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codeName="EstaPastaDeTrabalho" defaultThemeVersion="166925"/>
  <mc:AlternateContent xmlns:mc="http://schemas.openxmlformats.org/markup-compatibility/2006">
    <mc:Choice Requires="x15">
      <x15ac:absPath xmlns:x15ac="http://schemas.microsoft.com/office/spreadsheetml/2010/11/ac" url="https://sefazrsgov-my.sharepoint.com/personal/taisb_sefaz_rs_gov_br/Documents/Novo PRF RS 2024/7_Atualizacao PRF RS-Outubro 2024/PRF nov-24/Atualizacao PRF protocolada 19-11-2024/Anexo II - Material utilizado no Cenario Base/"/>
    </mc:Choice>
  </mc:AlternateContent>
  <xr:revisionPtr revIDLastSave="0" documentId="13_ncr:1_{549A957E-AA5F-B540-939A-7728151E9057}" xr6:coauthVersionLast="47" xr6:coauthVersionMax="47" xr10:uidLastSave="{00000000-0000-0000-0000-000000000000}"/>
  <bookViews>
    <workbookView xWindow="57480" yWindow="-120" windowWidth="29040" windowHeight="15720" tabRatio="686" xr2:uid="{00000000-000D-0000-FFFF-FFFF00000000}"/>
  </bookViews>
  <sheets>
    <sheet name="Índice" sheetId="28" r:id="rId1"/>
    <sheet name="Encargos" sheetId="6" r:id="rId2"/>
    <sheet name="Linha Serviço Dívida Compet" sheetId="27" r:id="rId3"/>
    <sheet name="Consolidado - Cen. Ajustado" sheetId="19" r:id="rId4"/>
    <sheet name="Consolidado - Cenário Base" sheetId="25" r:id="rId5"/>
    <sheet name="OC A CONTRATAR" sheetId="29" r:id="rId6"/>
    <sheet name="OC A CONTRATAR US$" sheetId="30" r:id="rId7"/>
    <sheet name="Contratos fora RRF" sheetId="20" r:id="rId8"/>
    <sheet name="Art. 9º-A - serv. div. comp" sheetId="26" r:id="rId9"/>
    <sheet name="Art. 9º-A" sheetId="12" r:id="rId10"/>
    <sheet name="Art. 23" sheetId="22" r:id="rId11"/>
    <sheet name="9496" sheetId="4" r:id="rId12"/>
    <sheet name="Conta Gráfica Art. 9° comp" sheetId="37" r:id="rId13"/>
    <sheet name="Conta Gráfica Art. 9° - A LC206" sheetId="31" r:id="rId14"/>
    <sheet name="Conta Gráfica 9496 LC206" sheetId="33" r:id="rId15"/>
    <sheet name="Fluxo dív. garantidas - RRF" sheetId="23" r:id="rId16"/>
    <sheet name="Dívidas garantidas - RRF" sheetId="21" r:id="rId17"/>
    <sheet name="Planilha5" sheetId="36" r:id="rId18"/>
    <sheet name="Operação a contratar - BID prec" sheetId="24" state="hidden" r:id="rId19"/>
  </sheets>
  <definedNames>
    <definedName name="_xlnm._FilterDatabase" localSheetId="7" hidden="1">'Contratos fora RRF'!#REF!</definedName>
  </definedNames>
  <calcPr calcId="191028" calcMode="manual"/>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S398" i="29" l="1"/>
  <c r="R398" i="29"/>
  <c r="Q398" i="29"/>
  <c r="S397" i="29"/>
  <c r="R397" i="29"/>
  <c r="Q397" i="29"/>
  <c r="S396" i="29"/>
  <c r="R396" i="29"/>
  <c r="Q396" i="29"/>
  <c r="S395" i="29"/>
  <c r="R395" i="29"/>
  <c r="Q395" i="29"/>
  <c r="S394" i="29"/>
  <c r="R394" i="29"/>
  <c r="Q394" i="29"/>
  <c r="S393" i="29"/>
  <c r="R393" i="29"/>
  <c r="Q393" i="29"/>
  <c r="S392" i="29"/>
  <c r="R392" i="29"/>
  <c r="Q392" i="29"/>
  <c r="S391" i="29"/>
  <c r="R391" i="29"/>
  <c r="Q391" i="29"/>
  <c r="S390" i="29"/>
  <c r="R390" i="29"/>
  <c r="Q390" i="29"/>
  <c r="S389" i="29"/>
  <c r="R389" i="29"/>
  <c r="Q389" i="29"/>
  <c r="S388" i="29"/>
  <c r="R388" i="29"/>
  <c r="Q388" i="29"/>
  <c r="S387" i="29"/>
  <c r="R387" i="29"/>
  <c r="Q387" i="29"/>
  <c r="S386" i="29"/>
  <c r="R386" i="29"/>
  <c r="Q386" i="29"/>
  <c r="S385" i="29"/>
  <c r="R385" i="29"/>
  <c r="Q385" i="29"/>
  <c r="S384" i="29"/>
  <c r="R384" i="29"/>
  <c r="Q384" i="29"/>
  <c r="S383" i="29"/>
  <c r="R383" i="29"/>
  <c r="Q383" i="29"/>
  <c r="S382" i="29"/>
  <c r="R382" i="29"/>
  <c r="Q382" i="29"/>
  <c r="S381" i="29"/>
  <c r="R381" i="29"/>
  <c r="Q381" i="29"/>
  <c r="S380" i="29"/>
  <c r="R380" i="29"/>
  <c r="Q380" i="29"/>
  <c r="S379" i="29"/>
  <c r="R379" i="29"/>
  <c r="Q379" i="29"/>
  <c r="S378" i="29"/>
  <c r="R378" i="29"/>
  <c r="Q378" i="29"/>
  <c r="S377" i="29"/>
  <c r="R377" i="29"/>
  <c r="Q377" i="29"/>
  <c r="S376" i="29"/>
  <c r="R376" i="29"/>
  <c r="Q376" i="29"/>
  <c r="S375" i="29"/>
  <c r="R375" i="29"/>
  <c r="Q375" i="29"/>
  <c r="S374" i="29"/>
  <c r="R374" i="29"/>
  <c r="Q374" i="29"/>
  <c r="S373" i="29"/>
  <c r="R373" i="29"/>
  <c r="Q373" i="29"/>
  <c r="S372" i="29"/>
  <c r="R372" i="29"/>
  <c r="Q372" i="29"/>
  <c r="S371" i="29"/>
  <c r="R371" i="29"/>
  <c r="Q371" i="29"/>
  <c r="S370" i="29"/>
  <c r="R370" i="29"/>
  <c r="Q370" i="29"/>
  <c r="S369" i="29"/>
  <c r="R369" i="29"/>
  <c r="Q369" i="29"/>
  <c r="S368" i="29"/>
  <c r="R368" i="29"/>
  <c r="Q368" i="29"/>
  <c r="S367" i="29"/>
  <c r="R367" i="29"/>
  <c r="Q367" i="29"/>
  <c r="S366" i="29"/>
  <c r="R366" i="29"/>
  <c r="Q366" i="29"/>
  <c r="S365" i="29"/>
  <c r="R365" i="29"/>
  <c r="Q365" i="29"/>
  <c r="S364" i="29"/>
  <c r="R364" i="29"/>
  <c r="Q364" i="29"/>
  <c r="S363" i="29"/>
  <c r="R363" i="29"/>
  <c r="Q363" i="29"/>
  <c r="S362" i="29"/>
  <c r="R362" i="29"/>
  <c r="Q362" i="29"/>
  <c r="S361" i="29"/>
  <c r="R361" i="29"/>
  <c r="Q361" i="29"/>
  <c r="S360" i="29"/>
  <c r="R360" i="29"/>
  <c r="Q360" i="29"/>
  <c r="S359" i="29"/>
  <c r="R359" i="29"/>
  <c r="Q359" i="29"/>
  <c r="S358" i="29"/>
  <c r="R358" i="29"/>
  <c r="Q358" i="29"/>
  <c r="S357" i="29"/>
  <c r="R357" i="29"/>
  <c r="Q357" i="29"/>
  <c r="S356" i="29"/>
  <c r="R356" i="29"/>
  <c r="Q356" i="29"/>
  <c r="S355" i="29"/>
  <c r="R355" i="29"/>
  <c r="Q355" i="29"/>
  <c r="S354" i="29"/>
  <c r="R354" i="29"/>
  <c r="Q354" i="29"/>
  <c r="S353" i="29"/>
  <c r="R353" i="29"/>
  <c r="Q353" i="29"/>
  <c r="S352" i="29"/>
  <c r="R352" i="29"/>
  <c r="Q352" i="29"/>
  <c r="S351" i="29"/>
  <c r="R351" i="29"/>
  <c r="Q351" i="29"/>
  <c r="S350" i="29"/>
  <c r="R350" i="29"/>
  <c r="Q350" i="29"/>
  <c r="S349" i="29"/>
  <c r="R349" i="29"/>
  <c r="Q349" i="29"/>
  <c r="S348" i="29"/>
  <c r="R348" i="29"/>
  <c r="Q348" i="29"/>
  <c r="S347" i="29"/>
  <c r="R347" i="29"/>
  <c r="Q347" i="29"/>
  <c r="S346" i="29"/>
  <c r="R346" i="29"/>
  <c r="Q346" i="29"/>
  <c r="S345" i="29"/>
  <c r="R345" i="29"/>
  <c r="Q345" i="29"/>
  <c r="S344" i="29"/>
  <c r="R344" i="29"/>
  <c r="Q344" i="29"/>
  <c r="S343" i="29"/>
  <c r="R343" i="29"/>
  <c r="Q343" i="29"/>
  <c r="S342" i="29"/>
  <c r="R342" i="29"/>
  <c r="Q342" i="29"/>
  <c r="S341" i="29"/>
  <c r="R341" i="29"/>
  <c r="Q341" i="29"/>
  <c r="S340" i="29"/>
  <c r="R340" i="29"/>
  <c r="Q340" i="29"/>
  <c r="S339" i="29"/>
  <c r="R339" i="29"/>
  <c r="Q339" i="29"/>
  <c r="S338" i="29"/>
  <c r="R338" i="29"/>
  <c r="Q338" i="29"/>
  <c r="S337" i="29"/>
  <c r="R337" i="29"/>
  <c r="Q337" i="29"/>
  <c r="S336" i="29"/>
  <c r="R336" i="29"/>
  <c r="Q336" i="29"/>
  <c r="S335" i="29"/>
  <c r="R335" i="29"/>
  <c r="Q335" i="29"/>
  <c r="S334" i="29"/>
  <c r="R334" i="29"/>
  <c r="Q334" i="29"/>
  <c r="S333" i="29"/>
  <c r="R333" i="29"/>
  <c r="Q333" i="29"/>
  <c r="S332" i="29"/>
  <c r="R332" i="29"/>
  <c r="Q332" i="29"/>
  <c r="S331" i="29"/>
  <c r="R331" i="29"/>
  <c r="Q331" i="29"/>
  <c r="S330" i="29"/>
  <c r="R330" i="29"/>
  <c r="Q330" i="29"/>
  <c r="S329" i="29"/>
  <c r="R329" i="29"/>
  <c r="Q329" i="29"/>
  <c r="S328" i="29"/>
  <c r="R328" i="29"/>
  <c r="Q328" i="29"/>
  <c r="S327" i="29"/>
  <c r="R327" i="29"/>
  <c r="Q327" i="29"/>
  <c r="S326" i="29"/>
  <c r="R326" i="29"/>
  <c r="Q326" i="29"/>
  <c r="S325" i="29"/>
  <c r="R325" i="29"/>
  <c r="Q325" i="29"/>
  <c r="S324" i="29"/>
  <c r="R324" i="29"/>
  <c r="Q324" i="29"/>
  <c r="S323" i="29"/>
  <c r="R323" i="29"/>
  <c r="Q323" i="29"/>
  <c r="S322" i="29"/>
  <c r="R322" i="29"/>
  <c r="Q322" i="29"/>
  <c r="S321" i="29"/>
  <c r="R321" i="29"/>
  <c r="Q321" i="29"/>
  <c r="S320" i="29"/>
  <c r="R320" i="29"/>
  <c r="Q320" i="29"/>
  <c r="S319" i="29"/>
  <c r="R319" i="29"/>
  <c r="Q319" i="29"/>
  <c r="S318" i="29"/>
  <c r="R318" i="29"/>
  <c r="Q318" i="29"/>
  <c r="S317" i="29"/>
  <c r="R317" i="29"/>
  <c r="Q317" i="29"/>
  <c r="S316" i="29"/>
  <c r="R316" i="29"/>
  <c r="Q316" i="29"/>
  <c r="S315" i="29"/>
  <c r="R315" i="29"/>
  <c r="Q315" i="29"/>
  <c r="S314" i="29"/>
  <c r="R314" i="29"/>
  <c r="Q314" i="29"/>
  <c r="S313" i="29"/>
  <c r="R313" i="29"/>
  <c r="Q313" i="29"/>
  <c r="S312" i="29"/>
  <c r="R312" i="29"/>
  <c r="Q312" i="29"/>
  <c r="S311" i="29"/>
  <c r="R311" i="29"/>
  <c r="Q311" i="29"/>
  <c r="S310" i="29"/>
  <c r="R310" i="29"/>
  <c r="Q310" i="29"/>
  <c r="S309" i="29"/>
  <c r="R309" i="29"/>
  <c r="Q309" i="29"/>
  <c r="S308" i="29"/>
  <c r="R308" i="29"/>
  <c r="Q308" i="29"/>
  <c r="S307" i="29"/>
  <c r="R307" i="29"/>
  <c r="Q307" i="29"/>
  <c r="S306" i="29"/>
  <c r="R306" i="29"/>
  <c r="Q306" i="29"/>
  <c r="S305" i="29"/>
  <c r="R305" i="29"/>
  <c r="Q305" i="29"/>
  <c r="S304" i="29"/>
  <c r="R304" i="29"/>
  <c r="Q304" i="29"/>
  <c r="S303" i="29"/>
  <c r="R303" i="29"/>
  <c r="Q303" i="29"/>
  <c r="S302" i="29"/>
  <c r="R302" i="29"/>
  <c r="Q302" i="29"/>
  <c r="S301" i="29"/>
  <c r="R301" i="29"/>
  <c r="Q301" i="29"/>
  <c r="S300" i="29"/>
  <c r="R300" i="29"/>
  <c r="Q300" i="29"/>
  <c r="S299" i="29"/>
  <c r="R299" i="29"/>
  <c r="Q299" i="29"/>
  <c r="S298" i="29"/>
  <c r="R298" i="29"/>
  <c r="Q298" i="29"/>
  <c r="S297" i="29"/>
  <c r="R297" i="29"/>
  <c r="Q297" i="29"/>
  <c r="S296" i="29"/>
  <c r="R296" i="29"/>
  <c r="Q296" i="29"/>
  <c r="S295" i="29"/>
  <c r="R295" i="29"/>
  <c r="Q295" i="29"/>
  <c r="S294" i="29"/>
  <c r="R294" i="29"/>
  <c r="Q294" i="29"/>
  <c r="S293" i="29"/>
  <c r="R293" i="29"/>
  <c r="Q293" i="29"/>
  <c r="S292" i="29"/>
  <c r="R292" i="29"/>
  <c r="Q292" i="29"/>
  <c r="S291" i="29"/>
  <c r="R291" i="29"/>
  <c r="Q291" i="29"/>
  <c r="S290" i="29"/>
  <c r="R290" i="29"/>
  <c r="Q290" i="29"/>
  <c r="S289" i="29"/>
  <c r="R289" i="29"/>
  <c r="Q289" i="29"/>
  <c r="S288" i="29"/>
  <c r="R288" i="29"/>
  <c r="Q288" i="29"/>
  <c r="S287" i="29"/>
  <c r="R287" i="29"/>
  <c r="Q287" i="29"/>
  <c r="S286" i="29"/>
  <c r="R286" i="29"/>
  <c r="Q286" i="29"/>
  <c r="S285" i="29"/>
  <c r="R285" i="29"/>
  <c r="Q285" i="29"/>
  <c r="S284" i="29"/>
  <c r="R284" i="29"/>
  <c r="Q284" i="29"/>
  <c r="S283" i="29"/>
  <c r="R283" i="29"/>
  <c r="Q283" i="29"/>
  <c r="S282" i="29"/>
  <c r="R282" i="29"/>
  <c r="Q282" i="29"/>
  <c r="S281" i="29"/>
  <c r="R281" i="29"/>
  <c r="Q281" i="29"/>
  <c r="S280" i="29"/>
  <c r="R280" i="29"/>
  <c r="Q280" i="29"/>
  <c r="S279" i="29"/>
  <c r="R279" i="29"/>
  <c r="Q279" i="29"/>
  <c r="S278" i="29"/>
  <c r="R278" i="29"/>
  <c r="Q278" i="29"/>
  <c r="S277" i="29"/>
  <c r="R277" i="29"/>
  <c r="Q277" i="29"/>
  <c r="S276" i="29"/>
  <c r="R276" i="29"/>
  <c r="Q276" i="29"/>
  <c r="S275" i="29"/>
  <c r="R275" i="29"/>
  <c r="Q275" i="29"/>
  <c r="S274" i="29"/>
  <c r="R274" i="29"/>
  <c r="Q274" i="29"/>
  <c r="S273" i="29"/>
  <c r="R273" i="29"/>
  <c r="Q273" i="29"/>
  <c r="S272" i="29"/>
  <c r="R272" i="29"/>
  <c r="Q272" i="29"/>
  <c r="S271" i="29"/>
  <c r="R271" i="29"/>
  <c r="Q271" i="29"/>
  <c r="S270" i="29"/>
  <c r="R270" i="29"/>
  <c r="Q270" i="29"/>
  <c r="S269" i="29"/>
  <c r="R269" i="29"/>
  <c r="Q269" i="29"/>
  <c r="S268" i="29"/>
  <c r="R268" i="29"/>
  <c r="Q268" i="29"/>
  <c r="S267" i="29"/>
  <c r="R267" i="29"/>
  <c r="Q267" i="29"/>
  <c r="S266" i="29"/>
  <c r="R266" i="29"/>
  <c r="Q266" i="29"/>
  <c r="S265" i="29"/>
  <c r="R265" i="29"/>
  <c r="Q265" i="29"/>
  <c r="S264" i="29"/>
  <c r="R264" i="29"/>
  <c r="Q264" i="29"/>
  <c r="S263" i="29"/>
  <c r="R263" i="29"/>
  <c r="Q263" i="29"/>
  <c r="S262" i="29"/>
  <c r="R262" i="29"/>
  <c r="Q262" i="29"/>
  <c r="S261" i="29"/>
  <c r="R261" i="29"/>
  <c r="Q261" i="29"/>
  <c r="S260" i="29"/>
  <c r="R260" i="29"/>
  <c r="Q260" i="29"/>
  <c r="S259" i="29"/>
  <c r="R259" i="29"/>
  <c r="Q259" i="29"/>
  <c r="S258" i="29"/>
  <c r="R258" i="29"/>
  <c r="Q258" i="29"/>
  <c r="S257" i="29"/>
  <c r="R257" i="29"/>
  <c r="Q257" i="29"/>
  <c r="S256" i="29"/>
  <c r="R256" i="29"/>
  <c r="Q256" i="29"/>
  <c r="S255" i="29"/>
  <c r="R255" i="29"/>
  <c r="Q255" i="29"/>
  <c r="S254" i="29"/>
  <c r="R254" i="29"/>
  <c r="Q254" i="29"/>
  <c r="S253" i="29"/>
  <c r="R253" i="29"/>
  <c r="Q253" i="29"/>
  <c r="S252" i="29"/>
  <c r="R252" i="29"/>
  <c r="Q252" i="29"/>
  <c r="S251" i="29"/>
  <c r="R251" i="29"/>
  <c r="Q251" i="29"/>
  <c r="S250" i="29"/>
  <c r="R250" i="29"/>
  <c r="Q250" i="29"/>
  <c r="S249" i="29"/>
  <c r="R249" i="29"/>
  <c r="Q249" i="29"/>
  <c r="S248" i="29"/>
  <c r="R248" i="29"/>
  <c r="Q248" i="29"/>
  <c r="S247" i="29"/>
  <c r="R247" i="29"/>
  <c r="Q247" i="29"/>
  <c r="S246" i="29"/>
  <c r="R246" i="29"/>
  <c r="Q246" i="29"/>
  <c r="S245" i="29"/>
  <c r="R245" i="29"/>
  <c r="Q245" i="29"/>
  <c r="S244" i="29"/>
  <c r="R244" i="29"/>
  <c r="Q244" i="29"/>
  <c r="S243" i="29"/>
  <c r="R243" i="29"/>
  <c r="Q243" i="29"/>
  <c r="S242" i="29"/>
  <c r="R242" i="29"/>
  <c r="Q242" i="29"/>
  <c r="S241" i="29"/>
  <c r="R241" i="29"/>
  <c r="Q241" i="29"/>
  <c r="S240" i="29"/>
  <c r="R240" i="29"/>
  <c r="Q240" i="29"/>
  <c r="S239" i="29"/>
  <c r="R239" i="29"/>
  <c r="Q239" i="29"/>
  <c r="S238" i="29"/>
  <c r="R238" i="29"/>
  <c r="Q238" i="29"/>
  <c r="S237" i="29"/>
  <c r="R237" i="29"/>
  <c r="Q237" i="29"/>
  <c r="S236" i="29"/>
  <c r="R236" i="29"/>
  <c r="Q236" i="29"/>
  <c r="S235" i="29"/>
  <c r="R235" i="29"/>
  <c r="Q235" i="29"/>
  <c r="S234" i="29"/>
  <c r="R234" i="29"/>
  <c r="Q234" i="29"/>
  <c r="S233" i="29"/>
  <c r="R233" i="29"/>
  <c r="Q233" i="29"/>
  <c r="S232" i="29"/>
  <c r="R232" i="29"/>
  <c r="Q232" i="29"/>
  <c r="S231" i="29"/>
  <c r="R231" i="29"/>
  <c r="Q231" i="29"/>
  <c r="S230" i="29"/>
  <c r="R230" i="29"/>
  <c r="Q230" i="29"/>
  <c r="S229" i="29"/>
  <c r="R229" i="29"/>
  <c r="Q229" i="29"/>
  <c r="S228" i="29"/>
  <c r="R228" i="29"/>
  <c r="Q228" i="29"/>
  <c r="S227" i="29"/>
  <c r="R227" i="29"/>
  <c r="Q227" i="29"/>
  <c r="S226" i="29"/>
  <c r="R226" i="29"/>
  <c r="Q226" i="29"/>
  <c r="S225" i="29"/>
  <c r="R225" i="29"/>
  <c r="Q225" i="29"/>
  <c r="S224" i="29"/>
  <c r="R224" i="29"/>
  <c r="Q224" i="29"/>
  <c r="S223" i="29"/>
  <c r="R223" i="29"/>
  <c r="Q223" i="29"/>
  <c r="S222" i="29"/>
  <c r="R222" i="29"/>
  <c r="Q222" i="29"/>
  <c r="S221" i="29"/>
  <c r="R221" i="29"/>
  <c r="Q221" i="29"/>
  <c r="S220" i="29"/>
  <c r="R220" i="29"/>
  <c r="Q220" i="29"/>
  <c r="S219" i="29"/>
  <c r="R219" i="29"/>
  <c r="Q219" i="29"/>
  <c r="S218" i="29"/>
  <c r="R218" i="29"/>
  <c r="Q218" i="29"/>
  <c r="S217" i="29"/>
  <c r="R217" i="29"/>
  <c r="Q217" i="29"/>
  <c r="S216" i="29"/>
  <c r="R216" i="29"/>
  <c r="Q216" i="29"/>
  <c r="S215" i="29"/>
  <c r="R215" i="29"/>
  <c r="Q215" i="29"/>
  <c r="S214" i="29"/>
  <c r="R214" i="29"/>
  <c r="Q214" i="29"/>
  <c r="S213" i="29"/>
  <c r="R213" i="29"/>
  <c r="Q213" i="29"/>
  <c r="S212" i="29"/>
  <c r="R212" i="29"/>
  <c r="Q212" i="29"/>
  <c r="S211" i="29"/>
  <c r="R211" i="29"/>
  <c r="Q211" i="29"/>
  <c r="S210" i="29"/>
  <c r="R210" i="29"/>
  <c r="Q210" i="29"/>
  <c r="S209" i="29"/>
  <c r="R209" i="29"/>
  <c r="Q209" i="29"/>
  <c r="S208" i="29"/>
  <c r="R208" i="29"/>
  <c r="Q208" i="29"/>
  <c r="S207" i="29"/>
  <c r="R207" i="29"/>
  <c r="Q207" i="29"/>
  <c r="S206" i="29"/>
  <c r="R206" i="29"/>
  <c r="Q206" i="29"/>
  <c r="S205" i="29"/>
  <c r="R205" i="29"/>
  <c r="Q205" i="29"/>
  <c r="S204" i="29"/>
  <c r="R204" i="29"/>
  <c r="Q204" i="29"/>
  <c r="S203" i="29"/>
  <c r="R203" i="29"/>
  <c r="Q203" i="29"/>
  <c r="S202" i="29"/>
  <c r="R202" i="29"/>
  <c r="Q202" i="29"/>
  <c r="S201" i="29"/>
  <c r="R201" i="29"/>
  <c r="Q201" i="29"/>
  <c r="S200" i="29"/>
  <c r="R200" i="29"/>
  <c r="Q200" i="29"/>
  <c r="S199" i="29"/>
  <c r="R199" i="29"/>
  <c r="Q199" i="29"/>
  <c r="S198" i="29"/>
  <c r="R198" i="29"/>
  <c r="Q198" i="29"/>
  <c r="S197" i="29"/>
  <c r="R197" i="29"/>
  <c r="Q197" i="29"/>
  <c r="S196" i="29"/>
  <c r="R196" i="29"/>
  <c r="Q196" i="29"/>
  <c r="S195" i="29"/>
  <c r="R195" i="29"/>
  <c r="Q195" i="29"/>
  <c r="S194" i="29"/>
  <c r="R194" i="29"/>
  <c r="Q194" i="29"/>
  <c r="S193" i="29"/>
  <c r="R193" i="29"/>
  <c r="Q193" i="29"/>
  <c r="S192" i="29"/>
  <c r="R192" i="29"/>
  <c r="Q192" i="29"/>
  <c r="S191" i="29"/>
  <c r="R191" i="29"/>
  <c r="Q191" i="29"/>
  <c r="S190" i="29"/>
  <c r="R190" i="29"/>
  <c r="Q190" i="29"/>
  <c r="S189" i="29"/>
  <c r="R189" i="29"/>
  <c r="Q189" i="29"/>
  <c r="S188" i="29"/>
  <c r="R188" i="29"/>
  <c r="Q188" i="29"/>
  <c r="S187" i="29"/>
  <c r="R187" i="29"/>
  <c r="Q187" i="29"/>
  <c r="S186" i="29"/>
  <c r="R186" i="29"/>
  <c r="Q186" i="29"/>
  <c r="S185" i="29"/>
  <c r="R185" i="29"/>
  <c r="Q185" i="29"/>
  <c r="S184" i="29"/>
  <c r="R184" i="29"/>
  <c r="Q184" i="29"/>
  <c r="S183" i="29"/>
  <c r="R183" i="29"/>
  <c r="Q183" i="29"/>
  <c r="S182" i="29"/>
  <c r="R182" i="29"/>
  <c r="Q182" i="29"/>
  <c r="S181" i="29"/>
  <c r="R181" i="29"/>
  <c r="Q181" i="29"/>
  <c r="S180" i="29"/>
  <c r="R180" i="29"/>
  <c r="Q180" i="29"/>
  <c r="S179" i="29"/>
  <c r="R179" i="29"/>
  <c r="Q179" i="29"/>
  <c r="S178" i="29"/>
  <c r="R178" i="29"/>
  <c r="Q178" i="29"/>
  <c r="S177" i="29"/>
  <c r="R177" i="29"/>
  <c r="Q177" i="29"/>
  <c r="S176" i="29"/>
  <c r="R176" i="29"/>
  <c r="Q176" i="29"/>
  <c r="S175" i="29"/>
  <c r="R175" i="29"/>
  <c r="Q175" i="29"/>
  <c r="S174" i="29"/>
  <c r="R174" i="29"/>
  <c r="Q174" i="29"/>
  <c r="S173" i="29"/>
  <c r="R173" i="29"/>
  <c r="Q173" i="29"/>
  <c r="S172" i="29"/>
  <c r="R172" i="29"/>
  <c r="Q172" i="29"/>
  <c r="S171" i="29"/>
  <c r="R171" i="29"/>
  <c r="Q171" i="29"/>
  <c r="S170" i="29"/>
  <c r="R170" i="29"/>
  <c r="Q170" i="29"/>
  <c r="S169" i="29"/>
  <c r="R169" i="29"/>
  <c r="Q169" i="29"/>
  <c r="S168" i="29"/>
  <c r="R168" i="29"/>
  <c r="Q168" i="29"/>
  <c r="S167" i="29"/>
  <c r="R167" i="29"/>
  <c r="Q167" i="29"/>
  <c r="S166" i="29"/>
  <c r="R166" i="29"/>
  <c r="Q166" i="29"/>
  <c r="S165" i="29"/>
  <c r="R165" i="29"/>
  <c r="Q165" i="29"/>
  <c r="S164" i="29"/>
  <c r="R164" i="29"/>
  <c r="Q164" i="29"/>
  <c r="S163" i="29"/>
  <c r="R163" i="29"/>
  <c r="Q163" i="29"/>
  <c r="S162" i="29"/>
  <c r="R162" i="29"/>
  <c r="Q162" i="29"/>
  <c r="S161" i="29"/>
  <c r="R161" i="29"/>
  <c r="Q161" i="29"/>
  <c r="S160" i="29"/>
  <c r="R160" i="29"/>
  <c r="Q160" i="29"/>
  <c r="S159" i="29"/>
  <c r="R159" i="29"/>
  <c r="Q159" i="29"/>
  <c r="S158" i="29"/>
  <c r="R158" i="29"/>
  <c r="Q158" i="29"/>
  <c r="S157" i="29"/>
  <c r="R157" i="29"/>
  <c r="Q157" i="29"/>
  <c r="S156" i="29"/>
  <c r="R156" i="29"/>
  <c r="Q156" i="29"/>
  <c r="S155" i="29"/>
  <c r="R155" i="29"/>
  <c r="Q155" i="29"/>
  <c r="S154" i="29"/>
  <c r="R154" i="29"/>
  <c r="Q154" i="29"/>
  <c r="S153" i="29"/>
  <c r="R153" i="29"/>
  <c r="Q153" i="29"/>
  <c r="S152" i="29"/>
  <c r="R152" i="29"/>
  <c r="Q152" i="29"/>
  <c r="S151" i="29"/>
  <c r="R151" i="29"/>
  <c r="Q151" i="29"/>
  <c r="S150" i="29"/>
  <c r="R150" i="29"/>
  <c r="Q150" i="29"/>
  <c r="S149" i="29"/>
  <c r="R149" i="29"/>
  <c r="Q149" i="29"/>
  <c r="S148" i="29"/>
  <c r="R148" i="29"/>
  <c r="Q148" i="29"/>
  <c r="S147" i="29"/>
  <c r="R147" i="29"/>
  <c r="Q147" i="29"/>
  <c r="S146" i="29"/>
  <c r="R146" i="29"/>
  <c r="Q146" i="29"/>
  <c r="S145" i="29"/>
  <c r="R145" i="29"/>
  <c r="Q145" i="29"/>
  <c r="S144" i="29"/>
  <c r="R144" i="29"/>
  <c r="Q144" i="29"/>
  <c r="S143" i="29"/>
  <c r="R143" i="29"/>
  <c r="Q143" i="29"/>
  <c r="S142" i="29"/>
  <c r="R142" i="29"/>
  <c r="Q142" i="29"/>
  <c r="S141" i="29"/>
  <c r="R141" i="29"/>
  <c r="Q141" i="29"/>
  <c r="S140" i="29"/>
  <c r="R140" i="29"/>
  <c r="Q140" i="29"/>
  <c r="S139" i="29"/>
  <c r="R139" i="29"/>
  <c r="Q139" i="29"/>
  <c r="S138" i="29"/>
  <c r="R138" i="29"/>
  <c r="Q138" i="29"/>
  <c r="S137" i="29"/>
  <c r="R137" i="29"/>
  <c r="Q137" i="29"/>
  <c r="S136" i="29"/>
  <c r="R136" i="29"/>
  <c r="Q136" i="29"/>
  <c r="S135" i="29"/>
  <c r="R135" i="29"/>
  <c r="Q135" i="29"/>
  <c r="S134" i="29"/>
  <c r="R134" i="29"/>
  <c r="Q134" i="29"/>
  <c r="S133" i="29"/>
  <c r="R133" i="29"/>
  <c r="Q133" i="29"/>
  <c r="S132" i="29"/>
  <c r="R132" i="29"/>
  <c r="Q132" i="29"/>
  <c r="S131" i="29"/>
  <c r="R131" i="29"/>
  <c r="Q131" i="29"/>
  <c r="S130" i="29"/>
  <c r="R130" i="29"/>
  <c r="Q130" i="29"/>
  <c r="S129" i="29"/>
  <c r="R129" i="29"/>
  <c r="Q129" i="29"/>
  <c r="S128" i="29"/>
  <c r="R128" i="29"/>
  <c r="Q128" i="29"/>
  <c r="S127" i="29"/>
  <c r="R127" i="29"/>
  <c r="Q127" i="29"/>
  <c r="S126" i="29"/>
  <c r="R126" i="29"/>
  <c r="Q126" i="29"/>
  <c r="S125" i="29"/>
  <c r="R125" i="29"/>
  <c r="Q125" i="29"/>
  <c r="S124" i="29"/>
  <c r="R124" i="29"/>
  <c r="Q124" i="29"/>
  <c r="S123" i="29"/>
  <c r="R123" i="29"/>
  <c r="Q123" i="29"/>
  <c r="S122" i="29"/>
  <c r="R122" i="29"/>
  <c r="Q122" i="29"/>
  <c r="S121" i="29"/>
  <c r="R121" i="29"/>
  <c r="Q121" i="29"/>
  <c r="S120" i="29"/>
  <c r="R120" i="29"/>
  <c r="Q120" i="29"/>
  <c r="S119" i="29"/>
  <c r="R119" i="29"/>
  <c r="Q119" i="29"/>
  <c r="S118" i="29"/>
  <c r="R118" i="29"/>
  <c r="Q118" i="29"/>
  <c r="S117" i="29"/>
  <c r="R117" i="29"/>
  <c r="Q117" i="29"/>
  <c r="S116" i="29"/>
  <c r="R116" i="29"/>
  <c r="Q116" i="29"/>
  <c r="S115" i="29"/>
  <c r="R115" i="29"/>
  <c r="Q115" i="29"/>
  <c r="S114" i="29"/>
  <c r="R114" i="29"/>
  <c r="Q114" i="29"/>
  <c r="S113" i="29"/>
  <c r="R113" i="29"/>
  <c r="Q113" i="29"/>
  <c r="S112" i="29"/>
  <c r="R112" i="29"/>
  <c r="Q112" i="29"/>
  <c r="S111" i="29"/>
  <c r="R111" i="29"/>
  <c r="Q111" i="29"/>
  <c r="S110" i="29"/>
  <c r="R110" i="29"/>
  <c r="Q110" i="29"/>
  <c r="S109" i="29"/>
  <c r="R109" i="29"/>
  <c r="Q109" i="29"/>
  <c r="S108" i="29"/>
  <c r="R108" i="29"/>
  <c r="Q108" i="29"/>
  <c r="S107" i="29"/>
  <c r="R107" i="29"/>
  <c r="Q107" i="29"/>
  <c r="S106" i="29"/>
  <c r="R106" i="29"/>
  <c r="Q106" i="29"/>
  <c r="S105" i="29"/>
  <c r="R105" i="29"/>
  <c r="Q105" i="29"/>
  <c r="S104" i="29"/>
  <c r="R104" i="29"/>
  <c r="Q104" i="29"/>
  <c r="S103" i="29"/>
  <c r="R103" i="29"/>
  <c r="Q103" i="29"/>
  <c r="S102" i="29"/>
  <c r="R102" i="29"/>
  <c r="Q102" i="29"/>
  <c r="S101" i="29"/>
  <c r="R101" i="29"/>
  <c r="Q101" i="29"/>
  <c r="S100" i="29"/>
  <c r="R100" i="29"/>
  <c r="Q100" i="29"/>
  <c r="S99" i="29"/>
  <c r="R99" i="29"/>
  <c r="Q99" i="29"/>
  <c r="S98" i="29"/>
  <c r="R98" i="29"/>
  <c r="Q98" i="29"/>
  <c r="S97" i="29"/>
  <c r="R97" i="29"/>
  <c r="Q97" i="29"/>
  <c r="S96" i="29"/>
  <c r="R96" i="29"/>
  <c r="Q96" i="29"/>
  <c r="S95" i="29"/>
  <c r="R95" i="29"/>
  <c r="Q95" i="29"/>
  <c r="S94" i="29"/>
  <c r="R94" i="29"/>
  <c r="Q94" i="29"/>
  <c r="S93" i="29"/>
  <c r="R93" i="29"/>
  <c r="Q93" i="29"/>
  <c r="S92" i="29"/>
  <c r="R92" i="29"/>
  <c r="Q92" i="29"/>
  <c r="S91" i="29"/>
  <c r="R91" i="29"/>
  <c r="Q91" i="29"/>
  <c r="S90" i="29"/>
  <c r="R90" i="29"/>
  <c r="Q90" i="29"/>
  <c r="S89" i="29"/>
  <c r="R89" i="29"/>
  <c r="Q89" i="29"/>
  <c r="S88" i="29"/>
  <c r="R88" i="29"/>
  <c r="Q88" i="29"/>
  <c r="S87" i="29"/>
  <c r="R87" i="29"/>
  <c r="Q87" i="29"/>
  <c r="S86" i="29"/>
  <c r="R86" i="29"/>
  <c r="Q86" i="29"/>
  <c r="S85" i="29"/>
  <c r="R85" i="29"/>
  <c r="Q85" i="29"/>
  <c r="S84" i="29"/>
  <c r="R84" i="29"/>
  <c r="Q84" i="29"/>
  <c r="S83" i="29"/>
  <c r="R83" i="29"/>
  <c r="Q83" i="29"/>
  <c r="S82" i="29"/>
  <c r="R82" i="29"/>
  <c r="Q82" i="29"/>
  <c r="S81" i="29"/>
  <c r="R81" i="29"/>
  <c r="Q81" i="29"/>
  <c r="S80" i="29"/>
  <c r="R80" i="29"/>
  <c r="Q80" i="29"/>
  <c r="S79" i="29"/>
  <c r="R79" i="29"/>
  <c r="Q79" i="29"/>
  <c r="S78" i="29"/>
  <c r="R78" i="29"/>
  <c r="Q78" i="29"/>
  <c r="S77" i="29"/>
  <c r="R77" i="29"/>
  <c r="Q77" i="29"/>
  <c r="S76" i="29"/>
  <c r="R76" i="29"/>
  <c r="Q76" i="29"/>
  <c r="S75" i="29"/>
  <c r="R75" i="29"/>
  <c r="Q75" i="29"/>
  <c r="S74" i="29"/>
  <c r="R74" i="29"/>
  <c r="Q74" i="29"/>
  <c r="S73" i="29"/>
  <c r="R73" i="29"/>
  <c r="Q73" i="29"/>
  <c r="S72" i="29"/>
  <c r="R72" i="29"/>
  <c r="Q72" i="29"/>
  <c r="S71" i="29"/>
  <c r="R71" i="29"/>
  <c r="Q71" i="29"/>
  <c r="S70" i="29"/>
  <c r="R70" i="29"/>
  <c r="Q70" i="29"/>
  <c r="S69" i="29"/>
  <c r="R69" i="29"/>
  <c r="Q69" i="29"/>
  <c r="S68" i="29"/>
  <c r="R68" i="29"/>
  <c r="Q68" i="29"/>
  <c r="S67" i="29"/>
  <c r="R67" i="29"/>
  <c r="Q67" i="29"/>
  <c r="S66" i="29"/>
  <c r="R66" i="29"/>
  <c r="Q66" i="29"/>
  <c r="S65" i="29"/>
  <c r="R65" i="29"/>
  <c r="Q65" i="29"/>
  <c r="S64" i="29"/>
  <c r="R64" i="29"/>
  <c r="Q64" i="29"/>
  <c r="S63" i="29"/>
  <c r="R63" i="29"/>
  <c r="Q63" i="29"/>
  <c r="S62" i="29"/>
  <c r="R62" i="29"/>
  <c r="Q62" i="29"/>
  <c r="S61" i="29"/>
  <c r="R61" i="29"/>
  <c r="Q61" i="29"/>
  <c r="S60" i="29"/>
  <c r="R60" i="29"/>
  <c r="Q60" i="29"/>
  <c r="S59" i="29"/>
  <c r="R59" i="29"/>
  <c r="Q59" i="29"/>
  <c r="S58" i="29"/>
  <c r="R58" i="29"/>
  <c r="Q58" i="29"/>
  <c r="S57" i="29"/>
  <c r="R57" i="29"/>
  <c r="Q57" i="29"/>
  <c r="S56" i="29"/>
  <c r="R56" i="29"/>
  <c r="Q56" i="29"/>
  <c r="S55" i="29"/>
  <c r="R55" i="29"/>
  <c r="Q55" i="29"/>
  <c r="S54" i="29"/>
  <c r="R54" i="29"/>
  <c r="Q54" i="29"/>
  <c r="S53" i="29"/>
  <c r="R53" i="29"/>
  <c r="Q53" i="29"/>
  <c r="S52" i="29"/>
  <c r="R52" i="29"/>
  <c r="Q52" i="29"/>
  <c r="S51" i="29"/>
  <c r="R51" i="29"/>
  <c r="Q51" i="29"/>
  <c r="S50" i="29"/>
  <c r="R50" i="29"/>
  <c r="Q50" i="29"/>
  <c r="S49" i="29"/>
  <c r="R49" i="29"/>
  <c r="Q49" i="29"/>
  <c r="S48" i="29"/>
  <c r="R48" i="29"/>
  <c r="Q48" i="29"/>
  <c r="S47" i="29"/>
  <c r="R47" i="29"/>
  <c r="Q47" i="29"/>
  <c r="S46" i="29"/>
  <c r="R46" i="29"/>
  <c r="Q46" i="29"/>
  <c r="S45" i="29"/>
  <c r="R45" i="29"/>
  <c r="Q45" i="29"/>
  <c r="S44" i="29"/>
  <c r="R44" i="29"/>
  <c r="Q44" i="29"/>
  <c r="S43" i="29"/>
  <c r="R43" i="29"/>
  <c r="Q43" i="29"/>
  <c r="S42" i="29"/>
  <c r="R42" i="29"/>
  <c r="Q42" i="29"/>
  <c r="S41" i="29"/>
  <c r="R41" i="29"/>
  <c r="Q41" i="29"/>
  <c r="S40" i="29"/>
  <c r="R40" i="29"/>
  <c r="Q40" i="29"/>
  <c r="S39" i="29"/>
  <c r="R39" i="29"/>
  <c r="Q39" i="29"/>
  <c r="S38" i="29"/>
  <c r="R38" i="29"/>
  <c r="Q38" i="29"/>
  <c r="S37" i="29"/>
  <c r="R37" i="29"/>
  <c r="Q37" i="29"/>
  <c r="S36" i="29"/>
  <c r="R36" i="29"/>
  <c r="Q36" i="29"/>
  <c r="S35" i="29"/>
  <c r="R35" i="29"/>
  <c r="Q35" i="29"/>
  <c r="S34" i="29"/>
  <c r="R34" i="29"/>
  <c r="Q34" i="29"/>
  <c r="S33" i="29"/>
  <c r="R33" i="29"/>
  <c r="Q33" i="29"/>
  <c r="S32" i="29"/>
  <c r="R32" i="29"/>
  <c r="Q32" i="29"/>
  <c r="S31" i="29"/>
  <c r="R31" i="29"/>
  <c r="Q31" i="29"/>
  <c r="S30" i="29"/>
  <c r="R30" i="29"/>
  <c r="Q30" i="29"/>
  <c r="S29" i="29"/>
  <c r="R29" i="29"/>
  <c r="Q29" i="29"/>
  <c r="S28" i="29"/>
  <c r="R28" i="29"/>
  <c r="Q28" i="29"/>
  <c r="S27" i="29"/>
  <c r="R27" i="29"/>
  <c r="Q27" i="29"/>
  <c r="S26" i="29"/>
  <c r="R26" i="29"/>
  <c r="Q26" i="29"/>
  <c r="S25" i="29"/>
  <c r="R25" i="29"/>
  <c r="Q25" i="29"/>
  <c r="S24" i="29"/>
  <c r="R24" i="29"/>
  <c r="Q24" i="29"/>
  <c r="S23" i="29"/>
  <c r="R23" i="29"/>
  <c r="Q23" i="29"/>
  <c r="S22" i="29"/>
  <c r="R22" i="29"/>
  <c r="Q22" i="29"/>
  <c r="S21" i="29"/>
  <c r="R21" i="29"/>
  <c r="Q21" i="29"/>
  <c r="S20" i="29"/>
  <c r="R20" i="29"/>
  <c r="Q20" i="29"/>
  <c r="S19" i="29"/>
  <c r="R19" i="29"/>
  <c r="Q19" i="29"/>
  <c r="S18" i="29"/>
  <c r="R18" i="29"/>
  <c r="Q18" i="29"/>
  <c r="S17" i="29"/>
  <c r="R17" i="29"/>
  <c r="Q17" i="29"/>
  <c r="S16" i="29"/>
  <c r="R16" i="29"/>
  <c r="Q16" i="29"/>
  <c r="S15" i="29"/>
  <c r="R15" i="29"/>
  <c r="Q15" i="29"/>
  <c r="S14" i="29"/>
  <c r="R14" i="29"/>
  <c r="Q14" i="29"/>
  <c r="S13" i="29"/>
  <c r="R13" i="29"/>
  <c r="Q13" i="29"/>
  <c r="S12" i="29"/>
  <c r="R12" i="29"/>
  <c r="Q12" i="29"/>
  <c r="S11" i="29"/>
  <c r="R11" i="29"/>
  <c r="Q11" i="29"/>
  <c r="S10" i="29"/>
  <c r="R10" i="29"/>
  <c r="Q10" i="29"/>
  <c r="S9" i="29"/>
  <c r="R9" i="29"/>
  <c r="Q9" i="29"/>
  <c r="S8" i="29"/>
  <c r="R8" i="29"/>
  <c r="Q8" i="29"/>
  <c r="S7" i="29"/>
  <c r="R7" i="29"/>
  <c r="Q7" i="29"/>
  <c r="S6" i="29"/>
  <c r="R6" i="29"/>
  <c r="Q6" i="29"/>
  <c r="S5" i="29"/>
  <c r="R5" i="29"/>
  <c r="Q5" i="29"/>
  <c r="S4" i="29"/>
  <c r="R4" i="29"/>
  <c r="Q4" i="29"/>
  <c r="S3" i="29"/>
  <c r="R3" i="29"/>
  <c r="Q3" i="29"/>
  <c r="H8" i="27" l="1"/>
  <c r="I8" i="27"/>
  <c r="J8" i="27"/>
  <c r="H8" i="19"/>
  <c r="I8" i="19"/>
  <c r="J8" i="19"/>
  <c r="F7" i="22"/>
  <c r="G7" i="22"/>
  <c r="I458" i="30"/>
  <c r="I457" i="30"/>
  <c r="I456" i="30"/>
  <c r="I455" i="30"/>
  <c r="I454" i="30"/>
  <c r="I453" i="30"/>
  <c r="I452" i="30"/>
  <c r="I451" i="30"/>
  <c r="I450" i="30"/>
  <c r="I449" i="30"/>
  <c r="I448" i="30"/>
  <c r="I447" i="30"/>
  <c r="I446" i="30"/>
  <c r="I445" i="30"/>
  <c r="I444" i="30"/>
  <c r="I443" i="30"/>
  <c r="I442" i="30"/>
  <c r="I441" i="30"/>
  <c r="I440" i="30"/>
  <c r="I439" i="30"/>
  <c r="I438" i="30"/>
  <c r="I437" i="30"/>
  <c r="I436" i="30"/>
  <c r="I435" i="30"/>
  <c r="I434" i="30"/>
  <c r="I433" i="30"/>
  <c r="I432" i="30"/>
  <c r="I431" i="30"/>
  <c r="I430" i="30"/>
  <c r="I429" i="30"/>
  <c r="I428" i="30"/>
  <c r="I427" i="30"/>
  <c r="I426" i="30"/>
  <c r="I425" i="30"/>
  <c r="I424" i="30"/>
  <c r="I423" i="30"/>
  <c r="I422" i="30"/>
  <c r="I421" i="30"/>
  <c r="I420" i="30"/>
  <c r="I419" i="30"/>
  <c r="I418" i="30"/>
  <c r="I417" i="30"/>
  <c r="I416" i="30"/>
  <c r="I415" i="30"/>
  <c r="I414" i="30"/>
  <c r="I413" i="30"/>
  <c r="I412" i="30"/>
  <c r="I411" i="30"/>
  <c r="I410" i="30"/>
  <c r="I409" i="30"/>
  <c r="I408" i="30"/>
  <c r="I407" i="30"/>
  <c r="I406" i="30"/>
  <c r="I405" i="30"/>
  <c r="I404" i="30"/>
  <c r="I403" i="30"/>
  <c r="I402" i="30"/>
  <c r="I401" i="30"/>
  <c r="I400" i="30"/>
  <c r="I399" i="30"/>
  <c r="I398" i="30"/>
  <c r="I397" i="30"/>
  <c r="I396" i="30"/>
  <c r="I395" i="30"/>
  <c r="I394" i="30"/>
  <c r="I393" i="30"/>
  <c r="I392" i="30"/>
  <c r="I391" i="30"/>
  <c r="I390" i="30"/>
  <c r="I389" i="30"/>
  <c r="I388" i="30"/>
  <c r="I387" i="30"/>
  <c r="I386" i="30"/>
  <c r="I385" i="30"/>
  <c r="I384" i="30"/>
  <c r="I383" i="30"/>
  <c r="I382" i="30"/>
  <c r="I381" i="30"/>
  <c r="I380" i="30"/>
  <c r="I379" i="30"/>
  <c r="I378" i="30"/>
  <c r="I377" i="30"/>
  <c r="I376" i="30"/>
  <c r="I375" i="30"/>
  <c r="I374" i="30"/>
  <c r="I373" i="30"/>
  <c r="I372" i="30"/>
  <c r="I371" i="30"/>
  <c r="I370" i="30"/>
  <c r="I369" i="30"/>
  <c r="I368" i="30"/>
  <c r="I367" i="30"/>
  <c r="I366" i="30"/>
  <c r="I365" i="30"/>
  <c r="I364" i="30"/>
  <c r="I363" i="30"/>
  <c r="I362" i="30"/>
  <c r="I361" i="30"/>
  <c r="I360" i="30"/>
  <c r="I359" i="30"/>
  <c r="I358" i="30"/>
  <c r="I357" i="30"/>
  <c r="I356" i="30"/>
  <c r="I355" i="30"/>
  <c r="I354" i="30"/>
  <c r="I353" i="30"/>
  <c r="I352" i="30"/>
  <c r="I351" i="30"/>
  <c r="I350" i="30"/>
  <c r="I349" i="30"/>
  <c r="I348" i="30"/>
  <c r="I347" i="30"/>
  <c r="I346" i="30"/>
  <c r="I345" i="30"/>
  <c r="I344" i="30"/>
  <c r="I343" i="30"/>
  <c r="I342" i="30"/>
  <c r="I341" i="30"/>
  <c r="I340" i="30"/>
  <c r="I339" i="30"/>
  <c r="I338" i="30"/>
  <c r="I337" i="30"/>
  <c r="I336" i="30"/>
  <c r="I335" i="30"/>
  <c r="I334" i="30"/>
  <c r="I333" i="30"/>
  <c r="I332" i="30"/>
  <c r="I331" i="30"/>
  <c r="I330" i="30"/>
  <c r="I329" i="30"/>
  <c r="I328" i="30"/>
  <c r="I327" i="30"/>
  <c r="I326" i="30"/>
  <c r="I325" i="30"/>
  <c r="I324" i="30"/>
  <c r="I323" i="30"/>
  <c r="I322" i="30"/>
  <c r="I321" i="30"/>
  <c r="I320" i="30"/>
  <c r="I319" i="30"/>
  <c r="I318" i="30"/>
  <c r="I317" i="30"/>
  <c r="I316" i="30"/>
  <c r="I315" i="30"/>
  <c r="I314" i="30"/>
  <c r="I313" i="30"/>
  <c r="I312" i="30"/>
  <c r="I311" i="30"/>
  <c r="I310" i="30"/>
  <c r="I309" i="30"/>
  <c r="I308" i="30"/>
  <c r="I307" i="30"/>
  <c r="I306" i="30"/>
  <c r="I305" i="30"/>
  <c r="I304" i="30"/>
  <c r="I303" i="30"/>
  <c r="I302" i="30"/>
  <c r="I301" i="30"/>
  <c r="I300" i="30"/>
  <c r="I299" i="30"/>
  <c r="I298" i="30"/>
  <c r="I297" i="30"/>
  <c r="I296" i="30"/>
  <c r="I295" i="30"/>
  <c r="I294" i="30"/>
  <c r="I293" i="30"/>
  <c r="I292" i="30"/>
  <c r="I291" i="30"/>
  <c r="I290" i="30"/>
  <c r="I289" i="30"/>
  <c r="I288" i="30"/>
  <c r="I287" i="30"/>
  <c r="I286" i="30"/>
  <c r="I285" i="30"/>
  <c r="I284" i="30"/>
  <c r="I283" i="30"/>
  <c r="I282" i="30"/>
  <c r="I281" i="30"/>
  <c r="I280" i="30"/>
  <c r="I279" i="30"/>
  <c r="I278" i="30"/>
  <c r="I277" i="30"/>
  <c r="I276" i="30"/>
  <c r="I275" i="30"/>
  <c r="I274" i="30"/>
  <c r="I273" i="30"/>
  <c r="I272" i="30"/>
  <c r="I271" i="30"/>
  <c r="I270" i="30"/>
  <c r="I269" i="30"/>
  <c r="I268" i="30"/>
  <c r="I267" i="30"/>
  <c r="I266" i="30"/>
  <c r="I265" i="30"/>
  <c r="I264" i="30"/>
  <c r="I263" i="30"/>
  <c r="I262" i="30"/>
  <c r="I261" i="30"/>
  <c r="I260" i="30"/>
  <c r="I259" i="30"/>
  <c r="I258" i="30"/>
  <c r="I257" i="30"/>
  <c r="I256" i="30"/>
  <c r="I255" i="30"/>
  <c r="I254" i="30"/>
  <c r="I253" i="30"/>
  <c r="I252" i="30"/>
  <c r="I251" i="30"/>
  <c r="I250" i="30"/>
  <c r="I249" i="30"/>
  <c r="I248" i="30"/>
  <c r="I247" i="30"/>
  <c r="I246" i="30"/>
  <c r="I245" i="30"/>
  <c r="I244" i="30"/>
  <c r="I243" i="30"/>
  <c r="I242" i="30"/>
  <c r="I241" i="30"/>
  <c r="I240" i="30"/>
  <c r="I239" i="30"/>
  <c r="I238" i="30"/>
  <c r="I237" i="30"/>
  <c r="I236" i="30"/>
  <c r="I235" i="30"/>
  <c r="I234" i="30"/>
  <c r="I233" i="30"/>
  <c r="I232" i="30"/>
  <c r="I231" i="30"/>
  <c r="I230" i="30"/>
  <c r="I229" i="30"/>
  <c r="I228" i="30"/>
  <c r="I227" i="30"/>
  <c r="I226" i="30"/>
  <c r="I225" i="30"/>
  <c r="I224" i="30"/>
  <c r="I223" i="30"/>
  <c r="I222" i="30"/>
  <c r="I221" i="30"/>
  <c r="I220" i="30"/>
  <c r="I219" i="30"/>
  <c r="I218" i="30"/>
  <c r="I217" i="30"/>
  <c r="I216" i="30"/>
  <c r="I215" i="30"/>
  <c r="I214" i="30"/>
  <c r="I213" i="30"/>
  <c r="I212" i="30"/>
  <c r="I211" i="30"/>
  <c r="I210" i="30"/>
  <c r="I209" i="30"/>
  <c r="I208" i="30"/>
  <c r="I207" i="30"/>
  <c r="I206" i="30"/>
  <c r="I205" i="30"/>
  <c r="I204" i="30"/>
  <c r="I203" i="30"/>
  <c r="I202" i="30"/>
  <c r="I201" i="30"/>
  <c r="I200" i="30"/>
  <c r="I199" i="30"/>
  <c r="I198" i="30"/>
  <c r="I197" i="30"/>
  <c r="I196" i="30"/>
  <c r="I195" i="30"/>
  <c r="I194" i="30"/>
  <c r="I193" i="30"/>
  <c r="I192" i="30"/>
  <c r="I191" i="30"/>
  <c r="I190" i="30"/>
  <c r="I189" i="30"/>
  <c r="I188" i="30"/>
  <c r="I187" i="30"/>
  <c r="I186" i="30"/>
  <c r="I185" i="30"/>
  <c r="I184" i="30"/>
  <c r="I183" i="30"/>
  <c r="I182" i="30"/>
  <c r="I181" i="30"/>
  <c r="I180" i="30"/>
  <c r="I179" i="30"/>
  <c r="I178" i="30"/>
  <c r="I177" i="30"/>
  <c r="I176" i="30"/>
  <c r="I175" i="30"/>
  <c r="I174" i="30"/>
  <c r="I173" i="30"/>
  <c r="I172" i="30"/>
  <c r="I171" i="30"/>
  <c r="I170" i="30"/>
  <c r="I169" i="30"/>
  <c r="I168" i="30"/>
  <c r="I167" i="30"/>
  <c r="I166" i="30"/>
  <c r="I165" i="30"/>
  <c r="I164" i="30"/>
  <c r="I163" i="30"/>
  <c r="I162" i="30"/>
  <c r="I161" i="30"/>
  <c r="I160" i="30"/>
  <c r="I159" i="30"/>
  <c r="I158" i="30"/>
  <c r="I157" i="30"/>
  <c r="I156" i="30"/>
  <c r="I155" i="30"/>
  <c r="I154" i="30"/>
  <c r="I153" i="30"/>
  <c r="I152" i="30"/>
  <c r="I151" i="30"/>
  <c r="I150" i="30"/>
  <c r="I149" i="30"/>
  <c r="I148" i="30"/>
  <c r="I147" i="30"/>
  <c r="I146" i="30"/>
  <c r="I145" i="30"/>
  <c r="I144" i="30"/>
  <c r="I143" i="30"/>
  <c r="I142" i="30"/>
  <c r="I141" i="30"/>
  <c r="I140" i="30"/>
  <c r="I139" i="30"/>
  <c r="I138" i="30"/>
  <c r="I137" i="30"/>
  <c r="I136" i="30"/>
  <c r="I135" i="30"/>
  <c r="I134" i="30"/>
  <c r="I133" i="30"/>
  <c r="I132" i="30"/>
  <c r="I131" i="30"/>
  <c r="I130" i="30"/>
  <c r="I129" i="30"/>
  <c r="I128" i="30"/>
  <c r="I127" i="30"/>
  <c r="I126" i="30"/>
  <c r="I125" i="30"/>
  <c r="I124" i="30"/>
  <c r="I123" i="30"/>
  <c r="I122" i="30"/>
  <c r="I121" i="30"/>
  <c r="I120" i="30"/>
  <c r="I119" i="30"/>
  <c r="I118" i="30"/>
  <c r="I117" i="30"/>
  <c r="I116" i="30"/>
  <c r="I115" i="30"/>
  <c r="I114" i="30"/>
  <c r="I113" i="30"/>
  <c r="I112" i="30"/>
  <c r="I111" i="30"/>
  <c r="I110" i="30"/>
  <c r="I109" i="30"/>
  <c r="I108" i="30"/>
  <c r="I107" i="30"/>
  <c r="I106" i="30"/>
  <c r="I105" i="30"/>
  <c r="I104" i="30"/>
  <c r="I103" i="30"/>
  <c r="I102" i="30"/>
  <c r="I101" i="30"/>
  <c r="I100" i="30"/>
  <c r="I99" i="30"/>
  <c r="I97" i="30"/>
  <c r="I96" i="30"/>
  <c r="I95" i="30"/>
  <c r="I94" i="30"/>
  <c r="I93" i="30"/>
  <c r="I91" i="30"/>
  <c r="I90" i="30"/>
  <c r="I89" i="30"/>
  <c r="I88" i="30"/>
  <c r="I87" i="30"/>
  <c r="I98" i="30"/>
  <c r="I92" i="30"/>
  <c r="I86" i="30"/>
  <c r="I85" i="30"/>
  <c r="I84" i="30"/>
  <c r="I83" i="30"/>
  <c r="I82" i="30"/>
  <c r="I81" i="30"/>
  <c r="I80" i="30"/>
  <c r="I79" i="30"/>
  <c r="I78" i="30"/>
  <c r="I77" i="30"/>
  <c r="I76" i="30"/>
  <c r="I75" i="30"/>
  <c r="I74" i="30"/>
  <c r="I73" i="30"/>
  <c r="I72" i="30"/>
  <c r="I71" i="30"/>
  <c r="I70" i="30"/>
  <c r="I69" i="30"/>
  <c r="I68" i="30"/>
  <c r="I67" i="30"/>
  <c r="I66" i="30"/>
  <c r="I65" i="30"/>
  <c r="I64" i="30"/>
  <c r="I63" i="30"/>
  <c r="I62" i="30"/>
  <c r="I61" i="30"/>
  <c r="I60" i="30"/>
  <c r="I59" i="30"/>
  <c r="I58" i="30"/>
  <c r="I57" i="30"/>
  <c r="I56" i="30"/>
  <c r="N4" i="30"/>
  <c r="N5" i="30"/>
  <c r="N6" i="30"/>
  <c r="N7" i="30"/>
  <c r="N8" i="30"/>
  <c r="N9" i="30"/>
  <c r="N10" i="30"/>
  <c r="N11" i="30"/>
  <c r="N12" i="30"/>
  <c r="N13" i="30"/>
  <c r="N14" i="30"/>
  <c r="N15" i="30"/>
  <c r="N16" i="30"/>
  <c r="N17" i="30"/>
  <c r="N18" i="30"/>
  <c r="N19" i="30"/>
  <c r="N20" i="30"/>
  <c r="N21" i="30"/>
  <c r="N22" i="30"/>
  <c r="N23" i="30"/>
  <c r="N24" i="30"/>
  <c r="N25" i="30"/>
  <c r="N26" i="30"/>
  <c r="N27" i="30"/>
  <c r="N28" i="30"/>
  <c r="N29" i="30"/>
  <c r="N30" i="30"/>
  <c r="N31" i="30"/>
  <c r="N32" i="30"/>
  <c r="N33" i="30"/>
  <c r="N34" i="30"/>
  <c r="N35" i="30"/>
  <c r="N36" i="30"/>
  <c r="N37" i="30"/>
  <c r="N38" i="30"/>
  <c r="N39" i="30"/>
  <c r="N40" i="30"/>
  <c r="N41" i="30"/>
  <c r="N42" i="30"/>
  <c r="N43" i="30"/>
  <c r="N44" i="30"/>
  <c r="N45" i="30"/>
  <c r="N46" i="30"/>
  <c r="N47" i="30"/>
  <c r="N48" i="30"/>
  <c r="N49" i="30"/>
  <c r="N50" i="30"/>
  <c r="N51" i="30"/>
  <c r="N52" i="30"/>
  <c r="N53" i="30"/>
  <c r="N54" i="30"/>
  <c r="N55" i="30"/>
  <c r="N56" i="30"/>
  <c r="N57" i="30"/>
  <c r="N58" i="30"/>
  <c r="N59" i="30"/>
  <c r="N60" i="30"/>
  <c r="N61" i="30"/>
  <c r="N62" i="30"/>
  <c r="N63" i="30"/>
  <c r="N64" i="30"/>
  <c r="N65" i="30"/>
  <c r="N66" i="30"/>
  <c r="N67" i="30"/>
  <c r="N68" i="30"/>
  <c r="N69" i="30"/>
  <c r="N70" i="30"/>
  <c r="N71" i="30"/>
  <c r="N72" i="30"/>
  <c r="N73" i="30"/>
  <c r="N74" i="30"/>
  <c r="N75" i="30"/>
  <c r="N76" i="30"/>
  <c r="N77" i="30"/>
  <c r="N78" i="30"/>
  <c r="N79" i="30"/>
  <c r="N80" i="30"/>
  <c r="N81" i="30"/>
  <c r="N82" i="30"/>
  <c r="N83" i="30"/>
  <c r="N84" i="30"/>
  <c r="N85" i="30"/>
  <c r="N86" i="30"/>
  <c r="N87" i="30"/>
  <c r="N88" i="30"/>
  <c r="N89" i="30"/>
  <c r="N90" i="30"/>
  <c r="N91" i="30"/>
  <c r="N92" i="30"/>
  <c r="N93" i="30"/>
  <c r="N94" i="30"/>
  <c r="N95" i="30"/>
  <c r="N96" i="30"/>
  <c r="N97" i="30"/>
  <c r="N98" i="30"/>
  <c r="N99" i="30"/>
  <c r="N100" i="30"/>
  <c r="N101" i="30"/>
  <c r="N102" i="30"/>
  <c r="N103" i="30"/>
  <c r="N104" i="30"/>
  <c r="N105" i="30"/>
  <c r="N106" i="30"/>
  <c r="N107" i="30"/>
  <c r="N108" i="30"/>
  <c r="N109" i="30"/>
  <c r="N110" i="30"/>
  <c r="N111" i="30"/>
  <c r="N112" i="30"/>
  <c r="N113" i="30"/>
  <c r="N114" i="30"/>
  <c r="N115" i="30"/>
  <c r="N116" i="30"/>
  <c r="N117" i="30"/>
  <c r="N118" i="30"/>
  <c r="N119" i="30"/>
  <c r="N120" i="30"/>
  <c r="N121" i="30"/>
  <c r="N122" i="30"/>
  <c r="N123" i="30"/>
  <c r="N124" i="30"/>
  <c r="N125" i="30"/>
  <c r="N126" i="30"/>
  <c r="N127" i="30"/>
  <c r="N128" i="30"/>
  <c r="N129" i="30"/>
  <c r="N130" i="30"/>
  <c r="N131" i="30"/>
  <c r="N132" i="30"/>
  <c r="N133" i="30"/>
  <c r="N134" i="30"/>
  <c r="N135" i="30"/>
  <c r="N136" i="30"/>
  <c r="N137" i="30"/>
  <c r="N138" i="30"/>
  <c r="N139" i="30"/>
  <c r="N140" i="30"/>
  <c r="N141" i="30"/>
  <c r="N142" i="30"/>
  <c r="N143" i="30"/>
  <c r="N144" i="30"/>
  <c r="N145" i="30"/>
  <c r="N146" i="30"/>
  <c r="N147" i="30"/>
  <c r="N148" i="30"/>
  <c r="N149" i="30"/>
  <c r="N150" i="30"/>
  <c r="N151" i="30"/>
  <c r="N152" i="30"/>
  <c r="N153" i="30"/>
  <c r="N154" i="30"/>
  <c r="N155" i="30"/>
  <c r="N156" i="30"/>
  <c r="N157" i="30"/>
  <c r="N158" i="30"/>
  <c r="N159" i="30"/>
  <c r="N160" i="30"/>
  <c r="N161" i="30"/>
  <c r="N162" i="30"/>
  <c r="N163" i="30"/>
  <c r="N164" i="30"/>
  <c r="N165" i="30"/>
  <c r="N166" i="30"/>
  <c r="N167" i="30"/>
  <c r="N168" i="30"/>
  <c r="N169" i="30"/>
  <c r="N170" i="30"/>
  <c r="N171" i="30"/>
  <c r="N172" i="30"/>
  <c r="N173" i="30"/>
  <c r="N174" i="30"/>
  <c r="N175" i="30"/>
  <c r="N176" i="30"/>
  <c r="N177" i="30"/>
  <c r="N178" i="30"/>
  <c r="N179" i="30"/>
  <c r="N180" i="30"/>
  <c r="N181" i="30"/>
  <c r="N182" i="30"/>
  <c r="N183" i="30"/>
  <c r="N184" i="30"/>
  <c r="N185" i="30"/>
  <c r="N186" i="30"/>
  <c r="N187" i="30"/>
  <c r="N188" i="30"/>
  <c r="N189" i="30"/>
  <c r="N190" i="30"/>
  <c r="N191" i="30"/>
  <c r="N192" i="30"/>
  <c r="N193" i="30"/>
  <c r="N194" i="30"/>
  <c r="N195" i="30"/>
  <c r="N196" i="30"/>
  <c r="N197" i="30"/>
  <c r="N198" i="30"/>
  <c r="N199" i="30"/>
  <c r="N200" i="30"/>
  <c r="N201" i="30"/>
  <c r="N202" i="30"/>
  <c r="N203" i="30"/>
  <c r="N204" i="30"/>
  <c r="N205" i="30"/>
  <c r="N206" i="30"/>
  <c r="N207" i="30"/>
  <c r="N208" i="30"/>
  <c r="N209" i="30"/>
  <c r="N210" i="30"/>
  <c r="N211" i="30"/>
  <c r="N212" i="30"/>
  <c r="N213" i="30"/>
  <c r="N214" i="30"/>
  <c r="N215" i="30"/>
  <c r="N216" i="30"/>
  <c r="N217" i="30"/>
  <c r="N218" i="30"/>
  <c r="N219" i="30"/>
  <c r="N220" i="30"/>
  <c r="N221" i="30"/>
  <c r="N222" i="30"/>
  <c r="N223" i="30"/>
  <c r="N224" i="30"/>
  <c r="N225" i="30"/>
  <c r="N226" i="30"/>
  <c r="N227" i="30"/>
  <c r="N228" i="30"/>
  <c r="N229" i="30"/>
  <c r="N230" i="30"/>
  <c r="N231" i="30"/>
  <c r="N232" i="30"/>
  <c r="N233" i="30"/>
  <c r="N234" i="30"/>
  <c r="N235" i="30"/>
  <c r="N236" i="30"/>
  <c r="N237" i="30"/>
  <c r="N238" i="30"/>
  <c r="N239" i="30"/>
  <c r="N240" i="30"/>
  <c r="N241" i="30"/>
  <c r="N242" i="30"/>
  <c r="N243" i="30"/>
  <c r="N244" i="30"/>
  <c r="N245" i="30"/>
  <c r="N246" i="30"/>
  <c r="N247" i="30"/>
  <c r="N248" i="30"/>
  <c r="N249" i="30"/>
  <c r="N250" i="30"/>
  <c r="N251" i="30"/>
  <c r="N252" i="30"/>
  <c r="N253" i="30"/>
  <c r="N254" i="30"/>
  <c r="N255" i="30"/>
  <c r="N256" i="30"/>
  <c r="N257" i="30"/>
  <c r="N258" i="30"/>
  <c r="N259" i="30"/>
  <c r="N260" i="30"/>
  <c r="N261" i="30"/>
  <c r="N262" i="30"/>
  <c r="N263" i="30"/>
  <c r="N264" i="30"/>
  <c r="N265" i="30"/>
  <c r="N266" i="30"/>
  <c r="N267" i="30"/>
  <c r="N268" i="30"/>
  <c r="N269" i="30"/>
  <c r="N270" i="30"/>
  <c r="N271" i="30"/>
  <c r="N272" i="30"/>
  <c r="N273" i="30"/>
  <c r="N274" i="30"/>
  <c r="N275" i="30"/>
  <c r="N276" i="30"/>
  <c r="N277" i="30"/>
  <c r="N278" i="30"/>
  <c r="N279" i="30"/>
  <c r="N280" i="30"/>
  <c r="N281" i="30"/>
  <c r="N282" i="30"/>
  <c r="N283" i="30"/>
  <c r="N284" i="30"/>
  <c r="N285" i="30"/>
  <c r="N286" i="30"/>
  <c r="N287" i="30"/>
  <c r="N288" i="30"/>
  <c r="N289" i="30"/>
  <c r="N290" i="30"/>
  <c r="N291" i="30"/>
  <c r="N292" i="30"/>
  <c r="N293" i="30"/>
  <c r="N294" i="30"/>
  <c r="N295" i="30"/>
  <c r="N296" i="30"/>
  <c r="N297" i="30"/>
  <c r="N298" i="30"/>
  <c r="N299" i="30"/>
  <c r="N300" i="30"/>
  <c r="N301" i="30"/>
  <c r="N302" i="30"/>
  <c r="N303" i="30"/>
  <c r="N304" i="30"/>
  <c r="N305" i="30"/>
  <c r="N306" i="30"/>
  <c r="N307" i="30"/>
  <c r="N308" i="30"/>
  <c r="N309" i="30"/>
  <c r="N310" i="30"/>
  <c r="N311" i="30"/>
  <c r="N312" i="30"/>
  <c r="N313" i="30"/>
  <c r="N314" i="30"/>
  <c r="N315" i="30"/>
  <c r="N316" i="30"/>
  <c r="N317" i="30"/>
  <c r="N318" i="30"/>
  <c r="N319" i="30"/>
  <c r="N320" i="30"/>
  <c r="N321" i="30"/>
  <c r="N322" i="30"/>
  <c r="N323" i="30"/>
  <c r="N324" i="30"/>
  <c r="N325" i="30"/>
  <c r="N326" i="30"/>
  <c r="N327" i="30"/>
  <c r="N328" i="30"/>
  <c r="N329" i="30"/>
  <c r="N330" i="30"/>
  <c r="N331" i="30"/>
  <c r="N332" i="30"/>
  <c r="N333" i="30"/>
  <c r="N334" i="30"/>
  <c r="N335" i="30"/>
  <c r="N336" i="30"/>
  <c r="N337" i="30"/>
  <c r="N338" i="30"/>
  <c r="N339" i="30"/>
  <c r="N340" i="30"/>
  <c r="N341" i="30"/>
  <c r="N342" i="30"/>
  <c r="N343" i="30"/>
  <c r="N344" i="30"/>
  <c r="N345" i="30"/>
  <c r="N346" i="30"/>
  <c r="N347" i="30"/>
  <c r="N348" i="30"/>
  <c r="N349" i="30"/>
  <c r="N350" i="30"/>
  <c r="N351" i="30"/>
  <c r="N352" i="30"/>
  <c r="N353" i="30"/>
  <c r="N354" i="30"/>
  <c r="N355" i="30"/>
  <c r="N356" i="30"/>
  <c r="N357" i="30"/>
  <c r="N358" i="30"/>
  <c r="N359" i="30"/>
  <c r="N360" i="30"/>
  <c r="N361" i="30"/>
  <c r="N362" i="30"/>
  <c r="N363" i="30"/>
  <c r="N364" i="30"/>
  <c r="N365" i="30"/>
  <c r="N366" i="30"/>
  <c r="N367" i="30"/>
  <c r="N368" i="30"/>
  <c r="N369" i="30"/>
  <c r="N370" i="30"/>
  <c r="N371" i="30"/>
  <c r="N372" i="30"/>
  <c r="N373" i="30"/>
  <c r="N374" i="30"/>
  <c r="N375" i="30"/>
  <c r="N376" i="30"/>
  <c r="N377" i="30"/>
  <c r="N378" i="30"/>
  <c r="N379" i="30"/>
  <c r="N380" i="30"/>
  <c r="N381" i="30"/>
  <c r="N382" i="30"/>
  <c r="N383" i="30"/>
  <c r="N384" i="30"/>
  <c r="N385" i="30"/>
  <c r="N386" i="30"/>
  <c r="N387" i="30"/>
  <c r="N388" i="30"/>
  <c r="N389" i="30"/>
  <c r="N390" i="30"/>
  <c r="N391" i="30"/>
  <c r="N392" i="30"/>
  <c r="N393" i="30"/>
  <c r="N394" i="30"/>
  <c r="N395" i="30"/>
  <c r="N396" i="30"/>
  <c r="N397" i="30"/>
  <c r="N398" i="30"/>
  <c r="N399" i="30"/>
  <c r="N400" i="30"/>
  <c r="N401" i="30"/>
  <c r="N402" i="30"/>
  <c r="N403" i="30"/>
  <c r="N404" i="30"/>
  <c r="N405" i="30"/>
  <c r="N406" i="30"/>
  <c r="N407" i="30"/>
  <c r="N408" i="30"/>
  <c r="N409" i="30"/>
  <c r="N410" i="30"/>
  <c r="N411" i="30"/>
  <c r="N412" i="30"/>
  <c r="N413" i="30"/>
  <c r="N414" i="30"/>
  <c r="N415" i="30"/>
  <c r="N416" i="30"/>
  <c r="N417" i="30"/>
  <c r="N418" i="30"/>
  <c r="N419" i="30"/>
  <c r="N420" i="30"/>
  <c r="N421" i="30"/>
  <c r="N422" i="30"/>
  <c r="N423" i="30"/>
  <c r="N424" i="30"/>
  <c r="N425" i="30"/>
  <c r="N426" i="30"/>
  <c r="N427" i="30"/>
  <c r="N428" i="30"/>
  <c r="N429" i="30"/>
  <c r="N430" i="30"/>
  <c r="N431" i="30"/>
  <c r="N432" i="30"/>
  <c r="N433" i="30"/>
  <c r="N434" i="30"/>
  <c r="N435" i="30"/>
  <c r="N436" i="30"/>
  <c r="N437" i="30"/>
  <c r="N438" i="30"/>
  <c r="N439" i="30"/>
  <c r="N440" i="30"/>
  <c r="N441" i="30"/>
  <c r="N442" i="30"/>
  <c r="N443" i="30"/>
  <c r="N444" i="30"/>
  <c r="N445" i="30"/>
  <c r="N446" i="30"/>
  <c r="N447" i="30"/>
  <c r="N448" i="30"/>
  <c r="N449" i="30"/>
  <c r="N450" i="30"/>
  <c r="N451" i="30"/>
  <c r="N452" i="30"/>
  <c r="N453" i="30"/>
  <c r="N454" i="30"/>
  <c r="N455" i="30"/>
  <c r="N456" i="30"/>
  <c r="N457" i="30"/>
  <c r="N458" i="30"/>
  <c r="N3" i="30"/>
  <c r="D4" i="30"/>
  <c r="D5" i="30"/>
  <c r="D6" i="30"/>
  <c r="D7" i="30"/>
  <c r="D8" i="30"/>
  <c r="D9" i="30"/>
  <c r="D10" i="30"/>
  <c r="D11" i="30"/>
  <c r="D12" i="30"/>
  <c r="D13" i="30"/>
  <c r="D14" i="30"/>
  <c r="D15" i="30"/>
  <c r="D16" i="30"/>
  <c r="D17" i="30"/>
  <c r="D18" i="30"/>
  <c r="D19" i="30"/>
  <c r="D20" i="30"/>
  <c r="D21" i="30"/>
  <c r="D22" i="30"/>
  <c r="D23" i="30"/>
  <c r="D24" i="30"/>
  <c r="D25" i="30"/>
  <c r="D26" i="30"/>
  <c r="D27" i="30"/>
  <c r="D28" i="30"/>
  <c r="D29" i="30"/>
  <c r="D30" i="30"/>
  <c r="D31" i="30"/>
  <c r="D32" i="30"/>
  <c r="D33" i="30"/>
  <c r="D34" i="30"/>
  <c r="D35" i="30"/>
  <c r="D36" i="30"/>
  <c r="D37" i="30"/>
  <c r="D38" i="30"/>
  <c r="D39" i="30"/>
  <c r="D40" i="30"/>
  <c r="D41" i="30"/>
  <c r="D42" i="30"/>
  <c r="D43" i="30"/>
  <c r="D44" i="30"/>
  <c r="D45" i="30"/>
  <c r="D46" i="30"/>
  <c r="D47" i="30"/>
  <c r="D48" i="30"/>
  <c r="D49" i="30"/>
  <c r="D50" i="30"/>
  <c r="D51" i="30"/>
  <c r="D52" i="30"/>
  <c r="D53" i="30"/>
  <c r="D54" i="30"/>
  <c r="D55" i="30"/>
  <c r="D56" i="30"/>
  <c r="D57" i="30"/>
  <c r="D58" i="30"/>
  <c r="D59" i="30"/>
  <c r="D60" i="30"/>
  <c r="D61" i="30"/>
  <c r="D62" i="30"/>
  <c r="D63" i="30"/>
  <c r="D64" i="30"/>
  <c r="D65" i="30"/>
  <c r="D66" i="30"/>
  <c r="D67" i="30"/>
  <c r="D68" i="30"/>
  <c r="D69" i="30"/>
  <c r="D70" i="30"/>
  <c r="D71" i="30"/>
  <c r="D72" i="30"/>
  <c r="D73" i="30"/>
  <c r="D74" i="30"/>
  <c r="D75" i="30"/>
  <c r="D76" i="30"/>
  <c r="D77" i="30"/>
  <c r="D78" i="30"/>
  <c r="D79" i="30"/>
  <c r="D80" i="30"/>
  <c r="D81" i="30"/>
  <c r="D82" i="30"/>
  <c r="D83" i="30"/>
  <c r="D84" i="30"/>
  <c r="D85" i="30"/>
  <c r="D86" i="30"/>
  <c r="D87" i="30"/>
  <c r="D88" i="30"/>
  <c r="D89" i="30"/>
  <c r="D90" i="30"/>
  <c r="D91" i="30"/>
  <c r="D92" i="30"/>
  <c r="D93" i="30"/>
  <c r="D94" i="30"/>
  <c r="D95" i="30"/>
  <c r="D96" i="30"/>
  <c r="D97" i="30"/>
  <c r="D98" i="30"/>
  <c r="D99" i="30"/>
  <c r="D100" i="30"/>
  <c r="D101" i="30"/>
  <c r="D102" i="30"/>
  <c r="D103" i="30"/>
  <c r="D104" i="30"/>
  <c r="D105" i="30"/>
  <c r="D106" i="30"/>
  <c r="D107" i="30"/>
  <c r="D108" i="30"/>
  <c r="D109" i="30"/>
  <c r="D110" i="30"/>
  <c r="D111" i="30"/>
  <c r="D112" i="30"/>
  <c r="D113" i="30"/>
  <c r="D114" i="30"/>
  <c r="D115" i="30"/>
  <c r="D116" i="30"/>
  <c r="D117" i="30"/>
  <c r="D118" i="30"/>
  <c r="D119" i="30"/>
  <c r="D120" i="30"/>
  <c r="D121" i="30"/>
  <c r="D122" i="30"/>
  <c r="D123" i="30"/>
  <c r="D124" i="30"/>
  <c r="D125" i="30"/>
  <c r="D126" i="30"/>
  <c r="D127" i="30"/>
  <c r="D128" i="30"/>
  <c r="D129" i="30"/>
  <c r="D130" i="30"/>
  <c r="D131" i="30"/>
  <c r="D132" i="30"/>
  <c r="D133" i="30"/>
  <c r="D134" i="30"/>
  <c r="D135" i="30"/>
  <c r="D136" i="30"/>
  <c r="D137" i="30"/>
  <c r="D138" i="30"/>
  <c r="D139" i="30"/>
  <c r="D140" i="30"/>
  <c r="D141" i="30"/>
  <c r="D142" i="30"/>
  <c r="D143" i="30"/>
  <c r="D144" i="30"/>
  <c r="D145" i="30"/>
  <c r="D146" i="30"/>
  <c r="D147" i="30"/>
  <c r="D148" i="30"/>
  <c r="D149" i="30"/>
  <c r="D150" i="30"/>
  <c r="D151" i="30"/>
  <c r="D152" i="30"/>
  <c r="D153" i="30"/>
  <c r="D154" i="30"/>
  <c r="D155" i="30"/>
  <c r="D156" i="30"/>
  <c r="D157" i="30"/>
  <c r="D158" i="30"/>
  <c r="D159" i="30"/>
  <c r="D160" i="30"/>
  <c r="D161" i="30"/>
  <c r="D162" i="30"/>
  <c r="D163" i="30"/>
  <c r="D164" i="30"/>
  <c r="D165" i="30"/>
  <c r="D166" i="30"/>
  <c r="D167" i="30"/>
  <c r="D168" i="30"/>
  <c r="D169" i="30"/>
  <c r="D170" i="30"/>
  <c r="D171" i="30"/>
  <c r="D172" i="30"/>
  <c r="D173" i="30"/>
  <c r="D174" i="30"/>
  <c r="D175" i="30"/>
  <c r="D176" i="30"/>
  <c r="D177" i="30"/>
  <c r="D178" i="30"/>
  <c r="D179" i="30"/>
  <c r="D180" i="30"/>
  <c r="D181" i="30"/>
  <c r="D182" i="30"/>
  <c r="D183" i="30"/>
  <c r="D184" i="30"/>
  <c r="D185" i="30"/>
  <c r="D186" i="30"/>
  <c r="D187" i="30"/>
  <c r="D188" i="30"/>
  <c r="D189" i="30"/>
  <c r="D190" i="30"/>
  <c r="D191" i="30"/>
  <c r="D192" i="30"/>
  <c r="D193" i="30"/>
  <c r="D194" i="30"/>
  <c r="D195" i="30"/>
  <c r="D196" i="30"/>
  <c r="D197" i="30"/>
  <c r="D198" i="30"/>
  <c r="D199" i="30"/>
  <c r="D200" i="30"/>
  <c r="D201" i="30"/>
  <c r="D202" i="30"/>
  <c r="D203" i="30"/>
  <c r="D204" i="30"/>
  <c r="D205" i="30"/>
  <c r="D206" i="30"/>
  <c r="D207" i="30"/>
  <c r="D208" i="30"/>
  <c r="D209" i="30"/>
  <c r="D210" i="30"/>
  <c r="D211" i="30"/>
  <c r="D212" i="30"/>
  <c r="D213" i="30"/>
  <c r="D214" i="30"/>
  <c r="D215" i="30"/>
  <c r="D216" i="30"/>
  <c r="D217" i="30"/>
  <c r="D218" i="30"/>
  <c r="D219" i="30"/>
  <c r="D220" i="30"/>
  <c r="D221" i="30"/>
  <c r="D222" i="30"/>
  <c r="D223" i="30"/>
  <c r="D224" i="30"/>
  <c r="D225" i="30"/>
  <c r="D226" i="30"/>
  <c r="D227" i="30"/>
  <c r="D228" i="30"/>
  <c r="D229" i="30"/>
  <c r="D230" i="30"/>
  <c r="D231" i="30"/>
  <c r="D232" i="30"/>
  <c r="D233" i="30"/>
  <c r="D234" i="30"/>
  <c r="D235" i="30"/>
  <c r="D236" i="30"/>
  <c r="D237" i="30"/>
  <c r="D238" i="30"/>
  <c r="D239" i="30"/>
  <c r="D240" i="30"/>
  <c r="D241" i="30"/>
  <c r="D242" i="30"/>
  <c r="D243" i="30"/>
  <c r="D244" i="30"/>
  <c r="D245" i="30"/>
  <c r="D246" i="30"/>
  <c r="D247" i="30"/>
  <c r="D248" i="30"/>
  <c r="D249" i="30"/>
  <c r="D250" i="30"/>
  <c r="D251" i="30"/>
  <c r="D252" i="30"/>
  <c r="D253" i="30"/>
  <c r="D254" i="30"/>
  <c r="D255" i="30"/>
  <c r="D256" i="30"/>
  <c r="D257" i="30"/>
  <c r="D258" i="30"/>
  <c r="D259" i="30"/>
  <c r="D260" i="30"/>
  <c r="D261" i="30"/>
  <c r="D262" i="30"/>
  <c r="D263" i="30"/>
  <c r="D264" i="30"/>
  <c r="D265" i="30"/>
  <c r="D266" i="30"/>
  <c r="D267" i="30"/>
  <c r="D268" i="30"/>
  <c r="D269" i="30"/>
  <c r="D270" i="30"/>
  <c r="D271" i="30"/>
  <c r="D272" i="30"/>
  <c r="D273" i="30"/>
  <c r="D274" i="30"/>
  <c r="D275" i="30"/>
  <c r="D276" i="30"/>
  <c r="D277" i="30"/>
  <c r="D278" i="30"/>
  <c r="D279" i="30"/>
  <c r="D280" i="30"/>
  <c r="D281" i="30"/>
  <c r="D282" i="30"/>
  <c r="D283" i="30"/>
  <c r="D284" i="30"/>
  <c r="D285" i="30"/>
  <c r="D286" i="30"/>
  <c r="D287" i="30"/>
  <c r="D288" i="30"/>
  <c r="D289" i="30"/>
  <c r="D290" i="30"/>
  <c r="D291" i="30"/>
  <c r="D292" i="30"/>
  <c r="D293" i="30"/>
  <c r="D294" i="30"/>
  <c r="D295" i="30"/>
  <c r="D296" i="30"/>
  <c r="D297" i="30"/>
  <c r="D298" i="30"/>
  <c r="D299" i="30"/>
  <c r="D300" i="30"/>
  <c r="D301" i="30"/>
  <c r="D302" i="30"/>
  <c r="D303" i="30"/>
  <c r="D304" i="30"/>
  <c r="D305" i="30"/>
  <c r="D306" i="30"/>
  <c r="D307" i="30"/>
  <c r="D308" i="30"/>
  <c r="D309" i="30"/>
  <c r="D310" i="30"/>
  <c r="D311" i="30"/>
  <c r="D312" i="30"/>
  <c r="D313" i="30"/>
  <c r="D314" i="30"/>
  <c r="D315" i="30"/>
  <c r="D316" i="30"/>
  <c r="D317" i="30"/>
  <c r="D318" i="30"/>
  <c r="D319" i="30"/>
  <c r="D320" i="30"/>
  <c r="D321" i="30"/>
  <c r="D322" i="30"/>
  <c r="D323" i="30"/>
  <c r="D324" i="30"/>
  <c r="D325" i="30"/>
  <c r="D326" i="30"/>
  <c r="D327" i="30"/>
  <c r="D328" i="30"/>
  <c r="D329" i="30"/>
  <c r="D330" i="30"/>
  <c r="D331" i="30"/>
  <c r="D332" i="30"/>
  <c r="D333" i="30"/>
  <c r="D334" i="30"/>
  <c r="D335" i="30"/>
  <c r="D336" i="30"/>
  <c r="D337" i="30"/>
  <c r="D338" i="30"/>
  <c r="D339" i="30"/>
  <c r="D340" i="30"/>
  <c r="D341" i="30"/>
  <c r="D342" i="30"/>
  <c r="D343" i="30"/>
  <c r="D344" i="30"/>
  <c r="D345" i="30"/>
  <c r="D346" i="30"/>
  <c r="D347" i="30"/>
  <c r="D348" i="30"/>
  <c r="D349" i="30"/>
  <c r="D350" i="30"/>
  <c r="D351" i="30"/>
  <c r="D352" i="30"/>
  <c r="D353" i="30"/>
  <c r="D354" i="30"/>
  <c r="D355" i="30"/>
  <c r="D356" i="30"/>
  <c r="D357" i="30"/>
  <c r="D358" i="30"/>
  <c r="D359" i="30"/>
  <c r="D360" i="30"/>
  <c r="D361" i="30"/>
  <c r="D362" i="30"/>
  <c r="D363" i="30"/>
  <c r="D364" i="30"/>
  <c r="D365" i="30"/>
  <c r="D366" i="30"/>
  <c r="D367" i="30"/>
  <c r="D368" i="30"/>
  <c r="D369" i="30"/>
  <c r="D370" i="30"/>
  <c r="D371" i="30"/>
  <c r="D372" i="30"/>
  <c r="D373" i="30"/>
  <c r="D374" i="30"/>
  <c r="D375" i="30"/>
  <c r="D376" i="30"/>
  <c r="D377" i="30"/>
  <c r="D378" i="30"/>
  <c r="D379" i="30"/>
  <c r="D380" i="30"/>
  <c r="D381" i="30"/>
  <c r="D382" i="30"/>
  <c r="D383" i="30"/>
  <c r="D384" i="30"/>
  <c r="D385" i="30"/>
  <c r="D386" i="30"/>
  <c r="D387" i="30"/>
  <c r="D388" i="30"/>
  <c r="D389" i="30"/>
  <c r="D390" i="30"/>
  <c r="D391" i="30"/>
  <c r="D392" i="30"/>
  <c r="D393" i="30"/>
  <c r="D394" i="30"/>
  <c r="D395" i="30"/>
  <c r="D396" i="30"/>
  <c r="D397" i="30"/>
  <c r="D398" i="30"/>
  <c r="D399" i="30"/>
  <c r="D400" i="30"/>
  <c r="D401" i="30"/>
  <c r="D402" i="30"/>
  <c r="D403" i="30"/>
  <c r="D404" i="30"/>
  <c r="D405" i="30"/>
  <c r="D406" i="30"/>
  <c r="D407" i="30"/>
  <c r="D408" i="30"/>
  <c r="D409" i="30"/>
  <c r="D410" i="30"/>
  <c r="D411" i="30"/>
  <c r="D412" i="30"/>
  <c r="D413" i="30"/>
  <c r="D414" i="30"/>
  <c r="D415" i="30"/>
  <c r="D416" i="30"/>
  <c r="D417" i="30"/>
  <c r="D418" i="30"/>
  <c r="D419" i="30"/>
  <c r="D420" i="30"/>
  <c r="D421" i="30"/>
  <c r="D422" i="30"/>
  <c r="D423" i="30"/>
  <c r="D424" i="30"/>
  <c r="D425" i="30"/>
  <c r="D426" i="30"/>
  <c r="D427" i="30"/>
  <c r="D428" i="30"/>
  <c r="D429" i="30"/>
  <c r="D430" i="30"/>
  <c r="D431" i="30"/>
  <c r="D432" i="30"/>
  <c r="D433" i="30"/>
  <c r="D434" i="30"/>
  <c r="D435" i="30"/>
  <c r="D436" i="30"/>
  <c r="D437" i="30"/>
  <c r="D438" i="30"/>
  <c r="D439" i="30"/>
  <c r="D440" i="30"/>
  <c r="D441" i="30"/>
  <c r="D442" i="30"/>
  <c r="D443" i="30"/>
  <c r="D444" i="30"/>
  <c r="D445" i="30"/>
  <c r="D446" i="30"/>
  <c r="D447" i="30"/>
  <c r="D448" i="30"/>
  <c r="D449" i="30"/>
  <c r="D450" i="30"/>
  <c r="D451" i="30"/>
  <c r="D452" i="30"/>
  <c r="D453" i="30"/>
  <c r="D454" i="30"/>
  <c r="D455" i="30"/>
  <c r="D456" i="30"/>
  <c r="D457" i="30"/>
  <c r="D458" i="30"/>
  <c r="D3" i="30"/>
  <c r="G122" i="27"/>
  <c r="F122" i="27"/>
  <c r="E122" i="27"/>
  <c r="G121" i="27"/>
  <c r="F121" i="27"/>
  <c r="E121" i="27"/>
  <c r="G120" i="27"/>
  <c r="F120" i="27"/>
  <c r="E120" i="27"/>
  <c r="G119" i="27"/>
  <c r="F119" i="27"/>
  <c r="E119" i="27"/>
  <c r="G118" i="27"/>
  <c r="F118" i="27"/>
  <c r="E118" i="27"/>
  <c r="G117" i="27"/>
  <c r="F117" i="27"/>
  <c r="E117" i="27"/>
  <c r="G116" i="27"/>
  <c r="F116" i="27"/>
  <c r="E116" i="27"/>
  <c r="G115" i="27"/>
  <c r="F115" i="27"/>
  <c r="E115" i="27"/>
  <c r="G114" i="27"/>
  <c r="F114" i="27"/>
  <c r="E114" i="27"/>
  <c r="G113" i="27"/>
  <c r="F113" i="27"/>
  <c r="E113" i="27"/>
  <c r="G112" i="27"/>
  <c r="F112" i="27"/>
  <c r="E112" i="27"/>
  <c r="G111" i="27"/>
  <c r="F111" i="27"/>
  <c r="E111" i="27"/>
  <c r="G110" i="27"/>
  <c r="F110" i="27"/>
  <c r="E110" i="27"/>
  <c r="G109" i="27"/>
  <c r="F109" i="27"/>
  <c r="E109" i="27"/>
  <c r="G108" i="27"/>
  <c r="F108" i="27"/>
  <c r="E108" i="27"/>
  <c r="G107" i="27"/>
  <c r="F107" i="27"/>
  <c r="E107" i="27"/>
  <c r="G106" i="27"/>
  <c r="F106" i="27"/>
  <c r="E106" i="27"/>
  <c r="G105" i="27"/>
  <c r="F105" i="27"/>
  <c r="E105" i="27"/>
  <c r="G104" i="27"/>
  <c r="F104" i="27"/>
  <c r="E104" i="27"/>
  <c r="G103" i="27"/>
  <c r="F103" i="27"/>
  <c r="E103" i="27"/>
  <c r="G102" i="27"/>
  <c r="F102" i="27"/>
  <c r="E102" i="27"/>
  <c r="G101" i="27"/>
  <c r="F101" i="27"/>
  <c r="E101" i="27"/>
  <c r="G100" i="27"/>
  <c r="F100" i="27"/>
  <c r="E100" i="27"/>
  <c r="G99" i="27"/>
  <c r="F99" i="27"/>
  <c r="E99" i="27"/>
  <c r="G98" i="27"/>
  <c r="F98" i="27"/>
  <c r="E98" i="27"/>
  <c r="G97" i="27"/>
  <c r="F97" i="27"/>
  <c r="E97" i="27"/>
  <c r="G96" i="27"/>
  <c r="F96" i="27"/>
  <c r="E96" i="27"/>
  <c r="G95" i="27"/>
  <c r="F95" i="27"/>
  <c r="E95" i="27"/>
  <c r="G94" i="27"/>
  <c r="F94" i="27"/>
  <c r="E94" i="27"/>
  <c r="G93" i="27"/>
  <c r="F93" i="27"/>
  <c r="E93" i="27"/>
  <c r="G92" i="27"/>
  <c r="F92" i="27"/>
  <c r="E92" i="27"/>
  <c r="G91" i="27"/>
  <c r="F91" i="27"/>
  <c r="E91" i="27"/>
  <c r="G90" i="27"/>
  <c r="F90" i="27"/>
  <c r="E90" i="27"/>
  <c r="G89" i="27"/>
  <c r="F89" i="27"/>
  <c r="E89" i="27"/>
  <c r="G88" i="27"/>
  <c r="F88" i="27"/>
  <c r="E88" i="27"/>
  <c r="G87" i="27"/>
  <c r="F87" i="27"/>
  <c r="E87" i="27"/>
  <c r="G86" i="27"/>
  <c r="F86" i="27"/>
  <c r="E86" i="27"/>
  <c r="G85" i="27"/>
  <c r="F85" i="27"/>
  <c r="E85" i="27"/>
  <c r="G84" i="27"/>
  <c r="F84" i="27"/>
  <c r="E84" i="27"/>
  <c r="G83" i="27"/>
  <c r="F83" i="27"/>
  <c r="E83" i="27"/>
  <c r="G82" i="27"/>
  <c r="F82" i="27"/>
  <c r="E82" i="27"/>
  <c r="G81" i="27"/>
  <c r="F81" i="27"/>
  <c r="E81" i="27"/>
  <c r="G80" i="27"/>
  <c r="F80" i="27"/>
  <c r="E80" i="27"/>
  <c r="G79" i="27"/>
  <c r="F79" i="27"/>
  <c r="E79" i="27"/>
  <c r="G78" i="27"/>
  <c r="F78" i="27"/>
  <c r="E78" i="27"/>
  <c r="G77" i="27"/>
  <c r="F77" i="27"/>
  <c r="E77" i="27"/>
  <c r="G76" i="27"/>
  <c r="F76" i="27"/>
  <c r="E76" i="27"/>
  <c r="G75" i="27"/>
  <c r="F75" i="27"/>
  <c r="E75" i="27"/>
  <c r="G74" i="27"/>
  <c r="F74" i="27"/>
  <c r="E74" i="27"/>
  <c r="G73" i="27"/>
  <c r="F73" i="27"/>
  <c r="E73" i="27"/>
  <c r="G72" i="27"/>
  <c r="F72" i="27"/>
  <c r="E72" i="27"/>
  <c r="G71" i="27"/>
  <c r="F71" i="27"/>
  <c r="E71" i="27"/>
  <c r="G70" i="27"/>
  <c r="F70" i="27"/>
  <c r="E70" i="27"/>
  <c r="G69" i="27"/>
  <c r="F69" i="27"/>
  <c r="E69" i="27"/>
  <c r="G68" i="27"/>
  <c r="F68" i="27"/>
  <c r="E68" i="27"/>
  <c r="G67" i="27"/>
  <c r="F67" i="27"/>
  <c r="E67" i="27"/>
  <c r="G30" i="27"/>
  <c r="F30" i="27"/>
  <c r="E30" i="27"/>
  <c r="G29" i="27"/>
  <c r="F29" i="27"/>
  <c r="E29" i="27"/>
  <c r="G28" i="27"/>
  <c r="F28" i="27"/>
  <c r="E28" i="27"/>
  <c r="G27" i="27"/>
  <c r="F27" i="27"/>
  <c r="E27" i="27"/>
  <c r="G26" i="27"/>
  <c r="F26" i="27"/>
  <c r="E26" i="27"/>
  <c r="G25" i="27"/>
  <c r="F25" i="27"/>
  <c r="E25" i="27"/>
  <c r="G24" i="27"/>
  <c r="F24" i="27"/>
  <c r="E24" i="27"/>
  <c r="G23" i="27"/>
  <c r="F23" i="27"/>
  <c r="E23" i="27"/>
  <c r="G22" i="27"/>
  <c r="F22" i="27"/>
  <c r="E22" i="27"/>
  <c r="G21" i="27"/>
  <c r="F21" i="27"/>
  <c r="E21" i="27"/>
  <c r="G20" i="27"/>
  <c r="F20" i="27"/>
  <c r="E20" i="27"/>
  <c r="G19" i="27"/>
  <c r="F19" i="27"/>
  <c r="E19" i="27"/>
  <c r="G18" i="27"/>
  <c r="F18" i="27"/>
  <c r="E18" i="27"/>
  <c r="G17" i="27"/>
  <c r="F17" i="27"/>
  <c r="E17" i="27"/>
  <c r="G16" i="27"/>
  <c r="F16" i="27"/>
  <c r="E16" i="27"/>
  <c r="G15" i="27"/>
  <c r="F15" i="27"/>
  <c r="E15" i="27"/>
  <c r="G14" i="27"/>
  <c r="F14" i="27"/>
  <c r="E14" i="27"/>
  <c r="G13" i="27"/>
  <c r="F13" i="27"/>
  <c r="E13" i="27"/>
  <c r="G12" i="27"/>
  <c r="F12" i="27"/>
  <c r="E12" i="27"/>
  <c r="G11" i="27"/>
  <c r="F11" i="27"/>
  <c r="E11" i="27"/>
  <c r="G10" i="27"/>
  <c r="F10" i="27"/>
  <c r="E10" i="27"/>
  <c r="G9" i="27"/>
  <c r="F9" i="27"/>
  <c r="E9" i="27"/>
  <c r="G8" i="27"/>
  <c r="F8" i="27"/>
  <c r="E8" i="27"/>
  <c r="G7" i="27"/>
  <c r="F7" i="27"/>
  <c r="E7" i="27"/>
  <c r="G6" i="27"/>
  <c r="F6" i="27"/>
  <c r="E6" i="27"/>
  <c r="G5" i="27"/>
  <c r="F5" i="27"/>
  <c r="E5" i="27"/>
  <c r="G4" i="27"/>
  <c r="F4" i="27"/>
  <c r="E4" i="27"/>
  <c r="M401" i="37"/>
  <c r="M400" i="37"/>
  <c r="M399" i="37"/>
  <c r="M398" i="37"/>
  <c r="M397" i="37"/>
  <c r="M396" i="37"/>
  <c r="M395" i="37"/>
  <c r="M394" i="37"/>
  <c r="M393" i="37"/>
  <c r="M392" i="37"/>
  <c r="M391" i="37"/>
  <c r="M390" i="37"/>
  <c r="M389" i="37"/>
  <c r="M388" i="37"/>
  <c r="M387" i="37"/>
  <c r="M386" i="37"/>
  <c r="M385" i="37"/>
  <c r="M384" i="37"/>
  <c r="M383" i="37"/>
  <c r="M382" i="37"/>
  <c r="M381" i="37"/>
  <c r="M380" i="37"/>
  <c r="M379" i="37"/>
  <c r="M378" i="37"/>
  <c r="M377" i="37"/>
  <c r="M376" i="37"/>
  <c r="M375" i="37"/>
  <c r="M374" i="37"/>
  <c r="M373" i="37"/>
  <c r="M372" i="37"/>
  <c r="M371" i="37"/>
  <c r="M370" i="37"/>
  <c r="M369" i="37"/>
  <c r="M368" i="37"/>
  <c r="M367" i="37"/>
  <c r="M366" i="37"/>
  <c r="M365" i="37"/>
  <c r="M364" i="37"/>
  <c r="M363" i="37"/>
  <c r="M362" i="37"/>
  <c r="M361" i="37"/>
  <c r="M360" i="37"/>
  <c r="M359" i="37"/>
  <c r="M358" i="37"/>
  <c r="M357" i="37"/>
  <c r="M356" i="37"/>
  <c r="M355" i="37"/>
  <c r="M354" i="37"/>
  <c r="M353" i="37"/>
  <c r="M352" i="37"/>
  <c r="M351" i="37"/>
  <c r="M350" i="37"/>
  <c r="M349" i="37"/>
  <c r="M348" i="37"/>
  <c r="M347" i="37"/>
  <c r="M346" i="37"/>
  <c r="M345" i="37"/>
  <c r="M344" i="37"/>
  <c r="M343" i="37"/>
  <c r="M342" i="37"/>
  <c r="M341" i="37"/>
  <c r="M340" i="37"/>
  <c r="M339" i="37"/>
  <c r="M338" i="37"/>
  <c r="M337" i="37"/>
  <c r="M336" i="37"/>
  <c r="M335" i="37"/>
  <c r="M334" i="37"/>
  <c r="M333" i="37"/>
  <c r="M332" i="37"/>
  <c r="M331" i="37"/>
  <c r="M330" i="37"/>
  <c r="M329" i="37"/>
  <c r="M328" i="37"/>
  <c r="M327" i="37"/>
  <c r="M326" i="37"/>
  <c r="M325" i="37"/>
  <c r="M324" i="37"/>
  <c r="M323" i="37"/>
  <c r="M322" i="37"/>
  <c r="M321" i="37"/>
  <c r="M320" i="37"/>
  <c r="M319" i="37"/>
  <c r="M318" i="37"/>
  <c r="M317" i="37"/>
  <c r="M316" i="37"/>
  <c r="M315" i="37"/>
  <c r="M314" i="37"/>
  <c r="M313" i="37"/>
  <c r="M312" i="37"/>
  <c r="M311" i="37"/>
  <c r="M310" i="37"/>
  <c r="M309" i="37"/>
  <c r="M308" i="37"/>
  <c r="M307" i="37"/>
  <c r="M306" i="37"/>
  <c r="M305" i="37"/>
  <c r="M304" i="37"/>
  <c r="M303" i="37"/>
  <c r="M302" i="37"/>
  <c r="M301" i="37"/>
  <c r="M300" i="37"/>
  <c r="M299" i="37"/>
  <c r="M298" i="37"/>
  <c r="M297" i="37"/>
  <c r="M296" i="37"/>
  <c r="M295" i="37"/>
  <c r="M294" i="37"/>
  <c r="M293" i="37"/>
  <c r="M292" i="37"/>
  <c r="M291" i="37"/>
  <c r="M290" i="37"/>
  <c r="M289" i="37"/>
  <c r="M288" i="37"/>
  <c r="M287" i="37"/>
  <c r="M286" i="37"/>
  <c r="M285" i="37"/>
  <c r="M284" i="37"/>
  <c r="M283" i="37"/>
  <c r="M282" i="37"/>
  <c r="M281" i="37"/>
  <c r="M280" i="37"/>
  <c r="M279" i="37"/>
  <c r="M278" i="37"/>
  <c r="M277" i="37"/>
  <c r="M276" i="37"/>
  <c r="M275" i="37"/>
  <c r="M274" i="37"/>
  <c r="M273" i="37"/>
  <c r="M272" i="37"/>
  <c r="M271" i="37"/>
  <c r="M270" i="37"/>
  <c r="M269" i="37"/>
  <c r="M268" i="37"/>
  <c r="M267" i="37"/>
  <c r="M266" i="37"/>
  <c r="M265" i="37"/>
  <c r="M264" i="37"/>
  <c r="M263" i="37"/>
  <c r="M262" i="37"/>
  <c r="M261" i="37"/>
  <c r="M260" i="37"/>
  <c r="M259" i="37"/>
  <c r="M258" i="37"/>
  <c r="M257" i="37"/>
  <c r="M256" i="37"/>
  <c r="M255" i="37"/>
  <c r="M254" i="37"/>
  <c r="M253" i="37"/>
  <c r="M252" i="37"/>
  <c r="M251" i="37"/>
  <c r="M250" i="37"/>
  <c r="M249" i="37"/>
  <c r="M248" i="37"/>
  <c r="M247" i="37"/>
  <c r="M246" i="37"/>
  <c r="M245" i="37"/>
  <c r="M244" i="37"/>
  <c r="M243" i="37"/>
  <c r="M242" i="37"/>
  <c r="M241" i="37"/>
  <c r="M240" i="37"/>
  <c r="M239" i="37"/>
  <c r="M238" i="37"/>
  <c r="M237" i="37"/>
  <c r="M236" i="37"/>
  <c r="M235" i="37"/>
  <c r="M234" i="37"/>
  <c r="M233" i="37"/>
  <c r="M232" i="37"/>
  <c r="M231" i="37"/>
  <c r="M230" i="37"/>
  <c r="M229" i="37"/>
  <c r="M228" i="37"/>
  <c r="M227" i="37"/>
  <c r="M226" i="37"/>
  <c r="M225" i="37"/>
  <c r="M224" i="37"/>
  <c r="M223" i="37"/>
  <c r="M222" i="37"/>
  <c r="M221" i="37"/>
  <c r="M220" i="37"/>
  <c r="M219" i="37"/>
  <c r="M218" i="37"/>
  <c r="M217" i="37"/>
  <c r="M216" i="37"/>
  <c r="M215" i="37"/>
  <c r="M214" i="37"/>
  <c r="M213" i="37"/>
  <c r="M212" i="37"/>
  <c r="M211" i="37"/>
  <c r="M210" i="37"/>
  <c r="M209" i="37"/>
  <c r="M208" i="37"/>
  <c r="M207" i="37"/>
  <c r="M206" i="37"/>
  <c r="M205" i="37"/>
  <c r="M204" i="37"/>
  <c r="M203" i="37"/>
  <c r="M202" i="37"/>
  <c r="M201" i="37"/>
  <c r="M200" i="37"/>
  <c r="M199" i="37"/>
  <c r="M198" i="37"/>
  <c r="M197" i="37"/>
  <c r="M196" i="37"/>
  <c r="M195" i="37"/>
  <c r="M194" i="37"/>
  <c r="M193" i="37"/>
  <c r="M192" i="37"/>
  <c r="M191" i="37"/>
  <c r="M190" i="37"/>
  <c r="M189" i="37"/>
  <c r="M188" i="37"/>
  <c r="M187" i="37"/>
  <c r="M186" i="37"/>
  <c r="M185" i="37"/>
  <c r="M184" i="37"/>
  <c r="M183" i="37"/>
  <c r="M182" i="37"/>
  <c r="M181" i="37"/>
  <c r="M180" i="37"/>
  <c r="M179" i="37"/>
  <c r="M178" i="37"/>
  <c r="M177" i="37"/>
  <c r="M176" i="37"/>
  <c r="M175" i="37"/>
  <c r="M174" i="37"/>
  <c r="M173" i="37"/>
  <c r="M172" i="37"/>
  <c r="M171" i="37"/>
  <c r="M170" i="37"/>
  <c r="M169" i="37"/>
  <c r="M168" i="37"/>
  <c r="M167" i="37"/>
  <c r="M166" i="37"/>
  <c r="M165" i="37"/>
  <c r="M164" i="37"/>
  <c r="M163" i="37"/>
  <c r="M162" i="37"/>
  <c r="M161" i="37"/>
  <c r="M160" i="37"/>
  <c r="M159" i="37"/>
  <c r="M158" i="37"/>
  <c r="M157" i="37"/>
  <c r="M156" i="37"/>
  <c r="M155" i="37"/>
  <c r="M154" i="37"/>
  <c r="M153" i="37"/>
  <c r="M152" i="37"/>
  <c r="M151" i="37"/>
  <c r="M150" i="37"/>
  <c r="M149" i="37"/>
  <c r="M148" i="37"/>
  <c r="M147" i="37"/>
  <c r="M146" i="37"/>
  <c r="M145" i="37"/>
  <c r="M144" i="37"/>
  <c r="M143" i="37"/>
  <c r="M142" i="37"/>
  <c r="M141" i="37"/>
  <c r="M140" i="37"/>
  <c r="M139" i="37"/>
  <c r="M138" i="37"/>
  <c r="M137" i="37"/>
  <c r="M136" i="37"/>
  <c r="M135" i="37"/>
  <c r="M134" i="37"/>
  <c r="M133" i="37"/>
  <c r="M132" i="37"/>
  <c r="M131" i="37"/>
  <c r="M130" i="37"/>
  <c r="M129" i="37"/>
  <c r="M128" i="37"/>
  <c r="M127" i="37"/>
  <c r="M126" i="37"/>
  <c r="M125" i="37"/>
  <c r="M124" i="37"/>
  <c r="M123" i="37"/>
  <c r="M122" i="37"/>
  <c r="M121" i="37"/>
  <c r="M120" i="37"/>
  <c r="M119" i="37"/>
  <c r="M118" i="37"/>
  <c r="M117" i="37"/>
  <c r="M116" i="37"/>
  <c r="M115" i="37"/>
  <c r="M114" i="37"/>
  <c r="M113" i="37"/>
  <c r="M112" i="37"/>
  <c r="M111" i="37"/>
  <c r="M110" i="37"/>
  <c r="M109" i="37"/>
  <c r="M108" i="37"/>
  <c r="M107" i="37"/>
  <c r="M106" i="37"/>
  <c r="M105" i="37"/>
  <c r="M104" i="37"/>
  <c r="M103" i="37"/>
  <c r="M102" i="37"/>
  <c r="M101" i="37"/>
  <c r="M100" i="37"/>
  <c r="M99" i="37"/>
  <c r="M98" i="37"/>
  <c r="M97" i="37"/>
  <c r="M96" i="37"/>
  <c r="M95" i="37"/>
  <c r="M94" i="37"/>
  <c r="M93" i="37"/>
  <c r="M92" i="37"/>
  <c r="M91" i="37"/>
  <c r="M90" i="37"/>
  <c r="M89" i="37"/>
  <c r="M88" i="37"/>
  <c r="M87" i="37"/>
  <c r="M86" i="37"/>
  <c r="M85" i="37"/>
  <c r="M84" i="37"/>
  <c r="M83" i="37"/>
  <c r="M82" i="37"/>
  <c r="M81" i="37"/>
  <c r="M80" i="37"/>
  <c r="M79" i="37"/>
  <c r="M78" i="37"/>
  <c r="M77" i="37"/>
  <c r="M76" i="37"/>
  <c r="M75" i="37"/>
  <c r="M74" i="37"/>
  <c r="M73" i="37"/>
  <c r="M72" i="37"/>
  <c r="M71" i="37"/>
  <c r="M70" i="37"/>
  <c r="M69" i="37"/>
  <c r="M68" i="37"/>
  <c r="M67" i="37"/>
  <c r="M66" i="37"/>
  <c r="M65" i="37"/>
  <c r="M64" i="37"/>
  <c r="M63" i="37"/>
  <c r="M62" i="37"/>
  <c r="M61" i="37"/>
  <c r="M60" i="37"/>
  <c r="M59" i="37"/>
  <c r="M58" i="37"/>
  <c r="M57" i="37"/>
  <c r="M56" i="37"/>
  <c r="M55" i="37"/>
  <c r="M54" i="37"/>
  <c r="M53" i="37"/>
  <c r="M52" i="37"/>
  <c r="M51" i="37"/>
  <c r="M50" i="37"/>
  <c r="M49" i="37"/>
  <c r="M48" i="37"/>
  <c r="M47" i="37"/>
  <c r="M46" i="37"/>
  <c r="M45" i="37"/>
  <c r="M44" i="37"/>
  <c r="M43" i="37"/>
  <c r="M42" i="37"/>
  <c r="M41" i="37"/>
  <c r="M40" i="37"/>
  <c r="M39" i="37"/>
  <c r="M38" i="37"/>
  <c r="M37" i="37"/>
  <c r="M36" i="37"/>
  <c r="M35" i="37"/>
  <c r="M34" i="37"/>
  <c r="M33" i="37"/>
  <c r="M32" i="37"/>
  <c r="M31" i="37"/>
  <c r="M30" i="37"/>
  <c r="M29" i="37"/>
  <c r="M28" i="37"/>
  <c r="M27" i="37"/>
  <c r="M26" i="37"/>
  <c r="M25" i="37"/>
  <c r="M24" i="37"/>
  <c r="M23" i="37"/>
  <c r="M22" i="37"/>
  <c r="M21" i="37"/>
  <c r="M20" i="37"/>
  <c r="M19" i="37"/>
  <c r="M18" i="37"/>
  <c r="M17" i="37"/>
  <c r="M16" i="37"/>
  <c r="M15" i="37"/>
  <c r="M14" i="37"/>
  <c r="M13" i="37"/>
  <c r="M12" i="37"/>
  <c r="M11" i="37"/>
  <c r="A11" i="37"/>
  <c r="M10" i="37"/>
  <c r="C10" i="37"/>
  <c r="M9" i="37"/>
  <c r="K9" i="37"/>
  <c r="H9" i="37"/>
  <c r="L9" i="37" s="1"/>
  <c r="M8" i="37"/>
  <c r="K8" i="37"/>
  <c r="H8" i="37"/>
  <c r="L8" i="37" s="1"/>
  <c r="M7" i="37"/>
  <c r="K7" i="37"/>
  <c r="H7" i="37"/>
  <c r="L7" i="37" s="1"/>
  <c r="M6" i="37"/>
  <c r="G6" i="37"/>
  <c r="H6" i="37" s="1"/>
  <c r="M5" i="37"/>
  <c r="H5" i="37"/>
  <c r="Y4" i="29"/>
  <c r="Y5" i="29"/>
  <c r="Y6" i="29"/>
  <c r="Y7" i="29"/>
  <c r="Y8" i="29"/>
  <c r="Y9" i="29"/>
  <c r="Y10" i="29"/>
  <c r="Y11" i="29"/>
  <c r="Y12" i="29"/>
  <c r="Y13" i="29"/>
  <c r="Y14" i="29"/>
  <c r="Y15" i="29"/>
  <c r="Y16" i="29"/>
  <c r="Y17" i="29"/>
  <c r="Y18" i="29"/>
  <c r="Y19" i="29"/>
  <c r="Y20" i="29"/>
  <c r="Y21" i="29"/>
  <c r="Y22" i="29"/>
  <c r="Y23" i="29"/>
  <c r="Y24" i="29"/>
  <c r="Y25" i="29"/>
  <c r="Y26" i="29"/>
  <c r="Y27" i="29"/>
  <c r="Y28" i="29"/>
  <c r="Y29" i="29"/>
  <c r="Y30" i="29"/>
  <c r="Y31" i="29"/>
  <c r="Y32" i="29"/>
  <c r="Y33" i="29"/>
  <c r="Y34" i="29"/>
  <c r="Y35" i="29"/>
  <c r="Y36" i="29"/>
  <c r="Y37" i="29"/>
  <c r="Y38" i="29"/>
  <c r="Y39" i="29"/>
  <c r="Y40" i="29"/>
  <c r="Y41" i="29"/>
  <c r="Y42" i="29"/>
  <c r="Y43" i="29"/>
  <c r="Y44" i="29"/>
  <c r="Y45" i="29"/>
  <c r="Y46" i="29"/>
  <c r="Y47" i="29"/>
  <c r="Y48" i="29"/>
  <c r="Y49" i="29"/>
  <c r="Y50" i="29"/>
  <c r="Y51" i="29"/>
  <c r="Y52" i="29"/>
  <c r="Y53" i="29"/>
  <c r="Y54" i="29"/>
  <c r="Y55" i="29"/>
  <c r="Y56" i="29"/>
  <c r="Y57" i="29"/>
  <c r="Y58" i="29"/>
  <c r="Y59" i="29"/>
  <c r="Y60" i="29"/>
  <c r="Y61" i="29"/>
  <c r="Y62" i="29"/>
  <c r="Y63" i="29"/>
  <c r="Y64" i="29"/>
  <c r="Y65" i="29"/>
  <c r="Y66" i="29"/>
  <c r="Y67" i="29"/>
  <c r="Y68" i="29"/>
  <c r="Y69" i="29"/>
  <c r="Y70" i="29"/>
  <c r="Y71" i="29"/>
  <c r="Y72" i="29"/>
  <c r="Y73" i="29"/>
  <c r="Y74" i="29"/>
  <c r="Y75" i="29"/>
  <c r="Y76" i="29"/>
  <c r="Y77" i="29"/>
  <c r="Y78" i="29"/>
  <c r="Y79" i="29"/>
  <c r="Y80" i="29"/>
  <c r="Y81" i="29"/>
  <c r="Y82" i="29"/>
  <c r="Y83" i="29"/>
  <c r="Y84" i="29"/>
  <c r="Y85" i="29"/>
  <c r="Y86" i="29"/>
  <c r="Y87" i="29"/>
  <c r="Y88" i="29"/>
  <c r="Y89" i="29"/>
  <c r="Y90" i="29"/>
  <c r="Y91" i="29"/>
  <c r="Y92" i="29"/>
  <c r="Y93" i="29"/>
  <c r="Y94" i="29"/>
  <c r="Y95" i="29"/>
  <c r="Y96" i="29"/>
  <c r="Y97" i="29"/>
  <c r="Y98" i="29"/>
  <c r="Y99" i="29"/>
  <c r="Y100" i="29"/>
  <c r="Y101" i="29"/>
  <c r="Y102" i="29"/>
  <c r="Y103" i="29"/>
  <c r="Y104" i="29"/>
  <c r="Y105" i="29"/>
  <c r="Y106" i="29"/>
  <c r="Y107" i="29"/>
  <c r="Y108" i="29"/>
  <c r="Y109" i="29"/>
  <c r="Y110" i="29"/>
  <c r="Y111" i="29"/>
  <c r="Y112" i="29"/>
  <c r="Y113" i="29"/>
  <c r="Y114" i="29"/>
  <c r="Y115" i="29"/>
  <c r="Y116" i="29"/>
  <c r="Y117" i="29"/>
  <c r="Y118" i="29"/>
  <c r="Y119" i="29"/>
  <c r="Y120" i="29"/>
  <c r="Y121" i="29"/>
  <c r="Y122" i="29"/>
  <c r="Y123" i="29"/>
  <c r="Y124" i="29"/>
  <c r="Y125" i="29"/>
  <c r="Y126" i="29"/>
  <c r="Y127" i="29"/>
  <c r="Y128" i="29"/>
  <c r="Y129" i="29"/>
  <c r="Y130" i="29"/>
  <c r="Y131" i="29"/>
  <c r="Y132" i="29"/>
  <c r="Y133" i="29"/>
  <c r="Y134" i="29"/>
  <c r="Y135" i="29"/>
  <c r="Y136" i="29"/>
  <c r="Y137" i="29"/>
  <c r="Y138" i="29"/>
  <c r="Y139" i="29"/>
  <c r="Y140" i="29"/>
  <c r="Y141" i="29"/>
  <c r="Y142" i="29"/>
  <c r="Y143" i="29"/>
  <c r="Y144" i="29"/>
  <c r="Y145" i="29"/>
  <c r="Y146" i="29"/>
  <c r="Y147" i="29"/>
  <c r="Y148" i="29"/>
  <c r="Y149" i="29"/>
  <c r="Y150" i="29"/>
  <c r="Y151" i="29"/>
  <c r="Y152" i="29"/>
  <c r="Y153" i="29"/>
  <c r="Y154" i="29"/>
  <c r="Y155" i="29"/>
  <c r="Y156" i="29"/>
  <c r="Y157" i="29"/>
  <c r="Y158" i="29"/>
  <c r="Y159" i="29"/>
  <c r="Y160" i="29"/>
  <c r="Y161" i="29"/>
  <c r="Y162" i="29"/>
  <c r="Y163" i="29"/>
  <c r="Y164" i="29"/>
  <c r="Y165" i="29"/>
  <c r="Y166" i="29"/>
  <c r="Y167" i="29"/>
  <c r="Y168" i="29"/>
  <c r="Y169" i="29"/>
  <c r="Y170" i="29"/>
  <c r="Y171" i="29"/>
  <c r="Y172" i="29"/>
  <c r="Y173" i="29"/>
  <c r="Y174" i="29"/>
  <c r="Y175" i="29"/>
  <c r="Y176" i="29"/>
  <c r="Y177" i="29"/>
  <c r="Y178" i="29"/>
  <c r="Y179" i="29"/>
  <c r="Y180" i="29"/>
  <c r="Y181" i="29"/>
  <c r="Y182" i="29"/>
  <c r="Y183" i="29"/>
  <c r="Y184" i="29"/>
  <c r="Y185" i="29"/>
  <c r="Y186" i="29"/>
  <c r="Y187" i="29"/>
  <c r="Y188" i="29"/>
  <c r="Y189" i="29"/>
  <c r="Y190" i="29"/>
  <c r="Y191" i="29"/>
  <c r="Y192" i="29"/>
  <c r="Y193" i="29"/>
  <c r="Y194" i="29"/>
  <c r="Y195" i="29"/>
  <c r="Y196" i="29"/>
  <c r="Y197" i="29"/>
  <c r="Y198" i="29"/>
  <c r="Y199" i="29"/>
  <c r="Y200" i="29"/>
  <c r="Y201" i="29"/>
  <c r="Y202" i="29"/>
  <c r="Y203" i="29"/>
  <c r="Y204" i="29"/>
  <c r="Y205" i="29"/>
  <c r="Y206" i="29"/>
  <c r="Y207" i="29"/>
  <c r="Y208" i="29"/>
  <c r="Y209" i="29"/>
  <c r="Y210" i="29"/>
  <c r="Y211" i="29"/>
  <c r="Y212" i="29"/>
  <c r="Y213" i="29"/>
  <c r="Y214" i="29"/>
  <c r="Y215" i="29"/>
  <c r="Y216" i="29"/>
  <c r="Y217" i="29"/>
  <c r="Y218" i="29"/>
  <c r="Y219" i="29"/>
  <c r="Y220" i="29"/>
  <c r="Y221" i="29"/>
  <c r="Y222" i="29"/>
  <c r="Y223" i="29"/>
  <c r="Y224" i="29"/>
  <c r="Y225" i="29"/>
  <c r="Y226" i="29"/>
  <c r="Y227" i="29"/>
  <c r="Y228" i="29"/>
  <c r="Y229" i="29"/>
  <c r="Y230" i="29"/>
  <c r="Y231" i="29"/>
  <c r="Y232" i="29"/>
  <c r="Y233" i="29"/>
  <c r="Y234" i="29"/>
  <c r="Y235" i="29"/>
  <c r="Y236" i="29"/>
  <c r="Y237" i="29"/>
  <c r="Y238" i="29"/>
  <c r="Y239" i="29"/>
  <c r="Y240" i="29"/>
  <c r="Y241" i="29"/>
  <c r="Y242" i="29"/>
  <c r="Y243" i="29"/>
  <c r="Y244" i="29"/>
  <c r="Y245" i="29"/>
  <c r="Y246" i="29"/>
  <c r="Y247" i="29"/>
  <c r="Y248" i="29"/>
  <c r="Y249" i="29"/>
  <c r="Y250" i="29"/>
  <c r="Y251" i="29"/>
  <c r="Y252" i="29"/>
  <c r="Y253" i="29"/>
  <c r="Y254" i="29"/>
  <c r="Y255" i="29"/>
  <c r="Y256" i="29"/>
  <c r="Y257" i="29"/>
  <c r="Y258" i="29"/>
  <c r="Y259" i="29"/>
  <c r="Y260" i="29"/>
  <c r="Y261" i="29"/>
  <c r="Y262" i="29"/>
  <c r="Y263" i="29"/>
  <c r="Y264" i="29"/>
  <c r="Y265" i="29"/>
  <c r="Y266" i="29"/>
  <c r="Y267" i="29"/>
  <c r="Y268" i="29"/>
  <c r="Y269" i="29"/>
  <c r="Y270" i="29"/>
  <c r="Y271" i="29"/>
  <c r="Y272" i="29"/>
  <c r="Y273" i="29"/>
  <c r="Y274" i="29"/>
  <c r="Y275" i="29"/>
  <c r="Y276" i="29"/>
  <c r="Y277" i="29"/>
  <c r="Y278" i="29"/>
  <c r="Y279" i="29"/>
  <c r="Y280" i="29"/>
  <c r="Y281" i="29"/>
  <c r="Y282" i="29"/>
  <c r="Y283" i="29"/>
  <c r="Y284" i="29"/>
  <c r="Y285" i="29"/>
  <c r="Y286" i="29"/>
  <c r="Y287" i="29"/>
  <c r="Y288" i="29"/>
  <c r="Y289" i="29"/>
  <c r="Y290" i="29"/>
  <c r="Y291" i="29"/>
  <c r="Y292" i="29"/>
  <c r="Y293" i="29"/>
  <c r="Y294" i="29"/>
  <c r="Y295" i="29"/>
  <c r="Y296" i="29"/>
  <c r="Y297" i="29"/>
  <c r="Y298" i="29"/>
  <c r="Y299" i="29"/>
  <c r="Y300" i="29"/>
  <c r="Y301" i="29"/>
  <c r="Y302" i="29"/>
  <c r="Y303" i="29"/>
  <c r="Y304" i="29"/>
  <c r="Y305" i="29"/>
  <c r="Y306" i="29"/>
  <c r="Y307" i="29"/>
  <c r="Y308" i="29"/>
  <c r="Y309" i="29"/>
  <c r="Y310" i="29"/>
  <c r="Y311" i="29"/>
  <c r="Y312" i="29"/>
  <c r="Y313" i="29"/>
  <c r="Y314" i="29"/>
  <c r="Y315" i="29"/>
  <c r="Y316" i="29"/>
  <c r="Y317" i="29"/>
  <c r="Y318" i="29"/>
  <c r="Y319" i="29"/>
  <c r="Y320" i="29"/>
  <c r="Y321" i="29"/>
  <c r="Y322" i="29"/>
  <c r="Y323" i="29"/>
  <c r="Y324" i="29"/>
  <c r="Y325" i="29"/>
  <c r="Y326" i="29"/>
  <c r="Y327" i="29"/>
  <c r="Y328" i="29"/>
  <c r="Y329" i="29"/>
  <c r="Y330" i="29"/>
  <c r="Y331" i="29"/>
  <c r="Y332" i="29"/>
  <c r="Y333" i="29"/>
  <c r="Y334" i="29"/>
  <c r="Y335" i="29"/>
  <c r="Y336" i="29"/>
  <c r="Y337" i="29"/>
  <c r="Y338" i="29"/>
  <c r="Y339" i="29"/>
  <c r="Y340" i="29"/>
  <c r="Y341" i="29"/>
  <c r="Y342" i="29"/>
  <c r="Y343" i="29"/>
  <c r="Y344" i="29"/>
  <c r="Y345" i="29"/>
  <c r="Y346" i="29"/>
  <c r="Y347" i="29"/>
  <c r="Y348" i="29"/>
  <c r="Y349" i="29"/>
  <c r="Y350" i="29"/>
  <c r="Y351" i="29"/>
  <c r="Y352" i="29"/>
  <c r="Y353" i="29"/>
  <c r="Y354" i="29"/>
  <c r="Y355" i="29"/>
  <c r="Y356" i="29"/>
  <c r="Y357" i="29"/>
  <c r="Y358" i="29"/>
  <c r="Y359" i="29"/>
  <c r="Y360" i="29"/>
  <c r="Y361" i="29"/>
  <c r="Y362" i="29"/>
  <c r="Y363" i="29"/>
  <c r="Y364" i="29"/>
  <c r="Y365" i="29"/>
  <c r="Y366" i="29"/>
  <c r="Y367" i="29"/>
  <c r="Y368" i="29"/>
  <c r="Y369" i="29"/>
  <c r="Y370" i="29"/>
  <c r="Y371" i="29"/>
  <c r="Y372" i="29"/>
  <c r="Y373" i="29"/>
  <c r="Y374" i="29"/>
  <c r="Y375" i="29"/>
  <c r="Y376" i="29"/>
  <c r="Y377" i="29"/>
  <c r="Y378" i="29"/>
  <c r="Y379" i="29"/>
  <c r="Y380" i="29"/>
  <c r="Y381" i="29"/>
  <c r="Y382" i="29"/>
  <c r="Y383" i="29"/>
  <c r="Y384" i="29"/>
  <c r="Y385" i="29"/>
  <c r="Y386" i="29"/>
  <c r="Y387" i="29"/>
  <c r="Y388" i="29"/>
  <c r="Y389" i="29"/>
  <c r="Y390" i="29"/>
  <c r="Y391" i="29"/>
  <c r="Y392" i="29"/>
  <c r="Y393" i="29"/>
  <c r="Y394" i="29"/>
  <c r="Y395" i="29"/>
  <c r="Y396" i="29"/>
  <c r="Y397" i="29"/>
  <c r="Y398" i="29"/>
  <c r="Y399" i="29"/>
  <c r="Y400" i="29"/>
  <c r="Y401" i="29"/>
  <c r="Y402" i="29"/>
  <c r="Y403" i="29"/>
  <c r="Y404" i="29"/>
  <c r="Y405" i="29"/>
  <c r="Y406" i="29"/>
  <c r="Y407" i="29"/>
  <c r="Y408" i="29"/>
  <c r="Y409" i="29"/>
  <c r="Y410" i="29"/>
  <c r="Y411" i="29"/>
  <c r="Y412" i="29"/>
  <c r="Y413" i="29"/>
  <c r="Y414" i="29"/>
  <c r="Y415" i="29"/>
  <c r="Y416" i="29"/>
  <c r="Y417" i="29"/>
  <c r="Y418" i="29"/>
  <c r="Y419" i="29"/>
  <c r="Y420" i="29"/>
  <c r="Y421" i="29"/>
  <c r="Y422" i="29"/>
  <c r="Y423" i="29"/>
  <c r="Y424" i="29"/>
  <c r="Y425" i="29"/>
  <c r="Y426" i="29"/>
  <c r="Y427" i="29"/>
  <c r="Y428" i="29"/>
  <c r="Y429" i="29"/>
  <c r="Y430" i="29"/>
  <c r="Y431" i="29"/>
  <c r="Y432" i="29"/>
  <c r="Y433" i="29"/>
  <c r="Y434" i="29"/>
  <c r="Y435" i="29"/>
  <c r="Y436" i="29"/>
  <c r="Y437" i="29"/>
  <c r="Y438" i="29"/>
  <c r="Y439" i="29"/>
  <c r="Y440" i="29"/>
  <c r="Y441" i="29"/>
  <c r="Y442" i="29"/>
  <c r="Y443" i="29"/>
  <c r="Y444" i="29"/>
  <c r="Y445" i="29"/>
  <c r="Y446" i="29"/>
  <c r="Y447" i="29"/>
  <c r="Y448" i="29"/>
  <c r="Y449" i="29"/>
  <c r="Y450" i="29"/>
  <c r="Y451" i="29"/>
  <c r="Y452" i="29"/>
  <c r="Y453" i="29"/>
  <c r="Y454" i="29"/>
  <c r="Y455" i="29"/>
  <c r="Y456" i="29"/>
  <c r="Y457" i="29"/>
  <c r="Y458" i="29"/>
  <c r="Y3" i="29"/>
  <c r="AS4" i="21"/>
  <c r="AT4" i="21"/>
  <c r="AU4" i="21"/>
  <c r="AS5" i="21"/>
  <c r="AT5" i="21"/>
  <c r="AU5" i="21"/>
  <c r="AS6" i="21"/>
  <c r="AT6" i="21"/>
  <c r="AU6" i="21"/>
  <c r="AS7" i="21"/>
  <c r="AT7" i="21"/>
  <c r="AU7" i="21"/>
  <c r="AS8" i="21"/>
  <c r="AT8" i="21"/>
  <c r="AU8" i="21"/>
  <c r="AS9" i="21"/>
  <c r="AT9" i="21"/>
  <c r="AU9" i="21"/>
  <c r="AS10" i="21"/>
  <c r="AT10" i="21"/>
  <c r="AU10" i="21"/>
  <c r="AS11" i="21"/>
  <c r="AT11" i="21"/>
  <c r="AU11" i="21"/>
  <c r="AS12" i="21"/>
  <c r="AT12" i="21"/>
  <c r="AU12" i="21"/>
  <c r="AS13" i="21"/>
  <c r="AT13" i="21"/>
  <c r="AU13" i="21"/>
  <c r="AS14" i="21"/>
  <c r="AT14" i="21"/>
  <c r="AU14" i="21"/>
  <c r="AS15" i="21"/>
  <c r="AT15" i="21"/>
  <c r="AU15" i="21"/>
  <c r="AS16" i="21"/>
  <c r="AT16" i="21"/>
  <c r="AU16" i="21"/>
  <c r="AS17" i="21"/>
  <c r="AT17" i="21"/>
  <c r="AU17" i="21"/>
  <c r="AS18" i="21"/>
  <c r="AT18" i="21"/>
  <c r="AU18" i="21"/>
  <c r="AS19" i="21"/>
  <c r="AT19" i="21"/>
  <c r="AU19" i="21"/>
  <c r="AS20" i="21"/>
  <c r="AT20" i="21"/>
  <c r="AU20" i="21"/>
  <c r="AS21" i="21"/>
  <c r="AT21" i="21"/>
  <c r="AU21" i="21"/>
  <c r="AS22" i="21"/>
  <c r="AT22" i="21"/>
  <c r="AU22" i="21"/>
  <c r="AS23" i="21"/>
  <c r="AT23" i="21"/>
  <c r="AU23" i="21"/>
  <c r="AS24" i="21"/>
  <c r="AT24" i="21"/>
  <c r="AU24" i="21"/>
  <c r="AS25" i="21"/>
  <c r="AT25" i="21"/>
  <c r="AU25" i="21"/>
  <c r="AS26" i="21"/>
  <c r="AT26" i="21"/>
  <c r="AU26" i="21"/>
  <c r="AS27" i="21"/>
  <c r="AT27" i="21"/>
  <c r="AU27" i="21"/>
  <c r="AS28" i="21"/>
  <c r="AT28" i="21"/>
  <c r="AU28" i="21"/>
  <c r="AS29" i="21"/>
  <c r="AT29" i="21"/>
  <c r="AU29" i="21"/>
  <c r="AS30" i="21"/>
  <c r="AT30" i="21"/>
  <c r="AU30" i="21"/>
  <c r="AS31" i="21"/>
  <c r="AT31" i="21"/>
  <c r="AU31" i="21"/>
  <c r="AS32" i="21"/>
  <c r="AT32" i="21"/>
  <c r="AU32" i="21"/>
  <c r="AS33" i="21"/>
  <c r="AT33" i="21"/>
  <c r="AU33" i="21"/>
  <c r="AS34" i="21"/>
  <c r="AT34" i="21"/>
  <c r="AU34" i="21"/>
  <c r="AS35" i="21"/>
  <c r="AT35" i="21"/>
  <c r="AU35" i="21"/>
  <c r="AS36" i="21"/>
  <c r="AT36" i="21"/>
  <c r="AU36" i="21"/>
  <c r="AS37" i="21"/>
  <c r="AT37" i="21"/>
  <c r="AU37" i="21"/>
  <c r="AS38" i="21"/>
  <c r="AT38" i="21"/>
  <c r="AU38" i="21"/>
  <c r="AS39" i="21"/>
  <c r="AT39" i="21"/>
  <c r="AU39" i="21"/>
  <c r="AS40" i="21"/>
  <c r="AT40" i="21"/>
  <c r="AU40" i="21"/>
  <c r="AS41" i="21"/>
  <c r="AT41" i="21"/>
  <c r="AU41" i="21"/>
  <c r="AS42" i="21"/>
  <c r="AT42" i="21"/>
  <c r="AU42" i="21"/>
  <c r="AS43" i="21"/>
  <c r="AT43" i="21"/>
  <c r="AU43" i="21"/>
  <c r="AS44" i="21"/>
  <c r="AT44" i="21"/>
  <c r="AU44" i="21"/>
  <c r="AS45" i="21"/>
  <c r="AT45" i="21"/>
  <c r="AU45" i="21"/>
  <c r="AS46" i="21"/>
  <c r="AT46" i="21"/>
  <c r="AU46" i="21"/>
  <c r="AS47" i="21"/>
  <c r="AT47" i="21"/>
  <c r="AU47" i="21"/>
  <c r="AS48" i="21"/>
  <c r="AT48" i="21"/>
  <c r="AU48" i="21"/>
  <c r="AS49" i="21"/>
  <c r="AT49" i="21"/>
  <c r="AU49" i="21"/>
  <c r="AS50" i="21"/>
  <c r="AT50" i="21"/>
  <c r="AU50" i="21"/>
  <c r="AS51" i="21"/>
  <c r="AT51" i="21"/>
  <c r="AU51" i="21"/>
  <c r="AS52" i="21"/>
  <c r="AT52" i="21"/>
  <c r="AU52" i="21"/>
  <c r="AS53" i="21"/>
  <c r="AT53" i="21"/>
  <c r="AU53" i="21"/>
  <c r="AS54" i="21"/>
  <c r="AT54" i="21"/>
  <c r="AU54" i="21"/>
  <c r="AS55" i="21"/>
  <c r="AT55" i="21"/>
  <c r="AU55" i="21"/>
  <c r="AS56" i="21"/>
  <c r="AT56" i="21"/>
  <c r="AU56" i="21"/>
  <c r="AS57" i="21"/>
  <c r="AT57" i="21"/>
  <c r="AU57" i="21"/>
  <c r="AS58" i="21"/>
  <c r="AT58" i="21"/>
  <c r="AU58" i="21"/>
  <c r="AS59" i="21"/>
  <c r="AT59" i="21"/>
  <c r="AU59" i="21"/>
  <c r="AS60" i="21"/>
  <c r="AT60" i="21"/>
  <c r="AU60" i="21"/>
  <c r="AS61" i="21"/>
  <c r="AT61" i="21"/>
  <c r="AU61" i="21"/>
  <c r="AS62" i="21"/>
  <c r="AT62" i="21"/>
  <c r="AU62" i="21"/>
  <c r="AS63" i="21"/>
  <c r="AT63" i="21"/>
  <c r="AU63" i="21"/>
  <c r="AS64" i="21"/>
  <c r="AT64" i="21"/>
  <c r="AU64" i="21"/>
  <c r="AS65" i="21"/>
  <c r="AT65" i="21"/>
  <c r="AU65" i="21"/>
  <c r="AS66" i="21"/>
  <c r="AT66" i="21"/>
  <c r="AU66" i="21"/>
  <c r="AS67" i="21"/>
  <c r="AT67" i="21"/>
  <c r="AU67" i="21"/>
  <c r="AS68" i="21"/>
  <c r="AT68" i="21"/>
  <c r="AU68" i="21"/>
  <c r="AS69" i="21"/>
  <c r="AT69" i="21"/>
  <c r="AU69" i="21"/>
  <c r="AS70" i="21"/>
  <c r="AT70" i="21"/>
  <c r="AU70" i="21"/>
  <c r="AS71" i="21"/>
  <c r="AT71" i="21"/>
  <c r="AU71" i="21"/>
  <c r="AS72" i="21"/>
  <c r="AT72" i="21"/>
  <c r="AU72" i="21"/>
  <c r="AS73" i="21"/>
  <c r="AT73" i="21"/>
  <c r="AU73" i="21"/>
  <c r="AS74" i="21"/>
  <c r="AT74" i="21"/>
  <c r="AU74" i="21"/>
  <c r="AS75" i="21"/>
  <c r="AT75" i="21"/>
  <c r="AU75" i="21"/>
  <c r="AS76" i="21"/>
  <c r="AT76" i="21"/>
  <c r="AU76" i="21"/>
  <c r="AS77" i="21"/>
  <c r="AT77" i="21"/>
  <c r="AU77" i="21"/>
  <c r="AS78" i="21"/>
  <c r="AT78" i="21"/>
  <c r="AU78" i="21"/>
  <c r="AS79" i="21"/>
  <c r="AT79" i="21"/>
  <c r="AU79" i="21"/>
  <c r="AS80" i="21"/>
  <c r="AT80" i="21"/>
  <c r="AU80" i="21"/>
  <c r="AS81" i="21"/>
  <c r="AT81" i="21"/>
  <c r="AU81" i="21"/>
  <c r="AS82" i="21"/>
  <c r="AT82" i="21"/>
  <c r="AU82" i="21"/>
  <c r="AS83" i="21"/>
  <c r="AT83" i="21"/>
  <c r="AU83" i="21"/>
  <c r="AS84" i="21"/>
  <c r="AT84" i="21"/>
  <c r="AU84" i="21"/>
  <c r="AS85" i="21"/>
  <c r="AT85" i="21"/>
  <c r="AU85" i="21"/>
  <c r="AS86" i="21"/>
  <c r="AT86" i="21"/>
  <c r="AU86" i="21"/>
  <c r="AS87" i="21"/>
  <c r="AT87" i="21"/>
  <c r="AU87" i="21"/>
  <c r="AS88" i="21"/>
  <c r="AT88" i="21"/>
  <c r="AU88" i="21"/>
  <c r="AS89" i="21"/>
  <c r="AT89" i="21"/>
  <c r="AU89" i="21"/>
  <c r="AS90" i="21"/>
  <c r="AT90" i="21"/>
  <c r="AU90" i="21"/>
  <c r="AS91" i="21"/>
  <c r="AT91" i="21"/>
  <c r="AU91" i="21"/>
  <c r="AS92" i="21"/>
  <c r="AT92" i="21"/>
  <c r="AU92" i="21"/>
  <c r="AS93" i="21"/>
  <c r="AT93" i="21"/>
  <c r="AU93" i="21"/>
  <c r="AS94" i="21"/>
  <c r="AT94" i="21"/>
  <c r="AU94" i="21"/>
  <c r="AS95" i="21"/>
  <c r="AT95" i="21"/>
  <c r="AU95" i="21"/>
  <c r="AS96" i="21"/>
  <c r="AT96" i="21"/>
  <c r="AU96" i="21"/>
  <c r="AS97" i="21"/>
  <c r="AT97" i="21"/>
  <c r="AU97" i="21"/>
  <c r="AS98" i="21"/>
  <c r="AT98" i="21"/>
  <c r="AU98" i="21"/>
  <c r="AS99" i="21"/>
  <c r="AT99" i="21"/>
  <c r="AU99" i="21"/>
  <c r="AS100" i="21"/>
  <c r="AT100" i="21"/>
  <c r="AU100" i="21"/>
  <c r="AS101" i="21"/>
  <c r="AT101" i="21"/>
  <c r="AU101" i="21"/>
  <c r="AS102" i="21"/>
  <c r="AT102" i="21"/>
  <c r="AU102" i="21"/>
  <c r="AS103" i="21"/>
  <c r="AT103" i="21"/>
  <c r="AU103" i="21"/>
  <c r="AS104" i="21"/>
  <c r="AT104" i="21"/>
  <c r="AU104" i="21"/>
  <c r="AS105" i="21"/>
  <c r="AT105" i="21"/>
  <c r="AU105" i="21"/>
  <c r="AS106" i="21"/>
  <c r="AT106" i="21"/>
  <c r="AU106" i="21"/>
  <c r="AS107" i="21"/>
  <c r="AT107" i="21"/>
  <c r="AU107" i="21"/>
  <c r="AS108" i="21"/>
  <c r="AT108" i="21"/>
  <c r="AU108" i="21"/>
  <c r="AS109" i="21"/>
  <c r="AT109" i="21"/>
  <c r="AU109" i="21"/>
  <c r="AS110" i="21"/>
  <c r="AT110" i="21"/>
  <c r="AU110" i="21"/>
  <c r="AS111" i="21"/>
  <c r="AT111" i="21"/>
  <c r="AU111" i="21"/>
  <c r="AS112" i="21"/>
  <c r="AT112" i="21"/>
  <c r="AU112" i="21"/>
  <c r="AS113" i="21"/>
  <c r="AT113" i="21"/>
  <c r="AU113" i="21"/>
  <c r="AS114" i="21"/>
  <c r="AT114" i="21"/>
  <c r="AU114" i="21"/>
  <c r="AS115" i="21"/>
  <c r="AT115" i="21"/>
  <c r="AU115" i="21"/>
  <c r="AS116" i="21"/>
  <c r="AT116" i="21"/>
  <c r="AU116" i="21"/>
  <c r="AS117" i="21"/>
  <c r="AT117" i="21"/>
  <c r="AU117" i="21"/>
  <c r="AS118" i="21"/>
  <c r="AT118" i="21"/>
  <c r="AU118" i="21"/>
  <c r="AS119" i="21"/>
  <c r="AT119" i="21"/>
  <c r="AU119" i="21"/>
  <c r="AS120" i="21"/>
  <c r="AT120" i="21"/>
  <c r="AU120" i="21"/>
  <c r="AS121" i="21"/>
  <c r="AT121" i="21"/>
  <c r="AU121" i="21"/>
  <c r="AS122" i="21"/>
  <c r="AT122" i="21"/>
  <c r="AU122" i="21"/>
  <c r="AU3" i="21"/>
  <c r="AT3" i="21"/>
  <c r="AS3" i="21"/>
  <c r="D10" i="37" l="1"/>
  <c r="E10" i="37" s="1"/>
  <c r="A12" i="37"/>
  <c r="T28" i="20"/>
  <c r="T29" i="20"/>
  <c r="T30" i="20"/>
  <c r="T31" i="20"/>
  <c r="T32" i="20"/>
  <c r="T33" i="20"/>
  <c r="T34" i="20"/>
  <c r="T35" i="20"/>
  <c r="T36" i="20"/>
  <c r="T37" i="20"/>
  <c r="T38" i="20"/>
  <c r="T39" i="20"/>
  <c r="T40" i="20"/>
  <c r="T41" i="20"/>
  <c r="T42" i="20"/>
  <c r="T43" i="20"/>
  <c r="T44" i="20"/>
  <c r="T45" i="20"/>
  <c r="T46" i="20"/>
  <c r="T47" i="20"/>
  <c r="T48" i="20"/>
  <c r="T49" i="20"/>
  <c r="T50" i="20"/>
  <c r="T51" i="20"/>
  <c r="T52" i="20"/>
  <c r="T53" i="20"/>
  <c r="T54" i="20"/>
  <c r="T55" i="20"/>
  <c r="T56" i="20"/>
  <c r="T57" i="20"/>
  <c r="T58" i="20"/>
  <c r="T59" i="20"/>
  <c r="T60" i="20"/>
  <c r="T61" i="20"/>
  <c r="T62" i="20"/>
  <c r="T63" i="20"/>
  <c r="T64" i="20"/>
  <c r="T65" i="20"/>
  <c r="T66" i="20"/>
  <c r="T67" i="20"/>
  <c r="T68" i="20"/>
  <c r="T69" i="20"/>
  <c r="T70" i="20"/>
  <c r="T71" i="20"/>
  <c r="T72" i="20"/>
  <c r="T73" i="20"/>
  <c r="T74" i="20"/>
  <c r="T75" i="20"/>
  <c r="T76" i="20"/>
  <c r="T77" i="20"/>
  <c r="T78" i="20"/>
  <c r="T79" i="20"/>
  <c r="T80" i="20"/>
  <c r="T81" i="20"/>
  <c r="T82" i="20"/>
  <c r="T83" i="20"/>
  <c r="T84" i="20"/>
  <c r="T85" i="20"/>
  <c r="T86" i="20"/>
  <c r="T87" i="20"/>
  <c r="T88" i="20"/>
  <c r="T89" i="20"/>
  <c r="T90" i="20"/>
  <c r="T91" i="20"/>
  <c r="T92" i="20"/>
  <c r="T93" i="20"/>
  <c r="T94" i="20"/>
  <c r="T95" i="20"/>
  <c r="T96" i="20"/>
  <c r="T97" i="20"/>
  <c r="T98" i="20"/>
  <c r="T99" i="20"/>
  <c r="T100" i="20"/>
  <c r="T101" i="20"/>
  <c r="T102" i="20"/>
  <c r="T103" i="20"/>
  <c r="T104" i="20"/>
  <c r="T105" i="20"/>
  <c r="T106" i="20"/>
  <c r="T107" i="20"/>
  <c r="T108" i="20"/>
  <c r="T109" i="20"/>
  <c r="T110" i="20"/>
  <c r="T111" i="20"/>
  <c r="T112" i="20"/>
  <c r="T113" i="20"/>
  <c r="T114" i="20"/>
  <c r="T115" i="20"/>
  <c r="T116" i="20"/>
  <c r="T117" i="20"/>
  <c r="T118" i="20"/>
  <c r="T119" i="20"/>
  <c r="T120" i="20"/>
  <c r="T121" i="20"/>
  <c r="T122" i="20"/>
  <c r="T27" i="20"/>
  <c r="I10" i="37" l="1"/>
  <c r="H10" i="37"/>
  <c r="J10" i="37" s="1"/>
  <c r="A13" i="37"/>
  <c r="A14" i="37" l="1"/>
  <c r="L10" i="37"/>
  <c r="C11" i="37" s="1"/>
  <c r="K10" i="37"/>
  <c r="D11" i="37" l="1"/>
  <c r="E11" i="37" s="1"/>
  <c r="A15" i="37"/>
  <c r="H11" i="37" l="1"/>
  <c r="J11" i="37" s="1"/>
  <c r="I11" i="37"/>
  <c r="A16" i="37"/>
  <c r="A17" i="37" l="1"/>
  <c r="L11" i="37"/>
  <c r="C12" i="37" s="1"/>
  <c r="K11" i="37"/>
  <c r="D12" i="37" l="1"/>
  <c r="E12" i="37" s="1"/>
  <c r="A18" i="37"/>
  <c r="H12" i="37" l="1"/>
  <c r="J12" i="37" s="1"/>
  <c r="I12" i="37"/>
  <c r="A19" i="37"/>
  <c r="A20" i="37" l="1"/>
  <c r="L12" i="37"/>
  <c r="C13" i="37" s="1"/>
  <c r="K12" i="37"/>
  <c r="D13" i="37" l="1"/>
  <c r="E13" i="37"/>
  <c r="A21" i="37"/>
  <c r="A22" i="37" l="1"/>
  <c r="H13" i="37"/>
  <c r="J13" i="37" s="1"/>
  <c r="I13" i="37"/>
  <c r="L13" i="37" l="1"/>
  <c r="C14" i="37" s="1"/>
  <c r="K13" i="37"/>
  <c r="A23" i="37"/>
  <c r="A24" i="37" l="1"/>
  <c r="D14" i="37"/>
  <c r="E14" i="37"/>
  <c r="H14" i="37" l="1"/>
  <c r="J14" i="37" s="1"/>
  <c r="I14" i="37"/>
  <c r="A25" i="37"/>
  <c r="A26" i="37" l="1"/>
  <c r="L14" i="37"/>
  <c r="C15" i="37" s="1"/>
  <c r="K14" i="37"/>
  <c r="D15" i="37" l="1"/>
  <c r="E15" i="37" s="1"/>
  <c r="A27" i="37"/>
  <c r="H15" i="37" l="1"/>
  <c r="J15" i="37" s="1"/>
  <c r="I15" i="37"/>
  <c r="A28" i="37"/>
  <c r="A29" i="37" l="1"/>
  <c r="L15" i="37"/>
  <c r="C16" i="37" s="1"/>
  <c r="K15" i="37"/>
  <c r="A30" i="37" l="1"/>
  <c r="D16" i="37"/>
  <c r="E16" i="37" s="1"/>
  <c r="H16" i="37" l="1"/>
  <c r="J16" i="37" s="1"/>
  <c r="I16" i="37"/>
  <c r="A31" i="37"/>
  <c r="A32" i="37" l="1"/>
  <c r="L16" i="37"/>
  <c r="C17" i="37" s="1"/>
  <c r="K16" i="37"/>
  <c r="D17" i="37" l="1"/>
  <c r="E17" i="37" s="1"/>
  <c r="A33" i="37"/>
  <c r="H17" i="37" l="1"/>
  <c r="J17" i="37" s="1"/>
  <c r="I17" i="37"/>
  <c r="A34" i="37"/>
  <c r="A35" i="37" l="1"/>
  <c r="L17" i="37"/>
  <c r="C18" i="37" s="1"/>
  <c r="K17" i="37"/>
  <c r="D18" i="37" l="1"/>
  <c r="E18" i="37" s="1"/>
  <c r="A36" i="37"/>
  <c r="H18" i="37" l="1"/>
  <c r="J18" i="37" s="1"/>
  <c r="I18" i="37"/>
  <c r="A37" i="37"/>
  <c r="A38" i="37" l="1"/>
  <c r="L18" i="37"/>
  <c r="C19" i="37" s="1"/>
  <c r="K18" i="37"/>
  <c r="D19" i="37" l="1"/>
  <c r="E19" i="37" s="1"/>
  <c r="A39" i="37"/>
  <c r="H19" i="37" l="1"/>
  <c r="J19" i="37" s="1"/>
  <c r="I19" i="37"/>
  <c r="A40" i="37"/>
  <c r="A41" i="37" l="1"/>
  <c r="L19" i="37"/>
  <c r="C20" i="37" s="1"/>
  <c r="K19" i="37"/>
  <c r="D20" i="37" l="1"/>
  <c r="E20" i="37"/>
  <c r="A42" i="37"/>
  <c r="A43" i="37" l="1"/>
  <c r="H20" i="37"/>
  <c r="J20" i="37" s="1"/>
  <c r="I20" i="37"/>
  <c r="L20" i="37" l="1"/>
  <c r="C21" i="37" s="1"/>
  <c r="K20" i="37"/>
  <c r="A44" i="37"/>
  <c r="A45" i="37" l="1"/>
  <c r="D21" i="37"/>
  <c r="E21" i="37" s="1"/>
  <c r="H21" i="37" l="1"/>
  <c r="J21" i="37" s="1"/>
  <c r="I21" i="37"/>
  <c r="A46" i="37"/>
  <c r="A47" i="37" l="1"/>
  <c r="L21" i="37"/>
  <c r="C22" i="37" s="1"/>
  <c r="K21" i="37"/>
  <c r="D22" i="37" l="1"/>
  <c r="E22" i="37" s="1"/>
  <c r="A48" i="37"/>
  <c r="H22" i="37" l="1"/>
  <c r="J22" i="37" s="1"/>
  <c r="I22" i="37"/>
  <c r="A49" i="37"/>
  <c r="A50" i="37" l="1"/>
  <c r="L22" i="37"/>
  <c r="C23" i="37" s="1"/>
  <c r="K22" i="37"/>
  <c r="D23" i="37" l="1"/>
  <c r="E23" i="37" s="1"/>
  <c r="A51" i="37"/>
  <c r="H23" i="37" l="1"/>
  <c r="J23" i="37" s="1"/>
  <c r="I23" i="37"/>
  <c r="A52" i="37"/>
  <c r="A53" i="37" l="1"/>
  <c r="L23" i="37"/>
  <c r="C24" i="37" s="1"/>
  <c r="K23" i="37"/>
  <c r="D24" i="37" l="1"/>
  <c r="E24" i="37"/>
  <c r="A54" i="37"/>
  <c r="A55" i="37" l="1"/>
  <c r="H24" i="37"/>
  <c r="J24" i="37" s="1"/>
  <c r="I24" i="37"/>
  <c r="L24" i="37" l="1"/>
  <c r="C25" i="37" s="1"/>
  <c r="K24" i="37"/>
  <c r="A56" i="37"/>
  <c r="A57" i="37" l="1"/>
  <c r="D25" i="37"/>
  <c r="E25" i="37"/>
  <c r="H25" i="37" l="1"/>
  <c r="J25" i="37" s="1"/>
  <c r="I25" i="37"/>
  <c r="A58" i="37"/>
  <c r="A59" i="37" l="1"/>
  <c r="L25" i="37"/>
  <c r="C26" i="37" s="1"/>
  <c r="K25" i="37"/>
  <c r="D26" i="37" l="1"/>
  <c r="E26" i="37" s="1"/>
  <c r="A60" i="37"/>
  <c r="H26" i="37" l="1"/>
  <c r="J26" i="37" s="1"/>
  <c r="I26" i="37"/>
  <c r="A61" i="37"/>
  <c r="A62" i="37" l="1"/>
  <c r="L26" i="37"/>
  <c r="C27" i="37" s="1"/>
  <c r="K26" i="37"/>
  <c r="D27" i="37" l="1"/>
  <c r="E27" i="37" s="1"/>
  <c r="A63" i="37"/>
  <c r="H27" i="37" l="1"/>
  <c r="J27" i="37" s="1"/>
  <c r="I27" i="37"/>
  <c r="A64" i="37"/>
  <c r="A65" i="37" l="1"/>
  <c r="K27" i="37"/>
  <c r="L27" i="37"/>
  <c r="C28" i="37" s="1"/>
  <c r="D28" i="37" l="1"/>
  <c r="E28" i="37"/>
  <c r="A66" i="37"/>
  <c r="A67" i="37" l="1"/>
  <c r="H28" i="37"/>
  <c r="J28" i="37" s="1"/>
  <c r="I28" i="37"/>
  <c r="L28" i="37" l="1"/>
  <c r="C29" i="37" s="1"/>
  <c r="K28" i="37"/>
  <c r="A68" i="37"/>
  <c r="A69" i="37" l="1"/>
  <c r="D29" i="37"/>
  <c r="E29" i="37"/>
  <c r="H29" i="37" l="1"/>
  <c r="J29" i="37" s="1"/>
  <c r="I29" i="37"/>
  <c r="A70" i="37"/>
  <c r="A71" i="37" l="1"/>
  <c r="L29" i="37"/>
  <c r="C30" i="37" s="1"/>
  <c r="K29" i="37"/>
  <c r="D30" i="37" l="1"/>
  <c r="E30" i="37" s="1"/>
  <c r="A72" i="37"/>
  <c r="H30" i="37" l="1"/>
  <c r="J30" i="37" s="1"/>
  <c r="I30" i="37"/>
  <c r="A73" i="37"/>
  <c r="A74" i="37" l="1"/>
  <c r="L30" i="37"/>
  <c r="C31" i="37" s="1"/>
  <c r="K30" i="37"/>
  <c r="D31" i="37" l="1"/>
  <c r="E31" i="37" s="1"/>
  <c r="A75" i="37"/>
  <c r="H31" i="37" l="1"/>
  <c r="J31" i="37" s="1"/>
  <c r="I31" i="37"/>
  <c r="A76" i="37"/>
  <c r="A77" i="37" l="1"/>
  <c r="L31" i="37"/>
  <c r="C32" i="37" s="1"/>
  <c r="K31" i="37"/>
  <c r="D32" i="37" l="1"/>
  <c r="E32" i="37"/>
  <c r="A78" i="37"/>
  <c r="A79" i="37" l="1"/>
  <c r="H32" i="37"/>
  <c r="J32" i="37" s="1"/>
  <c r="I32" i="37"/>
  <c r="L32" i="37" l="1"/>
  <c r="C33" i="37" s="1"/>
  <c r="K32" i="37"/>
  <c r="A80" i="37"/>
  <c r="A81" i="37" l="1"/>
  <c r="D33" i="37"/>
  <c r="E33" i="37" s="1"/>
  <c r="A82" i="37" l="1"/>
  <c r="A83" i="37" l="1"/>
  <c r="A84" i="37" l="1"/>
  <c r="A85" i="37" l="1"/>
  <c r="A86" i="37" l="1"/>
  <c r="A87" i="37" l="1"/>
  <c r="A88" i="37" l="1"/>
  <c r="A89" i="37" l="1"/>
  <c r="A90" i="37" l="1"/>
  <c r="A91" i="37" l="1"/>
  <c r="A92" i="37" l="1"/>
  <c r="A93" i="37" l="1"/>
  <c r="A94" i="37" l="1"/>
  <c r="A95" i="37" l="1"/>
  <c r="A96" i="37" l="1"/>
  <c r="A97" i="37" l="1"/>
  <c r="A98" i="37" l="1"/>
  <c r="A99" i="37" l="1"/>
  <c r="A100" i="37" l="1"/>
  <c r="A101" i="37" l="1"/>
  <c r="A102" i="37" l="1"/>
  <c r="A103" i="37" l="1"/>
  <c r="A104" i="37" l="1"/>
  <c r="A105" i="37" l="1"/>
  <c r="A106" i="37" l="1"/>
  <c r="A107" i="37" l="1"/>
  <c r="A108" i="37" l="1"/>
  <c r="A109" i="37" l="1"/>
  <c r="A110" i="37" l="1"/>
  <c r="A111" i="37" l="1"/>
  <c r="A112" i="37" l="1"/>
  <c r="A113" i="37" l="1"/>
  <c r="A114" i="37" l="1"/>
  <c r="A115" i="37" l="1"/>
  <c r="A116" i="37" l="1"/>
  <c r="A117" i="37" l="1"/>
  <c r="A118" i="37" l="1"/>
  <c r="A119" i="37" l="1"/>
  <c r="A120" i="37" l="1"/>
  <c r="A121" i="37" l="1"/>
  <c r="A122" i="37" l="1"/>
  <c r="A123" i="37" l="1"/>
  <c r="A124" i="37" l="1"/>
  <c r="A125" i="37" l="1"/>
  <c r="A126" i="37" l="1"/>
  <c r="A127" i="37" l="1"/>
  <c r="A128" i="37" l="1"/>
  <c r="A129" i="37" l="1"/>
  <c r="A130" i="37" l="1"/>
  <c r="A131" i="37" l="1"/>
  <c r="A132" i="37" l="1"/>
  <c r="A133" i="37" l="1"/>
  <c r="A134" i="37" l="1"/>
  <c r="A135" i="37" l="1"/>
  <c r="A136" i="37" l="1"/>
  <c r="A137" i="37" l="1"/>
  <c r="A138" i="37" l="1"/>
  <c r="A139" i="37" l="1"/>
  <c r="A140" i="37" l="1"/>
  <c r="A141" i="37" l="1"/>
  <c r="A142" i="37" l="1"/>
  <c r="A143" i="37" l="1"/>
  <c r="A144" i="37" l="1"/>
  <c r="A145" i="37" l="1"/>
  <c r="A146" i="37" l="1"/>
  <c r="A147" i="37" l="1"/>
  <c r="A148" i="37" l="1"/>
  <c r="A149" i="37" l="1"/>
  <c r="A150" i="37" l="1"/>
  <c r="A151" i="37" l="1"/>
  <c r="A152" i="37" l="1"/>
  <c r="A153" i="37" l="1"/>
  <c r="A154" i="37" l="1"/>
  <c r="A155" i="37" l="1"/>
  <c r="A156" i="37" l="1"/>
  <c r="A157" i="37" l="1"/>
  <c r="A158" i="37" l="1"/>
  <c r="A159" i="37" l="1"/>
  <c r="A160" i="37" l="1"/>
  <c r="A161" i="37" l="1"/>
  <c r="A162" i="37" l="1"/>
  <c r="A163" i="37" l="1"/>
  <c r="A164" i="37" l="1"/>
  <c r="A165" i="37" l="1"/>
  <c r="A166" i="37" l="1"/>
  <c r="A167" i="37" l="1"/>
  <c r="A168" i="37" l="1"/>
  <c r="A169" i="37" l="1"/>
  <c r="A170" i="37" l="1"/>
  <c r="A171" i="37" l="1"/>
  <c r="A172" i="37" l="1"/>
  <c r="A173" i="37" l="1"/>
  <c r="A174" i="37" l="1"/>
  <c r="A175" i="37" l="1"/>
  <c r="A176" i="37" l="1"/>
  <c r="A177" i="37" l="1"/>
  <c r="A178" i="37" l="1"/>
  <c r="A179" i="37" l="1"/>
  <c r="A180" i="37" l="1"/>
  <c r="A181" i="37" l="1"/>
  <c r="A182" i="37" l="1"/>
  <c r="A183" i="37" l="1"/>
  <c r="A184" i="37" l="1"/>
  <c r="A185" i="37" l="1"/>
  <c r="A186" i="37" l="1"/>
  <c r="A187" i="37" l="1"/>
  <c r="A188" i="37" l="1"/>
  <c r="A189" i="37" l="1"/>
  <c r="A190" i="37" l="1"/>
  <c r="A191" i="37" l="1"/>
  <c r="A192" i="37" l="1"/>
  <c r="A193" i="37" l="1"/>
  <c r="A194" i="37" l="1"/>
  <c r="A195" i="37" l="1"/>
  <c r="A196" i="37" l="1"/>
  <c r="A197" i="37" l="1"/>
  <c r="A198" i="37" l="1"/>
  <c r="A199" i="37" l="1"/>
  <c r="A200" i="37" l="1"/>
  <c r="A201" i="37" l="1"/>
  <c r="A202" i="37" l="1"/>
  <c r="A203" i="37" l="1"/>
  <c r="A204" i="37" l="1"/>
  <c r="A205" i="37" l="1"/>
  <c r="A206" i="37" l="1"/>
  <c r="A207" i="37" l="1"/>
  <c r="A208" i="37" l="1"/>
  <c r="A209" i="37" l="1"/>
  <c r="A210" i="37" l="1"/>
  <c r="A211" i="37" l="1"/>
  <c r="A212" i="37" l="1"/>
  <c r="A213" i="37" l="1"/>
  <c r="A214" i="37" l="1"/>
  <c r="A215" i="37" l="1"/>
  <c r="A216" i="37" l="1"/>
  <c r="A217" i="37" l="1"/>
  <c r="A218" i="37" l="1"/>
  <c r="A219" i="37" l="1"/>
  <c r="A220" i="37" l="1"/>
  <c r="A221" i="37" l="1"/>
  <c r="A222" i="37" l="1"/>
  <c r="A223" i="37" l="1"/>
  <c r="A224" i="37" l="1"/>
  <c r="A225" i="37" l="1"/>
  <c r="A226" i="37" l="1"/>
  <c r="A227" i="37" l="1"/>
  <c r="A228" i="37" l="1"/>
  <c r="A229" i="37" l="1"/>
  <c r="A230" i="37" l="1"/>
  <c r="A231" i="37" l="1"/>
  <c r="A232" i="37" l="1"/>
  <c r="A233" i="37" l="1"/>
  <c r="A234" i="37" l="1"/>
  <c r="A235" i="37" l="1"/>
  <c r="A236" i="37" l="1"/>
  <c r="A237" i="37" l="1"/>
  <c r="A238" i="37" l="1"/>
  <c r="A239" i="37" l="1"/>
  <c r="A240" i="37" l="1"/>
  <c r="A241" i="37" l="1"/>
  <c r="A242" i="37" l="1"/>
  <c r="A243" i="37" l="1"/>
  <c r="A244" i="37" l="1"/>
  <c r="A245" i="37" l="1"/>
  <c r="A246" i="37" l="1"/>
  <c r="A247" i="37" l="1"/>
  <c r="A248" i="37" l="1"/>
  <c r="A249" i="37" l="1"/>
  <c r="A250" i="37" l="1"/>
  <c r="A251" i="37" l="1"/>
  <c r="A252" i="37" l="1"/>
  <c r="A253" i="37" l="1"/>
  <c r="A254" i="37" l="1"/>
  <c r="A255" i="37" l="1"/>
  <c r="A256" i="37" l="1"/>
  <c r="A257" i="37" l="1"/>
  <c r="A258" i="37" l="1"/>
  <c r="A259" i="37" l="1"/>
  <c r="A260" i="37" l="1"/>
  <c r="A261" i="37" l="1"/>
  <c r="A262" i="37" l="1"/>
  <c r="A263" i="37" l="1"/>
  <c r="A264" i="37" l="1"/>
  <c r="A265" i="37" l="1"/>
  <c r="A266" i="37" l="1"/>
  <c r="A267" i="37" l="1"/>
  <c r="A268" i="37" l="1"/>
  <c r="A269" i="37" l="1"/>
  <c r="A270" i="37" l="1"/>
  <c r="A271" i="37" l="1"/>
  <c r="A272" i="37" l="1"/>
  <c r="A273" i="37" l="1"/>
  <c r="A274" i="37" l="1"/>
  <c r="A275" i="37" l="1"/>
  <c r="A276" i="37" l="1"/>
  <c r="A277" i="37" l="1"/>
  <c r="A278" i="37" l="1"/>
  <c r="A279" i="37" l="1"/>
  <c r="A280" i="37" l="1"/>
  <c r="A281" i="37" l="1"/>
  <c r="A282" i="37" l="1"/>
  <c r="A283" i="37" l="1"/>
  <c r="A284" i="37" l="1"/>
  <c r="A285" i="37" l="1"/>
  <c r="A286" i="37" l="1"/>
  <c r="A287" i="37" l="1"/>
  <c r="A288" i="37" l="1"/>
  <c r="A289" i="37" l="1"/>
  <c r="A290" i="37" l="1"/>
  <c r="A291" i="37" l="1"/>
  <c r="A292" i="37" l="1"/>
  <c r="A293" i="37" l="1"/>
  <c r="A294" i="37" l="1"/>
  <c r="A295" i="37" l="1"/>
  <c r="A296" i="37" l="1"/>
  <c r="A297" i="37" l="1"/>
  <c r="A298" i="37" l="1"/>
  <c r="A299" i="37" l="1"/>
  <c r="A300" i="37" l="1"/>
  <c r="A301" i="37" l="1"/>
  <c r="A302" i="37" l="1"/>
  <c r="A303" i="37" l="1"/>
  <c r="A304" i="37" l="1"/>
  <c r="A305" i="37" l="1"/>
  <c r="A306" i="37" l="1"/>
  <c r="A307" i="37" l="1"/>
  <c r="A308" i="37" l="1"/>
  <c r="A309" i="37" l="1"/>
  <c r="A310" i="37" l="1"/>
  <c r="A311" i="37" l="1"/>
  <c r="A312" i="37" l="1"/>
  <c r="A313" i="37" l="1"/>
  <c r="A314" i="37" l="1"/>
  <c r="A315" i="37" l="1"/>
  <c r="A316" i="37" l="1"/>
  <c r="A317" i="37" l="1"/>
  <c r="A318" i="37" l="1"/>
  <c r="A319" i="37" l="1"/>
  <c r="A320" i="37" l="1"/>
  <c r="A321" i="37" l="1"/>
  <c r="A322" i="37" l="1"/>
  <c r="A323" i="37" l="1"/>
  <c r="A324" i="37" l="1"/>
  <c r="A325" i="37" l="1"/>
  <c r="A326" i="37" l="1"/>
  <c r="A327" i="37" l="1"/>
  <c r="A328" i="37" l="1"/>
  <c r="A329" i="37" l="1"/>
  <c r="A330" i="37" l="1"/>
  <c r="A331" i="37" l="1"/>
  <c r="A332" i="37" l="1"/>
  <c r="A333" i="37" l="1"/>
  <c r="A334" i="37" l="1"/>
  <c r="A335" i="37" l="1"/>
  <c r="A336" i="37" l="1"/>
  <c r="A337" i="37" l="1"/>
  <c r="A338" i="37" l="1"/>
  <c r="A339" i="37" l="1"/>
  <c r="A340" i="37" l="1"/>
  <c r="A341" i="37" l="1"/>
  <c r="A342" i="37" l="1"/>
  <c r="A343" i="37" l="1"/>
  <c r="A344" i="37" l="1"/>
  <c r="A345" i="37" l="1"/>
  <c r="A346" i="37" l="1"/>
  <c r="A347" i="37" l="1"/>
  <c r="A348" i="37" l="1"/>
  <c r="A349" i="37" l="1"/>
  <c r="A350" i="37" l="1"/>
  <c r="A351" i="37" l="1"/>
  <c r="A352" i="37" l="1"/>
  <c r="A353" i="37" l="1"/>
  <c r="A354" i="37" l="1"/>
  <c r="A355" i="37" l="1"/>
  <c r="A356" i="37" l="1"/>
  <c r="A357" i="37" l="1"/>
  <c r="A358" i="37" l="1"/>
  <c r="A359" i="37" l="1"/>
  <c r="A360" i="37" l="1"/>
  <c r="A361" i="37" l="1"/>
  <c r="A362" i="37" l="1"/>
  <c r="A363" i="37" l="1"/>
  <c r="A364" i="37" l="1"/>
  <c r="A365" i="37" l="1"/>
  <c r="A366" i="37" l="1"/>
  <c r="A367" i="37" l="1"/>
  <c r="A368" i="37" l="1"/>
  <c r="A369" i="37" l="1"/>
  <c r="Y458" i="30" l="1"/>
  <c r="X458" i="30"/>
  <c r="W458" i="30"/>
  <c r="Y457" i="30"/>
  <c r="X457" i="30"/>
  <c r="W457" i="30"/>
  <c r="Y456" i="30"/>
  <c r="X456" i="30"/>
  <c r="W456" i="30"/>
  <c r="Y455" i="30"/>
  <c r="X455" i="30"/>
  <c r="W455" i="30"/>
  <c r="Y454" i="30"/>
  <c r="X454" i="30"/>
  <c r="W454" i="30"/>
  <c r="Y453" i="30"/>
  <c r="X453" i="30"/>
  <c r="W453" i="30"/>
  <c r="Y452" i="30"/>
  <c r="X452" i="30"/>
  <c r="W452" i="30"/>
  <c r="Y451" i="30"/>
  <c r="X451" i="30"/>
  <c r="W451" i="30"/>
  <c r="Y450" i="30"/>
  <c r="X450" i="30"/>
  <c r="W450" i="30"/>
  <c r="Y449" i="30"/>
  <c r="X449" i="30"/>
  <c r="W449" i="30"/>
  <c r="Y448" i="30"/>
  <c r="X448" i="30"/>
  <c r="W448" i="30"/>
  <c r="Y447" i="30"/>
  <c r="X447" i="30"/>
  <c r="W447" i="30"/>
  <c r="Y446" i="30"/>
  <c r="X446" i="30"/>
  <c r="W446" i="30"/>
  <c r="Y445" i="30"/>
  <c r="X445" i="30"/>
  <c r="W445" i="30"/>
  <c r="Y444" i="30"/>
  <c r="X444" i="30"/>
  <c r="W444" i="30"/>
  <c r="Y443" i="30"/>
  <c r="X443" i="30"/>
  <c r="W443" i="30"/>
  <c r="Y442" i="30"/>
  <c r="X442" i="30"/>
  <c r="W442" i="30"/>
  <c r="Y441" i="30"/>
  <c r="X441" i="30"/>
  <c r="W441" i="30"/>
  <c r="Y440" i="30"/>
  <c r="X440" i="30"/>
  <c r="W440" i="30"/>
  <c r="Y439" i="30"/>
  <c r="X439" i="30"/>
  <c r="W439" i="30"/>
  <c r="Y438" i="30"/>
  <c r="X438" i="30"/>
  <c r="W438" i="30"/>
  <c r="Y437" i="30"/>
  <c r="X437" i="30"/>
  <c r="W437" i="30"/>
  <c r="Y436" i="30"/>
  <c r="X436" i="30"/>
  <c r="W436" i="30"/>
  <c r="Y435" i="30"/>
  <c r="X435" i="30"/>
  <c r="W435" i="30"/>
  <c r="Y434" i="30"/>
  <c r="X434" i="30"/>
  <c r="W434" i="30"/>
  <c r="Y433" i="30"/>
  <c r="X433" i="30"/>
  <c r="W433" i="30"/>
  <c r="Y432" i="30"/>
  <c r="X432" i="30"/>
  <c r="W432" i="30"/>
  <c r="Y431" i="30"/>
  <c r="X431" i="30"/>
  <c r="W431" i="30"/>
  <c r="Y430" i="30"/>
  <c r="X430" i="30"/>
  <c r="W430" i="30"/>
  <c r="Y429" i="30"/>
  <c r="X429" i="30"/>
  <c r="W429" i="30"/>
  <c r="Y428" i="30"/>
  <c r="X428" i="30"/>
  <c r="W428" i="30"/>
  <c r="Y427" i="30"/>
  <c r="X427" i="30"/>
  <c r="W427" i="30"/>
  <c r="Y426" i="30"/>
  <c r="X426" i="30"/>
  <c r="W426" i="30"/>
  <c r="Y425" i="30"/>
  <c r="X425" i="30"/>
  <c r="W425" i="30"/>
  <c r="Y424" i="30"/>
  <c r="X424" i="30"/>
  <c r="W424" i="30"/>
  <c r="Y423" i="30"/>
  <c r="X423" i="30"/>
  <c r="W423" i="30"/>
  <c r="Y422" i="30"/>
  <c r="X422" i="30"/>
  <c r="W422" i="30"/>
  <c r="Y421" i="30"/>
  <c r="X421" i="30"/>
  <c r="W421" i="30"/>
  <c r="Y420" i="30"/>
  <c r="X420" i="30"/>
  <c r="W420" i="30"/>
  <c r="Y419" i="30"/>
  <c r="X419" i="30"/>
  <c r="W419" i="30"/>
  <c r="Y418" i="30"/>
  <c r="X418" i="30"/>
  <c r="W418" i="30"/>
  <c r="Y417" i="30"/>
  <c r="X417" i="30"/>
  <c r="W417" i="30"/>
  <c r="Y416" i="30"/>
  <c r="X416" i="30"/>
  <c r="W416" i="30"/>
  <c r="Y415" i="30"/>
  <c r="X415" i="30"/>
  <c r="W415" i="30"/>
  <c r="Y414" i="30"/>
  <c r="X414" i="30"/>
  <c r="W414" i="30"/>
  <c r="Y413" i="30"/>
  <c r="X413" i="30"/>
  <c r="W413" i="30"/>
  <c r="Y412" i="30"/>
  <c r="X412" i="30"/>
  <c r="W412" i="30"/>
  <c r="Y411" i="30"/>
  <c r="X411" i="30"/>
  <c r="W411" i="30"/>
  <c r="Y410" i="30"/>
  <c r="X410" i="30"/>
  <c r="W410" i="30"/>
  <c r="Y409" i="30"/>
  <c r="X409" i="30"/>
  <c r="W409" i="30"/>
  <c r="Y408" i="30"/>
  <c r="X408" i="30"/>
  <c r="W408" i="30"/>
  <c r="Y407" i="30"/>
  <c r="X407" i="30"/>
  <c r="W407" i="30"/>
  <c r="Y406" i="30"/>
  <c r="X406" i="30"/>
  <c r="W406" i="30"/>
  <c r="Y405" i="30"/>
  <c r="X405" i="30"/>
  <c r="W405" i="30"/>
  <c r="Y404" i="30"/>
  <c r="X404" i="30"/>
  <c r="W404" i="30"/>
  <c r="Y403" i="30"/>
  <c r="X403" i="30"/>
  <c r="W403" i="30"/>
  <c r="Y402" i="30"/>
  <c r="X402" i="30"/>
  <c r="W402" i="30"/>
  <c r="Y401" i="30"/>
  <c r="X401" i="30"/>
  <c r="W401" i="30"/>
  <c r="Y400" i="30"/>
  <c r="X400" i="30"/>
  <c r="W400" i="30"/>
  <c r="Y399" i="30"/>
  <c r="X399" i="30"/>
  <c r="W399" i="30"/>
  <c r="Y398" i="30"/>
  <c r="X398" i="30"/>
  <c r="W398" i="30"/>
  <c r="Y397" i="30"/>
  <c r="X397" i="30"/>
  <c r="W397" i="30"/>
  <c r="Y396" i="30"/>
  <c r="X396" i="30"/>
  <c r="W396" i="30"/>
  <c r="Y395" i="30"/>
  <c r="X395" i="30"/>
  <c r="W395" i="30"/>
  <c r="Y394" i="30"/>
  <c r="X394" i="30"/>
  <c r="W394" i="30"/>
  <c r="Y393" i="30"/>
  <c r="X393" i="30"/>
  <c r="W393" i="30"/>
  <c r="Y392" i="30"/>
  <c r="X392" i="30"/>
  <c r="W392" i="30"/>
  <c r="Y391" i="30"/>
  <c r="X391" i="30"/>
  <c r="W391" i="30"/>
  <c r="Y390" i="30"/>
  <c r="X390" i="30"/>
  <c r="W390" i="30"/>
  <c r="Y389" i="30"/>
  <c r="X389" i="30"/>
  <c r="W389" i="30"/>
  <c r="Y388" i="30"/>
  <c r="X388" i="30"/>
  <c r="W388" i="30"/>
  <c r="Y387" i="30"/>
  <c r="X387" i="30"/>
  <c r="W387" i="30"/>
  <c r="Y386" i="30"/>
  <c r="X386" i="30"/>
  <c r="W386" i="30"/>
  <c r="Y385" i="30"/>
  <c r="X385" i="30"/>
  <c r="W385" i="30"/>
  <c r="Y384" i="30"/>
  <c r="X384" i="30"/>
  <c r="W384" i="30"/>
  <c r="Y383" i="30"/>
  <c r="X383" i="30"/>
  <c r="W383" i="30"/>
  <c r="Y382" i="30"/>
  <c r="X382" i="30"/>
  <c r="W382" i="30"/>
  <c r="Y381" i="30"/>
  <c r="X381" i="30"/>
  <c r="W381" i="30"/>
  <c r="Y380" i="30"/>
  <c r="X380" i="30"/>
  <c r="W380" i="30"/>
  <c r="Y379" i="30"/>
  <c r="X379" i="30"/>
  <c r="W379" i="30"/>
  <c r="Y378" i="30"/>
  <c r="X378" i="30"/>
  <c r="W378" i="30"/>
  <c r="Y377" i="30"/>
  <c r="X377" i="30"/>
  <c r="W377" i="30"/>
  <c r="Y376" i="30"/>
  <c r="X376" i="30"/>
  <c r="W376" i="30"/>
  <c r="Y375" i="30"/>
  <c r="X375" i="30"/>
  <c r="W375" i="30"/>
  <c r="Y374" i="30"/>
  <c r="X374" i="30"/>
  <c r="W374" i="30"/>
  <c r="Y373" i="30"/>
  <c r="X373" i="30"/>
  <c r="W373" i="30"/>
  <c r="Y372" i="30"/>
  <c r="X372" i="30"/>
  <c r="W372" i="30"/>
  <c r="Y371" i="30"/>
  <c r="X371" i="30"/>
  <c r="W371" i="30"/>
  <c r="Y370" i="30"/>
  <c r="X370" i="30"/>
  <c r="W370" i="30"/>
  <c r="Y369" i="30"/>
  <c r="X369" i="30"/>
  <c r="W369" i="30"/>
  <c r="Y368" i="30"/>
  <c r="X368" i="30"/>
  <c r="W368" i="30"/>
  <c r="Y367" i="30"/>
  <c r="X367" i="30"/>
  <c r="W367" i="30"/>
  <c r="Y366" i="30"/>
  <c r="X366" i="30"/>
  <c r="W366" i="30"/>
  <c r="Y365" i="30"/>
  <c r="X365" i="30"/>
  <c r="W365" i="30"/>
  <c r="Y364" i="30"/>
  <c r="X364" i="30"/>
  <c r="W364" i="30"/>
  <c r="Y363" i="30"/>
  <c r="X363" i="30"/>
  <c r="W363" i="30"/>
  <c r="Y362" i="30"/>
  <c r="X362" i="30"/>
  <c r="W362" i="30"/>
  <c r="Y361" i="30"/>
  <c r="X361" i="30"/>
  <c r="W361" i="30"/>
  <c r="Y360" i="30"/>
  <c r="X360" i="30"/>
  <c r="W360" i="30"/>
  <c r="Y359" i="30"/>
  <c r="X359" i="30"/>
  <c r="W359" i="30"/>
  <c r="Y358" i="30"/>
  <c r="X358" i="30"/>
  <c r="W358" i="30"/>
  <c r="Y357" i="30"/>
  <c r="X357" i="30"/>
  <c r="W357" i="30"/>
  <c r="Y356" i="30"/>
  <c r="X356" i="30"/>
  <c r="W356" i="30"/>
  <c r="Y355" i="30"/>
  <c r="X355" i="30"/>
  <c r="W355" i="30"/>
  <c r="Y354" i="30"/>
  <c r="X354" i="30"/>
  <c r="W354" i="30"/>
  <c r="Y353" i="30"/>
  <c r="X353" i="30"/>
  <c r="W353" i="30"/>
  <c r="Y352" i="30"/>
  <c r="X352" i="30"/>
  <c r="W352" i="30"/>
  <c r="Y351" i="30"/>
  <c r="X351" i="30"/>
  <c r="W351" i="30"/>
  <c r="Y350" i="30"/>
  <c r="X350" i="30"/>
  <c r="W350" i="30"/>
  <c r="Y349" i="30"/>
  <c r="X349" i="30"/>
  <c r="W349" i="30"/>
  <c r="Y348" i="30"/>
  <c r="X348" i="30"/>
  <c r="W348" i="30"/>
  <c r="Y347" i="30"/>
  <c r="X347" i="30"/>
  <c r="W347" i="30"/>
  <c r="Y346" i="30"/>
  <c r="X346" i="30"/>
  <c r="W346" i="30"/>
  <c r="Y345" i="30"/>
  <c r="X345" i="30"/>
  <c r="W345" i="30"/>
  <c r="Y344" i="30"/>
  <c r="X344" i="30"/>
  <c r="W344" i="30"/>
  <c r="Y343" i="30"/>
  <c r="X343" i="30"/>
  <c r="W343" i="30"/>
  <c r="Y342" i="30"/>
  <c r="X342" i="30"/>
  <c r="W342" i="30"/>
  <c r="Y341" i="30"/>
  <c r="X341" i="30"/>
  <c r="W341" i="30"/>
  <c r="Y340" i="30"/>
  <c r="X340" i="30"/>
  <c r="W340" i="30"/>
  <c r="Y339" i="30"/>
  <c r="X339" i="30"/>
  <c r="W339" i="30"/>
  <c r="Y338" i="30"/>
  <c r="X338" i="30"/>
  <c r="W338" i="30"/>
  <c r="Y337" i="30"/>
  <c r="X337" i="30"/>
  <c r="W337" i="30"/>
  <c r="Y336" i="30"/>
  <c r="X336" i="30"/>
  <c r="W336" i="30"/>
  <c r="Y335" i="30"/>
  <c r="X335" i="30"/>
  <c r="W335" i="30"/>
  <c r="Y334" i="30"/>
  <c r="X334" i="30"/>
  <c r="W334" i="30"/>
  <c r="Y333" i="30"/>
  <c r="X333" i="30"/>
  <c r="W333" i="30"/>
  <c r="Y332" i="30"/>
  <c r="X332" i="30"/>
  <c r="W332" i="30"/>
  <c r="Y331" i="30"/>
  <c r="X331" i="30"/>
  <c r="W331" i="30"/>
  <c r="Y330" i="30"/>
  <c r="X330" i="30"/>
  <c r="W330" i="30"/>
  <c r="Y329" i="30"/>
  <c r="X329" i="30"/>
  <c r="W329" i="30"/>
  <c r="Y328" i="30"/>
  <c r="X328" i="30"/>
  <c r="W328" i="30"/>
  <c r="Y327" i="30"/>
  <c r="X327" i="30"/>
  <c r="W327" i="30"/>
  <c r="Y326" i="30"/>
  <c r="X326" i="30"/>
  <c r="W326" i="30"/>
  <c r="Y325" i="30"/>
  <c r="X325" i="30"/>
  <c r="W325" i="30"/>
  <c r="Y324" i="30"/>
  <c r="X324" i="30"/>
  <c r="W324" i="30"/>
  <c r="Y323" i="30"/>
  <c r="X323" i="30"/>
  <c r="W323" i="30"/>
  <c r="Y322" i="30"/>
  <c r="X322" i="30"/>
  <c r="W322" i="30"/>
  <c r="Y321" i="30"/>
  <c r="X321" i="30"/>
  <c r="W321" i="30"/>
  <c r="Y320" i="30"/>
  <c r="X320" i="30"/>
  <c r="W320" i="30"/>
  <c r="Y319" i="30"/>
  <c r="X319" i="30"/>
  <c r="W319" i="30"/>
  <c r="Y318" i="30"/>
  <c r="X318" i="30"/>
  <c r="W318" i="30"/>
  <c r="Y317" i="30"/>
  <c r="X317" i="30"/>
  <c r="W317" i="30"/>
  <c r="Y316" i="30"/>
  <c r="X316" i="30"/>
  <c r="W316" i="30"/>
  <c r="Y315" i="30"/>
  <c r="X315" i="30"/>
  <c r="W315" i="30"/>
  <c r="Y314" i="30"/>
  <c r="X314" i="30"/>
  <c r="W314" i="30"/>
  <c r="Y313" i="30"/>
  <c r="X313" i="30"/>
  <c r="W313" i="30"/>
  <c r="Y312" i="30"/>
  <c r="X312" i="30"/>
  <c r="W312" i="30"/>
  <c r="Y311" i="30"/>
  <c r="X311" i="30"/>
  <c r="W311" i="30"/>
  <c r="Y310" i="30"/>
  <c r="X310" i="30"/>
  <c r="W310" i="30"/>
  <c r="Y309" i="30"/>
  <c r="X309" i="30"/>
  <c r="W309" i="30"/>
  <c r="Y308" i="30"/>
  <c r="X308" i="30"/>
  <c r="W308" i="30"/>
  <c r="Y307" i="30"/>
  <c r="X307" i="30"/>
  <c r="W307" i="30"/>
  <c r="Y306" i="30"/>
  <c r="X306" i="30"/>
  <c r="W306" i="30"/>
  <c r="Y305" i="30"/>
  <c r="X305" i="30"/>
  <c r="W305" i="30"/>
  <c r="Y304" i="30"/>
  <c r="X304" i="30"/>
  <c r="W304" i="30"/>
  <c r="Y303" i="30"/>
  <c r="X303" i="30"/>
  <c r="W303" i="30"/>
  <c r="Y302" i="30"/>
  <c r="X302" i="30"/>
  <c r="W302" i="30"/>
  <c r="Y301" i="30"/>
  <c r="X301" i="30"/>
  <c r="W301" i="30"/>
  <c r="Y300" i="30"/>
  <c r="X300" i="30"/>
  <c r="W300" i="30"/>
  <c r="Y299" i="30"/>
  <c r="X299" i="30"/>
  <c r="W299" i="30"/>
  <c r="Y298" i="30"/>
  <c r="X298" i="30"/>
  <c r="W298" i="30"/>
  <c r="Y297" i="30"/>
  <c r="X297" i="30"/>
  <c r="W297" i="30"/>
  <c r="Y296" i="30"/>
  <c r="X296" i="30"/>
  <c r="W296" i="30"/>
  <c r="Y295" i="30"/>
  <c r="X295" i="30"/>
  <c r="W295" i="30"/>
  <c r="Y294" i="30"/>
  <c r="X294" i="30"/>
  <c r="W294" i="30"/>
  <c r="Y293" i="30"/>
  <c r="X293" i="30"/>
  <c r="W293" i="30"/>
  <c r="Y292" i="30"/>
  <c r="X292" i="30"/>
  <c r="W292" i="30"/>
  <c r="Y291" i="30"/>
  <c r="X291" i="30"/>
  <c r="W291" i="30"/>
  <c r="Y290" i="30"/>
  <c r="X290" i="30"/>
  <c r="W290" i="30"/>
  <c r="Y289" i="30"/>
  <c r="X289" i="30"/>
  <c r="W289" i="30"/>
  <c r="Y288" i="30"/>
  <c r="X288" i="30"/>
  <c r="W288" i="30"/>
  <c r="Y287" i="30"/>
  <c r="X287" i="30"/>
  <c r="W287" i="30"/>
  <c r="Y286" i="30"/>
  <c r="X286" i="30"/>
  <c r="W286" i="30"/>
  <c r="Y285" i="30"/>
  <c r="X285" i="30"/>
  <c r="W285" i="30"/>
  <c r="Y284" i="30"/>
  <c r="X284" i="30"/>
  <c r="W284" i="30"/>
  <c r="Y283" i="30"/>
  <c r="X283" i="30"/>
  <c r="W283" i="30"/>
  <c r="Y282" i="30"/>
  <c r="X282" i="30"/>
  <c r="W282" i="30"/>
  <c r="Y281" i="30"/>
  <c r="X281" i="30"/>
  <c r="W281" i="30"/>
  <c r="Y280" i="30"/>
  <c r="X280" i="30"/>
  <c r="W280" i="30"/>
  <c r="Y279" i="30"/>
  <c r="X279" i="30"/>
  <c r="W279" i="30"/>
  <c r="Y278" i="30"/>
  <c r="X278" i="30"/>
  <c r="W278" i="30"/>
  <c r="Y277" i="30"/>
  <c r="X277" i="30"/>
  <c r="W277" i="30"/>
  <c r="Y276" i="30"/>
  <c r="X276" i="30"/>
  <c r="W276" i="30"/>
  <c r="Y275" i="30"/>
  <c r="X275" i="30"/>
  <c r="W275" i="30"/>
  <c r="Y274" i="30"/>
  <c r="X274" i="30"/>
  <c r="W274" i="30"/>
  <c r="Y273" i="30"/>
  <c r="X273" i="30"/>
  <c r="W273" i="30"/>
  <c r="Y272" i="30"/>
  <c r="X272" i="30"/>
  <c r="W272" i="30"/>
  <c r="Y271" i="30"/>
  <c r="X271" i="30"/>
  <c r="W271" i="30"/>
  <c r="Y270" i="30"/>
  <c r="X270" i="30"/>
  <c r="W270" i="30"/>
  <c r="Y269" i="30"/>
  <c r="X269" i="30"/>
  <c r="W269" i="30"/>
  <c r="Y268" i="30"/>
  <c r="X268" i="30"/>
  <c r="W268" i="30"/>
  <c r="Y267" i="30"/>
  <c r="X267" i="30"/>
  <c r="W267" i="30"/>
  <c r="Y266" i="30"/>
  <c r="X266" i="30"/>
  <c r="W266" i="30"/>
  <c r="Y265" i="30"/>
  <c r="X265" i="30"/>
  <c r="W265" i="30"/>
  <c r="Y264" i="30"/>
  <c r="X264" i="30"/>
  <c r="W264" i="30"/>
  <c r="Y263" i="30"/>
  <c r="X263" i="30"/>
  <c r="W263" i="30"/>
  <c r="Y262" i="30"/>
  <c r="X262" i="30"/>
  <c r="W262" i="30"/>
  <c r="Y261" i="30"/>
  <c r="X261" i="30"/>
  <c r="W261" i="30"/>
  <c r="Y260" i="30"/>
  <c r="X260" i="30"/>
  <c r="W260" i="30"/>
  <c r="Y259" i="30"/>
  <c r="X259" i="30"/>
  <c r="W259" i="30"/>
  <c r="Y258" i="30"/>
  <c r="X258" i="30"/>
  <c r="W258" i="30"/>
  <c r="Y257" i="30"/>
  <c r="X257" i="30"/>
  <c r="W257" i="30"/>
  <c r="Y256" i="30"/>
  <c r="X256" i="30"/>
  <c r="W256" i="30"/>
  <c r="Y255" i="30"/>
  <c r="X255" i="30"/>
  <c r="W255" i="30"/>
  <c r="Y254" i="30"/>
  <c r="X254" i="30"/>
  <c r="W254" i="30"/>
  <c r="Y253" i="30"/>
  <c r="X253" i="30"/>
  <c r="W253" i="30"/>
  <c r="Y252" i="30"/>
  <c r="X252" i="30"/>
  <c r="W252" i="30"/>
  <c r="Y251" i="30"/>
  <c r="X251" i="30"/>
  <c r="W251" i="30"/>
  <c r="Y250" i="30"/>
  <c r="X250" i="30"/>
  <c r="W250" i="30"/>
  <c r="Y249" i="30"/>
  <c r="X249" i="30"/>
  <c r="W249" i="30"/>
  <c r="Y248" i="30"/>
  <c r="X248" i="30"/>
  <c r="W248" i="30"/>
  <c r="Y247" i="30"/>
  <c r="X247" i="30"/>
  <c r="W247" i="30"/>
  <c r="Y246" i="30"/>
  <c r="X246" i="30"/>
  <c r="W246" i="30"/>
  <c r="Y245" i="30"/>
  <c r="X245" i="30"/>
  <c r="W245" i="30"/>
  <c r="Y244" i="30"/>
  <c r="X244" i="30"/>
  <c r="W244" i="30"/>
  <c r="Y243" i="30"/>
  <c r="X243" i="30"/>
  <c r="W243" i="30"/>
  <c r="Y242" i="30"/>
  <c r="X242" i="30"/>
  <c r="W242" i="30"/>
  <c r="Y241" i="30"/>
  <c r="X241" i="30"/>
  <c r="W241" i="30"/>
  <c r="Y240" i="30"/>
  <c r="X240" i="30"/>
  <c r="W240" i="30"/>
  <c r="Y239" i="30"/>
  <c r="X239" i="30"/>
  <c r="W239" i="30"/>
  <c r="Y238" i="30"/>
  <c r="X238" i="30"/>
  <c r="W238" i="30"/>
  <c r="Y237" i="30"/>
  <c r="X237" i="30"/>
  <c r="W237" i="30"/>
  <c r="Y236" i="30"/>
  <c r="X236" i="30"/>
  <c r="W236" i="30"/>
  <c r="Y235" i="30"/>
  <c r="X235" i="30"/>
  <c r="W235" i="30"/>
  <c r="Y234" i="30"/>
  <c r="X234" i="30"/>
  <c r="W234" i="30"/>
  <c r="Y233" i="30"/>
  <c r="X233" i="30"/>
  <c r="W233" i="30"/>
  <c r="Y232" i="30"/>
  <c r="X232" i="30"/>
  <c r="W232" i="30"/>
  <c r="Y231" i="30"/>
  <c r="X231" i="30"/>
  <c r="W231" i="30"/>
  <c r="Y230" i="30"/>
  <c r="X230" i="30"/>
  <c r="W230" i="30"/>
  <c r="Y229" i="30"/>
  <c r="X229" i="30"/>
  <c r="W229" i="30"/>
  <c r="Y228" i="30"/>
  <c r="X228" i="30"/>
  <c r="W228" i="30"/>
  <c r="Y227" i="30"/>
  <c r="X227" i="30"/>
  <c r="W227" i="30"/>
  <c r="Y226" i="30"/>
  <c r="X226" i="30"/>
  <c r="W226" i="30"/>
  <c r="Y225" i="30"/>
  <c r="X225" i="30"/>
  <c r="W225" i="30"/>
  <c r="Y224" i="30"/>
  <c r="X224" i="30"/>
  <c r="W224" i="30"/>
  <c r="Y223" i="30"/>
  <c r="X223" i="30"/>
  <c r="W223" i="30"/>
  <c r="Y222" i="30"/>
  <c r="X222" i="30"/>
  <c r="W222" i="30"/>
  <c r="Y221" i="30"/>
  <c r="X221" i="30"/>
  <c r="W221" i="30"/>
  <c r="Y220" i="30"/>
  <c r="X220" i="30"/>
  <c r="W220" i="30"/>
  <c r="Y219" i="30"/>
  <c r="X219" i="30"/>
  <c r="W219" i="30"/>
  <c r="Y218" i="30"/>
  <c r="X218" i="30"/>
  <c r="W218" i="30"/>
  <c r="Y217" i="30"/>
  <c r="X217" i="30"/>
  <c r="W217" i="30"/>
  <c r="Y216" i="30"/>
  <c r="X216" i="30"/>
  <c r="W216" i="30"/>
  <c r="Y215" i="30"/>
  <c r="X215" i="30"/>
  <c r="W215" i="30"/>
  <c r="Y214" i="30"/>
  <c r="X214" i="30"/>
  <c r="W214" i="30"/>
  <c r="Y213" i="30"/>
  <c r="X213" i="30"/>
  <c r="W213" i="30"/>
  <c r="Y212" i="30"/>
  <c r="X212" i="30"/>
  <c r="W212" i="30"/>
  <c r="Y211" i="30"/>
  <c r="X211" i="30"/>
  <c r="W211" i="30"/>
  <c r="Y210" i="30"/>
  <c r="X210" i="30"/>
  <c r="W210" i="30"/>
  <c r="Y209" i="30"/>
  <c r="X209" i="30"/>
  <c r="W209" i="30"/>
  <c r="Y208" i="30"/>
  <c r="X208" i="30"/>
  <c r="W208" i="30"/>
  <c r="Y207" i="30"/>
  <c r="X207" i="30"/>
  <c r="W207" i="30"/>
  <c r="Y206" i="30"/>
  <c r="X206" i="30"/>
  <c r="W206" i="30"/>
  <c r="Y205" i="30"/>
  <c r="X205" i="30"/>
  <c r="W205" i="30"/>
  <c r="Y204" i="30"/>
  <c r="X204" i="30"/>
  <c r="W204" i="30"/>
  <c r="Y203" i="30"/>
  <c r="X203" i="30"/>
  <c r="W203" i="30"/>
  <c r="Y202" i="30"/>
  <c r="X202" i="30"/>
  <c r="W202" i="30"/>
  <c r="Y201" i="30"/>
  <c r="X201" i="30"/>
  <c r="W201" i="30"/>
  <c r="Y200" i="30"/>
  <c r="X200" i="30"/>
  <c r="W200" i="30"/>
  <c r="Y199" i="30"/>
  <c r="X199" i="30"/>
  <c r="W199" i="30"/>
  <c r="Y198" i="30"/>
  <c r="X198" i="30"/>
  <c r="W198" i="30"/>
  <c r="Y197" i="30"/>
  <c r="X197" i="30"/>
  <c r="W197" i="30"/>
  <c r="Y196" i="30"/>
  <c r="X196" i="30"/>
  <c r="W196" i="30"/>
  <c r="Y195" i="30"/>
  <c r="X195" i="30"/>
  <c r="W195" i="30"/>
  <c r="Y194" i="30"/>
  <c r="X194" i="30"/>
  <c r="W194" i="30"/>
  <c r="Y193" i="30"/>
  <c r="X193" i="30"/>
  <c r="W193" i="30"/>
  <c r="Y192" i="30"/>
  <c r="X192" i="30"/>
  <c r="W192" i="30"/>
  <c r="Y191" i="30"/>
  <c r="X191" i="30"/>
  <c r="W191" i="30"/>
  <c r="Y190" i="30"/>
  <c r="X190" i="30"/>
  <c r="W190" i="30"/>
  <c r="Y189" i="30"/>
  <c r="X189" i="30"/>
  <c r="W189" i="30"/>
  <c r="Y188" i="30"/>
  <c r="X188" i="30"/>
  <c r="W188" i="30"/>
  <c r="Y187" i="30"/>
  <c r="X187" i="30"/>
  <c r="W187" i="30"/>
  <c r="Y186" i="30"/>
  <c r="X186" i="30"/>
  <c r="W186" i="30"/>
  <c r="Y185" i="30"/>
  <c r="X185" i="30"/>
  <c r="W185" i="30"/>
  <c r="Y184" i="30"/>
  <c r="X184" i="30"/>
  <c r="W184" i="30"/>
  <c r="Y183" i="30"/>
  <c r="X183" i="30"/>
  <c r="W183" i="30"/>
  <c r="Y182" i="30"/>
  <c r="X182" i="30"/>
  <c r="W182" i="30"/>
  <c r="Y181" i="30"/>
  <c r="X181" i="30"/>
  <c r="W181" i="30"/>
  <c r="Y180" i="30"/>
  <c r="X180" i="30"/>
  <c r="W180" i="30"/>
  <c r="Y179" i="30"/>
  <c r="X179" i="30"/>
  <c r="W179" i="30"/>
  <c r="Y178" i="30"/>
  <c r="X178" i="30"/>
  <c r="W178" i="30"/>
  <c r="Y177" i="30"/>
  <c r="X177" i="30"/>
  <c r="W177" i="30"/>
  <c r="Y176" i="30"/>
  <c r="X176" i="30"/>
  <c r="W176" i="30"/>
  <c r="Y175" i="30"/>
  <c r="X175" i="30"/>
  <c r="W175" i="30"/>
  <c r="Y174" i="30"/>
  <c r="X174" i="30"/>
  <c r="W174" i="30"/>
  <c r="Y173" i="30"/>
  <c r="X173" i="30"/>
  <c r="W173" i="30"/>
  <c r="Y172" i="30"/>
  <c r="X172" i="30"/>
  <c r="W172" i="30"/>
  <c r="Y171" i="30"/>
  <c r="X171" i="30"/>
  <c r="W171" i="30"/>
  <c r="Y170" i="30"/>
  <c r="X170" i="30"/>
  <c r="W170" i="30"/>
  <c r="Y169" i="30"/>
  <c r="X169" i="30"/>
  <c r="W169" i="30"/>
  <c r="Y168" i="30"/>
  <c r="X168" i="30"/>
  <c r="W168" i="30"/>
  <c r="Y167" i="30"/>
  <c r="X167" i="30"/>
  <c r="W167" i="30"/>
  <c r="Y166" i="30"/>
  <c r="X166" i="30"/>
  <c r="W166" i="30"/>
  <c r="Y165" i="30"/>
  <c r="X165" i="30"/>
  <c r="W165" i="30"/>
  <c r="Y164" i="30"/>
  <c r="X164" i="30"/>
  <c r="W164" i="30"/>
  <c r="Y163" i="30"/>
  <c r="X163" i="30"/>
  <c r="W163" i="30"/>
  <c r="Y162" i="30"/>
  <c r="X162" i="30"/>
  <c r="W162" i="30"/>
  <c r="Y161" i="30"/>
  <c r="X161" i="30"/>
  <c r="W161" i="30"/>
  <c r="Y160" i="30"/>
  <c r="X160" i="30"/>
  <c r="W160" i="30"/>
  <c r="Y159" i="30"/>
  <c r="X159" i="30"/>
  <c r="W159" i="30"/>
  <c r="Y158" i="30"/>
  <c r="X158" i="30"/>
  <c r="W158" i="30"/>
  <c r="Y157" i="30"/>
  <c r="X157" i="30"/>
  <c r="W157" i="30"/>
  <c r="Y156" i="30"/>
  <c r="X156" i="30"/>
  <c r="W156" i="30"/>
  <c r="Y155" i="30"/>
  <c r="X155" i="30"/>
  <c r="W155" i="30"/>
  <c r="Y154" i="30"/>
  <c r="X154" i="30"/>
  <c r="W154" i="30"/>
  <c r="Y153" i="30"/>
  <c r="X153" i="30"/>
  <c r="W153" i="30"/>
  <c r="Y152" i="30"/>
  <c r="X152" i="30"/>
  <c r="W152" i="30"/>
  <c r="Y151" i="30"/>
  <c r="X151" i="30"/>
  <c r="W151" i="30"/>
  <c r="Y150" i="30"/>
  <c r="X150" i="30"/>
  <c r="W150" i="30"/>
  <c r="Y149" i="30"/>
  <c r="X149" i="30"/>
  <c r="W149" i="30"/>
  <c r="Y148" i="30"/>
  <c r="X148" i="30"/>
  <c r="W148" i="30"/>
  <c r="Y147" i="30"/>
  <c r="X147" i="30"/>
  <c r="W147" i="30"/>
  <c r="Y146" i="30"/>
  <c r="X146" i="30"/>
  <c r="W146" i="30"/>
  <c r="Y145" i="30"/>
  <c r="X145" i="30"/>
  <c r="W145" i="30"/>
  <c r="Y144" i="30"/>
  <c r="X144" i="30"/>
  <c r="W144" i="30"/>
  <c r="Y143" i="30"/>
  <c r="X143" i="30"/>
  <c r="W143" i="30"/>
  <c r="Y142" i="30"/>
  <c r="X142" i="30"/>
  <c r="W142" i="30"/>
  <c r="Y141" i="30"/>
  <c r="X141" i="30"/>
  <c r="W141" i="30"/>
  <c r="Y140" i="30"/>
  <c r="X140" i="30"/>
  <c r="W140" i="30"/>
  <c r="Y139" i="30"/>
  <c r="X139" i="30"/>
  <c r="W139" i="30"/>
  <c r="Y138" i="30"/>
  <c r="X138" i="30"/>
  <c r="W138" i="30"/>
  <c r="Y137" i="30"/>
  <c r="X137" i="30"/>
  <c r="W137" i="30"/>
  <c r="Y136" i="30"/>
  <c r="X136" i="30"/>
  <c r="W136" i="30"/>
  <c r="Y135" i="30"/>
  <c r="X135" i="30"/>
  <c r="W135" i="30"/>
  <c r="Y134" i="30"/>
  <c r="X134" i="30"/>
  <c r="W134" i="30"/>
  <c r="Y133" i="30"/>
  <c r="X133" i="30"/>
  <c r="W133" i="30"/>
  <c r="Y132" i="30"/>
  <c r="X132" i="30"/>
  <c r="W132" i="30"/>
  <c r="Y131" i="30"/>
  <c r="X131" i="30"/>
  <c r="W131" i="30"/>
  <c r="Y130" i="30"/>
  <c r="X130" i="30"/>
  <c r="W130" i="30"/>
  <c r="Y129" i="30"/>
  <c r="X129" i="30"/>
  <c r="W129" i="30"/>
  <c r="Y128" i="30"/>
  <c r="X128" i="30"/>
  <c r="W128" i="30"/>
  <c r="Y127" i="30"/>
  <c r="X127" i="30"/>
  <c r="W127" i="30"/>
  <c r="Y126" i="30"/>
  <c r="X126" i="30"/>
  <c r="W126" i="30"/>
  <c r="Y125" i="30"/>
  <c r="X125" i="30"/>
  <c r="W125" i="30"/>
  <c r="Y124" i="30"/>
  <c r="X124" i="30"/>
  <c r="W124" i="30"/>
  <c r="Y123" i="30"/>
  <c r="X123" i="30"/>
  <c r="W123" i="30"/>
  <c r="Y122" i="30"/>
  <c r="X122" i="30"/>
  <c r="W122" i="30"/>
  <c r="Y121" i="30"/>
  <c r="X121" i="30"/>
  <c r="W121" i="30"/>
  <c r="Y120" i="30"/>
  <c r="X120" i="30"/>
  <c r="W120" i="30"/>
  <c r="Y119" i="30"/>
  <c r="X119" i="30"/>
  <c r="W119" i="30"/>
  <c r="Y118" i="30"/>
  <c r="X118" i="30"/>
  <c r="W118" i="30"/>
  <c r="Y117" i="30"/>
  <c r="X117" i="30"/>
  <c r="W117" i="30"/>
  <c r="Y116" i="30"/>
  <c r="X116" i="30"/>
  <c r="W116" i="30"/>
  <c r="Y115" i="30"/>
  <c r="X115" i="30"/>
  <c r="W115" i="30"/>
  <c r="Y114" i="30"/>
  <c r="X114" i="30"/>
  <c r="W114" i="30"/>
  <c r="Y113" i="30"/>
  <c r="X113" i="30"/>
  <c r="W113" i="30"/>
  <c r="Y112" i="30"/>
  <c r="X112" i="30"/>
  <c r="W112" i="30"/>
  <c r="Y111" i="30"/>
  <c r="X111" i="30"/>
  <c r="W111" i="30"/>
  <c r="Y110" i="30"/>
  <c r="X110" i="30"/>
  <c r="W110" i="30"/>
  <c r="Y109" i="30"/>
  <c r="X109" i="30"/>
  <c r="W109" i="30"/>
  <c r="Y108" i="30"/>
  <c r="X108" i="30"/>
  <c r="W108" i="30"/>
  <c r="Y107" i="30"/>
  <c r="X107" i="30"/>
  <c r="W107" i="30"/>
  <c r="Y106" i="30"/>
  <c r="X106" i="30"/>
  <c r="W106" i="30"/>
  <c r="Y105" i="30"/>
  <c r="X105" i="30"/>
  <c r="W105" i="30"/>
  <c r="Y104" i="30"/>
  <c r="X104" i="30"/>
  <c r="W104" i="30"/>
  <c r="Y103" i="30"/>
  <c r="X103" i="30"/>
  <c r="W103" i="30"/>
  <c r="Y102" i="30"/>
  <c r="X102" i="30"/>
  <c r="W102" i="30"/>
  <c r="Y101" i="30"/>
  <c r="X101" i="30"/>
  <c r="W101" i="30"/>
  <c r="Y100" i="30"/>
  <c r="X100" i="30"/>
  <c r="W100" i="30"/>
  <c r="Y99" i="30"/>
  <c r="X99" i="30"/>
  <c r="W99" i="30"/>
  <c r="Y98" i="30"/>
  <c r="X98" i="30"/>
  <c r="W98" i="30"/>
  <c r="Y97" i="30"/>
  <c r="X97" i="30"/>
  <c r="W97" i="30"/>
  <c r="Y96" i="30"/>
  <c r="X96" i="30"/>
  <c r="W96" i="30"/>
  <c r="Y95" i="30"/>
  <c r="X95" i="30"/>
  <c r="W95" i="30"/>
  <c r="Y94" i="30"/>
  <c r="X94" i="30"/>
  <c r="W94" i="30"/>
  <c r="Y93" i="30"/>
  <c r="X93" i="30"/>
  <c r="W93" i="30"/>
  <c r="Y92" i="30"/>
  <c r="X92" i="30"/>
  <c r="W92" i="30"/>
  <c r="Y91" i="30"/>
  <c r="X91" i="30"/>
  <c r="W91" i="30"/>
  <c r="Y90" i="30"/>
  <c r="X90" i="30"/>
  <c r="W90" i="30"/>
  <c r="Y89" i="30"/>
  <c r="X89" i="30"/>
  <c r="W89" i="30"/>
  <c r="Y88" i="30"/>
  <c r="X88" i="30"/>
  <c r="W88" i="30"/>
  <c r="Y87" i="30"/>
  <c r="X87" i="30"/>
  <c r="W87" i="30"/>
  <c r="Y86" i="30"/>
  <c r="X86" i="30"/>
  <c r="W86" i="30"/>
  <c r="Y85" i="30"/>
  <c r="X85" i="30"/>
  <c r="W85" i="30"/>
  <c r="Y84" i="30"/>
  <c r="X84" i="30"/>
  <c r="W84" i="30"/>
  <c r="Y83" i="30"/>
  <c r="X83" i="30"/>
  <c r="W83" i="30"/>
  <c r="Y82" i="30"/>
  <c r="X82" i="30"/>
  <c r="W82" i="30"/>
  <c r="Y81" i="30"/>
  <c r="X81" i="30"/>
  <c r="W81" i="30"/>
  <c r="Y80" i="30"/>
  <c r="X80" i="30"/>
  <c r="W80" i="30"/>
  <c r="Y79" i="30"/>
  <c r="X79" i="30"/>
  <c r="W79" i="30"/>
  <c r="Y78" i="30"/>
  <c r="X78" i="30"/>
  <c r="W78" i="30"/>
  <c r="Y77" i="30"/>
  <c r="X77" i="30"/>
  <c r="W77" i="30"/>
  <c r="Y76" i="30"/>
  <c r="X76" i="30"/>
  <c r="W76" i="30"/>
  <c r="Y75" i="30"/>
  <c r="X75" i="30"/>
  <c r="W75" i="30"/>
  <c r="Y74" i="30"/>
  <c r="X74" i="30"/>
  <c r="W74" i="30"/>
  <c r="Y73" i="30"/>
  <c r="X73" i="30"/>
  <c r="W73" i="30"/>
  <c r="Y72" i="30"/>
  <c r="X72" i="30"/>
  <c r="W72" i="30"/>
  <c r="Y71" i="30"/>
  <c r="X71" i="30"/>
  <c r="W71" i="30"/>
  <c r="Y70" i="30"/>
  <c r="X70" i="30"/>
  <c r="W70" i="30"/>
  <c r="Y69" i="30"/>
  <c r="X69" i="30"/>
  <c r="W69" i="30"/>
  <c r="Y68" i="30"/>
  <c r="X68" i="30"/>
  <c r="W68" i="30"/>
  <c r="Y67" i="30"/>
  <c r="X67" i="30"/>
  <c r="W67" i="30"/>
  <c r="Y66" i="30"/>
  <c r="X66" i="30"/>
  <c r="W66" i="30"/>
  <c r="Y65" i="30"/>
  <c r="X65" i="30"/>
  <c r="W65" i="30"/>
  <c r="Y64" i="30"/>
  <c r="X64" i="30"/>
  <c r="W64" i="30"/>
  <c r="Y63" i="30"/>
  <c r="X63" i="30"/>
  <c r="W63" i="30"/>
  <c r="Y62" i="30"/>
  <c r="X62" i="30"/>
  <c r="W62" i="30"/>
  <c r="Y61" i="30"/>
  <c r="X61" i="30"/>
  <c r="W61" i="30"/>
  <c r="Y60" i="30"/>
  <c r="X60" i="30"/>
  <c r="W60" i="30"/>
  <c r="Y59" i="30"/>
  <c r="X59" i="30"/>
  <c r="W59" i="30"/>
  <c r="Y58" i="30"/>
  <c r="X58" i="30"/>
  <c r="W58" i="30"/>
  <c r="Y57" i="30"/>
  <c r="X57" i="30"/>
  <c r="W57" i="30"/>
  <c r="Y56" i="30"/>
  <c r="X56" i="30"/>
  <c r="W56" i="30"/>
  <c r="Y55" i="30"/>
  <c r="X55" i="30"/>
  <c r="W55" i="30"/>
  <c r="Y54" i="30"/>
  <c r="X54" i="30"/>
  <c r="W54" i="30"/>
  <c r="Y53" i="30"/>
  <c r="X53" i="30"/>
  <c r="W53" i="30"/>
  <c r="Y52" i="30"/>
  <c r="X52" i="30"/>
  <c r="W52" i="30"/>
  <c r="Y51" i="30"/>
  <c r="X51" i="30"/>
  <c r="W51" i="30"/>
  <c r="Y50" i="30"/>
  <c r="X50" i="30"/>
  <c r="W50" i="30"/>
  <c r="Y49" i="30"/>
  <c r="X49" i="30"/>
  <c r="W49" i="30"/>
  <c r="Y48" i="30"/>
  <c r="X48" i="30"/>
  <c r="W48" i="30"/>
  <c r="Y47" i="30"/>
  <c r="X47" i="30"/>
  <c r="W47" i="30"/>
  <c r="Y46" i="30"/>
  <c r="X46" i="30"/>
  <c r="W46" i="30"/>
  <c r="Y45" i="30"/>
  <c r="X45" i="30"/>
  <c r="W45" i="30"/>
  <c r="Y44" i="30"/>
  <c r="X44" i="30"/>
  <c r="W44" i="30"/>
  <c r="Y43" i="30"/>
  <c r="X43" i="30"/>
  <c r="W43" i="30"/>
  <c r="Y42" i="30"/>
  <c r="X42" i="30"/>
  <c r="W42" i="30"/>
  <c r="Y41" i="30"/>
  <c r="X41" i="30"/>
  <c r="W41" i="30"/>
  <c r="Y40" i="30"/>
  <c r="X40" i="30"/>
  <c r="W40" i="30"/>
  <c r="Y39" i="30"/>
  <c r="X39" i="30"/>
  <c r="W39" i="30"/>
  <c r="Y38" i="30"/>
  <c r="X38" i="30"/>
  <c r="W38" i="30"/>
  <c r="Y37" i="30"/>
  <c r="X37" i="30"/>
  <c r="W37" i="30"/>
  <c r="Y36" i="30"/>
  <c r="X36" i="30"/>
  <c r="W36" i="30"/>
  <c r="Y35" i="30"/>
  <c r="X35" i="30"/>
  <c r="W35" i="30"/>
  <c r="Y34" i="30"/>
  <c r="X34" i="30"/>
  <c r="W34" i="30"/>
  <c r="Y33" i="30"/>
  <c r="X33" i="30"/>
  <c r="W33" i="30"/>
  <c r="Y32" i="30"/>
  <c r="X32" i="30"/>
  <c r="W32" i="30"/>
  <c r="Y31" i="30"/>
  <c r="X31" i="30"/>
  <c r="W31" i="30"/>
  <c r="Y30" i="30"/>
  <c r="X30" i="30"/>
  <c r="W30" i="30"/>
  <c r="Y29" i="30"/>
  <c r="X29" i="30"/>
  <c r="W29" i="30"/>
  <c r="Y28" i="30"/>
  <c r="X28" i="30"/>
  <c r="W28" i="30"/>
  <c r="Y27" i="30"/>
  <c r="X27" i="30"/>
  <c r="W27" i="30"/>
  <c r="X26" i="30"/>
  <c r="W26" i="30"/>
  <c r="X25" i="30"/>
  <c r="W25" i="30"/>
  <c r="X24" i="30"/>
  <c r="W24" i="30"/>
  <c r="X23" i="30"/>
  <c r="W23" i="30"/>
  <c r="X22" i="30"/>
  <c r="W22" i="30"/>
  <c r="X21" i="30"/>
  <c r="W21" i="30"/>
  <c r="X20" i="30"/>
  <c r="W20" i="30"/>
  <c r="X19" i="30"/>
  <c r="W19" i="30"/>
  <c r="X18" i="30"/>
  <c r="W18" i="30"/>
  <c r="X17" i="30"/>
  <c r="W17" i="30"/>
  <c r="X16" i="30"/>
  <c r="W16" i="30"/>
  <c r="X15" i="30"/>
  <c r="W15" i="30"/>
  <c r="X14" i="30"/>
  <c r="W14" i="30"/>
  <c r="X13" i="30"/>
  <c r="W13" i="30"/>
  <c r="X12" i="30"/>
  <c r="W12" i="30"/>
  <c r="X11" i="30"/>
  <c r="W11" i="30"/>
  <c r="X10" i="30"/>
  <c r="W10" i="30"/>
  <c r="X9" i="30"/>
  <c r="W9" i="30"/>
  <c r="X8" i="30"/>
  <c r="W8" i="30"/>
  <c r="X7" i="30"/>
  <c r="W7" i="30"/>
  <c r="X6" i="30"/>
  <c r="W6" i="30"/>
  <c r="X5" i="30"/>
  <c r="W5" i="30"/>
  <c r="X4" i="30"/>
  <c r="W4" i="30"/>
  <c r="X3" i="30"/>
  <c r="W3" i="30"/>
  <c r="T4" i="29"/>
  <c r="T5" i="29"/>
  <c r="T6" i="29"/>
  <c r="T7" i="29"/>
  <c r="T8" i="29"/>
  <c r="T9" i="29"/>
  <c r="T10" i="29"/>
  <c r="T11" i="29"/>
  <c r="T12" i="29"/>
  <c r="T13" i="29"/>
  <c r="T14" i="29"/>
  <c r="T15" i="29"/>
  <c r="T16" i="29"/>
  <c r="T17" i="29"/>
  <c r="T18" i="29"/>
  <c r="T19" i="29"/>
  <c r="T20" i="29"/>
  <c r="T21" i="29"/>
  <c r="T22" i="29"/>
  <c r="T23" i="29"/>
  <c r="T24" i="29"/>
  <c r="T25" i="29"/>
  <c r="T26" i="29"/>
  <c r="T27" i="29"/>
  <c r="T28" i="29"/>
  <c r="T29" i="29"/>
  <c r="T30" i="29"/>
  <c r="T31" i="29"/>
  <c r="T32" i="29"/>
  <c r="T33" i="29"/>
  <c r="T34" i="29"/>
  <c r="T35" i="29"/>
  <c r="T36" i="29"/>
  <c r="T37" i="29"/>
  <c r="T38" i="29"/>
  <c r="T39" i="29"/>
  <c r="T40" i="29"/>
  <c r="T41" i="29"/>
  <c r="T42" i="29"/>
  <c r="T43" i="29"/>
  <c r="T44" i="29"/>
  <c r="T45" i="29"/>
  <c r="T46" i="29"/>
  <c r="T47" i="29"/>
  <c r="T48" i="29"/>
  <c r="T49" i="29"/>
  <c r="T50" i="29"/>
  <c r="T51" i="29"/>
  <c r="T52" i="29"/>
  <c r="T53" i="29"/>
  <c r="T54" i="29"/>
  <c r="T55" i="29"/>
  <c r="T56" i="29"/>
  <c r="T57" i="29"/>
  <c r="T58" i="29"/>
  <c r="T59" i="29"/>
  <c r="T60" i="29"/>
  <c r="T61" i="29"/>
  <c r="T62" i="29"/>
  <c r="T63" i="29"/>
  <c r="T64" i="29"/>
  <c r="T65" i="29"/>
  <c r="T66" i="29"/>
  <c r="T67" i="29"/>
  <c r="T68" i="29"/>
  <c r="T69" i="29"/>
  <c r="T70" i="29"/>
  <c r="T71" i="29"/>
  <c r="T72" i="29"/>
  <c r="T73" i="29"/>
  <c r="T74" i="29"/>
  <c r="T75" i="29"/>
  <c r="T76" i="29"/>
  <c r="T77" i="29"/>
  <c r="T78" i="29"/>
  <c r="T79" i="29"/>
  <c r="T80" i="29"/>
  <c r="T81" i="29"/>
  <c r="T82" i="29"/>
  <c r="T83" i="29"/>
  <c r="T84" i="29"/>
  <c r="T85" i="29"/>
  <c r="T86" i="29"/>
  <c r="T87" i="29"/>
  <c r="T88" i="29"/>
  <c r="T89" i="29"/>
  <c r="T90" i="29"/>
  <c r="T91" i="29"/>
  <c r="T92" i="29"/>
  <c r="T93" i="29"/>
  <c r="T94" i="29"/>
  <c r="T95" i="29"/>
  <c r="T96" i="29"/>
  <c r="T97" i="29"/>
  <c r="T98" i="29"/>
  <c r="T99" i="29"/>
  <c r="T100" i="29"/>
  <c r="T101" i="29"/>
  <c r="T102" i="29"/>
  <c r="T103" i="29"/>
  <c r="T104" i="29"/>
  <c r="T105" i="29"/>
  <c r="T106" i="29"/>
  <c r="T107" i="29"/>
  <c r="T108" i="29"/>
  <c r="T109" i="29"/>
  <c r="T110" i="29"/>
  <c r="T111" i="29"/>
  <c r="T112" i="29"/>
  <c r="T113" i="29"/>
  <c r="T114" i="29"/>
  <c r="T115" i="29"/>
  <c r="T116" i="29"/>
  <c r="T117" i="29"/>
  <c r="T118" i="29"/>
  <c r="T119" i="29"/>
  <c r="T120" i="29"/>
  <c r="T121" i="29"/>
  <c r="T122" i="29"/>
  <c r="T123" i="29"/>
  <c r="T124" i="29"/>
  <c r="T125" i="29"/>
  <c r="T126" i="29"/>
  <c r="T127" i="29"/>
  <c r="T128" i="29"/>
  <c r="T129" i="29"/>
  <c r="T130" i="29"/>
  <c r="T131" i="29"/>
  <c r="T132" i="29"/>
  <c r="T133" i="29"/>
  <c r="T134" i="29"/>
  <c r="T135" i="29"/>
  <c r="T136" i="29"/>
  <c r="T137" i="29"/>
  <c r="T138" i="29"/>
  <c r="T139" i="29"/>
  <c r="T140" i="29"/>
  <c r="T141" i="29"/>
  <c r="T142" i="29"/>
  <c r="T143" i="29"/>
  <c r="T144" i="29"/>
  <c r="T145" i="29"/>
  <c r="T146" i="29"/>
  <c r="T147" i="29"/>
  <c r="T148" i="29"/>
  <c r="T149" i="29"/>
  <c r="T150" i="29"/>
  <c r="T151" i="29"/>
  <c r="T152" i="29"/>
  <c r="T153" i="29"/>
  <c r="T154" i="29"/>
  <c r="T155" i="29"/>
  <c r="T156" i="29"/>
  <c r="T157" i="29"/>
  <c r="T158" i="29"/>
  <c r="T159" i="29"/>
  <c r="T160" i="29"/>
  <c r="T161" i="29"/>
  <c r="T162" i="29"/>
  <c r="T163" i="29"/>
  <c r="T164" i="29"/>
  <c r="T165" i="29"/>
  <c r="T166" i="29"/>
  <c r="T167" i="29"/>
  <c r="T168" i="29"/>
  <c r="T169" i="29"/>
  <c r="T170" i="29"/>
  <c r="T171" i="29"/>
  <c r="T172" i="29"/>
  <c r="T173" i="29"/>
  <c r="T174" i="29"/>
  <c r="T175" i="29"/>
  <c r="T176" i="29"/>
  <c r="T177" i="29"/>
  <c r="T178" i="29"/>
  <c r="T179" i="29"/>
  <c r="T180" i="29"/>
  <c r="T181" i="29"/>
  <c r="T182" i="29"/>
  <c r="T183" i="29"/>
  <c r="T184" i="29"/>
  <c r="T185" i="29"/>
  <c r="T186" i="29"/>
  <c r="T187" i="29"/>
  <c r="T188" i="29"/>
  <c r="T189" i="29"/>
  <c r="T190" i="29"/>
  <c r="T191" i="29"/>
  <c r="T192" i="29"/>
  <c r="T193" i="29"/>
  <c r="T194" i="29"/>
  <c r="T195" i="29"/>
  <c r="T196" i="29"/>
  <c r="T197" i="29"/>
  <c r="T198" i="29"/>
  <c r="T199" i="29"/>
  <c r="T200" i="29"/>
  <c r="T201" i="29"/>
  <c r="T202" i="29"/>
  <c r="T203" i="29"/>
  <c r="T204" i="29"/>
  <c r="T205" i="29"/>
  <c r="T206" i="29"/>
  <c r="T207" i="29"/>
  <c r="T208" i="29"/>
  <c r="T209" i="29"/>
  <c r="T210" i="29"/>
  <c r="T211" i="29"/>
  <c r="T212" i="29"/>
  <c r="T213" i="29"/>
  <c r="T214" i="29"/>
  <c r="T215" i="29"/>
  <c r="T216" i="29"/>
  <c r="T217" i="29"/>
  <c r="T218" i="29"/>
  <c r="T219" i="29"/>
  <c r="T220" i="29"/>
  <c r="T221" i="29"/>
  <c r="T222" i="29"/>
  <c r="T223" i="29"/>
  <c r="T224" i="29"/>
  <c r="T225" i="29"/>
  <c r="T226" i="29"/>
  <c r="T227" i="29"/>
  <c r="T228" i="29"/>
  <c r="T229" i="29"/>
  <c r="T230" i="29"/>
  <c r="T231" i="29"/>
  <c r="T232" i="29"/>
  <c r="T233" i="29"/>
  <c r="T234" i="29"/>
  <c r="T235" i="29"/>
  <c r="T236" i="29"/>
  <c r="T237" i="29"/>
  <c r="T238" i="29"/>
  <c r="T239" i="29"/>
  <c r="T240" i="29"/>
  <c r="T241" i="29"/>
  <c r="T242" i="29"/>
  <c r="T243" i="29"/>
  <c r="T244" i="29"/>
  <c r="T245" i="29"/>
  <c r="T246" i="29"/>
  <c r="T247" i="29"/>
  <c r="T248" i="29"/>
  <c r="T249" i="29"/>
  <c r="T250" i="29"/>
  <c r="T251" i="29"/>
  <c r="T252" i="29"/>
  <c r="T253" i="29"/>
  <c r="T254" i="29"/>
  <c r="T255" i="29"/>
  <c r="T256" i="29"/>
  <c r="T257" i="29"/>
  <c r="T258" i="29"/>
  <c r="T259" i="29"/>
  <c r="T260" i="29"/>
  <c r="T261" i="29"/>
  <c r="T262" i="29"/>
  <c r="T263" i="29"/>
  <c r="T264" i="29"/>
  <c r="T265" i="29"/>
  <c r="T266" i="29"/>
  <c r="T267" i="29"/>
  <c r="T268" i="29"/>
  <c r="T269" i="29"/>
  <c r="T270" i="29"/>
  <c r="T271" i="29"/>
  <c r="T272" i="29"/>
  <c r="T273" i="29"/>
  <c r="T274" i="29"/>
  <c r="T275" i="29"/>
  <c r="T276" i="29"/>
  <c r="T277" i="29"/>
  <c r="T278" i="29"/>
  <c r="T279" i="29"/>
  <c r="T280" i="29"/>
  <c r="T281" i="29"/>
  <c r="T282" i="29"/>
  <c r="T283" i="29"/>
  <c r="T284" i="29"/>
  <c r="T285" i="29"/>
  <c r="T286" i="29"/>
  <c r="T287" i="29"/>
  <c r="T288" i="29"/>
  <c r="T289" i="29"/>
  <c r="T290" i="29"/>
  <c r="T291" i="29"/>
  <c r="T292" i="29"/>
  <c r="T293" i="29"/>
  <c r="T294" i="29"/>
  <c r="T295" i="29"/>
  <c r="T296" i="29"/>
  <c r="T297" i="29"/>
  <c r="T298" i="29"/>
  <c r="T299" i="29"/>
  <c r="T300" i="29"/>
  <c r="T301" i="29"/>
  <c r="T302" i="29"/>
  <c r="T303" i="29"/>
  <c r="T304" i="29"/>
  <c r="T305" i="29"/>
  <c r="T306" i="29"/>
  <c r="T307" i="29"/>
  <c r="T308" i="29"/>
  <c r="T309" i="29"/>
  <c r="T310" i="29"/>
  <c r="T311" i="29"/>
  <c r="T312" i="29"/>
  <c r="T313" i="29"/>
  <c r="T314" i="29"/>
  <c r="T315" i="29"/>
  <c r="T316" i="29"/>
  <c r="T317" i="29"/>
  <c r="T318" i="29"/>
  <c r="T319" i="29"/>
  <c r="T320" i="29"/>
  <c r="T321" i="29"/>
  <c r="T322" i="29"/>
  <c r="T323" i="29"/>
  <c r="T324" i="29"/>
  <c r="T325" i="29"/>
  <c r="T326" i="29"/>
  <c r="T327" i="29"/>
  <c r="T328" i="29"/>
  <c r="T329" i="29"/>
  <c r="T330" i="29"/>
  <c r="T331" i="29"/>
  <c r="T332" i="29"/>
  <c r="T333" i="29"/>
  <c r="T334" i="29"/>
  <c r="T335" i="29"/>
  <c r="T336" i="29"/>
  <c r="T337" i="29"/>
  <c r="T338" i="29"/>
  <c r="T339" i="29"/>
  <c r="T340" i="29"/>
  <c r="T341" i="29"/>
  <c r="T342" i="29"/>
  <c r="T343" i="29"/>
  <c r="T344" i="29"/>
  <c r="T345" i="29"/>
  <c r="T346" i="29"/>
  <c r="T347" i="29"/>
  <c r="T348" i="29"/>
  <c r="T349" i="29"/>
  <c r="T350" i="29"/>
  <c r="T351" i="29"/>
  <c r="T352" i="29"/>
  <c r="T353" i="29"/>
  <c r="T354" i="29"/>
  <c r="T355" i="29"/>
  <c r="T356" i="29"/>
  <c r="T357" i="29"/>
  <c r="T358" i="29"/>
  <c r="T359" i="29"/>
  <c r="T360" i="29"/>
  <c r="T361" i="29"/>
  <c r="T362" i="29"/>
  <c r="T363" i="29"/>
  <c r="T364" i="29"/>
  <c r="T365" i="29"/>
  <c r="T366" i="29"/>
  <c r="T367" i="29"/>
  <c r="T368" i="29"/>
  <c r="T369" i="29"/>
  <c r="T370" i="29"/>
  <c r="T371" i="29"/>
  <c r="T372" i="29"/>
  <c r="T373" i="29"/>
  <c r="T374" i="29"/>
  <c r="T375" i="29"/>
  <c r="T376" i="29"/>
  <c r="T377" i="29"/>
  <c r="T378" i="29"/>
  <c r="T379" i="29"/>
  <c r="T380" i="29"/>
  <c r="T381" i="29"/>
  <c r="T382" i="29"/>
  <c r="T383" i="29"/>
  <c r="T384" i="29"/>
  <c r="T385" i="29"/>
  <c r="T386" i="29"/>
  <c r="T387" i="29"/>
  <c r="T388" i="29"/>
  <c r="T389" i="29"/>
  <c r="T390" i="29"/>
  <c r="T391" i="29"/>
  <c r="T392" i="29"/>
  <c r="T393" i="29"/>
  <c r="T394" i="29"/>
  <c r="T395" i="29"/>
  <c r="T396" i="29"/>
  <c r="T397" i="29"/>
  <c r="T398" i="29"/>
  <c r="T399" i="29"/>
  <c r="T400" i="29"/>
  <c r="T401" i="29"/>
  <c r="T402" i="29"/>
  <c r="T403" i="29"/>
  <c r="T404" i="29"/>
  <c r="T405" i="29"/>
  <c r="T406" i="29"/>
  <c r="T407" i="29"/>
  <c r="T408" i="29"/>
  <c r="T409" i="29"/>
  <c r="T410" i="29"/>
  <c r="T411" i="29"/>
  <c r="T412" i="29"/>
  <c r="T413" i="29"/>
  <c r="T414" i="29"/>
  <c r="T415" i="29"/>
  <c r="T416" i="29"/>
  <c r="T417" i="29"/>
  <c r="T418" i="29"/>
  <c r="T419" i="29"/>
  <c r="T420" i="29"/>
  <c r="T421" i="29"/>
  <c r="T422" i="29"/>
  <c r="T423" i="29"/>
  <c r="T424" i="29"/>
  <c r="T425" i="29"/>
  <c r="T426" i="29"/>
  <c r="T427" i="29"/>
  <c r="T428" i="29"/>
  <c r="T429" i="29"/>
  <c r="T430" i="29"/>
  <c r="T431" i="29"/>
  <c r="T432" i="29"/>
  <c r="T433" i="29"/>
  <c r="T434" i="29"/>
  <c r="T435" i="29"/>
  <c r="T436" i="29"/>
  <c r="T437" i="29"/>
  <c r="T438" i="29"/>
  <c r="T439" i="29"/>
  <c r="T440" i="29"/>
  <c r="T441" i="29"/>
  <c r="T442" i="29"/>
  <c r="T443" i="29"/>
  <c r="T444" i="29"/>
  <c r="T445" i="29"/>
  <c r="T446" i="29"/>
  <c r="T447" i="29"/>
  <c r="T448" i="29"/>
  <c r="T449" i="29"/>
  <c r="T450" i="29"/>
  <c r="T451" i="29"/>
  <c r="T452" i="29"/>
  <c r="T453" i="29"/>
  <c r="T454" i="29"/>
  <c r="T455" i="29"/>
  <c r="T456" i="29"/>
  <c r="T457" i="29"/>
  <c r="T458" i="29"/>
  <c r="T3" i="29"/>
  <c r="P123" i="29"/>
  <c r="P124" i="29" s="1"/>
  <c r="P125" i="29" s="1"/>
  <c r="P126" i="29" s="1"/>
  <c r="P127" i="29" s="1"/>
  <c r="P128" i="29" s="1"/>
  <c r="P129" i="29" s="1"/>
  <c r="P130" i="29" s="1"/>
  <c r="P131" i="29" s="1"/>
  <c r="P132" i="29" s="1"/>
  <c r="P133" i="29" s="1"/>
  <c r="P134" i="29" s="1"/>
  <c r="P135" i="29" s="1"/>
  <c r="P136" i="29" s="1"/>
  <c r="P137" i="29" s="1"/>
  <c r="P138" i="29" s="1"/>
  <c r="P139" i="29" s="1"/>
  <c r="P140" i="29" s="1"/>
  <c r="P141" i="29" s="1"/>
  <c r="P142" i="29" s="1"/>
  <c r="P143" i="29" s="1"/>
  <c r="P144" i="29" s="1"/>
  <c r="P145" i="29" s="1"/>
  <c r="P146" i="29" s="1"/>
  <c r="P147" i="29" s="1"/>
  <c r="P148" i="29" s="1"/>
  <c r="P149" i="29" s="1"/>
  <c r="P150" i="29" s="1"/>
  <c r="P151" i="29" s="1"/>
  <c r="P152" i="29" s="1"/>
  <c r="P153" i="29" s="1"/>
  <c r="P154" i="29" s="1"/>
  <c r="P155" i="29" s="1"/>
  <c r="P156" i="29" s="1"/>
  <c r="P157" i="29" s="1"/>
  <c r="P158" i="29" s="1"/>
  <c r="P159" i="29" s="1"/>
  <c r="P160" i="29" s="1"/>
  <c r="P161" i="29" s="1"/>
  <c r="P162" i="29" s="1"/>
  <c r="P163" i="29" s="1"/>
  <c r="P164" i="29" s="1"/>
  <c r="P165" i="29" s="1"/>
  <c r="P166" i="29" s="1"/>
  <c r="P167" i="29" s="1"/>
  <c r="P168" i="29" s="1"/>
  <c r="P169" i="29" s="1"/>
  <c r="P170" i="29" s="1"/>
  <c r="P171" i="29" s="1"/>
  <c r="P172" i="29" s="1"/>
  <c r="P173" i="29" s="1"/>
  <c r="P174" i="29" s="1"/>
  <c r="P175" i="29" s="1"/>
  <c r="P176" i="29" s="1"/>
  <c r="P177" i="29" s="1"/>
  <c r="P178" i="29" s="1"/>
  <c r="P179" i="29" s="1"/>
  <c r="P180" i="29" s="1"/>
  <c r="P181" i="29" s="1"/>
  <c r="P182" i="29" s="1"/>
  <c r="P183" i="29" s="1"/>
  <c r="P184" i="29" s="1"/>
  <c r="P185" i="29" s="1"/>
  <c r="P186" i="29" s="1"/>
  <c r="P187" i="29" s="1"/>
  <c r="P188" i="29" s="1"/>
  <c r="P189" i="29" s="1"/>
  <c r="P190" i="29" s="1"/>
  <c r="P191" i="29" s="1"/>
  <c r="P192" i="29" s="1"/>
  <c r="P193" i="29" s="1"/>
  <c r="P194" i="29" s="1"/>
  <c r="P195" i="29" s="1"/>
  <c r="P196" i="29" s="1"/>
  <c r="P197" i="29" s="1"/>
  <c r="P198" i="29" s="1"/>
  <c r="P199" i="29" s="1"/>
  <c r="P200" i="29" s="1"/>
  <c r="P201" i="29" s="1"/>
  <c r="P202" i="29" s="1"/>
  <c r="P203" i="29" s="1"/>
  <c r="P204" i="29" s="1"/>
  <c r="P205" i="29" s="1"/>
  <c r="P206" i="29" s="1"/>
  <c r="P207" i="29" s="1"/>
  <c r="P208" i="29" s="1"/>
  <c r="P209" i="29" s="1"/>
  <c r="P210" i="29" s="1"/>
  <c r="P211" i="29" s="1"/>
  <c r="P212" i="29" s="1"/>
  <c r="P213" i="29" s="1"/>
  <c r="P214" i="29" s="1"/>
  <c r="P215" i="29" s="1"/>
  <c r="P216" i="29" s="1"/>
  <c r="P217" i="29" s="1"/>
  <c r="P218" i="29" s="1"/>
  <c r="P219" i="29" s="1"/>
  <c r="P220" i="29" s="1"/>
  <c r="P221" i="29" s="1"/>
  <c r="P222" i="29" s="1"/>
  <c r="P223" i="29" s="1"/>
  <c r="P224" i="29" s="1"/>
  <c r="P225" i="29" s="1"/>
  <c r="P226" i="29" s="1"/>
  <c r="P227" i="29" s="1"/>
  <c r="P228" i="29" s="1"/>
  <c r="P229" i="29" s="1"/>
  <c r="P230" i="29" s="1"/>
  <c r="P231" i="29" s="1"/>
  <c r="P232" i="29" s="1"/>
  <c r="P233" i="29" s="1"/>
  <c r="P234" i="29" s="1"/>
  <c r="P235" i="29" s="1"/>
  <c r="P236" i="29" s="1"/>
  <c r="P237" i="29" s="1"/>
  <c r="P238" i="29" s="1"/>
  <c r="P239" i="29" s="1"/>
  <c r="P240" i="29" s="1"/>
  <c r="P241" i="29" s="1"/>
  <c r="P242" i="29" s="1"/>
  <c r="P243" i="29" s="1"/>
  <c r="P244" i="29" s="1"/>
  <c r="P245" i="29" s="1"/>
  <c r="P246" i="29" s="1"/>
  <c r="P247" i="29" s="1"/>
  <c r="P248" i="29" s="1"/>
  <c r="P249" i="29" s="1"/>
  <c r="P250" i="29" s="1"/>
  <c r="P251" i="29" s="1"/>
  <c r="P252" i="29" s="1"/>
  <c r="P253" i="29" s="1"/>
  <c r="P254" i="29" s="1"/>
  <c r="P255" i="29" s="1"/>
  <c r="P256" i="29" s="1"/>
  <c r="P257" i="29" s="1"/>
  <c r="P258" i="29" s="1"/>
  <c r="P259" i="29" s="1"/>
  <c r="P260" i="29" s="1"/>
  <c r="P261" i="29" s="1"/>
  <c r="P262" i="29" s="1"/>
  <c r="P263" i="29" s="1"/>
  <c r="P264" i="29" s="1"/>
  <c r="P265" i="29" s="1"/>
  <c r="P266" i="29" s="1"/>
  <c r="P267" i="29" s="1"/>
  <c r="P268" i="29" s="1"/>
  <c r="P269" i="29" s="1"/>
  <c r="P270" i="29" s="1"/>
  <c r="P271" i="29" s="1"/>
  <c r="P272" i="29" s="1"/>
  <c r="P273" i="29" s="1"/>
  <c r="P274" i="29" s="1"/>
  <c r="P275" i="29" s="1"/>
  <c r="P276" i="29" s="1"/>
  <c r="P277" i="29" s="1"/>
  <c r="P278" i="29" s="1"/>
  <c r="P279" i="29" s="1"/>
  <c r="P280" i="29" s="1"/>
  <c r="P281" i="29" s="1"/>
  <c r="P282" i="29" s="1"/>
  <c r="P283" i="29" s="1"/>
  <c r="P284" i="29" s="1"/>
  <c r="P285" i="29" s="1"/>
  <c r="P286" i="29" s="1"/>
  <c r="P287" i="29" s="1"/>
  <c r="P288" i="29" s="1"/>
  <c r="P289" i="29" s="1"/>
  <c r="P290" i="29" s="1"/>
  <c r="P291" i="29" s="1"/>
  <c r="P292" i="29" s="1"/>
  <c r="P293" i="29" s="1"/>
  <c r="P294" i="29" s="1"/>
  <c r="P295" i="29" s="1"/>
  <c r="P296" i="29" s="1"/>
  <c r="P297" i="29" s="1"/>
  <c r="P298" i="29" s="1"/>
  <c r="P299" i="29" s="1"/>
  <c r="P300" i="29" s="1"/>
  <c r="P301" i="29" s="1"/>
  <c r="P302" i="29" s="1"/>
  <c r="P303" i="29" s="1"/>
  <c r="P304" i="29" s="1"/>
  <c r="P305" i="29" s="1"/>
  <c r="P306" i="29" s="1"/>
  <c r="P307" i="29" s="1"/>
  <c r="P308" i="29" s="1"/>
  <c r="P309" i="29" s="1"/>
  <c r="P310" i="29" s="1"/>
  <c r="P311" i="29" s="1"/>
  <c r="P312" i="29" s="1"/>
  <c r="P313" i="29" s="1"/>
  <c r="P314" i="29" s="1"/>
  <c r="P315" i="29" s="1"/>
  <c r="P316" i="29" s="1"/>
  <c r="P317" i="29" s="1"/>
  <c r="P318" i="29" s="1"/>
  <c r="P319" i="29" s="1"/>
  <c r="P320" i="29" s="1"/>
  <c r="P321" i="29" s="1"/>
  <c r="P322" i="29" s="1"/>
  <c r="P323" i="29" s="1"/>
  <c r="P324" i="29" s="1"/>
  <c r="P325" i="29" s="1"/>
  <c r="P326" i="29" s="1"/>
  <c r="P327" i="29" s="1"/>
  <c r="P328" i="29" s="1"/>
  <c r="P329" i="29" s="1"/>
  <c r="P330" i="29" s="1"/>
  <c r="P331" i="29" s="1"/>
  <c r="P332" i="29" s="1"/>
  <c r="P333" i="29" s="1"/>
  <c r="P334" i="29" s="1"/>
  <c r="P335" i="29" s="1"/>
  <c r="P336" i="29" s="1"/>
  <c r="P337" i="29" s="1"/>
  <c r="P338" i="29" s="1"/>
  <c r="P339" i="29" s="1"/>
  <c r="P340" i="29" s="1"/>
  <c r="P341" i="29" s="1"/>
  <c r="P342" i="29" s="1"/>
  <c r="P343" i="29" s="1"/>
  <c r="P344" i="29" s="1"/>
  <c r="P345" i="29" s="1"/>
  <c r="P346" i="29" s="1"/>
  <c r="P347" i="29" s="1"/>
  <c r="P348" i="29" s="1"/>
  <c r="P349" i="29" s="1"/>
  <c r="P350" i="29" s="1"/>
  <c r="P351" i="29" s="1"/>
  <c r="P352" i="29" s="1"/>
  <c r="P353" i="29" s="1"/>
  <c r="P354" i="29" s="1"/>
  <c r="P355" i="29" s="1"/>
  <c r="P356" i="29" s="1"/>
  <c r="P357" i="29" s="1"/>
  <c r="P358" i="29" s="1"/>
  <c r="P359" i="29" s="1"/>
  <c r="P360" i="29" s="1"/>
  <c r="P361" i="29" s="1"/>
  <c r="P362" i="29" s="1"/>
  <c r="P363" i="29" s="1"/>
  <c r="P364" i="29" s="1"/>
  <c r="P365" i="29" s="1"/>
  <c r="P366" i="29" s="1"/>
  <c r="P367" i="29" s="1"/>
  <c r="P368" i="29" s="1"/>
  <c r="P369" i="29" s="1"/>
  <c r="P370" i="29" s="1"/>
  <c r="P371" i="29" s="1"/>
  <c r="P372" i="29" s="1"/>
  <c r="P373" i="29" s="1"/>
  <c r="P374" i="29" s="1"/>
  <c r="P375" i="29" s="1"/>
  <c r="P376" i="29" s="1"/>
  <c r="P377" i="29" s="1"/>
  <c r="P378" i="29" s="1"/>
  <c r="P379" i="29" s="1"/>
  <c r="P380" i="29" s="1"/>
  <c r="P381" i="29" s="1"/>
  <c r="P382" i="29" s="1"/>
  <c r="P383" i="29" s="1"/>
  <c r="P384" i="29" s="1"/>
  <c r="P385" i="29" s="1"/>
  <c r="P386" i="29" s="1"/>
  <c r="P387" i="29" s="1"/>
  <c r="P388" i="29" s="1"/>
  <c r="P389" i="29" s="1"/>
  <c r="P390" i="29" s="1"/>
  <c r="P391" i="29" s="1"/>
  <c r="P392" i="29" s="1"/>
  <c r="P393" i="29" s="1"/>
  <c r="P394" i="29" s="1"/>
  <c r="P395" i="29" s="1"/>
  <c r="P396" i="29" s="1"/>
  <c r="P397" i="29" s="1"/>
  <c r="P398" i="29" s="1"/>
  <c r="P399" i="29" s="1"/>
  <c r="P400" i="29" s="1"/>
  <c r="P401" i="29" s="1"/>
  <c r="P402" i="29" s="1"/>
  <c r="P403" i="29" s="1"/>
  <c r="P404" i="29" s="1"/>
  <c r="P405" i="29" s="1"/>
  <c r="P406" i="29" s="1"/>
  <c r="P407" i="29" s="1"/>
  <c r="P408" i="29" s="1"/>
  <c r="P409" i="29" s="1"/>
  <c r="P410" i="29" s="1"/>
  <c r="P411" i="29" s="1"/>
  <c r="P412" i="29" s="1"/>
  <c r="P413" i="29" s="1"/>
  <c r="P414" i="29" s="1"/>
  <c r="P415" i="29" s="1"/>
  <c r="P416" i="29" s="1"/>
  <c r="P417" i="29" s="1"/>
  <c r="P418" i="29" s="1"/>
  <c r="P419" i="29" s="1"/>
  <c r="P420" i="29" s="1"/>
  <c r="P421" i="29" s="1"/>
  <c r="P422" i="29" s="1"/>
  <c r="P423" i="29" s="1"/>
  <c r="P424" i="29" s="1"/>
  <c r="P425" i="29" s="1"/>
  <c r="P426" i="29" s="1"/>
  <c r="P427" i="29" s="1"/>
  <c r="P428" i="29" s="1"/>
  <c r="P429" i="29" s="1"/>
  <c r="P430" i="29" s="1"/>
  <c r="P431" i="29" s="1"/>
  <c r="P432" i="29" s="1"/>
  <c r="P433" i="29" s="1"/>
  <c r="P434" i="29" s="1"/>
  <c r="P435" i="29" s="1"/>
  <c r="P436" i="29" s="1"/>
  <c r="P437" i="29" s="1"/>
  <c r="P438" i="29" s="1"/>
  <c r="P439" i="29" s="1"/>
  <c r="P440" i="29" s="1"/>
  <c r="P441" i="29" s="1"/>
  <c r="P442" i="29" s="1"/>
  <c r="P443" i="29" s="1"/>
  <c r="P444" i="29" s="1"/>
  <c r="P445" i="29" s="1"/>
  <c r="P446" i="29" s="1"/>
  <c r="P447" i="29" s="1"/>
  <c r="P448" i="29" s="1"/>
  <c r="P449" i="29" s="1"/>
  <c r="P450" i="29" s="1"/>
  <c r="P451" i="29" s="1"/>
  <c r="P452" i="29" s="1"/>
  <c r="P453" i="29" s="1"/>
  <c r="P454" i="29" s="1"/>
  <c r="P455" i="29" s="1"/>
  <c r="P456" i="29" s="1"/>
  <c r="P457" i="29" s="1"/>
  <c r="P458" i="29" s="1"/>
  <c r="S4" i="30"/>
  <c r="Y4" i="30" s="1"/>
  <c r="S5" i="30"/>
  <c r="Y5" i="30" s="1"/>
  <c r="S6" i="30"/>
  <c r="Y6" i="30" s="1"/>
  <c r="S7" i="30"/>
  <c r="Y7" i="30" s="1"/>
  <c r="S8" i="30"/>
  <c r="Y8" i="30" s="1"/>
  <c r="S9" i="30"/>
  <c r="Y9" i="30" s="1"/>
  <c r="S10" i="30"/>
  <c r="Y10" i="30" s="1"/>
  <c r="S11" i="30"/>
  <c r="Y11" i="30" s="1"/>
  <c r="S12" i="30"/>
  <c r="Y12" i="30" s="1"/>
  <c r="S13" i="30"/>
  <c r="Y13" i="30" s="1"/>
  <c r="S14" i="30"/>
  <c r="Y14" i="30" s="1"/>
  <c r="S15" i="30"/>
  <c r="Y15" i="30" s="1"/>
  <c r="S16" i="30"/>
  <c r="Y16" i="30" s="1"/>
  <c r="S17" i="30"/>
  <c r="Y17" i="30" s="1"/>
  <c r="S18" i="30"/>
  <c r="Y18" i="30" s="1"/>
  <c r="S19" i="30"/>
  <c r="Y19" i="30" s="1"/>
  <c r="S20" i="30"/>
  <c r="Y20" i="30" s="1"/>
  <c r="S21" i="30"/>
  <c r="Y21" i="30" s="1"/>
  <c r="S22" i="30"/>
  <c r="Y22" i="30" s="1"/>
  <c r="S23" i="30"/>
  <c r="Y23" i="30" s="1"/>
  <c r="S24" i="30"/>
  <c r="Y24" i="30" s="1"/>
  <c r="S25" i="30"/>
  <c r="Y25" i="30" s="1"/>
  <c r="S26" i="30"/>
  <c r="Y26" i="30" s="1"/>
  <c r="S3" i="30"/>
  <c r="Y3" i="30" s="1"/>
  <c r="AR4" i="20"/>
  <c r="AS4" i="20"/>
  <c r="AT4" i="20"/>
  <c r="AR5" i="20"/>
  <c r="AS5" i="20"/>
  <c r="AT5" i="20"/>
  <c r="AR6" i="20"/>
  <c r="AS6" i="20"/>
  <c r="AT6" i="20"/>
  <c r="AR7" i="20"/>
  <c r="AS7" i="20"/>
  <c r="AT7" i="20"/>
  <c r="AR8" i="20"/>
  <c r="AS8" i="20"/>
  <c r="AT8" i="20"/>
  <c r="AR9" i="20"/>
  <c r="AS9" i="20"/>
  <c r="AT9" i="20"/>
  <c r="AR10" i="20"/>
  <c r="AS10" i="20"/>
  <c r="AT10" i="20"/>
  <c r="AR11" i="20"/>
  <c r="AS11" i="20"/>
  <c r="AT11" i="20"/>
  <c r="AR12" i="20"/>
  <c r="AS12" i="20"/>
  <c r="AT12" i="20"/>
  <c r="AR13" i="20"/>
  <c r="AS13" i="20"/>
  <c r="AT13" i="20"/>
  <c r="AR14" i="20"/>
  <c r="AS14" i="20"/>
  <c r="AT14" i="20"/>
  <c r="AR15" i="20"/>
  <c r="AS15" i="20"/>
  <c r="AT15" i="20"/>
  <c r="AR16" i="20"/>
  <c r="AS16" i="20"/>
  <c r="AT16" i="20"/>
  <c r="AR17" i="20"/>
  <c r="AS17" i="20"/>
  <c r="AT17" i="20"/>
  <c r="AR18" i="20"/>
  <c r="AS18" i="20"/>
  <c r="AT18" i="20"/>
  <c r="AR19" i="20"/>
  <c r="AS19" i="20"/>
  <c r="AT19" i="20"/>
  <c r="AR20" i="20"/>
  <c r="AS20" i="20"/>
  <c r="AT20" i="20"/>
  <c r="AR21" i="20"/>
  <c r="AS21" i="20"/>
  <c r="AT21" i="20"/>
  <c r="AR22" i="20"/>
  <c r="AS22" i="20"/>
  <c r="AT22" i="20"/>
  <c r="AR23" i="20"/>
  <c r="AS23" i="20"/>
  <c r="AT23" i="20"/>
  <c r="AR24" i="20"/>
  <c r="AS24" i="20"/>
  <c r="AT24" i="20"/>
  <c r="AR25" i="20"/>
  <c r="AS25" i="20"/>
  <c r="AT25" i="20"/>
  <c r="AR26" i="20"/>
  <c r="AS26" i="20"/>
  <c r="AT26" i="20"/>
  <c r="AR27" i="20"/>
  <c r="AS27" i="20"/>
  <c r="AR28" i="20"/>
  <c r="AS28" i="20"/>
  <c r="AR29" i="20"/>
  <c r="AS29" i="20"/>
  <c r="AR30" i="20"/>
  <c r="AS30" i="20"/>
  <c r="AR31" i="20"/>
  <c r="AS31" i="20"/>
  <c r="AR32" i="20"/>
  <c r="AS32" i="20"/>
  <c r="AR33" i="20"/>
  <c r="AS33" i="20"/>
  <c r="AR34" i="20"/>
  <c r="AS34" i="20"/>
  <c r="AR35" i="20"/>
  <c r="AS35" i="20"/>
  <c r="AR36" i="20"/>
  <c r="AS36" i="20"/>
  <c r="AR37" i="20"/>
  <c r="AS37" i="20"/>
  <c r="AR38" i="20"/>
  <c r="AS38" i="20"/>
  <c r="AR39" i="20"/>
  <c r="AS39" i="20"/>
  <c r="AR40" i="20"/>
  <c r="AS40" i="20"/>
  <c r="AR41" i="20"/>
  <c r="AS41" i="20"/>
  <c r="AR42" i="20"/>
  <c r="AS42" i="20"/>
  <c r="AR43" i="20"/>
  <c r="AS43" i="20"/>
  <c r="AR44" i="20"/>
  <c r="AS44" i="20"/>
  <c r="AR45" i="20"/>
  <c r="AS45" i="20"/>
  <c r="AR46" i="20"/>
  <c r="AS46" i="20"/>
  <c r="AR47" i="20"/>
  <c r="AS47" i="20"/>
  <c r="AR48" i="20"/>
  <c r="AS48" i="20"/>
  <c r="AR49" i="20"/>
  <c r="AS49" i="20"/>
  <c r="AR50" i="20"/>
  <c r="AS50" i="20"/>
  <c r="AR51" i="20"/>
  <c r="AS51" i="20"/>
  <c r="AR52" i="20"/>
  <c r="AS52" i="20"/>
  <c r="AR53" i="20"/>
  <c r="AS53" i="20"/>
  <c r="AR54" i="20"/>
  <c r="AS54" i="20"/>
  <c r="AR55" i="20"/>
  <c r="AS55" i="20"/>
  <c r="AR56" i="20"/>
  <c r="AS56" i="20"/>
  <c r="AR57" i="20"/>
  <c r="AS57" i="20"/>
  <c r="AR58" i="20"/>
  <c r="AS58" i="20"/>
  <c r="AR59" i="20"/>
  <c r="AS59" i="20"/>
  <c r="AR60" i="20"/>
  <c r="AS60" i="20"/>
  <c r="AR61" i="20"/>
  <c r="AS61" i="20"/>
  <c r="AR62" i="20"/>
  <c r="AS62" i="20"/>
  <c r="AR63" i="20"/>
  <c r="AS63" i="20"/>
  <c r="AR64" i="20"/>
  <c r="AS64" i="20"/>
  <c r="AR65" i="20"/>
  <c r="AS65" i="20"/>
  <c r="AR66" i="20"/>
  <c r="AS66" i="20"/>
  <c r="AR67" i="20"/>
  <c r="AS67" i="20"/>
  <c r="AR68" i="20"/>
  <c r="AS68" i="20"/>
  <c r="AR69" i="20"/>
  <c r="AS69" i="20"/>
  <c r="AR70" i="20"/>
  <c r="AS70" i="20"/>
  <c r="AR71" i="20"/>
  <c r="AS71" i="20"/>
  <c r="AR72" i="20"/>
  <c r="AS72" i="20"/>
  <c r="AR73" i="20"/>
  <c r="AS73" i="20"/>
  <c r="AR74" i="20"/>
  <c r="AS74" i="20"/>
  <c r="AR75" i="20"/>
  <c r="AS75" i="20"/>
  <c r="AR76" i="20"/>
  <c r="AS76" i="20"/>
  <c r="AR77" i="20"/>
  <c r="AS77" i="20"/>
  <c r="AR78" i="20"/>
  <c r="AS78" i="20"/>
  <c r="AR79" i="20"/>
  <c r="AS79" i="20"/>
  <c r="AR80" i="20"/>
  <c r="AS80" i="20"/>
  <c r="AR81" i="20"/>
  <c r="AS81" i="20"/>
  <c r="AR82" i="20"/>
  <c r="AS82" i="20"/>
  <c r="AR83" i="20"/>
  <c r="AS83" i="20"/>
  <c r="AR84" i="20"/>
  <c r="AS84" i="20"/>
  <c r="AR85" i="20"/>
  <c r="AS85" i="20"/>
  <c r="AR86" i="20"/>
  <c r="AS86" i="20"/>
  <c r="AR87" i="20"/>
  <c r="AS87" i="20"/>
  <c r="AR88" i="20"/>
  <c r="AS88" i="20"/>
  <c r="AR89" i="20"/>
  <c r="AS89" i="20"/>
  <c r="AR90" i="20"/>
  <c r="AS90" i="20"/>
  <c r="AR91" i="20"/>
  <c r="AS91" i="20"/>
  <c r="AR92" i="20"/>
  <c r="AS92" i="20"/>
  <c r="AR93" i="20"/>
  <c r="AS93" i="20"/>
  <c r="AR94" i="20"/>
  <c r="AS94" i="20"/>
  <c r="AR95" i="20"/>
  <c r="AS95" i="20"/>
  <c r="AR96" i="20"/>
  <c r="AS96" i="20"/>
  <c r="AR97" i="20"/>
  <c r="AS97" i="20"/>
  <c r="AR98" i="20"/>
  <c r="AS98" i="20"/>
  <c r="AR99" i="20"/>
  <c r="AS99" i="20"/>
  <c r="AR100" i="20"/>
  <c r="AS100" i="20"/>
  <c r="AR101" i="20"/>
  <c r="AS101" i="20"/>
  <c r="AR102" i="20"/>
  <c r="AS102" i="20"/>
  <c r="AR103" i="20"/>
  <c r="AS103" i="20"/>
  <c r="AR104" i="20"/>
  <c r="AS104" i="20"/>
  <c r="AR105" i="20"/>
  <c r="AS105" i="20"/>
  <c r="AR106" i="20"/>
  <c r="AS106" i="20"/>
  <c r="AR107" i="20"/>
  <c r="AS107" i="20"/>
  <c r="AR108" i="20"/>
  <c r="AS108" i="20"/>
  <c r="AR109" i="20"/>
  <c r="AS109" i="20"/>
  <c r="AR110" i="20"/>
  <c r="AS110" i="20"/>
  <c r="AR111" i="20"/>
  <c r="AS111" i="20"/>
  <c r="AR112" i="20"/>
  <c r="AS112" i="20"/>
  <c r="AR113" i="20"/>
  <c r="AS113" i="20"/>
  <c r="AR114" i="20"/>
  <c r="AS114" i="20"/>
  <c r="AR115" i="20"/>
  <c r="AS115" i="20"/>
  <c r="AR116" i="20"/>
  <c r="AS116" i="20"/>
  <c r="AR117" i="20"/>
  <c r="AS117" i="20"/>
  <c r="AR118" i="20"/>
  <c r="AS118" i="20"/>
  <c r="AR119" i="20"/>
  <c r="AS119" i="20"/>
  <c r="AR120" i="20"/>
  <c r="AS120" i="20"/>
  <c r="AR121" i="20"/>
  <c r="AS121" i="20"/>
  <c r="AR122" i="20"/>
  <c r="AS122" i="20"/>
  <c r="AT3" i="20"/>
  <c r="AS3" i="20"/>
  <c r="AR3" i="20"/>
  <c r="E28" i="20"/>
  <c r="E29" i="20"/>
  <c r="E30" i="20"/>
  <c r="E31" i="20"/>
  <c r="E32" i="20"/>
  <c r="E33" i="20"/>
  <c r="E34" i="20"/>
  <c r="E35" i="20"/>
  <c r="E36" i="20"/>
  <c r="E37" i="20"/>
  <c r="E38" i="20"/>
  <c r="E39" i="20"/>
  <c r="E40" i="20"/>
  <c r="E41" i="20"/>
  <c r="E42" i="20"/>
  <c r="E43" i="20"/>
  <c r="E44" i="20"/>
  <c r="E45" i="20"/>
  <c r="E46" i="20"/>
  <c r="E47" i="20"/>
  <c r="E48" i="20"/>
  <c r="E49" i="20"/>
  <c r="E50" i="20"/>
  <c r="E51" i="20"/>
  <c r="E52" i="20"/>
  <c r="E53" i="20"/>
  <c r="E54" i="20"/>
  <c r="E55" i="20"/>
  <c r="E56" i="20"/>
  <c r="E57" i="20"/>
  <c r="E58" i="20"/>
  <c r="E59" i="20"/>
  <c r="E60" i="20"/>
  <c r="E61" i="20"/>
  <c r="E62" i="20"/>
  <c r="E63" i="20"/>
  <c r="E64" i="20"/>
  <c r="E65" i="20"/>
  <c r="E66" i="20"/>
  <c r="E67" i="20"/>
  <c r="E68" i="20"/>
  <c r="E69" i="20"/>
  <c r="E70" i="20"/>
  <c r="E71" i="20"/>
  <c r="E72" i="20"/>
  <c r="E73" i="20"/>
  <c r="E74" i="20"/>
  <c r="E75" i="20"/>
  <c r="E76" i="20"/>
  <c r="E77" i="20"/>
  <c r="E78" i="20"/>
  <c r="E79" i="20"/>
  <c r="E80" i="20"/>
  <c r="E81" i="20"/>
  <c r="E82" i="20"/>
  <c r="E83" i="20"/>
  <c r="E84" i="20"/>
  <c r="E85" i="20"/>
  <c r="E86" i="20"/>
  <c r="E87" i="20"/>
  <c r="E88" i="20"/>
  <c r="E89" i="20"/>
  <c r="E90" i="20"/>
  <c r="E91" i="20"/>
  <c r="E92" i="20"/>
  <c r="E93" i="20"/>
  <c r="E94" i="20"/>
  <c r="E95" i="20"/>
  <c r="E96" i="20"/>
  <c r="E97" i="20"/>
  <c r="E98" i="20"/>
  <c r="E99" i="20"/>
  <c r="E100" i="20"/>
  <c r="E101" i="20"/>
  <c r="E102" i="20"/>
  <c r="E103" i="20"/>
  <c r="E104" i="20"/>
  <c r="E105" i="20"/>
  <c r="E106" i="20"/>
  <c r="E107" i="20"/>
  <c r="E108" i="20"/>
  <c r="E109" i="20"/>
  <c r="E110" i="20"/>
  <c r="E111" i="20"/>
  <c r="E112" i="20"/>
  <c r="E113" i="20"/>
  <c r="E114" i="20"/>
  <c r="E115" i="20"/>
  <c r="E116" i="20"/>
  <c r="E117" i="20"/>
  <c r="E118" i="20"/>
  <c r="E119" i="20"/>
  <c r="E120" i="20"/>
  <c r="E121" i="20"/>
  <c r="E122" i="20"/>
  <c r="E27" i="20"/>
  <c r="AT27" i="20" s="1"/>
  <c r="F1" i="21"/>
  <c r="L1" i="21"/>
  <c r="R1" i="21"/>
  <c r="X1" i="21"/>
  <c r="AD1" i="21"/>
  <c r="AP1" i="21"/>
  <c r="AJ1" i="21"/>
  <c r="AI28" i="20"/>
  <c r="AI29" i="20"/>
  <c r="AI30" i="20"/>
  <c r="AI31" i="20"/>
  <c r="AI32" i="20"/>
  <c r="AI33" i="20"/>
  <c r="AI34" i="20"/>
  <c r="AI35" i="20"/>
  <c r="AI36" i="20"/>
  <c r="AI37" i="20"/>
  <c r="AI38" i="20"/>
  <c r="AI39" i="20"/>
  <c r="AI40" i="20"/>
  <c r="AI41" i="20"/>
  <c r="AI42" i="20"/>
  <c r="AI43" i="20"/>
  <c r="AI44" i="20"/>
  <c r="AI45" i="20"/>
  <c r="AI46" i="20"/>
  <c r="AI47" i="20"/>
  <c r="AI48" i="20"/>
  <c r="AI49" i="20"/>
  <c r="AI50" i="20"/>
  <c r="AI51" i="20"/>
  <c r="AI52" i="20"/>
  <c r="AI53" i="20"/>
  <c r="AI54" i="20"/>
  <c r="AI55" i="20"/>
  <c r="AI56" i="20"/>
  <c r="AI57" i="20"/>
  <c r="AI58" i="20"/>
  <c r="AI59" i="20"/>
  <c r="AI60" i="20"/>
  <c r="AI61" i="20"/>
  <c r="AI62" i="20"/>
  <c r="AI63" i="20"/>
  <c r="AI64" i="20"/>
  <c r="AI65" i="20"/>
  <c r="AI66" i="20"/>
  <c r="AI67" i="20"/>
  <c r="AI68" i="20"/>
  <c r="AI69" i="20"/>
  <c r="AI70" i="20"/>
  <c r="AI71" i="20"/>
  <c r="AI72" i="20"/>
  <c r="AI73" i="20"/>
  <c r="AI74" i="20"/>
  <c r="AI75" i="20"/>
  <c r="AI76" i="20"/>
  <c r="AI77" i="20"/>
  <c r="AI78" i="20"/>
  <c r="AI79" i="20"/>
  <c r="AI80" i="20"/>
  <c r="AI81" i="20"/>
  <c r="AI82" i="20"/>
  <c r="AI83" i="20"/>
  <c r="AI84" i="20"/>
  <c r="AI85" i="20"/>
  <c r="AI86" i="20"/>
  <c r="AI87" i="20"/>
  <c r="AI88" i="20"/>
  <c r="AI89" i="20"/>
  <c r="AI90" i="20"/>
  <c r="AI91" i="20"/>
  <c r="AI92" i="20"/>
  <c r="AI93" i="20"/>
  <c r="AI94" i="20"/>
  <c r="AI95" i="20"/>
  <c r="AI96" i="20"/>
  <c r="AI97" i="20"/>
  <c r="AI98" i="20"/>
  <c r="AI99" i="20"/>
  <c r="AI100" i="20"/>
  <c r="AI101" i="20"/>
  <c r="AI102" i="20"/>
  <c r="AI103" i="20"/>
  <c r="AI104" i="20"/>
  <c r="AI105" i="20"/>
  <c r="AI106" i="20"/>
  <c r="AI107" i="20"/>
  <c r="AI108" i="20"/>
  <c r="AI109" i="20"/>
  <c r="AI110" i="20"/>
  <c r="AI111" i="20"/>
  <c r="AI112" i="20"/>
  <c r="AI113" i="20"/>
  <c r="AI114" i="20"/>
  <c r="AI115" i="20"/>
  <c r="AI116" i="20"/>
  <c r="AI117" i="20"/>
  <c r="AI118" i="20"/>
  <c r="AI119" i="20"/>
  <c r="AI120" i="20"/>
  <c r="AI121" i="20"/>
  <c r="AI122" i="20"/>
  <c r="AI27" i="20"/>
  <c r="AD28" i="20"/>
  <c r="AD29" i="20"/>
  <c r="AD30" i="20"/>
  <c r="AD31" i="20"/>
  <c r="AD32" i="20"/>
  <c r="AD33" i="20"/>
  <c r="AD34" i="20"/>
  <c r="AD35" i="20"/>
  <c r="AD36" i="20"/>
  <c r="AD37" i="20"/>
  <c r="AD38" i="20"/>
  <c r="AD39" i="20"/>
  <c r="AD40" i="20"/>
  <c r="AD41" i="20"/>
  <c r="AD42" i="20"/>
  <c r="AD43" i="20"/>
  <c r="AD44" i="20"/>
  <c r="AD45" i="20"/>
  <c r="AD46" i="20"/>
  <c r="AD47" i="20"/>
  <c r="AD48" i="20"/>
  <c r="AD49" i="20"/>
  <c r="AD50" i="20"/>
  <c r="AD51" i="20"/>
  <c r="AD52" i="20"/>
  <c r="AD53" i="20"/>
  <c r="AD54" i="20"/>
  <c r="AD55" i="20"/>
  <c r="AD56" i="20"/>
  <c r="AD57" i="20"/>
  <c r="AD58" i="20"/>
  <c r="AD59" i="20"/>
  <c r="AD60" i="20"/>
  <c r="AD61" i="20"/>
  <c r="AD62" i="20"/>
  <c r="AD63" i="20"/>
  <c r="AD64" i="20"/>
  <c r="AD65" i="20"/>
  <c r="AD66" i="20"/>
  <c r="AD67" i="20"/>
  <c r="AD68" i="20"/>
  <c r="AD69" i="20"/>
  <c r="AD70" i="20"/>
  <c r="AD71" i="20"/>
  <c r="AD72" i="20"/>
  <c r="AD73" i="20"/>
  <c r="AD74" i="20"/>
  <c r="AD75" i="20"/>
  <c r="AD76" i="20"/>
  <c r="AD77" i="20"/>
  <c r="AD78" i="20"/>
  <c r="AD79" i="20"/>
  <c r="AD80" i="20"/>
  <c r="AD81" i="20"/>
  <c r="AD82" i="20"/>
  <c r="AD83" i="20"/>
  <c r="AD84" i="20"/>
  <c r="AD85" i="20"/>
  <c r="AD86" i="20"/>
  <c r="AD87" i="20"/>
  <c r="AD88" i="20"/>
  <c r="AD89" i="20"/>
  <c r="AD90" i="20"/>
  <c r="AD91" i="20"/>
  <c r="AD92" i="20"/>
  <c r="AD93" i="20"/>
  <c r="AD94" i="20"/>
  <c r="AD95" i="20"/>
  <c r="AD96" i="20"/>
  <c r="AD97" i="20"/>
  <c r="AD98" i="20"/>
  <c r="AD99" i="20"/>
  <c r="AD100" i="20"/>
  <c r="AD101" i="20"/>
  <c r="AD102" i="20"/>
  <c r="AD103" i="20"/>
  <c r="AD104" i="20"/>
  <c r="AD105" i="20"/>
  <c r="AD106" i="20"/>
  <c r="AD107" i="20"/>
  <c r="AD108" i="20"/>
  <c r="AD109" i="20"/>
  <c r="AD110" i="20"/>
  <c r="AD111" i="20"/>
  <c r="AD112" i="20"/>
  <c r="AD113" i="20"/>
  <c r="AD114" i="20"/>
  <c r="AD115" i="20"/>
  <c r="AD116" i="20"/>
  <c r="AD117" i="20"/>
  <c r="AD118" i="20"/>
  <c r="AD119" i="20"/>
  <c r="AD120" i="20"/>
  <c r="AD121" i="20"/>
  <c r="AD122" i="20"/>
  <c r="AD27" i="20"/>
  <c r="O28" i="20"/>
  <c r="O29" i="20"/>
  <c r="O30" i="20"/>
  <c r="O31" i="20"/>
  <c r="O32" i="20"/>
  <c r="O33" i="20"/>
  <c r="O34" i="20"/>
  <c r="O35" i="20"/>
  <c r="O36" i="20"/>
  <c r="O37" i="20"/>
  <c r="O38" i="20"/>
  <c r="O39" i="20"/>
  <c r="O40" i="20"/>
  <c r="O41" i="20"/>
  <c r="O42" i="20"/>
  <c r="AT42" i="20" s="1"/>
  <c r="O43" i="20"/>
  <c r="O44" i="20"/>
  <c r="O45" i="20"/>
  <c r="O46" i="20"/>
  <c r="O47" i="20"/>
  <c r="O48" i="20"/>
  <c r="O49" i="20"/>
  <c r="O50" i="20"/>
  <c r="O51" i="20"/>
  <c r="O52" i="20"/>
  <c r="O53" i="20"/>
  <c r="O54" i="20"/>
  <c r="O55" i="20"/>
  <c r="O56" i="20"/>
  <c r="O57" i="20"/>
  <c r="O58" i="20"/>
  <c r="O59" i="20"/>
  <c r="O60" i="20"/>
  <c r="O61" i="20"/>
  <c r="O62" i="20"/>
  <c r="O63" i="20"/>
  <c r="O64" i="20"/>
  <c r="O65" i="20"/>
  <c r="O66" i="20"/>
  <c r="O67" i="20"/>
  <c r="O68" i="20"/>
  <c r="O69" i="20"/>
  <c r="O70" i="20"/>
  <c r="O71" i="20"/>
  <c r="O72" i="20"/>
  <c r="O73" i="20"/>
  <c r="O74" i="20"/>
  <c r="O75" i="20"/>
  <c r="O76" i="20"/>
  <c r="O77" i="20"/>
  <c r="O78" i="20"/>
  <c r="O79" i="20"/>
  <c r="O80" i="20"/>
  <c r="O81" i="20"/>
  <c r="O82" i="20"/>
  <c r="O83" i="20"/>
  <c r="O84" i="20"/>
  <c r="O85" i="20"/>
  <c r="O86" i="20"/>
  <c r="O87" i="20"/>
  <c r="O88" i="20"/>
  <c r="O89" i="20"/>
  <c r="O90" i="20"/>
  <c r="O91" i="20"/>
  <c r="O92" i="20"/>
  <c r="O93" i="20"/>
  <c r="O94" i="20"/>
  <c r="O95" i="20"/>
  <c r="O96" i="20"/>
  <c r="O97" i="20"/>
  <c r="O98" i="20"/>
  <c r="O99" i="20"/>
  <c r="O100" i="20"/>
  <c r="O101" i="20"/>
  <c r="O102" i="20"/>
  <c r="O103" i="20"/>
  <c r="O104" i="20"/>
  <c r="O105" i="20"/>
  <c r="O106" i="20"/>
  <c r="O107" i="20"/>
  <c r="O108" i="20"/>
  <c r="O109" i="20"/>
  <c r="O110" i="20"/>
  <c r="O111" i="20"/>
  <c r="O112" i="20"/>
  <c r="O113" i="20"/>
  <c r="O114" i="20"/>
  <c r="O115" i="20"/>
  <c r="O27" i="20"/>
  <c r="J28" i="20"/>
  <c r="J29" i="20"/>
  <c r="J30" i="20"/>
  <c r="J31" i="20"/>
  <c r="J32" i="20"/>
  <c r="J33" i="20"/>
  <c r="J34" i="20"/>
  <c r="AT34" i="20" s="1"/>
  <c r="J35" i="20"/>
  <c r="J36" i="20"/>
  <c r="J37" i="20"/>
  <c r="J38" i="20"/>
  <c r="J39" i="20"/>
  <c r="J40" i="20"/>
  <c r="J41" i="20"/>
  <c r="J42" i="20"/>
  <c r="J43" i="20"/>
  <c r="J44" i="20"/>
  <c r="J45" i="20"/>
  <c r="J46" i="20"/>
  <c r="J47" i="20"/>
  <c r="J48" i="20"/>
  <c r="J49" i="20"/>
  <c r="J50" i="20"/>
  <c r="J51" i="20"/>
  <c r="J52" i="20"/>
  <c r="J53" i="20"/>
  <c r="J54" i="20"/>
  <c r="J55" i="20"/>
  <c r="J56" i="20"/>
  <c r="J57" i="20"/>
  <c r="J58" i="20"/>
  <c r="J59" i="20"/>
  <c r="J60" i="20"/>
  <c r="J61" i="20"/>
  <c r="J62" i="20"/>
  <c r="J63" i="20"/>
  <c r="J64" i="20"/>
  <c r="J65" i="20"/>
  <c r="J66" i="20"/>
  <c r="J67" i="20"/>
  <c r="J68" i="20"/>
  <c r="J69" i="20"/>
  <c r="J70" i="20"/>
  <c r="J71" i="20"/>
  <c r="J72" i="20"/>
  <c r="J73" i="20"/>
  <c r="J74" i="20"/>
  <c r="J75" i="20"/>
  <c r="J76" i="20"/>
  <c r="J77" i="20"/>
  <c r="J78" i="20"/>
  <c r="J79" i="20"/>
  <c r="J80" i="20"/>
  <c r="J81" i="20"/>
  <c r="J82" i="20"/>
  <c r="J83" i="20"/>
  <c r="J84" i="20"/>
  <c r="J85" i="20"/>
  <c r="J86" i="20"/>
  <c r="J87" i="20"/>
  <c r="J88" i="20"/>
  <c r="J89" i="20"/>
  <c r="J90" i="20"/>
  <c r="J91" i="20"/>
  <c r="J92" i="20"/>
  <c r="J93" i="20"/>
  <c r="J94" i="20"/>
  <c r="J95" i="20"/>
  <c r="J96" i="20"/>
  <c r="J97" i="20"/>
  <c r="J98" i="20"/>
  <c r="J99" i="20"/>
  <c r="J100" i="20"/>
  <c r="J101" i="20"/>
  <c r="J102" i="20"/>
  <c r="J103" i="20"/>
  <c r="J104" i="20"/>
  <c r="J105" i="20"/>
  <c r="J106" i="20"/>
  <c r="J107" i="20"/>
  <c r="J108" i="20"/>
  <c r="J109" i="20"/>
  <c r="J110" i="20"/>
  <c r="J111" i="20"/>
  <c r="J112" i="20"/>
  <c r="J113" i="20"/>
  <c r="J114" i="20"/>
  <c r="J115" i="20"/>
  <c r="J116" i="20"/>
  <c r="AT116" i="20" s="1"/>
  <c r="J117" i="20"/>
  <c r="J118" i="20"/>
  <c r="J119" i="20"/>
  <c r="J120" i="20"/>
  <c r="J121" i="20"/>
  <c r="J122" i="20"/>
  <c r="J27" i="20"/>
  <c r="G69" i="21"/>
  <c r="H69" i="21"/>
  <c r="G70" i="21"/>
  <c r="H70" i="21"/>
  <c r="G71" i="21"/>
  <c r="H71" i="21"/>
  <c r="G72" i="21"/>
  <c r="H72" i="21"/>
  <c r="G73" i="21"/>
  <c r="H73" i="21"/>
  <c r="G74" i="21"/>
  <c r="H74" i="21"/>
  <c r="G75" i="21"/>
  <c r="H75" i="21"/>
  <c r="G76" i="21"/>
  <c r="H76" i="21"/>
  <c r="G77" i="21"/>
  <c r="H77" i="21"/>
  <c r="G78" i="21"/>
  <c r="H78" i="21"/>
  <c r="G79" i="21"/>
  <c r="H79" i="21"/>
  <c r="G80" i="21"/>
  <c r="H80" i="21"/>
  <c r="G81" i="21"/>
  <c r="H81" i="21"/>
  <c r="G82" i="21"/>
  <c r="H82" i="21"/>
  <c r="G83" i="21"/>
  <c r="H83" i="21"/>
  <c r="G84" i="21"/>
  <c r="H84" i="21"/>
  <c r="G85" i="21"/>
  <c r="H85" i="21"/>
  <c r="G86" i="21"/>
  <c r="H86" i="21"/>
  <c r="G87" i="21"/>
  <c r="H87" i="21"/>
  <c r="G88" i="21"/>
  <c r="H88" i="21"/>
  <c r="G89" i="21"/>
  <c r="H89" i="21"/>
  <c r="G90" i="21"/>
  <c r="H90" i="21"/>
  <c r="G91" i="21"/>
  <c r="H91" i="21"/>
  <c r="G92" i="21"/>
  <c r="H92" i="21"/>
  <c r="G93" i="21"/>
  <c r="H93" i="21"/>
  <c r="G94" i="21"/>
  <c r="H94" i="21"/>
  <c r="G95" i="21"/>
  <c r="H95" i="21"/>
  <c r="G96" i="21"/>
  <c r="H96" i="21"/>
  <c r="G97" i="21"/>
  <c r="H97" i="21"/>
  <c r="G98" i="21"/>
  <c r="H98" i="21"/>
  <c r="G99" i="21"/>
  <c r="H99" i="21"/>
  <c r="G100" i="21"/>
  <c r="H100" i="21"/>
  <c r="G101" i="21"/>
  <c r="H101" i="21"/>
  <c r="G102" i="21"/>
  <c r="H102" i="21"/>
  <c r="G103" i="21"/>
  <c r="H103" i="21"/>
  <c r="G104" i="21"/>
  <c r="H104" i="21"/>
  <c r="G105" i="21"/>
  <c r="H105" i="21"/>
  <c r="G106" i="21"/>
  <c r="H106" i="21"/>
  <c r="G107" i="21"/>
  <c r="H107" i="21"/>
  <c r="G108" i="21"/>
  <c r="H108" i="21"/>
  <c r="G109" i="21"/>
  <c r="H109" i="21"/>
  <c r="G110" i="21"/>
  <c r="H110" i="21"/>
  <c r="G111" i="21"/>
  <c r="H111" i="21"/>
  <c r="G112" i="21"/>
  <c r="H112" i="21"/>
  <c r="G113" i="21"/>
  <c r="H113" i="21"/>
  <c r="G114" i="21"/>
  <c r="H114" i="21"/>
  <c r="G115" i="21"/>
  <c r="H115" i="21"/>
  <c r="G116" i="21"/>
  <c r="H116" i="21"/>
  <c r="G117" i="21"/>
  <c r="H117" i="21"/>
  <c r="G118" i="21"/>
  <c r="H118" i="21"/>
  <c r="G119" i="21"/>
  <c r="H119" i="21"/>
  <c r="G120" i="21"/>
  <c r="H120" i="21"/>
  <c r="G121" i="21"/>
  <c r="H121" i="21"/>
  <c r="G122" i="21"/>
  <c r="H122" i="21"/>
  <c r="G68" i="21"/>
  <c r="H68" i="21"/>
  <c r="M23" i="21"/>
  <c r="M24" i="21"/>
  <c r="M25" i="21"/>
  <c r="M26" i="21"/>
  <c r="M27" i="21"/>
  <c r="M28" i="21"/>
  <c r="M29" i="21"/>
  <c r="M30" i="21"/>
  <c r="M31" i="21"/>
  <c r="M32" i="21"/>
  <c r="M33" i="21"/>
  <c r="M34" i="21"/>
  <c r="M35" i="21"/>
  <c r="M36" i="21"/>
  <c r="M37" i="21"/>
  <c r="M38" i="21"/>
  <c r="M39" i="21"/>
  <c r="M40" i="21"/>
  <c r="M41" i="21"/>
  <c r="M42" i="21"/>
  <c r="M43" i="21"/>
  <c r="M44" i="21"/>
  <c r="M45" i="21"/>
  <c r="M46" i="21"/>
  <c r="M47" i="21"/>
  <c r="M48" i="21"/>
  <c r="M49" i="21"/>
  <c r="M50" i="21"/>
  <c r="M51" i="21"/>
  <c r="M52" i="21"/>
  <c r="M53" i="21"/>
  <c r="M54" i="21"/>
  <c r="M55" i="21"/>
  <c r="M56" i="21"/>
  <c r="M57" i="21"/>
  <c r="M58" i="21"/>
  <c r="M59" i="21"/>
  <c r="M60" i="21"/>
  <c r="M61" i="21"/>
  <c r="M62" i="21"/>
  <c r="M63" i="21"/>
  <c r="M64" i="21"/>
  <c r="M65" i="21"/>
  <c r="M66" i="21"/>
  <c r="M67" i="21"/>
  <c r="M68" i="21"/>
  <c r="M69" i="21"/>
  <c r="M70" i="21"/>
  <c r="M71" i="21"/>
  <c r="M72" i="21"/>
  <c r="M73" i="21"/>
  <c r="M74" i="21"/>
  <c r="M75" i="21"/>
  <c r="M76" i="21"/>
  <c r="M77" i="21"/>
  <c r="M78" i="21"/>
  <c r="M79" i="21"/>
  <c r="M80" i="21"/>
  <c r="M81" i="21"/>
  <c r="M82" i="21"/>
  <c r="M83" i="21"/>
  <c r="M84" i="21"/>
  <c r="M85" i="21"/>
  <c r="M86" i="21"/>
  <c r="M87" i="21"/>
  <c r="M88" i="21"/>
  <c r="M89" i="21"/>
  <c r="M90" i="21"/>
  <c r="M91" i="21"/>
  <c r="M92" i="21"/>
  <c r="M93" i="21"/>
  <c r="M94" i="21"/>
  <c r="M95" i="21"/>
  <c r="M96" i="21"/>
  <c r="M97" i="21"/>
  <c r="M98" i="21"/>
  <c r="M99" i="21"/>
  <c r="M100" i="21"/>
  <c r="M101" i="21"/>
  <c r="M102" i="21"/>
  <c r="M103" i="21"/>
  <c r="M104" i="21"/>
  <c r="M105" i="21"/>
  <c r="M106" i="21"/>
  <c r="M107" i="21"/>
  <c r="M108" i="21"/>
  <c r="M109" i="21"/>
  <c r="M110" i="21"/>
  <c r="M111" i="21"/>
  <c r="M112" i="21"/>
  <c r="M113" i="21"/>
  <c r="M114" i="21"/>
  <c r="M115" i="21"/>
  <c r="M116" i="21"/>
  <c r="M117" i="21"/>
  <c r="M118" i="21"/>
  <c r="M119" i="21"/>
  <c r="M120" i="21"/>
  <c r="M121" i="21"/>
  <c r="M122" i="21"/>
  <c r="G23" i="21"/>
  <c r="G24" i="21"/>
  <c r="G25" i="21"/>
  <c r="G26" i="21"/>
  <c r="G27" i="21"/>
  <c r="G28" i="21"/>
  <c r="G29" i="21"/>
  <c r="G30" i="21"/>
  <c r="G31" i="21"/>
  <c r="G32" i="21"/>
  <c r="G33" i="21"/>
  <c r="G34" i="21"/>
  <c r="G35" i="21"/>
  <c r="G36" i="21"/>
  <c r="G37" i="21"/>
  <c r="G38" i="21"/>
  <c r="G39" i="21"/>
  <c r="G40" i="21"/>
  <c r="G41" i="21"/>
  <c r="G42" i="21"/>
  <c r="G43" i="21"/>
  <c r="G44" i="21"/>
  <c r="G45" i="21"/>
  <c r="G46" i="21"/>
  <c r="G47" i="21"/>
  <c r="G48" i="21"/>
  <c r="G49" i="21"/>
  <c r="G50" i="21"/>
  <c r="G51" i="21"/>
  <c r="G52" i="21"/>
  <c r="G53" i="21"/>
  <c r="G54" i="21"/>
  <c r="G55" i="21"/>
  <c r="G56" i="21"/>
  <c r="G57" i="21"/>
  <c r="G58" i="21"/>
  <c r="G59" i="21"/>
  <c r="G60" i="21"/>
  <c r="G61" i="21"/>
  <c r="G62" i="21"/>
  <c r="G63" i="21"/>
  <c r="G64" i="21"/>
  <c r="G65" i="21"/>
  <c r="G66" i="21"/>
  <c r="G67" i="21"/>
  <c r="A23" i="21"/>
  <c r="A24" i="21"/>
  <c r="A25" i="21"/>
  <c r="A26" i="21"/>
  <c r="A27" i="21"/>
  <c r="A28" i="21"/>
  <c r="A29" i="21"/>
  <c r="A30" i="21"/>
  <c r="A31" i="21"/>
  <c r="A32" i="21"/>
  <c r="A33" i="21"/>
  <c r="A34" i="21"/>
  <c r="A35" i="21"/>
  <c r="A36" i="21"/>
  <c r="A37" i="21"/>
  <c r="A38" i="21"/>
  <c r="A39" i="21"/>
  <c r="A40" i="21"/>
  <c r="A41" i="21"/>
  <c r="A42" i="21"/>
  <c r="A43" i="21"/>
  <c r="A44" i="21"/>
  <c r="A45" i="21"/>
  <c r="A46" i="21"/>
  <c r="A47" i="21"/>
  <c r="A48" i="21"/>
  <c r="A49" i="21"/>
  <c r="A50" i="21"/>
  <c r="A51" i="21"/>
  <c r="A52" i="21"/>
  <c r="A53" i="21"/>
  <c r="A54" i="21"/>
  <c r="A55" i="21"/>
  <c r="A56" i="21"/>
  <c r="A57" i="21"/>
  <c r="A58" i="21"/>
  <c r="A59" i="21"/>
  <c r="A60" i="21"/>
  <c r="A61" i="21"/>
  <c r="A62" i="21"/>
  <c r="A63" i="21"/>
  <c r="A64" i="21"/>
  <c r="A65" i="21"/>
  <c r="A66" i="21"/>
  <c r="A67" i="21"/>
  <c r="A68" i="21"/>
  <c r="A69" i="21"/>
  <c r="A70" i="21"/>
  <c r="A71" i="21"/>
  <c r="A72" i="21"/>
  <c r="A73" i="21"/>
  <c r="A74" i="21"/>
  <c r="A75" i="21"/>
  <c r="A76" i="21"/>
  <c r="A77" i="21"/>
  <c r="A78" i="21"/>
  <c r="A79" i="21"/>
  <c r="A80" i="21"/>
  <c r="A81" i="21"/>
  <c r="A82" i="21"/>
  <c r="A83" i="21"/>
  <c r="A84" i="21"/>
  <c r="A85" i="21"/>
  <c r="A86" i="21"/>
  <c r="A87" i="21"/>
  <c r="A88" i="21"/>
  <c r="A89" i="21"/>
  <c r="A90" i="21"/>
  <c r="A91" i="21"/>
  <c r="A92" i="21"/>
  <c r="A93" i="21"/>
  <c r="A94" i="21"/>
  <c r="A95" i="21"/>
  <c r="A96" i="21"/>
  <c r="A97" i="21"/>
  <c r="A98" i="21"/>
  <c r="A99" i="21"/>
  <c r="A100" i="21"/>
  <c r="A101" i="21"/>
  <c r="A102" i="21"/>
  <c r="A103" i="21"/>
  <c r="A104" i="21"/>
  <c r="A105" i="21"/>
  <c r="A106" i="21"/>
  <c r="A107" i="21"/>
  <c r="A108" i="21"/>
  <c r="A109" i="21"/>
  <c r="A110" i="21"/>
  <c r="A111" i="21"/>
  <c r="A112" i="21"/>
  <c r="A113" i="21"/>
  <c r="A114" i="21"/>
  <c r="A115" i="21"/>
  <c r="A116" i="21"/>
  <c r="A117" i="21"/>
  <c r="A118" i="21"/>
  <c r="A119" i="21"/>
  <c r="A120" i="21"/>
  <c r="A121" i="21"/>
  <c r="A122" i="21"/>
  <c r="A22" i="21"/>
  <c r="A21" i="21"/>
  <c r="A20" i="21"/>
  <c r="A19" i="21"/>
  <c r="A18" i="21"/>
  <c r="A17" i="21"/>
  <c r="A16" i="21"/>
  <c r="A15" i="21"/>
  <c r="A14" i="21"/>
  <c r="A13" i="21"/>
  <c r="A12" i="21"/>
  <c r="A11" i="21"/>
  <c r="A10" i="21"/>
  <c r="A9" i="21"/>
  <c r="A8" i="21"/>
  <c r="A7" i="21"/>
  <c r="A6" i="21"/>
  <c r="A5" i="21"/>
  <c r="A4" i="21"/>
  <c r="A3" i="21"/>
  <c r="G22" i="21"/>
  <c r="G21" i="21"/>
  <c r="G20" i="21"/>
  <c r="G19" i="21"/>
  <c r="G18" i="21"/>
  <c r="G17" i="21"/>
  <c r="G16" i="21"/>
  <c r="G15" i="21"/>
  <c r="G14" i="21"/>
  <c r="G13" i="21"/>
  <c r="G12" i="21"/>
  <c r="G11" i="21"/>
  <c r="G10" i="21"/>
  <c r="G9" i="21"/>
  <c r="G8" i="21"/>
  <c r="G7" i="21"/>
  <c r="G6" i="21"/>
  <c r="G5" i="21"/>
  <c r="G4" i="21"/>
  <c r="G3" i="21"/>
  <c r="M22" i="21"/>
  <c r="M21" i="21"/>
  <c r="M20" i="21"/>
  <c r="M19" i="21"/>
  <c r="M18" i="21"/>
  <c r="M17" i="21"/>
  <c r="M16" i="21"/>
  <c r="M15" i="21"/>
  <c r="M14" i="21"/>
  <c r="M13" i="21"/>
  <c r="M12" i="21"/>
  <c r="M11" i="21"/>
  <c r="M10" i="21"/>
  <c r="M9" i="21"/>
  <c r="M8" i="21"/>
  <c r="M7" i="21"/>
  <c r="M6" i="21"/>
  <c r="M5" i="21"/>
  <c r="M4" i="21"/>
  <c r="M3" i="21"/>
  <c r="AQ27" i="21"/>
  <c r="AQ28" i="21"/>
  <c r="AQ29" i="21"/>
  <c r="AQ30" i="21"/>
  <c r="AQ31" i="21"/>
  <c r="AQ32" i="21"/>
  <c r="AQ33" i="21"/>
  <c r="AQ34" i="21"/>
  <c r="AQ35" i="21"/>
  <c r="AQ36" i="21"/>
  <c r="AQ37" i="21"/>
  <c r="AQ38" i="21"/>
  <c r="AQ39" i="21"/>
  <c r="AQ40" i="21"/>
  <c r="AQ41" i="21"/>
  <c r="AQ42" i="21"/>
  <c r="AQ43" i="21"/>
  <c r="AQ44" i="21"/>
  <c r="AQ45" i="21"/>
  <c r="AQ46" i="21"/>
  <c r="AQ47" i="21"/>
  <c r="AQ48" i="21"/>
  <c r="AQ49" i="21"/>
  <c r="AQ50" i="21"/>
  <c r="AQ51" i="21"/>
  <c r="AQ52" i="21"/>
  <c r="AQ53" i="21"/>
  <c r="AQ54" i="21"/>
  <c r="AQ55" i="21"/>
  <c r="AQ56" i="21"/>
  <c r="AQ57" i="21"/>
  <c r="AQ58" i="21"/>
  <c r="AQ59" i="21"/>
  <c r="AQ60" i="21"/>
  <c r="AQ61" i="21"/>
  <c r="AQ62" i="21"/>
  <c r="AQ63" i="21"/>
  <c r="AQ64" i="21"/>
  <c r="AQ65" i="21"/>
  <c r="AQ66" i="21"/>
  <c r="AQ67" i="21"/>
  <c r="AQ68" i="21"/>
  <c r="AQ69" i="21"/>
  <c r="AQ70" i="21"/>
  <c r="AQ71" i="21"/>
  <c r="AQ72" i="21"/>
  <c r="AQ73" i="21"/>
  <c r="AQ74" i="21"/>
  <c r="AQ75" i="21"/>
  <c r="AQ76" i="21"/>
  <c r="AQ77" i="21"/>
  <c r="AQ78" i="21"/>
  <c r="AQ79" i="21"/>
  <c r="AQ80" i="21"/>
  <c r="AQ81" i="21"/>
  <c r="AQ82" i="21"/>
  <c r="AQ83" i="21"/>
  <c r="AQ84" i="21"/>
  <c r="AQ85" i="21"/>
  <c r="AQ86" i="21"/>
  <c r="AQ87" i="21"/>
  <c r="AQ88" i="21"/>
  <c r="AQ89" i="21"/>
  <c r="AQ90" i="21"/>
  <c r="AQ91" i="21"/>
  <c r="AQ92" i="21"/>
  <c r="AQ93" i="21"/>
  <c r="AQ94" i="21"/>
  <c r="AQ95" i="21"/>
  <c r="AQ96" i="21"/>
  <c r="AQ97" i="21"/>
  <c r="AQ98" i="21"/>
  <c r="AQ99" i="21"/>
  <c r="AQ100" i="21"/>
  <c r="AQ101" i="21"/>
  <c r="AQ102" i="21"/>
  <c r="AQ103" i="21"/>
  <c r="AQ104" i="21"/>
  <c r="AQ105" i="21"/>
  <c r="AQ106" i="21"/>
  <c r="AQ107" i="21"/>
  <c r="AQ108" i="21"/>
  <c r="AQ109" i="21"/>
  <c r="AQ110" i="21"/>
  <c r="AQ111" i="21"/>
  <c r="AQ112" i="21"/>
  <c r="AQ113" i="21"/>
  <c r="AQ114" i="21"/>
  <c r="AQ115" i="21"/>
  <c r="AQ116" i="21"/>
  <c r="AQ117" i="21"/>
  <c r="AQ118" i="21"/>
  <c r="AQ119" i="21"/>
  <c r="AQ120" i="21"/>
  <c r="AQ121" i="21"/>
  <c r="AQ122" i="21"/>
  <c r="F2" i="21" l="1"/>
  <c r="AT114" i="20"/>
  <c r="AT66" i="20"/>
  <c r="AT106" i="20"/>
  <c r="AT90" i="20"/>
  <c r="AT74" i="20"/>
  <c r="AT50" i="20"/>
  <c r="AT98" i="20"/>
  <c r="AT82" i="20"/>
  <c r="AT58" i="20"/>
  <c r="AT118" i="20"/>
  <c r="AT117" i="20"/>
  <c r="AT115" i="20"/>
  <c r="AT107" i="20"/>
  <c r="AT99" i="20"/>
  <c r="AT91" i="20"/>
  <c r="AT83" i="20"/>
  <c r="AT75" i="20"/>
  <c r="AT67" i="20"/>
  <c r="AT59" i="20"/>
  <c r="AT51" i="20"/>
  <c r="AT43" i="20"/>
  <c r="AT35" i="20"/>
  <c r="AT109" i="20"/>
  <c r="AT101" i="20"/>
  <c r="AT93" i="20"/>
  <c r="AT85" i="20"/>
  <c r="AT110" i="20"/>
  <c r="AT102" i="20"/>
  <c r="AT94" i="20"/>
  <c r="AT86" i="20"/>
  <c r="AT78" i="20"/>
  <c r="AT70" i="20"/>
  <c r="AT62" i="20"/>
  <c r="AT54" i="20"/>
  <c r="AT46" i="20"/>
  <c r="AT38" i="20"/>
  <c r="AT53" i="20"/>
  <c r="AT45" i="20"/>
  <c r="AT37" i="20"/>
  <c r="AT29" i="20"/>
  <c r="AT77" i="20"/>
  <c r="AT69" i="20"/>
  <c r="AT61" i="20"/>
  <c r="AT122" i="20"/>
  <c r="AT121" i="20"/>
  <c r="AT113" i="20"/>
  <c r="AT105" i="20"/>
  <c r="AT97" i="20"/>
  <c r="AT89" i="20"/>
  <c r="AT81" i="20"/>
  <c r="AT73" i="20"/>
  <c r="AT65" i="20"/>
  <c r="AT57" i="20"/>
  <c r="AT49" i="20"/>
  <c r="AT41" i="20"/>
  <c r="AT33" i="20"/>
  <c r="AT120" i="20"/>
  <c r="AT112" i="20"/>
  <c r="AT104" i="20"/>
  <c r="AT96" i="20"/>
  <c r="AT88" i="20"/>
  <c r="AT80" i="20"/>
  <c r="AT72" i="20"/>
  <c r="AT64" i="20"/>
  <c r="AT56" i="20"/>
  <c r="AT48" i="20"/>
  <c r="AT40" i="20"/>
  <c r="AT32" i="20"/>
  <c r="P32" i="19" s="1"/>
  <c r="AT119" i="20"/>
  <c r="AT111" i="20"/>
  <c r="AT103" i="20"/>
  <c r="AT95" i="20"/>
  <c r="AT87" i="20"/>
  <c r="AT79" i="20"/>
  <c r="AT71" i="20"/>
  <c r="AT63" i="20"/>
  <c r="AT55" i="20"/>
  <c r="AT47" i="20"/>
  <c r="AT39" i="20"/>
  <c r="AT31" i="20"/>
  <c r="AT30" i="20"/>
  <c r="AT108" i="20"/>
  <c r="AT100" i="20"/>
  <c r="AT92" i="20"/>
  <c r="AT84" i="20"/>
  <c r="AT76" i="20"/>
  <c r="AT68" i="20"/>
  <c r="AT60" i="20"/>
  <c r="AT52" i="20"/>
  <c r="AT44" i="20"/>
  <c r="AT36" i="20"/>
  <c r="AT28" i="20"/>
  <c r="B9" i="6" l="1"/>
  <c r="B10" i="6"/>
  <c r="B11" i="6"/>
  <c r="B12" i="6"/>
  <c r="B13" i="6"/>
  <c r="B14" i="6"/>
  <c r="B15" i="6"/>
  <c r="B16" i="6"/>
  <c r="B17" i="6"/>
  <c r="B18" i="6"/>
  <c r="B19" i="6"/>
  <c r="B20" i="6"/>
  <c r="B21" i="6"/>
  <c r="B22" i="6"/>
  <c r="B23" i="6"/>
  <c r="B24" i="6"/>
  <c r="B25" i="6"/>
  <c r="B26" i="6"/>
  <c r="B27" i="6"/>
  <c r="B28" i="6"/>
  <c r="B29" i="6"/>
  <c r="B30" i="6"/>
  <c r="B31" i="6"/>
  <c r="B32" i="6"/>
  <c r="B33" i="6"/>
  <c r="B34" i="6"/>
  <c r="B35" i="6"/>
  <c r="B36" i="6"/>
  <c r="B37" i="6"/>
  <c r="B38" i="6"/>
  <c r="B39" i="6"/>
  <c r="B40" i="6"/>
  <c r="B41" i="6"/>
  <c r="B42" i="6"/>
  <c r="B43" i="6"/>
  <c r="B44" i="6"/>
  <c r="B45" i="6"/>
  <c r="B46" i="6"/>
  <c r="B47" i="6"/>
  <c r="B48" i="6"/>
  <c r="B49" i="6"/>
  <c r="B50" i="6"/>
  <c r="B51" i="6"/>
  <c r="B52" i="6"/>
  <c r="B53" i="6"/>
  <c r="B54" i="6"/>
  <c r="B55" i="6"/>
  <c r="B56" i="6"/>
  <c r="B57" i="6"/>
  <c r="B58" i="6"/>
  <c r="B59" i="6"/>
  <c r="B60" i="6"/>
  <c r="B61" i="6"/>
  <c r="B62" i="6"/>
  <c r="B63" i="6"/>
  <c r="B64" i="6"/>
  <c r="B65" i="6"/>
  <c r="B66" i="6"/>
  <c r="B67" i="6"/>
  <c r="B68" i="6"/>
  <c r="B69" i="6"/>
  <c r="B70" i="6"/>
  <c r="B71" i="6"/>
  <c r="B72" i="6"/>
  <c r="B73" i="6"/>
  <c r="B74" i="6"/>
  <c r="B75" i="6"/>
  <c r="B76" i="6"/>
  <c r="B77" i="6"/>
  <c r="B78" i="6"/>
  <c r="B79" i="6"/>
  <c r="B80" i="6"/>
  <c r="B81" i="6"/>
  <c r="B82" i="6"/>
  <c r="B83" i="6"/>
  <c r="B84" i="6"/>
  <c r="B85" i="6"/>
  <c r="B86" i="6"/>
  <c r="B87" i="6"/>
  <c r="B88" i="6"/>
  <c r="B89" i="6"/>
  <c r="B90" i="6"/>
  <c r="B91" i="6"/>
  <c r="B92" i="6"/>
  <c r="B93" i="6"/>
  <c r="B94" i="6"/>
  <c r="B95" i="6"/>
  <c r="B96" i="6"/>
  <c r="B97" i="6"/>
  <c r="B98" i="6"/>
  <c r="B99" i="6"/>
  <c r="B100" i="6"/>
  <c r="B101" i="6"/>
  <c r="B102" i="6"/>
  <c r="B103" i="6"/>
  <c r="B104" i="6"/>
  <c r="B105" i="6"/>
  <c r="B106" i="6"/>
  <c r="B107" i="6"/>
  <c r="B108" i="6"/>
  <c r="B109" i="6"/>
  <c r="B110" i="6"/>
  <c r="B111" i="6"/>
  <c r="B112" i="6"/>
  <c r="B113" i="6"/>
  <c r="B114" i="6"/>
  <c r="B115" i="6"/>
  <c r="B116" i="6"/>
  <c r="B117" i="6"/>
  <c r="B118" i="6"/>
  <c r="B119" i="6"/>
  <c r="B120" i="6"/>
  <c r="B121" i="6"/>
  <c r="B122" i="6"/>
  <c r="B123" i="6"/>
  <c r="B124" i="6"/>
  <c r="B125" i="6"/>
  <c r="B126" i="6"/>
  <c r="B127" i="6"/>
  <c r="B128" i="6"/>
  <c r="B129" i="6"/>
  <c r="B130" i="6"/>
  <c r="B131" i="6"/>
  <c r="B132" i="6"/>
  <c r="B133" i="6"/>
  <c r="B134" i="6"/>
  <c r="B135" i="6"/>
  <c r="B136" i="6"/>
  <c r="B137" i="6"/>
  <c r="B138" i="6"/>
  <c r="B139" i="6"/>
  <c r="B140" i="6"/>
  <c r="B141" i="6"/>
  <c r="B142" i="6"/>
  <c r="B143" i="6"/>
  <c r="B144" i="6"/>
  <c r="B145" i="6"/>
  <c r="B146" i="6"/>
  <c r="B147" i="6"/>
  <c r="B148" i="6"/>
  <c r="B149" i="6"/>
  <c r="B150" i="6"/>
  <c r="B151" i="6"/>
  <c r="B152" i="6"/>
  <c r="B153" i="6"/>
  <c r="B154" i="6"/>
  <c r="B155" i="6"/>
  <c r="B156" i="6"/>
  <c r="B157" i="6"/>
  <c r="B158" i="6"/>
  <c r="B159" i="6"/>
  <c r="B160" i="6"/>
  <c r="B161" i="6"/>
  <c r="B162" i="6"/>
  <c r="B163" i="6"/>
  <c r="B164" i="6"/>
  <c r="B165" i="6"/>
  <c r="B166" i="6"/>
  <c r="B167" i="6"/>
  <c r="B168" i="6"/>
  <c r="B169" i="6"/>
  <c r="B170" i="6"/>
  <c r="B171" i="6"/>
  <c r="B172" i="6"/>
  <c r="B173" i="6"/>
  <c r="B174" i="6"/>
  <c r="B175" i="6"/>
  <c r="B176" i="6"/>
  <c r="B177" i="6"/>
  <c r="B178" i="6"/>
  <c r="B179" i="6"/>
  <c r="B180" i="6"/>
  <c r="B181" i="6"/>
  <c r="B182" i="6"/>
  <c r="B183" i="6"/>
  <c r="B184" i="6"/>
  <c r="B185" i="6"/>
  <c r="B186" i="6"/>
  <c r="B187" i="6"/>
  <c r="B188" i="6"/>
  <c r="B189" i="6"/>
  <c r="B190" i="6"/>
  <c r="B191" i="6"/>
  <c r="B192" i="6"/>
  <c r="B193" i="6"/>
  <c r="B194" i="6"/>
  <c r="B195" i="6"/>
  <c r="B196" i="6"/>
  <c r="B197" i="6"/>
  <c r="B198" i="6"/>
  <c r="B199" i="6"/>
  <c r="B200" i="6"/>
  <c r="B201" i="6"/>
  <c r="B202" i="6"/>
  <c r="B203" i="6"/>
  <c r="B204" i="6"/>
  <c r="B205" i="6"/>
  <c r="B206" i="6"/>
  <c r="B207" i="6"/>
  <c r="B208" i="6"/>
  <c r="B209" i="6"/>
  <c r="B210" i="6"/>
  <c r="B211" i="6"/>
  <c r="B212" i="6"/>
  <c r="B213" i="6"/>
  <c r="B214" i="6"/>
  <c r="B215" i="6"/>
  <c r="B216" i="6"/>
  <c r="B217" i="6"/>
  <c r="B218" i="6"/>
  <c r="B219" i="6"/>
  <c r="B220" i="6"/>
  <c r="B221" i="6"/>
  <c r="B222" i="6"/>
  <c r="B223" i="6"/>
  <c r="B224" i="6"/>
  <c r="B225" i="6"/>
  <c r="B226" i="6"/>
  <c r="B227" i="6"/>
  <c r="B228" i="6"/>
  <c r="B229" i="6"/>
  <c r="B230" i="6"/>
  <c r="B231" i="6"/>
  <c r="B232" i="6"/>
  <c r="B233" i="6"/>
  <c r="B234" i="6"/>
  <c r="B235" i="6"/>
  <c r="B236" i="6"/>
  <c r="B237" i="6"/>
  <c r="B238" i="6"/>
  <c r="B239" i="6"/>
  <c r="B240" i="6"/>
  <c r="B241" i="6"/>
  <c r="B242" i="6"/>
  <c r="B243" i="6"/>
  <c r="B244" i="6"/>
  <c r="B245" i="6"/>
  <c r="B246" i="6"/>
  <c r="B247" i="6"/>
  <c r="B248" i="6"/>
  <c r="B249" i="6"/>
  <c r="B250" i="6"/>
  <c r="B251" i="6"/>
  <c r="B252" i="6"/>
  <c r="B253" i="6"/>
  <c r="B254" i="6"/>
  <c r="B255" i="6"/>
  <c r="B256" i="6"/>
  <c r="B257" i="6"/>
  <c r="B258" i="6"/>
  <c r="B259" i="6"/>
  <c r="B260" i="6"/>
  <c r="B261" i="6"/>
  <c r="B262" i="6"/>
  <c r="B263" i="6"/>
  <c r="B264" i="6"/>
  <c r="B265" i="6"/>
  <c r="B266" i="6"/>
  <c r="B267" i="6"/>
  <c r="B268" i="6"/>
  <c r="B269" i="6"/>
  <c r="B270" i="6"/>
  <c r="B271" i="6"/>
  <c r="B272" i="6"/>
  <c r="B273" i="6"/>
  <c r="B274" i="6"/>
  <c r="B275" i="6"/>
  <c r="B276" i="6"/>
  <c r="B277" i="6"/>
  <c r="B278" i="6"/>
  <c r="B279" i="6"/>
  <c r="B280" i="6"/>
  <c r="B281" i="6"/>
  <c r="B282" i="6"/>
  <c r="B283" i="6"/>
  <c r="B284" i="6"/>
  <c r="B285" i="6"/>
  <c r="B286" i="6"/>
  <c r="B287" i="6"/>
  <c r="B288" i="6"/>
  <c r="B289" i="6"/>
  <c r="B290" i="6"/>
  <c r="B291" i="6"/>
  <c r="B292" i="6"/>
  <c r="B293" i="6"/>
  <c r="B294" i="6"/>
  <c r="B295" i="6"/>
  <c r="B296" i="6"/>
  <c r="B297" i="6"/>
  <c r="B298" i="6"/>
  <c r="B299" i="6"/>
  <c r="B300" i="6"/>
  <c r="B301" i="6"/>
  <c r="B302" i="6"/>
  <c r="B303" i="6"/>
  <c r="B304" i="6"/>
  <c r="B305" i="6"/>
  <c r="B306" i="6"/>
  <c r="B307" i="6"/>
  <c r="B308" i="6"/>
  <c r="B309" i="6"/>
  <c r="B310" i="6"/>
  <c r="B311" i="6"/>
  <c r="B312" i="6"/>
  <c r="B313" i="6"/>
  <c r="B314" i="6"/>
  <c r="B315" i="6"/>
  <c r="B316" i="6"/>
  <c r="B317" i="6"/>
  <c r="B318" i="6"/>
  <c r="B319" i="6"/>
  <c r="B320" i="6"/>
  <c r="B321" i="6"/>
  <c r="B322" i="6"/>
  <c r="B323" i="6"/>
  <c r="B324" i="6"/>
  <c r="B325" i="6"/>
  <c r="B326" i="6"/>
  <c r="B327" i="6"/>
  <c r="B328" i="6"/>
  <c r="B329" i="6"/>
  <c r="B330" i="6"/>
  <c r="B331" i="6"/>
  <c r="B332" i="6"/>
  <c r="B333" i="6"/>
  <c r="B334" i="6"/>
  <c r="B335" i="6"/>
  <c r="B336" i="6"/>
  <c r="B337" i="6"/>
  <c r="B338" i="6"/>
  <c r="B339" i="6"/>
  <c r="B340" i="6"/>
  <c r="B341" i="6"/>
  <c r="B342" i="6"/>
  <c r="B343" i="6"/>
  <c r="B344" i="6"/>
  <c r="B345" i="6"/>
  <c r="B346" i="6"/>
  <c r="B347" i="6"/>
  <c r="B348" i="6"/>
  <c r="B349" i="6"/>
  <c r="B350" i="6"/>
  <c r="B351" i="6"/>
  <c r="B352" i="6"/>
  <c r="B353" i="6"/>
  <c r="B354" i="6"/>
  <c r="B355" i="6"/>
  <c r="B356" i="6"/>
  <c r="B357" i="6"/>
  <c r="B358" i="6"/>
  <c r="B359" i="6"/>
  <c r="B360" i="6"/>
  <c r="B361" i="6"/>
  <c r="B362" i="6"/>
  <c r="B363" i="6"/>
  <c r="B364" i="6"/>
  <c r="B365" i="6"/>
  <c r="B366" i="6"/>
  <c r="B367" i="6"/>
  <c r="B368" i="6"/>
  <c r="B369" i="6"/>
  <c r="B370" i="6"/>
  <c r="B371" i="6"/>
  <c r="B372" i="6"/>
  <c r="B373" i="6"/>
  <c r="B374" i="6"/>
  <c r="B375" i="6"/>
  <c r="B376" i="6"/>
  <c r="B377" i="6"/>
  <c r="B378" i="6"/>
  <c r="B379" i="6"/>
  <c r="B380" i="6"/>
  <c r="B381" i="6"/>
  <c r="B382" i="6"/>
  <c r="B383" i="6"/>
  <c r="B384" i="6"/>
  <c r="B385" i="6"/>
  <c r="B386" i="6"/>
  <c r="B387" i="6"/>
  <c r="B388" i="6"/>
  <c r="B389" i="6"/>
  <c r="B390" i="6"/>
  <c r="B391" i="6"/>
  <c r="B392" i="6"/>
  <c r="B393" i="6"/>
  <c r="B394" i="6"/>
  <c r="B395" i="6"/>
  <c r="B396" i="6"/>
  <c r="B397" i="6"/>
  <c r="B398" i="6"/>
  <c r="B399" i="6"/>
  <c r="B400" i="6"/>
  <c r="B401" i="6"/>
  <c r="B402" i="6"/>
  <c r="B403" i="6"/>
  <c r="B404" i="6"/>
  <c r="B405" i="6"/>
  <c r="B406" i="6"/>
  <c r="B407" i="6"/>
  <c r="B408" i="6"/>
  <c r="B409" i="6"/>
  <c r="B410" i="6"/>
  <c r="B411" i="6"/>
  <c r="B412" i="6"/>
  <c r="B413" i="6"/>
  <c r="B414" i="6"/>
  <c r="B415" i="6"/>
  <c r="B416" i="6"/>
  <c r="B417" i="6"/>
  <c r="B418" i="6"/>
  <c r="B419" i="6"/>
  <c r="B420" i="6"/>
  <c r="B421" i="6"/>
  <c r="B422" i="6"/>
  <c r="B423" i="6"/>
  <c r="B424" i="6"/>
  <c r="B425" i="6"/>
  <c r="B426" i="6"/>
  <c r="B427" i="6"/>
  <c r="B428" i="6"/>
  <c r="B429" i="6"/>
  <c r="B430" i="6"/>
  <c r="B431" i="6"/>
  <c r="B432" i="6"/>
  <c r="B433" i="6"/>
  <c r="B434" i="6"/>
  <c r="B435" i="6"/>
  <c r="B436" i="6"/>
  <c r="B437" i="6"/>
  <c r="B438" i="6"/>
  <c r="B439" i="6"/>
  <c r="B440" i="6"/>
  <c r="B441" i="6"/>
  <c r="B442" i="6"/>
  <c r="B443" i="6"/>
  <c r="B444" i="6"/>
  <c r="B445" i="6"/>
  <c r="B446" i="6"/>
  <c r="B447" i="6"/>
  <c r="B448" i="6"/>
  <c r="B449" i="6"/>
  <c r="B450" i="6"/>
  <c r="B451" i="6"/>
  <c r="B452" i="6"/>
  <c r="B453" i="6"/>
  <c r="B454" i="6"/>
  <c r="B455" i="6"/>
  <c r="B456" i="6"/>
  <c r="B457" i="6"/>
  <c r="B458" i="6"/>
  <c r="B459" i="6"/>
  <c r="B460" i="6"/>
  <c r="B461" i="6"/>
  <c r="B462" i="6"/>
  <c r="B463" i="6"/>
  <c r="B464" i="6"/>
  <c r="B465" i="6"/>
  <c r="B466" i="6"/>
  <c r="B467" i="6"/>
  <c r="B468" i="6"/>
  <c r="B469" i="6"/>
  <c r="B470" i="6"/>
  <c r="B471" i="6"/>
  <c r="B472" i="6"/>
  <c r="B473" i="6"/>
  <c r="B474" i="6"/>
  <c r="B475" i="6"/>
  <c r="B476" i="6"/>
  <c r="B477" i="6"/>
  <c r="B478" i="6"/>
  <c r="B479" i="6"/>
  <c r="B480" i="6"/>
  <c r="B481" i="6"/>
  <c r="B482" i="6"/>
  <c r="B483" i="6"/>
  <c r="B484" i="6"/>
  <c r="B485" i="6"/>
  <c r="B486" i="6"/>
  <c r="B487" i="6"/>
  <c r="B488" i="6"/>
  <c r="B489" i="6"/>
  <c r="B490" i="6"/>
  <c r="B491" i="6"/>
  <c r="B492" i="6"/>
  <c r="B493" i="6"/>
  <c r="B494" i="6"/>
  <c r="B495" i="6"/>
  <c r="B496" i="6"/>
  <c r="B497" i="6"/>
  <c r="B498" i="6"/>
  <c r="B499" i="6"/>
  <c r="B500" i="6"/>
  <c r="B501" i="6"/>
  <c r="B502" i="6"/>
  <c r="B503" i="6"/>
  <c r="B504" i="6"/>
  <c r="B505" i="6"/>
  <c r="B506" i="6"/>
  <c r="B507" i="6"/>
  <c r="B508" i="6"/>
  <c r="B509" i="6"/>
  <c r="B510" i="6"/>
  <c r="B511" i="6"/>
  <c r="B512" i="6"/>
  <c r="B513" i="6"/>
  <c r="B514" i="6"/>
  <c r="B515" i="6"/>
  <c r="B516" i="6"/>
  <c r="B517" i="6"/>
  <c r="B518" i="6"/>
  <c r="B519" i="6"/>
  <c r="B520" i="6"/>
  <c r="B521" i="6"/>
  <c r="B522" i="6"/>
  <c r="B523" i="6"/>
  <c r="B524" i="6"/>
  <c r="B525" i="6"/>
  <c r="B526" i="6"/>
  <c r="B527" i="6"/>
  <c r="B528" i="6"/>
  <c r="B529" i="6"/>
  <c r="B530" i="6"/>
  <c r="B531" i="6"/>
  <c r="B532" i="6"/>
  <c r="B533" i="6"/>
  <c r="B534" i="6"/>
  <c r="B535" i="6"/>
  <c r="B536" i="6"/>
  <c r="B537" i="6"/>
  <c r="B538" i="6"/>
  <c r="B539" i="6"/>
  <c r="B540" i="6"/>
  <c r="B541" i="6"/>
  <c r="B542" i="6"/>
  <c r="B543" i="6"/>
  <c r="B544" i="6"/>
  <c r="B545" i="6"/>
  <c r="B546" i="6"/>
  <c r="B547" i="6"/>
  <c r="B548" i="6"/>
  <c r="B549" i="6"/>
  <c r="B550" i="6"/>
  <c r="B551" i="6"/>
  <c r="B552" i="6"/>
  <c r="B553" i="6"/>
  <c r="B554" i="6"/>
  <c r="B555" i="6"/>
  <c r="B556" i="6"/>
  <c r="B557" i="6"/>
  <c r="B558" i="6"/>
  <c r="B559" i="6"/>
  <c r="B560" i="6"/>
  <c r="B561" i="6"/>
  <c r="B562" i="6"/>
  <c r="B563" i="6"/>
  <c r="B564" i="6"/>
  <c r="B565" i="6"/>
  <c r="B566" i="6"/>
  <c r="B567" i="6"/>
  <c r="B568" i="6"/>
  <c r="B569" i="6"/>
  <c r="B570" i="6"/>
  <c r="B571" i="6"/>
  <c r="B572" i="6"/>
  <c r="B573" i="6"/>
  <c r="B574" i="6"/>
  <c r="B575" i="6"/>
  <c r="B576" i="6"/>
  <c r="B577" i="6"/>
  <c r="B578" i="6"/>
  <c r="B579" i="6"/>
  <c r="B580" i="6"/>
  <c r="B581" i="6"/>
  <c r="B582" i="6"/>
  <c r="B583" i="6"/>
  <c r="B584" i="6"/>
  <c r="B585" i="6"/>
  <c r="B586" i="6"/>
  <c r="B587" i="6"/>
  <c r="B588" i="6"/>
  <c r="B589" i="6"/>
  <c r="B590" i="6"/>
  <c r="B591" i="6"/>
  <c r="B592" i="6"/>
  <c r="B593" i="6"/>
  <c r="B594" i="6"/>
  <c r="B595" i="6"/>
  <c r="B8" i="6"/>
  <c r="M401" i="33" l="1"/>
  <c r="M400" i="33"/>
  <c r="M399" i="33"/>
  <c r="M398" i="33"/>
  <c r="M397" i="33"/>
  <c r="M396" i="33"/>
  <c r="M395" i="33"/>
  <c r="M394" i="33"/>
  <c r="M393" i="33"/>
  <c r="M392" i="33"/>
  <c r="M391" i="33"/>
  <c r="M390" i="33"/>
  <c r="M389" i="33"/>
  <c r="M388" i="33"/>
  <c r="M387" i="33"/>
  <c r="M386" i="33"/>
  <c r="M385" i="33"/>
  <c r="M384" i="33"/>
  <c r="M383" i="33"/>
  <c r="M382" i="33"/>
  <c r="M381" i="33"/>
  <c r="M380" i="33"/>
  <c r="M379" i="33"/>
  <c r="M378" i="33"/>
  <c r="M377" i="33"/>
  <c r="M376" i="33"/>
  <c r="M375" i="33"/>
  <c r="M374" i="33"/>
  <c r="M373" i="33"/>
  <c r="M372" i="33"/>
  <c r="M371" i="33"/>
  <c r="M370" i="33"/>
  <c r="M369" i="33"/>
  <c r="M368" i="33"/>
  <c r="M367" i="33"/>
  <c r="M366" i="33"/>
  <c r="M365" i="33"/>
  <c r="M364" i="33"/>
  <c r="M363" i="33"/>
  <c r="M362" i="33"/>
  <c r="M361" i="33"/>
  <c r="M360" i="33"/>
  <c r="M359" i="33"/>
  <c r="M358" i="33"/>
  <c r="M357" i="33"/>
  <c r="M356" i="33"/>
  <c r="M355" i="33"/>
  <c r="M354" i="33"/>
  <c r="M353" i="33"/>
  <c r="M352" i="33"/>
  <c r="M351" i="33"/>
  <c r="M350" i="33"/>
  <c r="M349" i="33"/>
  <c r="M348" i="33"/>
  <c r="M347" i="33"/>
  <c r="M346" i="33"/>
  <c r="M345" i="33"/>
  <c r="M344" i="33"/>
  <c r="M343" i="33"/>
  <c r="M342" i="33"/>
  <c r="M341" i="33"/>
  <c r="M340" i="33"/>
  <c r="M339" i="33"/>
  <c r="M338" i="33"/>
  <c r="M337" i="33"/>
  <c r="M336" i="33"/>
  <c r="M335" i="33"/>
  <c r="M334" i="33"/>
  <c r="M333" i="33"/>
  <c r="M332" i="33"/>
  <c r="M331" i="33"/>
  <c r="M330" i="33"/>
  <c r="M329" i="33"/>
  <c r="M328" i="33"/>
  <c r="M327" i="33"/>
  <c r="M326" i="33"/>
  <c r="M325" i="33"/>
  <c r="M324" i="33"/>
  <c r="M323" i="33"/>
  <c r="M322" i="33"/>
  <c r="M321" i="33"/>
  <c r="M320" i="33"/>
  <c r="M319" i="33"/>
  <c r="M318" i="33"/>
  <c r="M317" i="33"/>
  <c r="M316" i="33"/>
  <c r="M315" i="33"/>
  <c r="M314" i="33"/>
  <c r="M313" i="33"/>
  <c r="M312" i="33"/>
  <c r="M311" i="33"/>
  <c r="M310" i="33"/>
  <c r="M309" i="33"/>
  <c r="M308" i="33"/>
  <c r="M307" i="33"/>
  <c r="M306" i="33"/>
  <c r="M305" i="33"/>
  <c r="M304" i="33"/>
  <c r="M303" i="33"/>
  <c r="M302" i="33"/>
  <c r="M301" i="33"/>
  <c r="M300" i="33"/>
  <c r="M299" i="33"/>
  <c r="M298" i="33"/>
  <c r="M297" i="33"/>
  <c r="M296" i="33"/>
  <c r="M295" i="33"/>
  <c r="M294" i="33"/>
  <c r="M293" i="33"/>
  <c r="M292" i="33"/>
  <c r="M291" i="33"/>
  <c r="M290" i="33"/>
  <c r="M289" i="33"/>
  <c r="M288" i="33"/>
  <c r="M287" i="33"/>
  <c r="M286" i="33"/>
  <c r="M285" i="33"/>
  <c r="M284" i="33"/>
  <c r="M283" i="33"/>
  <c r="M282" i="33"/>
  <c r="M281" i="33"/>
  <c r="M280" i="33"/>
  <c r="M279" i="33"/>
  <c r="M278" i="33"/>
  <c r="M277" i="33"/>
  <c r="M276" i="33"/>
  <c r="M275" i="33"/>
  <c r="M274" i="33"/>
  <c r="M273" i="33"/>
  <c r="M272" i="33"/>
  <c r="M271" i="33"/>
  <c r="M270" i="33"/>
  <c r="M269" i="33"/>
  <c r="M268" i="33"/>
  <c r="M267" i="33"/>
  <c r="M266" i="33"/>
  <c r="M265" i="33"/>
  <c r="M264" i="33"/>
  <c r="M263" i="33"/>
  <c r="M262" i="33"/>
  <c r="M261" i="33"/>
  <c r="M260" i="33"/>
  <c r="M259" i="33"/>
  <c r="M258" i="33"/>
  <c r="M257" i="33"/>
  <c r="M256" i="33"/>
  <c r="M255" i="33"/>
  <c r="M254" i="33"/>
  <c r="M253" i="33"/>
  <c r="M252" i="33"/>
  <c r="M251" i="33"/>
  <c r="M250" i="33"/>
  <c r="M249" i="33"/>
  <c r="M248" i="33"/>
  <c r="M247" i="33"/>
  <c r="M246" i="33"/>
  <c r="M245" i="33"/>
  <c r="M244" i="33"/>
  <c r="M243" i="33"/>
  <c r="M242" i="33"/>
  <c r="M241" i="33"/>
  <c r="M240" i="33"/>
  <c r="M239" i="33"/>
  <c r="M238" i="33"/>
  <c r="M237" i="33"/>
  <c r="M236" i="33"/>
  <c r="M235" i="33"/>
  <c r="M234" i="33"/>
  <c r="M233" i="33"/>
  <c r="M232" i="33"/>
  <c r="M231" i="33"/>
  <c r="M230" i="33"/>
  <c r="M229" i="33"/>
  <c r="M228" i="33"/>
  <c r="M227" i="33"/>
  <c r="M226" i="33"/>
  <c r="M225" i="33"/>
  <c r="M224" i="33"/>
  <c r="M223" i="33"/>
  <c r="M222" i="33"/>
  <c r="M221" i="33"/>
  <c r="M220" i="33"/>
  <c r="M219" i="33"/>
  <c r="M218" i="33"/>
  <c r="M217" i="33"/>
  <c r="M216" i="33"/>
  <c r="M215" i="33"/>
  <c r="M214" i="33"/>
  <c r="M213" i="33"/>
  <c r="M212" i="33"/>
  <c r="M211" i="33"/>
  <c r="M210" i="33"/>
  <c r="M209" i="33"/>
  <c r="M208" i="33"/>
  <c r="M207" i="33"/>
  <c r="M206" i="33"/>
  <c r="M205" i="33"/>
  <c r="M204" i="33"/>
  <c r="M203" i="33"/>
  <c r="M202" i="33"/>
  <c r="M201" i="33"/>
  <c r="M200" i="33"/>
  <c r="M199" i="33"/>
  <c r="M198" i="33"/>
  <c r="M197" i="33"/>
  <c r="M196" i="33"/>
  <c r="M195" i="33"/>
  <c r="M194" i="33"/>
  <c r="M193" i="33"/>
  <c r="M192" i="33"/>
  <c r="M191" i="33"/>
  <c r="M190" i="33"/>
  <c r="M189" i="33"/>
  <c r="M188" i="33"/>
  <c r="M187" i="33"/>
  <c r="M186" i="33"/>
  <c r="M185" i="33"/>
  <c r="M184" i="33"/>
  <c r="M183" i="33"/>
  <c r="M182" i="33"/>
  <c r="M181" i="33"/>
  <c r="M180" i="33"/>
  <c r="M179" i="33"/>
  <c r="M178" i="33"/>
  <c r="M177" i="33"/>
  <c r="M176" i="33"/>
  <c r="M175" i="33"/>
  <c r="M174" i="33"/>
  <c r="M173" i="33"/>
  <c r="M172" i="33"/>
  <c r="M171" i="33"/>
  <c r="M170" i="33"/>
  <c r="M169" i="33"/>
  <c r="M168" i="33"/>
  <c r="M167" i="33"/>
  <c r="M166" i="33"/>
  <c r="M165" i="33"/>
  <c r="M164" i="33"/>
  <c r="M163" i="33"/>
  <c r="M162" i="33"/>
  <c r="M161" i="33"/>
  <c r="M160" i="33"/>
  <c r="M159" i="33"/>
  <c r="M158" i="33"/>
  <c r="M157" i="33"/>
  <c r="M156" i="33"/>
  <c r="M155" i="33"/>
  <c r="M154" i="33"/>
  <c r="M153" i="33"/>
  <c r="M152" i="33"/>
  <c r="M151" i="33"/>
  <c r="M150" i="33"/>
  <c r="M149" i="33"/>
  <c r="M148" i="33"/>
  <c r="M147" i="33"/>
  <c r="M146" i="33"/>
  <c r="M145" i="33"/>
  <c r="M144" i="33"/>
  <c r="M143" i="33"/>
  <c r="M142" i="33"/>
  <c r="M141" i="33"/>
  <c r="M140" i="33"/>
  <c r="M139" i="33"/>
  <c r="M138" i="33"/>
  <c r="M137" i="33"/>
  <c r="M136" i="33"/>
  <c r="M135" i="33"/>
  <c r="M134" i="33"/>
  <c r="M133" i="33"/>
  <c r="M132" i="33"/>
  <c r="M131" i="33"/>
  <c r="M130" i="33"/>
  <c r="M129" i="33"/>
  <c r="M128" i="33"/>
  <c r="M127" i="33"/>
  <c r="M126" i="33"/>
  <c r="M125" i="33"/>
  <c r="M124" i="33"/>
  <c r="M123" i="33"/>
  <c r="M122" i="33"/>
  <c r="M121" i="33"/>
  <c r="M120" i="33"/>
  <c r="M119" i="33"/>
  <c r="M118" i="33"/>
  <c r="M117" i="33"/>
  <c r="M116" i="33"/>
  <c r="M115" i="33"/>
  <c r="M114" i="33"/>
  <c r="M113" i="33"/>
  <c r="M112" i="33"/>
  <c r="M111" i="33"/>
  <c r="M110" i="33"/>
  <c r="M109" i="33"/>
  <c r="M108" i="33"/>
  <c r="M107" i="33"/>
  <c r="M106" i="33"/>
  <c r="M105" i="33"/>
  <c r="M104" i="33"/>
  <c r="M103" i="33"/>
  <c r="M102" i="33"/>
  <c r="M101" i="33"/>
  <c r="M100" i="33"/>
  <c r="M99" i="33"/>
  <c r="M98" i="33"/>
  <c r="M97" i="33"/>
  <c r="M96" i="33"/>
  <c r="M95" i="33"/>
  <c r="M94" i="33"/>
  <c r="M93" i="33"/>
  <c r="M92" i="33"/>
  <c r="M91" i="33"/>
  <c r="M90" i="33"/>
  <c r="M89" i="33"/>
  <c r="M88" i="33"/>
  <c r="M87" i="33"/>
  <c r="M86" i="33"/>
  <c r="M85" i="33"/>
  <c r="M84" i="33"/>
  <c r="M83" i="33"/>
  <c r="M82" i="33"/>
  <c r="M81" i="33"/>
  <c r="M80" i="33"/>
  <c r="M79" i="33"/>
  <c r="M78" i="33"/>
  <c r="M77" i="33"/>
  <c r="M76" i="33"/>
  <c r="M75" i="33"/>
  <c r="M74" i="33"/>
  <c r="M73" i="33"/>
  <c r="M72" i="33"/>
  <c r="M71" i="33"/>
  <c r="M70" i="33"/>
  <c r="M69" i="33"/>
  <c r="M68" i="33"/>
  <c r="M67" i="33"/>
  <c r="M66" i="33"/>
  <c r="M65" i="33"/>
  <c r="M64" i="33"/>
  <c r="M63" i="33"/>
  <c r="M62" i="33"/>
  <c r="M61" i="33"/>
  <c r="M60" i="33"/>
  <c r="M59" i="33"/>
  <c r="M58" i="33"/>
  <c r="M57" i="33"/>
  <c r="M56" i="33"/>
  <c r="M55" i="33"/>
  <c r="M54" i="33"/>
  <c r="M53" i="33"/>
  <c r="M52" i="33"/>
  <c r="M51" i="33"/>
  <c r="M50" i="33"/>
  <c r="M49" i="33"/>
  <c r="M48" i="33"/>
  <c r="M47" i="33"/>
  <c r="M46" i="33"/>
  <c r="M45" i="33"/>
  <c r="M44" i="33"/>
  <c r="M43" i="33"/>
  <c r="M42" i="33"/>
  <c r="M41" i="33"/>
  <c r="M40" i="33"/>
  <c r="M39" i="33"/>
  <c r="M38" i="33"/>
  <c r="M37" i="33"/>
  <c r="M36" i="33"/>
  <c r="M35" i="33"/>
  <c r="M34" i="33"/>
  <c r="M33" i="33"/>
  <c r="M32" i="33"/>
  <c r="M31" i="33"/>
  <c r="M30" i="33"/>
  <c r="M29" i="33"/>
  <c r="M28" i="33"/>
  <c r="M27" i="33"/>
  <c r="M26" i="33"/>
  <c r="M25" i="33"/>
  <c r="M24" i="33"/>
  <c r="M23" i="33"/>
  <c r="M22" i="33"/>
  <c r="M21" i="33"/>
  <c r="M20" i="33"/>
  <c r="M19" i="33"/>
  <c r="M18" i="33"/>
  <c r="M17" i="33"/>
  <c r="M16" i="33"/>
  <c r="M15" i="33"/>
  <c r="M14" i="33"/>
  <c r="M13" i="33"/>
  <c r="M12" i="33"/>
  <c r="M11" i="33"/>
  <c r="A11" i="33"/>
  <c r="M10" i="33"/>
  <c r="M9" i="33"/>
  <c r="K9" i="33"/>
  <c r="H9" i="33"/>
  <c r="L9" i="33" s="1"/>
  <c r="C10" i="33" s="1"/>
  <c r="M8" i="33"/>
  <c r="L8" i="33"/>
  <c r="K8" i="33"/>
  <c r="H8" i="33"/>
  <c r="M7" i="33"/>
  <c r="L7" i="33"/>
  <c r="K7" i="33"/>
  <c r="H7" i="33"/>
  <c r="M6" i="33"/>
  <c r="H6" i="33"/>
  <c r="M5" i="33"/>
  <c r="H5" i="33"/>
  <c r="M401" i="31"/>
  <c r="M400" i="31"/>
  <c r="M399" i="31"/>
  <c r="M398" i="31"/>
  <c r="M397" i="31"/>
  <c r="M396" i="31"/>
  <c r="M395" i="31"/>
  <c r="M394" i="31"/>
  <c r="M393" i="31"/>
  <c r="M392" i="31"/>
  <c r="M391" i="31"/>
  <c r="M390" i="31"/>
  <c r="M389" i="31"/>
  <c r="M388" i="31"/>
  <c r="M387" i="31"/>
  <c r="M386" i="31"/>
  <c r="M385" i="31"/>
  <c r="M384" i="31"/>
  <c r="M383" i="31"/>
  <c r="M382" i="31"/>
  <c r="M381" i="31"/>
  <c r="M380" i="31"/>
  <c r="M379" i="31"/>
  <c r="M378" i="31"/>
  <c r="M377" i="31"/>
  <c r="M376" i="31"/>
  <c r="M375" i="31"/>
  <c r="M374" i="31"/>
  <c r="M373" i="31"/>
  <c r="M372" i="31"/>
  <c r="M371" i="31"/>
  <c r="M370" i="31"/>
  <c r="M369" i="31"/>
  <c r="M368" i="31"/>
  <c r="M367" i="31"/>
  <c r="M366" i="31"/>
  <c r="M365" i="31"/>
  <c r="M364" i="31"/>
  <c r="M363" i="31"/>
  <c r="M362" i="31"/>
  <c r="M361" i="31"/>
  <c r="M360" i="31"/>
  <c r="M359" i="31"/>
  <c r="M358" i="31"/>
  <c r="M357" i="31"/>
  <c r="M356" i="31"/>
  <c r="M355" i="31"/>
  <c r="M354" i="31"/>
  <c r="M353" i="31"/>
  <c r="M352" i="31"/>
  <c r="M351" i="31"/>
  <c r="M350" i="31"/>
  <c r="M349" i="31"/>
  <c r="M348" i="31"/>
  <c r="M347" i="31"/>
  <c r="M346" i="31"/>
  <c r="M345" i="31"/>
  <c r="M344" i="31"/>
  <c r="M343" i="31"/>
  <c r="M342" i="31"/>
  <c r="M341" i="31"/>
  <c r="M340" i="31"/>
  <c r="M339" i="31"/>
  <c r="M338" i="31"/>
  <c r="M337" i="31"/>
  <c r="M336" i="31"/>
  <c r="M335" i="31"/>
  <c r="M334" i="31"/>
  <c r="M333" i="31"/>
  <c r="M332" i="31"/>
  <c r="M331" i="31"/>
  <c r="M330" i="31"/>
  <c r="M329" i="31"/>
  <c r="M328" i="31"/>
  <c r="M327" i="31"/>
  <c r="M326" i="31"/>
  <c r="M325" i="31"/>
  <c r="M324" i="31"/>
  <c r="M323" i="31"/>
  <c r="M322" i="31"/>
  <c r="M321" i="31"/>
  <c r="M320" i="31"/>
  <c r="M319" i="31"/>
  <c r="M318" i="31"/>
  <c r="M317" i="31"/>
  <c r="M316" i="31"/>
  <c r="M315" i="31"/>
  <c r="M314" i="31"/>
  <c r="M313" i="31"/>
  <c r="M312" i="31"/>
  <c r="M311" i="31"/>
  <c r="M310" i="31"/>
  <c r="M309" i="31"/>
  <c r="M308" i="31"/>
  <c r="M307" i="31"/>
  <c r="M306" i="31"/>
  <c r="M305" i="31"/>
  <c r="M304" i="31"/>
  <c r="M303" i="31"/>
  <c r="M302" i="31"/>
  <c r="M301" i="31"/>
  <c r="M300" i="31"/>
  <c r="M299" i="31"/>
  <c r="M298" i="31"/>
  <c r="M297" i="31"/>
  <c r="M296" i="31"/>
  <c r="M295" i="31"/>
  <c r="M294" i="31"/>
  <c r="M293" i="31"/>
  <c r="M292" i="31"/>
  <c r="M291" i="31"/>
  <c r="M290" i="31"/>
  <c r="M289" i="31"/>
  <c r="M288" i="31"/>
  <c r="M287" i="31"/>
  <c r="M286" i="31"/>
  <c r="M285" i="31"/>
  <c r="M284" i="31"/>
  <c r="M283" i="31"/>
  <c r="M282" i="31"/>
  <c r="M281" i="31"/>
  <c r="M280" i="31"/>
  <c r="M279" i="31"/>
  <c r="M278" i="31"/>
  <c r="M277" i="31"/>
  <c r="M276" i="31"/>
  <c r="M275" i="31"/>
  <c r="M274" i="31"/>
  <c r="M273" i="31"/>
  <c r="M272" i="31"/>
  <c r="M271" i="31"/>
  <c r="M270" i="31"/>
  <c r="M269" i="31"/>
  <c r="M268" i="31"/>
  <c r="M267" i="31"/>
  <c r="M266" i="31"/>
  <c r="M265" i="31"/>
  <c r="M264" i="31"/>
  <c r="M263" i="31"/>
  <c r="M262" i="31"/>
  <c r="M261" i="31"/>
  <c r="M260" i="31"/>
  <c r="M259" i="31"/>
  <c r="M258" i="31"/>
  <c r="M257" i="31"/>
  <c r="M256" i="31"/>
  <c r="M255" i="31"/>
  <c r="M254" i="31"/>
  <c r="M253" i="31"/>
  <c r="M252" i="31"/>
  <c r="M251" i="31"/>
  <c r="M250" i="31"/>
  <c r="M249" i="31"/>
  <c r="M248" i="31"/>
  <c r="M247" i="31"/>
  <c r="M246" i="31"/>
  <c r="M245" i="31"/>
  <c r="M244" i="31"/>
  <c r="M243" i="31"/>
  <c r="M242" i="31"/>
  <c r="M241" i="31"/>
  <c r="M240" i="31"/>
  <c r="M239" i="31"/>
  <c r="M238" i="31"/>
  <c r="M237" i="31"/>
  <c r="M236" i="31"/>
  <c r="M235" i="31"/>
  <c r="M234" i="31"/>
  <c r="M233" i="31"/>
  <c r="M232" i="31"/>
  <c r="M231" i="31"/>
  <c r="M230" i="31"/>
  <c r="M229" i="31"/>
  <c r="M228" i="31"/>
  <c r="M227" i="31"/>
  <c r="M226" i="31"/>
  <c r="M225" i="31"/>
  <c r="M224" i="31"/>
  <c r="M223" i="31"/>
  <c r="M222" i="31"/>
  <c r="M221" i="31"/>
  <c r="M220" i="31"/>
  <c r="M219" i="31"/>
  <c r="M218" i="31"/>
  <c r="M217" i="31"/>
  <c r="M216" i="31"/>
  <c r="M215" i="31"/>
  <c r="M214" i="31"/>
  <c r="M213" i="31"/>
  <c r="M212" i="31"/>
  <c r="M211" i="31"/>
  <c r="M210" i="31"/>
  <c r="M209" i="31"/>
  <c r="M208" i="31"/>
  <c r="M207" i="31"/>
  <c r="M206" i="31"/>
  <c r="M205" i="31"/>
  <c r="M204" i="31"/>
  <c r="M203" i="31"/>
  <c r="M202" i="31"/>
  <c r="M201" i="31"/>
  <c r="M200" i="31"/>
  <c r="M199" i="31"/>
  <c r="M198" i="31"/>
  <c r="M197" i="31"/>
  <c r="M196" i="31"/>
  <c r="M195" i="31"/>
  <c r="M194" i="31"/>
  <c r="M193" i="31"/>
  <c r="M192" i="31"/>
  <c r="M191" i="31"/>
  <c r="M190" i="31"/>
  <c r="M189" i="31"/>
  <c r="M188" i="31"/>
  <c r="M187" i="31"/>
  <c r="M186" i="31"/>
  <c r="M185" i="31"/>
  <c r="M184" i="31"/>
  <c r="M183" i="31"/>
  <c r="M182" i="31"/>
  <c r="M181" i="31"/>
  <c r="M180" i="31"/>
  <c r="M179" i="31"/>
  <c r="M178" i="31"/>
  <c r="M177" i="31"/>
  <c r="M176" i="31"/>
  <c r="M175" i="31"/>
  <c r="M174" i="31"/>
  <c r="M173" i="31"/>
  <c r="M172" i="31"/>
  <c r="M171" i="31"/>
  <c r="M170" i="31"/>
  <c r="M169" i="31"/>
  <c r="M168" i="31"/>
  <c r="M167" i="31"/>
  <c r="M166" i="31"/>
  <c r="M165" i="31"/>
  <c r="M164" i="31"/>
  <c r="M163" i="31"/>
  <c r="M162" i="31"/>
  <c r="M161" i="31"/>
  <c r="M160" i="31"/>
  <c r="M159" i="31"/>
  <c r="M158" i="31"/>
  <c r="M157" i="31"/>
  <c r="M156" i="31"/>
  <c r="M155" i="31"/>
  <c r="M154" i="31"/>
  <c r="M153" i="31"/>
  <c r="M152" i="31"/>
  <c r="M151" i="31"/>
  <c r="M150" i="31"/>
  <c r="M149" i="31"/>
  <c r="M148" i="31"/>
  <c r="M147" i="31"/>
  <c r="M146" i="31"/>
  <c r="M145" i="31"/>
  <c r="M144" i="31"/>
  <c r="M143" i="31"/>
  <c r="M142" i="31"/>
  <c r="M141" i="31"/>
  <c r="M140" i="31"/>
  <c r="M139" i="31"/>
  <c r="M138" i="31"/>
  <c r="M137" i="31"/>
  <c r="M136" i="31"/>
  <c r="M135" i="31"/>
  <c r="M134" i="31"/>
  <c r="M133" i="31"/>
  <c r="M132" i="31"/>
  <c r="M131" i="31"/>
  <c r="M130" i="31"/>
  <c r="M129" i="31"/>
  <c r="M128" i="31"/>
  <c r="M127" i="31"/>
  <c r="M126" i="31"/>
  <c r="M125" i="31"/>
  <c r="M124" i="31"/>
  <c r="M123" i="31"/>
  <c r="M122" i="31"/>
  <c r="M121" i="31"/>
  <c r="M120" i="31"/>
  <c r="M119" i="31"/>
  <c r="M118" i="31"/>
  <c r="M117" i="31"/>
  <c r="M116" i="31"/>
  <c r="M115" i="31"/>
  <c r="M114" i="31"/>
  <c r="M113" i="31"/>
  <c r="M112" i="31"/>
  <c r="M111" i="31"/>
  <c r="M110" i="31"/>
  <c r="M109" i="31"/>
  <c r="M108" i="31"/>
  <c r="M107" i="31"/>
  <c r="M106" i="31"/>
  <c r="M105" i="31"/>
  <c r="M104" i="31"/>
  <c r="M103" i="31"/>
  <c r="M102" i="31"/>
  <c r="M101" i="31"/>
  <c r="M100" i="31"/>
  <c r="M99" i="31"/>
  <c r="M98" i="31"/>
  <c r="M97" i="31"/>
  <c r="M96" i="31"/>
  <c r="M95" i="31"/>
  <c r="M94" i="31"/>
  <c r="M93" i="31"/>
  <c r="M92" i="31"/>
  <c r="M91" i="31"/>
  <c r="M90" i="31"/>
  <c r="M89" i="31"/>
  <c r="M88" i="31"/>
  <c r="M87" i="31"/>
  <c r="M86" i="31"/>
  <c r="M85" i="31"/>
  <c r="M84" i="31"/>
  <c r="M83" i="31"/>
  <c r="M82" i="31"/>
  <c r="M81" i="31"/>
  <c r="M80" i="31"/>
  <c r="M79" i="31"/>
  <c r="M78" i="31"/>
  <c r="M77" i="31"/>
  <c r="M76" i="31"/>
  <c r="M75" i="31"/>
  <c r="M74" i="31"/>
  <c r="M73" i="31"/>
  <c r="M72" i="31"/>
  <c r="M71" i="31"/>
  <c r="M70" i="31"/>
  <c r="M69" i="31"/>
  <c r="M68" i="31"/>
  <c r="M67" i="31"/>
  <c r="M66" i="31"/>
  <c r="M65" i="31"/>
  <c r="M64" i="31"/>
  <c r="M63" i="31"/>
  <c r="M62" i="31"/>
  <c r="M61" i="31"/>
  <c r="M60" i="31"/>
  <c r="M59" i="31"/>
  <c r="M58" i="31"/>
  <c r="M57" i="31"/>
  <c r="M56" i="31"/>
  <c r="M55" i="31"/>
  <c r="M54" i="31"/>
  <c r="M53" i="31"/>
  <c r="M52" i="31"/>
  <c r="M51" i="31"/>
  <c r="M50" i="31"/>
  <c r="M49" i="31"/>
  <c r="M48" i="31"/>
  <c r="M47" i="31"/>
  <c r="M46" i="31"/>
  <c r="M45" i="31"/>
  <c r="M44" i="31"/>
  <c r="M43" i="31"/>
  <c r="M42" i="31"/>
  <c r="M41" i="31"/>
  <c r="M40" i="31"/>
  <c r="M39" i="31"/>
  <c r="M38" i="31"/>
  <c r="M37" i="31"/>
  <c r="M36" i="31"/>
  <c r="M35" i="31"/>
  <c r="M34" i="31"/>
  <c r="M33" i="31"/>
  <c r="M32" i="31"/>
  <c r="M31" i="31"/>
  <c r="M30" i="31"/>
  <c r="M29" i="31"/>
  <c r="M28" i="31"/>
  <c r="M27" i="31"/>
  <c r="M26" i="31"/>
  <c r="M25" i="31"/>
  <c r="M24" i="31"/>
  <c r="M23" i="31"/>
  <c r="M22" i="31"/>
  <c r="M21" i="31"/>
  <c r="M20" i="31"/>
  <c r="M19" i="31"/>
  <c r="M18" i="31"/>
  <c r="M17" i="31"/>
  <c r="M16" i="31"/>
  <c r="M15" i="31"/>
  <c r="M14" i="31"/>
  <c r="M13" i="31"/>
  <c r="M12" i="31"/>
  <c r="M11" i="31"/>
  <c r="A11" i="31"/>
  <c r="A12" i="31" s="1"/>
  <c r="A13" i="31" s="1"/>
  <c r="A14" i="31" s="1"/>
  <c r="A15" i="31" s="1"/>
  <c r="A16" i="31" s="1"/>
  <c r="A17" i="31" s="1"/>
  <c r="A18" i="31" s="1"/>
  <c r="A19" i="31" s="1"/>
  <c r="A20" i="31" s="1"/>
  <c r="A21" i="31" s="1"/>
  <c r="A22" i="31" s="1"/>
  <c r="A23" i="31" s="1"/>
  <c r="A24" i="31" s="1"/>
  <c r="A25" i="31" s="1"/>
  <c r="A26" i="31" s="1"/>
  <c r="A27" i="31" s="1"/>
  <c r="A28" i="31" s="1"/>
  <c r="A29" i="31" s="1"/>
  <c r="A30" i="31" s="1"/>
  <c r="A31" i="31" s="1"/>
  <c r="A32" i="31" s="1"/>
  <c r="A33" i="31" s="1"/>
  <c r="M10" i="31"/>
  <c r="M9" i="31"/>
  <c r="K9" i="31"/>
  <c r="M8" i="31"/>
  <c r="K8" i="31"/>
  <c r="M7" i="31"/>
  <c r="K7" i="31"/>
  <c r="M6" i="31"/>
  <c r="M5" i="31"/>
  <c r="AE122" i="27"/>
  <c r="AD122" i="27"/>
  <c r="AC122" i="27"/>
  <c r="AE121" i="27"/>
  <c r="AD121" i="27"/>
  <c r="AC121" i="27"/>
  <c r="AE120" i="27"/>
  <c r="AD120" i="27"/>
  <c r="AC120" i="27"/>
  <c r="AE119" i="27"/>
  <c r="AD119" i="27"/>
  <c r="AC119" i="27"/>
  <c r="AE118" i="27"/>
  <c r="AD118" i="27"/>
  <c r="AC118" i="27"/>
  <c r="AE117" i="27"/>
  <c r="AD117" i="27"/>
  <c r="AC117" i="27"/>
  <c r="AE116" i="27"/>
  <c r="AD116" i="27"/>
  <c r="AC116" i="27"/>
  <c r="AE115" i="27"/>
  <c r="AD115" i="27"/>
  <c r="AC115" i="27"/>
  <c r="AE114" i="27"/>
  <c r="AD114" i="27"/>
  <c r="AC114" i="27"/>
  <c r="AE113" i="27"/>
  <c r="AD113" i="27"/>
  <c r="AC113" i="27"/>
  <c r="AE112" i="27"/>
  <c r="AD112" i="27"/>
  <c r="AC112" i="27"/>
  <c r="AE111" i="27"/>
  <c r="AD111" i="27"/>
  <c r="AC111" i="27"/>
  <c r="AE110" i="27"/>
  <c r="AD110" i="27"/>
  <c r="AC110" i="27"/>
  <c r="AE109" i="27"/>
  <c r="AD109" i="27"/>
  <c r="AC109" i="27"/>
  <c r="AE108" i="27"/>
  <c r="AD108" i="27"/>
  <c r="AC108" i="27"/>
  <c r="AE107" i="27"/>
  <c r="AD107" i="27"/>
  <c r="AC107" i="27"/>
  <c r="AE106" i="27"/>
  <c r="AD106" i="27"/>
  <c r="AC106" i="27"/>
  <c r="AE105" i="27"/>
  <c r="AD105" i="27"/>
  <c r="AC105" i="27"/>
  <c r="AE104" i="27"/>
  <c r="AD104" i="27"/>
  <c r="AC104" i="27"/>
  <c r="AE103" i="27"/>
  <c r="AD103" i="27"/>
  <c r="AC103" i="27"/>
  <c r="AE102" i="27"/>
  <c r="AD102" i="27"/>
  <c r="AC102" i="27"/>
  <c r="AE101" i="27"/>
  <c r="AD101" i="27"/>
  <c r="AC101" i="27"/>
  <c r="AE100" i="27"/>
  <c r="AD100" i="27"/>
  <c r="AC100" i="27"/>
  <c r="AE99" i="27"/>
  <c r="AD99" i="27"/>
  <c r="AC99" i="27"/>
  <c r="AE98" i="27"/>
  <c r="AD98" i="27"/>
  <c r="AC98" i="27"/>
  <c r="AE97" i="27"/>
  <c r="AD97" i="27"/>
  <c r="AC97" i="27"/>
  <c r="AE96" i="27"/>
  <c r="AD96" i="27"/>
  <c r="AC96" i="27"/>
  <c r="AE95" i="27"/>
  <c r="AD95" i="27"/>
  <c r="AC95" i="27"/>
  <c r="AE94" i="27"/>
  <c r="AD94" i="27"/>
  <c r="AC94" i="27"/>
  <c r="AE93" i="27"/>
  <c r="AD93" i="27"/>
  <c r="AC93" i="27"/>
  <c r="AE92" i="27"/>
  <c r="AD92" i="27"/>
  <c r="AC92" i="27"/>
  <c r="AE91" i="27"/>
  <c r="AD91" i="27"/>
  <c r="AC91" i="27"/>
  <c r="AE90" i="27"/>
  <c r="AD90" i="27"/>
  <c r="AC90" i="27"/>
  <c r="AE89" i="27"/>
  <c r="AD89" i="27"/>
  <c r="AC89" i="27"/>
  <c r="AE88" i="27"/>
  <c r="AD88" i="27"/>
  <c r="AC88" i="27"/>
  <c r="AE87" i="27"/>
  <c r="AD87" i="27"/>
  <c r="AC87" i="27"/>
  <c r="AE86" i="27"/>
  <c r="AD86" i="27"/>
  <c r="AC86" i="27"/>
  <c r="AE85" i="27"/>
  <c r="AD85" i="27"/>
  <c r="AC85" i="27"/>
  <c r="AE84" i="27"/>
  <c r="AD84" i="27"/>
  <c r="AC84" i="27"/>
  <c r="AE83" i="27"/>
  <c r="AD83" i="27"/>
  <c r="AC83" i="27"/>
  <c r="AE82" i="27"/>
  <c r="AD82" i="27"/>
  <c r="AC82" i="27"/>
  <c r="AE81" i="27"/>
  <c r="AD81" i="27"/>
  <c r="AC81" i="27"/>
  <c r="AE80" i="27"/>
  <c r="AD80" i="27"/>
  <c r="AC80" i="27"/>
  <c r="AE79" i="27"/>
  <c r="AD79" i="27"/>
  <c r="AC79" i="27"/>
  <c r="AE78" i="27"/>
  <c r="AD78" i="27"/>
  <c r="AC78" i="27"/>
  <c r="AE77" i="27"/>
  <c r="AD77" i="27"/>
  <c r="AC77" i="27"/>
  <c r="AE76" i="27"/>
  <c r="AD76" i="27"/>
  <c r="AC76" i="27"/>
  <c r="AE75" i="27"/>
  <c r="AD75" i="27"/>
  <c r="AC75" i="27"/>
  <c r="AE74" i="27"/>
  <c r="AD74" i="27"/>
  <c r="AC74" i="27"/>
  <c r="AE73" i="27"/>
  <c r="AD73" i="27"/>
  <c r="AC73" i="27"/>
  <c r="AE72" i="27"/>
  <c r="AD72" i="27"/>
  <c r="AC72" i="27"/>
  <c r="AE71" i="27"/>
  <c r="AD71" i="27"/>
  <c r="AC71" i="27"/>
  <c r="AE70" i="27"/>
  <c r="AD70" i="27"/>
  <c r="AC70" i="27"/>
  <c r="AE69" i="27"/>
  <c r="AD69" i="27"/>
  <c r="AC69" i="27"/>
  <c r="AE68" i="27"/>
  <c r="AD68" i="27"/>
  <c r="AC68" i="27"/>
  <c r="AE67" i="27"/>
  <c r="AD67" i="27"/>
  <c r="AC67" i="27"/>
  <c r="AE66" i="27"/>
  <c r="AD66" i="27"/>
  <c r="AC66" i="27"/>
  <c r="AE65" i="27"/>
  <c r="AD65" i="27"/>
  <c r="AC65" i="27"/>
  <c r="AE64" i="27"/>
  <c r="AD64" i="27"/>
  <c r="AC64" i="27"/>
  <c r="AE63" i="27"/>
  <c r="AD63" i="27"/>
  <c r="AC63" i="27"/>
  <c r="AE62" i="27"/>
  <c r="AD62" i="27"/>
  <c r="AC62" i="27"/>
  <c r="AE61" i="27"/>
  <c r="AD61" i="27"/>
  <c r="AC61" i="27"/>
  <c r="AE60" i="27"/>
  <c r="AD60" i="27"/>
  <c r="AC60" i="27"/>
  <c r="AE59" i="27"/>
  <c r="AD59" i="27"/>
  <c r="AC59" i="27"/>
  <c r="AE58" i="27"/>
  <c r="AD58" i="27"/>
  <c r="AC58" i="27"/>
  <c r="AE57" i="27"/>
  <c r="AD57" i="27"/>
  <c r="AC57" i="27"/>
  <c r="AE56" i="27"/>
  <c r="AD56" i="27"/>
  <c r="AC56" i="27"/>
  <c r="AE55" i="27"/>
  <c r="AD55" i="27"/>
  <c r="AC55" i="27"/>
  <c r="AE54" i="27"/>
  <c r="AD54" i="27"/>
  <c r="AC54" i="27"/>
  <c r="AE53" i="27"/>
  <c r="AD53" i="27"/>
  <c r="AC53" i="27"/>
  <c r="AE52" i="27"/>
  <c r="AD52" i="27"/>
  <c r="AC52" i="27"/>
  <c r="AE51" i="27"/>
  <c r="AD51" i="27"/>
  <c r="AC51" i="27"/>
  <c r="AE50" i="27"/>
  <c r="AD50" i="27"/>
  <c r="AC50" i="27"/>
  <c r="AE49" i="27"/>
  <c r="AD49" i="27"/>
  <c r="AC49" i="27"/>
  <c r="AE48" i="27"/>
  <c r="AD48" i="27"/>
  <c r="AC48" i="27"/>
  <c r="AE47" i="27"/>
  <c r="AD47" i="27"/>
  <c r="AC47" i="27"/>
  <c r="AE46" i="27"/>
  <c r="AD46" i="27"/>
  <c r="AC46" i="27"/>
  <c r="AE45" i="27"/>
  <c r="AD45" i="27"/>
  <c r="AC45" i="27"/>
  <c r="AE44" i="27"/>
  <c r="AD44" i="27"/>
  <c r="AC44" i="27"/>
  <c r="AE43" i="27"/>
  <c r="AD43" i="27"/>
  <c r="AC43" i="27"/>
  <c r="AE42" i="27"/>
  <c r="AD42" i="27"/>
  <c r="AC42" i="27"/>
  <c r="AE41" i="27"/>
  <c r="AD41" i="27"/>
  <c r="AC41" i="27"/>
  <c r="AE40" i="27"/>
  <c r="AD40" i="27"/>
  <c r="AC40" i="27"/>
  <c r="AE39" i="27"/>
  <c r="AD39" i="27"/>
  <c r="AC39" i="27"/>
  <c r="AE38" i="27"/>
  <c r="AD38" i="27"/>
  <c r="AC38" i="27"/>
  <c r="AE37" i="27"/>
  <c r="AD37" i="27"/>
  <c r="AC37" i="27"/>
  <c r="AE36" i="27"/>
  <c r="AD36" i="27"/>
  <c r="AC36" i="27"/>
  <c r="AC36" i="19"/>
  <c r="AD36" i="19"/>
  <c r="AE36" i="19"/>
  <c r="AC37" i="19"/>
  <c r="AD37" i="19"/>
  <c r="AE37" i="19"/>
  <c r="AC38" i="19"/>
  <c r="AD38" i="19"/>
  <c r="AE38" i="19"/>
  <c r="AC39" i="19"/>
  <c r="AD39" i="19"/>
  <c r="AE39" i="19"/>
  <c r="AC40" i="19"/>
  <c r="AD40" i="19"/>
  <c r="AE40" i="19"/>
  <c r="AC41" i="19"/>
  <c r="AD41" i="19"/>
  <c r="AE41" i="19"/>
  <c r="AC42" i="19"/>
  <c r="AD42" i="19"/>
  <c r="AE42" i="19"/>
  <c r="AC43" i="19"/>
  <c r="AD43" i="19"/>
  <c r="AE43" i="19"/>
  <c r="AC44" i="19"/>
  <c r="AD44" i="19"/>
  <c r="AE44" i="19"/>
  <c r="AC45" i="19"/>
  <c r="AD45" i="19"/>
  <c r="AE45" i="19"/>
  <c r="AC46" i="19"/>
  <c r="AD46" i="19"/>
  <c r="AE46" i="19"/>
  <c r="AC47" i="19"/>
  <c r="AD47" i="19"/>
  <c r="AE47" i="19"/>
  <c r="AC48" i="19"/>
  <c r="AD48" i="19"/>
  <c r="AE48" i="19"/>
  <c r="AC49" i="19"/>
  <c r="AD49" i="19"/>
  <c r="AE49" i="19"/>
  <c r="AC50" i="19"/>
  <c r="AD50" i="19"/>
  <c r="AE50" i="19"/>
  <c r="AC51" i="19"/>
  <c r="AD51" i="19"/>
  <c r="AE51" i="19"/>
  <c r="AC52" i="19"/>
  <c r="AD52" i="19"/>
  <c r="AE52" i="19"/>
  <c r="AC53" i="19"/>
  <c r="AD53" i="19"/>
  <c r="AE53" i="19"/>
  <c r="AC54" i="19"/>
  <c r="AD54" i="19"/>
  <c r="AE54" i="19"/>
  <c r="AC55" i="19"/>
  <c r="AD55" i="19"/>
  <c r="AE55" i="19"/>
  <c r="AC56" i="19"/>
  <c r="AD56" i="19"/>
  <c r="AE56" i="19"/>
  <c r="AC57" i="19"/>
  <c r="AD57" i="19"/>
  <c r="AE57" i="19"/>
  <c r="AC58" i="19"/>
  <c r="AD58" i="19"/>
  <c r="AE58" i="19"/>
  <c r="AC59" i="19"/>
  <c r="AD59" i="19"/>
  <c r="AE59" i="19"/>
  <c r="AC60" i="19"/>
  <c r="AD60" i="19"/>
  <c r="AE60" i="19"/>
  <c r="AC61" i="19"/>
  <c r="AD61" i="19"/>
  <c r="AE61" i="19"/>
  <c r="AC62" i="19"/>
  <c r="AD62" i="19"/>
  <c r="AE62" i="19"/>
  <c r="AC63" i="19"/>
  <c r="AD63" i="19"/>
  <c r="AE63" i="19"/>
  <c r="AC64" i="19"/>
  <c r="AD64" i="19"/>
  <c r="AE64" i="19"/>
  <c r="AC65" i="19"/>
  <c r="AD65" i="19"/>
  <c r="AE65" i="19"/>
  <c r="AC66" i="19"/>
  <c r="AD66" i="19"/>
  <c r="AE66" i="19"/>
  <c r="AC67" i="19"/>
  <c r="AD67" i="19"/>
  <c r="AE67" i="19"/>
  <c r="AC68" i="19"/>
  <c r="AD68" i="19"/>
  <c r="AE68" i="19"/>
  <c r="AC69" i="19"/>
  <c r="AD69" i="19"/>
  <c r="AE69" i="19"/>
  <c r="AC70" i="19"/>
  <c r="AD70" i="19"/>
  <c r="AE70" i="19"/>
  <c r="AC71" i="19"/>
  <c r="AD71" i="19"/>
  <c r="AE71" i="19"/>
  <c r="AC72" i="19"/>
  <c r="AD72" i="19"/>
  <c r="AE72" i="19"/>
  <c r="AC73" i="19"/>
  <c r="AD73" i="19"/>
  <c r="AE73" i="19"/>
  <c r="AC74" i="19"/>
  <c r="AD74" i="19"/>
  <c r="AE74" i="19"/>
  <c r="AC75" i="19"/>
  <c r="AD75" i="19"/>
  <c r="AE75" i="19"/>
  <c r="AC76" i="19"/>
  <c r="AD76" i="19"/>
  <c r="AE76" i="19"/>
  <c r="AC77" i="19"/>
  <c r="AD77" i="19"/>
  <c r="AE77" i="19"/>
  <c r="AC78" i="19"/>
  <c r="AD78" i="19"/>
  <c r="AE78" i="19"/>
  <c r="AC79" i="19"/>
  <c r="AD79" i="19"/>
  <c r="AE79" i="19"/>
  <c r="AC80" i="19"/>
  <c r="AD80" i="19"/>
  <c r="AE80" i="19"/>
  <c r="AC81" i="19"/>
  <c r="AD81" i="19"/>
  <c r="AE81" i="19"/>
  <c r="AC82" i="19"/>
  <c r="AD82" i="19"/>
  <c r="AE82" i="19"/>
  <c r="AC83" i="19"/>
  <c r="AD83" i="19"/>
  <c r="AE83" i="19"/>
  <c r="AC84" i="19"/>
  <c r="AD84" i="19"/>
  <c r="AE84" i="19"/>
  <c r="AC85" i="19"/>
  <c r="AD85" i="19"/>
  <c r="AE85" i="19"/>
  <c r="AC86" i="19"/>
  <c r="AD86" i="19"/>
  <c r="AE86" i="19"/>
  <c r="AC87" i="19"/>
  <c r="AD87" i="19"/>
  <c r="AE87" i="19"/>
  <c r="AC88" i="19"/>
  <c r="AD88" i="19"/>
  <c r="AE88" i="19"/>
  <c r="AC89" i="19"/>
  <c r="AD89" i="19"/>
  <c r="AE89" i="19"/>
  <c r="AC90" i="19"/>
  <c r="AD90" i="19"/>
  <c r="AE90" i="19"/>
  <c r="AC91" i="19"/>
  <c r="AD91" i="19"/>
  <c r="AE91" i="19"/>
  <c r="AC92" i="19"/>
  <c r="AD92" i="19"/>
  <c r="AE92" i="19"/>
  <c r="AC93" i="19"/>
  <c r="AD93" i="19"/>
  <c r="AE93" i="19"/>
  <c r="AC94" i="19"/>
  <c r="AD94" i="19"/>
  <c r="AE94" i="19"/>
  <c r="AC95" i="19"/>
  <c r="AD95" i="19"/>
  <c r="AE95" i="19"/>
  <c r="AC96" i="19"/>
  <c r="AD96" i="19"/>
  <c r="AE96" i="19"/>
  <c r="AC97" i="19"/>
  <c r="AD97" i="19"/>
  <c r="AE97" i="19"/>
  <c r="AC98" i="19"/>
  <c r="AD98" i="19"/>
  <c r="AE98" i="19"/>
  <c r="AC99" i="19"/>
  <c r="AD99" i="19"/>
  <c r="AE99" i="19"/>
  <c r="AC100" i="19"/>
  <c r="AD100" i="19"/>
  <c r="AE100" i="19"/>
  <c r="AC101" i="19"/>
  <c r="AD101" i="19"/>
  <c r="AE101" i="19"/>
  <c r="AC102" i="19"/>
  <c r="AD102" i="19"/>
  <c r="AE102" i="19"/>
  <c r="AC103" i="19"/>
  <c r="AD103" i="19"/>
  <c r="AE103" i="19"/>
  <c r="AC104" i="19"/>
  <c r="AD104" i="19"/>
  <c r="AE104" i="19"/>
  <c r="AC105" i="19"/>
  <c r="AD105" i="19"/>
  <c r="AE105" i="19"/>
  <c r="AC106" i="19"/>
  <c r="AD106" i="19"/>
  <c r="AE106" i="19"/>
  <c r="AC107" i="19"/>
  <c r="AD107" i="19"/>
  <c r="AE107" i="19"/>
  <c r="AC108" i="19"/>
  <c r="AD108" i="19"/>
  <c r="AE108" i="19"/>
  <c r="AC109" i="19"/>
  <c r="AD109" i="19"/>
  <c r="AE109" i="19"/>
  <c r="AC110" i="19"/>
  <c r="AD110" i="19"/>
  <c r="AE110" i="19"/>
  <c r="AC111" i="19"/>
  <c r="AD111" i="19"/>
  <c r="AE111" i="19"/>
  <c r="AC112" i="19"/>
  <c r="AD112" i="19"/>
  <c r="AE112" i="19"/>
  <c r="AC113" i="19"/>
  <c r="AD113" i="19"/>
  <c r="AE113" i="19"/>
  <c r="AC114" i="19"/>
  <c r="AD114" i="19"/>
  <c r="AE114" i="19"/>
  <c r="AC115" i="19"/>
  <c r="AD115" i="19"/>
  <c r="AE115" i="19"/>
  <c r="AC116" i="19"/>
  <c r="AD116" i="19"/>
  <c r="AE116" i="19"/>
  <c r="AC117" i="19"/>
  <c r="AD117" i="19"/>
  <c r="AE117" i="19"/>
  <c r="AC118" i="19"/>
  <c r="AD118" i="19"/>
  <c r="AE118" i="19"/>
  <c r="AC119" i="19"/>
  <c r="AD119" i="19"/>
  <c r="AE119" i="19"/>
  <c r="AC120" i="19"/>
  <c r="AD120" i="19"/>
  <c r="AE120" i="19"/>
  <c r="AC121" i="19"/>
  <c r="AD121" i="19"/>
  <c r="AE121" i="19"/>
  <c r="AC122" i="19"/>
  <c r="AD122" i="19"/>
  <c r="AE122" i="19"/>
  <c r="O4" i="29"/>
  <c r="O5" i="29"/>
  <c r="O6" i="29"/>
  <c r="O7" i="29"/>
  <c r="O8" i="29"/>
  <c r="O9" i="29"/>
  <c r="O10" i="29"/>
  <c r="O11" i="29"/>
  <c r="O12" i="29"/>
  <c r="O13" i="29"/>
  <c r="O14" i="29"/>
  <c r="O15" i="29"/>
  <c r="O16" i="29"/>
  <c r="O17" i="29"/>
  <c r="O18" i="29"/>
  <c r="O19" i="29"/>
  <c r="O20" i="29"/>
  <c r="O21" i="29"/>
  <c r="O22" i="29"/>
  <c r="O23" i="29"/>
  <c r="O24" i="29"/>
  <c r="O25" i="29"/>
  <c r="O26" i="29"/>
  <c r="O27" i="29"/>
  <c r="O28" i="29"/>
  <c r="O29" i="29"/>
  <c r="O30" i="29"/>
  <c r="O31" i="29"/>
  <c r="O32" i="29"/>
  <c r="O33" i="29"/>
  <c r="O34" i="29"/>
  <c r="O35" i="29"/>
  <c r="O36" i="29"/>
  <c r="O37" i="29"/>
  <c r="O38" i="29"/>
  <c r="O39" i="29"/>
  <c r="O40" i="29"/>
  <c r="O41" i="29"/>
  <c r="O42" i="29"/>
  <c r="O43" i="29"/>
  <c r="O44" i="29"/>
  <c r="O45" i="29"/>
  <c r="O46" i="29"/>
  <c r="O47" i="29"/>
  <c r="O48" i="29"/>
  <c r="O49" i="29"/>
  <c r="O50" i="29"/>
  <c r="O51" i="29"/>
  <c r="O52" i="29"/>
  <c r="O53" i="29"/>
  <c r="O54" i="29"/>
  <c r="O55" i="29"/>
  <c r="O56" i="29"/>
  <c r="O57" i="29"/>
  <c r="O58" i="29"/>
  <c r="O59" i="29"/>
  <c r="O60" i="29"/>
  <c r="O61" i="29"/>
  <c r="O62" i="29"/>
  <c r="O63" i="29"/>
  <c r="O64" i="29"/>
  <c r="O65" i="29"/>
  <c r="O66" i="29"/>
  <c r="O67" i="29"/>
  <c r="O68" i="29"/>
  <c r="O69" i="29"/>
  <c r="O70" i="29"/>
  <c r="O71" i="29"/>
  <c r="O72" i="29"/>
  <c r="O73" i="29"/>
  <c r="O74" i="29"/>
  <c r="O75" i="29"/>
  <c r="O76" i="29"/>
  <c r="O77" i="29"/>
  <c r="O78" i="29"/>
  <c r="O79" i="29"/>
  <c r="O80" i="29"/>
  <c r="O81" i="29"/>
  <c r="O82" i="29"/>
  <c r="O83" i="29"/>
  <c r="O84" i="29"/>
  <c r="O85" i="29"/>
  <c r="O86" i="29"/>
  <c r="O87" i="29"/>
  <c r="O88" i="29"/>
  <c r="O89" i="29"/>
  <c r="O90" i="29"/>
  <c r="O91" i="29"/>
  <c r="O92" i="29"/>
  <c r="O93" i="29"/>
  <c r="O94" i="29"/>
  <c r="O95" i="29"/>
  <c r="O96" i="29"/>
  <c r="O97" i="29"/>
  <c r="O98" i="29"/>
  <c r="O99" i="29"/>
  <c r="O100" i="29"/>
  <c r="O101" i="29"/>
  <c r="O102" i="29"/>
  <c r="O103" i="29"/>
  <c r="O104" i="29"/>
  <c r="O105" i="29"/>
  <c r="O106" i="29"/>
  <c r="O107" i="29"/>
  <c r="O108" i="29"/>
  <c r="O109" i="29"/>
  <c r="O110" i="29"/>
  <c r="O111" i="29"/>
  <c r="O112" i="29"/>
  <c r="O113" i="29"/>
  <c r="O114" i="29"/>
  <c r="O115" i="29"/>
  <c r="O116" i="29"/>
  <c r="O117" i="29"/>
  <c r="O118" i="29"/>
  <c r="O119" i="29"/>
  <c r="O120" i="29"/>
  <c r="O121" i="29"/>
  <c r="O122" i="29"/>
  <c r="O123" i="29"/>
  <c r="O124" i="29"/>
  <c r="O125" i="29"/>
  <c r="O126" i="29"/>
  <c r="O127" i="29"/>
  <c r="O128" i="29"/>
  <c r="O129" i="29"/>
  <c r="O130" i="29"/>
  <c r="O131" i="29"/>
  <c r="O132" i="29"/>
  <c r="O133" i="29"/>
  <c r="O134" i="29"/>
  <c r="O135" i="29"/>
  <c r="O136" i="29"/>
  <c r="O137" i="29"/>
  <c r="O138" i="29"/>
  <c r="O139" i="29"/>
  <c r="O140" i="29"/>
  <c r="O141" i="29"/>
  <c r="O142" i="29"/>
  <c r="O143" i="29"/>
  <c r="O144" i="29"/>
  <c r="O145" i="29"/>
  <c r="O146" i="29"/>
  <c r="O147" i="29"/>
  <c r="O148" i="29"/>
  <c r="O149" i="29"/>
  <c r="O150" i="29"/>
  <c r="O151" i="29"/>
  <c r="O152" i="29"/>
  <c r="O153" i="29"/>
  <c r="O154" i="29"/>
  <c r="O155" i="29"/>
  <c r="O156" i="29"/>
  <c r="O157" i="29"/>
  <c r="O158" i="29"/>
  <c r="O159" i="29"/>
  <c r="O160" i="29"/>
  <c r="O161" i="29"/>
  <c r="O162" i="29"/>
  <c r="O163" i="29"/>
  <c r="O164" i="29"/>
  <c r="O165" i="29"/>
  <c r="O166" i="29"/>
  <c r="O167" i="29"/>
  <c r="O168" i="29"/>
  <c r="O169" i="29"/>
  <c r="O170" i="29"/>
  <c r="O171" i="29"/>
  <c r="O172" i="29"/>
  <c r="O173" i="29"/>
  <c r="O174" i="29"/>
  <c r="O175" i="29"/>
  <c r="O176" i="29"/>
  <c r="O177" i="29"/>
  <c r="O178" i="29"/>
  <c r="O179" i="29"/>
  <c r="O180" i="29"/>
  <c r="O181" i="29"/>
  <c r="O182" i="29"/>
  <c r="O183" i="29"/>
  <c r="O184" i="29"/>
  <c r="O185" i="29"/>
  <c r="O186" i="29"/>
  <c r="O187" i="29"/>
  <c r="O188" i="29"/>
  <c r="O189" i="29"/>
  <c r="O190" i="29"/>
  <c r="O191" i="29"/>
  <c r="O192" i="29"/>
  <c r="O193" i="29"/>
  <c r="O194" i="29"/>
  <c r="O195" i="29"/>
  <c r="O196" i="29"/>
  <c r="O197" i="29"/>
  <c r="O198" i="29"/>
  <c r="O199" i="29"/>
  <c r="O200" i="29"/>
  <c r="O201" i="29"/>
  <c r="O202" i="29"/>
  <c r="O203" i="29"/>
  <c r="O204" i="29"/>
  <c r="O205" i="29"/>
  <c r="O206" i="29"/>
  <c r="O207" i="29"/>
  <c r="O208" i="29"/>
  <c r="O209" i="29"/>
  <c r="O210" i="29"/>
  <c r="O211" i="29"/>
  <c r="O212" i="29"/>
  <c r="O213" i="29"/>
  <c r="O214" i="29"/>
  <c r="O215" i="29"/>
  <c r="O216" i="29"/>
  <c r="O217" i="29"/>
  <c r="O218" i="29"/>
  <c r="O219" i="29"/>
  <c r="O220" i="29"/>
  <c r="O221" i="29"/>
  <c r="O222" i="29"/>
  <c r="O223" i="29"/>
  <c r="O224" i="29"/>
  <c r="O225" i="29"/>
  <c r="O226" i="29"/>
  <c r="O227" i="29"/>
  <c r="O228" i="29"/>
  <c r="O229" i="29"/>
  <c r="O230" i="29"/>
  <c r="O231" i="29"/>
  <c r="O232" i="29"/>
  <c r="O233" i="29"/>
  <c r="O234" i="29"/>
  <c r="O235" i="29"/>
  <c r="O236" i="29"/>
  <c r="O237" i="29"/>
  <c r="O238" i="29"/>
  <c r="O239" i="29"/>
  <c r="O240" i="29"/>
  <c r="O241" i="29"/>
  <c r="O242" i="29"/>
  <c r="O243" i="29"/>
  <c r="O244" i="29"/>
  <c r="O245" i="29"/>
  <c r="O246" i="29"/>
  <c r="O247" i="29"/>
  <c r="O248" i="29"/>
  <c r="O249" i="29"/>
  <c r="O250" i="29"/>
  <c r="O251" i="29"/>
  <c r="O252" i="29"/>
  <c r="O253" i="29"/>
  <c r="O254" i="29"/>
  <c r="O255" i="29"/>
  <c r="O256" i="29"/>
  <c r="O257" i="29"/>
  <c r="O258" i="29"/>
  <c r="O259" i="29"/>
  <c r="O260" i="29"/>
  <c r="O261" i="29"/>
  <c r="O262" i="29"/>
  <c r="O263" i="29"/>
  <c r="O264" i="29"/>
  <c r="O265" i="29"/>
  <c r="O266" i="29"/>
  <c r="O267" i="29"/>
  <c r="O268" i="29"/>
  <c r="O269" i="29"/>
  <c r="O270" i="29"/>
  <c r="O271" i="29"/>
  <c r="O272" i="29"/>
  <c r="O273" i="29"/>
  <c r="O274" i="29"/>
  <c r="O275" i="29"/>
  <c r="O276" i="29"/>
  <c r="O277" i="29"/>
  <c r="O278" i="29"/>
  <c r="O279" i="29"/>
  <c r="O280" i="29"/>
  <c r="O281" i="29"/>
  <c r="O282" i="29"/>
  <c r="O283" i="29"/>
  <c r="O284" i="29"/>
  <c r="O285" i="29"/>
  <c r="O286" i="29"/>
  <c r="O287" i="29"/>
  <c r="O288" i="29"/>
  <c r="O289" i="29"/>
  <c r="O290" i="29"/>
  <c r="O291" i="29"/>
  <c r="O292" i="29"/>
  <c r="O293" i="29"/>
  <c r="O294" i="29"/>
  <c r="O295" i="29"/>
  <c r="O296" i="29"/>
  <c r="O297" i="29"/>
  <c r="O298" i="29"/>
  <c r="O299" i="29"/>
  <c r="O300" i="29"/>
  <c r="O301" i="29"/>
  <c r="O302" i="29"/>
  <c r="O303" i="29"/>
  <c r="O304" i="29"/>
  <c r="O305" i="29"/>
  <c r="O306" i="29"/>
  <c r="O307" i="29"/>
  <c r="O308" i="29"/>
  <c r="O309" i="29"/>
  <c r="O310" i="29"/>
  <c r="O311" i="29"/>
  <c r="O312" i="29"/>
  <c r="O313" i="29"/>
  <c r="O314" i="29"/>
  <c r="O315" i="29"/>
  <c r="O316" i="29"/>
  <c r="O317" i="29"/>
  <c r="O318" i="29"/>
  <c r="O319" i="29"/>
  <c r="O320" i="29"/>
  <c r="O321" i="29"/>
  <c r="O322" i="29"/>
  <c r="O323" i="29"/>
  <c r="O324" i="29"/>
  <c r="O325" i="29"/>
  <c r="O326" i="29"/>
  <c r="O327" i="29"/>
  <c r="O328" i="29"/>
  <c r="O329" i="29"/>
  <c r="O330" i="29"/>
  <c r="O331" i="29"/>
  <c r="O332" i="29"/>
  <c r="O333" i="29"/>
  <c r="O334" i="29"/>
  <c r="O335" i="29"/>
  <c r="O336" i="29"/>
  <c r="O337" i="29"/>
  <c r="O338" i="29"/>
  <c r="O339" i="29"/>
  <c r="O340" i="29"/>
  <c r="O341" i="29"/>
  <c r="O342" i="29"/>
  <c r="O343" i="29"/>
  <c r="O344" i="29"/>
  <c r="O345" i="29"/>
  <c r="O346" i="29"/>
  <c r="O347" i="29"/>
  <c r="O348" i="29"/>
  <c r="O349" i="29"/>
  <c r="O350" i="29"/>
  <c r="O351" i="29"/>
  <c r="O352" i="29"/>
  <c r="O353" i="29"/>
  <c r="O354" i="29"/>
  <c r="O355" i="29"/>
  <c r="O356" i="29"/>
  <c r="O357" i="29"/>
  <c r="O358" i="29"/>
  <c r="O359" i="29"/>
  <c r="O360" i="29"/>
  <c r="O361" i="29"/>
  <c r="O362" i="29"/>
  <c r="O363" i="29"/>
  <c r="O364" i="29"/>
  <c r="O365" i="29"/>
  <c r="O366" i="29"/>
  <c r="O367" i="29"/>
  <c r="O368" i="29"/>
  <c r="O369" i="29"/>
  <c r="O370" i="29"/>
  <c r="O371" i="29"/>
  <c r="O372" i="29"/>
  <c r="O373" i="29"/>
  <c r="O374" i="29"/>
  <c r="O375" i="29"/>
  <c r="O376" i="29"/>
  <c r="O377" i="29"/>
  <c r="O378" i="29"/>
  <c r="O379" i="29"/>
  <c r="O380" i="29"/>
  <c r="O381" i="29"/>
  <c r="O382" i="29"/>
  <c r="O383" i="29"/>
  <c r="O384" i="29"/>
  <c r="O385" i="29"/>
  <c r="O386" i="29"/>
  <c r="O387" i="29"/>
  <c r="O388" i="29"/>
  <c r="O389" i="29"/>
  <c r="O390" i="29"/>
  <c r="O391" i="29"/>
  <c r="O392" i="29"/>
  <c r="O393" i="29"/>
  <c r="O394" i="29"/>
  <c r="O395" i="29"/>
  <c r="O396" i="29"/>
  <c r="O397" i="29"/>
  <c r="O398" i="29"/>
  <c r="O399" i="29"/>
  <c r="O400" i="29"/>
  <c r="O401" i="29"/>
  <c r="O402" i="29"/>
  <c r="O403" i="29"/>
  <c r="O404" i="29"/>
  <c r="O405" i="29"/>
  <c r="O406" i="29"/>
  <c r="O407" i="29"/>
  <c r="O408" i="29"/>
  <c r="O409" i="29"/>
  <c r="O410" i="29"/>
  <c r="O411" i="29"/>
  <c r="O412" i="29"/>
  <c r="O413" i="29"/>
  <c r="O414" i="29"/>
  <c r="O415" i="29"/>
  <c r="O416" i="29"/>
  <c r="O417" i="29"/>
  <c r="O418" i="29"/>
  <c r="O419" i="29"/>
  <c r="O420" i="29"/>
  <c r="O421" i="29"/>
  <c r="O422" i="29"/>
  <c r="O423" i="29"/>
  <c r="O424" i="29"/>
  <c r="O425" i="29"/>
  <c r="O426" i="29"/>
  <c r="O427" i="29"/>
  <c r="O428" i="29"/>
  <c r="O429" i="29"/>
  <c r="O430" i="29"/>
  <c r="O431" i="29"/>
  <c r="O432" i="29"/>
  <c r="O433" i="29"/>
  <c r="O434" i="29"/>
  <c r="O435" i="29"/>
  <c r="O436" i="29"/>
  <c r="O437" i="29"/>
  <c r="O438" i="29"/>
  <c r="O439" i="29"/>
  <c r="O440" i="29"/>
  <c r="O441" i="29"/>
  <c r="O442" i="29"/>
  <c r="O443" i="29"/>
  <c r="O444" i="29"/>
  <c r="O445" i="29"/>
  <c r="O446" i="29"/>
  <c r="O447" i="29"/>
  <c r="O448" i="29"/>
  <c r="O449" i="29"/>
  <c r="O450" i="29"/>
  <c r="O451" i="29"/>
  <c r="O452" i="29"/>
  <c r="O453" i="29"/>
  <c r="O454" i="29"/>
  <c r="O455" i="29"/>
  <c r="O456" i="29"/>
  <c r="O457" i="29"/>
  <c r="O458" i="29"/>
  <c r="O3" i="29"/>
  <c r="N3" i="29" s="1"/>
  <c r="AB3" i="27" s="1"/>
  <c r="K123" i="29"/>
  <c r="K124" i="29" s="1"/>
  <c r="K125" i="29" s="1"/>
  <c r="K126" i="29" s="1"/>
  <c r="K127" i="29" s="1"/>
  <c r="K128" i="29" s="1"/>
  <c r="K129" i="29" s="1"/>
  <c r="K130" i="29" s="1"/>
  <c r="K131" i="29" s="1"/>
  <c r="K132" i="29" s="1"/>
  <c r="K133" i="29" s="1"/>
  <c r="K134" i="29" s="1"/>
  <c r="K135" i="29" s="1"/>
  <c r="K136" i="29" s="1"/>
  <c r="K137" i="29" s="1"/>
  <c r="K138" i="29" s="1"/>
  <c r="K139" i="29" s="1"/>
  <c r="K140" i="29" s="1"/>
  <c r="K141" i="29" s="1"/>
  <c r="K142" i="29" s="1"/>
  <c r="K143" i="29" s="1"/>
  <c r="K144" i="29" s="1"/>
  <c r="K145" i="29" s="1"/>
  <c r="K146" i="29" s="1"/>
  <c r="K147" i="29" s="1"/>
  <c r="K148" i="29" s="1"/>
  <c r="K149" i="29" s="1"/>
  <c r="K150" i="29" s="1"/>
  <c r="K151" i="29" s="1"/>
  <c r="K152" i="29" s="1"/>
  <c r="K153" i="29" s="1"/>
  <c r="K154" i="29" s="1"/>
  <c r="K155" i="29" s="1"/>
  <c r="K156" i="29" s="1"/>
  <c r="K157" i="29" s="1"/>
  <c r="K158" i="29" s="1"/>
  <c r="K159" i="29" s="1"/>
  <c r="K160" i="29" s="1"/>
  <c r="K161" i="29" s="1"/>
  <c r="K162" i="29" s="1"/>
  <c r="K163" i="29" s="1"/>
  <c r="K164" i="29" s="1"/>
  <c r="K165" i="29" s="1"/>
  <c r="K166" i="29" s="1"/>
  <c r="K167" i="29" s="1"/>
  <c r="K168" i="29" s="1"/>
  <c r="K169" i="29" s="1"/>
  <c r="K170" i="29" s="1"/>
  <c r="K171" i="29" s="1"/>
  <c r="K172" i="29" s="1"/>
  <c r="K173" i="29" s="1"/>
  <c r="K174" i="29" s="1"/>
  <c r="K175" i="29" s="1"/>
  <c r="K176" i="29" s="1"/>
  <c r="K177" i="29" s="1"/>
  <c r="K178" i="29" s="1"/>
  <c r="K179" i="29" s="1"/>
  <c r="K180" i="29" s="1"/>
  <c r="K181" i="29" s="1"/>
  <c r="K182" i="29" s="1"/>
  <c r="K183" i="29" s="1"/>
  <c r="K184" i="29" s="1"/>
  <c r="K185" i="29" s="1"/>
  <c r="K186" i="29" s="1"/>
  <c r="K187" i="29" s="1"/>
  <c r="K188" i="29" s="1"/>
  <c r="K189" i="29" s="1"/>
  <c r="K190" i="29" s="1"/>
  <c r="K191" i="29" s="1"/>
  <c r="K192" i="29" s="1"/>
  <c r="K193" i="29" s="1"/>
  <c r="K194" i="29" s="1"/>
  <c r="K195" i="29" s="1"/>
  <c r="K196" i="29" s="1"/>
  <c r="K197" i="29" s="1"/>
  <c r="K198" i="29" s="1"/>
  <c r="K199" i="29" s="1"/>
  <c r="K200" i="29" s="1"/>
  <c r="K201" i="29" s="1"/>
  <c r="K202" i="29" s="1"/>
  <c r="K203" i="29" s="1"/>
  <c r="K204" i="29" s="1"/>
  <c r="K205" i="29" s="1"/>
  <c r="K206" i="29" s="1"/>
  <c r="K207" i="29" s="1"/>
  <c r="K208" i="29" s="1"/>
  <c r="K209" i="29" s="1"/>
  <c r="K210" i="29" s="1"/>
  <c r="K211" i="29" s="1"/>
  <c r="K212" i="29" s="1"/>
  <c r="K213" i="29" s="1"/>
  <c r="K214" i="29" s="1"/>
  <c r="K215" i="29" s="1"/>
  <c r="K216" i="29" s="1"/>
  <c r="K217" i="29" s="1"/>
  <c r="K218" i="29" s="1"/>
  <c r="K219" i="29" s="1"/>
  <c r="K220" i="29" s="1"/>
  <c r="K221" i="29" s="1"/>
  <c r="K222" i="29" s="1"/>
  <c r="K223" i="29" s="1"/>
  <c r="K224" i="29" s="1"/>
  <c r="K225" i="29" s="1"/>
  <c r="K226" i="29" s="1"/>
  <c r="K227" i="29" s="1"/>
  <c r="K228" i="29" s="1"/>
  <c r="K229" i="29" s="1"/>
  <c r="K230" i="29" s="1"/>
  <c r="K231" i="29" s="1"/>
  <c r="K232" i="29" s="1"/>
  <c r="K233" i="29" s="1"/>
  <c r="K234" i="29" s="1"/>
  <c r="K235" i="29" s="1"/>
  <c r="K236" i="29" s="1"/>
  <c r="K237" i="29" s="1"/>
  <c r="K238" i="29" s="1"/>
  <c r="K239" i="29" s="1"/>
  <c r="K240" i="29" s="1"/>
  <c r="K241" i="29" s="1"/>
  <c r="K242" i="29" s="1"/>
  <c r="K243" i="29" s="1"/>
  <c r="K244" i="29" s="1"/>
  <c r="K245" i="29" s="1"/>
  <c r="K246" i="29" s="1"/>
  <c r="K247" i="29" s="1"/>
  <c r="K248" i="29" s="1"/>
  <c r="K249" i="29" s="1"/>
  <c r="K250" i="29" s="1"/>
  <c r="K251" i="29" s="1"/>
  <c r="K252" i="29" s="1"/>
  <c r="K253" i="29" s="1"/>
  <c r="K254" i="29" s="1"/>
  <c r="K255" i="29" s="1"/>
  <c r="K256" i="29" s="1"/>
  <c r="K257" i="29" s="1"/>
  <c r="K258" i="29" s="1"/>
  <c r="K259" i="29" s="1"/>
  <c r="K260" i="29" s="1"/>
  <c r="K261" i="29" s="1"/>
  <c r="K262" i="29" s="1"/>
  <c r="K263" i="29" s="1"/>
  <c r="K264" i="29" s="1"/>
  <c r="K265" i="29" s="1"/>
  <c r="K266" i="29" s="1"/>
  <c r="K267" i="29" s="1"/>
  <c r="K268" i="29" s="1"/>
  <c r="K269" i="29" s="1"/>
  <c r="K270" i="29" s="1"/>
  <c r="K271" i="29" s="1"/>
  <c r="K272" i="29" s="1"/>
  <c r="K273" i="29" s="1"/>
  <c r="K274" i="29" s="1"/>
  <c r="K275" i="29" s="1"/>
  <c r="K276" i="29" s="1"/>
  <c r="K277" i="29" s="1"/>
  <c r="K278" i="29" s="1"/>
  <c r="K279" i="29" s="1"/>
  <c r="K280" i="29" s="1"/>
  <c r="K281" i="29" s="1"/>
  <c r="K282" i="29" s="1"/>
  <c r="K283" i="29" s="1"/>
  <c r="K284" i="29" s="1"/>
  <c r="K285" i="29" s="1"/>
  <c r="K286" i="29" s="1"/>
  <c r="K287" i="29" s="1"/>
  <c r="K288" i="29" s="1"/>
  <c r="K289" i="29" s="1"/>
  <c r="K290" i="29" s="1"/>
  <c r="K291" i="29" s="1"/>
  <c r="K292" i="29" s="1"/>
  <c r="K293" i="29" s="1"/>
  <c r="K294" i="29" s="1"/>
  <c r="K295" i="29" s="1"/>
  <c r="K296" i="29" s="1"/>
  <c r="K297" i="29" s="1"/>
  <c r="K298" i="29" s="1"/>
  <c r="K299" i="29" s="1"/>
  <c r="K300" i="29" s="1"/>
  <c r="K301" i="29" s="1"/>
  <c r="K302" i="29" s="1"/>
  <c r="K303" i="29" s="1"/>
  <c r="K304" i="29" s="1"/>
  <c r="K305" i="29" s="1"/>
  <c r="K306" i="29" s="1"/>
  <c r="K307" i="29" s="1"/>
  <c r="K308" i="29" s="1"/>
  <c r="K309" i="29" s="1"/>
  <c r="K310" i="29" s="1"/>
  <c r="K311" i="29" s="1"/>
  <c r="K312" i="29" s="1"/>
  <c r="K313" i="29" s="1"/>
  <c r="K314" i="29" s="1"/>
  <c r="K315" i="29" s="1"/>
  <c r="K316" i="29" s="1"/>
  <c r="K317" i="29" s="1"/>
  <c r="K318" i="29" s="1"/>
  <c r="K319" i="29" s="1"/>
  <c r="K320" i="29" s="1"/>
  <c r="K321" i="29" s="1"/>
  <c r="K322" i="29" s="1"/>
  <c r="K323" i="29" s="1"/>
  <c r="K324" i="29" s="1"/>
  <c r="K325" i="29" s="1"/>
  <c r="K326" i="29" s="1"/>
  <c r="K327" i="29" s="1"/>
  <c r="K328" i="29" s="1"/>
  <c r="K329" i="29" s="1"/>
  <c r="K330" i="29" s="1"/>
  <c r="K331" i="29" s="1"/>
  <c r="K332" i="29" s="1"/>
  <c r="K333" i="29" s="1"/>
  <c r="K334" i="29" s="1"/>
  <c r="K335" i="29" s="1"/>
  <c r="K336" i="29" s="1"/>
  <c r="K337" i="29" s="1"/>
  <c r="K338" i="29" s="1"/>
  <c r="K339" i="29" s="1"/>
  <c r="K340" i="29" s="1"/>
  <c r="K341" i="29" s="1"/>
  <c r="K342" i="29" s="1"/>
  <c r="K343" i="29" s="1"/>
  <c r="K344" i="29" s="1"/>
  <c r="K345" i="29" s="1"/>
  <c r="K346" i="29" s="1"/>
  <c r="K347" i="29" s="1"/>
  <c r="K348" i="29" s="1"/>
  <c r="K349" i="29" s="1"/>
  <c r="K350" i="29" s="1"/>
  <c r="K351" i="29" s="1"/>
  <c r="K352" i="29" s="1"/>
  <c r="K353" i="29" s="1"/>
  <c r="K354" i="29" s="1"/>
  <c r="K355" i="29" s="1"/>
  <c r="K356" i="29" s="1"/>
  <c r="K357" i="29" s="1"/>
  <c r="K358" i="29" s="1"/>
  <c r="K359" i="29" s="1"/>
  <c r="K360" i="29" s="1"/>
  <c r="K361" i="29" s="1"/>
  <c r="K362" i="29" s="1"/>
  <c r="K363" i="29" s="1"/>
  <c r="K364" i="29" s="1"/>
  <c r="K365" i="29" s="1"/>
  <c r="K366" i="29" s="1"/>
  <c r="K367" i="29" s="1"/>
  <c r="K368" i="29" s="1"/>
  <c r="K369" i="29" s="1"/>
  <c r="K370" i="29" s="1"/>
  <c r="K371" i="29" s="1"/>
  <c r="K372" i="29" s="1"/>
  <c r="K373" i="29" s="1"/>
  <c r="K374" i="29" s="1"/>
  <c r="K375" i="29" s="1"/>
  <c r="K376" i="29" s="1"/>
  <c r="K377" i="29" s="1"/>
  <c r="K378" i="29" s="1"/>
  <c r="K379" i="29" s="1"/>
  <c r="K380" i="29" s="1"/>
  <c r="K381" i="29" s="1"/>
  <c r="K382" i="29" s="1"/>
  <c r="K383" i="29" s="1"/>
  <c r="K384" i="29" s="1"/>
  <c r="K385" i="29" s="1"/>
  <c r="K386" i="29" s="1"/>
  <c r="K387" i="29" s="1"/>
  <c r="K388" i="29" s="1"/>
  <c r="K389" i="29" s="1"/>
  <c r="K390" i="29" s="1"/>
  <c r="K391" i="29" s="1"/>
  <c r="K392" i="29" s="1"/>
  <c r="K393" i="29" s="1"/>
  <c r="K394" i="29" s="1"/>
  <c r="K395" i="29" s="1"/>
  <c r="K396" i="29" s="1"/>
  <c r="K397" i="29" s="1"/>
  <c r="K398" i="29" s="1"/>
  <c r="K399" i="29" s="1"/>
  <c r="K400" i="29" s="1"/>
  <c r="K401" i="29" s="1"/>
  <c r="K402" i="29" s="1"/>
  <c r="K403" i="29" s="1"/>
  <c r="K404" i="29" s="1"/>
  <c r="K405" i="29" s="1"/>
  <c r="K406" i="29" s="1"/>
  <c r="K407" i="29" s="1"/>
  <c r="K408" i="29" s="1"/>
  <c r="K409" i="29" s="1"/>
  <c r="K410" i="29" s="1"/>
  <c r="K411" i="29" s="1"/>
  <c r="K412" i="29" s="1"/>
  <c r="K413" i="29" s="1"/>
  <c r="K414" i="29" s="1"/>
  <c r="K415" i="29" s="1"/>
  <c r="K416" i="29" s="1"/>
  <c r="K417" i="29" s="1"/>
  <c r="K418" i="29" s="1"/>
  <c r="K419" i="29" s="1"/>
  <c r="K420" i="29" s="1"/>
  <c r="K421" i="29" s="1"/>
  <c r="K422" i="29" s="1"/>
  <c r="K423" i="29" s="1"/>
  <c r="K424" i="29" s="1"/>
  <c r="K425" i="29" s="1"/>
  <c r="K426" i="29" s="1"/>
  <c r="K427" i="29" s="1"/>
  <c r="K428" i="29" s="1"/>
  <c r="K429" i="29" s="1"/>
  <c r="K430" i="29" s="1"/>
  <c r="K431" i="29" s="1"/>
  <c r="K432" i="29" s="1"/>
  <c r="K433" i="29" s="1"/>
  <c r="K434" i="29" s="1"/>
  <c r="K435" i="29" s="1"/>
  <c r="K436" i="29" s="1"/>
  <c r="K437" i="29" s="1"/>
  <c r="K438" i="29" s="1"/>
  <c r="K439" i="29" s="1"/>
  <c r="K440" i="29" s="1"/>
  <c r="K441" i="29" s="1"/>
  <c r="K442" i="29" s="1"/>
  <c r="K443" i="29" s="1"/>
  <c r="K444" i="29" s="1"/>
  <c r="K445" i="29" s="1"/>
  <c r="K446" i="29" s="1"/>
  <c r="K447" i="29" s="1"/>
  <c r="K448" i="29" s="1"/>
  <c r="K449" i="29" s="1"/>
  <c r="K450" i="29" s="1"/>
  <c r="K451" i="29" s="1"/>
  <c r="K452" i="29" s="1"/>
  <c r="K453" i="29" s="1"/>
  <c r="K454" i="29" s="1"/>
  <c r="K455" i="29" s="1"/>
  <c r="K456" i="29" s="1"/>
  <c r="K457" i="29" s="1"/>
  <c r="K458" i="29" s="1"/>
  <c r="AB3" i="19" l="1"/>
  <c r="D10" i="33"/>
  <c r="E10" i="33" s="1"/>
  <c r="A12" i="33"/>
  <c r="A34" i="31"/>
  <c r="H5" i="31"/>
  <c r="M3" i="29"/>
  <c r="L3" i="29"/>
  <c r="L4" i="29"/>
  <c r="M4" i="29"/>
  <c r="N4" i="29"/>
  <c r="J68" i="30"/>
  <c r="J4" i="29"/>
  <c r="J5" i="29"/>
  <c r="J6" i="29"/>
  <c r="J7" i="29"/>
  <c r="J8" i="29"/>
  <c r="J9" i="29"/>
  <c r="J10" i="29"/>
  <c r="J11" i="29"/>
  <c r="J12" i="29"/>
  <c r="J13" i="29"/>
  <c r="J14" i="29"/>
  <c r="J15" i="29"/>
  <c r="J16" i="29"/>
  <c r="J17" i="29"/>
  <c r="J18" i="29"/>
  <c r="J19" i="29"/>
  <c r="J20" i="29"/>
  <c r="J21" i="29"/>
  <c r="J22" i="29"/>
  <c r="J23" i="29"/>
  <c r="J24" i="29"/>
  <c r="J25" i="29"/>
  <c r="J26" i="29"/>
  <c r="J27" i="29"/>
  <c r="J28" i="29"/>
  <c r="J29" i="29"/>
  <c r="J30" i="29"/>
  <c r="J31" i="29"/>
  <c r="J32" i="29"/>
  <c r="J33" i="29"/>
  <c r="J34" i="29"/>
  <c r="J35" i="29"/>
  <c r="J36" i="29"/>
  <c r="J37" i="29"/>
  <c r="J38" i="29"/>
  <c r="J39" i="29"/>
  <c r="J40" i="29"/>
  <c r="J41" i="29"/>
  <c r="J42" i="29"/>
  <c r="J43" i="29"/>
  <c r="J44" i="29"/>
  <c r="J45" i="29"/>
  <c r="J46" i="29"/>
  <c r="J47" i="29"/>
  <c r="J48" i="29"/>
  <c r="J49" i="29"/>
  <c r="J50" i="29"/>
  <c r="J51" i="29"/>
  <c r="J52" i="29"/>
  <c r="J53" i="29"/>
  <c r="J54" i="29"/>
  <c r="J55" i="29"/>
  <c r="J56" i="29"/>
  <c r="J57" i="29"/>
  <c r="J58" i="29"/>
  <c r="J59" i="29"/>
  <c r="J60" i="29"/>
  <c r="J61" i="29"/>
  <c r="J62" i="29"/>
  <c r="J63" i="29"/>
  <c r="J64" i="29"/>
  <c r="J65" i="29"/>
  <c r="J66" i="29"/>
  <c r="J67" i="29"/>
  <c r="J68" i="29"/>
  <c r="J69" i="29"/>
  <c r="J70" i="29"/>
  <c r="J71" i="29"/>
  <c r="J72" i="29"/>
  <c r="J73" i="29"/>
  <c r="J74" i="29"/>
  <c r="J75" i="29"/>
  <c r="J76" i="29"/>
  <c r="J77" i="29"/>
  <c r="J78" i="29"/>
  <c r="J79" i="29"/>
  <c r="J80" i="29"/>
  <c r="J81" i="29"/>
  <c r="J82" i="29"/>
  <c r="J83" i="29"/>
  <c r="J84" i="29"/>
  <c r="J85" i="29"/>
  <c r="J86" i="29"/>
  <c r="J87" i="29"/>
  <c r="J88" i="29"/>
  <c r="J89" i="29"/>
  <c r="J90" i="29"/>
  <c r="J91" i="29"/>
  <c r="J92" i="29"/>
  <c r="J93" i="29"/>
  <c r="J94" i="29"/>
  <c r="J95" i="29"/>
  <c r="J96" i="29"/>
  <c r="J97" i="29"/>
  <c r="J98" i="29"/>
  <c r="J99" i="29"/>
  <c r="J100" i="29"/>
  <c r="J101" i="29"/>
  <c r="J102" i="29"/>
  <c r="J103" i="29"/>
  <c r="J104" i="29"/>
  <c r="J105" i="29"/>
  <c r="J106" i="29"/>
  <c r="J107" i="29"/>
  <c r="J108" i="29"/>
  <c r="J109" i="29"/>
  <c r="J110" i="29"/>
  <c r="J111" i="29"/>
  <c r="J112" i="29"/>
  <c r="J113" i="29"/>
  <c r="J114" i="29"/>
  <c r="J115" i="29"/>
  <c r="J116" i="29"/>
  <c r="J117" i="29"/>
  <c r="J118" i="29"/>
  <c r="J119" i="29"/>
  <c r="J120" i="29"/>
  <c r="J121" i="29"/>
  <c r="J122" i="29"/>
  <c r="J123" i="29"/>
  <c r="J124" i="29"/>
  <c r="J125" i="29"/>
  <c r="J126" i="29"/>
  <c r="J127" i="29"/>
  <c r="J128" i="29"/>
  <c r="J129" i="29"/>
  <c r="J130" i="29"/>
  <c r="J131" i="29"/>
  <c r="J132" i="29"/>
  <c r="J133" i="29"/>
  <c r="J134" i="29"/>
  <c r="J135" i="29"/>
  <c r="J136" i="29"/>
  <c r="J137" i="29"/>
  <c r="J138" i="29"/>
  <c r="J139" i="29"/>
  <c r="J140" i="29"/>
  <c r="J141" i="29"/>
  <c r="J142" i="29"/>
  <c r="J143" i="29"/>
  <c r="J144" i="29"/>
  <c r="J145" i="29"/>
  <c r="J146" i="29"/>
  <c r="J147" i="29"/>
  <c r="J148" i="29"/>
  <c r="J149" i="29"/>
  <c r="J150" i="29"/>
  <c r="J151" i="29"/>
  <c r="J152" i="29"/>
  <c r="J153" i="29"/>
  <c r="J154" i="29"/>
  <c r="J155" i="29"/>
  <c r="J156" i="29"/>
  <c r="J157" i="29"/>
  <c r="J158" i="29"/>
  <c r="J159" i="29"/>
  <c r="J160" i="29"/>
  <c r="J161" i="29"/>
  <c r="J162" i="29"/>
  <c r="J163" i="29"/>
  <c r="J164" i="29"/>
  <c r="J165" i="29"/>
  <c r="J166" i="29"/>
  <c r="J167" i="29"/>
  <c r="J168" i="29"/>
  <c r="J169" i="29"/>
  <c r="J170" i="29"/>
  <c r="J171" i="29"/>
  <c r="J172" i="29"/>
  <c r="J173" i="29"/>
  <c r="J174" i="29"/>
  <c r="J175" i="29"/>
  <c r="J176" i="29"/>
  <c r="J177" i="29"/>
  <c r="J178" i="29"/>
  <c r="J179" i="29"/>
  <c r="J180" i="29"/>
  <c r="J181" i="29"/>
  <c r="J182" i="29"/>
  <c r="J183" i="29"/>
  <c r="J184" i="29"/>
  <c r="J185" i="29"/>
  <c r="J186" i="29"/>
  <c r="J187" i="29"/>
  <c r="J188" i="29"/>
  <c r="J189" i="29"/>
  <c r="J190" i="29"/>
  <c r="J191" i="29"/>
  <c r="J192" i="29"/>
  <c r="J193" i="29"/>
  <c r="J194" i="29"/>
  <c r="J195" i="29"/>
  <c r="J196" i="29"/>
  <c r="J197" i="29"/>
  <c r="J198" i="29"/>
  <c r="J199" i="29"/>
  <c r="J200" i="29"/>
  <c r="J201" i="29"/>
  <c r="J202" i="29"/>
  <c r="J203" i="29"/>
  <c r="J204" i="29"/>
  <c r="J205" i="29"/>
  <c r="J206" i="29"/>
  <c r="J207" i="29"/>
  <c r="J208" i="29"/>
  <c r="J209" i="29"/>
  <c r="J210" i="29"/>
  <c r="J211" i="29"/>
  <c r="J212" i="29"/>
  <c r="J213" i="29"/>
  <c r="J214" i="29"/>
  <c r="J215" i="29"/>
  <c r="J216" i="29"/>
  <c r="J217" i="29"/>
  <c r="J218" i="29"/>
  <c r="J219" i="29"/>
  <c r="J220" i="29"/>
  <c r="J221" i="29"/>
  <c r="J222" i="29"/>
  <c r="J223" i="29"/>
  <c r="J224" i="29"/>
  <c r="J225" i="29"/>
  <c r="J226" i="29"/>
  <c r="J227" i="29"/>
  <c r="J228" i="29"/>
  <c r="J229" i="29"/>
  <c r="J230" i="29"/>
  <c r="J231" i="29"/>
  <c r="J232" i="29"/>
  <c r="J233" i="29"/>
  <c r="J234" i="29"/>
  <c r="J235" i="29"/>
  <c r="J236" i="29"/>
  <c r="J237" i="29"/>
  <c r="J238" i="29"/>
  <c r="J239" i="29"/>
  <c r="J240" i="29"/>
  <c r="J241" i="29"/>
  <c r="J242" i="29"/>
  <c r="J243" i="29"/>
  <c r="J244" i="29"/>
  <c r="J245" i="29"/>
  <c r="J246" i="29"/>
  <c r="J247" i="29"/>
  <c r="J248" i="29"/>
  <c r="J249" i="29"/>
  <c r="J250" i="29"/>
  <c r="J251" i="29"/>
  <c r="J252" i="29"/>
  <c r="J253" i="29"/>
  <c r="J254" i="29"/>
  <c r="J255" i="29"/>
  <c r="J256" i="29"/>
  <c r="J257" i="29"/>
  <c r="J258" i="29"/>
  <c r="J259" i="29"/>
  <c r="J260" i="29"/>
  <c r="J261" i="29"/>
  <c r="J262" i="29"/>
  <c r="J263" i="29"/>
  <c r="J264" i="29"/>
  <c r="J265" i="29"/>
  <c r="J266" i="29"/>
  <c r="J267" i="29"/>
  <c r="J268" i="29"/>
  <c r="J269" i="29"/>
  <c r="J270" i="29"/>
  <c r="J271" i="29"/>
  <c r="J272" i="29"/>
  <c r="J273" i="29"/>
  <c r="J274" i="29"/>
  <c r="J275" i="29"/>
  <c r="J276" i="29"/>
  <c r="J277" i="29"/>
  <c r="J278" i="29"/>
  <c r="J279" i="29"/>
  <c r="J280" i="29"/>
  <c r="J281" i="29"/>
  <c r="J282" i="29"/>
  <c r="J283" i="29"/>
  <c r="J284" i="29"/>
  <c r="J285" i="29"/>
  <c r="J286" i="29"/>
  <c r="J287" i="29"/>
  <c r="J288" i="29"/>
  <c r="J289" i="29"/>
  <c r="J290" i="29"/>
  <c r="J291" i="29"/>
  <c r="J292" i="29"/>
  <c r="J293" i="29"/>
  <c r="J294" i="29"/>
  <c r="J295" i="29"/>
  <c r="J296" i="29"/>
  <c r="J297" i="29"/>
  <c r="J298" i="29"/>
  <c r="J299" i="29"/>
  <c r="J300" i="29"/>
  <c r="J301" i="29"/>
  <c r="J302" i="29"/>
  <c r="J303" i="29"/>
  <c r="J304" i="29"/>
  <c r="J305" i="29"/>
  <c r="J306" i="29"/>
  <c r="J307" i="29"/>
  <c r="J308" i="29"/>
  <c r="J309" i="29"/>
  <c r="J310" i="29"/>
  <c r="J311" i="29"/>
  <c r="J312" i="29"/>
  <c r="J313" i="29"/>
  <c r="J314" i="29"/>
  <c r="J315" i="29"/>
  <c r="J316" i="29"/>
  <c r="J317" i="29"/>
  <c r="J318" i="29"/>
  <c r="J319" i="29"/>
  <c r="J320" i="29"/>
  <c r="J321" i="29"/>
  <c r="J322" i="29"/>
  <c r="J323" i="29"/>
  <c r="J324" i="29"/>
  <c r="J325" i="29"/>
  <c r="J326" i="29"/>
  <c r="J327" i="29"/>
  <c r="J328" i="29"/>
  <c r="J329" i="29"/>
  <c r="J330" i="29"/>
  <c r="J331" i="29"/>
  <c r="J332" i="29"/>
  <c r="J333" i="29"/>
  <c r="J334" i="29"/>
  <c r="J335" i="29"/>
  <c r="J336" i="29"/>
  <c r="J337" i="29"/>
  <c r="J338" i="29"/>
  <c r="J339" i="29"/>
  <c r="J340" i="29"/>
  <c r="J341" i="29"/>
  <c r="J342" i="29"/>
  <c r="J343" i="29"/>
  <c r="J344" i="29"/>
  <c r="J345" i="29"/>
  <c r="J346" i="29"/>
  <c r="J347" i="29"/>
  <c r="J348" i="29"/>
  <c r="J349" i="29"/>
  <c r="J350" i="29"/>
  <c r="J351" i="29"/>
  <c r="J352" i="29"/>
  <c r="J353" i="29"/>
  <c r="J354" i="29"/>
  <c r="J355" i="29"/>
  <c r="J356" i="29"/>
  <c r="J357" i="29"/>
  <c r="J358" i="29"/>
  <c r="J359" i="29"/>
  <c r="J360" i="29"/>
  <c r="J361" i="29"/>
  <c r="J362" i="29"/>
  <c r="J363" i="29"/>
  <c r="J364" i="29"/>
  <c r="J365" i="29"/>
  <c r="J366" i="29"/>
  <c r="J367" i="29"/>
  <c r="J368" i="29"/>
  <c r="J369" i="29"/>
  <c r="J370" i="29"/>
  <c r="J371" i="29"/>
  <c r="J372" i="29"/>
  <c r="J373" i="29"/>
  <c r="J374" i="29"/>
  <c r="J375" i="29"/>
  <c r="J376" i="29"/>
  <c r="J377" i="29"/>
  <c r="J378" i="29"/>
  <c r="J379" i="29"/>
  <c r="J380" i="29"/>
  <c r="J381" i="29"/>
  <c r="J382" i="29"/>
  <c r="J383" i="29"/>
  <c r="J384" i="29"/>
  <c r="J385" i="29"/>
  <c r="J386" i="29"/>
  <c r="J387" i="29"/>
  <c r="J388" i="29"/>
  <c r="J389" i="29"/>
  <c r="J390" i="29"/>
  <c r="J391" i="29"/>
  <c r="J392" i="29"/>
  <c r="J393" i="29"/>
  <c r="J394" i="29"/>
  <c r="J395" i="29"/>
  <c r="J396" i="29"/>
  <c r="J397" i="29"/>
  <c r="J398" i="29"/>
  <c r="J399" i="29"/>
  <c r="J400" i="29"/>
  <c r="J401" i="29"/>
  <c r="J402" i="29"/>
  <c r="J403" i="29"/>
  <c r="J404" i="29"/>
  <c r="J405" i="29"/>
  <c r="J406" i="29"/>
  <c r="J407" i="29"/>
  <c r="J408" i="29"/>
  <c r="J409" i="29"/>
  <c r="J410" i="29"/>
  <c r="J411" i="29"/>
  <c r="J412" i="29"/>
  <c r="J413" i="29"/>
  <c r="J414" i="29"/>
  <c r="J415" i="29"/>
  <c r="J416" i="29"/>
  <c r="J417" i="29"/>
  <c r="J418" i="29"/>
  <c r="J419" i="29"/>
  <c r="J420" i="29"/>
  <c r="J421" i="29"/>
  <c r="J422" i="29"/>
  <c r="J423" i="29"/>
  <c r="J424" i="29"/>
  <c r="J425" i="29"/>
  <c r="J426" i="29"/>
  <c r="J427" i="29"/>
  <c r="J428" i="29"/>
  <c r="J429" i="29"/>
  <c r="J430" i="29"/>
  <c r="J431" i="29"/>
  <c r="J432" i="29"/>
  <c r="J433" i="29"/>
  <c r="J434" i="29"/>
  <c r="J435" i="29"/>
  <c r="J436" i="29"/>
  <c r="J437" i="29"/>
  <c r="J438" i="29"/>
  <c r="J439" i="29"/>
  <c r="J440" i="29"/>
  <c r="J441" i="29"/>
  <c r="J442" i="29"/>
  <c r="J443" i="29"/>
  <c r="J444" i="29"/>
  <c r="J445" i="29"/>
  <c r="J446" i="29"/>
  <c r="J447" i="29"/>
  <c r="J448" i="29"/>
  <c r="J449" i="29"/>
  <c r="J450" i="29"/>
  <c r="J451" i="29"/>
  <c r="J452" i="29"/>
  <c r="J453" i="29"/>
  <c r="J454" i="29"/>
  <c r="J455" i="29"/>
  <c r="J456" i="29"/>
  <c r="J457" i="29"/>
  <c r="J458" i="29"/>
  <c r="J3" i="29"/>
  <c r="E4" i="29"/>
  <c r="E5" i="29"/>
  <c r="E6" i="29"/>
  <c r="E7" i="29"/>
  <c r="E8" i="29"/>
  <c r="E9" i="29"/>
  <c r="E10" i="29"/>
  <c r="E11" i="29"/>
  <c r="E12" i="29"/>
  <c r="E13" i="29"/>
  <c r="E14" i="29"/>
  <c r="E15" i="29"/>
  <c r="E16" i="29"/>
  <c r="E17" i="29"/>
  <c r="E18" i="29"/>
  <c r="E19" i="29"/>
  <c r="E20" i="29"/>
  <c r="E21" i="29"/>
  <c r="E22" i="29"/>
  <c r="E23" i="29"/>
  <c r="E24" i="29"/>
  <c r="E25" i="29"/>
  <c r="E26" i="29"/>
  <c r="E27" i="29"/>
  <c r="E28" i="29"/>
  <c r="E29" i="29"/>
  <c r="E30" i="29"/>
  <c r="E31" i="29"/>
  <c r="E32" i="29"/>
  <c r="E33" i="29"/>
  <c r="E34" i="29"/>
  <c r="E35" i="29"/>
  <c r="E36" i="29"/>
  <c r="E37" i="29"/>
  <c r="E38" i="29"/>
  <c r="E39" i="29"/>
  <c r="E40" i="29"/>
  <c r="E41" i="29"/>
  <c r="E42" i="29"/>
  <c r="E43" i="29"/>
  <c r="E44" i="29"/>
  <c r="E45" i="29"/>
  <c r="E46" i="29"/>
  <c r="E47" i="29"/>
  <c r="E48" i="29"/>
  <c r="E49" i="29"/>
  <c r="E50" i="29"/>
  <c r="E51" i="29"/>
  <c r="E52" i="29"/>
  <c r="E53" i="29"/>
  <c r="E54" i="29"/>
  <c r="E55" i="29"/>
  <c r="E56" i="29"/>
  <c r="E57" i="29"/>
  <c r="E58" i="29"/>
  <c r="E59" i="29"/>
  <c r="E60" i="29"/>
  <c r="E61" i="29"/>
  <c r="E62" i="29"/>
  <c r="E63" i="29"/>
  <c r="E64" i="29"/>
  <c r="E65" i="29"/>
  <c r="E66" i="29"/>
  <c r="E67" i="29"/>
  <c r="E68" i="29"/>
  <c r="E69" i="29"/>
  <c r="E70" i="29"/>
  <c r="E71" i="29"/>
  <c r="E72" i="29"/>
  <c r="E73" i="29"/>
  <c r="E74" i="29"/>
  <c r="E75" i="29"/>
  <c r="E76" i="29"/>
  <c r="E77" i="29"/>
  <c r="E78" i="29"/>
  <c r="E79" i="29"/>
  <c r="E80" i="29"/>
  <c r="E81" i="29"/>
  <c r="E82" i="29"/>
  <c r="E83" i="29"/>
  <c r="E84" i="29"/>
  <c r="E85" i="29"/>
  <c r="E86" i="29"/>
  <c r="E87" i="29"/>
  <c r="E88" i="29"/>
  <c r="E89" i="29"/>
  <c r="E90" i="29"/>
  <c r="E91" i="29"/>
  <c r="E92" i="29"/>
  <c r="E93" i="29"/>
  <c r="E94" i="29"/>
  <c r="E95" i="29"/>
  <c r="E96" i="29"/>
  <c r="E97" i="29"/>
  <c r="E98" i="29"/>
  <c r="E99" i="29"/>
  <c r="E100" i="29"/>
  <c r="E101" i="29"/>
  <c r="E102" i="29"/>
  <c r="E103" i="29"/>
  <c r="E104" i="29"/>
  <c r="E105" i="29"/>
  <c r="E106" i="29"/>
  <c r="E107" i="29"/>
  <c r="E108" i="29"/>
  <c r="E109" i="29"/>
  <c r="E110" i="29"/>
  <c r="E111" i="29"/>
  <c r="E112" i="29"/>
  <c r="E113" i="29"/>
  <c r="E114" i="29"/>
  <c r="E115" i="29"/>
  <c r="E116" i="29"/>
  <c r="E117" i="29"/>
  <c r="E118" i="29"/>
  <c r="E119" i="29"/>
  <c r="E120" i="29"/>
  <c r="E121" i="29"/>
  <c r="E122" i="29"/>
  <c r="E123" i="29"/>
  <c r="E124" i="29"/>
  <c r="E125" i="29"/>
  <c r="E126" i="29"/>
  <c r="E127" i="29"/>
  <c r="E128" i="29"/>
  <c r="E129" i="29"/>
  <c r="E130" i="29"/>
  <c r="E131" i="29"/>
  <c r="E132" i="29"/>
  <c r="E133" i="29"/>
  <c r="E134" i="29"/>
  <c r="E135" i="29"/>
  <c r="E136" i="29"/>
  <c r="E137" i="29"/>
  <c r="E138" i="29"/>
  <c r="E139" i="29"/>
  <c r="E140" i="29"/>
  <c r="E141" i="29"/>
  <c r="E142" i="29"/>
  <c r="E143" i="29"/>
  <c r="E144" i="29"/>
  <c r="E145" i="29"/>
  <c r="E146" i="29"/>
  <c r="E147" i="29"/>
  <c r="E148" i="29"/>
  <c r="E149" i="29"/>
  <c r="E150" i="29"/>
  <c r="E151" i="29"/>
  <c r="E152" i="29"/>
  <c r="E153" i="29"/>
  <c r="E154" i="29"/>
  <c r="E155" i="29"/>
  <c r="E156" i="29"/>
  <c r="E157" i="29"/>
  <c r="E158" i="29"/>
  <c r="E159" i="29"/>
  <c r="E160" i="29"/>
  <c r="E161" i="29"/>
  <c r="E162" i="29"/>
  <c r="E163" i="29"/>
  <c r="E164" i="29"/>
  <c r="E165" i="29"/>
  <c r="E166" i="29"/>
  <c r="E167" i="29"/>
  <c r="E168" i="29"/>
  <c r="E169" i="29"/>
  <c r="E170" i="29"/>
  <c r="E171" i="29"/>
  <c r="E172" i="29"/>
  <c r="E173" i="29"/>
  <c r="E174" i="29"/>
  <c r="E175" i="29"/>
  <c r="E176" i="29"/>
  <c r="E177" i="29"/>
  <c r="E178" i="29"/>
  <c r="E179" i="29"/>
  <c r="E180" i="29"/>
  <c r="E181" i="29"/>
  <c r="E182" i="29"/>
  <c r="E183" i="29"/>
  <c r="E184" i="29"/>
  <c r="E185" i="29"/>
  <c r="E186" i="29"/>
  <c r="E187" i="29"/>
  <c r="E188" i="29"/>
  <c r="E189" i="29"/>
  <c r="E190" i="29"/>
  <c r="E191" i="29"/>
  <c r="E192" i="29"/>
  <c r="E193" i="29"/>
  <c r="E194" i="29"/>
  <c r="E195" i="29"/>
  <c r="E196" i="29"/>
  <c r="E197" i="29"/>
  <c r="E198" i="29"/>
  <c r="E199" i="29"/>
  <c r="E200" i="29"/>
  <c r="E201" i="29"/>
  <c r="E202" i="29"/>
  <c r="E203" i="29"/>
  <c r="E204" i="29"/>
  <c r="E205" i="29"/>
  <c r="E206" i="29"/>
  <c r="E207" i="29"/>
  <c r="E208" i="29"/>
  <c r="E209" i="29"/>
  <c r="E210" i="29"/>
  <c r="E211" i="29"/>
  <c r="E212" i="29"/>
  <c r="E213" i="29"/>
  <c r="E214" i="29"/>
  <c r="E215" i="29"/>
  <c r="E216" i="29"/>
  <c r="E217" i="29"/>
  <c r="E218" i="29"/>
  <c r="E219" i="29"/>
  <c r="E220" i="29"/>
  <c r="E221" i="29"/>
  <c r="E222" i="29"/>
  <c r="E223" i="29"/>
  <c r="E224" i="29"/>
  <c r="E225" i="29"/>
  <c r="E226" i="29"/>
  <c r="E227" i="29"/>
  <c r="E228" i="29"/>
  <c r="E229" i="29"/>
  <c r="E230" i="29"/>
  <c r="E231" i="29"/>
  <c r="E232" i="29"/>
  <c r="E233" i="29"/>
  <c r="E234" i="29"/>
  <c r="E235" i="29"/>
  <c r="E236" i="29"/>
  <c r="E237" i="29"/>
  <c r="E238" i="29"/>
  <c r="E239" i="29"/>
  <c r="E240" i="29"/>
  <c r="E241" i="29"/>
  <c r="E242" i="29"/>
  <c r="E243" i="29"/>
  <c r="E244" i="29"/>
  <c r="E245" i="29"/>
  <c r="E246" i="29"/>
  <c r="E247" i="29"/>
  <c r="E248" i="29"/>
  <c r="E249" i="29"/>
  <c r="E250" i="29"/>
  <c r="E251" i="29"/>
  <c r="E252" i="29"/>
  <c r="E253" i="29"/>
  <c r="E254" i="29"/>
  <c r="E255" i="29"/>
  <c r="E256" i="29"/>
  <c r="E257" i="29"/>
  <c r="E258" i="29"/>
  <c r="E259" i="29"/>
  <c r="E260" i="29"/>
  <c r="E261" i="29"/>
  <c r="E262" i="29"/>
  <c r="E263" i="29"/>
  <c r="E264" i="29"/>
  <c r="E265" i="29"/>
  <c r="E266" i="29"/>
  <c r="E267" i="29"/>
  <c r="E268" i="29"/>
  <c r="E269" i="29"/>
  <c r="E270" i="29"/>
  <c r="E271" i="29"/>
  <c r="E272" i="29"/>
  <c r="E273" i="29"/>
  <c r="E274" i="29"/>
  <c r="E275" i="29"/>
  <c r="E276" i="29"/>
  <c r="E277" i="29"/>
  <c r="E278" i="29"/>
  <c r="E279" i="29"/>
  <c r="E280" i="29"/>
  <c r="E281" i="29"/>
  <c r="E282" i="29"/>
  <c r="E283" i="29"/>
  <c r="E284" i="29"/>
  <c r="E285" i="29"/>
  <c r="E286" i="29"/>
  <c r="E287" i="29"/>
  <c r="E288" i="29"/>
  <c r="E289" i="29"/>
  <c r="E290" i="29"/>
  <c r="E291" i="29"/>
  <c r="E292" i="29"/>
  <c r="E293" i="29"/>
  <c r="E294" i="29"/>
  <c r="E295" i="29"/>
  <c r="E296" i="29"/>
  <c r="E297" i="29"/>
  <c r="E298" i="29"/>
  <c r="E299" i="29"/>
  <c r="E300" i="29"/>
  <c r="E301" i="29"/>
  <c r="E302" i="29"/>
  <c r="E303" i="29"/>
  <c r="E304" i="29"/>
  <c r="E305" i="29"/>
  <c r="E306" i="29"/>
  <c r="E307" i="29"/>
  <c r="E308" i="29"/>
  <c r="E309" i="29"/>
  <c r="E310" i="29"/>
  <c r="E311" i="29"/>
  <c r="E312" i="29"/>
  <c r="E313" i="29"/>
  <c r="E314" i="29"/>
  <c r="E315" i="29"/>
  <c r="E316" i="29"/>
  <c r="E317" i="29"/>
  <c r="E318" i="29"/>
  <c r="E319" i="29"/>
  <c r="E320" i="29"/>
  <c r="E321" i="29"/>
  <c r="E322" i="29"/>
  <c r="E323" i="29"/>
  <c r="E324" i="29"/>
  <c r="E325" i="29"/>
  <c r="E326" i="29"/>
  <c r="E327" i="29"/>
  <c r="E328" i="29"/>
  <c r="E329" i="29"/>
  <c r="E330" i="29"/>
  <c r="E331" i="29"/>
  <c r="E332" i="29"/>
  <c r="E333" i="29"/>
  <c r="E334" i="29"/>
  <c r="E335" i="29"/>
  <c r="E336" i="29"/>
  <c r="E337" i="29"/>
  <c r="E338" i="29"/>
  <c r="E339" i="29"/>
  <c r="E340" i="29"/>
  <c r="E341" i="29"/>
  <c r="E342" i="29"/>
  <c r="E343" i="29"/>
  <c r="E344" i="29"/>
  <c r="E345" i="29"/>
  <c r="E346" i="29"/>
  <c r="E347" i="29"/>
  <c r="E348" i="29"/>
  <c r="E349" i="29"/>
  <c r="E350" i="29"/>
  <c r="E351" i="29"/>
  <c r="E352" i="29"/>
  <c r="E353" i="29"/>
  <c r="E354" i="29"/>
  <c r="E355" i="29"/>
  <c r="E356" i="29"/>
  <c r="E357" i="29"/>
  <c r="E358" i="29"/>
  <c r="E359" i="29"/>
  <c r="E360" i="29"/>
  <c r="E361" i="29"/>
  <c r="E362" i="29"/>
  <c r="E363" i="29"/>
  <c r="E364" i="29"/>
  <c r="E365" i="29"/>
  <c r="E366" i="29"/>
  <c r="E367" i="29"/>
  <c r="E368" i="29"/>
  <c r="E369" i="29"/>
  <c r="E370" i="29"/>
  <c r="E371" i="29"/>
  <c r="E372" i="29"/>
  <c r="E373" i="29"/>
  <c r="E374" i="29"/>
  <c r="E375" i="29"/>
  <c r="E376" i="29"/>
  <c r="E377" i="29"/>
  <c r="E378" i="29"/>
  <c r="E379" i="29"/>
  <c r="E380" i="29"/>
  <c r="E381" i="29"/>
  <c r="E382" i="29"/>
  <c r="E383" i="29"/>
  <c r="E384" i="29"/>
  <c r="E385" i="29"/>
  <c r="E386" i="29"/>
  <c r="E387" i="29"/>
  <c r="E388" i="29"/>
  <c r="E389" i="29"/>
  <c r="E390" i="29"/>
  <c r="E391" i="29"/>
  <c r="E392" i="29"/>
  <c r="E393" i="29"/>
  <c r="E394" i="29"/>
  <c r="E395" i="29"/>
  <c r="E396" i="29"/>
  <c r="E397" i="29"/>
  <c r="E398" i="29"/>
  <c r="E399" i="29"/>
  <c r="E400" i="29"/>
  <c r="E401" i="29"/>
  <c r="E402" i="29"/>
  <c r="E403" i="29"/>
  <c r="E404" i="29"/>
  <c r="E405" i="29"/>
  <c r="E406" i="29"/>
  <c r="E407" i="29"/>
  <c r="E408" i="29"/>
  <c r="E409" i="29"/>
  <c r="E410" i="29"/>
  <c r="E411" i="29"/>
  <c r="E412" i="29"/>
  <c r="E413" i="29"/>
  <c r="E414" i="29"/>
  <c r="E415" i="29"/>
  <c r="E416" i="29"/>
  <c r="E417" i="29"/>
  <c r="E418" i="29"/>
  <c r="E419" i="29"/>
  <c r="E420" i="29"/>
  <c r="E421" i="29"/>
  <c r="E422" i="29"/>
  <c r="E423" i="29"/>
  <c r="E424" i="29"/>
  <c r="E425" i="29"/>
  <c r="E426" i="29"/>
  <c r="E427" i="29"/>
  <c r="E428" i="29"/>
  <c r="E429" i="29"/>
  <c r="E430" i="29"/>
  <c r="E431" i="29"/>
  <c r="E432" i="29"/>
  <c r="E433" i="29"/>
  <c r="E434" i="29"/>
  <c r="E435" i="29"/>
  <c r="E436" i="29"/>
  <c r="E437" i="29"/>
  <c r="E438" i="29"/>
  <c r="E439" i="29"/>
  <c r="E440" i="29"/>
  <c r="E441" i="29"/>
  <c r="E442" i="29"/>
  <c r="E443" i="29"/>
  <c r="E444" i="29"/>
  <c r="E445" i="29"/>
  <c r="E446" i="29"/>
  <c r="E447" i="29"/>
  <c r="E448" i="29"/>
  <c r="E449" i="29"/>
  <c r="E450" i="29"/>
  <c r="E451" i="29"/>
  <c r="E452" i="29"/>
  <c r="E453" i="29"/>
  <c r="E454" i="29"/>
  <c r="E455" i="29"/>
  <c r="E456" i="29"/>
  <c r="E457" i="29"/>
  <c r="E458" i="29"/>
  <c r="E3" i="29"/>
  <c r="AB4" i="19" l="1"/>
  <c r="AB4" i="27"/>
  <c r="Z4" i="19"/>
  <c r="Z4" i="27"/>
  <c r="AA4" i="19"/>
  <c r="AA4" i="27"/>
  <c r="AA3" i="27"/>
  <c r="AA3" i="19"/>
  <c r="Z3" i="27"/>
  <c r="Z3" i="19"/>
  <c r="H10" i="33"/>
  <c r="J10" i="33" s="1"/>
  <c r="I10" i="33"/>
  <c r="A13" i="33"/>
  <c r="A35" i="31"/>
  <c r="L5" i="29"/>
  <c r="M5" i="29"/>
  <c r="N5" i="29"/>
  <c r="B5" i="27"/>
  <c r="C5" i="27"/>
  <c r="D5" i="27"/>
  <c r="B6" i="27"/>
  <c r="C6" i="27"/>
  <c r="D6" i="27"/>
  <c r="B7" i="27"/>
  <c r="C7" i="27"/>
  <c r="D7" i="27"/>
  <c r="B8" i="27"/>
  <c r="C8" i="27"/>
  <c r="D8" i="27"/>
  <c r="D4" i="27"/>
  <c r="C4" i="27"/>
  <c r="B4" i="27"/>
  <c r="AF3" i="27" l="1"/>
  <c r="AF3" i="19"/>
  <c r="AG12" i="19"/>
  <c r="AG12" i="27"/>
  <c r="AF36" i="19"/>
  <c r="AF36" i="27"/>
  <c r="AG52" i="19"/>
  <c r="AG52" i="27"/>
  <c r="AG50" i="27"/>
  <c r="AG50" i="19"/>
  <c r="AF5" i="27"/>
  <c r="AF5" i="19"/>
  <c r="AG29" i="27"/>
  <c r="AG29" i="19"/>
  <c r="AF53" i="27"/>
  <c r="AF53" i="19"/>
  <c r="AH69" i="27"/>
  <c r="AH69" i="19"/>
  <c r="AF6" i="27"/>
  <c r="AF6" i="19"/>
  <c r="AF30" i="27"/>
  <c r="AF30" i="19"/>
  <c r="AG46" i="27"/>
  <c r="AG46" i="19"/>
  <c r="AH70" i="19"/>
  <c r="AH70" i="27"/>
  <c r="AF34" i="27"/>
  <c r="AF34" i="19"/>
  <c r="AH15" i="27"/>
  <c r="AH15" i="19"/>
  <c r="AF31" i="19"/>
  <c r="AF31" i="27"/>
  <c r="AF55" i="19"/>
  <c r="AF55" i="27"/>
  <c r="AH25" i="19"/>
  <c r="AH25" i="27"/>
  <c r="AH49" i="19"/>
  <c r="AH49" i="27"/>
  <c r="AH16" i="27"/>
  <c r="AH16" i="19"/>
  <c r="AH40" i="27"/>
  <c r="AH40" i="19"/>
  <c r="AG56" i="19"/>
  <c r="AG56" i="27"/>
  <c r="AG33" i="19"/>
  <c r="AG33" i="27"/>
  <c r="AH74" i="27"/>
  <c r="AH74" i="19"/>
  <c r="AF19" i="27"/>
  <c r="AF19" i="19"/>
  <c r="AF67" i="27"/>
  <c r="AF67" i="19"/>
  <c r="AH12" i="27"/>
  <c r="AH12" i="19"/>
  <c r="AH36" i="27"/>
  <c r="AH36" i="19"/>
  <c r="AF60" i="19"/>
  <c r="AF60" i="27"/>
  <c r="AG13" i="27"/>
  <c r="AG13" i="19"/>
  <c r="AF29" i="27"/>
  <c r="AF29" i="19"/>
  <c r="AG53" i="27"/>
  <c r="AG53" i="19"/>
  <c r="AF42" i="27"/>
  <c r="AF42" i="19"/>
  <c r="AH6" i="19"/>
  <c r="AH6" i="27"/>
  <c r="AG30" i="27"/>
  <c r="AG30" i="19"/>
  <c r="AF54" i="27"/>
  <c r="AF54" i="19"/>
  <c r="AG70" i="19"/>
  <c r="AG70" i="27"/>
  <c r="AG34" i="27"/>
  <c r="AG34" i="19"/>
  <c r="AG15" i="27"/>
  <c r="AG15" i="19"/>
  <c r="AG39" i="27"/>
  <c r="AG39" i="19"/>
  <c r="AH55" i="27"/>
  <c r="AH55" i="19"/>
  <c r="AG25" i="19"/>
  <c r="AG25" i="27"/>
  <c r="AG65" i="19"/>
  <c r="AG65" i="27"/>
  <c r="AG16" i="19"/>
  <c r="AG16" i="27"/>
  <c r="AF40" i="27"/>
  <c r="AF40" i="19"/>
  <c r="AF64" i="27"/>
  <c r="AF64" i="19"/>
  <c r="AF33" i="19"/>
  <c r="AF33" i="27"/>
  <c r="AG74" i="27"/>
  <c r="AG74" i="19"/>
  <c r="AG27" i="27"/>
  <c r="AG27" i="19"/>
  <c r="AF51" i="27"/>
  <c r="AF51" i="19"/>
  <c r="AH67" i="19"/>
  <c r="AH67" i="27"/>
  <c r="AF10" i="27"/>
  <c r="AF10" i="19"/>
  <c r="AF20" i="19"/>
  <c r="AF20" i="27"/>
  <c r="AG36" i="19"/>
  <c r="AG36" i="27"/>
  <c r="AH60" i="27"/>
  <c r="AH60" i="19"/>
  <c r="AH9" i="19"/>
  <c r="AH9" i="27"/>
  <c r="AH13" i="27"/>
  <c r="AH13" i="19"/>
  <c r="AG37" i="27"/>
  <c r="AG37" i="19"/>
  <c r="AH53" i="27"/>
  <c r="AH53" i="19"/>
  <c r="AH42" i="27"/>
  <c r="AH42" i="19"/>
  <c r="AG14" i="19"/>
  <c r="AG14" i="27"/>
  <c r="AH30" i="19"/>
  <c r="AH30" i="27"/>
  <c r="AH54" i="19"/>
  <c r="AH54" i="27"/>
  <c r="AH66" i="27"/>
  <c r="AH66" i="19"/>
  <c r="AF15" i="19"/>
  <c r="AF15" i="27"/>
  <c r="AF39" i="19"/>
  <c r="AF39" i="27"/>
  <c r="AG63" i="27"/>
  <c r="AG63" i="19"/>
  <c r="AF25" i="19"/>
  <c r="AF25" i="27"/>
  <c r="AF65" i="19"/>
  <c r="AF65" i="27"/>
  <c r="AG24" i="19"/>
  <c r="AG24" i="27"/>
  <c r="AG40" i="27"/>
  <c r="AG40" i="19"/>
  <c r="AH64" i="27"/>
  <c r="AH64" i="19"/>
  <c r="AG57" i="19"/>
  <c r="AG57" i="27"/>
  <c r="AH11" i="27"/>
  <c r="AH11" i="19"/>
  <c r="AF27" i="27"/>
  <c r="AF27" i="19"/>
  <c r="AG51" i="27"/>
  <c r="AG51" i="19"/>
  <c r="AH10" i="27"/>
  <c r="AH10" i="19"/>
  <c r="AH20" i="27"/>
  <c r="AH20" i="19"/>
  <c r="AF44" i="19"/>
  <c r="AF44" i="27"/>
  <c r="AG60" i="19"/>
  <c r="AG60" i="27"/>
  <c r="AG9" i="19"/>
  <c r="AG9" i="27"/>
  <c r="AF26" i="27"/>
  <c r="AF26" i="19"/>
  <c r="AF13" i="27"/>
  <c r="AF13" i="19"/>
  <c r="AF37" i="27"/>
  <c r="AF37" i="19"/>
  <c r="AF61" i="27"/>
  <c r="AF61" i="19"/>
  <c r="AG42" i="27"/>
  <c r="AG42" i="19"/>
  <c r="AF14" i="27"/>
  <c r="AF14" i="19"/>
  <c r="AF38" i="27"/>
  <c r="AF38" i="19"/>
  <c r="AG54" i="27"/>
  <c r="AG54" i="19"/>
  <c r="AF66" i="27"/>
  <c r="AF66" i="19"/>
  <c r="AH23" i="27"/>
  <c r="AH23" i="19"/>
  <c r="AH39" i="27"/>
  <c r="AH39" i="19"/>
  <c r="AF63" i="19"/>
  <c r="AF63" i="27"/>
  <c r="AF41" i="27"/>
  <c r="AF41" i="19"/>
  <c r="AH65" i="19"/>
  <c r="AH65" i="27"/>
  <c r="AF24" i="27"/>
  <c r="AF24" i="19"/>
  <c r="AH48" i="27"/>
  <c r="AH48" i="19"/>
  <c r="AG64" i="19"/>
  <c r="AG64" i="27"/>
  <c r="AF57" i="19"/>
  <c r="AF57" i="27"/>
  <c r="AG67" i="27"/>
  <c r="AG67" i="19"/>
  <c r="AH27" i="19"/>
  <c r="AH27" i="27"/>
  <c r="AG11" i="27"/>
  <c r="AG11" i="19"/>
  <c r="AG35" i="27"/>
  <c r="AG35" i="19"/>
  <c r="AH51" i="19"/>
  <c r="AH51" i="27"/>
  <c r="AG10" i="27"/>
  <c r="AG10" i="19"/>
  <c r="AF4" i="19"/>
  <c r="AF4" i="27"/>
  <c r="AG20" i="19"/>
  <c r="AG20" i="27"/>
  <c r="AH44" i="27"/>
  <c r="AH44" i="19"/>
  <c r="AF68" i="19"/>
  <c r="AF68" i="27"/>
  <c r="AF9" i="19"/>
  <c r="AF9" i="27"/>
  <c r="AH26" i="27"/>
  <c r="AH26" i="19"/>
  <c r="AG21" i="27"/>
  <c r="AG21" i="19"/>
  <c r="AH37" i="19"/>
  <c r="AH37" i="27"/>
  <c r="AG61" i="27"/>
  <c r="AG61" i="19"/>
  <c r="AH14" i="19"/>
  <c r="AH14" i="27"/>
  <c r="AH38" i="19"/>
  <c r="AH38" i="27"/>
  <c r="AF62" i="27"/>
  <c r="AF62" i="19"/>
  <c r="AG66" i="27"/>
  <c r="AG66" i="19"/>
  <c r="AG23" i="27"/>
  <c r="AG23" i="19"/>
  <c r="AG47" i="27"/>
  <c r="AG47" i="19"/>
  <c r="AH63" i="27"/>
  <c r="AH63" i="19"/>
  <c r="AH41" i="19"/>
  <c r="AH41" i="27"/>
  <c r="AF8" i="27"/>
  <c r="AF8" i="19"/>
  <c r="AH24" i="27"/>
  <c r="AH24" i="19"/>
  <c r="AF48" i="27"/>
  <c r="AF48" i="19"/>
  <c r="AH72" i="27"/>
  <c r="AH72" i="19"/>
  <c r="AH57" i="19"/>
  <c r="AH57" i="27"/>
  <c r="AF18" i="27"/>
  <c r="AF18" i="19"/>
  <c r="AF11" i="27"/>
  <c r="AF11" i="19"/>
  <c r="AF35" i="27"/>
  <c r="AF35" i="19"/>
  <c r="AF59" i="27"/>
  <c r="AF59" i="19"/>
  <c r="AH58" i="27"/>
  <c r="AH58" i="19"/>
  <c r="AH4" i="27"/>
  <c r="AH4" i="19"/>
  <c r="AF28" i="19"/>
  <c r="AF28" i="27"/>
  <c r="AG44" i="19"/>
  <c r="AG44" i="27"/>
  <c r="AH68" i="27"/>
  <c r="AH68" i="19"/>
  <c r="AG26" i="27"/>
  <c r="AG26" i="19"/>
  <c r="AH21" i="27"/>
  <c r="AH21" i="19"/>
  <c r="AF45" i="27"/>
  <c r="AF45" i="19"/>
  <c r="AH61" i="27"/>
  <c r="AH61" i="19"/>
  <c r="AF22" i="27"/>
  <c r="AF22" i="19"/>
  <c r="AG38" i="19"/>
  <c r="AG38" i="27"/>
  <c r="AH62" i="19"/>
  <c r="AH62" i="27"/>
  <c r="AH17" i="19"/>
  <c r="AH17" i="27"/>
  <c r="AH7" i="27"/>
  <c r="AH7" i="19"/>
  <c r="AF23" i="19"/>
  <c r="AF23" i="27"/>
  <c r="AF47" i="19"/>
  <c r="AF47" i="27"/>
  <c r="AG71" i="27"/>
  <c r="AG71" i="19"/>
  <c r="AG41" i="19"/>
  <c r="AG41" i="27"/>
  <c r="AH8" i="27"/>
  <c r="AH8" i="19"/>
  <c r="AF32" i="27"/>
  <c r="AF32" i="19"/>
  <c r="AG48" i="27"/>
  <c r="AG48" i="19"/>
  <c r="AF72" i="27"/>
  <c r="AF72" i="19"/>
  <c r="AG73" i="19"/>
  <c r="AG73" i="27"/>
  <c r="AH18" i="27"/>
  <c r="AH18" i="19"/>
  <c r="AH19" i="19"/>
  <c r="AH19" i="27"/>
  <c r="AH35" i="19"/>
  <c r="AH35" i="27"/>
  <c r="AG59" i="27"/>
  <c r="AG59" i="19"/>
  <c r="AH3" i="27"/>
  <c r="AH3" i="19"/>
  <c r="AF58" i="27"/>
  <c r="AF58" i="19"/>
  <c r="AG4" i="19"/>
  <c r="AG4" i="27"/>
  <c r="AH28" i="27"/>
  <c r="AH28" i="19"/>
  <c r="AF52" i="19"/>
  <c r="AF52" i="27"/>
  <c r="AG68" i="19"/>
  <c r="AG68" i="27"/>
  <c r="AH50" i="27"/>
  <c r="AH50" i="19"/>
  <c r="AG5" i="27"/>
  <c r="AG5" i="19"/>
  <c r="AF21" i="27"/>
  <c r="AF21" i="19"/>
  <c r="AG45" i="27"/>
  <c r="AG45" i="19"/>
  <c r="AG69" i="27"/>
  <c r="AG69" i="19"/>
  <c r="AG22" i="27"/>
  <c r="AG22" i="19"/>
  <c r="AF46" i="27"/>
  <c r="AF46" i="19"/>
  <c r="AG62" i="27"/>
  <c r="AG62" i="19"/>
  <c r="AG17" i="19"/>
  <c r="AG17" i="27"/>
  <c r="AG7" i="27"/>
  <c r="AG7" i="19"/>
  <c r="AG31" i="27"/>
  <c r="AG31" i="19"/>
  <c r="AH47" i="27"/>
  <c r="AH47" i="19"/>
  <c r="AF71" i="19"/>
  <c r="AF71" i="27"/>
  <c r="AG49" i="19"/>
  <c r="AG49" i="27"/>
  <c r="AG8" i="27"/>
  <c r="AG8" i="19"/>
  <c r="AH32" i="27"/>
  <c r="AH32" i="19"/>
  <c r="AF56" i="27"/>
  <c r="AF56" i="19"/>
  <c r="AG72" i="27"/>
  <c r="AG72" i="19"/>
  <c r="AF73" i="27"/>
  <c r="AF73" i="19"/>
  <c r="AG18" i="27"/>
  <c r="AG18" i="19"/>
  <c r="AG43" i="27"/>
  <c r="AG43" i="19"/>
  <c r="AF43" i="27"/>
  <c r="AF43" i="19"/>
  <c r="AG19" i="27"/>
  <c r="AG19" i="19"/>
  <c r="AH43" i="19"/>
  <c r="AH43" i="27"/>
  <c r="AH59" i="19"/>
  <c r="AH59" i="27"/>
  <c r="AG3" i="27"/>
  <c r="AG3" i="19"/>
  <c r="AG58" i="27"/>
  <c r="AG58" i="19"/>
  <c r="AF12" i="19"/>
  <c r="AF12" i="27"/>
  <c r="AG28" i="19"/>
  <c r="AG28" i="27"/>
  <c r="AH52" i="27"/>
  <c r="AH52" i="19"/>
  <c r="AF50" i="27"/>
  <c r="AF50" i="19"/>
  <c r="AH5" i="19"/>
  <c r="AH5" i="27"/>
  <c r="AH29" i="27"/>
  <c r="AH29" i="19"/>
  <c r="AH45" i="27"/>
  <c r="AH45" i="19"/>
  <c r="AF69" i="27"/>
  <c r="AF69" i="19"/>
  <c r="AG6" i="27"/>
  <c r="AG6" i="19"/>
  <c r="AH22" i="19"/>
  <c r="AH22" i="27"/>
  <c r="AH46" i="19"/>
  <c r="AH46" i="27"/>
  <c r="AF70" i="27"/>
  <c r="AF70" i="19"/>
  <c r="AF17" i="19"/>
  <c r="AF17" i="27"/>
  <c r="AH34" i="27"/>
  <c r="AH34" i="19"/>
  <c r="AF7" i="19"/>
  <c r="AF7" i="27"/>
  <c r="AH31" i="27"/>
  <c r="AH31" i="19"/>
  <c r="AG55" i="27"/>
  <c r="AG55" i="19"/>
  <c r="AH71" i="27"/>
  <c r="AH71" i="19"/>
  <c r="AF49" i="19"/>
  <c r="AF49" i="27"/>
  <c r="AF16" i="27"/>
  <c r="AF16" i="19"/>
  <c r="AG32" i="27"/>
  <c r="AG32" i="19"/>
  <c r="AH56" i="27"/>
  <c r="AH56" i="19"/>
  <c r="AH33" i="19"/>
  <c r="AH33" i="27"/>
  <c r="AH73" i="19"/>
  <c r="AH73" i="27"/>
  <c r="AF74" i="27"/>
  <c r="AF74" i="19"/>
  <c r="AF83" i="27"/>
  <c r="AF83" i="19"/>
  <c r="AG107" i="27"/>
  <c r="AG107" i="19"/>
  <c r="AF76" i="27"/>
  <c r="AF76" i="19"/>
  <c r="AG92" i="27"/>
  <c r="AG92" i="19"/>
  <c r="AF116" i="27"/>
  <c r="AF116" i="19"/>
  <c r="AG93" i="19"/>
  <c r="AG93" i="27"/>
  <c r="AH109" i="27"/>
  <c r="AH109" i="19"/>
  <c r="AG86" i="27"/>
  <c r="AG86" i="19"/>
  <c r="AF110" i="27"/>
  <c r="AF110" i="19"/>
  <c r="AG106" i="19"/>
  <c r="AG106" i="27"/>
  <c r="AF95" i="27"/>
  <c r="AF95" i="19"/>
  <c r="AG119" i="19"/>
  <c r="AG119" i="27"/>
  <c r="AG97" i="27"/>
  <c r="AG97" i="19"/>
  <c r="AG82" i="19"/>
  <c r="AG82" i="27"/>
  <c r="AF80" i="27"/>
  <c r="AF80" i="19"/>
  <c r="AG96" i="27"/>
  <c r="AG96" i="19"/>
  <c r="AH120" i="27"/>
  <c r="AH120" i="19"/>
  <c r="AH83" i="19"/>
  <c r="AH83" i="27"/>
  <c r="AF107" i="27"/>
  <c r="AF107" i="19"/>
  <c r="AF114" i="19"/>
  <c r="AF114" i="27"/>
  <c r="AH76" i="19"/>
  <c r="AH76" i="27"/>
  <c r="AH100" i="19"/>
  <c r="AH100" i="27"/>
  <c r="AG116" i="27"/>
  <c r="AG116" i="19"/>
  <c r="AF93" i="27"/>
  <c r="AF93" i="19"/>
  <c r="AG117" i="27"/>
  <c r="AG117" i="19"/>
  <c r="AH94" i="27"/>
  <c r="AH94" i="19"/>
  <c r="AG110" i="27"/>
  <c r="AG110" i="19"/>
  <c r="AG113" i="27"/>
  <c r="AG113" i="19"/>
  <c r="AG79" i="19"/>
  <c r="AG79" i="27"/>
  <c r="AH95" i="19"/>
  <c r="AH95" i="27"/>
  <c r="AF119" i="27"/>
  <c r="AF119" i="19"/>
  <c r="AF97" i="19"/>
  <c r="AF97" i="27"/>
  <c r="AH80" i="27"/>
  <c r="AH80" i="19"/>
  <c r="AH104" i="27"/>
  <c r="AH104" i="19"/>
  <c r="AG120" i="27"/>
  <c r="AG120" i="19"/>
  <c r="AG89" i="27"/>
  <c r="AG89" i="19"/>
  <c r="AG91" i="27"/>
  <c r="AG91" i="19"/>
  <c r="AH107" i="19"/>
  <c r="AH107" i="27"/>
  <c r="AH114" i="19"/>
  <c r="AH114" i="27"/>
  <c r="AG76" i="27"/>
  <c r="AG76" i="19"/>
  <c r="AF100" i="27"/>
  <c r="AF100" i="19"/>
  <c r="AF90" i="19"/>
  <c r="AF90" i="27"/>
  <c r="AG77" i="19"/>
  <c r="AG77" i="27"/>
  <c r="AH93" i="19"/>
  <c r="AH93" i="27"/>
  <c r="AF117" i="19"/>
  <c r="AF117" i="27"/>
  <c r="AF94" i="27"/>
  <c r="AF94" i="19"/>
  <c r="AF118" i="27"/>
  <c r="AF118" i="19"/>
  <c r="AF113" i="27"/>
  <c r="AF113" i="19"/>
  <c r="AF79" i="27"/>
  <c r="AF79" i="19"/>
  <c r="AG103" i="19"/>
  <c r="AG103" i="27"/>
  <c r="AH119" i="19"/>
  <c r="AH119" i="27"/>
  <c r="AH97" i="27"/>
  <c r="AH97" i="19"/>
  <c r="AG80" i="19"/>
  <c r="AG80" i="27"/>
  <c r="AF104" i="19"/>
  <c r="AF104" i="27"/>
  <c r="AF89" i="27"/>
  <c r="AF89" i="19"/>
  <c r="AF91" i="19"/>
  <c r="AF91" i="27"/>
  <c r="AG115" i="27"/>
  <c r="AG115" i="19"/>
  <c r="AG114" i="27"/>
  <c r="AG114" i="19"/>
  <c r="AH84" i="19"/>
  <c r="AH84" i="27"/>
  <c r="AG100" i="27"/>
  <c r="AG100" i="19"/>
  <c r="AH90" i="19"/>
  <c r="AH90" i="27"/>
  <c r="AF77" i="27"/>
  <c r="AF77" i="19"/>
  <c r="AG101" i="19"/>
  <c r="AG101" i="27"/>
  <c r="AH117" i="27"/>
  <c r="AH117" i="19"/>
  <c r="AH78" i="27"/>
  <c r="AH78" i="19"/>
  <c r="AG94" i="27"/>
  <c r="AG94" i="19"/>
  <c r="AH118" i="27"/>
  <c r="AH118" i="19"/>
  <c r="AH113" i="27"/>
  <c r="AH113" i="19"/>
  <c r="AH79" i="27"/>
  <c r="AH79" i="19"/>
  <c r="AF103" i="27"/>
  <c r="AF103" i="19"/>
  <c r="AG121" i="27"/>
  <c r="AG121" i="19"/>
  <c r="AH88" i="27"/>
  <c r="AH88" i="19"/>
  <c r="AG104" i="19"/>
  <c r="AG104" i="27"/>
  <c r="AH89" i="27"/>
  <c r="AH89" i="19"/>
  <c r="AF122" i="27"/>
  <c r="AF122" i="19"/>
  <c r="AG75" i="27"/>
  <c r="AG75" i="19"/>
  <c r="AH91" i="27"/>
  <c r="AH91" i="19"/>
  <c r="AF115" i="19"/>
  <c r="AF115" i="27"/>
  <c r="AF84" i="27"/>
  <c r="AF84" i="19"/>
  <c r="AF108" i="27"/>
  <c r="AF108" i="19"/>
  <c r="AG90" i="19"/>
  <c r="AG90" i="27"/>
  <c r="AH77" i="19"/>
  <c r="AH77" i="27"/>
  <c r="AF101" i="19"/>
  <c r="AF101" i="27"/>
  <c r="AF78" i="27"/>
  <c r="AF78" i="19"/>
  <c r="AF102" i="27"/>
  <c r="AF102" i="19"/>
  <c r="AG118" i="19"/>
  <c r="AG118" i="27"/>
  <c r="AG87" i="19"/>
  <c r="AG87" i="27"/>
  <c r="AH103" i="27"/>
  <c r="AH103" i="19"/>
  <c r="AF121" i="27"/>
  <c r="AF121" i="19"/>
  <c r="AF88" i="19"/>
  <c r="AF88" i="27"/>
  <c r="AF112" i="19"/>
  <c r="AF112" i="27"/>
  <c r="AH122" i="19"/>
  <c r="AH122" i="27"/>
  <c r="AF75" i="19"/>
  <c r="AF75" i="27"/>
  <c r="AG99" i="27"/>
  <c r="AG99" i="19"/>
  <c r="AH115" i="27"/>
  <c r="AH115" i="19"/>
  <c r="AG84" i="27"/>
  <c r="AG84" i="19"/>
  <c r="AH108" i="19"/>
  <c r="AH108" i="27"/>
  <c r="AG85" i="27"/>
  <c r="AG85" i="19"/>
  <c r="AH101" i="19"/>
  <c r="AH101" i="27"/>
  <c r="AG105" i="27"/>
  <c r="AG105" i="19"/>
  <c r="AH98" i="19"/>
  <c r="AH98" i="27"/>
  <c r="AG78" i="27"/>
  <c r="AG78" i="19"/>
  <c r="AH102" i="27"/>
  <c r="AH102" i="19"/>
  <c r="AF87" i="27"/>
  <c r="AF87" i="19"/>
  <c r="AG111" i="19"/>
  <c r="AG111" i="27"/>
  <c r="AG81" i="27"/>
  <c r="AG81" i="19"/>
  <c r="AH121" i="27"/>
  <c r="AH121" i="19"/>
  <c r="AG88" i="27"/>
  <c r="AG88" i="19"/>
  <c r="AH112" i="27"/>
  <c r="AH112" i="19"/>
  <c r="AG122" i="19"/>
  <c r="AG122" i="27"/>
  <c r="AH75" i="27"/>
  <c r="AH75" i="19"/>
  <c r="AF99" i="27"/>
  <c r="AF99" i="19"/>
  <c r="AF92" i="27"/>
  <c r="AF92" i="19"/>
  <c r="AG108" i="27"/>
  <c r="AG108" i="19"/>
  <c r="AF85" i="19"/>
  <c r="AF85" i="27"/>
  <c r="AG109" i="19"/>
  <c r="AG109" i="27"/>
  <c r="AF105" i="27"/>
  <c r="AF105" i="19"/>
  <c r="AF98" i="19"/>
  <c r="AF98" i="27"/>
  <c r="AF86" i="27"/>
  <c r="AF86" i="19"/>
  <c r="AG102" i="27"/>
  <c r="AG102" i="19"/>
  <c r="AF106" i="19"/>
  <c r="AF106" i="27"/>
  <c r="AH87" i="19"/>
  <c r="AH87" i="27"/>
  <c r="AF111" i="27"/>
  <c r="AF111" i="19"/>
  <c r="AF81" i="19"/>
  <c r="AF81" i="27"/>
  <c r="AF82" i="19"/>
  <c r="AF82" i="27"/>
  <c r="AF96" i="27"/>
  <c r="AF96" i="19"/>
  <c r="AG112" i="19"/>
  <c r="AG112" i="27"/>
  <c r="AG83" i="27"/>
  <c r="AG83" i="19"/>
  <c r="AH99" i="27"/>
  <c r="AH99" i="19"/>
  <c r="AH92" i="19"/>
  <c r="AH92" i="27"/>
  <c r="AH116" i="19"/>
  <c r="AH116" i="27"/>
  <c r="AH85" i="27"/>
  <c r="AH85" i="19"/>
  <c r="AF109" i="19"/>
  <c r="AF109" i="27"/>
  <c r="AH105" i="27"/>
  <c r="AH105" i="19"/>
  <c r="AG98" i="19"/>
  <c r="AG98" i="27"/>
  <c r="AH86" i="19"/>
  <c r="AH86" i="27"/>
  <c r="AH110" i="27"/>
  <c r="AH110" i="19"/>
  <c r="AH106" i="27"/>
  <c r="AH106" i="19"/>
  <c r="AG95" i="19"/>
  <c r="AG95" i="27"/>
  <c r="AH111" i="19"/>
  <c r="AH111" i="27"/>
  <c r="AH81" i="27"/>
  <c r="AH81" i="19"/>
  <c r="AH82" i="27"/>
  <c r="AH82" i="19"/>
  <c r="AH96" i="27"/>
  <c r="AH96" i="19"/>
  <c r="AF120" i="19"/>
  <c r="AF120" i="27"/>
  <c r="AB5" i="27"/>
  <c r="AB5" i="19"/>
  <c r="Z5" i="27"/>
  <c r="Z5" i="19"/>
  <c r="AA5" i="27"/>
  <c r="AA5" i="19"/>
  <c r="A14" i="33"/>
  <c r="L10" i="33"/>
  <c r="C11" i="33" s="1"/>
  <c r="K10" i="33"/>
  <c r="A36" i="31"/>
  <c r="L6" i="29"/>
  <c r="M6" i="29"/>
  <c r="N6" i="29"/>
  <c r="D347" i="29"/>
  <c r="D395" i="29"/>
  <c r="B398" i="29"/>
  <c r="B397" i="29"/>
  <c r="B396" i="29"/>
  <c r="B395" i="29"/>
  <c r="B394" i="29"/>
  <c r="B393" i="29"/>
  <c r="B392" i="29"/>
  <c r="B391" i="29"/>
  <c r="B390" i="29"/>
  <c r="B389" i="29"/>
  <c r="B388" i="29"/>
  <c r="B387" i="29"/>
  <c r="B386" i="29"/>
  <c r="B385" i="29"/>
  <c r="B384" i="29"/>
  <c r="B383" i="29"/>
  <c r="B382" i="29"/>
  <c r="B381" i="29"/>
  <c r="B380" i="29"/>
  <c r="B379" i="29"/>
  <c r="B378" i="29"/>
  <c r="B377" i="29"/>
  <c r="B376" i="29"/>
  <c r="B375" i="29"/>
  <c r="B374" i="29"/>
  <c r="B373" i="29"/>
  <c r="B372" i="29"/>
  <c r="B371" i="29"/>
  <c r="B370" i="29"/>
  <c r="B369" i="29"/>
  <c r="B368" i="29"/>
  <c r="B367" i="29"/>
  <c r="B366" i="29"/>
  <c r="B365" i="29"/>
  <c r="B364" i="29"/>
  <c r="B363" i="29"/>
  <c r="B362" i="29"/>
  <c r="B361" i="29"/>
  <c r="B360" i="29"/>
  <c r="B359" i="29"/>
  <c r="B358" i="29"/>
  <c r="B357" i="29"/>
  <c r="B356" i="29"/>
  <c r="B355" i="29"/>
  <c r="B354" i="29"/>
  <c r="B353" i="29"/>
  <c r="B352" i="29"/>
  <c r="B351" i="29"/>
  <c r="B350" i="29"/>
  <c r="B349" i="29"/>
  <c r="B348" i="29"/>
  <c r="B347" i="29"/>
  <c r="B346" i="29"/>
  <c r="D344" i="29"/>
  <c r="C332" i="29"/>
  <c r="C324" i="29"/>
  <c r="C320" i="29"/>
  <c r="C316" i="29"/>
  <c r="C308" i="29"/>
  <c r="I305" i="29"/>
  <c r="C304" i="29"/>
  <c r="C296" i="29"/>
  <c r="C284" i="29"/>
  <c r="I281" i="29"/>
  <c r="C276" i="29"/>
  <c r="C272" i="29"/>
  <c r="C268" i="29"/>
  <c r="C260" i="29"/>
  <c r="I257" i="29"/>
  <c r="C256" i="29"/>
  <c r="C248" i="29"/>
  <c r="C236" i="29"/>
  <c r="I233" i="29"/>
  <c r="C228" i="29"/>
  <c r="C224" i="29"/>
  <c r="C220" i="29"/>
  <c r="C212" i="29"/>
  <c r="I209" i="29"/>
  <c r="C208" i="29"/>
  <c r="C200" i="29"/>
  <c r="C188" i="29"/>
  <c r="C180" i="29"/>
  <c r="C176" i="29"/>
  <c r="C172" i="29"/>
  <c r="C164" i="29"/>
  <c r="C160" i="29"/>
  <c r="C152" i="29"/>
  <c r="C140" i="29"/>
  <c r="C132" i="29"/>
  <c r="C128" i="29"/>
  <c r="C124" i="29"/>
  <c r="AB123" i="29"/>
  <c r="AB124" i="29" s="1"/>
  <c r="AB125" i="29" s="1"/>
  <c r="AB126" i="29" s="1"/>
  <c r="AB127" i="29" s="1"/>
  <c r="AB128" i="29" s="1"/>
  <c r="AB129" i="29" s="1"/>
  <c r="AB130" i="29" s="1"/>
  <c r="AB131" i="29" s="1"/>
  <c r="AB132" i="29" s="1"/>
  <c r="AB133" i="29" s="1"/>
  <c r="AB134" i="29" s="1"/>
  <c r="AB135" i="29" s="1"/>
  <c r="AB136" i="29" s="1"/>
  <c r="AB137" i="29" s="1"/>
  <c r="AB138" i="29" s="1"/>
  <c r="AB139" i="29" s="1"/>
  <c r="AB140" i="29" s="1"/>
  <c r="AB141" i="29" s="1"/>
  <c r="AB142" i="29" s="1"/>
  <c r="AB143" i="29" s="1"/>
  <c r="AB144" i="29" s="1"/>
  <c r="AB145" i="29" s="1"/>
  <c r="AB146" i="29" s="1"/>
  <c r="AB147" i="29" s="1"/>
  <c r="AB148" i="29" s="1"/>
  <c r="AB149" i="29" s="1"/>
  <c r="AB150" i="29" s="1"/>
  <c r="AB151" i="29" s="1"/>
  <c r="AB152" i="29" s="1"/>
  <c r="AB153" i="29" s="1"/>
  <c r="AB154" i="29" s="1"/>
  <c r="AB155" i="29" s="1"/>
  <c r="AB156" i="29" s="1"/>
  <c r="AB157" i="29" s="1"/>
  <c r="AB158" i="29" s="1"/>
  <c r="AB159" i="29" s="1"/>
  <c r="AB160" i="29" s="1"/>
  <c r="AB161" i="29" s="1"/>
  <c r="AB162" i="29" s="1"/>
  <c r="AB163" i="29" s="1"/>
  <c r="AB164" i="29" s="1"/>
  <c r="AB165" i="29" s="1"/>
  <c r="AB166" i="29" s="1"/>
  <c r="AB167" i="29" s="1"/>
  <c r="AB168" i="29" s="1"/>
  <c r="AB169" i="29" s="1"/>
  <c r="AB170" i="29" s="1"/>
  <c r="AB171" i="29" s="1"/>
  <c r="AB172" i="29" s="1"/>
  <c r="AB173" i="29" s="1"/>
  <c r="AB174" i="29" s="1"/>
  <c r="AB175" i="29" s="1"/>
  <c r="AB176" i="29" s="1"/>
  <c r="AB177" i="29" s="1"/>
  <c r="AB178" i="29" s="1"/>
  <c r="AB179" i="29" s="1"/>
  <c r="AB180" i="29" s="1"/>
  <c r="AB181" i="29" s="1"/>
  <c r="AB182" i="29" s="1"/>
  <c r="AB183" i="29" s="1"/>
  <c r="AB184" i="29" s="1"/>
  <c r="AB185" i="29" s="1"/>
  <c r="AB186" i="29" s="1"/>
  <c r="AB187" i="29" s="1"/>
  <c r="AB188" i="29" s="1"/>
  <c r="AB189" i="29" s="1"/>
  <c r="AB190" i="29" s="1"/>
  <c r="AB191" i="29" s="1"/>
  <c r="AB192" i="29" s="1"/>
  <c r="AB193" i="29" s="1"/>
  <c r="AB194" i="29" s="1"/>
  <c r="AB195" i="29" s="1"/>
  <c r="AB196" i="29" s="1"/>
  <c r="AB197" i="29" s="1"/>
  <c r="AB198" i="29" s="1"/>
  <c r="AB199" i="29" s="1"/>
  <c r="AB200" i="29" s="1"/>
  <c r="AB201" i="29" s="1"/>
  <c r="AB202" i="29" s="1"/>
  <c r="AB203" i="29" s="1"/>
  <c r="AB204" i="29" s="1"/>
  <c r="AB205" i="29" s="1"/>
  <c r="AB206" i="29" s="1"/>
  <c r="AB207" i="29" s="1"/>
  <c r="AB208" i="29" s="1"/>
  <c r="AB209" i="29" s="1"/>
  <c r="AB210" i="29" s="1"/>
  <c r="AB211" i="29" s="1"/>
  <c r="AB212" i="29" s="1"/>
  <c r="AB213" i="29" s="1"/>
  <c r="AB214" i="29" s="1"/>
  <c r="AB215" i="29" s="1"/>
  <c r="AB216" i="29" s="1"/>
  <c r="AB217" i="29" s="1"/>
  <c r="AB218" i="29" s="1"/>
  <c r="AB219" i="29" s="1"/>
  <c r="AB220" i="29" s="1"/>
  <c r="AB221" i="29" s="1"/>
  <c r="AB222" i="29" s="1"/>
  <c r="AB223" i="29" s="1"/>
  <c r="AB224" i="29" s="1"/>
  <c r="AB225" i="29" s="1"/>
  <c r="AB226" i="29" s="1"/>
  <c r="AB227" i="29" s="1"/>
  <c r="AB228" i="29" s="1"/>
  <c r="AB229" i="29" s="1"/>
  <c r="AB230" i="29" s="1"/>
  <c r="AB231" i="29" s="1"/>
  <c r="AB232" i="29" s="1"/>
  <c r="AB233" i="29" s="1"/>
  <c r="AB234" i="29" s="1"/>
  <c r="AB235" i="29" s="1"/>
  <c r="AB236" i="29" s="1"/>
  <c r="AB237" i="29" s="1"/>
  <c r="AB238" i="29" s="1"/>
  <c r="AB239" i="29" s="1"/>
  <c r="AB240" i="29" s="1"/>
  <c r="AB241" i="29" s="1"/>
  <c r="AB242" i="29" s="1"/>
  <c r="AB243" i="29" s="1"/>
  <c r="AB244" i="29" s="1"/>
  <c r="AB245" i="29" s="1"/>
  <c r="AB246" i="29" s="1"/>
  <c r="AB247" i="29" s="1"/>
  <c r="AB248" i="29" s="1"/>
  <c r="AB249" i="29" s="1"/>
  <c r="AB250" i="29" s="1"/>
  <c r="AB251" i="29" s="1"/>
  <c r="AB252" i="29" s="1"/>
  <c r="AB253" i="29" s="1"/>
  <c r="AB254" i="29" s="1"/>
  <c r="AB255" i="29" s="1"/>
  <c r="AB256" i="29" s="1"/>
  <c r="AB257" i="29" s="1"/>
  <c r="AB258" i="29" s="1"/>
  <c r="AB259" i="29" s="1"/>
  <c r="AB260" i="29" s="1"/>
  <c r="AB261" i="29" s="1"/>
  <c r="AB262" i="29" s="1"/>
  <c r="AB263" i="29" s="1"/>
  <c r="AB264" i="29" s="1"/>
  <c r="AB265" i="29" s="1"/>
  <c r="AB266" i="29" s="1"/>
  <c r="AB267" i="29" s="1"/>
  <c r="AB268" i="29" s="1"/>
  <c r="AB269" i="29" s="1"/>
  <c r="AB270" i="29" s="1"/>
  <c r="AB271" i="29" s="1"/>
  <c r="AB272" i="29" s="1"/>
  <c r="AB273" i="29" s="1"/>
  <c r="AB274" i="29" s="1"/>
  <c r="AB275" i="29" s="1"/>
  <c r="AB276" i="29" s="1"/>
  <c r="AB277" i="29" s="1"/>
  <c r="AB278" i="29" s="1"/>
  <c r="AB279" i="29" s="1"/>
  <c r="AB280" i="29" s="1"/>
  <c r="AB281" i="29" s="1"/>
  <c r="AB282" i="29" s="1"/>
  <c r="AB283" i="29" s="1"/>
  <c r="AB284" i="29" s="1"/>
  <c r="AB285" i="29" s="1"/>
  <c r="AB286" i="29" s="1"/>
  <c r="AB287" i="29" s="1"/>
  <c r="AB288" i="29" s="1"/>
  <c r="AB289" i="29" s="1"/>
  <c r="AB290" i="29" s="1"/>
  <c r="AB291" i="29" s="1"/>
  <c r="AB292" i="29" s="1"/>
  <c r="AB293" i="29" s="1"/>
  <c r="AB294" i="29" s="1"/>
  <c r="AB295" i="29" s="1"/>
  <c r="AB296" i="29" s="1"/>
  <c r="AB297" i="29" s="1"/>
  <c r="AB298" i="29" s="1"/>
  <c r="AB299" i="29" s="1"/>
  <c r="AB300" i="29" s="1"/>
  <c r="AB301" i="29" s="1"/>
  <c r="AB302" i="29" s="1"/>
  <c r="AB303" i="29" s="1"/>
  <c r="AB304" i="29" s="1"/>
  <c r="AB305" i="29" s="1"/>
  <c r="AB306" i="29" s="1"/>
  <c r="AB307" i="29" s="1"/>
  <c r="AB308" i="29" s="1"/>
  <c r="AB309" i="29" s="1"/>
  <c r="AB310" i="29" s="1"/>
  <c r="AB311" i="29" s="1"/>
  <c r="AB312" i="29" s="1"/>
  <c r="AB313" i="29" s="1"/>
  <c r="AB314" i="29" s="1"/>
  <c r="AB315" i="29" s="1"/>
  <c r="AB316" i="29" s="1"/>
  <c r="AB317" i="29" s="1"/>
  <c r="AB318" i="29" s="1"/>
  <c r="AB319" i="29" s="1"/>
  <c r="AB320" i="29" s="1"/>
  <c r="AB321" i="29" s="1"/>
  <c r="AB322" i="29" s="1"/>
  <c r="AB323" i="29" s="1"/>
  <c r="AB324" i="29" s="1"/>
  <c r="AB325" i="29" s="1"/>
  <c r="AB326" i="29" s="1"/>
  <c r="AB327" i="29" s="1"/>
  <c r="AB328" i="29" s="1"/>
  <c r="AB329" i="29" s="1"/>
  <c r="AB330" i="29" s="1"/>
  <c r="AB331" i="29" s="1"/>
  <c r="AB332" i="29" s="1"/>
  <c r="AB333" i="29" s="1"/>
  <c r="AB334" i="29" s="1"/>
  <c r="AB335" i="29" s="1"/>
  <c r="AB336" i="29" s="1"/>
  <c r="AB337" i="29" s="1"/>
  <c r="AB338" i="29" s="1"/>
  <c r="AB339" i="29" s="1"/>
  <c r="AB340" i="29" s="1"/>
  <c r="AB341" i="29" s="1"/>
  <c r="AB342" i="29" s="1"/>
  <c r="AB343" i="29" s="1"/>
  <c r="AB344" i="29" s="1"/>
  <c r="AB345" i="29" s="1"/>
  <c r="AB346" i="29" s="1"/>
  <c r="AB347" i="29" s="1"/>
  <c r="AB348" i="29" s="1"/>
  <c r="AB349" i="29" s="1"/>
  <c r="AB350" i="29" s="1"/>
  <c r="AB351" i="29" s="1"/>
  <c r="AB352" i="29" s="1"/>
  <c r="AB353" i="29" s="1"/>
  <c r="AB354" i="29" s="1"/>
  <c r="AB355" i="29" s="1"/>
  <c r="AB356" i="29" s="1"/>
  <c r="AB357" i="29" s="1"/>
  <c r="AB358" i="29" s="1"/>
  <c r="AB359" i="29" s="1"/>
  <c r="AB360" i="29" s="1"/>
  <c r="AB361" i="29" s="1"/>
  <c r="AB362" i="29" s="1"/>
  <c r="AB363" i="29" s="1"/>
  <c r="AB364" i="29" s="1"/>
  <c r="AB365" i="29" s="1"/>
  <c r="AB366" i="29" s="1"/>
  <c r="AB367" i="29" s="1"/>
  <c r="AB368" i="29" s="1"/>
  <c r="AB369" i="29" s="1"/>
  <c r="AB370" i="29" s="1"/>
  <c r="AB371" i="29" s="1"/>
  <c r="AB372" i="29" s="1"/>
  <c r="AB373" i="29" s="1"/>
  <c r="AB374" i="29" s="1"/>
  <c r="AB375" i="29" s="1"/>
  <c r="AB376" i="29" s="1"/>
  <c r="AB377" i="29" s="1"/>
  <c r="AB378" i="29" s="1"/>
  <c r="AB379" i="29" s="1"/>
  <c r="AB380" i="29" s="1"/>
  <c r="AB381" i="29" s="1"/>
  <c r="AB382" i="29" s="1"/>
  <c r="AB383" i="29" s="1"/>
  <c r="AB384" i="29" s="1"/>
  <c r="AB385" i="29" s="1"/>
  <c r="AB386" i="29" s="1"/>
  <c r="AB387" i="29" s="1"/>
  <c r="AB388" i="29" s="1"/>
  <c r="AB389" i="29" s="1"/>
  <c r="AB390" i="29" s="1"/>
  <c r="AB391" i="29" s="1"/>
  <c r="AB392" i="29" s="1"/>
  <c r="AB393" i="29" s="1"/>
  <c r="AB394" i="29" s="1"/>
  <c r="AB395" i="29" s="1"/>
  <c r="AB396" i="29" s="1"/>
  <c r="AB397" i="29" s="1"/>
  <c r="AB398" i="29" s="1"/>
  <c r="AB399" i="29" s="1"/>
  <c r="AB400" i="29" s="1"/>
  <c r="AB401" i="29" s="1"/>
  <c r="AB402" i="29" s="1"/>
  <c r="AB403" i="29" s="1"/>
  <c r="AB404" i="29" s="1"/>
  <c r="AB405" i="29" s="1"/>
  <c r="AB406" i="29" s="1"/>
  <c r="AB407" i="29" s="1"/>
  <c r="AB408" i="29" s="1"/>
  <c r="AB409" i="29" s="1"/>
  <c r="AB410" i="29" s="1"/>
  <c r="AB411" i="29" s="1"/>
  <c r="AB412" i="29" s="1"/>
  <c r="AB413" i="29" s="1"/>
  <c r="AB414" i="29" s="1"/>
  <c r="AB415" i="29" s="1"/>
  <c r="AB416" i="29" s="1"/>
  <c r="AB417" i="29" s="1"/>
  <c r="AB418" i="29" s="1"/>
  <c r="AB419" i="29" s="1"/>
  <c r="AB420" i="29" s="1"/>
  <c r="AB421" i="29" s="1"/>
  <c r="AB422" i="29" s="1"/>
  <c r="AB423" i="29" s="1"/>
  <c r="AB424" i="29" s="1"/>
  <c r="AB425" i="29" s="1"/>
  <c r="AB426" i="29" s="1"/>
  <c r="AB427" i="29" s="1"/>
  <c r="AB428" i="29" s="1"/>
  <c r="AB429" i="29" s="1"/>
  <c r="AB430" i="29" s="1"/>
  <c r="AB431" i="29" s="1"/>
  <c r="AB432" i="29" s="1"/>
  <c r="AB433" i="29" s="1"/>
  <c r="AB434" i="29" s="1"/>
  <c r="AB435" i="29" s="1"/>
  <c r="AB436" i="29" s="1"/>
  <c r="AB437" i="29" s="1"/>
  <c r="AB438" i="29" s="1"/>
  <c r="AB439" i="29" s="1"/>
  <c r="AB440" i="29" s="1"/>
  <c r="AB441" i="29" s="1"/>
  <c r="AB442" i="29" s="1"/>
  <c r="AB443" i="29" s="1"/>
  <c r="AB444" i="29" s="1"/>
  <c r="AB445" i="29" s="1"/>
  <c r="AB446" i="29" s="1"/>
  <c r="AB447" i="29" s="1"/>
  <c r="AB448" i="29" s="1"/>
  <c r="AB449" i="29" s="1"/>
  <c r="AB450" i="29" s="1"/>
  <c r="AB451" i="29" s="1"/>
  <c r="AB452" i="29" s="1"/>
  <c r="AB453" i="29" s="1"/>
  <c r="AB454" i="29" s="1"/>
  <c r="AB455" i="29" s="1"/>
  <c r="AB456" i="29" s="1"/>
  <c r="AB457" i="29" s="1"/>
  <c r="AB458" i="29" s="1"/>
  <c r="V123" i="29"/>
  <c r="V124" i="29" s="1"/>
  <c r="V125" i="29" s="1"/>
  <c r="V126" i="29" s="1"/>
  <c r="V127" i="29" s="1"/>
  <c r="V128" i="29" s="1"/>
  <c r="V129" i="29" s="1"/>
  <c r="V130" i="29" s="1"/>
  <c r="V131" i="29" s="1"/>
  <c r="V132" i="29" s="1"/>
  <c r="V133" i="29" s="1"/>
  <c r="V134" i="29" s="1"/>
  <c r="V135" i="29" s="1"/>
  <c r="V136" i="29" s="1"/>
  <c r="V137" i="29" s="1"/>
  <c r="V138" i="29" s="1"/>
  <c r="V139" i="29" s="1"/>
  <c r="V140" i="29" s="1"/>
  <c r="V141" i="29" s="1"/>
  <c r="V142" i="29" s="1"/>
  <c r="V143" i="29" s="1"/>
  <c r="V144" i="29" s="1"/>
  <c r="V145" i="29" s="1"/>
  <c r="V146" i="29" s="1"/>
  <c r="V147" i="29" s="1"/>
  <c r="V148" i="29" s="1"/>
  <c r="V149" i="29" s="1"/>
  <c r="V150" i="29" s="1"/>
  <c r="V151" i="29" s="1"/>
  <c r="V152" i="29" s="1"/>
  <c r="V153" i="29" s="1"/>
  <c r="V154" i="29" s="1"/>
  <c r="V155" i="29" s="1"/>
  <c r="V156" i="29" s="1"/>
  <c r="V157" i="29" s="1"/>
  <c r="V158" i="29" s="1"/>
  <c r="V159" i="29" s="1"/>
  <c r="V160" i="29" s="1"/>
  <c r="V161" i="29" s="1"/>
  <c r="V162" i="29" s="1"/>
  <c r="V163" i="29" s="1"/>
  <c r="V164" i="29" s="1"/>
  <c r="V165" i="29" s="1"/>
  <c r="V166" i="29" s="1"/>
  <c r="V167" i="29" s="1"/>
  <c r="V168" i="29" s="1"/>
  <c r="V169" i="29" s="1"/>
  <c r="V170" i="29" s="1"/>
  <c r="V171" i="29" s="1"/>
  <c r="V172" i="29" s="1"/>
  <c r="V173" i="29" s="1"/>
  <c r="V174" i="29" s="1"/>
  <c r="V175" i="29" s="1"/>
  <c r="V176" i="29" s="1"/>
  <c r="V177" i="29" s="1"/>
  <c r="V178" i="29" s="1"/>
  <c r="V179" i="29" s="1"/>
  <c r="V180" i="29" s="1"/>
  <c r="V181" i="29" s="1"/>
  <c r="V182" i="29" s="1"/>
  <c r="V183" i="29" s="1"/>
  <c r="V184" i="29" s="1"/>
  <c r="V185" i="29" s="1"/>
  <c r="V186" i="29" s="1"/>
  <c r="V187" i="29" s="1"/>
  <c r="V188" i="29" s="1"/>
  <c r="V189" i="29" s="1"/>
  <c r="V190" i="29" s="1"/>
  <c r="V191" i="29" s="1"/>
  <c r="V192" i="29" s="1"/>
  <c r="V193" i="29" s="1"/>
  <c r="V194" i="29" s="1"/>
  <c r="V195" i="29" s="1"/>
  <c r="V196" i="29" s="1"/>
  <c r="V197" i="29" s="1"/>
  <c r="V198" i="29" s="1"/>
  <c r="V199" i="29" s="1"/>
  <c r="V200" i="29" s="1"/>
  <c r="V201" i="29" s="1"/>
  <c r="V202" i="29" s="1"/>
  <c r="V203" i="29" s="1"/>
  <c r="V204" i="29" s="1"/>
  <c r="V205" i="29" s="1"/>
  <c r="V206" i="29" s="1"/>
  <c r="V207" i="29" s="1"/>
  <c r="V208" i="29" s="1"/>
  <c r="V209" i="29" s="1"/>
  <c r="V210" i="29" s="1"/>
  <c r="V211" i="29" s="1"/>
  <c r="V212" i="29" s="1"/>
  <c r="V213" i="29" s="1"/>
  <c r="V214" i="29" s="1"/>
  <c r="V215" i="29" s="1"/>
  <c r="V216" i="29" s="1"/>
  <c r="V217" i="29" s="1"/>
  <c r="V218" i="29" s="1"/>
  <c r="V219" i="29" s="1"/>
  <c r="V220" i="29" s="1"/>
  <c r="V221" i="29" s="1"/>
  <c r="V222" i="29" s="1"/>
  <c r="V223" i="29" s="1"/>
  <c r="V224" i="29" s="1"/>
  <c r="V225" i="29" s="1"/>
  <c r="V226" i="29" s="1"/>
  <c r="V227" i="29" s="1"/>
  <c r="V228" i="29" s="1"/>
  <c r="V229" i="29" s="1"/>
  <c r="V230" i="29" s="1"/>
  <c r="V231" i="29" s="1"/>
  <c r="V232" i="29" s="1"/>
  <c r="V233" i="29" s="1"/>
  <c r="V234" i="29" s="1"/>
  <c r="V235" i="29" s="1"/>
  <c r="V236" i="29" s="1"/>
  <c r="V237" i="29" s="1"/>
  <c r="V238" i="29" s="1"/>
  <c r="V239" i="29" s="1"/>
  <c r="V240" i="29" s="1"/>
  <c r="V241" i="29" s="1"/>
  <c r="V242" i="29" s="1"/>
  <c r="V243" i="29" s="1"/>
  <c r="V244" i="29" s="1"/>
  <c r="V245" i="29" s="1"/>
  <c r="V246" i="29" s="1"/>
  <c r="V247" i="29" s="1"/>
  <c r="V248" i="29" s="1"/>
  <c r="V249" i="29" s="1"/>
  <c r="V250" i="29" s="1"/>
  <c r="V251" i="29" s="1"/>
  <c r="V252" i="29" s="1"/>
  <c r="V253" i="29" s="1"/>
  <c r="V254" i="29" s="1"/>
  <c r="V255" i="29" s="1"/>
  <c r="V256" i="29" s="1"/>
  <c r="V257" i="29" s="1"/>
  <c r="V258" i="29" s="1"/>
  <c r="V259" i="29" s="1"/>
  <c r="V260" i="29" s="1"/>
  <c r="V261" i="29" s="1"/>
  <c r="V262" i="29" s="1"/>
  <c r="V263" i="29" s="1"/>
  <c r="V264" i="29" s="1"/>
  <c r="V265" i="29" s="1"/>
  <c r="V266" i="29" s="1"/>
  <c r="V267" i="29" s="1"/>
  <c r="V268" i="29" s="1"/>
  <c r="V269" i="29" s="1"/>
  <c r="V270" i="29" s="1"/>
  <c r="V271" i="29" s="1"/>
  <c r="V272" i="29" s="1"/>
  <c r="V273" i="29" s="1"/>
  <c r="V274" i="29" s="1"/>
  <c r="V275" i="29" s="1"/>
  <c r="V276" i="29" s="1"/>
  <c r="V277" i="29" s="1"/>
  <c r="V278" i="29" s="1"/>
  <c r="V279" i="29" s="1"/>
  <c r="V280" i="29" s="1"/>
  <c r="V281" i="29" s="1"/>
  <c r="V282" i="29" s="1"/>
  <c r="V283" i="29" s="1"/>
  <c r="V284" i="29" s="1"/>
  <c r="V285" i="29" s="1"/>
  <c r="V286" i="29" s="1"/>
  <c r="V287" i="29" s="1"/>
  <c r="V288" i="29" s="1"/>
  <c r="V289" i="29" s="1"/>
  <c r="V290" i="29" s="1"/>
  <c r="V291" i="29" s="1"/>
  <c r="V292" i="29" s="1"/>
  <c r="V293" i="29" s="1"/>
  <c r="V294" i="29" s="1"/>
  <c r="V295" i="29" s="1"/>
  <c r="V296" i="29" s="1"/>
  <c r="V297" i="29" s="1"/>
  <c r="V298" i="29" s="1"/>
  <c r="V299" i="29" s="1"/>
  <c r="V300" i="29" s="1"/>
  <c r="V301" i="29" s="1"/>
  <c r="V302" i="29" s="1"/>
  <c r="V303" i="29" s="1"/>
  <c r="V304" i="29" s="1"/>
  <c r="V305" i="29" s="1"/>
  <c r="V306" i="29" s="1"/>
  <c r="V307" i="29" s="1"/>
  <c r="V308" i="29" s="1"/>
  <c r="V309" i="29" s="1"/>
  <c r="V310" i="29" s="1"/>
  <c r="V311" i="29" s="1"/>
  <c r="V312" i="29" s="1"/>
  <c r="V313" i="29" s="1"/>
  <c r="V314" i="29" s="1"/>
  <c r="V315" i="29" s="1"/>
  <c r="V316" i="29" s="1"/>
  <c r="V317" i="29" s="1"/>
  <c r="V318" i="29" s="1"/>
  <c r="V319" i="29" s="1"/>
  <c r="V320" i="29" s="1"/>
  <c r="V321" i="29" s="1"/>
  <c r="V322" i="29" s="1"/>
  <c r="V323" i="29" s="1"/>
  <c r="V324" i="29" s="1"/>
  <c r="V325" i="29" s="1"/>
  <c r="V326" i="29" s="1"/>
  <c r="V327" i="29" s="1"/>
  <c r="V328" i="29" s="1"/>
  <c r="V329" i="29" s="1"/>
  <c r="V330" i="29" s="1"/>
  <c r="V331" i="29" s="1"/>
  <c r="V332" i="29" s="1"/>
  <c r="V333" i="29" s="1"/>
  <c r="V334" i="29" s="1"/>
  <c r="V335" i="29" s="1"/>
  <c r="V336" i="29" s="1"/>
  <c r="V337" i="29" s="1"/>
  <c r="V338" i="29" s="1"/>
  <c r="V339" i="29" s="1"/>
  <c r="V340" i="29" s="1"/>
  <c r="V341" i="29" s="1"/>
  <c r="V342" i="29" s="1"/>
  <c r="V343" i="29" s="1"/>
  <c r="V344" i="29" s="1"/>
  <c r="V345" i="29" s="1"/>
  <c r="V346" i="29" s="1"/>
  <c r="V347" i="29" s="1"/>
  <c r="V348" i="29" s="1"/>
  <c r="V349" i="29" s="1"/>
  <c r="V350" i="29" s="1"/>
  <c r="V351" i="29" s="1"/>
  <c r="V352" i="29" s="1"/>
  <c r="V353" i="29" s="1"/>
  <c r="V354" i="29" s="1"/>
  <c r="V355" i="29" s="1"/>
  <c r="V356" i="29" s="1"/>
  <c r="V357" i="29" s="1"/>
  <c r="V358" i="29" s="1"/>
  <c r="V359" i="29" s="1"/>
  <c r="V360" i="29" s="1"/>
  <c r="V361" i="29" s="1"/>
  <c r="V362" i="29" s="1"/>
  <c r="V363" i="29" s="1"/>
  <c r="V364" i="29" s="1"/>
  <c r="V365" i="29" s="1"/>
  <c r="V366" i="29" s="1"/>
  <c r="V367" i="29" s="1"/>
  <c r="V368" i="29" s="1"/>
  <c r="V369" i="29" s="1"/>
  <c r="V370" i="29" s="1"/>
  <c r="V371" i="29" s="1"/>
  <c r="V372" i="29" s="1"/>
  <c r="V373" i="29" s="1"/>
  <c r="V374" i="29" s="1"/>
  <c r="V375" i="29" s="1"/>
  <c r="V376" i="29" s="1"/>
  <c r="V377" i="29" s="1"/>
  <c r="V378" i="29" s="1"/>
  <c r="V379" i="29" s="1"/>
  <c r="V380" i="29" s="1"/>
  <c r="V381" i="29" s="1"/>
  <c r="V382" i="29" s="1"/>
  <c r="V383" i="29" s="1"/>
  <c r="V384" i="29" s="1"/>
  <c r="V385" i="29" s="1"/>
  <c r="V386" i="29" s="1"/>
  <c r="V387" i="29" s="1"/>
  <c r="V388" i="29" s="1"/>
  <c r="V389" i="29" s="1"/>
  <c r="V390" i="29" s="1"/>
  <c r="V391" i="29" s="1"/>
  <c r="V392" i="29" s="1"/>
  <c r="V393" i="29" s="1"/>
  <c r="V394" i="29" s="1"/>
  <c r="V395" i="29" s="1"/>
  <c r="V396" i="29" s="1"/>
  <c r="V397" i="29" s="1"/>
  <c r="V398" i="29" s="1"/>
  <c r="V399" i="29" s="1"/>
  <c r="V400" i="29" s="1"/>
  <c r="V401" i="29" s="1"/>
  <c r="V402" i="29" s="1"/>
  <c r="V403" i="29" s="1"/>
  <c r="V404" i="29" s="1"/>
  <c r="V405" i="29" s="1"/>
  <c r="V406" i="29" s="1"/>
  <c r="V407" i="29" s="1"/>
  <c r="V408" i="29" s="1"/>
  <c r="V409" i="29" s="1"/>
  <c r="V410" i="29" s="1"/>
  <c r="V411" i="29" s="1"/>
  <c r="V412" i="29" s="1"/>
  <c r="V413" i="29" s="1"/>
  <c r="V414" i="29" s="1"/>
  <c r="V415" i="29" s="1"/>
  <c r="V416" i="29" s="1"/>
  <c r="V417" i="29" s="1"/>
  <c r="V418" i="29" s="1"/>
  <c r="V419" i="29" s="1"/>
  <c r="V420" i="29" s="1"/>
  <c r="V421" i="29" s="1"/>
  <c r="V422" i="29" s="1"/>
  <c r="V423" i="29" s="1"/>
  <c r="V424" i="29" s="1"/>
  <c r="V425" i="29" s="1"/>
  <c r="V426" i="29" s="1"/>
  <c r="V427" i="29" s="1"/>
  <c r="V428" i="29" s="1"/>
  <c r="V429" i="29" s="1"/>
  <c r="V430" i="29" s="1"/>
  <c r="V431" i="29" s="1"/>
  <c r="V432" i="29" s="1"/>
  <c r="V433" i="29" s="1"/>
  <c r="V434" i="29" s="1"/>
  <c r="V435" i="29" s="1"/>
  <c r="V436" i="29" s="1"/>
  <c r="V437" i="29" s="1"/>
  <c r="V438" i="29" s="1"/>
  <c r="V439" i="29" s="1"/>
  <c r="V440" i="29" s="1"/>
  <c r="V441" i="29" s="1"/>
  <c r="V442" i="29" s="1"/>
  <c r="V443" i="29" s="1"/>
  <c r="V444" i="29" s="1"/>
  <c r="V445" i="29" s="1"/>
  <c r="V446" i="29" s="1"/>
  <c r="V447" i="29" s="1"/>
  <c r="V448" i="29" s="1"/>
  <c r="V449" i="29" s="1"/>
  <c r="V450" i="29" s="1"/>
  <c r="V451" i="29" s="1"/>
  <c r="V452" i="29" s="1"/>
  <c r="V453" i="29" s="1"/>
  <c r="V454" i="29" s="1"/>
  <c r="V455" i="29" s="1"/>
  <c r="V456" i="29" s="1"/>
  <c r="V457" i="29" s="1"/>
  <c r="V458" i="29" s="1"/>
  <c r="F123" i="29"/>
  <c r="F124" i="29" s="1"/>
  <c r="F125" i="29" s="1"/>
  <c r="F126" i="29" s="1"/>
  <c r="F127" i="29" s="1"/>
  <c r="F128" i="29" s="1"/>
  <c r="F129" i="29" s="1"/>
  <c r="F130" i="29" s="1"/>
  <c r="F131" i="29" s="1"/>
  <c r="F132" i="29" s="1"/>
  <c r="F133" i="29" s="1"/>
  <c r="F134" i="29" s="1"/>
  <c r="F135" i="29" s="1"/>
  <c r="F136" i="29" s="1"/>
  <c r="F137" i="29" s="1"/>
  <c r="F138" i="29" s="1"/>
  <c r="F139" i="29" s="1"/>
  <c r="F140" i="29" s="1"/>
  <c r="F141" i="29" s="1"/>
  <c r="F142" i="29" s="1"/>
  <c r="F143" i="29" s="1"/>
  <c r="F144" i="29" s="1"/>
  <c r="F145" i="29" s="1"/>
  <c r="F146" i="29" s="1"/>
  <c r="F147" i="29" s="1"/>
  <c r="F148" i="29" s="1"/>
  <c r="F149" i="29" s="1"/>
  <c r="F150" i="29" s="1"/>
  <c r="F151" i="29" s="1"/>
  <c r="F152" i="29" s="1"/>
  <c r="F153" i="29" s="1"/>
  <c r="F154" i="29" s="1"/>
  <c r="F155" i="29" s="1"/>
  <c r="F156" i="29" s="1"/>
  <c r="F157" i="29" s="1"/>
  <c r="F158" i="29" s="1"/>
  <c r="F159" i="29" s="1"/>
  <c r="F160" i="29" s="1"/>
  <c r="F161" i="29" s="1"/>
  <c r="F162" i="29" s="1"/>
  <c r="F163" i="29" s="1"/>
  <c r="F164" i="29" s="1"/>
  <c r="F165" i="29" s="1"/>
  <c r="F166" i="29" s="1"/>
  <c r="F167" i="29" s="1"/>
  <c r="F168" i="29" s="1"/>
  <c r="F169" i="29" s="1"/>
  <c r="F170" i="29" s="1"/>
  <c r="F171" i="29" s="1"/>
  <c r="F172" i="29" s="1"/>
  <c r="F173" i="29" s="1"/>
  <c r="F174" i="29" s="1"/>
  <c r="F175" i="29" s="1"/>
  <c r="F176" i="29" s="1"/>
  <c r="F177" i="29" s="1"/>
  <c r="F178" i="29" s="1"/>
  <c r="F179" i="29" s="1"/>
  <c r="F180" i="29" s="1"/>
  <c r="F181" i="29" s="1"/>
  <c r="F182" i="29" s="1"/>
  <c r="F183" i="29" s="1"/>
  <c r="F184" i="29" s="1"/>
  <c r="F185" i="29" s="1"/>
  <c r="F186" i="29" s="1"/>
  <c r="F187" i="29" s="1"/>
  <c r="F188" i="29" s="1"/>
  <c r="F189" i="29" s="1"/>
  <c r="F190" i="29" s="1"/>
  <c r="F191" i="29" s="1"/>
  <c r="F192" i="29" s="1"/>
  <c r="F193" i="29" s="1"/>
  <c r="F194" i="29" s="1"/>
  <c r="F195" i="29" s="1"/>
  <c r="F196" i="29" s="1"/>
  <c r="F197" i="29" s="1"/>
  <c r="F198" i="29" s="1"/>
  <c r="F199" i="29" s="1"/>
  <c r="F200" i="29" s="1"/>
  <c r="F201" i="29" s="1"/>
  <c r="F202" i="29" s="1"/>
  <c r="F203" i="29" s="1"/>
  <c r="F204" i="29" s="1"/>
  <c r="F205" i="29" s="1"/>
  <c r="F206" i="29" s="1"/>
  <c r="F207" i="29" s="1"/>
  <c r="F208" i="29" s="1"/>
  <c r="F209" i="29" s="1"/>
  <c r="F210" i="29" s="1"/>
  <c r="F211" i="29" s="1"/>
  <c r="F212" i="29" s="1"/>
  <c r="F213" i="29" s="1"/>
  <c r="F214" i="29" s="1"/>
  <c r="F215" i="29" s="1"/>
  <c r="F216" i="29" s="1"/>
  <c r="F217" i="29" s="1"/>
  <c r="F218" i="29" s="1"/>
  <c r="F219" i="29" s="1"/>
  <c r="F220" i="29" s="1"/>
  <c r="F221" i="29" s="1"/>
  <c r="F222" i="29" s="1"/>
  <c r="F223" i="29" s="1"/>
  <c r="F224" i="29" s="1"/>
  <c r="F225" i="29" s="1"/>
  <c r="F226" i="29" s="1"/>
  <c r="F227" i="29" s="1"/>
  <c r="F228" i="29" s="1"/>
  <c r="F229" i="29" s="1"/>
  <c r="F230" i="29" s="1"/>
  <c r="F231" i="29" s="1"/>
  <c r="F232" i="29" s="1"/>
  <c r="F233" i="29" s="1"/>
  <c r="F234" i="29" s="1"/>
  <c r="F235" i="29" s="1"/>
  <c r="F236" i="29" s="1"/>
  <c r="F237" i="29" s="1"/>
  <c r="F238" i="29" s="1"/>
  <c r="F239" i="29" s="1"/>
  <c r="F240" i="29" s="1"/>
  <c r="F241" i="29" s="1"/>
  <c r="F242" i="29" s="1"/>
  <c r="F243" i="29" s="1"/>
  <c r="F244" i="29" s="1"/>
  <c r="F245" i="29" s="1"/>
  <c r="F246" i="29" s="1"/>
  <c r="F247" i="29" s="1"/>
  <c r="F248" i="29" s="1"/>
  <c r="F249" i="29" s="1"/>
  <c r="F250" i="29" s="1"/>
  <c r="F251" i="29" s="1"/>
  <c r="F252" i="29" s="1"/>
  <c r="F253" i="29" s="1"/>
  <c r="F254" i="29" s="1"/>
  <c r="F255" i="29" s="1"/>
  <c r="F256" i="29" s="1"/>
  <c r="F257" i="29" s="1"/>
  <c r="F258" i="29" s="1"/>
  <c r="F259" i="29" s="1"/>
  <c r="F260" i="29" s="1"/>
  <c r="F261" i="29" s="1"/>
  <c r="F262" i="29" s="1"/>
  <c r="F263" i="29" s="1"/>
  <c r="F264" i="29" s="1"/>
  <c r="F265" i="29" s="1"/>
  <c r="F266" i="29" s="1"/>
  <c r="F267" i="29" s="1"/>
  <c r="F268" i="29" s="1"/>
  <c r="F269" i="29" s="1"/>
  <c r="F270" i="29" s="1"/>
  <c r="F271" i="29" s="1"/>
  <c r="F272" i="29" s="1"/>
  <c r="F273" i="29" s="1"/>
  <c r="F274" i="29" s="1"/>
  <c r="F275" i="29" s="1"/>
  <c r="F276" i="29" s="1"/>
  <c r="F277" i="29" s="1"/>
  <c r="F278" i="29" s="1"/>
  <c r="F279" i="29" s="1"/>
  <c r="F280" i="29" s="1"/>
  <c r="F281" i="29" s="1"/>
  <c r="F282" i="29" s="1"/>
  <c r="F283" i="29" s="1"/>
  <c r="F284" i="29" s="1"/>
  <c r="F285" i="29" s="1"/>
  <c r="F286" i="29" s="1"/>
  <c r="F287" i="29" s="1"/>
  <c r="F288" i="29" s="1"/>
  <c r="F289" i="29" s="1"/>
  <c r="F290" i="29" s="1"/>
  <c r="F291" i="29" s="1"/>
  <c r="F292" i="29" s="1"/>
  <c r="F293" i="29" s="1"/>
  <c r="F294" i="29" s="1"/>
  <c r="F295" i="29" s="1"/>
  <c r="F296" i="29" s="1"/>
  <c r="F297" i="29" s="1"/>
  <c r="F298" i="29" s="1"/>
  <c r="F299" i="29" s="1"/>
  <c r="F300" i="29" s="1"/>
  <c r="F301" i="29" s="1"/>
  <c r="F302" i="29" s="1"/>
  <c r="F303" i="29" s="1"/>
  <c r="F304" i="29" s="1"/>
  <c r="F305" i="29" s="1"/>
  <c r="F306" i="29" s="1"/>
  <c r="F307" i="29" s="1"/>
  <c r="F308" i="29" s="1"/>
  <c r="F309" i="29" s="1"/>
  <c r="F310" i="29" s="1"/>
  <c r="F311" i="29" s="1"/>
  <c r="F312" i="29" s="1"/>
  <c r="F313" i="29" s="1"/>
  <c r="F314" i="29" s="1"/>
  <c r="F315" i="29" s="1"/>
  <c r="F316" i="29" s="1"/>
  <c r="F317" i="29" s="1"/>
  <c r="F318" i="29" s="1"/>
  <c r="F319" i="29" s="1"/>
  <c r="F320" i="29" s="1"/>
  <c r="F321" i="29" s="1"/>
  <c r="F322" i="29" s="1"/>
  <c r="F323" i="29" s="1"/>
  <c r="F324" i="29" s="1"/>
  <c r="F325" i="29" s="1"/>
  <c r="F326" i="29" s="1"/>
  <c r="F327" i="29" s="1"/>
  <c r="F328" i="29" s="1"/>
  <c r="F329" i="29" s="1"/>
  <c r="F330" i="29" s="1"/>
  <c r="F331" i="29" s="1"/>
  <c r="F332" i="29" s="1"/>
  <c r="F333" i="29" s="1"/>
  <c r="F334" i="29" s="1"/>
  <c r="F335" i="29" s="1"/>
  <c r="F336" i="29" s="1"/>
  <c r="F337" i="29" s="1"/>
  <c r="F338" i="29" s="1"/>
  <c r="F339" i="29" s="1"/>
  <c r="F340" i="29" s="1"/>
  <c r="F341" i="29" s="1"/>
  <c r="F342" i="29" s="1"/>
  <c r="F343" i="29" s="1"/>
  <c r="F344" i="29" s="1"/>
  <c r="F345" i="29" s="1"/>
  <c r="F346" i="29" s="1"/>
  <c r="F347" i="29" s="1"/>
  <c r="F348" i="29" s="1"/>
  <c r="F349" i="29" s="1"/>
  <c r="F350" i="29" s="1"/>
  <c r="F351" i="29" s="1"/>
  <c r="F352" i="29" s="1"/>
  <c r="F353" i="29" s="1"/>
  <c r="F354" i="29" s="1"/>
  <c r="F355" i="29" s="1"/>
  <c r="F356" i="29" s="1"/>
  <c r="F357" i="29" s="1"/>
  <c r="F358" i="29" s="1"/>
  <c r="F359" i="29" s="1"/>
  <c r="F360" i="29" s="1"/>
  <c r="F361" i="29" s="1"/>
  <c r="F362" i="29" s="1"/>
  <c r="F363" i="29" s="1"/>
  <c r="F364" i="29" s="1"/>
  <c r="F365" i="29" s="1"/>
  <c r="F366" i="29" s="1"/>
  <c r="F367" i="29" s="1"/>
  <c r="F368" i="29" s="1"/>
  <c r="F369" i="29" s="1"/>
  <c r="F370" i="29" s="1"/>
  <c r="F371" i="29" s="1"/>
  <c r="F372" i="29" s="1"/>
  <c r="F373" i="29" s="1"/>
  <c r="F374" i="29" s="1"/>
  <c r="F375" i="29" s="1"/>
  <c r="F376" i="29" s="1"/>
  <c r="F377" i="29" s="1"/>
  <c r="F378" i="29" s="1"/>
  <c r="F379" i="29" s="1"/>
  <c r="F380" i="29" s="1"/>
  <c r="F381" i="29" s="1"/>
  <c r="F382" i="29" s="1"/>
  <c r="F383" i="29" s="1"/>
  <c r="F384" i="29" s="1"/>
  <c r="F385" i="29" s="1"/>
  <c r="F386" i="29" s="1"/>
  <c r="F387" i="29" s="1"/>
  <c r="F388" i="29" s="1"/>
  <c r="F389" i="29" s="1"/>
  <c r="F390" i="29" s="1"/>
  <c r="F391" i="29" s="1"/>
  <c r="F392" i="29" s="1"/>
  <c r="F393" i="29" s="1"/>
  <c r="F394" i="29" s="1"/>
  <c r="F395" i="29" s="1"/>
  <c r="F396" i="29" s="1"/>
  <c r="F397" i="29" s="1"/>
  <c r="F398" i="29" s="1"/>
  <c r="F399" i="29" s="1"/>
  <c r="F400" i="29" s="1"/>
  <c r="F401" i="29" s="1"/>
  <c r="F402" i="29" s="1"/>
  <c r="F403" i="29" s="1"/>
  <c r="F404" i="29" s="1"/>
  <c r="F405" i="29" s="1"/>
  <c r="F406" i="29" s="1"/>
  <c r="F407" i="29" s="1"/>
  <c r="F408" i="29" s="1"/>
  <c r="F409" i="29" s="1"/>
  <c r="F410" i="29" s="1"/>
  <c r="F411" i="29" s="1"/>
  <c r="F412" i="29" s="1"/>
  <c r="F413" i="29" s="1"/>
  <c r="F414" i="29" s="1"/>
  <c r="F415" i="29" s="1"/>
  <c r="F416" i="29" s="1"/>
  <c r="F417" i="29" s="1"/>
  <c r="F418" i="29" s="1"/>
  <c r="F419" i="29" s="1"/>
  <c r="F420" i="29" s="1"/>
  <c r="F421" i="29" s="1"/>
  <c r="F422" i="29" s="1"/>
  <c r="F423" i="29" s="1"/>
  <c r="F424" i="29" s="1"/>
  <c r="F425" i="29" s="1"/>
  <c r="F426" i="29" s="1"/>
  <c r="F427" i="29" s="1"/>
  <c r="F428" i="29" s="1"/>
  <c r="F429" i="29" s="1"/>
  <c r="F430" i="29" s="1"/>
  <c r="F431" i="29" s="1"/>
  <c r="F432" i="29" s="1"/>
  <c r="F433" i="29" s="1"/>
  <c r="F434" i="29" s="1"/>
  <c r="F435" i="29" s="1"/>
  <c r="F436" i="29" s="1"/>
  <c r="F437" i="29" s="1"/>
  <c r="F438" i="29" s="1"/>
  <c r="F439" i="29" s="1"/>
  <c r="F440" i="29" s="1"/>
  <c r="F441" i="29" s="1"/>
  <c r="F442" i="29" s="1"/>
  <c r="F443" i="29" s="1"/>
  <c r="F444" i="29" s="1"/>
  <c r="F445" i="29" s="1"/>
  <c r="F446" i="29" s="1"/>
  <c r="F447" i="29" s="1"/>
  <c r="F448" i="29" s="1"/>
  <c r="F449" i="29" s="1"/>
  <c r="F450" i="29" s="1"/>
  <c r="F451" i="29" s="1"/>
  <c r="F452" i="29" s="1"/>
  <c r="F453" i="29" s="1"/>
  <c r="F454" i="29" s="1"/>
  <c r="F455" i="29" s="1"/>
  <c r="F456" i="29" s="1"/>
  <c r="F457" i="29" s="1"/>
  <c r="F458" i="29" s="1"/>
  <c r="A123" i="29"/>
  <c r="A124" i="29" s="1"/>
  <c r="A125" i="29" s="1"/>
  <c r="A126" i="29" s="1"/>
  <c r="A127" i="29" s="1"/>
  <c r="A128" i="29" s="1"/>
  <c r="A129" i="29" s="1"/>
  <c r="A130" i="29" s="1"/>
  <c r="A131" i="29" s="1"/>
  <c r="A132" i="29" s="1"/>
  <c r="A133" i="29" s="1"/>
  <c r="A134" i="29" s="1"/>
  <c r="A135" i="29" s="1"/>
  <c r="A136" i="29" s="1"/>
  <c r="A137" i="29" s="1"/>
  <c r="A138" i="29" s="1"/>
  <c r="A139" i="29" s="1"/>
  <c r="A140" i="29" s="1"/>
  <c r="A141" i="29" s="1"/>
  <c r="A142" i="29" s="1"/>
  <c r="A143" i="29" s="1"/>
  <c r="A144" i="29" s="1"/>
  <c r="A145" i="29" s="1"/>
  <c r="A146" i="29" s="1"/>
  <c r="A147" i="29" s="1"/>
  <c r="A148" i="29" s="1"/>
  <c r="A149" i="29" s="1"/>
  <c r="A150" i="29" s="1"/>
  <c r="A151" i="29" s="1"/>
  <c r="A152" i="29" s="1"/>
  <c r="A153" i="29" s="1"/>
  <c r="A154" i="29" s="1"/>
  <c r="A155" i="29" s="1"/>
  <c r="A156" i="29" s="1"/>
  <c r="A157" i="29" s="1"/>
  <c r="A158" i="29" s="1"/>
  <c r="A159" i="29" s="1"/>
  <c r="A160" i="29" s="1"/>
  <c r="A161" i="29" s="1"/>
  <c r="A162" i="29" s="1"/>
  <c r="A163" i="29" s="1"/>
  <c r="A164" i="29" s="1"/>
  <c r="A165" i="29" s="1"/>
  <c r="A166" i="29" s="1"/>
  <c r="A167" i="29" s="1"/>
  <c r="A168" i="29" s="1"/>
  <c r="A169" i="29" s="1"/>
  <c r="A170" i="29" s="1"/>
  <c r="A171" i="29" s="1"/>
  <c r="A172" i="29" s="1"/>
  <c r="A173" i="29" s="1"/>
  <c r="A174" i="29" s="1"/>
  <c r="A175" i="29" s="1"/>
  <c r="A176" i="29" s="1"/>
  <c r="A177" i="29" s="1"/>
  <c r="A178" i="29" s="1"/>
  <c r="A179" i="29" s="1"/>
  <c r="A180" i="29" s="1"/>
  <c r="A181" i="29" s="1"/>
  <c r="A182" i="29" s="1"/>
  <c r="A183" i="29" s="1"/>
  <c r="A184" i="29" s="1"/>
  <c r="A185" i="29" s="1"/>
  <c r="A186" i="29" s="1"/>
  <c r="A187" i="29" s="1"/>
  <c r="A188" i="29" s="1"/>
  <c r="A189" i="29" s="1"/>
  <c r="A190" i="29" s="1"/>
  <c r="A191" i="29" s="1"/>
  <c r="A192" i="29" s="1"/>
  <c r="A193" i="29" s="1"/>
  <c r="A194" i="29" s="1"/>
  <c r="A195" i="29" s="1"/>
  <c r="A196" i="29" s="1"/>
  <c r="A197" i="29" s="1"/>
  <c r="A198" i="29" s="1"/>
  <c r="A199" i="29" s="1"/>
  <c r="A200" i="29" s="1"/>
  <c r="A201" i="29" s="1"/>
  <c r="A202" i="29" s="1"/>
  <c r="A203" i="29" s="1"/>
  <c r="A204" i="29" s="1"/>
  <c r="A205" i="29" s="1"/>
  <c r="A206" i="29" s="1"/>
  <c r="A207" i="29" s="1"/>
  <c r="A208" i="29" s="1"/>
  <c r="A209" i="29" s="1"/>
  <c r="A210" i="29" s="1"/>
  <c r="A211" i="29" s="1"/>
  <c r="A212" i="29" s="1"/>
  <c r="A213" i="29" s="1"/>
  <c r="A214" i="29" s="1"/>
  <c r="A215" i="29" s="1"/>
  <c r="A216" i="29" s="1"/>
  <c r="A217" i="29" s="1"/>
  <c r="A218" i="29" s="1"/>
  <c r="A219" i="29" s="1"/>
  <c r="A220" i="29" s="1"/>
  <c r="A221" i="29" s="1"/>
  <c r="A222" i="29" s="1"/>
  <c r="A223" i="29" s="1"/>
  <c r="A224" i="29" s="1"/>
  <c r="A225" i="29" s="1"/>
  <c r="A226" i="29" s="1"/>
  <c r="A227" i="29" s="1"/>
  <c r="A228" i="29" s="1"/>
  <c r="A229" i="29" s="1"/>
  <c r="A230" i="29" s="1"/>
  <c r="A231" i="29" s="1"/>
  <c r="A232" i="29" s="1"/>
  <c r="A233" i="29" s="1"/>
  <c r="A234" i="29" s="1"/>
  <c r="A235" i="29" s="1"/>
  <c r="A236" i="29" s="1"/>
  <c r="A237" i="29" s="1"/>
  <c r="A238" i="29" s="1"/>
  <c r="A239" i="29" s="1"/>
  <c r="A240" i="29" s="1"/>
  <c r="A241" i="29" s="1"/>
  <c r="A242" i="29" s="1"/>
  <c r="A243" i="29" s="1"/>
  <c r="A244" i="29" s="1"/>
  <c r="A245" i="29" s="1"/>
  <c r="A246" i="29" s="1"/>
  <c r="A247" i="29" s="1"/>
  <c r="A248" i="29" s="1"/>
  <c r="A249" i="29" s="1"/>
  <c r="A250" i="29" s="1"/>
  <c r="A251" i="29" s="1"/>
  <c r="A252" i="29" s="1"/>
  <c r="A253" i="29" s="1"/>
  <c r="A254" i="29" s="1"/>
  <c r="A255" i="29" s="1"/>
  <c r="A256" i="29" s="1"/>
  <c r="A257" i="29" s="1"/>
  <c r="A258" i="29" s="1"/>
  <c r="A259" i="29" s="1"/>
  <c r="A260" i="29" s="1"/>
  <c r="A261" i="29" s="1"/>
  <c r="A262" i="29" s="1"/>
  <c r="A263" i="29" s="1"/>
  <c r="A264" i="29" s="1"/>
  <c r="A265" i="29" s="1"/>
  <c r="A266" i="29" s="1"/>
  <c r="A267" i="29" s="1"/>
  <c r="A268" i="29" s="1"/>
  <c r="A269" i="29" s="1"/>
  <c r="A270" i="29" s="1"/>
  <c r="A271" i="29" s="1"/>
  <c r="A272" i="29" s="1"/>
  <c r="A273" i="29" s="1"/>
  <c r="A274" i="29" s="1"/>
  <c r="A275" i="29" s="1"/>
  <c r="A276" i="29" s="1"/>
  <c r="A277" i="29" s="1"/>
  <c r="A278" i="29" s="1"/>
  <c r="A279" i="29" s="1"/>
  <c r="A280" i="29" s="1"/>
  <c r="A281" i="29" s="1"/>
  <c r="A282" i="29" s="1"/>
  <c r="A283" i="29" s="1"/>
  <c r="A284" i="29" s="1"/>
  <c r="A285" i="29" s="1"/>
  <c r="A286" i="29" s="1"/>
  <c r="A287" i="29" s="1"/>
  <c r="A288" i="29" s="1"/>
  <c r="A289" i="29" s="1"/>
  <c r="A290" i="29" s="1"/>
  <c r="A291" i="29" s="1"/>
  <c r="A292" i="29" s="1"/>
  <c r="A293" i="29" s="1"/>
  <c r="A294" i="29" s="1"/>
  <c r="A295" i="29" s="1"/>
  <c r="A296" i="29" s="1"/>
  <c r="A297" i="29" s="1"/>
  <c r="A298" i="29" s="1"/>
  <c r="A299" i="29" s="1"/>
  <c r="A300" i="29" s="1"/>
  <c r="A301" i="29" s="1"/>
  <c r="A302" i="29" s="1"/>
  <c r="A303" i="29" s="1"/>
  <c r="A304" i="29" s="1"/>
  <c r="A305" i="29" s="1"/>
  <c r="A306" i="29" s="1"/>
  <c r="A307" i="29" s="1"/>
  <c r="A308" i="29" s="1"/>
  <c r="A309" i="29" s="1"/>
  <c r="A310" i="29" s="1"/>
  <c r="A311" i="29" s="1"/>
  <c r="A312" i="29" s="1"/>
  <c r="A313" i="29" s="1"/>
  <c r="A314" i="29" s="1"/>
  <c r="A315" i="29" s="1"/>
  <c r="A316" i="29" s="1"/>
  <c r="A317" i="29" s="1"/>
  <c r="A318" i="29" s="1"/>
  <c r="A319" i="29" s="1"/>
  <c r="A320" i="29" s="1"/>
  <c r="A321" i="29" s="1"/>
  <c r="A322" i="29" s="1"/>
  <c r="A323" i="29" s="1"/>
  <c r="A324" i="29" s="1"/>
  <c r="A325" i="29" s="1"/>
  <c r="A326" i="29" s="1"/>
  <c r="A327" i="29" s="1"/>
  <c r="A328" i="29" s="1"/>
  <c r="A329" i="29" s="1"/>
  <c r="A330" i="29" s="1"/>
  <c r="A331" i="29" s="1"/>
  <c r="A332" i="29" s="1"/>
  <c r="A333" i="29" s="1"/>
  <c r="A334" i="29" s="1"/>
  <c r="A335" i="29" s="1"/>
  <c r="A336" i="29" s="1"/>
  <c r="A337" i="29" s="1"/>
  <c r="A338" i="29" s="1"/>
  <c r="A339" i="29" s="1"/>
  <c r="A340" i="29" s="1"/>
  <c r="A341" i="29" s="1"/>
  <c r="A342" i="29" s="1"/>
  <c r="A343" i="29" s="1"/>
  <c r="A344" i="29" s="1"/>
  <c r="A345" i="29" s="1"/>
  <c r="A346" i="29" s="1"/>
  <c r="A347" i="29" s="1"/>
  <c r="A348" i="29" s="1"/>
  <c r="A349" i="29" s="1"/>
  <c r="A350" i="29" s="1"/>
  <c r="A351" i="29" s="1"/>
  <c r="A352" i="29" s="1"/>
  <c r="A353" i="29" s="1"/>
  <c r="A354" i="29" s="1"/>
  <c r="A355" i="29" s="1"/>
  <c r="A356" i="29" s="1"/>
  <c r="A357" i="29" s="1"/>
  <c r="A358" i="29" s="1"/>
  <c r="A359" i="29" s="1"/>
  <c r="A360" i="29" s="1"/>
  <c r="A361" i="29" s="1"/>
  <c r="A362" i="29" s="1"/>
  <c r="A363" i="29" s="1"/>
  <c r="A364" i="29" s="1"/>
  <c r="A365" i="29" s="1"/>
  <c r="A366" i="29" s="1"/>
  <c r="A367" i="29" s="1"/>
  <c r="A368" i="29" s="1"/>
  <c r="A369" i="29" s="1"/>
  <c r="A370" i="29" s="1"/>
  <c r="A371" i="29" s="1"/>
  <c r="A372" i="29" s="1"/>
  <c r="A373" i="29" s="1"/>
  <c r="A374" i="29" s="1"/>
  <c r="A375" i="29" s="1"/>
  <c r="A376" i="29" s="1"/>
  <c r="A377" i="29" s="1"/>
  <c r="A378" i="29" s="1"/>
  <c r="A379" i="29" s="1"/>
  <c r="A380" i="29" s="1"/>
  <c r="A381" i="29" s="1"/>
  <c r="A382" i="29" s="1"/>
  <c r="A383" i="29" s="1"/>
  <c r="A384" i="29" s="1"/>
  <c r="A385" i="29" s="1"/>
  <c r="A386" i="29" s="1"/>
  <c r="A387" i="29" s="1"/>
  <c r="A388" i="29" s="1"/>
  <c r="A389" i="29" s="1"/>
  <c r="A390" i="29" s="1"/>
  <c r="A391" i="29" s="1"/>
  <c r="A392" i="29" s="1"/>
  <c r="A393" i="29" s="1"/>
  <c r="A394" i="29" s="1"/>
  <c r="A395" i="29" s="1"/>
  <c r="A396" i="29" s="1"/>
  <c r="A397" i="29" s="1"/>
  <c r="A398" i="29" s="1"/>
  <c r="A399" i="29" s="1"/>
  <c r="A400" i="29" s="1"/>
  <c r="A401" i="29" s="1"/>
  <c r="A402" i="29" s="1"/>
  <c r="A403" i="29" s="1"/>
  <c r="A404" i="29" s="1"/>
  <c r="A405" i="29" s="1"/>
  <c r="A406" i="29" s="1"/>
  <c r="A407" i="29" s="1"/>
  <c r="A408" i="29" s="1"/>
  <c r="A409" i="29" s="1"/>
  <c r="A410" i="29" s="1"/>
  <c r="A411" i="29" s="1"/>
  <c r="A412" i="29" s="1"/>
  <c r="A413" i="29" s="1"/>
  <c r="A414" i="29" s="1"/>
  <c r="A415" i="29" s="1"/>
  <c r="A416" i="29" s="1"/>
  <c r="A417" i="29" s="1"/>
  <c r="A418" i="29" s="1"/>
  <c r="A419" i="29" s="1"/>
  <c r="A420" i="29" s="1"/>
  <c r="A421" i="29" s="1"/>
  <c r="A422" i="29" s="1"/>
  <c r="A423" i="29" s="1"/>
  <c r="A424" i="29" s="1"/>
  <c r="A425" i="29" s="1"/>
  <c r="A426" i="29" s="1"/>
  <c r="A427" i="29" s="1"/>
  <c r="A428" i="29" s="1"/>
  <c r="A429" i="29" s="1"/>
  <c r="A430" i="29" s="1"/>
  <c r="A431" i="29" s="1"/>
  <c r="A432" i="29" s="1"/>
  <c r="A433" i="29" s="1"/>
  <c r="A434" i="29" s="1"/>
  <c r="A435" i="29" s="1"/>
  <c r="A436" i="29" s="1"/>
  <c r="A437" i="29" s="1"/>
  <c r="A438" i="29" s="1"/>
  <c r="A439" i="29" s="1"/>
  <c r="A440" i="29" s="1"/>
  <c r="A441" i="29" s="1"/>
  <c r="A442" i="29" s="1"/>
  <c r="A443" i="29" s="1"/>
  <c r="A444" i="29" s="1"/>
  <c r="A445" i="29" s="1"/>
  <c r="A446" i="29" s="1"/>
  <c r="A447" i="29" s="1"/>
  <c r="A448" i="29" s="1"/>
  <c r="A449" i="29" s="1"/>
  <c r="A450" i="29" s="1"/>
  <c r="A451" i="29" s="1"/>
  <c r="A452" i="29" s="1"/>
  <c r="A453" i="29" s="1"/>
  <c r="A454" i="29" s="1"/>
  <c r="A455" i="29" s="1"/>
  <c r="A456" i="29" s="1"/>
  <c r="A457" i="29" s="1"/>
  <c r="A458" i="29" s="1"/>
  <c r="C120" i="29"/>
  <c r="T120" i="27" s="1"/>
  <c r="I41" i="29"/>
  <c r="I17" i="29"/>
  <c r="Y17" i="27" s="1"/>
  <c r="AC3" i="29"/>
  <c r="D3" i="29"/>
  <c r="V3" i="27" s="1"/>
  <c r="AB6" i="19" l="1"/>
  <c r="AB6" i="27"/>
  <c r="Z6" i="27"/>
  <c r="Z6" i="19"/>
  <c r="AA6" i="27"/>
  <c r="AA6" i="19"/>
  <c r="D11" i="33"/>
  <c r="E11" i="33" s="1"/>
  <c r="A15" i="33"/>
  <c r="A37" i="31"/>
  <c r="N7" i="29"/>
  <c r="L7" i="29"/>
  <c r="M7" i="29"/>
  <c r="Y41" i="27"/>
  <c r="Y41" i="19"/>
  <c r="D355" i="29"/>
  <c r="B3" i="29"/>
  <c r="D351" i="29"/>
  <c r="D391" i="29"/>
  <c r="Y17" i="19"/>
  <c r="D387" i="29"/>
  <c r="D383" i="29"/>
  <c r="D379" i="29"/>
  <c r="D375" i="29"/>
  <c r="D371" i="29"/>
  <c r="T120" i="19"/>
  <c r="D367" i="29"/>
  <c r="D363" i="29"/>
  <c r="D359" i="29"/>
  <c r="V3" i="19"/>
  <c r="H34" i="29"/>
  <c r="I34" i="29"/>
  <c r="G34" i="29"/>
  <c r="G67" i="29"/>
  <c r="H67" i="29"/>
  <c r="I67" i="29"/>
  <c r="G115" i="29"/>
  <c r="H115" i="29"/>
  <c r="I115" i="29"/>
  <c r="G149" i="29"/>
  <c r="H149" i="29"/>
  <c r="I149" i="29"/>
  <c r="H182" i="29"/>
  <c r="I182" i="29"/>
  <c r="G182" i="29"/>
  <c r="G215" i="29"/>
  <c r="H215" i="29"/>
  <c r="I215" i="29"/>
  <c r="G248" i="29"/>
  <c r="H248" i="29"/>
  <c r="I248" i="29"/>
  <c r="H290" i="29"/>
  <c r="I290" i="29"/>
  <c r="G290" i="29"/>
  <c r="G335" i="29"/>
  <c r="H335" i="29"/>
  <c r="I335" i="29"/>
  <c r="G383" i="29"/>
  <c r="H383" i="29"/>
  <c r="I383" i="29"/>
  <c r="C3" i="29"/>
  <c r="C395" i="29"/>
  <c r="C391" i="29"/>
  <c r="C387" i="29"/>
  <c r="C383" i="29"/>
  <c r="C379" i="29"/>
  <c r="C375" i="29"/>
  <c r="C371" i="29"/>
  <c r="C367" i="29"/>
  <c r="C363" i="29"/>
  <c r="C359" i="29"/>
  <c r="C355" i="29"/>
  <c r="C351" i="29"/>
  <c r="C347" i="29"/>
  <c r="H10" i="29"/>
  <c r="I10" i="29"/>
  <c r="G10" i="29"/>
  <c r="G85" i="29"/>
  <c r="H85" i="29"/>
  <c r="I85" i="29"/>
  <c r="G161" i="29"/>
  <c r="H161" i="29"/>
  <c r="G239" i="29"/>
  <c r="H239" i="29"/>
  <c r="I239" i="29"/>
  <c r="G329" i="29"/>
  <c r="H329" i="29"/>
  <c r="B126" i="29"/>
  <c r="C126" i="29"/>
  <c r="D126" i="29"/>
  <c r="G16" i="29"/>
  <c r="H16" i="29"/>
  <c r="I16" i="29"/>
  <c r="G49" i="29"/>
  <c r="H49" i="29"/>
  <c r="I49" i="29"/>
  <c r="H82" i="29"/>
  <c r="I82" i="29"/>
  <c r="G82" i="29"/>
  <c r="G128" i="29"/>
  <c r="H128" i="29"/>
  <c r="I128" i="29"/>
  <c r="H170" i="29"/>
  <c r="I170" i="29"/>
  <c r="G170" i="29"/>
  <c r="G212" i="29"/>
  <c r="H212" i="29"/>
  <c r="I212" i="29"/>
  <c r="H254" i="29"/>
  <c r="I254" i="29"/>
  <c r="G254" i="29"/>
  <c r="H302" i="29"/>
  <c r="I302" i="29"/>
  <c r="G302" i="29"/>
  <c r="H350" i="29"/>
  <c r="I350" i="29"/>
  <c r="G350" i="29"/>
  <c r="G392" i="29"/>
  <c r="H392" i="29"/>
  <c r="I392" i="29"/>
  <c r="I329" i="29"/>
  <c r="B5" i="29"/>
  <c r="C5" i="29"/>
  <c r="B8" i="29"/>
  <c r="C8" i="29"/>
  <c r="D8" i="29"/>
  <c r="B11" i="29"/>
  <c r="C11" i="29"/>
  <c r="D11" i="29"/>
  <c r="C14" i="29"/>
  <c r="D14" i="29"/>
  <c r="B14" i="29"/>
  <c r="B17" i="29"/>
  <c r="C17" i="29"/>
  <c r="D17" i="29"/>
  <c r="B20" i="29"/>
  <c r="C20" i="29"/>
  <c r="D20" i="29"/>
  <c r="B23" i="29"/>
  <c r="C23" i="29"/>
  <c r="D23" i="29"/>
  <c r="C26" i="29"/>
  <c r="D26" i="29"/>
  <c r="B26" i="29"/>
  <c r="B29" i="29"/>
  <c r="C29" i="29"/>
  <c r="B32" i="29"/>
  <c r="C32" i="29"/>
  <c r="D32" i="29"/>
  <c r="B35" i="29"/>
  <c r="C35" i="29"/>
  <c r="D35" i="29"/>
  <c r="C38" i="29"/>
  <c r="D38" i="29"/>
  <c r="B38" i="29"/>
  <c r="B41" i="29"/>
  <c r="C41" i="29"/>
  <c r="D41" i="29"/>
  <c r="B44" i="29"/>
  <c r="C44" i="29"/>
  <c r="D44" i="29"/>
  <c r="B47" i="29"/>
  <c r="C47" i="29"/>
  <c r="D47" i="29"/>
  <c r="C50" i="29"/>
  <c r="D50" i="29"/>
  <c r="B50" i="29"/>
  <c r="B53" i="29"/>
  <c r="C53" i="29"/>
  <c r="B56" i="29"/>
  <c r="C56" i="29"/>
  <c r="D56" i="29"/>
  <c r="B59" i="29"/>
  <c r="C59" i="29"/>
  <c r="D59" i="29"/>
  <c r="C62" i="29"/>
  <c r="D62" i="29"/>
  <c r="B62" i="29"/>
  <c r="B65" i="29"/>
  <c r="C65" i="29"/>
  <c r="D65" i="29"/>
  <c r="B68" i="29"/>
  <c r="C68" i="29"/>
  <c r="D68" i="29"/>
  <c r="B71" i="29"/>
  <c r="C71" i="29"/>
  <c r="D71" i="29"/>
  <c r="C74" i="29"/>
  <c r="D74" i="29"/>
  <c r="B74" i="29"/>
  <c r="B77" i="29"/>
  <c r="C77" i="29"/>
  <c r="B80" i="29"/>
  <c r="C80" i="29"/>
  <c r="D80" i="29"/>
  <c r="B83" i="29"/>
  <c r="C83" i="29"/>
  <c r="D83" i="29"/>
  <c r="C86" i="29"/>
  <c r="D86" i="29"/>
  <c r="B86" i="29"/>
  <c r="B89" i="29"/>
  <c r="C89" i="29"/>
  <c r="D89" i="29"/>
  <c r="B92" i="29"/>
  <c r="C92" i="29"/>
  <c r="D92" i="29"/>
  <c r="B95" i="29"/>
  <c r="C95" i="29"/>
  <c r="D95" i="29"/>
  <c r="C98" i="29"/>
  <c r="D98" i="29"/>
  <c r="B98" i="29"/>
  <c r="B101" i="29"/>
  <c r="C101" i="29"/>
  <c r="B104" i="29"/>
  <c r="C104" i="29"/>
  <c r="D104" i="29"/>
  <c r="B107" i="29"/>
  <c r="C107" i="29"/>
  <c r="D107" i="29"/>
  <c r="C110" i="29"/>
  <c r="D110" i="29"/>
  <c r="B110" i="29"/>
  <c r="B113" i="29"/>
  <c r="C113" i="29"/>
  <c r="D113" i="29"/>
  <c r="D116" i="29"/>
  <c r="B116" i="29"/>
  <c r="B119" i="29"/>
  <c r="C119" i="29"/>
  <c r="D119" i="29"/>
  <c r="B122" i="29"/>
  <c r="C122" i="29"/>
  <c r="D122" i="29"/>
  <c r="H126" i="29"/>
  <c r="I126" i="29"/>
  <c r="G126" i="29"/>
  <c r="B129" i="29"/>
  <c r="C129" i="29"/>
  <c r="D129" i="29"/>
  <c r="D132" i="29"/>
  <c r="B132" i="29"/>
  <c r="B135" i="29"/>
  <c r="C135" i="29"/>
  <c r="D135" i="29"/>
  <c r="B138" i="29"/>
  <c r="C138" i="29"/>
  <c r="D138" i="29"/>
  <c r="B141" i="29"/>
  <c r="C141" i="29"/>
  <c r="D141" i="29"/>
  <c r="D144" i="29"/>
  <c r="B144" i="29"/>
  <c r="B147" i="29"/>
  <c r="C147" i="29"/>
  <c r="D147" i="29"/>
  <c r="B150" i="29"/>
  <c r="C150" i="29"/>
  <c r="D150" i="29"/>
  <c r="B153" i="29"/>
  <c r="C153" i="29"/>
  <c r="D153" i="29"/>
  <c r="D156" i="29"/>
  <c r="B156" i="29"/>
  <c r="B159" i="29"/>
  <c r="C159" i="29"/>
  <c r="D159" i="29"/>
  <c r="B162" i="29"/>
  <c r="C162" i="29"/>
  <c r="D162" i="29"/>
  <c r="B165" i="29"/>
  <c r="C165" i="29"/>
  <c r="D165" i="29"/>
  <c r="D168" i="29"/>
  <c r="B168" i="29"/>
  <c r="B171" i="29"/>
  <c r="C171" i="29"/>
  <c r="D171" i="29"/>
  <c r="B174" i="29"/>
  <c r="C174" i="29"/>
  <c r="D174" i="29"/>
  <c r="B177" i="29"/>
  <c r="C177" i="29"/>
  <c r="D177" i="29"/>
  <c r="D180" i="29"/>
  <c r="B180" i="29"/>
  <c r="B183" i="29"/>
  <c r="C183" i="29"/>
  <c r="D183" i="29"/>
  <c r="B186" i="29"/>
  <c r="C186" i="29"/>
  <c r="D186" i="29"/>
  <c r="B189" i="29"/>
  <c r="C189" i="29"/>
  <c r="D189" i="29"/>
  <c r="D192" i="29"/>
  <c r="B192" i="29"/>
  <c r="B195" i="29"/>
  <c r="C195" i="29"/>
  <c r="D195" i="29"/>
  <c r="B198" i="29"/>
  <c r="C198" i="29"/>
  <c r="D198" i="29"/>
  <c r="B201" i="29"/>
  <c r="C201" i="29"/>
  <c r="D201" i="29"/>
  <c r="D204" i="29"/>
  <c r="B204" i="29"/>
  <c r="B207" i="29"/>
  <c r="C207" i="29"/>
  <c r="D207" i="29"/>
  <c r="B210" i="29"/>
  <c r="C210" i="29"/>
  <c r="D210" i="29"/>
  <c r="B213" i="29"/>
  <c r="C213" i="29"/>
  <c r="D213" i="29"/>
  <c r="D216" i="29"/>
  <c r="B216" i="29"/>
  <c r="B219" i="29"/>
  <c r="C219" i="29"/>
  <c r="D219" i="29"/>
  <c r="B222" i="29"/>
  <c r="C222" i="29"/>
  <c r="D222" i="29"/>
  <c r="B225" i="29"/>
  <c r="C225" i="29"/>
  <c r="D225" i="29"/>
  <c r="D228" i="29"/>
  <c r="B228" i="29"/>
  <c r="B231" i="29"/>
  <c r="C231" i="29"/>
  <c r="D231" i="29"/>
  <c r="B234" i="29"/>
  <c r="C234" i="29"/>
  <c r="D234" i="29"/>
  <c r="B237" i="29"/>
  <c r="C237" i="29"/>
  <c r="D237" i="29"/>
  <c r="D240" i="29"/>
  <c r="B240" i="29"/>
  <c r="B243" i="29"/>
  <c r="C243" i="29"/>
  <c r="D243" i="29"/>
  <c r="B246" i="29"/>
  <c r="C246" i="29"/>
  <c r="D246" i="29"/>
  <c r="B249" i="29"/>
  <c r="C249" i="29"/>
  <c r="D249" i="29"/>
  <c r="D252" i="29"/>
  <c r="B252" i="29"/>
  <c r="B255" i="29"/>
  <c r="C255" i="29"/>
  <c r="D255" i="29"/>
  <c r="B258" i="29"/>
  <c r="C258" i="29"/>
  <c r="D258" i="29"/>
  <c r="B261" i="29"/>
  <c r="C261" i="29"/>
  <c r="D261" i="29"/>
  <c r="D264" i="29"/>
  <c r="B264" i="29"/>
  <c r="B267" i="29"/>
  <c r="C267" i="29"/>
  <c r="D267" i="29"/>
  <c r="B270" i="29"/>
  <c r="C270" i="29"/>
  <c r="D270" i="29"/>
  <c r="B273" i="29"/>
  <c r="C273" i="29"/>
  <c r="D273" i="29"/>
  <c r="D276" i="29"/>
  <c r="B276" i="29"/>
  <c r="B279" i="29"/>
  <c r="C279" i="29"/>
  <c r="D279" i="29"/>
  <c r="B282" i="29"/>
  <c r="C282" i="29"/>
  <c r="D282" i="29"/>
  <c r="B285" i="29"/>
  <c r="C285" i="29"/>
  <c r="D285" i="29"/>
  <c r="D288" i="29"/>
  <c r="B288" i="29"/>
  <c r="B291" i="29"/>
  <c r="C291" i="29"/>
  <c r="D291" i="29"/>
  <c r="B294" i="29"/>
  <c r="C294" i="29"/>
  <c r="D294" i="29"/>
  <c r="B297" i="29"/>
  <c r="C297" i="29"/>
  <c r="D297" i="29"/>
  <c r="D300" i="29"/>
  <c r="B300" i="29"/>
  <c r="B303" i="29"/>
  <c r="C303" i="29"/>
  <c r="D303" i="29"/>
  <c r="B306" i="29"/>
  <c r="C306" i="29"/>
  <c r="D306" i="29"/>
  <c r="B309" i="29"/>
  <c r="C309" i="29"/>
  <c r="D309" i="29"/>
  <c r="D312" i="29"/>
  <c r="B312" i="29"/>
  <c r="B315" i="29"/>
  <c r="C315" i="29"/>
  <c r="D315" i="29"/>
  <c r="B318" i="29"/>
  <c r="C318" i="29"/>
  <c r="D318" i="29"/>
  <c r="B321" i="29"/>
  <c r="C321" i="29"/>
  <c r="D321" i="29"/>
  <c r="D324" i="29"/>
  <c r="B324" i="29"/>
  <c r="B327" i="29"/>
  <c r="C327" i="29"/>
  <c r="D327" i="29"/>
  <c r="B330" i="29"/>
  <c r="C330" i="29"/>
  <c r="D330" i="29"/>
  <c r="B333" i="29"/>
  <c r="C333" i="29"/>
  <c r="D333" i="29"/>
  <c r="D336" i="29"/>
  <c r="B336" i="29"/>
  <c r="B339" i="29"/>
  <c r="C339" i="29"/>
  <c r="D339" i="29"/>
  <c r="B342" i="29"/>
  <c r="C342" i="29"/>
  <c r="D342" i="29"/>
  <c r="B345" i="29"/>
  <c r="C345" i="29"/>
  <c r="D345" i="29"/>
  <c r="D398" i="29"/>
  <c r="D394" i="29"/>
  <c r="D390" i="29"/>
  <c r="D386" i="29"/>
  <c r="D382" i="29"/>
  <c r="D378" i="29"/>
  <c r="D374" i="29"/>
  <c r="D370" i="29"/>
  <c r="D366" i="29"/>
  <c r="D362" i="29"/>
  <c r="D358" i="29"/>
  <c r="D354" i="29"/>
  <c r="D350" i="29"/>
  <c r="D346" i="29"/>
  <c r="C312" i="29"/>
  <c r="C264" i="29"/>
  <c r="C216" i="29"/>
  <c r="C168" i="29"/>
  <c r="G4" i="29"/>
  <c r="H4" i="29"/>
  <c r="I4" i="29"/>
  <c r="G25" i="29"/>
  <c r="H25" i="29"/>
  <c r="I25" i="29"/>
  <c r="G40" i="29"/>
  <c r="H40" i="29"/>
  <c r="I40" i="29"/>
  <c r="H58" i="29"/>
  <c r="I58" i="29"/>
  <c r="G58" i="29"/>
  <c r="G79" i="29"/>
  <c r="H79" i="29"/>
  <c r="I79" i="29"/>
  <c r="G97" i="29"/>
  <c r="H97" i="29"/>
  <c r="I97" i="29"/>
  <c r="G112" i="29"/>
  <c r="H112" i="29"/>
  <c r="I112" i="29"/>
  <c r="G137" i="29"/>
  <c r="H137" i="29"/>
  <c r="G155" i="29"/>
  <c r="H155" i="29"/>
  <c r="I155" i="29"/>
  <c r="G179" i="29"/>
  <c r="H179" i="29"/>
  <c r="I179" i="29"/>
  <c r="H194" i="29"/>
  <c r="I194" i="29"/>
  <c r="G194" i="29"/>
  <c r="H206" i="29"/>
  <c r="I206" i="29"/>
  <c r="G206" i="29"/>
  <c r="G224" i="29"/>
  <c r="H224" i="29"/>
  <c r="I224" i="29"/>
  <c r="G236" i="29"/>
  <c r="H236" i="29"/>
  <c r="I236" i="29"/>
  <c r="G251" i="29"/>
  <c r="H251" i="29"/>
  <c r="I251" i="29"/>
  <c r="G269" i="29"/>
  <c r="H269" i="29"/>
  <c r="I269" i="29"/>
  <c r="H278" i="29"/>
  <c r="I278" i="29"/>
  <c r="G278" i="29"/>
  <c r="G287" i="29"/>
  <c r="H287" i="29"/>
  <c r="I287" i="29"/>
  <c r="G296" i="29"/>
  <c r="H296" i="29"/>
  <c r="I296" i="29"/>
  <c r="H314" i="29"/>
  <c r="I314" i="29"/>
  <c r="G314" i="29"/>
  <c r="G323" i="29"/>
  <c r="H323" i="29"/>
  <c r="I323" i="29"/>
  <c r="H338" i="29"/>
  <c r="I338" i="29"/>
  <c r="G338" i="29"/>
  <c r="G344" i="29"/>
  <c r="H344" i="29"/>
  <c r="I344" i="29"/>
  <c r="G368" i="29"/>
  <c r="H368" i="29"/>
  <c r="I368" i="29"/>
  <c r="H374" i="29"/>
  <c r="I374" i="29"/>
  <c r="G374" i="29"/>
  <c r="H386" i="29"/>
  <c r="I386" i="29"/>
  <c r="G386" i="29"/>
  <c r="G8" i="29"/>
  <c r="H8" i="29"/>
  <c r="I8" i="29"/>
  <c r="G11" i="29"/>
  <c r="H11" i="29"/>
  <c r="I11" i="29"/>
  <c r="H14" i="29"/>
  <c r="I14" i="29"/>
  <c r="G14" i="29"/>
  <c r="G17" i="29"/>
  <c r="H17" i="29"/>
  <c r="G20" i="29"/>
  <c r="H20" i="29"/>
  <c r="I20" i="29"/>
  <c r="G23" i="29"/>
  <c r="H23" i="29"/>
  <c r="I23" i="29"/>
  <c r="H26" i="29"/>
  <c r="I26" i="29"/>
  <c r="G26" i="29"/>
  <c r="G29" i="29"/>
  <c r="H29" i="29"/>
  <c r="I29" i="29"/>
  <c r="G32" i="29"/>
  <c r="H32" i="29"/>
  <c r="I32" i="29"/>
  <c r="G35" i="29"/>
  <c r="H35" i="29"/>
  <c r="I35" i="29"/>
  <c r="H38" i="29"/>
  <c r="I38" i="29"/>
  <c r="G38" i="29"/>
  <c r="G41" i="29"/>
  <c r="H41" i="29"/>
  <c r="G44" i="29"/>
  <c r="H44" i="29"/>
  <c r="I44" i="29"/>
  <c r="G47" i="29"/>
  <c r="H47" i="29"/>
  <c r="I47" i="29"/>
  <c r="H50" i="29"/>
  <c r="I50" i="29"/>
  <c r="G50" i="29"/>
  <c r="G53" i="29"/>
  <c r="H53" i="29"/>
  <c r="I53" i="29"/>
  <c r="G56" i="29"/>
  <c r="H56" i="29"/>
  <c r="I56" i="29"/>
  <c r="G59" i="29"/>
  <c r="H59" i="29"/>
  <c r="I59" i="29"/>
  <c r="H62" i="29"/>
  <c r="I62" i="29"/>
  <c r="G62" i="29"/>
  <c r="G65" i="29"/>
  <c r="H65" i="29"/>
  <c r="G68" i="29"/>
  <c r="H68" i="29"/>
  <c r="I68" i="29"/>
  <c r="G71" i="29"/>
  <c r="H71" i="29"/>
  <c r="I71" i="29"/>
  <c r="H74" i="29"/>
  <c r="I74" i="29"/>
  <c r="G74" i="29"/>
  <c r="G77" i="29"/>
  <c r="H77" i="29"/>
  <c r="I77" i="29"/>
  <c r="G80" i="29"/>
  <c r="H80" i="29"/>
  <c r="I80" i="29"/>
  <c r="G83" i="29"/>
  <c r="H83" i="29"/>
  <c r="I83" i="29"/>
  <c r="H86" i="29"/>
  <c r="I86" i="29"/>
  <c r="G86" i="29"/>
  <c r="G89" i="29"/>
  <c r="H89" i="29"/>
  <c r="G92" i="29"/>
  <c r="H92" i="29"/>
  <c r="I92" i="29"/>
  <c r="G95" i="29"/>
  <c r="H95" i="29"/>
  <c r="I95" i="29"/>
  <c r="H98" i="29"/>
  <c r="I98" i="29"/>
  <c r="G98" i="29"/>
  <c r="G101" i="29"/>
  <c r="H101" i="29"/>
  <c r="I101" i="29"/>
  <c r="G104" i="29"/>
  <c r="H104" i="29"/>
  <c r="I104" i="29"/>
  <c r="G107" i="29"/>
  <c r="H107" i="29"/>
  <c r="I107" i="29"/>
  <c r="H110" i="29"/>
  <c r="I110" i="29"/>
  <c r="G110" i="29"/>
  <c r="G113" i="29"/>
  <c r="H113" i="29"/>
  <c r="G116" i="29"/>
  <c r="H116" i="29"/>
  <c r="I116" i="29"/>
  <c r="G119" i="29"/>
  <c r="H119" i="29"/>
  <c r="I119" i="29"/>
  <c r="H122" i="29"/>
  <c r="I122" i="29"/>
  <c r="G122" i="29"/>
  <c r="G129" i="29"/>
  <c r="H129" i="29"/>
  <c r="I129" i="29"/>
  <c r="G132" i="29"/>
  <c r="H132" i="29"/>
  <c r="I132" i="29"/>
  <c r="G135" i="29"/>
  <c r="H135" i="29"/>
  <c r="I135" i="29"/>
  <c r="H138" i="29"/>
  <c r="I138" i="29"/>
  <c r="G138" i="29"/>
  <c r="G141" i="29"/>
  <c r="H141" i="29"/>
  <c r="I141" i="29"/>
  <c r="G144" i="29"/>
  <c r="H144" i="29"/>
  <c r="I144" i="29"/>
  <c r="G147" i="29"/>
  <c r="H147" i="29"/>
  <c r="I147" i="29"/>
  <c r="H150" i="29"/>
  <c r="I150" i="29"/>
  <c r="G150" i="29"/>
  <c r="G153" i="29"/>
  <c r="H153" i="29"/>
  <c r="I153" i="29"/>
  <c r="G156" i="29"/>
  <c r="H156" i="29"/>
  <c r="I156" i="29"/>
  <c r="G159" i="29"/>
  <c r="H159" i="29"/>
  <c r="I159" i="29"/>
  <c r="H162" i="29"/>
  <c r="I162" i="29"/>
  <c r="G162" i="29"/>
  <c r="G165" i="29"/>
  <c r="H165" i="29"/>
  <c r="I165" i="29"/>
  <c r="G168" i="29"/>
  <c r="H168" i="29"/>
  <c r="I168" i="29"/>
  <c r="G171" i="29"/>
  <c r="H171" i="29"/>
  <c r="I171" i="29"/>
  <c r="H174" i="29"/>
  <c r="I174" i="29"/>
  <c r="G174" i="29"/>
  <c r="G177" i="29"/>
  <c r="H177" i="29"/>
  <c r="I177" i="29"/>
  <c r="G180" i="29"/>
  <c r="H180" i="29"/>
  <c r="I180" i="29"/>
  <c r="G183" i="29"/>
  <c r="H183" i="29"/>
  <c r="I183" i="29"/>
  <c r="H186" i="29"/>
  <c r="I186" i="29"/>
  <c r="G186" i="29"/>
  <c r="G189" i="29"/>
  <c r="H189" i="29"/>
  <c r="I189" i="29"/>
  <c r="G192" i="29"/>
  <c r="H192" i="29"/>
  <c r="I192" i="29"/>
  <c r="G195" i="29"/>
  <c r="H195" i="29"/>
  <c r="I195" i="29"/>
  <c r="H198" i="29"/>
  <c r="I198" i="29"/>
  <c r="G198" i="29"/>
  <c r="G201" i="29"/>
  <c r="H201" i="29"/>
  <c r="I201" i="29"/>
  <c r="G204" i="29"/>
  <c r="H204" i="29"/>
  <c r="I204" i="29"/>
  <c r="G207" i="29"/>
  <c r="H207" i="29"/>
  <c r="I207" i="29"/>
  <c r="H210" i="29"/>
  <c r="I210" i="29"/>
  <c r="G210" i="29"/>
  <c r="G213" i="29"/>
  <c r="H213" i="29"/>
  <c r="I213" i="29"/>
  <c r="G216" i="29"/>
  <c r="H216" i="29"/>
  <c r="I216" i="29"/>
  <c r="G219" i="29"/>
  <c r="H219" i="29"/>
  <c r="I219" i="29"/>
  <c r="H222" i="29"/>
  <c r="I222" i="29"/>
  <c r="G222" i="29"/>
  <c r="G225" i="29"/>
  <c r="H225" i="29"/>
  <c r="I225" i="29"/>
  <c r="G228" i="29"/>
  <c r="H228" i="29"/>
  <c r="I228" i="29"/>
  <c r="G231" i="29"/>
  <c r="H231" i="29"/>
  <c r="I231" i="29"/>
  <c r="H234" i="29"/>
  <c r="I234" i="29"/>
  <c r="G234" i="29"/>
  <c r="G237" i="29"/>
  <c r="H237" i="29"/>
  <c r="I237" i="29"/>
  <c r="G240" i="29"/>
  <c r="H240" i="29"/>
  <c r="I240" i="29"/>
  <c r="G243" i="29"/>
  <c r="H243" i="29"/>
  <c r="I243" i="29"/>
  <c r="H246" i="29"/>
  <c r="I246" i="29"/>
  <c r="G246" i="29"/>
  <c r="G249" i="29"/>
  <c r="H249" i="29"/>
  <c r="I249" i="29"/>
  <c r="G252" i="29"/>
  <c r="H252" i="29"/>
  <c r="I252" i="29"/>
  <c r="G255" i="29"/>
  <c r="H255" i="29"/>
  <c r="I255" i="29"/>
  <c r="H258" i="29"/>
  <c r="I258" i="29"/>
  <c r="G258" i="29"/>
  <c r="G261" i="29"/>
  <c r="H261" i="29"/>
  <c r="I261" i="29"/>
  <c r="G264" i="29"/>
  <c r="H264" i="29"/>
  <c r="I264" i="29"/>
  <c r="G267" i="29"/>
  <c r="H267" i="29"/>
  <c r="I267" i="29"/>
  <c r="H270" i="29"/>
  <c r="I270" i="29"/>
  <c r="G270" i="29"/>
  <c r="G273" i="29"/>
  <c r="H273" i="29"/>
  <c r="I273" i="29"/>
  <c r="G276" i="29"/>
  <c r="H276" i="29"/>
  <c r="I276" i="29"/>
  <c r="G279" i="29"/>
  <c r="H279" i="29"/>
  <c r="I279" i="29"/>
  <c r="H282" i="29"/>
  <c r="I282" i="29"/>
  <c r="G282" i="29"/>
  <c r="G285" i="29"/>
  <c r="H285" i="29"/>
  <c r="I285" i="29"/>
  <c r="G288" i="29"/>
  <c r="H288" i="29"/>
  <c r="I288" i="29"/>
  <c r="G291" i="29"/>
  <c r="H291" i="29"/>
  <c r="I291" i="29"/>
  <c r="H294" i="29"/>
  <c r="I294" i="29"/>
  <c r="G294" i="29"/>
  <c r="G297" i="29"/>
  <c r="H297" i="29"/>
  <c r="I297" i="29"/>
  <c r="G300" i="29"/>
  <c r="H300" i="29"/>
  <c r="I300" i="29"/>
  <c r="G303" i="29"/>
  <c r="H303" i="29"/>
  <c r="I303" i="29"/>
  <c r="H306" i="29"/>
  <c r="I306" i="29"/>
  <c r="G306" i="29"/>
  <c r="G309" i="29"/>
  <c r="H309" i="29"/>
  <c r="I309" i="29"/>
  <c r="G312" i="29"/>
  <c r="H312" i="29"/>
  <c r="I312" i="29"/>
  <c r="G315" i="29"/>
  <c r="H315" i="29"/>
  <c r="I315" i="29"/>
  <c r="H318" i="29"/>
  <c r="I318" i="29"/>
  <c r="G318" i="29"/>
  <c r="G321" i="29"/>
  <c r="H321" i="29"/>
  <c r="I321" i="29"/>
  <c r="G324" i="29"/>
  <c r="H324" i="29"/>
  <c r="I324" i="29"/>
  <c r="G327" i="29"/>
  <c r="H327" i="29"/>
  <c r="I327" i="29"/>
  <c r="H330" i="29"/>
  <c r="I330" i="29"/>
  <c r="G330" i="29"/>
  <c r="G333" i="29"/>
  <c r="H333" i="29"/>
  <c r="I333" i="29"/>
  <c r="G336" i="29"/>
  <c r="H336" i="29"/>
  <c r="I336" i="29"/>
  <c r="G339" i="29"/>
  <c r="H339" i="29"/>
  <c r="I339" i="29"/>
  <c r="H342" i="29"/>
  <c r="I342" i="29"/>
  <c r="G342" i="29"/>
  <c r="G345" i="29"/>
  <c r="H345" i="29"/>
  <c r="I345" i="29"/>
  <c r="G348" i="29"/>
  <c r="H348" i="29"/>
  <c r="I348" i="29"/>
  <c r="G351" i="29"/>
  <c r="H351" i="29"/>
  <c r="I351" i="29"/>
  <c r="H354" i="29"/>
  <c r="I354" i="29"/>
  <c r="G354" i="29"/>
  <c r="G357" i="29"/>
  <c r="H357" i="29"/>
  <c r="I357" i="29"/>
  <c r="G360" i="29"/>
  <c r="H360" i="29"/>
  <c r="I360" i="29"/>
  <c r="G363" i="29"/>
  <c r="H363" i="29"/>
  <c r="I363" i="29"/>
  <c r="H366" i="29"/>
  <c r="I366" i="29"/>
  <c r="G366" i="29"/>
  <c r="G369" i="29"/>
  <c r="H369" i="29"/>
  <c r="I369" i="29"/>
  <c r="G372" i="29"/>
  <c r="H372" i="29"/>
  <c r="I372" i="29"/>
  <c r="G375" i="29"/>
  <c r="H375" i="29"/>
  <c r="I375" i="29"/>
  <c r="H378" i="29"/>
  <c r="I378" i="29"/>
  <c r="G378" i="29"/>
  <c r="G381" i="29"/>
  <c r="H381" i="29"/>
  <c r="I381" i="29"/>
  <c r="G384" i="29"/>
  <c r="H384" i="29"/>
  <c r="I384" i="29"/>
  <c r="G387" i="29"/>
  <c r="H387" i="29"/>
  <c r="I387" i="29"/>
  <c r="H390" i="29"/>
  <c r="I390" i="29"/>
  <c r="G390" i="29"/>
  <c r="G393" i="29"/>
  <c r="H393" i="29"/>
  <c r="I393" i="29"/>
  <c r="G396" i="29"/>
  <c r="H396" i="29"/>
  <c r="I396" i="29"/>
  <c r="C398" i="29"/>
  <c r="C394" i="29"/>
  <c r="C390" i="29"/>
  <c r="C386" i="29"/>
  <c r="C382" i="29"/>
  <c r="C378" i="29"/>
  <c r="C374" i="29"/>
  <c r="C370" i="29"/>
  <c r="C366" i="29"/>
  <c r="C362" i="29"/>
  <c r="C358" i="29"/>
  <c r="C354" i="29"/>
  <c r="C350" i="29"/>
  <c r="C346" i="29"/>
  <c r="C116" i="29"/>
  <c r="G28" i="29"/>
  <c r="H28" i="29"/>
  <c r="I28" i="29"/>
  <c r="G61" i="29"/>
  <c r="H61" i="29"/>
  <c r="I61" i="29"/>
  <c r="H106" i="29"/>
  <c r="I106" i="29"/>
  <c r="G106" i="29"/>
  <c r="G143" i="29"/>
  <c r="H143" i="29"/>
  <c r="I143" i="29"/>
  <c r="G185" i="29"/>
  <c r="H185" i="29"/>
  <c r="G227" i="29"/>
  <c r="H227" i="29"/>
  <c r="I227" i="29"/>
  <c r="H266" i="29"/>
  <c r="I266" i="29"/>
  <c r="G266" i="29"/>
  <c r="G317" i="29"/>
  <c r="H317" i="29"/>
  <c r="I317" i="29"/>
  <c r="G365" i="29"/>
  <c r="H365" i="29"/>
  <c r="I365" i="29"/>
  <c r="H398" i="29"/>
  <c r="I398" i="29"/>
  <c r="G398" i="29"/>
  <c r="D124" i="29"/>
  <c r="B124" i="29"/>
  <c r="D101" i="29"/>
  <c r="G37" i="29"/>
  <c r="H37" i="29"/>
  <c r="I37" i="29"/>
  <c r="G73" i="29"/>
  <c r="H73" i="29"/>
  <c r="I73" i="29"/>
  <c r="G121" i="29"/>
  <c r="H121" i="29"/>
  <c r="I121" i="29"/>
  <c r="G152" i="29"/>
  <c r="H152" i="29"/>
  <c r="I152" i="29"/>
  <c r="G188" i="29"/>
  <c r="H188" i="29"/>
  <c r="I188" i="29"/>
  <c r="G221" i="29"/>
  <c r="H221" i="29"/>
  <c r="I221" i="29"/>
  <c r="G260" i="29"/>
  <c r="H260" i="29"/>
  <c r="I260" i="29"/>
  <c r="G299" i="29"/>
  <c r="H299" i="29"/>
  <c r="I299" i="29"/>
  <c r="G347" i="29"/>
  <c r="H347" i="29"/>
  <c r="I347" i="29"/>
  <c r="G389" i="29"/>
  <c r="H389" i="29"/>
  <c r="I389" i="29"/>
  <c r="G5" i="29"/>
  <c r="H5" i="29"/>
  <c r="I5" i="29"/>
  <c r="G124" i="29"/>
  <c r="H124" i="29"/>
  <c r="I124" i="29"/>
  <c r="D397" i="29"/>
  <c r="D393" i="29"/>
  <c r="D389" i="29"/>
  <c r="D385" i="29"/>
  <c r="D381" i="29"/>
  <c r="D377" i="29"/>
  <c r="D373" i="29"/>
  <c r="D369" i="29"/>
  <c r="D365" i="29"/>
  <c r="D361" i="29"/>
  <c r="D357" i="29"/>
  <c r="D353" i="29"/>
  <c r="D349" i="29"/>
  <c r="C344" i="29"/>
  <c r="C300" i="29"/>
  <c r="C252" i="29"/>
  <c r="C204" i="29"/>
  <c r="C156" i="29"/>
  <c r="D77" i="29"/>
  <c r="I185" i="29"/>
  <c r="G13" i="29"/>
  <c r="H13" i="29"/>
  <c r="I13" i="29"/>
  <c r="G43" i="29"/>
  <c r="H43" i="29"/>
  <c r="I43" i="29"/>
  <c r="H70" i="29"/>
  <c r="I70" i="29"/>
  <c r="G70" i="29"/>
  <c r="G103" i="29"/>
  <c r="H103" i="29"/>
  <c r="I103" i="29"/>
  <c r="H134" i="29"/>
  <c r="I134" i="29"/>
  <c r="G134" i="29"/>
  <c r="G167" i="29"/>
  <c r="H167" i="29"/>
  <c r="I167" i="29"/>
  <c r="G197" i="29"/>
  <c r="H197" i="29"/>
  <c r="I197" i="29"/>
  <c r="G233" i="29"/>
  <c r="H233" i="29"/>
  <c r="G272" i="29"/>
  <c r="H272" i="29"/>
  <c r="I272" i="29"/>
  <c r="G311" i="29"/>
  <c r="H311" i="29"/>
  <c r="I311" i="29"/>
  <c r="G356" i="29"/>
  <c r="H356" i="29"/>
  <c r="I356" i="29"/>
  <c r="I3" i="29"/>
  <c r="H3" i="29"/>
  <c r="G3" i="29"/>
  <c r="C6" i="29"/>
  <c r="D6" i="29"/>
  <c r="B6" i="29"/>
  <c r="B9" i="29"/>
  <c r="C9" i="29"/>
  <c r="D9" i="29"/>
  <c r="B12" i="29"/>
  <c r="C12" i="29"/>
  <c r="D12" i="29"/>
  <c r="B15" i="29"/>
  <c r="C15" i="29"/>
  <c r="D15" i="29"/>
  <c r="C18" i="29"/>
  <c r="D18" i="29"/>
  <c r="B18" i="29"/>
  <c r="B21" i="29"/>
  <c r="C21" i="29"/>
  <c r="D21" i="29"/>
  <c r="B24" i="29"/>
  <c r="C24" i="29"/>
  <c r="D24" i="29"/>
  <c r="B27" i="29"/>
  <c r="C27" i="29"/>
  <c r="D27" i="29"/>
  <c r="C30" i="29"/>
  <c r="D30" i="29"/>
  <c r="B30" i="29"/>
  <c r="B33" i="29"/>
  <c r="C33" i="29"/>
  <c r="D33" i="29"/>
  <c r="B36" i="29"/>
  <c r="C36" i="29"/>
  <c r="D36" i="29"/>
  <c r="B39" i="29"/>
  <c r="C39" i="29"/>
  <c r="D39" i="29"/>
  <c r="C42" i="29"/>
  <c r="D42" i="29"/>
  <c r="B42" i="29"/>
  <c r="B45" i="29"/>
  <c r="C45" i="29"/>
  <c r="D45" i="29"/>
  <c r="B48" i="29"/>
  <c r="C48" i="29"/>
  <c r="D48" i="29"/>
  <c r="B51" i="29"/>
  <c r="C51" i="29"/>
  <c r="D51" i="29"/>
  <c r="C54" i="29"/>
  <c r="D54" i="29"/>
  <c r="B54" i="29"/>
  <c r="B57" i="29"/>
  <c r="C57" i="29"/>
  <c r="D57" i="29"/>
  <c r="B60" i="29"/>
  <c r="C60" i="29"/>
  <c r="D60" i="29"/>
  <c r="B63" i="29"/>
  <c r="C63" i="29"/>
  <c r="D63" i="29"/>
  <c r="C66" i="29"/>
  <c r="D66" i="29"/>
  <c r="B66" i="29"/>
  <c r="B69" i="29"/>
  <c r="C69" i="29"/>
  <c r="D69" i="29"/>
  <c r="B72" i="29"/>
  <c r="C72" i="29"/>
  <c r="D72" i="29"/>
  <c r="B75" i="29"/>
  <c r="C75" i="29"/>
  <c r="D75" i="29"/>
  <c r="C78" i="29"/>
  <c r="D78" i="29"/>
  <c r="B78" i="29"/>
  <c r="B81" i="29"/>
  <c r="C81" i="29"/>
  <c r="D81" i="29"/>
  <c r="B84" i="29"/>
  <c r="C84" i="29"/>
  <c r="D84" i="29"/>
  <c r="B87" i="29"/>
  <c r="C87" i="29"/>
  <c r="D87" i="29"/>
  <c r="C90" i="29"/>
  <c r="D90" i="29"/>
  <c r="B90" i="29"/>
  <c r="B93" i="29"/>
  <c r="C93" i="29"/>
  <c r="D93" i="29"/>
  <c r="B96" i="29"/>
  <c r="C96" i="29"/>
  <c r="D96" i="29"/>
  <c r="B99" i="29"/>
  <c r="C99" i="29"/>
  <c r="D99" i="29"/>
  <c r="C102" i="29"/>
  <c r="D102" i="29"/>
  <c r="B102" i="29"/>
  <c r="B105" i="29"/>
  <c r="C105" i="29"/>
  <c r="D105" i="29"/>
  <c r="B108" i="29"/>
  <c r="C108" i="29"/>
  <c r="D108" i="29"/>
  <c r="B111" i="29"/>
  <c r="C111" i="29"/>
  <c r="D111" i="29"/>
  <c r="C114" i="29"/>
  <c r="D114" i="29"/>
  <c r="B114" i="29"/>
  <c r="B117" i="29"/>
  <c r="C117" i="29"/>
  <c r="D117" i="29"/>
  <c r="D120" i="29"/>
  <c r="B120" i="29"/>
  <c r="B127" i="29"/>
  <c r="C127" i="29"/>
  <c r="D127" i="29"/>
  <c r="B130" i="29"/>
  <c r="C130" i="29"/>
  <c r="D130" i="29"/>
  <c r="B133" i="29"/>
  <c r="C133" i="29"/>
  <c r="D133" i="29"/>
  <c r="D136" i="29"/>
  <c r="B136" i="29"/>
  <c r="B139" i="29"/>
  <c r="C139" i="29"/>
  <c r="D139" i="29"/>
  <c r="B142" i="29"/>
  <c r="C142" i="29"/>
  <c r="D142" i="29"/>
  <c r="B145" i="29"/>
  <c r="C145" i="29"/>
  <c r="D145" i="29"/>
  <c r="D148" i="29"/>
  <c r="B148" i="29"/>
  <c r="B151" i="29"/>
  <c r="C151" i="29"/>
  <c r="D151" i="29"/>
  <c r="B154" i="29"/>
  <c r="C154" i="29"/>
  <c r="D154" i="29"/>
  <c r="B157" i="29"/>
  <c r="C157" i="29"/>
  <c r="D157" i="29"/>
  <c r="D160" i="29"/>
  <c r="B160" i="29"/>
  <c r="B163" i="29"/>
  <c r="C163" i="29"/>
  <c r="D163" i="29"/>
  <c r="B166" i="29"/>
  <c r="C166" i="29"/>
  <c r="D166" i="29"/>
  <c r="B169" i="29"/>
  <c r="C169" i="29"/>
  <c r="D169" i="29"/>
  <c r="D172" i="29"/>
  <c r="B172" i="29"/>
  <c r="B175" i="29"/>
  <c r="C175" i="29"/>
  <c r="D175" i="29"/>
  <c r="B178" i="29"/>
  <c r="C178" i="29"/>
  <c r="D178" i="29"/>
  <c r="B181" i="29"/>
  <c r="C181" i="29"/>
  <c r="D181" i="29"/>
  <c r="D184" i="29"/>
  <c r="B184" i="29"/>
  <c r="B187" i="29"/>
  <c r="C187" i="29"/>
  <c r="D187" i="29"/>
  <c r="B190" i="29"/>
  <c r="C190" i="29"/>
  <c r="D190" i="29"/>
  <c r="B193" i="29"/>
  <c r="C193" i="29"/>
  <c r="D193" i="29"/>
  <c r="D196" i="29"/>
  <c r="B196" i="29"/>
  <c r="B199" i="29"/>
  <c r="C199" i="29"/>
  <c r="D199" i="29"/>
  <c r="B202" i="29"/>
  <c r="C202" i="29"/>
  <c r="D202" i="29"/>
  <c r="B205" i="29"/>
  <c r="C205" i="29"/>
  <c r="D205" i="29"/>
  <c r="D208" i="29"/>
  <c r="B208" i="29"/>
  <c r="B211" i="29"/>
  <c r="C211" i="29"/>
  <c r="D211" i="29"/>
  <c r="B214" i="29"/>
  <c r="C214" i="29"/>
  <c r="D214" i="29"/>
  <c r="B217" i="29"/>
  <c r="C217" i="29"/>
  <c r="D217" i="29"/>
  <c r="D220" i="29"/>
  <c r="B220" i="29"/>
  <c r="B223" i="29"/>
  <c r="C223" i="29"/>
  <c r="D223" i="29"/>
  <c r="B226" i="29"/>
  <c r="C226" i="29"/>
  <c r="D226" i="29"/>
  <c r="B229" i="29"/>
  <c r="C229" i="29"/>
  <c r="D229" i="29"/>
  <c r="D232" i="29"/>
  <c r="B232" i="29"/>
  <c r="B235" i="29"/>
  <c r="C235" i="29"/>
  <c r="D235" i="29"/>
  <c r="B238" i="29"/>
  <c r="C238" i="29"/>
  <c r="D238" i="29"/>
  <c r="B241" i="29"/>
  <c r="C241" i="29"/>
  <c r="D241" i="29"/>
  <c r="D244" i="29"/>
  <c r="B244" i="29"/>
  <c r="B247" i="29"/>
  <c r="C247" i="29"/>
  <c r="D247" i="29"/>
  <c r="B250" i="29"/>
  <c r="C250" i="29"/>
  <c r="D250" i="29"/>
  <c r="B253" i="29"/>
  <c r="C253" i="29"/>
  <c r="D253" i="29"/>
  <c r="D256" i="29"/>
  <c r="B256" i="29"/>
  <c r="B259" i="29"/>
  <c r="C259" i="29"/>
  <c r="D259" i="29"/>
  <c r="B262" i="29"/>
  <c r="C262" i="29"/>
  <c r="D262" i="29"/>
  <c r="B265" i="29"/>
  <c r="C265" i="29"/>
  <c r="D265" i="29"/>
  <c r="D268" i="29"/>
  <c r="B268" i="29"/>
  <c r="B271" i="29"/>
  <c r="C271" i="29"/>
  <c r="D271" i="29"/>
  <c r="B274" i="29"/>
  <c r="C274" i="29"/>
  <c r="D274" i="29"/>
  <c r="B277" i="29"/>
  <c r="C277" i="29"/>
  <c r="D277" i="29"/>
  <c r="D280" i="29"/>
  <c r="B280" i="29"/>
  <c r="B283" i="29"/>
  <c r="C283" i="29"/>
  <c r="D283" i="29"/>
  <c r="B286" i="29"/>
  <c r="C286" i="29"/>
  <c r="D286" i="29"/>
  <c r="B289" i="29"/>
  <c r="C289" i="29"/>
  <c r="D289" i="29"/>
  <c r="D292" i="29"/>
  <c r="B292" i="29"/>
  <c r="B295" i="29"/>
  <c r="C295" i="29"/>
  <c r="D295" i="29"/>
  <c r="B298" i="29"/>
  <c r="C298" i="29"/>
  <c r="D298" i="29"/>
  <c r="B301" i="29"/>
  <c r="C301" i="29"/>
  <c r="D301" i="29"/>
  <c r="D304" i="29"/>
  <c r="B304" i="29"/>
  <c r="B307" i="29"/>
  <c r="C307" i="29"/>
  <c r="D307" i="29"/>
  <c r="B310" i="29"/>
  <c r="C310" i="29"/>
  <c r="D310" i="29"/>
  <c r="B313" i="29"/>
  <c r="C313" i="29"/>
  <c r="D313" i="29"/>
  <c r="D316" i="29"/>
  <c r="B316" i="29"/>
  <c r="B319" i="29"/>
  <c r="C319" i="29"/>
  <c r="D319" i="29"/>
  <c r="B322" i="29"/>
  <c r="C322" i="29"/>
  <c r="D322" i="29"/>
  <c r="B325" i="29"/>
  <c r="C325" i="29"/>
  <c r="D325" i="29"/>
  <c r="D328" i="29"/>
  <c r="B328" i="29"/>
  <c r="B331" i="29"/>
  <c r="C331" i="29"/>
  <c r="D331" i="29"/>
  <c r="B334" i="29"/>
  <c r="C334" i="29"/>
  <c r="D334" i="29"/>
  <c r="B337" i="29"/>
  <c r="C337" i="29"/>
  <c r="D337" i="29"/>
  <c r="D340" i="29"/>
  <c r="B340" i="29"/>
  <c r="B343" i="29"/>
  <c r="C343" i="29"/>
  <c r="D343" i="29"/>
  <c r="C397" i="29"/>
  <c r="C393" i="29"/>
  <c r="C389" i="29"/>
  <c r="C385" i="29"/>
  <c r="C381" i="29"/>
  <c r="C377" i="29"/>
  <c r="C373" i="29"/>
  <c r="C369" i="29"/>
  <c r="C365" i="29"/>
  <c r="C361" i="29"/>
  <c r="C357" i="29"/>
  <c r="C353" i="29"/>
  <c r="C349" i="29"/>
  <c r="B344" i="29"/>
  <c r="D53" i="29"/>
  <c r="I161" i="29"/>
  <c r="G19" i="29"/>
  <c r="H19" i="29"/>
  <c r="I19" i="29"/>
  <c r="G52" i="29"/>
  <c r="H52" i="29"/>
  <c r="I52" i="29"/>
  <c r="G76" i="29"/>
  <c r="H76" i="29"/>
  <c r="I76" i="29"/>
  <c r="G109" i="29"/>
  <c r="H109" i="29"/>
  <c r="I109" i="29"/>
  <c r="G140" i="29"/>
  <c r="H140" i="29"/>
  <c r="I140" i="29"/>
  <c r="G173" i="29"/>
  <c r="H173" i="29"/>
  <c r="I173" i="29"/>
  <c r="G203" i="29"/>
  <c r="H203" i="29"/>
  <c r="I203" i="29"/>
  <c r="H242" i="29"/>
  <c r="I242" i="29"/>
  <c r="G242" i="29"/>
  <c r="G281" i="29"/>
  <c r="H281" i="29"/>
  <c r="H326" i="29"/>
  <c r="I326" i="29"/>
  <c r="G326" i="29"/>
  <c r="G377" i="29"/>
  <c r="H377" i="29"/>
  <c r="H6" i="29"/>
  <c r="I6" i="29"/>
  <c r="G6" i="29"/>
  <c r="G9" i="29"/>
  <c r="H9" i="29"/>
  <c r="I9" i="29"/>
  <c r="G12" i="29"/>
  <c r="H12" i="29"/>
  <c r="I12" i="29"/>
  <c r="G15" i="29"/>
  <c r="H15" i="29"/>
  <c r="I15" i="29"/>
  <c r="H18" i="29"/>
  <c r="I18" i="29"/>
  <c r="G18" i="29"/>
  <c r="G21" i="29"/>
  <c r="H21" i="29"/>
  <c r="I21" i="29"/>
  <c r="G24" i="29"/>
  <c r="H24" i="29"/>
  <c r="I24" i="29"/>
  <c r="G27" i="29"/>
  <c r="H27" i="29"/>
  <c r="I27" i="29"/>
  <c r="H30" i="29"/>
  <c r="I30" i="29"/>
  <c r="G30" i="29"/>
  <c r="G33" i="29"/>
  <c r="H33" i="29"/>
  <c r="I33" i="29"/>
  <c r="G36" i="29"/>
  <c r="H36" i="29"/>
  <c r="I36" i="29"/>
  <c r="G39" i="29"/>
  <c r="H39" i="29"/>
  <c r="I39" i="29"/>
  <c r="H42" i="29"/>
  <c r="I42" i="29"/>
  <c r="G42" i="29"/>
  <c r="G45" i="29"/>
  <c r="H45" i="29"/>
  <c r="I45" i="29"/>
  <c r="G48" i="29"/>
  <c r="H48" i="29"/>
  <c r="I48" i="29"/>
  <c r="G51" i="29"/>
  <c r="H51" i="29"/>
  <c r="I51" i="29"/>
  <c r="H54" i="29"/>
  <c r="I54" i="29"/>
  <c r="G54" i="29"/>
  <c r="G57" i="29"/>
  <c r="H57" i="29"/>
  <c r="I57" i="29"/>
  <c r="G60" i="29"/>
  <c r="H60" i="29"/>
  <c r="I60" i="29"/>
  <c r="G63" i="29"/>
  <c r="H63" i="29"/>
  <c r="I63" i="29"/>
  <c r="H66" i="29"/>
  <c r="I66" i="29"/>
  <c r="G66" i="29"/>
  <c r="G69" i="29"/>
  <c r="H69" i="29"/>
  <c r="I69" i="29"/>
  <c r="G72" i="29"/>
  <c r="H72" i="29"/>
  <c r="I72" i="29"/>
  <c r="G75" i="29"/>
  <c r="H75" i="29"/>
  <c r="I75" i="29"/>
  <c r="H78" i="29"/>
  <c r="I78" i="29"/>
  <c r="G78" i="29"/>
  <c r="G81" i="29"/>
  <c r="H81" i="29"/>
  <c r="I81" i="29"/>
  <c r="G84" i="29"/>
  <c r="H84" i="29"/>
  <c r="I84" i="29"/>
  <c r="G87" i="29"/>
  <c r="H87" i="29"/>
  <c r="I87" i="29"/>
  <c r="H90" i="29"/>
  <c r="I90" i="29"/>
  <c r="G90" i="29"/>
  <c r="G93" i="29"/>
  <c r="H93" i="29"/>
  <c r="I93" i="29"/>
  <c r="G96" i="29"/>
  <c r="H96" i="29"/>
  <c r="I96" i="29"/>
  <c r="G99" i="29"/>
  <c r="H99" i="29"/>
  <c r="I99" i="29"/>
  <c r="H102" i="29"/>
  <c r="I102" i="29"/>
  <c r="G102" i="29"/>
  <c r="G105" i="29"/>
  <c r="H105" i="29"/>
  <c r="I105" i="29"/>
  <c r="G108" i="29"/>
  <c r="H108" i="29"/>
  <c r="I108" i="29"/>
  <c r="G111" i="29"/>
  <c r="H111" i="29"/>
  <c r="I111" i="29"/>
  <c r="H114" i="29"/>
  <c r="I114" i="29"/>
  <c r="G114" i="29"/>
  <c r="G117" i="29"/>
  <c r="H117" i="29"/>
  <c r="I117" i="29"/>
  <c r="G120" i="29"/>
  <c r="H120" i="29"/>
  <c r="I120" i="29"/>
  <c r="G127" i="29"/>
  <c r="H127" i="29"/>
  <c r="I127" i="29"/>
  <c r="H130" i="29"/>
  <c r="I130" i="29"/>
  <c r="G130" i="29"/>
  <c r="G133" i="29"/>
  <c r="H133" i="29"/>
  <c r="I133" i="29"/>
  <c r="G136" i="29"/>
  <c r="H136" i="29"/>
  <c r="I136" i="29"/>
  <c r="G139" i="29"/>
  <c r="H139" i="29"/>
  <c r="I139" i="29"/>
  <c r="H142" i="29"/>
  <c r="I142" i="29"/>
  <c r="G142" i="29"/>
  <c r="G145" i="29"/>
  <c r="H145" i="29"/>
  <c r="I145" i="29"/>
  <c r="G148" i="29"/>
  <c r="H148" i="29"/>
  <c r="I148" i="29"/>
  <c r="G151" i="29"/>
  <c r="H151" i="29"/>
  <c r="I151" i="29"/>
  <c r="H154" i="29"/>
  <c r="I154" i="29"/>
  <c r="G154" i="29"/>
  <c r="G157" i="29"/>
  <c r="H157" i="29"/>
  <c r="I157" i="29"/>
  <c r="G160" i="29"/>
  <c r="H160" i="29"/>
  <c r="I160" i="29"/>
  <c r="G163" i="29"/>
  <c r="H163" i="29"/>
  <c r="I163" i="29"/>
  <c r="H166" i="29"/>
  <c r="I166" i="29"/>
  <c r="G166" i="29"/>
  <c r="G169" i="29"/>
  <c r="H169" i="29"/>
  <c r="I169" i="29"/>
  <c r="G172" i="29"/>
  <c r="H172" i="29"/>
  <c r="I172" i="29"/>
  <c r="G175" i="29"/>
  <c r="H175" i="29"/>
  <c r="I175" i="29"/>
  <c r="H178" i="29"/>
  <c r="I178" i="29"/>
  <c r="G178" i="29"/>
  <c r="G181" i="29"/>
  <c r="H181" i="29"/>
  <c r="I181" i="29"/>
  <c r="G184" i="29"/>
  <c r="H184" i="29"/>
  <c r="I184" i="29"/>
  <c r="G187" i="29"/>
  <c r="H187" i="29"/>
  <c r="I187" i="29"/>
  <c r="H190" i="29"/>
  <c r="I190" i="29"/>
  <c r="G190" i="29"/>
  <c r="G193" i="29"/>
  <c r="H193" i="29"/>
  <c r="I193" i="29"/>
  <c r="G196" i="29"/>
  <c r="H196" i="29"/>
  <c r="I196" i="29"/>
  <c r="G199" i="29"/>
  <c r="H199" i="29"/>
  <c r="I199" i="29"/>
  <c r="H202" i="29"/>
  <c r="I202" i="29"/>
  <c r="G202" i="29"/>
  <c r="G205" i="29"/>
  <c r="H205" i="29"/>
  <c r="I205" i="29"/>
  <c r="G208" i="29"/>
  <c r="H208" i="29"/>
  <c r="I208" i="29"/>
  <c r="G211" i="29"/>
  <c r="H211" i="29"/>
  <c r="I211" i="29"/>
  <c r="H214" i="29"/>
  <c r="I214" i="29"/>
  <c r="G214" i="29"/>
  <c r="G217" i="29"/>
  <c r="H217" i="29"/>
  <c r="I217" i="29"/>
  <c r="G220" i="29"/>
  <c r="H220" i="29"/>
  <c r="I220" i="29"/>
  <c r="G223" i="29"/>
  <c r="H223" i="29"/>
  <c r="I223" i="29"/>
  <c r="H226" i="29"/>
  <c r="I226" i="29"/>
  <c r="G226" i="29"/>
  <c r="G229" i="29"/>
  <c r="H229" i="29"/>
  <c r="I229" i="29"/>
  <c r="G232" i="29"/>
  <c r="H232" i="29"/>
  <c r="I232" i="29"/>
  <c r="G235" i="29"/>
  <c r="H235" i="29"/>
  <c r="I235" i="29"/>
  <c r="H238" i="29"/>
  <c r="I238" i="29"/>
  <c r="G238" i="29"/>
  <c r="G241" i="29"/>
  <c r="H241" i="29"/>
  <c r="I241" i="29"/>
  <c r="G244" i="29"/>
  <c r="H244" i="29"/>
  <c r="I244" i="29"/>
  <c r="G247" i="29"/>
  <c r="H247" i="29"/>
  <c r="I247" i="29"/>
  <c r="H250" i="29"/>
  <c r="I250" i="29"/>
  <c r="G250" i="29"/>
  <c r="G253" i="29"/>
  <c r="H253" i="29"/>
  <c r="I253" i="29"/>
  <c r="G256" i="29"/>
  <c r="H256" i="29"/>
  <c r="I256" i="29"/>
  <c r="G259" i="29"/>
  <c r="H259" i="29"/>
  <c r="I259" i="29"/>
  <c r="H262" i="29"/>
  <c r="I262" i="29"/>
  <c r="G262" i="29"/>
  <c r="G265" i="29"/>
  <c r="H265" i="29"/>
  <c r="I265" i="29"/>
  <c r="G268" i="29"/>
  <c r="H268" i="29"/>
  <c r="I268" i="29"/>
  <c r="G271" i="29"/>
  <c r="H271" i="29"/>
  <c r="I271" i="29"/>
  <c r="H274" i="29"/>
  <c r="I274" i="29"/>
  <c r="G274" i="29"/>
  <c r="G277" i="29"/>
  <c r="H277" i="29"/>
  <c r="I277" i="29"/>
  <c r="G280" i="29"/>
  <c r="H280" i="29"/>
  <c r="I280" i="29"/>
  <c r="G283" i="29"/>
  <c r="H283" i="29"/>
  <c r="I283" i="29"/>
  <c r="H286" i="29"/>
  <c r="I286" i="29"/>
  <c r="G286" i="29"/>
  <c r="G289" i="29"/>
  <c r="H289" i="29"/>
  <c r="I289" i="29"/>
  <c r="G292" i="29"/>
  <c r="H292" i="29"/>
  <c r="I292" i="29"/>
  <c r="G295" i="29"/>
  <c r="H295" i="29"/>
  <c r="I295" i="29"/>
  <c r="H298" i="29"/>
  <c r="I298" i="29"/>
  <c r="G298" i="29"/>
  <c r="G301" i="29"/>
  <c r="H301" i="29"/>
  <c r="I301" i="29"/>
  <c r="G304" i="29"/>
  <c r="H304" i="29"/>
  <c r="I304" i="29"/>
  <c r="G307" i="29"/>
  <c r="H307" i="29"/>
  <c r="I307" i="29"/>
  <c r="H310" i="29"/>
  <c r="I310" i="29"/>
  <c r="G310" i="29"/>
  <c r="G313" i="29"/>
  <c r="H313" i="29"/>
  <c r="I313" i="29"/>
  <c r="G316" i="29"/>
  <c r="H316" i="29"/>
  <c r="I316" i="29"/>
  <c r="G319" i="29"/>
  <c r="H319" i="29"/>
  <c r="I319" i="29"/>
  <c r="H322" i="29"/>
  <c r="I322" i="29"/>
  <c r="G322" i="29"/>
  <c r="G325" i="29"/>
  <c r="H325" i="29"/>
  <c r="I325" i="29"/>
  <c r="G328" i="29"/>
  <c r="H328" i="29"/>
  <c r="I328" i="29"/>
  <c r="G331" i="29"/>
  <c r="H331" i="29"/>
  <c r="I331" i="29"/>
  <c r="H334" i="29"/>
  <c r="I334" i="29"/>
  <c r="G334" i="29"/>
  <c r="G337" i="29"/>
  <c r="H337" i="29"/>
  <c r="I337" i="29"/>
  <c r="G340" i="29"/>
  <c r="H340" i="29"/>
  <c r="I340" i="29"/>
  <c r="G343" i="29"/>
  <c r="H343" i="29"/>
  <c r="I343" i="29"/>
  <c r="H346" i="29"/>
  <c r="I346" i="29"/>
  <c r="G346" i="29"/>
  <c r="G349" i="29"/>
  <c r="H349" i="29"/>
  <c r="I349" i="29"/>
  <c r="G352" i="29"/>
  <c r="H352" i="29"/>
  <c r="I352" i="29"/>
  <c r="G355" i="29"/>
  <c r="H355" i="29"/>
  <c r="I355" i="29"/>
  <c r="H358" i="29"/>
  <c r="I358" i="29"/>
  <c r="G358" i="29"/>
  <c r="G361" i="29"/>
  <c r="H361" i="29"/>
  <c r="I361" i="29"/>
  <c r="G364" i="29"/>
  <c r="H364" i="29"/>
  <c r="I364" i="29"/>
  <c r="G367" i="29"/>
  <c r="H367" i="29"/>
  <c r="I367" i="29"/>
  <c r="H370" i="29"/>
  <c r="I370" i="29"/>
  <c r="G370" i="29"/>
  <c r="G373" i="29"/>
  <c r="H373" i="29"/>
  <c r="I373" i="29"/>
  <c r="G376" i="29"/>
  <c r="H376" i="29"/>
  <c r="I376" i="29"/>
  <c r="G379" i="29"/>
  <c r="H379" i="29"/>
  <c r="I379" i="29"/>
  <c r="H382" i="29"/>
  <c r="I382" i="29"/>
  <c r="G382" i="29"/>
  <c r="G385" i="29"/>
  <c r="H385" i="29"/>
  <c r="I385" i="29"/>
  <c r="G388" i="29"/>
  <c r="H388" i="29"/>
  <c r="I388" i="29"/>
  <c r="G391" i="29"/>
  <c r="H391" i="29"/>
  <c r="I391" i="29"/>
  <c r="H394" i="29"/>
  <c r="I394" i="29"/>
  <c r="G394" i="29"/>
  <c r="G397" i="29"/>
  <c r="H397" i="29"/>
  <c r="I397" i="29"/>
  <c r="C340" i="29"/>
  <c r="C292" i="29"/>
  <c r="C244" i="29"/>
  <c r="C196" i="29"/>
  <c r="C148" i="29"/>
  <c r="D29" i="29"/>
  <c r="I137" i="29"/>
  <c r="H94" i="29"/>
  <c r="I94" i="29"/>
  <c r="G94" i="29"/>
  <c r="H362" i="29"/>
  <c r="I362" i="29"/>
  <c r="G362" i="29"/>
  <c r="B123" i="29"/>
  <c r="C123" i="29"/>
  <c r="D123" i="29"/>
  <c r="D396" i="29"/>
  <c r="D392" i="29"/>
  <c r="D388" i="29"/>
  <c r="D384" i="29"/>
  <c r="D380" i="29"/>
  <c r="D376" i="29"/>
  <c r="D372" i="29"/>
  <c r="D368" i="29"/>
  <c r="D364" i="29"/>
  <c r="D360" i="29"/>
  <c r="D356" i="29"/>
  <c r="D352" i="29"/>
  <c r="D348" i="29"/>
  <c r="C336" i="29"/>
  <c r="C288" i="29"/>
  <c r="C240" i="29"/>
  <c r="C192" i="29"/>
  <c r="C144" i="29"/>
  <c r="D5" i="29"/>
  <c r="I113" i="29"/>
  <c r="H22" i="29"/>
  <c r="I22" i="29"/>
  <c r="G22" i="29"/>
  <c r="G55" i="29"/>
  <c r="H55" i="29"/>
  <c r="I55" i="29"/>
  <c r="G91" i="29"/>
  <c r="H91" i="29"/>
  <c r="I91" i="29"/>
  <c r="G164" i="29"/>
  <c r="H164" i="29"/>
  <c r="I164" i="29"/>
  <c r="G209" i="29"/>
  <c r="H209" i="29"/>
  <c r="G257" i="29"/>
  <c r="H257" i="29"/>
  <c r="G305" i="29"/>
  <c r="H305" i="29"/>
  <c r="G353" i="29"/>
  <c r="H353" i="29"/>
  <c r="B125" i="29"/>
  <c r="C125" i="29"/>
  <c r="D125" i="29"/>
  <c r="C396" i="29"/>
  <c r="C392" i="29"/>
  <c r="C388" i="29"/>
  <c r="C384" i="29"/>
  <c r="C380" i="29"/>
  <c r="C376" i="29"/>
  <c r="C372" i="29"/>
  <c r="C368" i="29"/>
  <c r="C364" i="29"/>
  <c r="C360" i="29"/>
  <c r="C356" i="29"/>
  <c r="C352" i="29"/>
  <c r="C348" i="29"/>
  <c r="I377" i="29"/>
  <c r="I89" i="29"/>
  <c r="G7" i="29"/>
  <c r="H7" i="29"/>
  <c r="I7" i="29"/>
  <c r="G31" i="29"/>
  <c r="H31" i="29"/>
  <c r="I31" i="29"/>
  <c r="H46" i="29"/>
  <c r="I46" i="29"/>
  <c r="G46" i="29"/>
  <c r="G64" i="29"/>
  <c r="H64" i="29"/>
  <c r="I64" i="29"/>
  <c r="G88" i="29"/>
  <c r="H88" i="29"/>
  <c r="I88" i="29"/>
  <c r="G100" i="29"/>
  <c r="H100" i="29"/>
  <c r="I100" i="29"/>
  <c r="H118" i="29"/>
  <c r="I118" i="29"/>
  <c r="G118" i="29"/>
  <c r="G131" i="29"/>
  <c r="H131" i="29"/>
  <c r="I131" i="29"/>
  <c r="H146" i="29"/>
  <c r="I146" i="29"/>
  <c r="G146" i="29"/>
  <c r="H158" i="29"/>
  <c r="I158" i="29"/>
  <c r="G158" i="29"/>
  <c r="G176" i="29"/>
  <c r="H176" i="29"/>
  <c r="I176" i="29"/>
  <c r="G191" i="29"/>
  <c r="H191" i="29"/>
  <c r="I191" i="29"/>
  <c r="G200" i="29"/>
  <c r="H200" i="29"/>
  <c r="I200" i="29"/>
  <c r="H218" i="29"/>
  <c r="I218" i="29"/>
  <c r="G218" i="29"/>
  <c r="H230" i="29"/>
  <c r="I230" i="29"/>
  <c r="G230" i="29"/>
  <c r="G245" i="29"/>
  <c r="H245" i="29"/>
  <c r="I245" i="29"/>
  <c r="G263" i="29"/>
  <c r="H263" i="29"/>
  <c r="I263" i="29"/>
  <c r="G275" i="29"/>
  <c r="H275" i="29"/>
  <c r="I275" i="29"/>
  <c r="G284" i="29"/>
  <c r="H284" i="29"/>
  <c r="I284" i="29"/>
  <c r="G293" i="29"/>
  <c r="H293" i="29"/>
  <c r="I293" i="29"/>
  <c r="G308" i="29"/>
  <c r="H308" i="29"/>
  <c r="I308" i="29"/>
  <c r="G320" i="29"/>
  <c r="H320" i="29"/>
  <c r="I320" i="29"/>
  <c r="G332" i="29"/>
  <c r="H332" i="29"/>
  <c r="I332" i="29"/>
  <c r="G341" i="29"/>
  <c r="H341" i="29"/>
  <c r="I341" i="29"/>
  <c r="G359" i="29"/>
  <c r="H359" i="29"/>
  <c r="I359" i="29"/>
  <c r="G371" i="29"/>
  <c r="H371" i="29"/>
  <c r="I371" i="29"/>
  <c r="G380" i="29"/>
  <c r="H380" i="29"/>
  <c r="I380" i="29"/>
  <c r="G395" i="29"/>
  <c r="H395" i="29"/>
  <c r="I395" i="29"/>
  <c r="B4" i="29"/>
  <c r="C4" i="29"/>
  <c r="D4" i="29"/>
  <c r="B7" i="29"/>
  <c r="C7" i="29"/>
  <c r="D7" i="29"/>
  <c r="C10" i="29"/>
  <c r="D10" i="29"/>
  <c r="B10" i="29"/>
  <c r="B13" i="29"/>
  <c r="C13" i="29"/>
  <c r="D13" i="29"/>
  <c r="B16" i="29"/>
  <c r="C16" i="29"/>
  <c r="D16" i="29"/>
  <c r="B19" i="29"/>
  <c r="C19" i="29"/>
  <c r="D19" i="29"/>
  <c r="C22" i="29"/>
  <c r="D22" i="29"/>
  <c r="B22" i="29"/>
  <c r="B25" i="29"/>
  <c r="C25" i="29"/>
  <c r="D25" i="29"/>
  <c r="B28" i="29"/>
  <c r="C28" i="29"/>
  <c r="D28" i="29"/>
  <c r="B31" i="29"/>
  <c r="C31" i="29"/>
  <c r="D31" i="29"/>
  <c r="C34" i="29"/>
  <c r="D34" i="29"/>
  <c r="B34" i="29"/>
  <c r="B37" i="29"/>
  <c r="C37" i="29"/>
  <c r="D37" i="29"/>
  <c r="B40" i="29"/>
  <c r="C40" i="29"/>
  <c r="D40" i="29"/>
  <c r="B43" i="29"/>
  <c r="C43" i="29"/>
  <c r="D43" i="29"/>
  <c r="C46" i="29"/>
  <c r="D46" i="29"/>
  <c r="B46" i="29"/>
  <c r="B49" i="29"/>
  <c r="C49" i="29"/>
  <c r="D49" i="29"/>
  <c r="B52" i="29"/>
  <c r="C52" i="29"/>
  <c r="D52" i="29"/>
  <c r="B55" i="29"/>
  <c r="C55" i="29"/>
  <c r="D55" i="29"/>
  <c r="C58" i="29"/>
  <c r="D58" i="29"/>
  <c r="B58" i="29"/>
  <c r="B61" i="29"/>
  <c r="C61" i="29"/>
  <c r="D61" i="29"/>
  <c r="B64" i="29"/>
  <c r="C64" i="29"/>
  <c r="D64" i="29"/>
  <c r="B67" i="29"/>
  <c r="C67" i="29"/>
  <c r="D67" i="29"/>
  <c r="C70" i="29"/>
  <c r="D70" i="29"/>
  <c r="B70" i="29"/>
  <c r="B73" i="29"/>
  <c r="C73" i="29"/>
  <c r="D73" i="29"/>
  <c r="B76" i="29"/>
  <c r="C76" i="29"/>
  <c r="D76" i="29"/>
  <c r="B79" i="29"/>
  <c r="C79" i="29"/>
  <c r="D79" i="29"/>
  <c r="C82" i="29"/>
  <c r="D82" i="29"/>
  <c r="B82" i="29"/>
  <c r="B85" i="29"/>
  <c r="C85" i="29"/>
  <c r="D85" i="29"/>
  <c r="B88" i="29"/>
  <c r="C88" i="29"/>
  <c r="D88" i="29"/>
  <c r="B91" i="29"/>
  <c r="C91" i="29"/>
  <c r="D91" i="29"/>
  <c r="C94" i="29"/>
  <c r="D94" i="29"/>
  <c r="B94" i="29"/>
  <c r="B97" i="29"/>
  <c r="C97" i="29"/>
  <c r="D97" i="29"/>
  <c r="B100" i="29"/>
  <c r="C100" i="29"/>
  <c r="D100" i="29"/>
  <c r="B103" i="29"/>
  <c r="C103" i="29"/>
  <c r="D103" i="29"/>
  <c r="C106" i="29"/>
  <c r="D106" i="29"/>
  <c r="B106" i="29"/>
  <c r="B109" i="29"/>
  <c r="C109" i="29"/>
  <c r="D109" i="29"/>
  <c r="B112" i="29"/>
  <c r="C112" i="29"/>
  <c r="D112" i="29"/>
  <c r="B115" i="29"/>
  <c r="C115" i="29"/>
  <c r="D115" i="29"/>
  <c r="B118" i="29"/>
  <c r="C118" i="29"/>
  <c r="D118" i="29"/>
  <c r="B121" i="29"/>
  <c r="C121" i="29"/>
  <c r="D121" i="29"/>
  <c r="G123" i="29"/>
  <c r="H123" i="29"/>
  <c r="I123" i="29"/>
  <c r="G125" i="29"/>
  <c r="H125" i="29"/>
  <c r="I125" i="29"/>
  <c r="D128" i="29"/>
  <c r="B128" i="29"/>
  <c r="B131" i="29"/>
  <c r="C131" i="29"/>
  <c r="D131" i="29"/>
  <c r="B134" i="29"/>
  <c r="C134" i="29"/>
  <c r="D134" i="29"/>
  <c r="B137" i="29"/>
  <c r="C137" i="29"/>
  <c r="D137" i="29"/>
  <c r="D140" i="29"/>
  <c r="B140" i="29"/>
  <c r="B143" i="29"/>
  <c r="C143" i="29"/>
  <c r="D143" i="29"/>
  <c r="B146" i="29"/>
  <c r="C146" i="29"/>
  <c r="D146" i="29"/>
  <c r="B149" i="29"/>
  <c r="C149" i="29"/>
  <c r="D149" i="29"/>
  <c r="D152" i="29"/>
  <c r="B152" i="29"/>
  <c r="B155" i="29"/>
  <c r="C155" i="29"/>
  <c r="D155" i="29"/>
  <c r="B158" i="29"/>
  <c r="C158" i="29"/>
  <c r="D158" i="29"/>
  <c r="B161" i="29"/>
  <c r="C161" i="29"/>
  <c r="D161" i="29"/>
  <c r="D164" i="29"/>
  <c r="B164" i="29"/>
  <c r="B167" i="29"/>
  <c r="C167" i="29"/>
  <c r="D167" i="29"/>
  <c r="B170" i="29"/>
  <c r="C170" i="29"/>
  <c r="D170" i="29"/>
  <c r="B173" i="29"/>
  <c r="C173" i="29"/>
  <c r="D173" i="29"/>
  <c r="D176" i="29"/>
  <c r="B176" i="29"/>
  <c r="B179" i="29"/>
  <c r="C179" i="29"/>
  <c r="D179" i="29"/>
  <c r="B182" i="29"/>
  <c r="C182" i="29"/>
  <c r="D182" i="29"/>
  <c r="B185" i="29"/>
  <c r="C185" i="29"/>
  <c r="D185" i="29"/>
  <c r="D188" i="29"/>
  <c r="B188" i="29"/>
  <c r="B191" i="29"/>
  <c r="C191" i="29"/>
  <c r="D191" i="29"/>
  <c r="B194" i="29"/>
  <c r="C194" i="29"/>
  <c r="D194" i="29"/>
  <c r="B197" i="29"/>
  <c r="C197" i="29"/>
  <c r="D197" i="29"/>
  <c r="D200" i="29"/>
  <c r="B200" i="29"/>
  <c r="B203" i="29"/>
  <c r="C203" i="29"/>
  <c r="D203" i="29"/>
  <c r="B206" i="29"/>
  <c r="C206" i="29"/>
  <c r="D206" i="29"/>
  <c r="B209" i="29"/>
  <c r="C209" i="29"/>
  <c r="D209" i="29"/>
  <c r="D212" i="29"/>
  <c r="B212" i="29"/>
  <c r="B215" i="29"/>
  <c r="C215" i="29"/>
  <c r="D215" i="29"/>
  <c r="B218" i="29"/>
  <c r="C218" i="29"/>
  <c r="D218" i="29"/>
  <c r="B221" i="29"/>
  <c r="C221" i="29"/>
  <c r="D221" i="29"/>
  <c r="D224" i="29"/>
  <c r="B224" i="29"/>
  <c r="B227" i="29"/>
  <c r="C227" i="29"/>
  <c r="D227" i="29"/>
  <c r="B230" i="29"/>
  <c r="C230" i="29"/>
  <c r="D230" i="29"/>
  <c r="B233" i="29"/>
  <c r="C233" i="29"/>
  <c r="D233" i="29"/>
  <c r="D236" i="29"/>
  <c r="B236" i="29"/>
  <c r="B239" i="29"/>
  <c r="C239" i="29"/>
  <c r="D239" i="29"/>
  <c r="B242" i="29"/>
  <c r="C242" i="29"/>
  <c r="D242" i="29"/>
  <c r="B245" i="29"/>
  <c r="C245" i="29"/>
  <c r="D245" i="29"/>
  <c r="D248" i="29"/>
  <c r="B248" i="29"/>
  <c r="B251" i="29"/>
  <c r="C251" i="29"/>
  <c r="D251" i="29"/>
  <c r="B254" i="29"/>
  <c r="C254" i="29"/>
  <c r="D254" i="29"/>
  <c r="B257" i="29"/>
  <c r="C257" i="29"/>
  <c r="D257" i="29"/>
  <c r="D260" i="29"/>
  <c r="B260" i="29"/>
  <c r="B263" i="29"/>
  <c r="C263" i="29"/>
  <c r="D263" i="29"/>
  <c r="B266" i="29"/>
  <c r="C266" i="29"/>
  <c r="D266" i="29"/>
  <c r="B269" i="29"/>
  <c r="C269" i="29"/>
  <c r="D269" i="29"/>
  <c r="D272" i="29"/>
  <c r="B272" i="29"/>
  <c r="B275" i="29"/>
  <c r="C275" i="29"/>
  <c r="D275" i="29"/>
  <c r="B278" i="29"/>
  <c r="C278" i="29"/>
  <c r="D278" i="29"/>
  <c r="B281" i="29"/>
  <c r="C281" i="29"/>
  <c r="D281" i="29"/>
  <c r="D284" i="29"/>
  <c r="B284" i="29"/>
  <c r="B287" i="29"/>
  <c r="C287" i="29"/>
  <c r="D287" i="29"/>
  <c r="B290" i="29"/>
  <c r="C290" i="29"/>
  <c r="D290" i="29"/>
  <c r="B293" i="29"/>
  <c r="C293" i="29"/>
  <c r="D293" i="29"/>
  <c r="D296" i="29"/>
  <c r="B296" i="29"/>
  <c r="B299" i="29"/>
  <c r="C299" i="29"/>
  <c r="D299" i="29"/>
  <c r="B302" i="29"/>
  <c r="C302" i="29"/>
  <c r="D302" i="29"/>
  <c r="B305" i="29"/>
  <c r="C305" i="29"/>
  <c r="D305" i="29"/>
  <c r="D308" i="29"/>
  <c r="B308" i="29"/>
  <c r="B311" i="29"/>
  <c r="C311" i="29"/>
  <c r="D311" i="29"/>
  <c r="B314" i="29"/>
  <c r="C314" i="29"/>
  <c r="D314" i="29"/>
  <c r="B317" i="29"/>
  <c r="C317" i="29"/>
  <c r="D317" i="29"/>
  <c r="D320" i="29"/>
  <c r="B320" i="29"/>
  <c r="B323" i="29"/>
  <c r="C323" i="29"/>
  <c r="D323" i="29"/>
  <c r="B326" i="29"/>
  <c r="C326" i="29"/>
  <c r="D326" i="29"/>
  <c r="B329" i="29"/>
  <c r="C329" i="29"/>
  <c r="D329" i="29"/>
  <c r="D332" i="29"/>
  <c r="B332" i="29"/>
  <c r="B335" i="29"/>
  <c r="C335" i="29"/>
  <c r="D335" i="29"/>
  <c r="B338" i="29"/>
  <c r="C338" i="29"/>
  <c r="D338" i="29"/>
  <c r="B341" i="29"/>
  <c r="C341" i="29"/>
  <c r="D341" i="29"/>
  <c r="C328" i="29"/>
  <c r="C280" i="29"/>
  <c r="C232" i="29"/>
  <c r="C184" i="29"/>
  <c r="C136" i="29"/>
  <c r="I353" i="29"/>
  <c r="I65" i="29"/>
  <c r="AC30" i="27" l="1"/>
  <c r="AC30" i="19"/>
  <c r="AE21" i="27"/>
  <c r="AE21" i="19"/>
  <c r="AD15" i="27"/>
  <c r="AD15" i="19"/>
  <c r="AD32" i="27"/>
  <c r="AD32" i="19"/>
  <c r="AC23" i="19"/>
  <c r="AC23" i="27"/>
  <c r="AE14" i="19"/>
  <c r="AE14" i="27"/>
  <c r="AD8" i="27"/>
  <c r="AD8" i="19"/>
  <c r="AE34" i="27"/>
  <c r="AE34" i="19"/>
  <c r="AD28" i="19"/>
  <c r="AD28" i="27"/>
  <c r="AC19" i="27"/>
  <c r="AC19" i="19"/>
  <c r="AE10" i="27"/>
  <c r="AE10" i="19"/>
  <c r="AD30" i="19"/>
  <c r="AD30" i="27"/>
  <c r="AC21" i="27"/>
  <c r="AC21" i="19"/>
  <c r="AE12" i="27"/>
  <c r="AE12" i="19"/>
  <c r="AE29" i="27"/>
  <c r="AE29" i="19"/>
  <c r="AD23" i="27"/>
  <c r="AD23" i="19"/>
  <c r="AC14" i="27"/>
  <c r="AC14" i="19"/>
  <c r="AE5" i="27"/>
  <c r="AE5" i="19"/>
  <c r="AC34" i="27"/>
  <c r="AC34" i="19"/>
  <c r="AE25" i="19"/>
  <c r="AE25" i="27"/>
  <c r="AD19" i="27"/>
  <c r="AD19" i="19"/>
  <c r="AC10" i="27"/>
  <c r="AC10" i="19"/>
  <c r="AE27" i="19"/>
  <c r="AE27" i="27"/>
  <c r="AD21" i="27"/>
  <c r="AD21" i="19"/>
  <c r="AC12" i="19"/>
  <c r="AC12" i="27"/>
  <c r="AE4" i="27"/>
  <c r="AE4" i="19"/>
  <c r="AC29" i="27"/>
  <c r="AC29" i="19"/>
  <c r="AE20" i="27"/>
  <c r="AE20" i="19"/>
  <c r="AD14" i="19"/>
  <c r="AD14" i="27"/>
  <c r="AC5" i="27"/>
  <c r="AC5" i="19"/>
  <c r="AD34" i="27"/>
  <c r="AD34" i="19"/>
  <c r="AC25" i="19"/>
  <c r="AC25" i="27"/>
  <c r="AE16" i="27"/>
  <c r="AE16" i="19"/>
  <c r="AD10" i="27"/>
  <c r="AD10" i="19"/>
  <c r="AE6" i="19"/>
  <c r="AE6" i="27"/>
  <c r="AC27" i="27"/>
  <c r="AC27" i="19"/>
  <c r="AE18" i="27"/>
  <c r="AE18" i="19"/>
  <c r="AD12" i="19"/>
  <c r="AD12" i="27"/>
  <c r="AC4" i="19"/>
  <c r="AC4" i="27"/>
  <c r="AE35" i="19"/>
  <c r="AE35" i="27"/>
  <c r="AD29" i="27"/>
  <c r="AD29" i="19"/>
  <c r="AC20" i="19"/>
  <c r="AC20" i="27"/>
  <c r="AE11" i="19"/>
  <c r="AE11" i="27"/>
  <c r="AD5" i="27"/>
  <c r="AD5" i="19"/>
  <c r="AE31" i="27"/>
  <c r="AE31" i="19"/>
  <c r="AD25" i="19"/>
  <c r="AD25" i="27"/>
  <c r="AC16" i="27"/>
  <c r="AC16" i="19"/>
  <c r="AE7" i="27"/>
  <c r="AE7" i="19"/>
  <c r="AC6" i="27"/>
  <c r="AC6" i="19"/>
  <c r="AD3" i="27"/>
  <c r="AD3" i="19"/>
  <c r="AE33" i="19"/>
  <c r="AE33" i="27"/>
  <c r="AD27" i="27"/>
  <c r="AD27" i="19"/>
  <c r="AC18" i="27"/>
  <c r="AC18" i="19"/>
  <c r="AE9" i="19"/>
  <c r="AE9" i="27"/>
  <c r="AD4" i="19"/>
  <c r="AD4" i="27"/>
  <c r="AC35" i="27"/>
  <c r="AC35" i="19"/>
  <c r="AE26" i="27"/>
  <c r="AE26" i="19"/>
  <c r="AD20" i="19"/>
  <c r="AD20" i="27"/>
  <c r="AC11" i="27"/>
  <c r="AC11" i="19"/>
  <c r="AC31" i="19"/>
  <c r="AC31" i="27"/>
  <c r="AC22" i="27"/>
  <c r="AC22" i="19"/>
  <c r="AD16" i="27"/>
  <c r="AD16" i="19"/>
  <c r="AC7" i="19"/>
  <c r="AC7" i="27"/>
  <c r="AD6" i="19"/>
  <c r="AD6" i="27"/>
  <c r="AC3" i="27"/>
  <c r="AC3" i="19"/>
  <c r="AC33" i="19"/>
  <c r="AC33" i="27"/>
  <c r="AE24" i="27"/>
  <c r="AE24" i="19"/>
  <c r="AD18" i="27"/>
  <c r="AD18" i="19"/>
  <c r="AC9" i="19"/>
  <c r="AC9" i="27"/>
  <c r="AD35" i="27"/>
  <c r="AD35" i="19"/>
  <c r="AC26" i="27"/>
  <c r="AC26" i="19"/>
  <c r="AE17" i="19"/>
  <c r="AE17" i="27"/>
  <c r="AD11" i="27"/>
  <c r="AD11" i="19"/>
  <c r="AD31" i="27"/>
  <c r="AD31" i="19"/>
  <c r="AE22" i="19"/>
  <c r="AE22" i="27"/>
  <c r="AE13" i="27"/>
  <c r="AE13" i="19"/>
  <c r="AD7" i="27"/>
  <c r="AD7" i="19"/>
  <c r="AE3" i="27"/>
  <c r="AE3" i="19"/>
  <c r="AD33" i="19"/>
  <c r="AD33" i="27"/>
  <c r="AC24" i="27"/>
  <c r="AC24" i="19"/>
  <c r="AE15" i="27"/>
  <c r="AE15" i="19"/>
  <c r="AD9" i="19"/>
  <c r="AD9" i="27"/>
  <c r="AE32" i="27"/>
  <c r="AE32" i="19"/>
  <c r="AD26" i="27"/>
  <c r="AD26" i="19"/>
  <c r="AC17" i="19"/>
  <c r="AC17" i="27"/>
  <c r="AE8" i="27"/>
  <c r="AE8" i="19"/>
  <c r="AE28" i="27"/>
  <c r="AE28" i="19"/>
  <c r="AD22" i="19"/>
  <c r="AD22" i="27"/>
  <c r="AC13" i="27"/>
  <c r="AC13" i="19"/>
  <c r="AE30" i="19"/>
  <c r="AE30" i="27"/>
  <c r="AD24" i="27"/>
  <c r="AD24" i="19"/>
  <c r="AC15" i="19"/>
  <c r="AC15" i="27"/>
  <c r="AC32" i="27"/>
  <c r="AC32" i="19"/>
  <c r="AE23" i="27"/>
  <c r="AE23" i="19"/>
  <c r="AD17" i="19"/>
  <c r="AD17" i="27"/>
  <c r="AC8" i="27"/>
  <c r="AC8" i="19"/>
  <c r="AC28" i="19"/>
  <c r="AC28" i="27"/>
  <c r="AE19" i="19"/>
  <c r="AE19" i="27"/>
  <c r="AD13" i="27"/>
  <c r="AD13" i="19"/>
  <c r="Z7" i="27"/>
  <c r="Z7" i="19"/>
  <c r="AA7" i="19"/>
  <c r="AA7" i="27"/>
  <c r="AB7" i="19"/>
  <c r="AB7" i="27"/>
  <c r="A16" i="33"/>
  <c r="H11" i="33"/>
  <c r="J11" i="33" s="1"/>
  <c r="I11" i="33"/>
  <c r="H7" i="31"/>
  <c r="L7" i="31" s="1"/>
  <c r="A38" i="31"/>
  <c r="L8" i="29"/>
  <c r="M8" i="29"/>
  <c r="AD8" i="29" s="1"/>
  <c r="N8" i="29"/>
  <c r="T109" i="27"/>
  <c r="T109" i="19"/>
  <c r="T49" i="27"/>
  <c r="T49" i="19"/>
  <c r="Y69" i="27"/>
  <c r="Y69" i="19"/>
  <c r="U8" i="27"/>
  <c r="U8" i="19"/>
  <c r="AC5" i="29"/>
  <c r="U121" i="27"/>
  <c r="U121" i="19"/>
  <c r="U109" i="27"/>
  <c r="U109" i="19"/>
  <c r="U97" i="27"/>
  <c r="U97" i="19"/>
  <c r="U85" i="27"/>
  <c r="U85" i="19"/>
  <c r="U73" i="27"/>
  <c r="U73" i="19"/>
  <c r="U61" i="27"/>
  <c r="U61" i="19"/>
  <c r="U49" i="27"/>
  <c r="U49" i="19"/>
  <c r="U37" i="27"/>
  <c r="U37" i="19"/>
  <c r="U25" i="27"/>
  <c r="U25" i="19"/>
  <c r="U13" i="27"/>
  <c r="U13" i="19"/>
  <c r="X88" i="27"/>
  <c r="X88" i="19"/>
  <c r="X7" i="19"/>
  <c r="X7" i="27"/>
  <c r="Y55" i="27"/>
  <c r="Y55" i="19"/>
  <c r="W94" i="27"/>
  <c r="W94" i="19"/>
  <c r="W117" i="27"/>
  <c r="W117" i="19"/>
  <c r="W105" i="27"/>
  <c r="W105" i="19"/>
  <c r="W93" i="27"/>
  <c r="W93" i="19"/>
  <c r="W81" i="27"/>
  <c r="W81" i="19"/>
  <c r="W69" i="27"/>
  <c r="W69" i="19"/>
  <c r="W57" i="27"/>
  <c r="W57" i="19"/>
  <c r="W45" i="27"/>
  <c r="W45" i="19"/>
  <c r="W33" i="19"/>
  <c r="W33" i="27"/>
  <c r="W21" i="19"/>
  <c r="W21" i="27"/>
  <c r="W9" i="19"/>
  <c r="W9" i="27"/>
  <c r="Y109" i="27"/>
  <c r="Y109" i="19"/>
  <c r="U111" i="27"/>
  <c r="U111" i="19"/>
  <c r="U99" i="27"/>
  <c r="U99" i="19"/>
  <c r="U87" i="27"/>
  <c r="U87" i="19"/>
  <c r="U75" i="27"/>
  <c r="U75" i="19"/>
  <c r="U63" i="27"/>
  <c r="U63" i="19"/>
  <c r="U51" i="27"/>
  <c r="U51" i="19"/>
  <c r="U39" i="27"/>
  <c r="U39" i="19"/>
  <c r="U27" i="27"/>
  <c r="U27" i="19"/>
  <c r="U15" i="27"/>
  <c r="U15" i="19"/>
  <c r="Y3" i="27"/>
  <c r="Y3" i="19"/>
  <c r="Y103" i="27"/>
  <c r="Y103" i="19"/>
  <c r="Y5" i="27"/>
  <c r="Y5" i="19"/>
  <c r="Y121" i="27"/>
  <c r="Y121" i="19"/>
  <c r="W28" i="19"/>
  <c r="W28" i="27"/>
  <c r="X110" i="27"/>
  <c r="X110" i="19"/>
  <c r="X98" i="27"/>
  <c r="X98" i="19"/>
  <c r="Y86" i="27"/>
  <c r="Y86" i="19"/>
  <c r="Y74" i="27"/>
  <c r="Y74" i="19"/>
  <c r="W62" i="27"/>
  <c r="W62" i="19"/>
  <c r="W50" i="27"/>
  <c r="W50" i="19"/>
  <c r="Y35" i="27"/>
  <c r="Y35" i="19"/>
  <c r="Y23" i="27"/>
  <c r="Y23" i="19"/>
  <c r="W11" i="19"/>
  <c r="W11" i="27"/>
  <c r="X79" i="27"/>
  <c r="X79" i="19"/>
  <c r="X4" i="19"/>
  <c r="X4" i="27"/>
  <c r="T119" i="27"/>
  <c r="T119" i="19"/>
  <c r="U107" i="19"/>
  <c r="U107" i="27"/>
  <c r="V92" i="27"/>
  <c r="V92" i="19"/>
  <c r="V80" i="27"/>
  <c r="V80" i="19"/>
  <c r="T68" i="27"/>
  <c r="T68" i="19"/>
  <c r="T56" i="27"/>
  <c r="T56" i="19"/>
  <c r="U44" i="27"/>
  <c r="U44" i="19"/>
  <c r="U32" i="27"/>
  <c r="U32" i="19"/>
  <c r="V17" i="27"/>
  <c r="V17" i="19"/>
  <c r="T5" i="27"/>
  <c r="T5" i="19"/>
  <c r="X82" i="27"/>
  <c r="X82" i="19"/>
  <c r="Y10" i="19"/>
  <c r="Y10" i="27"/>
  <c r="Y34" i="27"/>
  <c r="Y34" i="19"/>
  <c r="T37" i="27"/>
  <c r="T37" i="19"/>
  <c r="Y81" i="27"/>
  <c r="Y81" i="19"/>
  <c r="Y9" i="27"/>
  <c r="Y9" i="19"/>
  <c r="T63" i="27"/>
  <c r="T63" i="19"/>
  <c r="Y62" i="27"/>
  <c r="Y62" i="19"/>
  <c r="Y11" i="27"/>
  <c r="Y11" i="19"/>
  <c r="T107" i="27"/>
  <c r="T107" i="19"/>
  <c r="T32" i="27"/>
  <c r="T32" i="19"/>
  <c r="X34" i="27"/>
  <c r="X34" i="19"/>
  <c r="V118" i="27"/>
  <c r="V118" i="19"/>
  <c r="U106" i="27"/>
  <c r="U106" i="19"/>
  <c r="U94" i="27"/>
  <c r="U94" i="19"/>
  <c r="U82" i="27"/>
  <c r="U82" i="19"/>
  <c r="U70" i="27"/>
  <c r="U70" i="19"/>
  <c r="U58" i="27"/>
  <c r="U58" i="19"/>
  <c r="U46" i="27"/>
  <c r="U46" i="19"/>
  <c r="U34" i="27"/>
  <c r="U34" i="19"/>
  <c r="U22" i="27"/>
  <c r="U22" i="19"/>
  <c r="U10" i="27"/>
  <c r="U10" i="19"/>
  <c r="Y64" i="27"/>
  <c r="Y64" i="19"/>
  <c r="Y89" i="27"/>
  <c r="Y89" i="19"/>
  <c r="W55" i="27"/>
  <c r="W55" i="19"/>
  <c r="X117" i="27"/>
  <c r="X117" i="19"/>
  <c r="X105" i="27"/>
  <c r="X105" i="19"/>
  <c r="X93" i="27"/>
  <c r="X93" i="19"/>
  <c r="X81" i="27"/>
  <c r="X81" i="19"/>
  <c r="X69" i="27"/>
  <c r="X69" i="19"/>
  <c r="X57" i="27"/>
  <c r="X57" i="19"/>
  <c r="X45" i="27"/>
  <c r="X45" i="19"/>
  <c r="X33" i="27"/>
  <c r="X33" i="19"/>
  <c r="X21" i="27"/>
  <c r="X21" i="19"/>
  <c r="X9" i="27"/>
  <c r="X9" i="19"/>
  <c r="W109" i="27"/>
  <c r="W109" i="19"/>
  <c r="V108" i="27"/>
  <c r="V108" i="19"/>
  <c r="V96" i="27"/>
  <c r="V96" i="19"/>
  <c r="V84" i="27"/>
  <c r="V84" i="19"/>
  <c r="V72" i="27"/>
  <c r="V72" i="19"/>
  <c r="V60" i="27"/>
  <c r="V60" i="19"/>
  <c r="V48" i="27"/>
  <c r="V48" i="19"/>
  <c r="V36" i="27"/>
  <c r="V36" i="19"/>
  <c r="V24" i="27"/>
  <c r="V24" i="19"/>
  <c r="V12" i="27"/>
  <c r="V12" i="19"/>
  <c r="W103" i="27"/>
  <c r="W103" i="19"/>
  <c r="W5" i="19"/>
  <c r="W5" i="27"/>
  <c r="W121" i="27"/>
  <c r="W121" i="19"/>
  <c r="X28" i="19"/>
  <c r="X28" i="27"/>
  <c r="X122" i="27"/>
  <c r="X122" i="19"/>
  <c r="Y110" i="27"/>
  <c r="Y110" i="19"/>
  <c r="Y98" i="27"/>
  <c r="Y98" i="19"/>
  <c r="W86" i="27"/>
  <c r="W86" i="19"/>
  <c r="W74" i="27"/>
  <c r="W74" i="19"/>
  <c r="Y59" i="27"/>
  <c r="Y59" i="19"/>
  <c r="Y47" i="27"/>
  <c r="Y47" i="19"/>
  <c r="W35" i="19"/>
  <c r="W35" i="27"/>
  <c r="W23" i="19"/>
  <c r="W23" i="27"/>
  <c r="X11" i="19"/>
  <c r="X11" i="27"/>
  <c r="X58" i="27"/>
  <c r="X58" i="19"/>
  <c r="U119" i="19"/>
  <c r="U119" i="27"/>
  <c r="V104" i="27"/>
  <c r="V104" i="19"/>
  <c r="T92" i="27"/>
  <c r="T92" i="19"/>
  <c r="T80" i="27"/>
  <c r="T80" i="19"/>
  <c r="U68" i="27"/>
  <c r="U68" i="19"/>
  <c r="U56" i="27"/>
  <c r="U56" i="19"/>
  <c r="V41" i="27"/>
  <c r="V41" i="19"/>
  <c r="T29" i="27"/>
  <c r="T29" i="19"/>
  <c r="T17" i="27"/>
  <c r="T17" i="19"/>
  <c r="U5" i="27"/>
  <c r="U5" i="19"/>
  <c r="Y82" i="27"/>
  <c r="Y82" i="19"/>
  <c r="W10" i="19"/>
  <c r="W10" i="27"/>
  <c r="W34" i="19"/>
  <c r="W34" i="27"/>
  <c r="T25" i="27"/>
  <c r="T25" i="19"/>
  <c r="X91" i="27"/>
  <c r="X91" i="19"/>
  <c r="Y45" i="27"/>
  <c r="Y45" i="19"/>
  <c r="W3" i="27"/>
  <c r="W3" i="19"/>
  <c r="W4" i="19"/>
  <c r="W4" i="27"/>
  <c r="AC9" i="29"/>
  <c r="T118" i="27"/>
  <c r="T118" i="19"/>
  <c r="V106" i="27"/>
  <c r="V106" i="19"/>
  <c r="V94" i="27"/>
  <c r="V94" i="19"/>
  <c r="V82" i="27"/>
  <c r="V82" i="19"/>
  <c r="V70" i="27"/>
  <c r="V70" i="19"/>
  <c r="V58" i="27"/>
  <c r="V58" i="19"/>
  <c r="V46" i="27"/>
  <c r="V46" i="19"/>
  <c r="V34" i="27"/>
  <c r="V34" i="19"/>
  <c r="V22" i="27"/>
  <c r="V22" i="19"/>
  <c r="V10" i="27"/>
  <c r="V10" i="19"/>
  <c r="W64" i="27"/>
  <c r="W64" i="19"/>
  <c r="X55" i="27"/>
  <c r="X55" i="19"/>
  <c r="V29" i="27"/>
  <c r="V29" i="19"/>
  <c r="X114" i="27"/>
  <c r="X114" i="19"/>
  <c r="X102" i="27"/>
  <c r="X102" i="19"/>
  <c r="X90" i="27"/>
  <c r="X90" i="19"/>
  <c r="X78" i="27"/>
  <c r="X78" i="19"/>
  <c r="X66" i="27"/>
  <c r="X66" i="19"/>
  <c r="X54" i="27"/>
  <c r="X54" i="19"/>
  <c r="X42" i="27"/>
  <c r="X42" i="19"/>
  <c r="X30" i="27"/>
  <c r="X30" i="19"/>
  <c r="X18" i="27"/>
  <c r="X18" i="19"/>
  <c r="X6" i="27"/>
  <c r="X6" i="19"/>
  <c r="X109" i="27"/>
  <c r="X109" i="19"/>
  <c r="V53" i="27"/>
  <c r="V53" i="19"/>
  <c r="U120" i="27"/>
  <c r="U120" i="19"/>
  <c r="T108" i="27"/>
  <c r="T108" i="19"/>
  <c r="T96" i="27"/>
  <c r="T96" i="19"/>
  <c r="T84" i="27"/>
  <c r="T84" i="19"/>
  <c r="T72" i="27"/>
  <c r="T72" i="19"/>
  <c r="T60" i="27"/>
  <c r="T60" i="19"/>
  <c r="T48" i="27"/>
  <c r="T48" i="19"/>
  <c r="T36" i="27"/>
  <c r="T36" i="19"/>
  <c r="T24" i="27"/>
  <c r="T24" i="19"/>
  <c r="T12" i="27"/>
  <c r="T12" i="19"/>
  <c r="X103" i="27"/>
  <c r="X103" i="19"/>
  <c r="V77" i="27"/>
  <c r="V77" i="19"/>
  <c r="X5" i="27"/>
  <c r="X5" i="19"/>
  <c r="X121" i="27"/>
  <c r="X121" i="19"/>
  <c r="Y122" i="27"/>
  <c r="Y122" i="19"/>
  <c r="W110" i="27"/>
  <c r="W110" i="19"/>
  <c r="W98" i="27"/>
  <c r="W98" i="19"/>
  <c r="Y83" i="27"/>
  <c r="Y83" i="19"/>
  <c r="Y71" i="27"/>
  <c r="Y71" i="19"/>
  <c r="W59" i="27"/>
  <c r="W59" i="19"/>
  <c r="W47" i="27"/>
  <c r="W47" i="19"/>
  <c r="X35" i="27"/>
  <c r="X35" i="19"/>
  <c r="X23" i="19"/>
  <c r="X23" i="27"/>
  <c r="Y8" i="19"/>
  <c r="Y8" i="27"/>
  <c r="Y58" i="27"/>
  <c r="Y58" i="19"/>
  <c r="U116" i="27"/>
  <c r="U116" i="19"/>
  <c r="T104" i="27"/>
  <c r="T104" i="19"/>
  <c r="U92" i="27"/>
  <c r="U92" i="19"/>
  <c r="U80" i="27"/>
  <c r="U80" i="19"/>
  <c r="V65" i="27"/>
  <c r="V65" i="19"/>
  <c r="T53" i="27"/>
  <c r="T53" i="19"/>
  <c r="T41" i="27"/>
  <c r="T41" i="19"/>
  <c r="U29" i="27"/>
  <c r="U29" i="19"/>
  <c r="U17" i="27"/>
  <c r="U17" i="19"/>
  <c r="W82" i="27"/>
  <c r="W82" i="19"/>
  <c r="T85" i="27"/>
  <c r="T85" i="19"/>
  <c r="Y117" i="27"/>
  <c r="Y117" i="19"/>
  <c r="T75" i="27"/>
  <c r="T75" i="19"/>
  <c r="T44" i="27"/>
  <c r="T44" i="19"/>
  <c r="AD6" i="29"/>
  <c r="AE5" i="29"/>
  <c r="Y65" i="27"/>
  <c r="Y65" i="19"/>
  <c r="U118" i="27"/>
  <c r="U118" i="19"/>
  <c r="T106" i="27"/>
  <c r="T106" i="19"/>
  <c r="T94" i="27"/>
  <c r="T94" i="19"/>
  <c r="T82" i="27"/>
  <c r="T82" i="19"/>
  <c r="T70" i="27"/>
  <c r="T70" i="19"/>
  <c r="T58" i="27"/>
  <c r="T58" i="19"/>
  <c r="T46" i="27"/>
  <c r="T46" i="19"/>
  <c r="T34" i="27"/>
  <c r="T34" i="19"/>
  <c r="T22" i="27"/>
  <c r="T22" i="19"/>
  <c r="T10" i="27"/>
  <c r="T10" i="19"/>
  <c r="X64" i="27"/>
  <c r="X64" i="19"/>
  <c r="X22" i="27"/>
  <c r="X22" i="19"/>
  <c r="Y114" i="27"/>
  <c r="Y114" i="19"/>
  <c r="Y102" i="27"/>
  <c r="Y102" i="19"/>
  <c r="Y90" i="27"/>
  <c r="Y90" i="19"/>
  <c r="Y78" i="27"/>
  <c r="Y78" i="19"/>
  <c r="Y66" i="27"/>
  <c r="Y66" i="19"/>
  <c r="Y54" i="27"/>
  <c r="Y54" i="19"/>
  <c r="Y42" i="27"/>
  <c r="Y42" i="19"/>
  <c r="Y30" i="27"/>
  <c r="Y30" i="19"/>
  <c r="Y18" i="19"/>
  <c r="Y18" i="27"/>
  <c r="Y6" i="19"/>
  <c r="Y6" i="27"/>
  <c r="Y76" i="27"/>
  <c r="Y76" i="19"/>
  <c r="V120" i="27"/>
  <c r="V120" i="19"/>
  <c r="U108" i="27"/>
  <c r="U108" i="19"/>
  <c r="U96" i="27"/>
  <c r="U96" i="19"/>
  <c r="U84" i="27"/>
  <c r="U84" i="19"/>
  <c r="U72" i="27"/>
  <c r="U72" i="19"/>
  <c r="U60" i="27"/>
  <c r="U60" i="19"/>
  <c r="U48" i="27"/>
  <c r="U48" i="19"/>
  <c r="U36" i="27"/>
  <c r="U36" i="19"/>
  <c r="U24" i="27"/>
  <c r="U24" i="19"/>
  <c r="U12" i="27"/>
  <c r="U12" i="19"/>
  <c r="X70" i="27"/>
  <c r="X70" i="19"/>
  <c r="Y73" i="27"/>
  <c r="Y73" i="19"/>
  <c r="T116" i="27"/>
  <c r="T116" i="19"/>
  <c r="W122" i="27"/>
  <c r="W122" i="19"/>
  <c r="Y107" i="27"/>
  <c r="Y107" i="19"/>
  <c r="Y95" i="27"/>
  <c r="Y95" i="19"/>
  <c r="W83" i="27"/>
  <c r="W83" i="19"/>
  <c r="W71" i="27"/>
  <c r="W71" i="19"/>
  <c r="X59" i="27"/>
  <c r="X59" i="19"/>
  <c r="X47" i="27"/>
  <c r="X47" i="19"/>
  <c r="Y32" i="27"/>
  <c r="Y32" i="19"/>
  <c r="Y20" i="27"/>
  <c r="Y20" i="19"/>
  <c r="W8" i="19"/>
  <c r="W8" i="27"/>
  <c r="W58" i="27"/>
  <c r="W58" i="19"/>
  <c r="V116" i="27"/>
  <c r="V116" i="19"/>
  <c r="U104" i="27"/>
  <c r="U104" i="19"/>
  <c r="V89" i="27"/>
  <c r="V89" i="19"/>
  <c r="T77" i="27"/>
  <c r="T77" i="19"/>
  <c r="T65" i="27"/>
  <c r="T65" i="19"/>
  <c r="U53" i="27"/>
  <c r="U53" i="19"/>
  <c r="U41" i="27"/>
  <c r="U41" i="19"/>
  <c r="U26" i="27"/>
  <c r="U26" i="19"/>
  <c r="U14" i="27"/>
  <c r="U14" i="19"/>
  <c r="Y49" i="27"/>
  <c r="Y49" i="19"/>
  <c r="T3" i="27"/>
  <c r="T3" i="19"/>
  <c r="T97" i="27"/>
  <c r="T97" i="19"/>
  <c r="AE6" i="29"/>
  <c r="AD5" i="29"/>
  <c r="V115" i="27"/>
  <c r="V115" i="19"/>
  <c r="V103" i="27"/>
  <c r="V103" i="19"/>
  <c r="V91" i="27"/>
  <c r="V91" i="19"/>
  <c r="V79" i="27"/>
  <c r="V79" i="19"/>
  <c r="V67" i="27"/>
  <c r="V67" i="19"/>
  <c r="V55" i="27"/>
  <c r="V55" i="19"/>
  <c r="V43" i="27"/>
  <c r="V43" i="19"/>
  <c r="V31" i="27"/>
  <c r="V31" i="19"/>
  <c r="V19" i="27"/>
  <c r="V19" i="19"/>
  <c r="V7" i="27"/>
  <c r="V7" i="19"/>
  <c r="X118" i="27"/>
  <c r="X118" i="19"/>
  <c r="X46" i="27"/>
  <c r="X46" i="19"/>
  <c r="Y22" i="19"/>
  <c r="Y22" i="27"/>
  <c r="W114" i="27"/>
  <c r="W114" i="19"/>
  <c r="W102" i="27"/>
  <c r="W102" i="19"/>
  <c r="W90" i="27"/>
  <c r="W90" i="19"/>
  <c r="W78" i="27"/>
  <c r="W78" i="19"/>
  <c r="W66" i="27"/>
  <c r="W66" i="19"/>
  <c r="W54" i="27"/>
  <c r="W54" i="19"/>
  <c r="W42" i="27"/>
  <c r="W42" i="19"/>
  <c r="W30" i="27"/>
  <c r="W30" i="19"/>
  <c r="W18" i="19"/>
  <c r="W18" i="27"/>
  <c r="W6" i="19"/>
  <c r="W6" i="27"/>
  <c r="W76" i="27"/>
  <c r="W76" i="19"/>
  <c r="V117" i="27"/>
  <c r="V117" i="19"/>
  <c r="V105" i="27"/>
  <c r="V105" i="19"/>
  <c r="V93" i="27"/>
  <c r="V93" i="19"/>
  <c r="V81" i="27"/>
  <c r="V81" i="19"/>
  <c r="V69" i="27"/>
  <c r="V69" i="19"/>
  <c r="V57" i="27"/>
  <c r="V57" i="19"/>
  <c r="V45" i="27"/>
  <c r="V45" i="19"/>
  <c r="V33" i="27"/>
  <c r="V33" i="19"/>
  <c r="V21" i="27"/>
  <c r="V21" i="19"/>
  <c r="V9" i="27"/>
  <c r="V9" i="19"/>
  <c r="Y70" i="27"/>
  <c r="Y70" i="19"/>
  <c r="W73" i="27"/>
  <c r="W73" i="19"/>
  <c r="Y119" i="27"/>
  <c r="Y119" i="19"/>
  <c r="W107" i="27"/>
  <c r="W107" i="19"/>
  <c r="W95" i="27"/>
  <c r="W95" i="19"/>
  <c r="X83" i="27"/>
  <c r="X83" i="19"/>
  <c r="X71" i="27"/>
  <c r="X71" i="19"/>
  <c r="Y56" i="27"/>
  <c r="Y56" i="19"/>
  <c r="Y44" i="27"/>
  <c r="Y44" i="19"/>
  <c r="W32" i="19"/>
  <c r="W32" i="27"/>
  <c r="W20" i="19"/>
  <c r="W20" i="27"/>
  <c r="X8" i="19"/>
  <c r="X8" i="27"/>
  <c r="Y112" i="27"/>
  <c r="Y112" i="19"/>
  <c r="Y40" i="27"/>
  <c r="Y40" i="19"/>
  <c r="V113" i="27"/>
  <c r="V113" i="19"/>
  <c r="T101" i="27"/>
  <c r="T101" i="19"/>
  <c r="T89" i="27"/>
  <c r="T89" i="19"/>
  <c r="U77" i="27"/>
  <c r="U77" i="19"/>
  <c r="U65" i="19"/>
  <c r="U65" i="27"/>
  <c r="U50" i="27"/>
  <c r="U50" i="19"/>
  <c r="U38" i="27"/>
  <c r="U38" i="19"/>
  <c r="V26" i="27"/>
  <c r="V26" i="19"/>
  <c r="V14" i="27"/>
  <c r="V14" i="19"/>
  <c r="W49" i="27"/>
  <c r="W49" i="19"/>
  <c r="T61" i="27"/>
  <c r="T61" i="19"/>
  <c r="W7" i="19"/>
  <c r="W7" i="27"/>
  <c r="Y105" i="27"/>
  <c r="Y105" i="19"/>
  <c r="X19" i="19"/>
  <c r="X19" i="27"/>
  <c r="T39" i="27"/>
  <c r="T39" i="19"/>
  <c r="W38" i="27"/>
  <c r="W38" i="19"/>
  <c r="V56" i="27"/>
  <c r="V56" i="19"/>
  <c r="X10" i="27"/>
  <c r="X10" i="19"/>
  <c r="T115" i="27"/>
  <c r="T115" i="19"/>
  <c r="T103" i="27"/>
  <c r="T103" i="19"/>
  <c r="T91" i="27"/>
  <c r="T91" i="19"/>
  <c r="T79" i="27"/>
  <c r="T79" i="19"/>
  <c r="T67" i="27"/>
  <c r="T67" i="19"/>
  <c r="T55" i="27"/>
  <c r="T55" i="19"/>
  <c r="T43" i="27"/>
  <c r="T43" i="19"/>
  <c r="T31" i="27"/>
  <c r="T31" i="19"/>
  <c r="T19" i="27"/>
  <c r="T19" i="19"/>
  <c r="T7" i="27"/>
  <c r="T7" i="19"/>
  <c r="Y118" i="27"/>
  <c r="Y118" i="19"/>
  <c r="Y46" i="27"/>
  <c r="Y46" i="19"/>
  <c r="W22" i="19"/>
  <c r="W22" i="27"/>
  <c r="Y111" i="27"/>
  <c r="Y111" i="19"/>
  <c r="Y99" i="27"/>
  <c r="Y99" i="19"/>
  <c r="Y87" i="27"/>
  <c r="Y87" i="19"/>
  <c r="Y75" i="27"/>
  <c r="Y75" i="19"/>
  <c r="Y63" i="27"/>
  <c r="Y63" i="19"/>
  <c r="Y51" i="27"/>
  <c r="Y51" i="19"/>
  <c r="Y39" i="27"/>
  <c r="Y39" i="19"/>
  <c r="Y27" i="27"/>
  <c r="Y27" i="19"/>
  <c r="Y15" i="27"/>
  <c r="Y15" i="19"/>
  <c r="X76" i="27"/>
  <c r="X76" i="19"/>
  <c r="T117" i="27"/>
  <c r="T117" i="19"/>
  <c r="T105" i="27"/>
  <c r="T105" i="19"/>
  <c r="T93" i="27"/>
  <c r="T93" i="19"/>
  <c r="T81" i="27"/>
  <c r="T81" i="19"/>
  <c r="T69" i="27"/>
  <c r="T69" i="19"/>
  <c r="T57" i="27"/>
  <c r="T57" i="19"/>
  <c r="T45" i="27"/>
  <c r="T45" i="19"/>
  <c r="T33" i="27"/>
  <c r="T33" i="19"/>
  <c r="T21" i="27"/>
  <c r="T21" i="19"/>
  <c r="T9" i="27"/>
  <c r="T9" i="19"/>
  <c r="W70" i="27"/>
  <c r="W70" i="19"/>
  <c r="X73" i="27"/>
  <c r="X73" i="19"/>
  <c r="X106" i="27"/>
  <c r="X106" i="19"/>
  <c r="W119" i="27"/>
  <c r="W119" i="19"/>
  <c r="X107" i="27"/>
  <c r="X107" i="19"/>
  <c r="X95" i="27"/>
  <c r="X95" i="19"/>
  <c r="Y80" i="27"/>
  <c r="Y80" i="19"/>
  <c r="Y68" i="27"/>
  <c r="Y68" i="19"/>
  <c r="W56" i="27"/>
  <c r="W56" i="19"/>
  <c r="W44" i="27"/>
  <c r="W44" i="19"/>
  <c r="X32" i="27"/>
  <c r="X32" i="19"/>
  <c r="X20" i="19"/>
  <c r="X20" i="27"/>
  <c r="W112" i="27"/>
  <c r="W112" i="19"/>
  <c r="W40" i="27"/>
  <c r="W40" i="19"/>
  <c r="T113" i="27"/>
  <c r="T113" i="19"/>
  <c r="U101" i="27"/>
  <c r="U101" i="19"/>
  <c r="U89" i="27"/>
  <c r="U89" i="19"/>
  <c r="U74" i="27"/>
  <c r="U74" i="19"/>
  <c r="U62" i="27"/>
  <c r="U62" i="19"/>
  <c r="V50" i="27"/>
  <c r="V50" i="19"/>
  <c r="V38" i="27"/>
  <c r="V38" i="19"/>
  <c r="T26" i="27"/>
  <c r="T26" i="19"/>
  <c r="T14" i="27"/>
  <c r="T14" i="19"/>
  <c r="X49" i="27"/>
  <c r="X49" i="19"/>
  <c r="Y115" i="27"/>
  <c r="Y115" i="19"/>
  <c r="T51" i="27"/>
  <c r="T51" i="19"/>
  <c r="X86" i="27"/>
  <c r="X86" i="19"/>
  <c r="V68" i="27"/>
  <c r="V68" i="19"/>
  <c r="AD3" i="29"/>
  <c r="U115" i="27"/>
  <c r="U115" i="19"/>
  <c r="U103" i="27"/>
  <c r="U103" i="19"/>
  <c r="U91" i="27"/>
  <c r="U91" i="19"/>
  <c r="U79" i="27"/>
  <c r="U79" i="19"/>
  <c r="U67" i="27"/>
  <c r="U67" i="19"/>
  <c r="U55" i="27"/>
  <c r="U55" i="19"/>
  <c r="U43" i="27"/>
  <c r="U43" i="19"/>
  <c r="U31" i="27"/>
  <c r="U31" i="19"/>
  <c r="U19" i="27"/>
  <c r="U19" i="19"/>
  <c r="U7" i="27"/>
  <c r="U7" i="19"/>
  <c r="W118" i="27"/>
  <c r="W118" i="19"/>
  <c r="W46" i="27"/>
  <c r="W46" i="19"/>
  <c r="Y113" i="27"/>
  <c r="Y113" i="19"/>
  <c r="W111" i="27"/>
  <c r="W111" i="19"/>
  <c r="W99" i="27"/>
  <c r="W99" i="19"/>
  <c r="W87" i="27"/>
  <c r="W87" i="19"/>
  <c r="W75" i="27"/>
  <c r="W75" i="19"/>
  <c r="W63" i="27"/>
  <c r="W63" i="19"/>
  <c r="W51" i="27"/>
  <c r="W51" i="19"/>
  <c r="W39" i="27"/>
  <c r="W39" i="19"/>
  <c r="W27" i="19"/>
  <c r="W27" i="27"/>
  <c r="W15" i="19"/>
  <c r="W15" i="27"/>
  <c r="Y52" i="27"/>
  <c r="Y52" i="19"/>
  <c r="U117" i="27"/>
  <c r="U117" i="19"/>
  <c r="U105" i="27"/>
  <c r="U105" i="19"/>
  <c r="U93" i="27"/>
  <c r="U93" i="19"/>
  <c r="U81" i="27"/>
  <c r="U81" i="19"/>
  <c r="U69" i="27"/>
  <c r="U69" i="19"/>
  <c r="U57" i="27"/>
  <c r="U57" i="19"/>
  <c r="U45" i="27"/>
  <c r="U45" i="19"/>
  <c r="U33" i="27"/>
  <c r="U33" i="19"/>
  <c r="U21" i="27"/>
  <c r="U21" i="19"/>
  <c r="U9" i="27"/>
  <c r="U9" i="19"/>
  <c r="Y43" i="27"/>
  <c r="Y43" i="19"/>
  <c r="Y37" i="27"/>
  <c r="Y37" i="19"/>
  <c r="Y106" i="27"/>
  <c r="Y106" i="19"/>
  <c r="X119" i="27"/>
  <c r="X119" i="19"/>
  <c r="Y104" i="27"/>
  <c r="Y104" i="19"/>
  <c r="Y92" i="27"/>
  <c r="Y92" i="19"/>
  <c r="W80" i="27"/>
  <c r="W80" i="19"/>
  <c r="W68" i="27"/>
  <c r="W68" i="19"/>
  <c r="X56" i="27"/>
  <c r="X56" i="19"/>
  <c r="X44" i="27"/>
  <c r="X44" i="19"/>
  <c r="Y29" i="27"/>
  <c r="Y29" i="19"/>
  <c r="W17" i="19"/>
  <c r="W17" i="27"/>
  <c r="X112" i="27"/>
  <c r="X112" i="19"/>
  <c r="X40" i="27"/>
  <c r="X40" i="19"/>
  <c r="U113" i="27"/>
  <c r="U113" i="19"/>
  <c r="U98" i="27"/>
  <c r="U98" i="19"/>
  <c r="U86" i="27"/>
  <c r="U86" i="19"/>
  <c r="V74" i="27"/>
  <c r="V74" i="19"/>
  <c r="V62" i="27"/>
  <c r="V62" i="19"/>
  <c r="T50" i="27"/>
  <c r="T50" i="19"/>
  <c r="T38" i="27"/>
  <c r="T38" i="19"/>
  <c r="V23" i="27"/>
  <c r="V23" i="19"/>
  <c r="V11" i="27"/>
  <c r="V11" i="19"/>
  <c r="Y16" i="27"/>
  <c r="Y16" i="19"/>
  <c r="W115" i="27"/>
  <c r="W115" i="19"/>
  <c r="Y94" i="27"/>
  <c r="Y94" i="19"/>
  <c r="Y93" i="27"/>
  <c r="Y93" i="19"/>
  <c r="T27" i="27"/>
  <c r="T27" i="19"/>
  <c r="X101" i="27"/>
  <c r="X101" i="19"/>
  <c r="V119" i="27"/>
  <c r="V119" i="19"/>
  <c r="AE3" i="29"/>
  <c r="AD7" i="29"/>
  <c r="V112" i="27"/>
  <c r="V112" i="19"/>
  <c r="V100" i="27"/>
  <c r="V100" i="19"/>
  <c r="V88" i="27"/>
  <c r="V88" i="19"/>
  <c r="V76" i="27"/>
  <c r="V76" i="19"/>
  <c r="V64" i="27"/>
  <c r="V64" i="19"/>
  <c r="V52" i="27"/>
  <c r="V52" i="19"/>
  <c r="V40" i="27"/>
  <c r="V40" i="19"/>
  <c r="V28" i="27"/>
  <c r="V28" i="19"/>
  <c r="V16" i="27"/>
  <c r="V16" i="19"/>
  <c r="V4" i="27"/>
  <c r="V4" i="19"/>
  <c r="Y100" i="27"/>
  <c r="Y100" i="19"/>
  <c r="Y31" i="27"/>
  <c r="Y31" i="19"/>
  <c r="V5" i="27"/>
  <c r="V5" i="19"/>
  <c r="X111" i="27"/>
  <c r="X111" i="19"/>
  <c r="X99" i="27"/>
  <c r="X99" i="19"/>
  <c r="X87" i="27"/>
  <c r="X87" i="19"/>
  <c r="X75" i="27"/>
  <c r="X75" i="19"/>
  <c r="X63" i="27"/>
  <c r="X63" i="19"/>
  <c r="X51" i="27"/>
  <c r="X51" i="19"/>
  <c r="X39" i="27"/>
  <c r="X39" i="19"/>
  <c r="X27" i="19"/>
  <c r="X27" i="27"/>
  <c r="X15" i="19"/>
  <c r="X15" i="27"/>
  <c r="W52" i="27"/>
  <c r="W52" i="19"/>
  <c r="U114" i="27"/>
  <c r="U114" i="19"/>
  <c r="U102" i="27"/>
  <c r="U102" i="19"/>
  <c r="U90" i="27"/>
  <c r="U90" i="19"/>
  <c r="U78" i="27"/>
  <c r="U78" i="19"/>
  <c r="U66" i="27"/>
  <c r="U66" i="19"/>
  <c r="U54" i="27"/>
  <c r="U54" i="19"/>
  <c r="U42" i="27"/>
  <c r="U42" i="19"/>
  <c r="U30" i="27"/>
  <c r="U30" i="19"/>
  <c r="U18" i="27"/>
  <c r="U18" i="19"/>
  <c r="U6" i="27"/>
  <c r="U6" i="19"/>
  <c r="W43" i="27"/>
  <c r="W43" i="19"/>
  <c r="W37" i="27"/>
  <c r="W37" i="19"/>
  <c r="W106" i="27"/>
  <c r="W106" i="19"/>
  <c r="Y116" i="27"/>
  <c r="Y116" i="19"/>
  <c r="W104" i="27"/>
  <c r="W104" i="19"/>
  <c r="W92" i="27"/>
  <c r="W92" i="19"/>
  <c r="X80" i="27"/>
  <c r="X80" i="19"/>
  <c r="X68" i="27"/>
  <c r="X68" i="19"/>
  <c r="Y53" i="27"/>
  <c r="Y53" i="19"/>
  <c r="W41" i="27"/>
  <c r="W41" i="19"/>
  <c r="W29" i="27"/>
  <c r="W29" i="19"/>
  <c r="X17" i="27"/>
  <c r="X17" i="19"/>
  <c r="Y97" i="27"/>
  <c r="Y97" i="19"/>
  <c r="Y25" i="27"/>
  <c r="Y25" i="19"/>
  <c r="U110" i="27"/>
  <c r="U110" i="19"/>
  <c r="V98" i="27"/>
  <c r="V98" i="19"/>
  <c r="V86" i="27"/>
  <c r="V86" i="19"/>
  <c r="T74" i="27"/>
  <c r="T74" i="19"/>
  <c r="T62" i="27"/>
  <c r="T62" i="19"/>
  <c r="V47" i="27"/>
  <c r="V47" i="19"/>
  <c r="V35" i="27"/>
  <c r="V35" i="19"/>
  <c r="T23" i="27"/>
  <c r="T23" i="19"/>
  <c r="T11" i="27"/>
  <c r="T11" i="19"/>
  <c r="W16" i="19"/>
  <c r="W16" i="27"/>
  <c r="X115" i="27"/>
  <c r="X115" i="19"/>
  <c r="U3" i="27"/>
  <c r="U3" i="19"/>
  <c r="T13" i="27"/>
  <c r="T13" i="19"/>
  <c r="Y57" i="27"/>
  <c r="Y57" i="19"/>
  <c r="T87" i="27"/>
  <c r="T87" i="19"/>
  <c r="T15" i="27"/>
  <c r="T15" i="19"/>
  <c r="X113" i="27"/>
  <c r="X113" i="19"/>
  <c r="W26" i="27"/>
  <c r="W26" i="19"/>
  <c r="W79" i="27"/>
  <c r="W79" i="19"/>
  <c r="U95" i="19"/>
  <c r="U95" i="27"/>
  <c r="U20" i="27"/>
  <c r="U20" i="19"/>
  <c r="AC4" i="29"/>
  <c r="AC8" i="29"/>
  <c r="T112" i="27"/>
  <c r="T112" i="19"/>
  <c r="T100" i="27"/>
  <c r="T100" i="19"/>
  <c r="T88" i="27"/>
  <c r="T88" i="19"/>
  <c r="T76" i="27"/>
  <c r="T76" i="19"/>
  <c r="T64" i="27"/>
  <c r="T64" i="19"/>
  <c r="T52" i="27"/>
  <c r="T52" i="19"/>
  <c r="T40" i="27"/>
  <c r="T40" i="19"/>
  <c r="T28" i="27"/>
  <c r="T28" i="19"/>
  <c r="T16" i="27"/>
  <c r="T16" i="19"/>
  <c r="T4" i="27"/>
  <c r="T4" i="19"/>
  <c r="W100" i="27"/>
  <c r="W100" i="19"/>
  <c r="W31" i="19"/>
  <c r="W31" i="27"/>
  <c r="Y120" i="27"/>
  <c r="Y120" i="19"/>
  <c r="Y108" i="27"/>
  <c r="Y108" i="19"/>
  <c r="Y96" i="27"/>
  <c r="Y96" i="19"/>
  <c r="Y84" i="27"/>
  <c r="Y84" i="19"/>
  <c r="Y72" i="27"/>
  <c r="Y72" i="19"/>
  <c r="Y60" i="27"/>
  <c r="Y60" i="19"/>
  <c r="Y48" i="27"/>
  <c r="Y48" i="19"/>
  <c r="Y36" i="27"/>
  <c r="Y36" i="19"/>
  <c r="Y24" i="27"/>
  <c r="Y24" i="19"/>
  <c r="Y12" i="27"/>
  <c r="Y12" i="19"/>
  <c r="X52" i="27"/>
  <c r="X52" i="19"/>
  <c r="V114" i="27"/>
  <c r="V114" i="19"/>
  <c r="V102" i="27"/>
  <c r="V102" i="19"/>
  <c r="V90" i="27"/>
  <c r="V90" i="19"/>
  <c r="V78" i="27"/>
  <c r="V78" i="19"/>
  <c r="V66" i="27"/>
  <c r="V66" i="19"/>
  <c r="V54" i="27"/>
  <c r="V54" i="19"/>
  <c r="V42" i="27"/>
  <c r="V42" i="19"/>
  <c r="V30" i="27"/>
  <c r="V30" i="19"/>
  <c r="V18" i="27"/>
  <c r="V18" i="19"/>
  <c r="V6" i="27"/>
  <c r="V6" i="19"/>
  <c r="X43" i="27"/>
  <c r="X43" i="19"/>
  <c r="X37" i="27"/>
  <c r="X37" i="19"/>
  <c r="Y61" i="27"/>
  <c r="Y61" i="19"/>
  <c r="W116" i="27"/>
  <c r="W116" i="19"/>
  <c r="X104" i="27"/>
  <c r="X104" i="19"/>
  <c r="X92" i="27"/>
  <c r="X92" i="19"/>
  <c r="Y77" i="27"/>
  <c r="Y77" i="19"/>
  <c r="W65" i="27"/>
  <c r="W65" i="19"/>
  <c r="W53" i="27"/>
  <c r="W53" i="19"/>
  <c r="X41" i="27"/>
  <c r="X41" i="19"/>
  <c r="X29" i="27"/>
  <c r="X29" i="19"/>
  <c r="X14" i="27"/>
  <c r="X14" i="19"/>
  <c r="W97" i="27"/>
  <c r="W97" i="19"/>
  <c r="W25" i="19"/>
  <c r="W25" i="27"/>
  <c r="V122" i="27"/>
  <c r="V122" i="19"/>
  <c r="V110" i="27"/>
  <c r="V110" i="19"/>
  <c r="T98" i="27"/>
  <c r="T98" i="19"/>
  <c r="T86" i="27"/>
  <c r="T86" i="19"/>
  <c r="V71" i="27"/>
  <c r="V71" i="19"/>
  <c r="V59" i="27"/>
  <c r="V59" i="19"/>
  <c r="T47" i="27"/>
  <c r="T47" i="19"/>
  <c r="T35" i="27"/>
  <c r="T35" i="19"/>
  <c r="U23" i="27"/>
  <c r="U23" i="19"/>
  <c r="U11" i="27"/>
  <c r="U11" i="19"/>
  <c r="X16" i="19"/>
  <c r="X16" i="27"/>
  <c r="Y85" i="27"/>
  <c r="Y85" i="19"/>
  <c r="Y67" i="27"/>
  <c r="Y67" i="19"/>
  <c r="T121" i="27"/>
  <c r="T121" i="19"/>
  <c r="Y33" i="27"/>
  <c r="Y33" i="19"/>
  <c r="T111" i="27"/>
  <c r="T111" i="19"/>
  <c r="X13" i="27"/>
  <c r="X13" i="19"/>
  <c r="Y28" i="27"/>
  <c r="Y28" i="19"/>
  <c r="X74" i="27"/>
  <c r="X74" i="19"/>
  <c r="AE7" i="29"/>
  <c r="U112" i="27"/>
  <c r="U112" i="19"/>
  <c r="U100" i="27"/>
  <c r="U100" i="19"/>
  <c r="U88" i="27"/>
  <c r="U88" i="19"/>
  <c r="U76" i="27"/>
  <c r="U76" i="19"/>
  <c r="U64" i="27"/>
  <c r="U64" i="19"/>
  <c r="U52" i="27"/>
  <c r="U52" i="19"/>
  <c r="U40" i="27"/>
  <c r="U40" i="19"/>
  <c r="U28" i="27"/>
  <c r="U28" i="19"/>
  <c r="U16" i="27"/>
  <c r="U16" i="19"/>
  <c r="U4" i="27"/>
  <c r="U4" i="19"/>
  <c r="X100" i="27"/>
  <c r="X100" i="19"/>
  <c r="X31" i="19"/>
  <c r="X31" i="27"/>
  <c r="Y91" i="27"/>
  <c r="Y91" i="19"/>
  <c r="W120" i="27"/>
  <c r="W120" i="19"/>
  <c r="W108" i="27"/>
  <c r="W108" i="19"/>
  <c r="W96" i="27"/>
  <c r="W96" i="19"/>
  <c r="W84" i="27"/>
  <c r="W84" i="19"/>
  <c r="W72" i="27"/>
  <c r="W72" i="19"/>
  <c r="W60" i="27"/>
  <c r="W60" i="19"/>
  <c r="W48" i="27"/>
  <c r="W48" i="19"/>
  <c r="W36" i="19"/>
  <c r="W36" i="27"/>
  <c r="W24" i="19"/>
  <c r="W24" i="27"/>
  <c r="W12" i="19"/>
  <c r="W12" i="27"/>
  <c r="Y19" i="27"/>
  <c r="Y19" i="19"/>
  <c r="T114" i="27"/>
  <c r="T114" i="19"/>
  <c r="T102" i="27"/>
  <c r="T102" i="19"/>
  <c r="T90" i="27"/>
  <c r="T90" i="19"/>
  <c r="T78" i="27"/>
  <c r="T78" i="19"/>
  <c r="T66" i="27"/>
  <c r="T66" i="19"/>
  <c r="T54" i="27"/>
  <c r="T54" i="19"/>
  <c r="T42" i="27"/>
  <c r="T42" i="19"/>
  <c r="T30" i="27"/>
  <c r="T30" i="19"/>
  <c r="T18" i="27"/>
  <c r="T18" i="19"/>
  <c r="T6" i="27"/>
  <c r="T6" i="19"/>
  <c r="Y13" i="27"/>
  <c r="Y13" i="19"/>
  <c r="W61" i="27"/>
  <c r="W61" i="19"/>
  <c r="X116" i="27"/>
  <c r="X116" i="19"/>
  <c r="Y101" i="27"/>
  <c r="Y101" i="19"/>
  <c r="W89" i="27"/>
  <c r="W89" i="19"/>
  <c r="W77" i="27"/>
  <c r="W77" i="19"/>
  <c r="X65" i="27"/>
  <c r="X65" i="19"/>
  <c r="X53" i="27"/>
  <c r="X53" i="19"/>
  <c r="X38" i="27"/>
  <c r="X38" i="19"/>
  <c r="X26" i="27"/>
  <c r="X26" i="19"/>
  <c r="Y14" i="19"/>
  <c r="Y14" i="27"/>
  <c r="X97" i="27"/>
  <c r="X97" i="19"/>
  <c r="X25" i="27"/>
  <c r="X25" i="19"/>
  <c r="T122" i="27"/>
  <c r="T122" i="19"/>
  <c r="T110" i="27"/>
  <c r="T110" i="19"/>
  <c r="V95" i="27"/>
  <c r="V95" i="19"/>
  <c r="V83" i="27"/>
  <c r="V83" i="19"/>
  <c r="T71" i="27"/>
  <c r="T71" i="19"/>
  <c r="T59" i="27"/>
  <c r="T59" i="19"/>
  <c r="U47" i="19"/>
  <c r="U47" i="27"/>
  <c r="U35" i="27"/>
  <c r="U35" i="19"/>
  <c r="V20" i="27"/>
  <c r="V20" i="19"/>
  <c r="V8" i="27"/>
  <c r="V8" i="19"/>
  <c r="W85" i="27"/>
  <c r="W85" i="19"/>
  <c r="W67" i="27"/>
  <c r="W67" i="19"/>
  <c r="T73" i="27"/>
  <c r="T73" i="19"/>
  <c r="W88" i="27"/>
  <c r="W88" i="19"/>
  <c r="Y21" i="27"/>
  <c r="Y21" i="19"/>
  <c r="T99" i="27"/>
  <c r="T99" i="19"/>
  <c r="Y50" i="27"/>
  <c r="Y50" i="19"/>
  <c r="U83" i="19"/>
  <c r="U83" i="27"/>
  <c r="AE4" i="29"/>
  <c r="V121" i="27"/>
  <c r="V121" i="19"/>
  <c r="V109" i="27"/>
  <c r="V109" i="19"/>
  <c r="V97" i="27"/>
  <c r="V97" i="19"/>
  <c r="V85" i="27"/>
  <c r="V85" i="19"/>
  <c r="V73" i="27"/>
  <c r="V73" i="19"/>
  <c r="V61" i="27"/>
  <c r="V61" i="19"/>
  <c r="V49" i="27"/>
  <c r="V49" i="19"/>
  <c r="V37" i="27"/>
  <c r="V37" i="19"/>
  <c r="V25" i="27"/>
  <c r="V25" i="19"/>
  <c r="V13" i="27"/>
  <c r="V13" i="19"/>
  <c r="Y88" i="27"/>
  <c r="Y88" i="19"/>
  <c r="Y7" i="27"/>
  <c r="Y7" i="19"/>
  <c r="W91" i="27"/>
  <c r="W91" i="19"/>
  <c r="X94" i="27"/>
  <c r="X94" i="19"/>
  <c r="X120" i="27"/>
  <c r="X120" i="19"/>
  <c r="X108" i="27"/>
  <c r="X108" i="19"/>
  <c r="X96" i="27"/>
  <c r="X96" i="19"/>
  <c r="X84" i="27"/>
  <c r="X84" i="19"/>
  <c r="X72" i="27"/>
  <c r="X72" i="19"/>
  <c r="X60" i="27"/>
  <c r="X60" i="19"/>
  <c r="X48" i="27"/>
  <c r="X48" i="19"/>
  <c r="X36" i="27"/>
  <c r="X36" i="19"/>
  <c r="X24" i="19"/>
  <c r="X24" i="27"/>
  <c r="X12" i="19"/>
  <c r="X12" i="27"/>
  <c r="W19" i="19"/>
  <c r="W19" i="27"/>
  <c r="V111" i="27"/>
  <c r="V111" i="19"/>
  <c r="V99" i="27"/>
  <c r="V99" i="19"/>
  <c r="V87" i="27"/>
  <c r="V87" i="19"/>
  <c r="V75" i="27"/>
  <c r="V75" i="19"/>
  <c r="V63" i="27"/>
  <c r="V63" i="19"/>
  <c r="V51" i="27"/>
  <c r="V51" i="19"/>
  <c r="V39" i="27"/>
  <c r="V39" i="19"/>
  <c r="V27" i="27"/>
  <c r="V27" i="19"/>
  <c r="V15" i="27"/>
  <c r="V15" i="19"/>
  <c r="X3" i="27"/>
  <c r="X3" i="19"/>
  <c r="W13" i="19"/>
  <c r="W13" i="27"/>
  <c r="V101" i="27"/>
  <c r="V101" i="19"/>
  <c r="X61" i="27"/>
  <c r="X61" i="19"/>
  <c r="W113" i="27"/>
  <c r="W113" i="19"/>
  <c r="W101" i="27"/>
  <c r="W101" i="19"/>
  <c r="X89" i="27"/>
  <c r="X89" i="19"/>
  <c r="X77" i="27"/>
  <c r="X77" i="19"/>
  <c r="X62" i="27"/>
  <c r="X62" i="19"/>
  <c r="X50" i="27"/>
  <c r="X50" i="19"/>
  <c r="Y38" i="27"/>
  <c r="Y38" i="19"/>
  <c r="Y26" i="19"/>
  <c r="Y26" i="27"/>
  <c r="W14" i="19"/>
  <c r="W14" i="27"/>
  <c r="Y79" i="27"/>
  <c r="Y79" i="19"/>
  <c r="Y4" i="19"/>
  <c r="Y4" i="27"/>
  <c r="U122" i="27"/>
  <c r="U122" i="19"/>
  <c r="V107" i="27"/>
  <c r="V107" i="19"/>
  <c r="T95" i="27"/>
  <c r="T95" i="19"/>
  <c r="T83" i="27"/>
  <c r="T83" i="19"/>
  <c r="U71" i="19"/>
  <c r="U71" i="27"/>
  <c r="U59" i="27"/>
  <c r="U59" i="19"/>
  <c r="V44" i="27"/>
  <c r="V44" i="19"/>
  <c r="V32" i="27"/>
  <c r="V32" i="19"/>
  <c r="T20" i="27"/>
  <c r="T20" i="19"/>
  <c r="T8" i="27"/>
  <c r="T8" i="19"/>
  <c r="X85" i="27"/>
  <c r="X85" i="19"/>
  <c r="X67" i="27"/>
  <c r="X67" i="19"/>
  <c r="AC7" i="29"/>
  <c r="AC6" i="29"/>
  <c r="AD4" i="29"/>
  <c r="AE8" i="29"/>
  <c r="C101" i="24"/>
  <c r="C53" i="24"/>
  <c r="C119" i="24"/>
  <c r="C65" i="24"/>
  <c r="C71" i="24"/>
  <c r="C107" i="24"/>
  <c r="C89" i="24"/>
  <c r="C77" i="24"/>
  <c r="C83" i="24"/>
  <c r="C113" i="24"/>
  <c r="C95" i="24"/>
  <c r="AB8" i="19" l="1"/>
  <c r="AB8" i="27"/>
  <c r="Z8" i="19"/>
  <c r="Z8" i="27"/>
  <c r="AA8" i="19"/>
  <c r="AA8" i="27"/>
  <c r="L11" i="33"/>
  <c r="C12" i="33" s="1"/>
  <c r="K11" i="33"/>
  <c r="A17" i="33"/>
  <c r="A39" i="31"/>
  <c r="L9" i="29"/>
  <c r="M9" i="29"/>
  <c r="N9" i="29"/>
  <c r="B29" i="24"/>
  <c r="C59" i="24"/>
  <c r="B23" i="24"/>
  <c r="D23" i="24" s="1"/>
  <c r="AE9" i="29" l="1"/>
  <c r="AB9" i="27"/>
  <c r="AB9" i="19"/>
  <c r="AD9" i="29"/>
  <c r="Z9" i="27"/>
  <c r="Z9" i="19"/>
  <c r="AC10" i="29"/>
  <c r="AA9" i="27"/>
  <c r="AA9" i="19"/>
  <c r="A18" i="33"/>
  <c r="D12" i="33"/>
  <c r="E12" i="33" s="1"/>
  <c r="A40" i="31"/>
  <c r="H8" i="31"/>
  <c r="L8" i="31" s="1"/>
  <c r="L10" i="29"/>
  <c r="M10" i="29"/>
  <c r="N10" i="29"/>
  <c r="D29" i="24"/>
  <c r="AC11" i="29" l="1"/>
  <c r="AA10" i="27"/>
  <c r="AA10" i="19"/>
  <c r="AD10" i="29"/>
  <c r="Z10" i="27"/>
  <c r="Z10" i="19"/>
  <c r="AE10" i="29"/>
  <c r="AB10" i="19"/>
  <c r="AB10" i="27"/>
  <c r="H12" i="33"/>
  <c r="J12" i="33" s="1"/>
  <c r="I12" i="33"/>
  <c r="A19" i="33"/>
  <c r="A41" i="31"/>
  <c r="N11" i="29"/>
  <c r="L11" i="29"/>
  <c r="M11" i="29"/>
  <c r="B35" i="24"/>
  <c r="D35" i="24" s="1"/>
  <c r="AD11" i="29" l="1"/>
  <c r="Z11" i="27"/>
  <c r="Z11" i="19"/>
  <c r="AC12" i="29"/>
  <c r="AA11" i="19"/>
  <c r="AA11" i="27"/>
  <c r="AE11" i="29"/>
  <c r="AB11" i="19"/>
  <c r="AB11" i="27"/>
  <c r="A20" i="33"/>
  <c r="K12" i="33"/>
  <c r="L12" i="33"/>
  <c r="C13" i="33" s="1"/>
  <c r="H9" i="31"/>
  <c r="L9" i="31" s="1"/>
  <c r="C10" i="31" s="1"/>
  <c r="A42" i="31"/>
  <c r="L12" i="29"/>
  <c r="M12" i="29"/>
  <c r="N12" i="29"/>
  <c r="B41" i="24"/>
  <c r="D41" i="24" s="1"/>
  <c r="B47" i="24"/>
  <c r="D47" i="24" s="1"/>
  <c r="AC13" i="29" l="1"/>
  <c r="AA12" i="19"/>
  <c r="AA12" i="27"/>
  <c r="AE12" i="29"/>
  <c r="AB12" i="19"/>
  <c r="AB12" i="27"/>
  <c r="AD12" i="29"/>
  <c r="Z12" i="19"/>
  <c r="Z12" i="27"/>
  <c r="D13" i="33"/>
  <c r="E13" i="33" s="1"/>
  <c r="A21" i="33"/>
  <c r="D10" i="31"/>
  <c r="E10" i="31" s="1"/>
  <c r="A43" i="31"/>
  <c r="L13" i="29"/>
  <c r="M13" i="29"/>
  <c r="N13" i="29"/>
  <c r="B53" i="24"/>
  <c r="D53" i="24" s="1"/>
  <c r="B59" i="24"/>
  <c r="D59" i="24" s="1"/>
  <c r="AE13" i="29" l="1"/>
  <c r="AB13" i="27"/>
  <c r="AB13" i="19"/>
  <c r="AC14" i="29"/>
  <c r="AA13" i="27"/>
  <c r="AA13" i="19"/>
  <c r="AD13" i="29"/>
  <c r="Z13" i="27"/>
  <c r="Z13" i="19"/>
  <c r="H13" i="33"/>
  <c r="J13" i="33" s="1"/>
  <c r="I13" i="33"/>
  <c r="A22" i="33"/>
  <c r="H10" i="31"/>
  <c r="J10" i="31" s="1"/>
  <c r="I10" i="31"/>
  <c r="A44" i="31"/>
  <c r="L14" i="29"/>
  <c r="M14" i="29"/>
  <c r="N14" i="29"/>
  <c r="B65" i="24"/>
  <c r="D65" i="24" s="1"/>
  <c r="AC15" i="29" l="1"/>
  <c r="AA14" i="27"/>
  <c r="AA14" i="19"/>
  <c r="AE14" i="29"/>
  <c r="AB14" i="19"/>
  <c r="AB14" i="27"/>
  <c r="AD14" i="29"/>
  <c r="Z14" i="27"/>
  <c r="Z14" i="19"/>
  <c r="A23" i="33"/>
  <c r="L13" i="33"/>
  <c r="C14" i="33" s="1"/>
  <c r="K13" i="33"/>
  <c r="A45" i="31"/>
  <c r="L10" i="31"/>
  <c r="C11" i="31" s="1"/>
  <c r="K10" i="31"/>
  <c r="N15" i="29"/>
  <c r="L15" i="29"/>
  <c r="M15" i="29"/>
  <c r="B71" i="24"/>
  <c r="D71" i="24" s="1"/>
  <c r="AD15" i="29" l="1"/>
  <c r="Z15" i="27"/>
  <c r="Z15" i="19"/>
  <c r="AC16" i="29"/>
  <c r="AA15" i="19"/>
  <c r="AA15" i="27"/>
  <c r="AE15" i="29"/>
  <c r="AB15" i="19"/>
  <c r="AB15" i="27"/>
  <c r="D14" i="33"/>
  <c r="E14" i="33" s="1"/>
  <c r="A24" i="33"/>
  <c r="D11" i="31"/>
  <c r="E11" i="31" s="1"/>
  <c r="A46" i="31"/>
  <c r="L16" i="29"/>
  <c r="M16" i="29"/>
  <c r="N16" i="29"/>
  <c r="B77" i="24"/>
  <c r="D77" i="24" s="1"/>
  <c r="AD16" i="29" l="1"/>
  <c r="Z16" i="19"/>
  <c r="Z16" i="27"/>
  <c r="AC17" i="29"/>
  <c r="AA16" i="19"/>
  <c r="AA16" i="27"/>
  <c r="AE16" i="29"/>
  <c r="AB16" i="19"/>
  <c r="AB16" i="27"/>
  <c r="H14" i="33"/>
  <c r="J14" i="33" s="1"/>
  <c r="I14" i="33"/>
  <c r="A25" i="33"/>
  <c r="H11" i="31"/>
  <c r="J11" i="31" s="1"/>
  <c r="I11" i="31"/>
  <c r="A47" i="31"/>
  <c r="L17" i="29"/>
  <c r="M17" i="29"/>
  <c r="N17" i="29"/>
  <c r="B83" i="24"/>
  <c r="D83" i="24" s="1"/>
  <c r="AC18" i="29" l="1"/>
  <c r="AA17" i="27"/>
  <c r="AA17" i="19"/>
  <c r="AE17" i="29"/>
  <c r="AB17" i="27"/>
  <c r="AB17" i="19"/>
  <c r="AD17" i="29"/>
  <c r="Z17" i="27"/>
  <c r="Z17" i="19"/>
  <c r="A26" i="33"/>
  <c r="L14" i="33"/>
  <c r="C15" i="33" s="1"/>
  <c r="K14" i="33"/>
  <c r="L11" i="31"/>
  <c r="C12" i="31" s="1"/>
  <c r="K11" i="31"/>
  <c r="A48" i="31"/>
  <c r="L18" i="29"/>
  <c r="M18" i="29"/>
  <c r="N18" i="29"/>
  <c r="B89" i="24"/>
  <c r="D89" i="24" s="1"/>
  <c r="AD18" i="29" l="1"/>
  <c r="Z18" i="27"/>
  <c r="Z18" i="19"/>
  <c r="AE18" i="29"/>
  <c r="AB18" i="19"/>
  <c r="AB18" i="27"/>
  <c r="AC19" i="29"/>
  <c r="AA18" i="27"/>
  <c r="AA18" i="19"/>
  <c r="D15" i="33"/>
  <c r="E15" i="33" s="1"/>
  <c r="A27" i="33"/>
  <c r="A49" i="31"/>
  <c r="D12" i="31"/>
  <c r="E12" i="31" s="1"/>
  <c r="N19" i="29"/>
  <c r="L19" i="29"/>
  <c r="M19" i="29"/>
  <c r="B95" i="24"/>
  <c r="D95" i="24" s="1"/>
  <c r="AE19" i="29" l="1"/>
  <c r="AB19" i="19"/>
  <c r="AB19" i="27"/>
  <c r="AC20" i="29"/>
  <c r="AA19" i="19"/>
  <c r="AA19" i="27"/>
  <c r="AD19" i="29"/>
  <c r="Z19" i="27"/>
  <c r="Z19" i="19"/>
  <c r="A28" i="33"/>
  <c r="H15" i="33"/>
  <c r="J15" i="33" s="1"/>
  <c r="I15" i="33"/>
  <c r="H12" i="31"/>
  <c r="J12" i="31" s="1"/>
  <c r="I12" i="31"/>
  <c r="A50" i="31"/>
  <c r="L20" i="29"/>
  <c r="M20" i="29"/>
  <c r="N20" i="29"/>
  <c r="B101" i="24"/>
  <c r="D101" i="24" s="1"/>
  <c r="AE20" i="29" l="1"/>
  <c r="AB20" i="19"/>
  <c r="AB20" i="27"/>
  <c r="AD20" i="29"/>
  <c r="Z20" i="19"/>
  <c r="Z20" i="27"/>
  <c r="AC21" i="29"/>
  <c r="AA20" i="19"/>
  <c r="AA20" i="27"/>
  <c r="L15" i="33"/>
  <c r="C16" i="33" s="1"/>
  <c r="K15" i="33"/>
  <c r="A29" i="33"/>
  <c r="L12" i="31"/>
  <c r="C13" i="31" s="1"/>
  <c r="K12" i="31"/>
  <c r="A51" i="31"/>
  <c r="L21" i="29"/>
  <c r="M21" i="29"/>
  <c r="N21" i="29"/>
  <c r="B107" i="24"/>
  <c r="D107" i="24" s="1"/>
  <c r="AD21" i="29" l="1"/>
  <c r="Z21" i="27"/>
  <c r="Z21" i="19"/>
  <c r="AE21" i="29"/>
  <c r="AB21" i="27"/>
  <c r="AB21" i="19"/>
  <c r="AC22" i="29"/>
  <c r="AA21" i="27"/>
  <c r="AA21" i="19"/>
  <c r="A30" i="33"/>
  <c r="D16" i="33"/>
  <c r="E16" i="33" s="1"/>
  <c r="A52" i="31"/>
  <c r="D13" i="31"/>
  <c r="E13" i="31" s="1"/>
  <c r="L22" i="29"/>
  <c r="M22" i="29"/>
  <c r="N22" i="29"/>
  <c r="B113" i="24"/>
  <c r="D113" i="24" s="1"/>
  <c r="AC23" i="29" l="1"/>
  <c r="AA22" i="27"/>
  <c r="AA22" i="19"/>
  <c r="AE22" i="29"/>
  <c r="AB22" i="19"/>
  <c r="AB22" i="27"/>
  <c r="AD22" i="29"/>
  <c r="Z22" i="27"/>
  <c r="Z22" i="19"/>
  <c r="H16" i="33"/>
  <c r="J16" i="33" s="1"/>
  <c r="I16" i="33"/>
  <c r="A31" i="33"/>
  <c r="H13" i="31"/>
  <c r="J13" i="31" s="1"/>
  <c r="I13" i="31"/>
  <c r="A53" i="31"/>
  <c r="N23" i="29"/>
  <c r="M23" i="29"/>
  <c r="L23" i="29"/>
  <c r="B119" i="24"/>
  <c r="D119" i="24" s="1"/>
  <c r="AC24" i="29" l="1"/>
  <c r="AA23" i="19"/>
  <c r="AA23" i="27"/>
  <c r="AD23" i="29"/>
  <c r="Z23" i="27"/>
  <c r="Z23" i="19"/>
  <c r="AE23" i="29"/>
  <c r="AB23" i="19"/>
  <c r="AB23" i="27"/>
  <c r="A32" i="33"/>
  <c r="L16" i="33"/>
  <c r="C17" i="33" s="1"/>
  <c r="K16" i="33"/>
  <c r="A54" i="31"/>
  <c r="L13" i="31"/>
  <c r="C14" i="31" s="1"/>
  <c r="K13" i="31"/>
  <c r="L24" i="29"/>
  <c r="M24" i="29"/>
  <c r="N24" i="29"/>
  <c r="F119" i="12"/>
  <c r="F120" i="12"/>
  <c r="F121" i="12"/>
  <c r="F122" i="12"/>
  <c r="F123" i="12"/>
  <c r="F124" i="12"/>
  <c r="F125" i="12"/>
  <c r="F126" i="12"/>
  <c r="F127" i="12"/>
  <c r="F128" i="12"/>
  <c r="F129" i="12"/>
  <c r="F130" i="12"/>
  <c r="F131" i="12"/>
  <c r="F132" i="12"/>
  <c r="F133" i="12"/>
  <c r="F134" i="12"/>
  <c r="F135" i="12"/>
  <c r="F136" i="12"/>
  <c r="F137" i="12"/>
  <c r="F138" i="12"/>
  <c r="F139" i="12"/>
  <c r="F140" i="12"/>
  <c r="F141" i="12"/>
  <c r="F142" i="12"/>
  <c r="F143" i="12"/>
  <c r="F144" i="12"/>
  <c r="F145" i="12"/>
  <c r="F146" i="12"/>
  <c r="F147" i="12"/>
  <c r="F148" i="12"/>
  <c r="F149" i="12"/>
  <c r="F150" i="12"/>
  <c r="F151" i="12"/>
  <c r="F152" i="12"/>
  <c r="F153" i="12"/>
  <c r="F154" i="12"/>
  <c r="F155" i="12"/>
  <c r="F156" i="12"/>
  <c r="F157" i="12"/>
  <c r="F158" i="12"/>
  <c r="F159" i="12"/>
  <c r="F160" i="12"/>
  <c r="F161" i="12"/>
  <c r="F162" i="12"/>
  <c r="F163" i="12"/>
  <c r="F164" i="12"/>
  <c r="F165" i="12"/>
  <c r="F166" i="12"/>
  <c r="F167" i="12"/>
  <c r="F168" i="12"/>
  <c r="F169" i="12"/>
  <c r="F170" i="12"/>
  <c r="F171" i="12"/>
  <c r="F172" i="12"/>
  <c r="F173" i="12"/>
  <c r="F174" i="12"/>
  <c r="F175" i="12"/>
  <c r="F176" i="12"/>
  <c r="F177" i="12"/>
  <c r="F178" i="12"/>
  <c r="F179" i="12"/>
  <c r="F180" i="12"/>
  <c r="F181" i="12"/>
  <c r="F182" i="12"/>
  <c r="F183" i="12"/>
  <c r="F184" i="12"/>
  <c r="F185" i="12"/>
  <c r="F186" i="12"/>
  <c r="F187" i="12"/>
  <c r="F188" i="12"/>
  <c r="F189" i="12"/>
  <c r="F190" i="12"/>
  <c r="F191" i="12"/>
  <c r="F192" i="12"/>
  <c r="F193" i="12"/>
  <c r="F194" i="12"/>
  <c r="F195" i="12"/>
  <c r="F196" i="12"/>
  <c r="F197" i="12"/>
  <c r="F198" i="12"/>
  <c r="F199" i="12"/>
  <c r="F200" i="12"/>
  <c r="F201" i="12"/>
  <c r="F202" i="12"/>
  <c r="F203" i="12"/>
  <c r="F204" i="12"/>
  <c r="F205" i="12"/>
  <c r="F206" i="12"/>
  <c r="F207" i="12"/>
  <c r="F208" i="12"/>
  <c r="F209" i="12"/>
  <c r="F210" i="12"/>
  <c r="F211" i="12"/>
  <c r="F212" i="12"/>
  <c r="F213" i="12"/>
  <c r="F214" i="12"/>
  <c r="F215" i="12"/>
  <c r="F216" i="12"/>
  <c r="F217" i="12"/>
  <c r="F218" i="12"/>
  <c r="F219" i="12"/>
  <c r="F220" i="12"/>
  <c r="F221" i="12"/>
  <c r="F222" i="12"/>
  <c r="F223" i="12"/>
  <c r="F224" i="12"/>
  <c r="F225" i="12"/>
  <c r="F226" i="12"/>
  <c r="F227" i="12"/>
  <c r="F228" i="12"/>
  <c r="F229" i="12"/>
  <c r="F230" i="12"/>
  <c r="F231" i="12"/>
  <c r="F232" i="12"/>
  <c r="F233" i="12"/>
  <c r="F234" i="12"/>
  <c r="F235" i="12"/>
  <c r="F236" i="12"/>
  <c r="F237" i="12"/>
  <c r="F238" i="12"/>
  <c r="F239" i="12"/>
  <c r="F240" i="12"/>
  <c r="F241" i="12"/>
  <c r="F242" i="12"/>
  <c r="F243" i="12"/>
  <c r="F244" i="12"/>
  <c r="F245" i="12"/>
  <c r="F246" i="12"/>
  <c r="F247" i="12"/>
  <c r="F248" i="12"/>
  <c r="F249" i="12"/>
  <c r="F250" i="12"/>
  <c r="F251" i="12"/>
  <c r="F252" i="12"/>
  <c r="F253" i="12"/>
  <c r="F254" i="12"/>
  <c r="F255" i="12"/>
  <c r="F256" i="12"/>
  <c r="F257" i="12"/>
  <c r="F258" i="12"/>
  <c r="F259" i="12"/>
  <c r="F260" i="12"/>
  <c r="F261" i="12"/>
  <c r="F262" i="12"/>
  <c r="F263" i="12"/>
  <c r="F264" i="12"/>
  <c r="F265" i="12"/>
  <c r="F266" i="12"/>
  <c r="F267" i="12"/>
  <c r="F268" i="12"/>
  <c r="F269" i="12"/>
  <c r="F270" i="12"/>
  <c r="F271" i="12"/>
  <c r="F272" i="12"/>
  <c r="F273" i="12"/>
  <c r="F274" i="12"/>
  <c r="F275" i="12"/>
  <c r="F276" i="12"/>
  <c r="F277" i="12"/>
  <c r="F278" i="12"/>
  <c r="F279" i="12"/>
  <c r="F280" i="12"/>
  <c r="F281" i="12"/>
  <c r="F282" i="12"/>
  <c r="F283" i="12"/>
  <c r="F284" i="12"/>
  <c r="F285" i="12"/>
  <c r="F286" i="12"/>
  <c r="F287" i="12"/>
  <c r="F288" i="12"/>
  <c r="F289" i="12"/>
  <c r="F290" i="12"/>
  <c r="F291" i="12"/>
  <c r="F292" i="12"/>
  <c r="F293" i="12"/>
  <c r="F294" i="12"/>
  <c r="F295" i="12"/>
  <c r="F296" i="12"/>
  <c r="F297" i="12"/>
  <c r="F298" i="12"/>
  <c r="F299" i="12"/>
  <c r="F300" i="12"/>
  <c r="F301" i="12"/>
  <c r="F302" i="12"/>
  <c r="F303" i="12"/>
  <c r="F304" i="12"/>
  <c r="F305" i="12"/>
  <c r="F306" i="12"/>
  <c r="F307" i="12"/>
  <c r="F308" i="12"/>
  <c r="F309" i="12"/>
  <c r="F310" i="12"/>
  <c r="F311" i="12"/>
  <c r="F312" i="12"/>
  <c r="F313" i="12"/>
  <c r="F314" i="12"/>
  <c r="F315" i="12"/>
  <c r="F316" i="12"/>
  <c r="F317" i="12"/>
  <c r="F318" i="12"/>
  <c r="F319" i="12"/>
  <c r="F320" i="12"/>
  <c r="F321" i="12"/>
  <c r="F322" i="12"/>
  <c r="F323" i="12"/>
  <c r="F324" i="12"/>
  <c r="F325" i="12"/>
  <c r="F326" i="12"/>
  <c r="F327" i="12"/>
  <c r="F328" i="12"/>
  <c r="F329" i="12"/>
  <c r="F330" i="12"/>
  <c r="F331" i="12"/>
  <c r="F332" i="12"/>
  <c r="F333" i="12"/>
  <c r="F334" i="12"/>
  <c r="F335" i="12"/>
  <c r="F336" i="12"/>
  <c r="F337" i="12"/>
  <c r="F338" i="12"/>
  <c r="F339" i="12"/>
  <c r="F340" i="12"/>
  <c r="F341" i="12"/>
  <c r="F342" i="12"/>
  <c r="F343" i="12"/>
  <c r="F344" i="12"/>
  <c r="F345" i="12"/>
  <c r="F346" i="12"/>
  <c r="F347" i="12"/>
  <c r="F348" i="12"/>
  <c r="F349" i="12"/>
  <c r="F350" i="12"/>
  <c r="F351" i="12"/>
  <c r="F352" i="12"/>
  <c r="F353" i="12"/>
  <c r="F354" i="12"/>
  <c r="F355" i="12"/>
  <c r="F356" i="12"/>
  <c r="F357" i="12"/>
  <c r="F358" i="12"/>
  <c r="F359" i="12"/>
  <c r="F360" i="12"/>
  <c r="F361" i="12"/>
  <c r="F362" i="12"/>
  <c r="F363" i="12"/>
  <c r="F364" i="12"/>
  <c r="F365" i="12"/>
  <c r="F366" i="12"/>
  <c r="F367" i="12"/>
  <c r="F368" i="12"/>
  <c r="F369" i="12"/>
  <c r="AE24" i="29" l="1"/>
  <c r="AB24" i="19"/>
  <c r="AB24" i="27"/>
  <c r="AD24" i="29"/>
  <c r="Z24" i="19"/>
  <c r="Z24" i="27"/>
  <c r="AC25" i="29"/>
  <c r="AA24" i="19"/>
  <c r="AA24" i="27"/>
  <c r="D17" i="33"/>
  <c r="E17" i="33" s="1"/>
  <c r="A33" i="33"/>
  <c r="D14" i="31"/>
  <c r="E14" i="31" s="1"/>
  <c r="A55" i="31"/>
  <c r="L25" i="29"/>
  <c r="M25" i="29"/>
  <c r="N25" i="29"/>
  <c r="AM122" i="27"/>
  <c r="AM121" i="27"/>
  <c r="AM120" i="27"/>
  <c r="AM119" i="27"/>
  <c r="AM118" i="27"/>
  <c r="AM117" i="27"/>
  <c r="AM116" i="27"/>
  <c r="AM115" i="27"/>
  <c r="AM114" i="27"/>
  <c r="AM113" i="27"/>
  <c r="AM112" i="27"/>
  <c r="AM111" i="27"/>
  <c r="AM110" i="27"/>
  <c r="AM109" i="27"/>
  <c r="AM108" i="27"/>
  <c r="AM107" i="27"/>
  <c r="AM106" i="27"/>
  <c r="AM105" i="27"/>
  <c r="AM104" i="27"/>
  <c r="AM103" i="27"/>
  <c r="AM102" i="27"/>
  <c r="AM101" i="27"/>
  <c r="AM100" i="27"/>
  <c r="AM99" i="27"/>
  <c r="AM98" i="27"/>
  <c r="AM97" i="27"/>
  <c r="AM96" i="27"/>
  <c r="AM95" i="27"/>
  <c r="AM94" i="27"/>
  <c r="AM93" i="27"/>
  <c r="AM92" i="27"/>
  <c r="AM91" i="27"/>
  <c r="AM90" i="27"/>
  <c r="AM89" i="27"/>
  <c r="AM88" i="27"/>
  <c r="AM87" i="27"/>
  <c r="AM86" i="27"/>
  <c r="AM85" i="27"/>
  <c r="AM84" i="27"/>
  <c r="AM83" i="27"/>
  <c r="AM82" i="27"/>
  <c r="AM81" i="27"/>
  <c r="AM80" i="27"/>
  <c r="AM79" i="27"/>
  <c r="AM78" i="27"/>
  <c r="AM77" i="27"/>
  <c r="AM76" i="27"/>
  <c r="AM75" i="27"/>
  <c r="AM74" i="27"/>
  <c r="AM73" i="27"/>
  <c r="AM72" i="27"/>
  <c r="AM71" i="27"/>
  <c r="AM70" i="27"/>
  <c r="AM69" i="27"/>
  <c r="AM68" i="27"/>
  <c r="AM67" i="27"/>
  <c r="AM66" i="27"/>
  <c r="AM65" i="27"/>
  <c r="AM64" i="27"/>
  <c r="AM63" i="27"/>
  <c r="AM62" i="27"/>
  <c r="AM61" i="27"/>
  <c r="AM60" i="27"/>
  <c r="AM59" i="27"/>
  <c r="AM58" i="27"/>
  <c r="AM57" i="27"/>
  <c r="AM56" i="27"/>
  <c r="AM55" i="27"/>
  <c r="AM54" i="27"/>
  <c r="AM53" i="27"/>
  <c r="AM52" i="27"/>
  <c r="AM51" i="27"/>
  <c r="AM50" i="27"/>
  <c r="AM49" i="27"/>
  <c r="AM48" i="27"/>
  <c r="AM47" i="27"/>
  <c r="AM46" i="27"/>
  <c r="AM45" i="27"/>
  <c r="AM44" i="27"/>
  <c r="AM43" i="27"/>
  <c r="AM42" i="27"/>
  <c r="AM41" i="27"/>
  <c r="AM40" i="27"/>
  <c r="AM39" i="27"/>
  <c r="AM38" i="27"/>
  <c r="AM37" i="27"/>
  <c r="AM36" i="27"/>
  <c r="AM35" i="27"/>
  <c r="AM34" i="27"/>
  <c r="AM33" i="27"/>
  <c r="AM32" i="27"/>
  <c r="AM31" i="27"/>
  <c r="AO30" i="27"/>
  <c r="AM30" i="27"/>
  <c r="AM29" i="27"/>
  <c r="AM28" i="27"/>
  <c r="AM27" i="27"/>
  <c r="AM26" i="27"/>
  <c r="AM25" i="27"/>
  <c r="AM24" i="27"/>
  <c r="AM23" i="27"/>
  <c r="AM22" i="27"/>
  <c r="AM21" i="27"/>
  <c r="AM20" i="27"/>
  <c r="AM19" i="27"/>
  <c r="AM18" i="27"/>
  <c r="AM17" i="27"/>
  <c r="AM16" i="27"/>
  <c r="AM15" i="27"/>
  <c r="AM14" i="27"/>
  <c r="AM13" i="27"/>
  <c r="AM12" i="27"/>
  <c r="AM11" i="27"/>
  <c r="AM10" i="27"/>
  <c r="AM9" i="27"/>
  <c r="AM8" i="27"/>
  <c r="AM7" i="27"/>
  <c r="AO32" i="27" s="1"/>
  <c r="AM6" i="27"/>
  <c r="AM5" i="27"/>
  <c r="S5" i="27"/>
  <c r="AN4" i="27"/>
  <c r="AM4" i="27"/>
  <c r="AS3" i="27"/>
  <c r="AM3" i="27"/>
  <c r="G3" i="27"/>
  <c r="F3" i="27"/>
  <c r="E3" i="27"/>
  <c r="AE25" i="29" l="1"/>
  <c r="AB25" i="27"/>
  <c r="AB25" i="19"/>
  <c r="AD25" i="29"/>
  <c r="Z25" i="27"/>
  <c r="Z25" i="19"/>
  <c r="AC26" i="29"/>
  <c r="AA25" i="27"/>
  <c r="AA25" i="19"/>
  <c r="H17" i="33"/>
  <c r="J17" i="33" s="1"/>
  <c r="I17" i="33"/>
  <c r="A34" i="33"/>
  <c r="I14" i="31"/>
  <c r="H14" i="31"/>
  <c r="J14" i="31" s="1"/>
  <c r="A56" i="31"/>
  <c r="L26" i="29"/>
  <c r="M26" i="29"/>
  <c r="N26" i="29"/>
  <c r="AN5" i="27"/>
  <c r="AQ221" i="27"/>
  <c r="AO31" i="27"/>
  <c r="AS4" i="27"/>
  <c r="AQ50" i="27"/>
  <c r="AQ48" i="27"/>
  <c r="AQ46" i="27"/>
  <c r="AQ44" i="27"/>
  <c r="AQ42" i="27"/>
  <c r="AQ40" i="27"/>
  <c r="AQ38" i="27"/>
  <c r="AQ36" i="27"/>
  <c r="AO35" i="27"/>
  <c r="AO34" i="27"/>
  <c r="AQ164" i="27"/>
  <c r="AQ34" i="27"/>
  <c r="AQ33" i="27"/>
  <c r="AQ32" i="27"/>
  <c r="AP200" i="27"/>
  <c r="AP143" i="27"/>
  <c r="AO122" i="27"/>
  <c r="AO118" i="27"/>
  <c r="AO114" i="27"/>
  <c r="AO110" i="27"/>
  <c r="AO106" i="27"/>
  <c r="AQ35" i="27"/>
  <c r="AQ31" i="27"/>
  <c r="AQ30" i="27"/>
  <c r="AQ29" i="27"/>
  <c r="AO29" i="27"/>
  <c r="AO33" i="27"/>
  <c r="AO39" i="27"/>
  <c r="AO43" i="27"/>
  <c r="AO47" i="27"/>
  <c r="AO51" i="27"/>
  <c r="AO53" i="27"/>
  <c r="AO55" i="27"/>
  <c r="AO57" i="27"/>
  <c r="AO59" i="27"/>
  <c r="AO61" i="27"/>
  <c r="AO63" i="27"/>
  <c r="AO65" i="27"/>
  <c r="AO67" i="27"/>
  <c r="AO69" i="27"/>
  <c r="AO71" i="27"/>
  <c r="AO73" i="27"/>
  <c r="AO75" i="27"/>
  <c r="AO77" i="27"/>
  <c r="AO79" i="27"/>
  <c r="AO81" i="27"/>
  <c r="AO83" i="27"/>
  <c r="AO85" i="27"/>
  <c r="AO87" i="27"/>
  <c r="AO89" i="27"/>
  <c r="AO91" i="27"/>
  <c r="AO93" i="27"/>
  <c r="AO95" i="27"/>
  <c r="AO97" i="27"/>
  <c r="AO99" i="27"/>
  <c r="AO101" i="27"/>
  <c r="AP127" i="27"/>
  <c r="AQ148" i="27"/>
  <c r="AO170" i="27"/>
  <c r="AQ362" i="27"/>
  <c r="AP361" i="27"/>
  <c r="AO360" i="27"/>
  <c r="AQ358" i="27"/>
  <c r="AP357" i="27"/>
  <c r="AO356" i="27"/>
  <c r="AQ354" i="27"/>
  <c r="AP353" i="27"/>
  <c r="AO352" i="27"/>
  <c r="AQ350" i="27"/>
  <c r="AP349" i="27"/>
  <c r="AO348" i="27"/>
  <c r="AQ346" i="27"/>
  <c r="AP345" i="27"/>
  <c r="AO344" i="27"/>
  <c r="AQ342" i="27"/>
  <c r="AP341" i="27"/>
  <c r="AO340" i="27"/>
  <c r="AQ338" i="27"/>
  <c r="AP337" i="27"/>
  <c r="AO336" i="27"/>
  <c r="AQ334" i="27"/>
  <c r="AP333" i="27"/>
  <c r="AO332" i="27"/>
  <c r="AQ330" i="27"/>
  <c r="AP329" i="27"/>
  <c r="AO328" i="27"/>
  <c r="AQ326" i="27"/>
  <c r="AP325" i="27"/>
  <c r="AO324" i="27"/>
  <c r="AQ322" i="27"/>
  <c r="AP321" i="27"/>
  <c r="AO320" i="27"/>
  <c r="AQ318" i="27"/>
  <c r="AP317" i="27"/>
  <c r="AO316" i="27"/>
  <c r="AQ314" i="27"/>
  <c r="AP313" i="27"/>
  <c r="AO312" i="27"/>
  <c r="AQ310" i="27"/>
  <c r="AP309" i="27"/>
  <c r="AO308" i="27"/>
  <c r="AQ306" i="27"/>
  <c r="AP305" i="27"/>
  <c r="AO304" i="27"/>
  <c r="AQ302" i="27"/>
  <c r="AP301" i="27"/>
  <c r="AO300" i="27"/>
  <c r="AQ298" i="27"/>
  <c r="AP297" i="27"/>
  <c r="AO296" i="27"/>
  <c r="AQ294" i="27"/>
  <c r="AP293" i="27"/>
  <c r="AO292" i="27"/>
  <c r="AQ290" i="27"/>
  <c r="AP289" i="27"/>
  <c r="AO288" i="27"/>
  <c r="AQ286" i="27"/>
  <c r="AP285" i="27"/>
  <c r="AO284" i="27"/>
  <c r="AQ282" i="27"/>
  <c r="AP281" i="27"/>
  <c r="AO280" i="27"/>
  <c r="AQ278" i="27"/>
  <c r="AP277" i="27"/>
  <c r="AO276" i="27"/>
  <c r="AQ274" i="27"/>
  <c r="AP273" i="27"/>
  <c r="AO272" i="27"/>
  <c r="AQ270" i="27"/>
  <c r="AP269" i="27"/>
  <c r="AO268" i="27"/>
  <c r="AQ266" i="27"/>
  <c r="AP265" i="27"/>
  <c r="AO264" i="27"/>
  <c r="AQ262" i="27"/>
  <c r="AP261" i="27"/>
  <c r="AO260" i="27"/>
  <c r="AQ258" i="27"/>
  <c r="AP257" i="27"/>
  <c r="AO256" i="27"/>
  <c r="AQ254" i="27"/>
  <c r="AP253" i="27"/>
  <c r="AO252" i="27"/>
  <c r="AQ250" i="27"/>
  <c r="AP362" i="27"/>
  <c r="AO361" i="27"/>
  <c r="AQ359" i="27"/>
  <c r="AP358" i="27"/>
  <c r="AO357" i="27"/>
  <c r="AQ355" i="27"/>
  <c r="AP354" i="27"/>
  <c r="AO353" i="27"/>
  <c r="AQ351" i="27"/>
  <c r="AP350" i="27"/>
  <c r="AO349" i="27"/>
  <c r="AQ347" i="27"/>
  <c r="AP346" i="27"/>
  <c r="AO345" i="27"/>
  <c r="AQ343" i="27"/>
  <c r="AP342" i="27"/>
  <c r="AO341" i="27"/>
  <c r="AQ339" i="27"/>
  <c r="AP338" i="27"/>
  <c r="AO337" i="27"/>
  <c r="AQ335" i="27"/>
  <c r="AP334" i="27"/>
  <c r="AO333" i="27"/>
  <c r="AQ331" i="27"/>
  <c r="AP330" i="27"/>
  <c r="AO329" i="27"/>
  <c r="AQ327" i="27"/>
  <c r="AP326" i="27"/>
  <c r="AO325" i="27"/>
  <c r="AQ323" i="27"/>
  <c r="AP322" i="27"/>
  <c r="AO321" i="27"/>
  <c r="AQ319" i="27"/>
  <c r="AP318" i="27"/>
  <c r="AO317" i="27"/>
  <c r="AQ315" i="27"/>
  <c r="AP314" i="27"/>
  <c r="AO313" i="27"/>
  <c r="AQ311" i="27"/>
  <c r="AP310" i="27"/>
  <c r="AO309" i="27"/>
  <c r="AQ307" i="27"/>
  <c r="AP306" i="27"/>
  <c r="AO305" i="27"/>
  <c r="AQ303" i="27"/>
  <c r="AP302" i="27"/>
  <c r="AO301" i="27"/>
  <c r="AQ299" i="27"/>
  <c r="AP298" i="27"/>
  <c r="AO297" i="27"/>
  <c r="AQ295" i="27"/>
  <c r="AP294" i="27"/>
  <c r="AO293" i="27"/>
  <c r="AQ291" i="27"/>
  <c r="AP290" i="27"/>
  <c r="AO289" i="27"/>
  <c r="AQ287" i="27"/>
  <c r="AP286" i="27"/>
  <c r="AO285" i="27"/>
  <c r="AQ283" i="27"/>
  <c r="AP282" i="27"/>
  <c r="AO281" i="27"/>
  <c r="AQ279" i="27"/>
  <c r="AO362" i="27"/>
  <c r="AQ360" i="27"/>
  <c r="AP359" i="27"/>
  <c r="AO358" i="27"/>
  <c r="AQ356" i="27"/>
  <c r="AP355" i="27"/>
  <c r="AO354" i="27"/>
  <c r="AQ352" i="27"/>
  <c r="AP351" i="27"/>
  <c r="AO350" i="27"/>
  <c r="AQ348" i="27"/>
  <c r="AP347" i="27"/>
  <c r="AO346" i="27"/>
  <c r="AQ344" i="27"/>
  <c r="AP343" i="27"/>
  <c r="AO342" i="27"/>
  <c r="AQ340" i="27"/>
  <c r="AP339" i="27"/>
  <c r="AO338" i="27"/>
  <c r="AQ336" i="27"/>
  <c r="AP335" i="27"/>
  <c r="AO334" i="27"/>
  <c r="AQ332" i="27"/>
  <c r="AP331" i="27"/>
  <c r="AO330" i="27"/>
  <c r="AQ328" i="27"/>
  <c r="AP327" i="27"/>
  <c r="AO326" i="27"/>
  <c r="AQ324" i="27"/>
  <c r="AP323" i="27"/>
  <c r="AO322" i="27"/>
  <c r="AQ320" i="27"/>
  <c r="AP319" i="27"/>
  <c r="AO318" i="27"/>
  <c r="AQ316" i="27"/>
  <c r="AP315" i="27"/>
  <c r="AO314" i="27"/>
  <c r="AQ312" i="27"/>
  <c r="AP311" i="27"/>
  <c r="AO310" i="27"/>
  <c r="AQ308" i="27"/>
  <c r="AP307" i="27"/>
  <c r="AO306" i="27"/>
  <c r="AQ304" i="27"/>
  <c r="AP303" i="27"/>
  <c r="AO302" i="27"/>
  <c r="AQ300" i="27"/>
  <c r="AP299" i="27"/>
  <c r="AO298" i="27"/>
  <c r="AQ296" i="27"/>
  <c r="AP295" i="27"/>
  <c r="AO294" i="27"/>
  <c r="AQ292" i="27"/>
  <c r="AP291" i="27"/>
  <c r="AO290" i="27"/>
  <c r="AQ288" i="27"/>
  <c r="AP287" i="27"/>
  <c r="AO286" i="27"/>
  <c r="AQ284" i="27"/>
  <c r="AP283" i="27"/>
  <c r="AO282" i="27"/>
  <c r="AQ280" i="27"/>
  <c r="AP279" i="27"/>
  <c r="AO278" i="27"/>
  <c r="AQ276" i="27"/>
  <c r="AP275" i="27"/>
  <c r="AO274" i="27"/>
  <c r="AQ272" i="27"/>
  <c r="AP271" i="27"/>
  <c r="AO270" i="27"/>
  <c r="AQ268" i="27"/>
  <c r="AP267" i="27"/>
  <c r="AO266" i="27"/>
  <c r="AQ264" i="27"/>
  <c r="AP263" i="27"/>
  <c r="AO262" i="27"/>
  <c r="AQ260" i="27"/>
  <c r="AP259" i="27"/>
  <c r="AO258" i="27"/>
  <c r="AQ256" i="27"/>
  <c r="AP255" i="27"/>
  <c r="AO254" i="27"/>
  <c r="AQ252" i="27"/>
  <c r="AP251" i="27"/>
  <c r="AQ361" i="27"/>
  <c r="AP356" i="27"/>
  <c r="AO351" i="27"/>
  <c r="AQ345" i="27"/>
  <c r="AP340" i="27"/>
  <c r="AO335" i="27"/>
  <c r="AQ329" i="27"/>
  <c r="AP324" i="27"/>
  <c r="AO319" i="27"/>
  <c r="AQ313" i="27"/>
  <c r="AP308" i="27"/>
  <c r="AO303" i="27"/>
  <c r="AQ297" i="27"/>
  <c r="AP292" i="27"/>
  <c r="AO287" i="27"/>
  <c r="AQ281" i="27"/>
  <c r="AQ277" i="27"/>
  <c r="AO275" i="27"/>
  <c r="AP272" i="27"/>
  <c r="AQ269" i="27"/>
  <c r="AO267" i="27"/>
  <c r="AP264" i="27"/>
  <c r="AQ261" i="27"/>
  <c r="AO259" i="27"/>
  <c r="AP256" i="27"/>
  <c r="AQ253" i="27"/>
  <c r="AO251" i="27"/>
  <c r="AP249" i="27"/>
  <c r="AO248" i="27"/>
  <c r="AQ246" i="27"/>
  <c r="AP245" i="27"/>
  <c r="AO244" i="27"/>
  <c r="AQ242" i="27"/>
  <c r="AP241" i="27"/>
  <c r="AO240" i="27"/>
  <c r="AQ238" i="27"/>
  <c r="AP237" i="27"/>
  <c r="AO236" i="27"/>
  <c r="AQ234" i="27"/>
  <c r="AP233" i="27"/>
  <c r="AO232" i="27"/>
  <c r="AQ230" i="27"/>
  <c r="AP229" i="27"/>
  <c r="AO228" i="27"/>
  <c r="AQ226" i="27"/>
  <c r="AP225" i="27"/>
  <c r="AO224" i="27"/>
  <c r="AQ222" i="27"/>
  <c r="AP221" i="27"/>
  <c r="AO220" i="27"/>
  <c r="AQ218" i="27"/>
  <c r="AP217" i="27"/>
  <c r="AO216" i="27"/>
  <c r="AQ214" i="27"/>
  <c r="AP213" i="27"/>
  <c r="AO212" i="27"/>
  <c r="AQ210" i="27"/>
  <c r="AP209" i="27"/>
  <c r="AO208" i="27"/>
  <c r="AQ206" i="27"/>
  <c r="AP205" i="27"/>
  <c r="AO204" i="27"/>
  <c r="AQ202" i="27"/>
  <c r="AP201" i="27"/>
  <c r="AO200" i="27"/>
  <c r="AP360" i="27"/>
  <c r="AO355" i="27"/>
  <c r="AQ349" i="27"/>
  <c r="AP344" i="27"/>
  <c r="AO339" i="27"/>
  <c r="AQ333" i="27"/>
  <c r="AP328" i="27"/>
  <c r="AO323" i="27"/>
  <c r="AQ317" i="27"/>
  <c r="AP312" i="27"/>
  <c r="AO307" i="27"/>
  <c r="AQ301" i="27"/>
  <c r="AP296" i="27"/>
  <c r="AO291" i="27"/>
  <c r="AQ285" i="27"/>
  <c r="AP280" i="27"/>
  <c r="AO277" i="27"/>
  <c r="AP274" i="27"/>
  <c r="AQ271" i="27"/>
  <c r="AO269" i="27"/>
  <c r="AP266" i="27"/>
  <c r="AQ263" i="27"/>
  <c r="AO261" i="27"/>
  <c r="AP258" i="27"/>
  <c r="AQ255" i="27"/>
  <c r="AO253" i="27"/>
  <c r="AP250" i="27"/>
  <c r="AO249" i="27"/>
  <c r="AQ247" i="27"/>
  <c r="AP246" i="27"/>
  <c r="AO245" i="27"/>
  <c r="AQ243" i="27"/>
  <c r="AP242" i="27"/>
  <c r="AO241" i="27"/>
  <c r="AQ239" i="27"/>
  <c r="AP238" i="27"/>
  <c r="AO237" i="27"/>
  <c r="AQ235" i="27"/>
  <c r="AP234" i="27"/>
  <c r="AO233" i="27"/>
  <c r="AQ231" i="27"/>
  <c r="AP230" i="27"/>
  <c r="AO229" i="27"/>
  <c r="AQ227" i="27"/>
  <c r="AP226" i="27"/>
  <c r="AO225" i="27"/>
  <c r="AQ223" i="27"/>
  <c r="AP222" i="27"/>
  <c r="AO221" i="27"/>
  <c r="AQ219" i="27"/>
  <c r="AP218" i="27"/>
  <c r="AO217" i="27"/>
  <c r="AQ215" i="27"/>
  <c r="AP214" i="27"/>
  <c r="AO213" i="27"/>
  <c r="AQ211" i="27"/>
  <c r="AP210" i="27"/>
  <c r="AO209" i="27"/>
  <c r="AQ207" i="27"/>
  <c r="AP206" i="27"/>
  <c r="AO205" i="27"/>
  <c r="AQ203" i="27"/>
  <c r="AP202" i="27"/>
  <c r="AO201" i="27"/>
  <c r="AQ199" i="27"/>
  <c r="AP198" i="27"/>
  <c r="AO197" i="27"/>
  <c r="AQ195" i="27"/>
  <c r="AP194" i="27"/>
  <c r="AO193" i="27"/>
  <c r="AQ191" i="27"/>
  <c r="AP190" i="27"/>
  <c r="AO189" i="27"/>
  <c r="AQ187" i="27"/>
  <c r="AP186" i="27"/>
  <c r="AO185" i="27"/>
  <c r="AQ183" i="27"/>
  <c r="AP182" i="27"/>
  <c r="AO181" i="27"/>
  <c r="AQ179" i="27"/>
  <c r="AP178" i="27"/>
  <c r="AO177" i="27"/>
  <c r="AQ175" i="27"/>
  <c r="AP174" i="27"/>
  <c r="AO173" i="27"/>
  <c r="AO359" i="27"/>
  <c r="AQ353" i="27"/>
  <c r="AP348" i="27"/>
  <c r="AO343" i="27"/>
  <c r="AQ337" i="27"/>
  <c r="AP332" i="27"/>
  <c r="AO327" i="27"/>
  <c r="AQ321" i="27"/>
  <c r="AP316" i="27"/>
  <c r="AO311" i="27"/>
  <c r="AQ305" i="27"/>
  <c r="AP300" i="27"/>
  <c r="AO295" i="27"/>
  <c r="AQ289" i="27"/>
  <c r="AP284" i="27"/>
  <c r="AO279" i="27"/>
  <c r="AP276" i="27"/>
  <c r="AQ273" i="27"/>
  <c r="AO271" i="27"/>
  <c r="AP268" i="27"/>
  <c r="AQ265" i="27"/>
  <c r="AO263" i="27"/>
  <c r="AP260" i="27"/>
  <c r="AQ257" i="27"/>
  <c r="AO255" i="27"/>
  <c r="AP252" i="27"/>
  <c r="AO250" i="27"/>
  <c r="AQ248" i="27"/>
  <c r="AP247" i="27"/>
  <c r="AO246" i="27"/>
  <c r="AQ244" i="27"/>
  <c r="AP243" i="27"/>
  <c r="AO242" i="27"/>
  <c r="AQ240" i="27"/>
  <c r="AP239" i="27"/>
  <c r="AO238" i="27"/>
  <c r="AQ236" i="27"/>
  <c r="AP235" i="27"/>
  <c r="AO234" i="27"/>
  <c r="AQ232" i="27"/>
  <c r="AP231" i="27"/>
  <c r="AO230" i="27"/>
  <c r="AQ228" i="27"/>
  <c r="AP227" i="27"/>
  <c r="AO226" i="27"/>
  <c r="AQ224" i="27"/>
  <c r="AP223" i="27"/>
  <c r="AO222" i="27"/>
  <c r="AQ220" i="27"/>
  <c r="AP219" i="27"/>
  <c r="AO218" i="27"/>
  <c r="AQ216" i="27"/>
  <c r="AP215" i="27"/>
  <c r="AO214" i="27"/>
  <c r="AQ212" i="27"/>
  <c r="AP211" i="27"/>
  <c r="AO210" i="27"/>
  <c r="AQ208" i="27"/>
  <c r="AP207" i="27"/>
  <c r="AO206" i="27"/>
  <c r="AQ204" i="27"/>
  <c r="AP203" i="27"/>
  <c r="AO202" i="27"/>
  <c r="AQ200" i="27"/>
  <c r="AP199" i="27"/>
  <c r="AO198" i="27"/>
  <c r="AQ196" i="27"/>
  <c r="AP195" i="27"/>
  <c r="AO194" i="27"/>
  <c r="AQ192" i="27"/>
  <c r="AP191" i="27"/>
  <c r="AO190" i="27"/>
  <c r="AQ188" i="27"/>
  <c r="AP187" i="27"/>
  <c r="AO186" i="27"/>
  <c r="AQ184" i="27"/>
  <c r="AP183" i="27"/>
  <c r="AO182" i="27"/>
  <c r="AQ180" i="27"/>
  <c r="AP179" i="27"/>
  <c r="AO178" i="27"/>
  <c r="AQ176" i="27"/>
  <c r="AP175" i="27"/>
  <c r="AO174" i="27"/>
  <c r="AQ172" i="27"/>
  <c r="AQ357" i="27"/>
  <c r="AP336" i="27"/>
  <c r="AO315" i="27"/>
  <c r="AQ293" i="27"/>
  <c r="AQ275" i="27"/>
  <c r="AO265" i="27"/>
  <c r="AP254" i="27"/>
  <c r="AO247" i="27"/>
  <c r="AQ241" i="27"/>
  <c r="AP236" i="27"/>
  <c r="AO231" i="27"/>
  <c r="AQ225" i="27"/>
  <c r="AP220" i="27"/>
  <c r="AO215" i="27"/>
  <c r="AQ209" i="27"/>
  <c r="AP204" i="27"/>
  <c r="AO199" i="27"/>
  <c r="AP196" i="27"/>
  <c r="AQ193" i="27"/>
  <c r="AO191" i="27"/>
  <c r="AP188" i="27"/>
  <c r="AQ185" i="27"/>
  <c r="AO183" i="27"/>
  <c r="AP180" i="27"/>
  <c r="AQ177" i="27"/>
  <c r="AO175" i="27"/>
  <c r="AP172" i="27"/>
  <c r="AO171" i="27"/>
  <c r="AQ169" i="27"/>
  <c r="AP168" i="27"/>
  <c r="AO167" i="27"/>
  <c r="AQ165" i="27"/>
  <c r="AP164" i="27"/>
  <c r="AO163" i="27"/>
  <c r="AQ161" i="27"/>
  <c r="AP160" i="27"/>
  <c r="AO159" i="27"/>
  <c r="AQ157" i="27"/>
  <c r="AP156" i="27"/>
  <c r="AO155" i="27"/>
  <c r="AQ153" i="27"/>
  <c r="AP152" i="27"/>
  <c r="AO151" i="27"/>
  <c r="AQ149" i="27"/>
  <c r="AP148" i="27"/>
  <c r="AO147" i="27"/>
  <c r="AQ145" i="27"/>
  <c r="AP144" i="27"/>
  <c r="AO143" i="27"/>
  <c r="AQ141" i="27"/>
  <c r="AP140" i="27"/>
  <c r="AO139" i="27"/>
  <c r="AQ137" i="27"/>
  <c r="AP136" i="27"/>
  <c r="AO135" i="27"/>
  <c r="AQ133" i="27"/>
  <c r="AP132" i="27"/>
  <c r="AO131" i="27"/>
  <c r="AQ129" i="27"/>
  <c r="AP128" i="27"/>
  <c r="AO127" i="27"/>
  <c r="AQ125" i="27"/>
  <c r="AP124" i="27"/>
  <c r="AO123" i="27"/>
  <c r="AP121" i="27"/>
  <c r="AP119" i="27"/>
  <c r="AP117" i="27"/>
  <c r="AP115" i="27"/>
  <c r="AP113" i="27"/>
  <c r="AP111" i="27"/>
  <c r="AP109" i="27"/>
  <c r="AP107" i="27"/>
  <c r="AP105" i="27"/>
  <c r="AP352" i="27"/>
  <c r="AO331" i="27"/>
  <c r="AQ309" i="27"/>
  <c r="AP288" i="27"/>
  <c r="AO273" i="27"/>
  <c r="AP262" i="27"/>
  <c r="AQ251" i="27"/>
  <c r="AQ245" i="27"/>
  <c r="AP240" i="27"/>
  <c r="AO235" i="27"/>
  <c r="AQ229" i="27"/>
  <c r="AP224" i="27"/>
  <c r="AO219" i="27"/>
  <c r="AQ213" i="27"/>
  <c r="AP208" i="27"/>
  <c r="AO203" i="27"/>
  <c r="AQ198" i="27"/>
  <c r="AO196" i="27"/>
  <c r="AP193" i="27"/>
  <c r="AQ190" i="27"/>
  <c r="AO188" i="27"/>
  <c r="AP185" i="27"/>
  <c r="AQ182" i="27"/>
  <c r="AO180" i="27"/>
  <c r="AP177" i="27"/>
  <c r="AQ174" i="27"/>
  <c r="AO172" i="27"/>
  <c r="AQ170" i="27"/>
  <c r="AP169" i="27"/>
  <c r="AO168" i="27"/>
  <c r="AQ166" i="27"/>
  <c r="AP165" i="27"/>
  <c r="AO164" i="27"/>
  <c r="AQ162" i="27"/>
  <c r="AP161" i="27"/>
  <c r="AO160" i="27"/>
  <c r="AQ158" i="27"/>
  <c r="AP157" i="27"/>
  <c r="AO156" i="27"/>
  <c r="AQ154" i="27"/>
  <c r="AP153" i="27"/>
  <c r="AO152" i="27"/>
  <c r="AQ150" i="27"/>
  <c r="AP149" i="27"/>
  <c r="AO148" i="27"/>
  <c r="AQ146" i="27"/>
  <c r="AP145" i="27"/>
  <c r="AO144" i="27"/>
  <c r="AQ142" i="27"/>
  <c r="AP141" i="27"/>
  <c r="AO140" i="27"/>
  <c r="AQ138" i="27"/>
  <c r="AP137" i="27"/>
  <c r="AO136" i="27"/>
  <c r="AQ134" i="27"/>
  <c r="AP133" i="27"/>
  <c r="AO132" i="27"/>
  <c r="AQ130" i="27"/>
  <c r="AP129" i="27"/>
  <c r="AO128" i="27"/>
  <c r="AQ126" i="27"/>
  <c r="AP125" i="27"/>
  <c r="AO124" i="27"/>
  <c r="AQ122" i="27"/>
  <c r="AO121" i="27"/>
  <c r="AQ120" i="27"/>
  <c r="AO119" i="27"/>
  <c r="AQ118" i="27"/>
  <c r="AO117" i="27"/>
  <c r="AQ116" i="27"/>
  <c r="AO115" i="27"/>
  <c r="AQ114" i="27"/>
  <c r="AO113" i="27"/>
  <c r="AQ112" i="27"/>
  <c r="AO111" i="27"/>
  <c r="AQ110" i="27"/>
  <c r="AO109" i="27"/>
  <c r="AQ108" i="27"/>
  <c r="AO107" i="27"/>
  <c r="AQ106" i="27"/>
  <c r="AO105" i="27"/>
  <c r="AQ104" i="27"/>
  <c r="AO103" i="27"/>
  <c r="AO347" i="27"/>
  <c r="AQ325" i="27"/>
  <c r="AP304" i="27"/>
  <c r="AO283" i="27"/>
  <c r="AP270" i="27"/>
  <c r="AQ259" i="27"/>
  <c r="AQ249" i="27"/>
  <c r="AP244" i="27"/>
  <c r="AO239" i="27"/>
  <c r="AQ233" i="27"/>
  <c r="AP228" i="27"/>
  <c r="AO223" i="27"/>
  <c r="AQ217" i="27"/>
  <c r="AP212" i="27"/>
  <c r="AO207" i="27"/>
  <c r="AQ201" i="27"/>
  <c r="AQ197" i="27"/>
  <c r="AO195" i="27"/>
  <c r="AP192" i="27"/>
  <c r="AQ189" i="27"/>
  <c r="AO187" i="27"/>
  <c r="AP184" i="27"/>
  <c r="AQ181" i="27"/>
  <c r="AO179" i="27"/>
  <c r="AP176" i="27"/>
  <c r="AQ173" i="27"/>
  <c r="AQ171" i="27"/>
  <c r="AP170" i="27"/>
  <c r="AO169" i="27"/>
  <c r="AQ167" i="27"/>
  <c r="AP166" i="27"/>
  <c r="AO165" i="27"/>
  <c r="AQ163" i="27"/>
  <c r="AP162" i="27"/>
  <c r="AO161" i="27"/>
  <c r="AQ159" i="27"/>
  <c r="AP158" i="27"/>
  <c r="AO157" i="27"/>
  <c r="AQ155" i="27"/>
  <c r="AP154" i="27"/>
  <c r="AO153" i="27"/>
  <c r="AQ151" i="27"/>
  <c r="AP150" i="27"/>
  <c r="AO149" i="27"/>
  <c r="AQ147" i="27"/>
  <c r="AP146" i="27"/>
  <c r="AO145" i="27"/>
  <c r="AQ143" i="27"/>
  <c r="AP142" i="27"/>
  <c r="AO141" i="27"/>
  <c r="AQ139" i="27"/>
  <c r="AP138" i="27"/>
  <c r="AO137" i="27"/>
  <c r="AQ135" i="27"/>
  <c r="AP134" i="27"/>
  <c r="AO133" i="27"/>
  <c r="AQ131" i="27"/>
  <c r="AP130" i="27"/>
  <c r="AO129" i="27"/>
  <c r="AQ127" i="27"/>
  <c r="AP126" i="27"/>
  <c r="AO125" i="27"/>
  <c r="AQ123" i="27"/>
  <c r="AP122" i="27"/>
  <c r="AP120" i="27"/>
  <c r="AP118" i="27"/>
  <c r="AP116" i="27"/>
  <c r="AP114" i="27"/>
  <c r="AP112" i="27"/>
  <c r="AP110" i="27"/>
  <c r="AP108" i="27"/>
  <c r="AP106" i="27"/>
  <c r="AP104" i="27"/>
  <c r="AP102" i="27"/>
  <c r="AQ341" i="27"/>
  <c r="AQ267" i="27"/>
  <c r="AQ237" i="27"/>
  <c r="AP216" i="27"/>
  <c r="AP197" i="27"/>
  <c r="AQ186" i="27"/>
  <c r="AO176" i="27"/>
  <c r="AQ168" i="27"/>
  <c r="AP163" i="27"/>
  <c r="AO158" i="27"/>
  <c r="AQ152" i="27"/>
  <c r="AP147" i="27"/>
  <c r="AO142" i="27"/>
  <c r="AQ136" i="27"/>
  <c r="AP131" i="27"/>
  <c r="AO126" i="27"/>
  <c r="AP100" i="27"/>
  <c r="AP98" i="27"/>
  <c r="AP96" i="27"/>
  <c r="AP94" i="27"/>
  <c r="AP92" i="27"/>
  <c r="AP90" i="27"/>
  <c r="AP88" i="27"/>
  <c r="AP86" i="27"/>
  <c r="AP84" i="27"/>
  <c r="AP82" i="27"/>
  <c r="AP80" i="27"/>
  <c r="AP78" i="27"/>
  <c r="AP76" i="27"/>
  <c r="AP74" i="27"/>
  <c r="AP72" i="27"/>
  <c r="AP70" i="27"/>
  <c r="AP68" i="27"/>
  <c r="AP66" i="27"/>
  <c r="AP64" i="27"/>
  <c r="AP62" i="27"/>
  <c r="AP60" i="27"/>
  <c r="AP58" i="27"/>
  <c r="AP56" i="27"/>
  <c r="AP54" i="27"/>
  <c r="AP52" i="27"/>
  <c r="AP50" i="27"/>
  <c r="AP48" i="27"/>
  <c r="AP46" i="27"/>
  <c r="AP44" i="27"/>
  <c r="AP42" i="27"/>
  <c r="AP40" i="27"/>
  <c r="AP38" i="27"/>
  <c r="AP36" i="27"/>
  <c r="AP34" i="27"/>
  <c r="AP32" i="27"/>
  <c r="AP30" i="27"/>
  <c r="AP320" i="27"/>
  <c r="AO257" i="27"/>
  <c r="AP232" i="27"/>
  <c r="AO211" i="27"/>
  <c r="AQ194" i="27"/>
  <c r="AO184" i="27"/>
  <c r="AP173" i="27"/>
  <c r="AP167" i="27"/>
  <c r="AO162" i="27"/>
  <c r="AQ156" i="27"/>
  <c r="AP151" i="27"/>
  <c r="AO146" i="27"/>
  <c r="AQ140" i="27"/>
  <c r="AP135" i="27"/>
  <c r="AO130" i="27"/>
  <c r="AQ124" i="27"/>
  <c r="AQ121" i="27"/>
  <c r="AQ119" i="27"/>
  <c r="AQ117" i="27"/>
  <c r="AQ115" i="27"/>
  <c r="AQ113" i="27"/>
  <c r="AQ111" i="27"/>
  <c r="AQ109" i="27"/>
  <c r="AQ107" i="27"/>
  <c r="AQ105" i="27"/>
  <c r="AQ103" i="27"/>
  <c r="AQ102" i="27"/>
  <c r="AQ101" i="27"/>
  <c r="AO100" i="27"/>
  <c r="AQ99" i="27"/>
  <c r="AO98" i="27"/>
  <c r="AQ97" i="27"/>
  <c r="AO96" i="27"/>
  <c r="AQ95" i="27"/>
  <c r="AO94" i="27"/>
  <c r="AQ93" i="27"/>
  <c r="AO92" i="27"/>
  <c r="AQ91" i="27"/>
  <c r="AO90" i="27"/>
  <c r="AQ89" i="27"/>
  <c r="AO88" i="27"/>
  <c r="AQ87" i="27"/>
  <c r="AO86" i="27"/>
  <c r="AQ85" i="27"/>
  <c r="AO84" i="27"/>
  <c r="AQ83" i="27"/>
  <c r="AO82" i="27"/>
  <c r="AQ81" i="27"/>
  <c r="AO80" i="27"/>
  <c r="AQ79" i="27"/>
  <c r="AO78" i="27"/>
  <c r="AQ77" i="27"/>
  <c r="AO76" i="27"/>
  <c r="AQ75" i="27"/>
  <c r="AO74" i="27"/>
  <c r="AQ73" i="27"/>
  <c r="AO72" i="27"/>
  <c r="AQ71" i="27"/>
  <c r="AO70" i="27"/>
  <c r="AQ69" i="27"/>
  <c r="AO68" i="27"/>
  <c r="AQ67" i="27"/>
  <c r="AO66" i="27"/>
  <c r="AQ65" i="27"/>
  <c r="AO64" i="27"/>
  <c r="AQ63" i="27"/>
  <c r="AO62" i="27"/>
  <c r="AQ61" i="27"/>
  <c r="AO60" i="27"/>
  <c r="AQ59" i="27"/>
  <c r="AO58" i="27"/>
  <c r="AQ57" i="27"/>
  <c r="AO56" i="27"/>
  <c r="AQ55" i="27"/>
  <c r="AO54" i="27"/>
  <c r="AQ53" i="27"/>
  <c r="AO52" i="27"/>
  <c r="AQ51" i="27"/>
  <c r="AO50" i="27"/>
  <c r="AQ49" i="27"/>
  <c r="AO48" i="27"/>
  <c r="AQ47" i="27"/>
  <c r="AO46" i="27"/>
  <c r="AQ45" i="27"/>
  <c r="AO44" i="27"/>
  <c r="AQ43" i="27"/>
  <c r="AO42" i="27"/>
  <c r="AQ41" i="27"/>
  <c r="AO40" i="27"/>
  <c r="AQ39" i="27"/>
  <c r="AO38" i="27"/>
  <c r="AQ37" i="27"/>
  <c r="AO36" i="27"/>
  <c r="AO299" i="27"/>
  <c r="AP248" i="27"/>
  <c r="AO227" i="27"/>
  <c r="AQ205" i="27"/>
  <c r="AO192" i="27"/>
  <c r="AP181" i="27"/>
  <c r="AP171" i="27"/>
  <c r="AO166" i="27"/>
  <c r="AQ160" i="27"/>
  <c r="AP155" i="27"/>
  <c r="AO150" i="27"/>
  <c r="AQ144" i="27"/>
  <c r="AP139" i="27"/>
  <c r="AO134" i="27"/>
  <c r="AQ128" i="27"/>
  <c r="AP123" i="27"/>
  <c r="AP103" i="27"/>
  <c r="AO102" i="27"/>
  <c r="AP101" i="27"/>
  <c r="AP99" i="27"/>
  <c r="AP97" i="27"/>
  <c r="AP95" i="27"/>
  <c r="AP93" i="27"/>
  <c r="AP91" i="27"/>
  <c r="AP89" i="27"/>
  <c r="AP87" i="27"/>
  <c r="AP85" i="27"/>
  <c r="AP83" i="27"/>
  <c r="AP81" i="27"/>
  <c r="AP79" i="27"/>
  <c r="AP77" i="27"/>
  <c r="AP75" i="27"/>
  <c r="AP73" i="27"/>
  <c r="AP71" i="27"/>
  <c r="AP69" i="27"/>
  <c r="AP67" i="27"/>
  <c r="AP65" i="27"/>
  <c r="AP63" i="27"/>
  <c r="AP61" i="27"/>
  <c r="AP59" i="27"/>
  <c r="AP57" i="27"/>
  <c r="AP55" i="27"/>
  <c r="AP53" i="27"/>
  <c r="AP51" i="27"/>
  <c r="AP49" i="27"/>
  <c r="AP47" i="27"/>
  <c r="AP45" i="27"/>
  <c r="AP43" i="27"/>
  <c r="AP41" i="27"/>
  <c r="AP39" i="27"/>
  <c r="AP37" i="27"/>
  <c r="AP35" i="27"/>
  <c r="AP33" i="27"/>
  <c r="AP31" i="27"/>
  <c r="AP29" i="27"/>
  <c r="AO37" i="27"/>
  <c r="AO41" i="27"/>
  <c r="AO45" i="27"/>
  <c r="AO49" i="27"/>
  <c r="AO104" i="27"/>
  <c r="AO108" i="27"/>
  <c r="AO112" i="27"/>
  <c r="AO116" i="27"/>
  <c r="AO120" i="27"/>
  <c r="AQ132" i="27"/>
  <c r="AO154" i="27"/>
  <c r="AQ178" i="27"/>
  <c r="AO243" i="27"/>
  <c r="AQ52" i="27"/>
  <c r="AQ54" i="27"/>
  <c r="AQ56" i="27"/>
  <c r="AQ58" i="27"/>
  <c r="AQ60" i="27"/>
  <c r="AQ62" i="27"/>
  <c r="AQ64" i="27"/>
  <c r="AQ66" i="27"/>
  <c r="AQ68" i="27"/>
  <c r="AQ70" i="27"/>
  <c r="AQ72" i="27"/>
  <c r="AQ74" i="27"/>
  <c r="AQ76" i="27"/>
  <c r="AQ78" i="27"/>
  <c r="AQ80" i="27"/>
  <c r="AQ82" i="27"/>
  <c r="AQ84" i="27"/>
  <c r="AQ86" i="27"/>
  <c r="AQ88" i="27"/>
  <c r="AQ90" i="27"/>
  <c r="AQ92" i="27"/>
  <c r="AQ94" i="27"/>
  <c r="AQ96" i="27"/>
  <c r="AQ98" i="27"/>
  <c r="AQ100" i="27"/>
  <c r="AO138" i="27"/>
  <c r="AP159" i="27"/>
  <c r="AP189" i="27"/>
  <c r="AP278" i="27"/>
  <c r="AE26" i="29" l="1"/>
  <c r="AB26" i="19"/>
  <c r="AB26" i="27"/>
  <c r="AD26" i="29"/>
  <c r="Z26" i="27"/>
  <c r="Z26" i="19"/>
  <c r="AC27" i="29"/>
  <c r="AA26" i="27"/>
  <c r="AA26" i="19"/>
  <c r="A35" i="33"/>
  <c r="L17" i="33"/>
  <c r="C18" i="33" s="1"/>
  <c r="K17" i="33"/>
  <c r="A57" i="31"/>
  <c r="L14" i="31"/>
  <c r="C15" i="31" s="1"/>
  <c r="K14" i="31"/>
  <c r="N27" i="29"/>
  <c r="M27" i="29"/>
  <c r="L27" i="29"/>
  <c r="AS5" i="27"/>
  <c r="AN6" i="27"/>
  <c r="AC28" i="29" l="1"/>
  <c r="AA27" i="19"/>
  <c r="AA27" i="27"/>
  <c r="AD27" i="29"/>
  <c r="Z27" i="27"/>
  <c r="Z27" i="19"/>
  <c r="AE27" i="29"/>
  <c r="AB27" i="19"/>
  <c r="AB27" i="27"/>
  <c r="D18" i="33"/>
  <c r="E18" i="33" s="1"/>
  <c r="A36" i="33"/>
  <c r="D15" i="31"/>
  <c r="E15" i="31" s="1"/>
  <c r="A58" i="31"/>
  <c r="L28" i="29"/>
  <c r="M28" i="29"/>
  <c r="N28" i="29"/>
  <c r="AN7" i="27"/>
  <c r="AS6" i="27"/>
  <c r="AD28" i="29" l="1"/>
  <c r="Z28" i="19"/>
  <c r="Z28" i="27"/>
  <c r="AC29" i="29"/>
  <c r="AA28" i="19"/>
  <c r="AA28" i="27"/>
  <c r="AE28" i="29"/>
  <c r="AB28" i="19"/>
  <c r="AB28" i="27"/>
  <c r="H18" i="33"/>
  <c r="J18" i="33" s="1"/>
  <c r="I18" i="33"/>
  <c r="A37" i="33"/>
  <c r="H15" i="31"/>
  <c r="J15" i="31" s="1"/>
  <c r="I15" i="31"/>
  <c r="A59" i="31"/>
  <c r="L29" i="29"/>
  <c r="M29" i="29"/>
  <c r="N29" i="29"/>
  <c r="AN8" i="27"/>
  <c r="AS7" i="27"/>
  <c r="AE29" i="29" l="1"/>
  <c r="AB29" i="27"/>
  <c r="AB29" i="19"/>
  <c r="AD29" i="29"/>
  <c r="Z29" i="27"/>
  <c r="Z29" i="19"/>
  <c r="AC30" i="29"/>
  <c r="AA29" i="27"/>
  <c r="AA29" i="19"/>
  <c r="K18" i="33"/>
  <c r="L18" i="33"/>
  <c r="C19" i="33" s="1"/>
  <c r="A38" i="33"/>
  <c r="L15" i="31"/>
  <c r="C16" i="31" s="1"/>
  <c r="K15" i="31"/>
  <c r="A60" i="31"/>
  <c r="L30" i="29"/>
  <c r="M30" i="29"/>
  <c r="N30" i="29"/>
  <c r="AS8" i="27"/>
  <c r="AN9" i="27"/>
  <c r="AE30" i="29" l="1"/>
  <c r="AB30" i="19"/>
  <c r="AB30" i="27"/>
  <c r="AD30" i="29"/>
  <c r="Z30" i="27"/>
  <c r="Z30" i="19"/>
  <c r="AC31" i="29"/>
  <c r="AA30" i="27"/>
  <c r="AA30" i="19"/>
  <c r="A39" i="33"/>
  <c r="D19" i="33"/>
  <c r="E19" i="33" s="1"/>
  <c r="A61" i="31"/>
  <c r="D16" i="31"/>
  <c r="E16" i="31" s="1"/>
  <c r="N31" i="29"/>
  <c r="L31" i="29"/>
  <c r="M31" i="29"/>
  <c r="AN10" i="27"/>
  <c r="AS9" i="27"/>
  <c r="AD31" i="29" l="1"/>
  <c r="Z31" i="19"/>
  <c r="Z31" i="27"/>
  <c r="AE31" i="29"/>
  <c r="AB31" i="19"/>
  <c r="AB31" i="27"/>
  <c r="AC32" i="29"/>
  <c r="AA31" i="19"/>
  <c r="AA31" i="27"/>
  <c r="H19" i="33"/>
  <c r="J19" i="33" s="1"/>
  <c r="I19" i="33"/>
  <c r="A40" i="33"/>
  <c r="H16" i="31"/>
  <c r="J16" i="31" s="1"/>
  <c r="I16" i="31"/>
  <c r="A62" i="31"/>
  <c r="L32" i="29"/>
  <c r="M32" i="29"/>
  <c r="N32" i="29"/>
  <c r="AS10" i="27"/>
  <c r="AN11" i="27"/>
  <c r="AD32" i="29" l="1"/>
  <c r="Z32" i="27"/>
  <c r="Z32" i="19"/>
  <c r="AC33" i="29"/>
  <c r="AA32" i="19"/>
  <c r="AA32" i="27"/>
  <c r="AE32" i="29"/>
  <c r="AB32" i="19"/>
  <c r="AK32" i="19" s="1"/>
  <c r="AB32" i="27"/>
  <c r="A41" i="33"/>
  <c r="L19" i="33"/>
  <c r="C20" i="33" s="1"/>
  <c r="K19" i="33"/>
  <c r="L16" i="31"/>
  <c r="C17" i="31" s="1"/>
  <c r="K16" i="31"/>
  <c r="A63" i="31"/>
  <c r="L33" i="29"/>
  <c r="M33" i="29"/>
  <c r="N33" i="29"/>
  <c r="AN12" i="27"/>
  <c r="AS11" i="27"/>
  <c r="AE33" i="29" l="1"/>
  <c r="AB33" i="19"/>
  <c r="AB33" i="27"/>
  <c r="AD33" i="29"/>
  <c r="Z33" i="19"/>
  <c r="Z33" i="27"/>
  <c r="AC34" i="29"/>
  <c r="AA33" i="19"/>
  <c r="AA33" i="27"/>
  <c r="D20" i="33"/>
  <c r="E20" i="33" s="1"/>
  <c r="A42" i="33"/>
  <c r="A64" i="31"/>
  <c r="D17" i="31"/>
  <c r="E17" i="31" s="1"/>
  <c r="L34" i="29"/>
  <c r="M34" i="29"/>
  <c r="N34" i="29"/>
  <c r="AS12" i="27"/>
  <c r="AD34" i="29" l="1"/>
  <c r="Z34" i="27"/>
  <c r="Z34" i="19"/>
  <c r="AE34" i="29"/>
  <c r="AB34" i="27"/>
  <c r="AB34" i="19"/>
  <c r="AC35" i="29"/>
  <c r="AA34" i="27"/>
  <c r="AA34" i="19"/>
  <c r="H20" i="33"/>
  <c r="J20" i="33" s="1"/>
  <c r="I20" i="33"/>
  <c r="A43" i="33"/>
  <c r="I17" i="31"/>
  <c r="H17" i="31"/>
  <c r="J17" i="31" s="1"/>
  <c r="A65" i="31"/>
  <c r="N35" i="29"/>
  <c r="L35" i="29"/>
  <c r="M35" i="29"/>
  <c r="M369" i="26"/>
  <c r="M368" i="26"/>
  <c r="M367" i="26"/>
  <c r="M366" i="26"/>
  <c r="M365" i="26"/>
  <c r="M364" i="26"/>
  <c r="M363" i="26"/>
  <c r="M362" i="26"/>
  <c r="M361" i="26"/>
  <c r="M360" i="26"/>
  <c r="M359" i="26"/>
  <c r="M358" i="26"/>
  <c r="M357" i="26"/>
  <c r="M356" i="26"/>
  <c r="M355" i="26"/>
  <c r="M354" i="26"/>
  <c r="M353" i="26"/>
  <c r="M352" i="26"/>
  <c r="M351" i="26"/>
  <c r="M350" i="26"/>
  <c r="M349" i="26"/>
  <c r="M348" i="26"/>
  <c r="M347" i="26"/>
  <c r="M346" i="26"/>
  <c r="M345" i="26"/>
  <c r="M344" i="26"/>
  <c r="M343" i="26"/>
  <c r="M342" i="26"/>
  <c r="M341" i="26"/>
  <c r="M340" i="26"/>
  <c r="M339" i="26"/>
  <c r="M338" i="26"/>
  <c r="M337" i="26"/>
  <c r="M336" i="26"/>
  <c r="M335" i="26"/>
  <c r="M334" i="26"/>
  <c r="M333" i="26"/>
  <c r="M332" i="26"/>
  <c r="M331" i="26"/>
  <c r="M330" i="26"/>
  <c r="M329" i="26"/>
  <c r="M328" i="26"/>
  <c r="M327" i="26"/>
  <c r="M326" i="26"/>
  <c r="M325" i="26"/>
  <c r="M324" i="26"/>
  <c r="M323" i="26"/>
  <c r="M322" i="26"/>
  <c r="M321" i="26"/>
  <c r="M320" i="26"/>
  <c r="M319" i="26"/>
  <c r="M318" i="26"/>
  <c r="M317" i="26"/>
  <c r="M316" i="26"/>
  <c r="M315" i="26"/>
  <c r="M314" i="26"/>
  <c r="M313" i="26"/>
  <c r="M312" i="26"/>
  <c r="M311" i="26"/>
  <c r="M310" i="26"/>
  <c r="M309" i="26"/>
  <c r="M308" i="26"/>
  <c r="M307" i="26"/>
  <c r="M306" i="26"/>
  <c r="M305" i="26"/>
  <c r="M304" i="26"/>
  <c r="M303" i="26"/>
  <c r="M302" i="26"/>
  <c r="M301" i="26"/>
  <c r="M300" i="26"/>
  <c r="M299" i="26"/>
  <c r="M298" i="26"/>
  <c r="M297" i="26"/>
  <c r="M296" i="26"/>
  <c r="M295" i="26"/>
  <c r="M294" i="26"/>
  <c r="M293" i="26"/>
  <c r="M292" i="26"/>
  <c r="M291" i="26"/>
  <c r="M290" i="26"/>
  <c r="M289" i="26"/>
  <c r="M288" i="26"/>
  <c r="M287" i="26"/>
  <c r="M286" i="26"/>
  <c r="M285" i="26"/>
  <c r="M284" i="26"/>
  <c r="M283" i="26"/>
  <c r="M282" i="26"/>
  <c r="M281" i="26"/>
  <c r="M280" i="26"/>
  <c r="M279" i="26"/>
  <c r="M278" i="26"/>
  <c r="M277" i="26"/>
  <c r="M276" i="26"/>
  <c r="M275" i="26"/>
  <c r="M274" i="26"/>
  <c r="M273" i="26"/>
  <c r="M272" i="26"/>
  <c r="M271" i="26"/>
  <c r="M270" i="26"/>
  <c r="M269" i="26"/>
  <c r="M268" i="26"/>
  <c r="M267" i="26"/>
  <c r="M266" i="26"/>
  <c r="M265" i="26"/>
  <c r="M264" i="26"/>
  <c r="M263" i="26"/>
  <c r="M262" i="26"/>
  <c r="M261" i="26"/>
  <c r="M260" i="26"/>
  <c r="M259" i="26"/>
  <c r="M258" i="26"/>
  <c r="M257" i="26"/>
  <c r="M256" i="26"/>
  <c r="M255" i="26"/>
  <c r="M254" i="26"/>
  <c r="M253" i="26"/>
  <c r="M252" i="26"/>
  <c r="M251" i="26"/>
  <c r="M250" i="26"/>
  <c r="M249" i="26"/>
  <c r="M248" i="26"/>
  <c r="M247" i="26"/>
  <c r="M246" i="26"/>
  <c r="M245" i="26"/>
  <c r="M244" i="26"/>
  <c r="M243" i="26"/>
  <c r="M242" i="26"/>
  <c r="M241" i="26"/>
  <c r="M240" i="26"/>
  <c r="M239" i="26"/>
  <c r="M238" i="26"/>
  <c r="M237" i="26"/>
  <c r="M236" i="26"/>
  <c r="M235" i="26"/>
  <c r="M234" i="26"/>
  <c r="M233" i="26"/>
  <c r="M232" i="26"/>
  <c r="M231" i="26"/>
  <c r="M230" i="26"/>
  <c r="M229" i="26"/>
  <c r="M228" i="26"/>
  <c r="M227" i="26"/>
  <c r="M226" i="26"/>
  <c r="M225" i="26"/>
  <c r="M224" i="26"/>
  <c r="M223" i="26"/>
  <c r="M222" i="26"/>
  <c r="M221" i="26"/>
  <c r="M220" i="26"/>
  <c r="M219" i="26"/>
  <c r="M218" i="26"/>
  <c r="M217" i="26"/>
  <c r="M216" i="26"/>
  <c r="M215" i="26"/>
  <c r="M214" i="26"/>
  <c r="M213" i="26"/>
  <c r="M212" i="26"/>
  <c r="M211" i="26"/>
  <c r="M210" i="26"/>
  <c r="M209" i="26"/>
  <c r="M208" i="26"/>
  <c r="M207" i="26"/>
  <c r="M206" i="26"/>
  <c r="M205" i="26"/>
  <c r="M204" i="26"/>
  <c r="M203" i="26"/>
  <c r="M202" i="26"/>
  <c r="M201" i="26"/>
  <c r="M200" i="26"/>
  <c r="M199" i="26"/>
  <c r="M198" i="26"/>
  <c r="M197" i="26"/>
  <c r="M196" i="26"/>
  <c r="M195" i="26"/>
  <c r="M194" i="26"/>
  <c r="M193" i="26"/>
  <c r="M192" i="26"/>
  <c r="M191" i="26"/>
  <c r="M190" i="26"/>
  <c r="M189" i="26"/>
  <c r="M188" i="26"/>
  <c r="M187" i="26"/>
  <c r="M186" i="26"/>
  <c r="M185" i="26"/>
  <c r="M184" i="26"/>
  <c r="M183" i="26"/>
  <c r="M182" i="26"/>
  <c r="M181" i="26"/>
  <c r="M180" i="26"/>
  <c r="M179" i="26"/>
  <c r="M178" i="26"/>
  <c r="M177" i="26"/>
  <c r="M176" i="26"/>
  <c r="M175" i="26"/>
  <c r="M174" i="26"/>
  <c r="M173" i="26"/>
  <c r="M172" i="26"/>
  <c r="M171" i="26"/>
  <c r="M170" i="26"/>
  <c r="M169" i="26"/>
  <c r="M168" i="26"/>
  <c r="M167" i="26"/>
  <c r="M166" i="26"/>
  <c r="M165" i="26"/>
  <c r="M164" i="26"/>
  <c r="M163" i="26"/>
  <c r="M162" i="26"/>
  <c r="M161" i="26"/>
  <c r="M160" i="26"/>
  <c r="M159" i="26"/>
  <c r="M158" i="26"/>
  <c r="M157" i="26"/>
  <c r="M156" i="26"/>
  <c r="M155" i="26"/>
  <c r="M154" i="26"/>
  <c r="M153" i="26"/>
  <c r="M152" i="26"/>
  <c r="M151" i="26"/>
  <c r="M150" i="26"/>
  <c r="M149" i="26"/>
  <c r="M148" i="26"/>
  <c r="M147" i="26"/>
  <c r="M146" i="26"/>
  <c r="M145" i="26"/>
  <c r="M144" i="26"/>
  <c r="M143" i="26"/>
  <c r="M142" i="26"/>
  <c r="M141" i="26"/>
  <c r="M140" i="26"/>
  <c r="M139" i="26"/>
  <c r="M138" i="26"/>
  <c r="M137" i="26"/>
  <c r="M136" i="26"/>
  <c r="M135" i="26"/>
  <c r="M134" i="26"/>
  <c r="M133" i="26"/>
  <c r="M132" i="26"/>
  <c r="M131" i="26"/>
  <c r="M130" i="26"/>
  <c r="M129" i="26"/>
  <c r="M128" i="26"/>
  <c r="M127" i="26"/>
  <c r="M126" i="26"/>
  <c r="M125" i="26"/>
  <c r="M124" i="26"/>
  <c r="M123" i="26"/>
  <c r="M122" i="26"/>
  <c r="M121" i="26"/>
  <c r="M120" i="26"/>
  <c r="M119" i="26"/>
  <c r="M118" i="26"/>
  <c r="M117" i="26"/>
  <c r="M116" i="26"/>
  <c r="M115" i="26"/>
  <c r="M114" i="26"/>
  <c r="M113" i="26"/>
  <c r="M112" i="26"/>
  <c r="M111" i="26"/>
  <c r="M110" i="26"/>
  <c r="M109" i="26"/>
  <c r="M108" i="26"/>
  <c r="M107" i="26"/>
  <c r="M106" i="26"/>
  <c r="M105" i="26"/>
  <c r="M104" i="26"/>
  <c r="M103" i="26"/>
  <c r="M102" i="26"/>
  <c r="M101" i="26"/>
  <c r="M100" i="26"/>
  <c r="M99" i="26"/>
  <c r="M98" i="26"/>
  <c r="M97" i="26"/>
  <c r="M96" i="26"/>
  <c r="M95" i="26"/>
  <c r="M94" i="26"/>
  <c r="M93" i="26"/>
  <c r="M92" i="26"/>
  <c r="M91" i="26"/>
  <c r="M90" i="26"/>
  <c r="M89" i="26"/>
  <c r="M88" i="26"/>
  <c r="M87" i="26"/>
  <c r="M86" i="26"/>
  <c r="M85" i="26"/>
  <c r="M84" i="26"/>
  <c r="M83" i="26"/>
  <c r="M82" i="26"/>
  <c r="M81" i="26"/>
  <c r="M80" i="26"/>
  <c r="M79" i="26"/>
  <c r="M78" i="26"/>
  <c r="M77" i="26"/>
  <c r="M76" i="26"/>
  <c r="M75" i="26"/>
  <c r="M74" i="26"/>
  <c r="M73" i="26"/>
  <c r="M72" i="26"/>
  <c r="M71" i="26"/>
  <c r="M70" i="26"/>
  <c r="M69" i="26"/>
  <c r="M68" i="26"/>
  <c r="M67" i="26"/>
  <c r="M66" i="26"/>
  <c r="M65" i="26"/>
  <c r="M64" i="26"/>
  <c r="M63" i="26"/>
  <c r="M62" i="26"/>
  <c r="M61" i="26"/>
  <c r="M60" i="26"/>
  <c r="M59" i="26"/>
  <c r="M58" i="26"/>
  <c r="M57" i="26"/>
  <c r="M56" i="26"/>
  <c r="M55" i="26"/>
  <c r="M54" i="26"/>
  <c r="M53" i="26"/>
  <c r="M52" i="26"/>
  <c r="M51" i="26"/>
  <c r="M50" i="26"/>
  <c r="M49" i="26"/>
  <c r="M48" i="26"/>
  <c r="M47" i="26"/>
  <c r="M46" i="26"/>
  <c r="M45" i="26"/>
  <c r="M44" i="26"/>
  <c r="M43" i="26"/>
  <c r="M42" i="26"/>
  <c r="M41" i="26"/>
  <c r="M40" i="26"/>
  <c r="M39" i="26"/>
  <c r="M38" i="26"/>
  <c r="M37" i="26"/>
  <c r="M36" i="26"/>
  <c r="M35" i="26"/>
  <c r="M34" i="26"/>
  <c r="M33" i="26"/>
  <c r="M32" i="26"/>
  <c r="M31" i="26"/>
  <c r="M30" i="26"/>
  <c r="M29" i="26"/>
  <c r="M28" i="26"/>
  <c r="M27" i="26"/>
  <c r="M26" i="26"/>
  <c r="M25" i="26"/>
  <c r="M24" i="26"/>
  <c r="M23" i="26"/>
  <c r="M22" i="26"/>
  <c r="M21" i="26"/>
  <c r="M20" i="26"/>
  <c r="M19" i="26"/>
  <c r="M18" i="26"/>
  <c r="M17" i="26"/>
  <c r="M16" i="26"/>
  <c r="M15" i="26"/>
  <c r="M14" i="26"/>
  <c r="M13" i="26"/>
  <c r="M12" i="26"/>
  <c r="M11" i="26"/>
  <c r="A11" i="26"/>
  <c r="A12" i="26" s="1"/>
  <c r="M10" i="26"/>
  <c r="M9" i="26"/>
  <c r="K9" i="26"/>
  <c r="M8" i="26"/>
  <c r="K8" i="26"/>
  <c r="M7" i="26"/>
  <c r="K7" i="26"/>
  <c r="M6" i="26"/>
  <c r="M5" i="26"/>
  <c r="D5" i="26" s="1"/>
  <c r="E5" i="26" s="1"/>
  <c r="N4" i="26"/>
  <c r="X122" i="25"/>
  <c r="X121" i="25"/>
  <c r="X120" i="25"/>
  <c r="X119" i="25"/>
  <c r="X118" i="25"/>
  <c r="X117" i="25"/>
  <c r="X116" i="25"/>
  <c r="X115" i="25"/>
  <c r="X114" i="25"/>
  <c r="X113" i="25"/>
  <c r="X112" i="25"/>
  <c r="X111" i="25"/>
  <c r="X110" i="25"/>
  <c r="X109" i="25"/>
  <c r="X108" i="25"/>
  <c r="X107" i="25"/>
  <c r="X106" i="25"/>
  <c r="X105" i="25"/>
  <c r="X104" i="25"/>
  <c r="X103" i="25"/>
  <c r="X102" i="25"/>
  <c r="X101" i="25"/>
  <c r="X100" i="25"/>
  <c r="X99" i="25"/>
  <c r="X98" i="25"/>
  <c r="X97" i="25"/>
  <c r="X96" i="25"/>
  <c r="X95" i="25"/>
  <c r="X94" i="25"/>
  <c r="X93" i="25"/>
  <c r="X92" i="25"/>
  <c r="X91" i="25"/>
  <c r="X90" i="25"/>
  <c r="X89" i="25"/>
  <c r="X88" i="25"/>
  <c r="X87" i="25"/>
  <c r="X86" i="25"/>
  <c r="X85" i="25"/>
  <c r="X84" i="25"/>
  <c r="X83" i="25"/>
  <c r="X82" i="25"/>
  <c r="X81" i="25"/>
  <c r="X80" i="25"/>
  <c r="X79" i="25"/>
  <c r="X78" i="25"/>
  <c r="X77" i="25"/>
  <c r="X76" i="25"/>
  <c r="X75" i="25"/>
  <c r="X74" i="25"/>
  <c r="X73" i="25"/>
  <c r="X72" i="25"/>
  <c r="X71" i="25"/>
  <c r="X70" i="25"/>
  <c r="X69" i="25"/>
  <c r="X68" i="25"/>
  <c r="X67" i="25"/>
  <c r="X66" i="25"/>
  <c r="X65" i="25"/>
  <c r="X64" i="25"/>
  <c r="X63" i="25"/>
  <c r="X62" i="25"/>
  <c r="X61" i="25"/>
  <c r="X60" i="25"/>
  <c r="X59" i="25"/>
  <c r="X58" i="25"/>
  <c r="X57" i="25"/>
  <c r="X56" i="25"/>
  <c r="X55" i="25"/>
  <c r="X54" i="25"/>
  <c r="X53" i="25"/>
  <c r="X52" i="25"/>
  <c r="X51" i="25"/>
  <c r="X50" i="25"/>
  <c r="X49" i="25"/>
  <c r="X48" i="25"/>
  <c r="X47" i="25"/>
  <c r="X46" i="25"/>
  <c r="X45" i="25"/>
  <c r="X44" i="25"/>
  <c r="X43" i="25"/>
  <c r="X42" i="25"/>
  <c r="X41" i="25"/>
  <c r="X40" i="25"/>
  <c r="X39" i="25"/>
  <c r="X38" i="25"/>
  <c r="X37" i="25"/>
  <c r="X36" i="25"/>
  <c r="X35" i="25"/>
  <c r="X34" i="25"/>
  <c r="X33" i="25"/>
  <c r="X32" i="25"/>
  <c r="X31" i="25"/>
  <c r="X30" i="25"/>
  <c r="X29" i="25"/>
  <c r="X28" i="25"/>
  <c r="X27" i="25"/>
  <c r="X26" i="25"/>
  <c r="X25" i="25"/>
  <c r="X24" i="25"/>
  <c r="X23" i="25"/>
  <c r="X22" i="25"/>
  <c r="X21" i="25"/>
  <c r="X20" i="25"/>
  <c r="X19" i="25"/>
  <c r="X18" i="25"/>
  <c r="X17" i="25"/>
  <c r="X16" i="25"/>
  <c r="X15" i="25"/>
  <c r="X14" i="25"/>
  <c r="X13" i="25"/>
  <c r="X12" i="25"/>
  <c r="X11" i="25"/>
  <c r="X10" i="25"/>
  <c r="X9" i="25"/>
  <c r="X8" i="25"/>
  <c r="D8" i="25"/>
  <c r="B8" i="25"/>
  <c r="X7" i="25"/>
  <c r="D7" i="25"/>
  <c r="B7" i="25"/>
  <c r="X6" i="25"/>
  <c r="D6" i="25"/>
  <c r="B6" i="25"/>
  <c r="X5" i="25"/>
  <c r="S5" i="25"/>
  <c r="D5" i="25"/>
  <c r="C5" i="25"/>
  <c r="B5" i="25"/>
  <c r="Y4" i="25"/>
  <c r="AD4" i="25" s="1"/>
  <c r="X4" i="25"/>
  <c r="D4" i="25"/>
  <c r="C4" i="25"/>
  <c r="B4" i="25"/>
  <c r="AD3" i="25"/>
  <c r="X3" i="25"/>
  <c r="G3" i="25"/>
  <c r="F3" i="25"/>
  <c r="E3" i="25"/>
  <c r="AD35" i="29" l="1"/>
  <c r="Z35" i="27"/>
  <c r="Z35" i="19"/>
  <c r="AC36" i="29"/>
  <c r="AA35" i="27"/>
  <c r="AA35" i="19"/>
  <c r="AE35" i="29"/>
  <c r="AB35" i="19"/>
  <c r="AB35" i="27"/>
  <c r="A44" i="33"/>
  <c r="L20" i="33"/>
  <c r="C21" i="33" s="1"/>
  <c r="K20" i="33"/>
  <c r="A66" i="31"/>
  <c r="L17" i="31"/>
  <c r="C18" i="31" s="1"/>
  <c r="K17" i="31"/>
  <c r="L36" i="29"/>
  <c r="M36" i="29"/>
  <c r="N36" i="29"/>
  <c r="H5" i="26"/>
  <c r="L5" i="26" s="1"/>
  <c r="C6" i="26" s="1"/>
  <c r="A13" i="26"/>
  <c r="Y5" i="25"/>
  <c r="AD5" i="25" s="1"/>
  <c r="AE36" i="29" l="1"/>
  <c r="AB36" i="27"/>
  <c r="AB36" i="19"/>
  <c r="AD36" i="29"/>
  <c r="Z36" i="27"/>
  <c r="Z36" i="19"/>
  <c r="AC37" i="29"/>
  <c r="AA36" i="27"/>
  <c r="AA36" i="19"/>
  <c r="D21" i="33"/>
  <c r="E21" i="33" s="1"/>
  <c r="A45" i="33"/>
  <c r="D18" i="31"/>
  <c r="E18" i="31" s="1"/>
  <c r="A67" i="31"/>
  <c r="L37" i="29"/>
  <c r="M37" i="29"/>
  <c r="N37" i="29"/>
  <c r="D6" i="26"/>
  <c r="E6" i="26" s="1"/>
  <c r="A14" i="26"/>
  <c r="Y6" i="25"/>
  <c r="Y7" i="25" s="1"/>
  <c r="G115" i="6" l="1"/>
  <c r="AC38" i="29"/>
  <c r="AA37" i="27"/>
  <c r="AA37" i="19"/>
  <c r="AE37" i="29"/>
  <c r="AB37" i="27"/>
  <c r="AB37" i="19"/>
  <c r="AD37" i="29"/>
  <c r="Z37" i="27"/>
  <c r="Z37" i="19"/>
  <c r="A46" i="33"/>
  <c r="H21" i="33"/>
  <c r="J21" i="33" s="1"/>
  <c r="I21" i="33"/>
  <c r="I18" i="31"/>
  <c r="H18" i="31"/>
  <c r="J18" i="31" s="1"/>
  <c r="A68" i="31"/>
  <c r="L38" i="29"/>
  <c r="M38" i="29"/>
  <c r="N38" i="29"/>
  <c r="A15" i="26"/>
  <c r="H6" i="26"/>
  <c r="L6" i="26" s="1"/>
  <c r="C7" i="26" s="1"/>
  <c r="AD6" i="25"/>
  <c r="Y8" i="25"/>
  <c r="AD7" i="25"/>
  <c r="AE38" i="29" l="1"/>
  <c r="AB38" i="27"/>
  <c r="AB38" i="19"/>
  <c r="AD38" i="29"/>
  <c r="Z38" i="27"/>
  <c r="Z38" i="19"/>
  <c r="AC39" i="29"/>
  <c r="AA38" i="27"/>
  <c r="AA38" i="19"/>
  <c r="L21" i="33"/>
  <c r="C22" i="33" s="1"/>
  <c r="K21" i="33"/>
  <c r="A47" i="33"/>
  <c r="A69" i="31"/>
  <c r="L18" i="31"/>
  <c r="C19" i="31" s="1"/>
  <c r="K18" i="31"/>
  <c r="N39" i="29"/>
  <c r="L39" i="29"/>
  <c r="M39" i="29"/>
  <c r="D7" i="26"/>
  <c r="E7" i="26" s="1"/>
  <c r="A16" i="26"/>
  <c r="AD8" i="25"/>
  <c r="Y9" i="25"/>
  <c r="AD39" i="29" l="1"/>
  <c r="Z39" i="27"/>
  <c r="Z39" i="19"/>
  <c r="AE39" i="29"/>
  <c r="AB39" i="27"/>
  <c r="AB39" i="19"/>
  <c r="AC40" i="29"/>
  <c r="AA39" i="27"/>
  <c r="AA39" i="19"/>
  <c r="A48" i="33"/>
  <c r="D22" i="33"/>
  <c r="E22" i="33" s="1"/>
  <c r="D19" i="31"/>
  <c r="E19" i="31" s="1"/>
  <c r="A70" i="31"/>
  <c r="L40" i="29"/>
  <c r="M40" i="29"/>
  <c r="N40" i="29"/>
  <c r="A17" i="26"/>
  <c r="H7" i="26"/>
  <c r="L7" i="26" s="1"/>
  <c r="C8" i="26" s="1"/>
  <c r="Y10" i="25"/>
  <c r="AD9" i="25"/>
  <c r="AE40" i="29" l="1"/>
  <c r="AB40" i="19"/>
  <c r="AB40" i="27"/>
  <c r="AD40" i="29"/>
  <c r="Z40" i="27"/>
  <c r="Z40" i="19"/>
  <c r="AC41" i="29"/>
  <c r="AA40" i="19"/>
  <c r="AA40" i="27"/>
  <c r="H22" i="33"/>
  <c r="J22" i="33" s="1"/>
  <c r="I22" i="33"/>
  <c r="A49" i="33"/>
  <c r="I19" i="31"/>
  <c r="H19" i="31"/>
  <c r="J19" i="31" s="1"/>
  <c r="A71" i="31"/>
  <c r="L41" i="29"/>
  <c r="M41" i="29"/>
  <c r="N41" i="29"/>
  <c r="D8" i="26"/>
  <c r="E8" i="26" s="1"/>
  <c r="A18" i="26"/>
  <c r="Y11" i="25"/>
  <c r="AD10" i="25"/>
  <c r="AD41" i="29" l="1"/>
  <c r="Z41" i="19"/>
  <c r="Z41" i="27"/>
  <c r="AE41" i="29"/>
  <c r="AB41" i="19"/>
  <c r="AB41" i="27"/>
  <c r="AC42" i="29"/>
  <c r="AA41" i="19"/>
  <c r="AA41" i="27"/>
  <c r="L22" i="33"/>
  <c r="C23" i="33" s="1"/>
  <c r="K22" i="33"/>
  <c r="A50" i="33"/>
  <c r="A72" i="31"/>
  <c r="L19" i="31"/>
  <c r="C20" i="31" s="1"/>
  <c r="K19" i="31"/>
  <c r="L42" i="29"/>
  <c r="M42" i="29"/>
  <c r="N42" i="29"/>
  <c r="H8" i="26"/>
  <c r="L8" i="26" s="1"/>
  <c r="C9" i="26" s="1"/>
  <c r="A19" i="26"/>
  <c r="Y12" i="25"/>
  <c r="AD11" i="25"/>
  <c r="AE42" i="29" l="1"/>
  <c r="AB42" i="19"/>
  <c r="AB42" i="27"/>
  <c r="AC43" i="29"/>
  <c r="AA42" i="27"/>
  <c r="AA42" i="19"/>
  <c r="AD42" i="29"/>
  <c r="Z42" i="27"/>
  <c r="Z42" i="19"/>
  <c r="A51" i="33"/>
  <c r="D23" i="33"/>
  <c r="E23" i="33" s="1"/>
  <c r="D20" i="31"/>
  <c r="E20" i="31" s="1"/>
  <c r="A73" i="31"/>
  <c r="N43" i="29"/>
  <c r="L43" i="29"/>
  <c r="M43" i="29"/>
  <c r="D9" i="26"/>
  <c r="A20" i="26"/>
  <c r="AD12" i="25"/>
  <c r="AE43" i="29" l="1"/>
  <c r="AB43" i="19"/>
  <c r="AB43" i="27"/>
  <c r="AC44" i="29"/>
  <c r="AA43" i="27"/>
  <c r="AA43" i="19"/>
  <c r="AD43" i="29"/>
  <c r="Z43" i="27"/>
  <c r="Z43" i="19"/>
  <c r="H23" i="33"/>
  <c r="J23" i="33" s="1"/>
  <c r="I23" i="33"/>
  <c r="A52" i="33"/>
  <c r="H20" i="31"/>
  <c r="J20" i="31" s="1"/>
  <c r="I20" i="31"/>
  <c r="A74" i="31"/>
  <c r="L44" i="29"/>
  <c r="M44" i="29"/>
  <c r="N44" i="29"/>
  <c r="A21" i="26"/>
  <c r="D3" i="24"/>
  <c r="D4" i="24"/>
  <c r="D5" i="24"/>
  <c r="D6" i="24"/>
  <c r="D7" i="24"/>
  <c r="D8" i="24"/>
  <c r="D9" i="24"/>
  <c r="D10" i="24"/>
  <c r="D11" i="24"/>
  <c r="D12" i="24"/>
  <c r="D13" i="24"/>
  <c r="D2" i="24"/>
  <c r="S5" i="19"/>
  <c r="S5" i="4"/>
  <c r="S6" i="4"/>
  <c r="S7" i="4"/>
  <c r="S8" i="4"/>
  <c r="S9" i="4"/>
  <c r="S10" i="4"/>
  <c r="S11" i="4"/>
  <c r="S12" i="4"/>
  <c r="S13" i="4"/>
  <c r="S14" i="4"/>
  <c r="S15" i="4"/>
  <c r="S16" i="4"/>
  <c r="S17" i="4"/>
  <c r="S18" i="4"/>
  <c r="S19" i="4"/>
  <c r="S20" i="4"/>
  <c r="S21" i="4"/>
  <c r="S22" i="4"/>
  <c r="S23" i="4"/>
  <c r="S24" i="4"/>
  <c r="S25" i="4"/>
  <c r="S26" i="4"/>
  <c r="S27" i="4"/>
  <c r="S28" i="4"/>
  <c r="S29" i="4"/>
  <c r="S30" i="4"/>
  <c r="S31" i="4"/>
  <c r="S32" i="4"/>
  <c r="S33" i="4"/>
  <c r="S34" i="4"/>
  <c r="S35" i="4"/>
  <c r="S36" i="4"/>
  <c r="S37" i="4"/>
  <c r="S38" i="4"/>
  <c r="S39" i="4"/>
  <c r="S40" i="4"/>
  <c r="S41" i="4"/>
  <c r="S42" i="4"/>
  <c r="S43" i="4"/>
  <c r="S44" i="4"/>
  <c r="S45" i="4"/>
  <c r="S46" i="4"/>
  <c r="S47" i="4"/>
  <c r="S48" i="4"/>
  <c r="S49" i="4"/>
  <c r="S50" i="4"/>
  <c r="S51" i="4"/>
  <c r="S52" i="4"/>
  <c r="S53" i="4"/>
  <c r="S54" i="4"/>
  <c r="S55" i="4"/>
  <c r="S56" i="4"/>
  <c r="S57" i="4"/>
  <c r="S58" i="4"/>
  <c r="S59" i="4"/>
  <c r="S60" i="4"/>
  <c r="S61" i="4"/>
  <c r="S62" i="4"/>
  <c r="S63" i="4"/>
  <c r="S64" i="4"/>
  <c r="S65" i="4"/>
  <c r="S66" i="4"/>
  <c r="S67" i="4"/>
  <c r="S68" i="4"/>
  <c r="S69" i="4"/>
  <c r="S70" i="4"/>
  <c r="S71" i="4"/>
  <c r="S72" i="4"/>
  <c r="S73" i="4"/>
  <c r="S74" i="4"/>
  <c r="S75" i="4"/>
  <c r="S76" i="4"/>
  <c r="S77" i="4"/>
  <c r="S78" i="4"/>
  <c r="S79" i="4"/>
  <c r="S80" i="4"/>
  <c r="S81" i="4"/>
  <c r="S82" i="4"/>
  <c r="S83" i="4"/>
  <c r="S84" i="4"/>
  <c r="S85" i="4"/>
  <c r="S86" i="4"/>
  <c r="S87" i="4"/>
  <c r="S88" i="4"/>
  <c r="S89" i="4"/>
  <c r="S90" i="4"/>
  <c r="S91" i="4"/>
  <c r="S92" i="4"/>
  <c r="S93" i="4"/>
  <c r="S94" i="4"/>
  <c r="S95" i="4"/>
  <c r="S96" i="4"/>
  <c r="S97" i="4"/>
  <c r="S98" i="4"/>
  <c r="S99" i="4"/>
  <c r="S100" i="4"/>
  <c r="S101" i="4"/>
  <c r="S102" i="4"/>
  <c r="S103" i="4"/>
  <c r="S104" i="4"/>
  <c r="S105" i="4"/>
  <c r="S106" i="4"/>
  <c r="S107" i="4"/>
  <c r="S108" i="4"/>
  <c r="S109" i="4"/>
  <c r="S110" i="4"/>
  <c r="S111" i="4"/>
  <c r="S112" i="4"/>
  <c r="S113" i="4"/>
  <c r="S114" i="4"/>
  <c r="S115" i="4"/>
  <c r="S116" i="4"/>
  <c r="S117" i="4"/>
  <c r="S118" i="4"/>
  <c r="S119" i="4"/>
  <c r="S120" i="4"/>
  <c r="S121" i="4"/>
  <c r="S122" i="4"/>
  <c r="S123" i="4"/>
  <c r="S124" i="4"/>
  <c r="S125" i="4"/>
  <c r="S126" i="4"/>
  <c r="S127" i="4"/>
  <c r="S128" i="4"/>
  <c r="S129" i="4"/>
  <c r="S130" i="4"/>
  <c r="S131" i="4"/>
  <c r="S132" i="4"/>
  <c r="S133" i="4"/>
  <c r="S134" i="4"/>
  <c r="S135" i="4"/>
  <c r="S136" i="4"/>
  <c r="S137" i="4"/>
  <c r="S138" i="4"/>
  <c r="S139" i="4"/>
  <c r="S140" i="4"/>
  <c r="S141" i="4"/>
  <c r="S142" i="4"/>
  <c r="S143" i="4"/>
  <c r="S144" i="4"/>
  <c r="S145" i="4"/>
  <c r="S146" i="4"/>
  <c r="S147" i="4"/>
  <c r="S148" i="4"/>
  <c r="S149" i="4"/>
  <c r="S150" i="4"/>
  <c r="S151" i="4"/>
  <c r="S152" i="4"/>
  <c r="S153" i="4"/>
  <c r="S154" i="4"/>
  <c r="S155" i="4"/>
  <c r="S156" i="4"/>
  <c r="S157" i="4"/>
  <c r="S158" i="4"/>
  <c r="S159" i="4"/>
  <c r="S160" i="4"/>
  <c r="S161" i="4"/>
  <c r="S162" i="4"/>
  <c r="S163" i="4"/>
  <c r="S164" i="4"/>
  <c r="S165" i="4"/>
  <c r="S166" i="4"/>
  <c r="S167" i="4"/>
  <c r="S168" i="4"/>
  <c r="S169" i="4"/>
  <c r="S170" i="4"/>
  <c r="S171" i="4"/>
  <c r="S172" i="4"/>
  <c r="S173" i="4"/>
  <c r="S174" i="4"/>
  <c r="S175" i="4"/>
  <c r="S176" i="4"/>
  <c r="S177" i="4"/>
  <c r="S178" i="4"/>
  <c r="S179" i="4"/>
  <c r="S180" i="4"/>
  <c r="S181" i="4"/>
  <c r="S182" i="4"/>
  <c r="S183" i="4"/>
  <c r="S184" i="4"/>
  <c r="S185" i="4"/>
  <c r="S186" i="4"/>
  <c r="S187" i="4"/>
  <c r="S188" i="4"/>
  <c r="S189" i="4"/>
  <c r="S190" i="4"/>
  <c r="S191" i="4"/>
  <c r="S192" i="4"/>
  <c r="S193" i="4"/>
  <c r="S194" i="4"/>
  <c r="S195" i="4"/>
  <c r="S196" i="4"/>
  <c r="S197" i="4"/>
  <c r="S198" i="4"/>
  <c r="S199" i="4"/>
  <c r="S200" i="4"/>
  <c r="S201" i="4"/>
  <c r="S202" i="4"/>
  <c r="S203" i="4"/>
  <c r="S204" i="4"/>
  <c r="S205" i="4"/>
  <c r="S206" i="4"/>
  <c r="S207" i="4"/>
  <c r="S208" i="4"/>
  <c r="S209" i="4"/>
  <c r="S210" i="4"/>
  <c r="S211" i="4"/>
  <c r="S212" i="4"/>
  <c r="S213" i="4"/>
  <c r="S214" i="4"/>
  <c r="S215" i="4"/>
  <c r="S216" i="4"/>
  <c r="S217" i="4"/>
  <c r="S218" i="4"/>
  <c r="S219" i="4"/>
  <c r="S220" i="4"/>
  <c r="S221" i="4"/>
  <c r="S222" i="4"/>
  <c r="S223" i="4"/>
  <c r="S224" i="4"/>
  <c r="S225" i="4"/>
  <c r="S226" i="4"/>
  <c r="S227" i="4"/>
  <c r="S228" i="4"/>
  <c r="S229" i="4"/>
  <c r="S230" i="4"/>
  <c r="S231" i="4"/>
  <c r="S232" i="4"/>
  <c r="S233" i="4"/>
  <c r="S234" i="4"/>
  <c r="S235" i="4"/>
  <c r="S236" i="4"/>
  <c r="S237" i="4"/>
  <c r="S238" i="4"/>
  <c r="S239" i="4"/>
  <c r="S240" i="4"/>
  <c r="S241" i="4"/>
  <c r="S242" i="4"/>
  <c r="S243" i="4"/>
  <c r="S244" i="4"/>
  <c r="S245" i="4"/>
  <c r="S246" i="4"/>
  <c r="S247" i="4"/>
  <c r="S248" i="4"/>
  <c r="S249" i="4"/>
  <c r="S250" i="4"/>
  <c r="S251" i="4"/>
  <c r="S252" i="4"/>
  <c r="S253" i="4"/>
  <c r="S254" i="4"/>
  <c r="S255" i="4"/>
  <c r="S256" i="4"/>
  <c r="S257" i="4"/>
  <c r="S258" i="4"/>
  <c r="S259" i="4"/>
  <c r="S260" i="4"/>
  <c r="S261" i="4"/>
  <c r="S262" i="4"/>
  <c r="S263" i="4"/>
  <c r="S264" i="4"/>
  <c r="S265" i="4"/>
  <c r="S266" i="4"/>
  <c r="S267" i="4"/>
  <c r="S268" i="4"/>
  <c r="S269" i="4"/>
  <c r="S270" i="4"/>
  <c r="S271" i="4"/>
  <c r="S272" i="4"/>
  <c r="S273" i="4"/>
  <c r="S274" i="4"/>
  <c r="S275" i="4"/>
  <c r="S276" i="4"/>
  <c r="S277" i="4"/>
  <c r="S278" i="4"/>
  <c r="S279" i="4"/>
  <c r="S280" i="4"/>
  <c r="S281" i="4"/>
  <c r="S282" i="4"/>
  <c r="S283" i="4"/>
  <c r="S284" i="4"/>
  <c r="S285" i="4"/>
  <c r="S286" i="4"/>
  <c r="S287" i="4"/>
  <c r="S288" i="4"/>
  <c r="S289" i="4"/>
  <c r="S290" i="4"/>
  <c r="S291" i="4"/>
  <c r="S292" i="4"/>
  <c r="S293" i="4"/>
  <c r="S294" i="4"/>
  <c r="S295" i="4"/>
  <c r="S296" i="4"/>
  <c r="S297" i="4"/>
  <c r="S298" i="4"/>
  <c r="S299" i="4"/>
  <c r="S300" i="4"/>
  <c r="S301" i="4"/>
  <c r="S302" i="4"/>
  <c r="S303" i="4"/>
  <c r="S304" i="4"/>
  <c r="S305" i="4"/>
  <c r="S306" i="4"/>
  <c r="S307" i="4"/>
  <c r="S308" i="4"/>
  <c r="S309" i="4"/>
  <c r="S310" i="4"/>
  <c r="S311" i="4"/>
  <c r="S312" i="4"/>
  <c r="S313" i="4"/>
  <c r="S314" i="4"/>
  <c r="S315" i="4"/>
  <c r="S316" i="4"/>
  <c r="S317" i="4"/>
  <c r="S318" i="4"/>
  <c r="S4" i="4"/>
  <c r="AE44" i="29" l="1"/>
  <c r="AB44" i="19"/>
  <c r="AB44" i="27"/>
  <c r="AD44" i="29"/>
  <c r="Z44" i="27"/>
  <c r="Z44" i="19"/>
  <c r="AC45" i="29"/>
  <c r="AA44" i="19"/>
  <c r="AA44" i="27"/>
  <c r="A53" i="33"/>
  <c r="L23" i="33"/>
  <c r="C24" i="33" s="1"/>
  <c r="K23" i="33"/>
  <c r="A75" i="31"/>
  <c r="K20" i="31"/>
  <c r="L20" i="31"/>
  <c r="C21" i="31" s="1"/>
  <c r="L45" i="29"/>
  <c r="M45" i="29"/>
  <c r="N45" i="29"/>
  <c r="A22" i="26"/>
  <c r="N4" i="23"/>
  <c r="O4" i="23"/>
  <c r="N5" i="23"/>
  <c r="O5" i="23"/>
  <c r="N6" i="23"/>
  <c r="O6" i="23"/>
  <c r="N7" i="23"/>
  <c r="O7" i="23"/>
  <c r="N8" i="23"/>
  <c r="O8" i="23"/>
  <c r="N9" i="23"/>
  <c r="O9" i="23"/>
  <c r="N10" i="23"/>
  <c r="O10" i="23"/>
  <c r="N11" i="23"/>
  <c r="O11" i="23"/>
  <c r="N12" i="23"/>
  <c r="O12" i="23"/>
  <c r="N13" i="23"/>
  <c r="O13" i="23"/>
  <c r="N14" i="23"/>
  <c r="O14" i="23"/>
  <c r="N15" i="23"/>
  <c r="O15" i="23"/>
  <c r="N16" i="23"/>
  <c r="O16" i="23"/>
  <c r="N17" i="23"/>
  <c r="O17" i="23"/>
  <c r="N18" i="23"/>
  <c r="O18" i="23"/>
  <c r="N19" i="23"/>
  <c r="O19" i="23"/>
  <c r="N20" i="23"/>
  <c r="O20" i="23"/>
  <c r="N21" i="23"/>
  <c r="O21" i="23"/>
  <c r="N22" i="23"/>
  <c r="O22" i="23"/>
  <c r="N23" i="23"/>
  <c r="O23" i="23"/>
  <c r="N24" i="23"/>
  <c r="O24" i="23"/>
  <c r="N25" i="23"/>
  <c r="O25" i="23"/>
  <c r="N26" i="23"/>
  <c r="O26" i="23"/>
  <c r="N27" i="23"/>
  <c r="O27" i="23"/>
  <c r="N28" i="23"/>
  <c r="O28" i="23"/>
  <c r="N29" i="23"/>
  <c r="O29" i="23"/>
  <c r="N30" i="23"/>
  <c r="O30" i="23"/>
  <c r="N31" i="23"/>
  <c r="O31" i="23"/>
  <c r="N32" i="23"/>
  <c r="O32" i="23"/>
  <c r="N33" i="23"/>
  <c r="O33" i="23"/>
  <c r="N34" i="23"/>
  <c r="O34" i="23"/>
  <c r="N35" i="23"/>
  <c r="O35" i="23"/>
  <c r="N36" i="23"/>
  <c r="O36" i="23"/>
  <c r="N37" i="23"/>
  <c r="O37" i="23"/>
  <c r="N38" i="23"/>
  <c r="O38" i="23"/>
  <c r="N39" i="23"/>
  <c r="O39" i="23"/>
  <c r="N40" i="23"/>
  <c r="O40" i="23"/>
  <c r="N41" i="23"/>
  <c r="O41" i="23"/>
  <c r="N42" i="23"/>
  <c r="O42" i="23"/>
  <c r="N43" i="23"/>
  <c r="O43" i="23"/>
  <c r="N44" i="23"/>
  <c r="O44" i="23"/>
  <c r="N45" i="23"/>
  <c r="O45" i="23"/>
  <c r="N46" i="23"/>
  <c r="O46" i="23"/>
  <c r="N47" i="23"/>
  <c r="O47" i="23"/>
  <c r="N48" i="23"/>
  <c r="O48" i="23"/>
  <c r="N49" i="23"/>
  <c r="O49" i="23"/>
  <c r="N50" i="23"/>
  <c r="O50" i="23"/>
  <c r="N51" i="23"/>
  <c r="O51" i="23"/>
  <c r="N52" i="23"/>
  <c r="O52" i="23"/>
  <c r="N53" i="23"/>
  <c r="O53" i="23"/>
  <c r="N54" i="23"/>
  <c r="O54" i="23"/>
  <c r="N55" i="23"/>
  <c r="O55" i="23"/>
  <c r="N56" i="23"/>
  <c r="O56" i="23"/>
  <c r="N57" i="23"/>
  <c r="O57" i="23"/>
  <c r="N58" i="23"/>
  <c r="O58" i="23"/>
  <c r="N59" i="23"/>
  <c r="O59" i="23"/>
  <c r="N60" i="23"/>
  <c r="O60" i="23"/>
  <c r="N61" i="23"/>
  <c r="O61" i="23"/>
  <c r="N62" i="23"/>
  <c r="O62" i="23"/>
  <c r="N63" i="23"/>
  <c r="O63" i="23"/>
  <c r="N64" i="23"/>
  <c r="O64" i="23"/>
  <c r="N65" i="23"/>
  <c r="O65" i="23"/>
  <c r="N66" i="23"/>
  <c r="O66" i="23"/>
  <c r="N67" i="23"/>
  <c r="O67" i="23"/>
  <c r="N68" i="23"/>
  <c r="O68" i="23"/>
  <c r="N69" i="23"/>
  <c r="O69" i="23"/>
  <c r="N70" i="23"/>
  <c r="O70" i="23"/>
  <c r="N71" i="23"/>
  <c r="O71" i="23"/>
  <c r="N72" i="23"/>
  <c r="O72" i="23"/>
  <c r="N73" i="23"/>
  <c r="O73" i="23"/>
  <c r="N74" i="23"/>
  <c r="O74" i="23"/>
  <c r="N75" i="23"/>
  <c r="O75" i="23"/>
  <c r="N76" i="23"/>
  <c r="O76" i="23"/>
  <c r="N77" i="23"/>
  <c r="O77" i="23"/>
  <c r="N78" i="23"/>
  <c r="O78" i="23"/>
  <c r="N79" i="23"/>
  <c r="O79" i="23"/>
  <c r="N80" i="23"/>
  <c r="O80" i="23"/>
  <c r="N81" i="23"/>
  <c r="O81" i="23"/>
  <c r="N82" i="23"/>
  <c r="O82" i="23"/>
  <c r="N83" i="23"/>
  <c r="O83" i="23"/>
  <c r="N84" i="23"/>
  <c r="O84" i="23"/>
  <c r="N85" i="23"/>
  <c r="O85" i="23"/>
  <c r="N86" i="23"/>
  <c r="O86" i="23"/>
  <c r="N87" i="23"/>
  <c r="O87" i="23"/>
  <c r="N88" i="23"/>
  <c r="O88" i="23"/>
  <c r="N89" i="23"/>
  <c r="O89" i="23"/>
  <c r="N90" i="23"/>
  <c r="O90" i="23"/>
  <c r="N91" i="23"/>
  <c r="O91" i="23"/>
  <c r="N92" i="23"/>
  <c r="O92" i="23"/>
  <c r="N93" i="23"/>
  <c r="O93" i="23"/>
  <c r="N94" i="23"/>
  <c r="O94" i="23"/>
  <c r="N95" i="23"/>
  <c r="O95" i="23"/>
  <c r="N96" i="23"/>
  <c r="O96" i="23"/>
  <c r="N97" i="23"/>
  <c r="O97" i="23"/>
  <c r="N98" i="23"/>
  <c r="O98" i="23"/>
  <c r="N99" i="23"/>
  <c r="O99" i="23"/>
  <c r="N100" i="23"/>
  <c r="O100" i="23"/>
  <c r="N101" i="23"/>
  <c r="O101" i="23"/>
  <c r="N102" i="23"/>
  <c r="O102" i="23"/>
  <c r="N103" i="23"/>
  <c r="O103" i="23"/>
  <c r="N104" i="23"/>
  <c r="O104" i="23"/>
  <c r="N105" i="23"/>
  <c r="O105" i="23"/>
  <c r="N106" i="23"/>
  <c r="O106" i="23"/>
  <c r="N107" i="23"/>
  <c r="O107" i="23"/>
  <c r="N108" i="23"/>
  <c r="O108" i="23"/>
  <c r="N109" i="23"/>
  <c r="O109" i="23"/>
  <c r="N110" i="23"/>
  <c r="O110" i="23"/>
  <c r="N111" i="23"/>
  <c r="O111" i="23"/>
  <c r="N112" i="23"/>
  <c r="O112" i="23"/>
  <c r="N113" i="23"/>
  <c r="O113" i="23"/>
  <c r="N114" i="23"/>
  <c r="O114" i="23"/>
  <c r="N115" i="23"/>
  <c r="O115" i="23"/>
  <c r="N116" i="23"/>
  <c r="O116" i="23"/>
  <c r="N117" i="23"/>
  <c r="O117" i="23"/>
  <c r="N118" i="23"/>
  <c r="O118" i="23"/>
  <c r="N119" i="23"/>
  <c r="O119" i="23"/>
  <c r="N120" i="23"/>
  <c r="O120" i="23"/>
  <c r="N121" i="23"/>
  <c r="O121" i="23"/>
  <c r="N122" i="23"/>
  <c r="O122" i="23"/>
  <c r="N3" i="23"/>
  <c r="O3" i="23" s="1"/>
  <c r="G6" i="23"/>
  <c r="G7" i="23"/>
  <c r="G8" i="23"/>
  <c r="G9" i="23"/>
  <c r="G10" i="23"/>
  <c r="G11" i="23"/>
  <c r="G12" i="23"/>
  <c r="G13" i="23"/>
  <c r="G14" i="23"/>
  <c r="G15" i="23"/>
  <c r="G16" i="23"/>
  <c r="G17" i="23"/>
  <c r="G18" i="23"/>
  <c r="G19" i="23"/>
  <c r="G20" i="23"/>
  <c r="G21" i="23"/>
  <c r="G22" i="23"/>
  <c r="G23" i="23"/>
  <c r="G24" i="23"/>
  <c r="G25" i="23"/>
  <c r="G26" i="23"/>
  <c r="G27" i="23"/>
  <c r="G28" i="23"/>
  <c r="G29" i="23"/>
  <c r="G30" i="23"/>
  <c r="G31" i="23"/>
  <c r="G32" i="23"/>
  <c r="G33" i="23"/>
  <c r="G34" i="23"/>
  <c r="G35" i="23"/>
  <c r="G36" i="23"/>
  <c r="G37" i="23"/>
  <c r="G38" i="23"/>
  <c r="G39" i="23"/>
  <c r="G40" i="23"/>
  <c r="G41" i="23"/>
  <c r="G42" i="23"/>
  <c r="G43" i="23"/>
  <c r="G44" i="23"/>
  <c r="G45" i="23"/>
  <c r="G46" i="23"/>
  <c r="G47" i="23"/>
  <c r="G48" i="23"/>
  <c r="G49" i="23"/>
  <c r="G50" i="23"/>
  <c r="G51" i="23"/>
  <c r="G52" i="23"/>
  <c r="G53" i="23"/>
  <c r="G54" i="23"/>
  <c r="G55" i="23"/>
  <c r="G56" i="23"/>
  <c r="G57" i="23"/>
  <c r="G58" i="23"/>
  <c r="G59" i="23"/>
  <c r="G60" i="23"/>
  <c r="G61" i="23"/>
  <c r="G62" i="23"/>
  <c r="G63" i="23"/>
  <c r="G64" i="23"/>
  <c r="G65" i="23"/>
  <c r="G66" i="23"/>
  <c r="G67" i="23"/>
  <c r="G68" i="23"/>
  <c r="G69" i="23"/>
  <c r="G70" i="23"/>
  <c r="G71" i="23"/>
  <c r="G72" i="23"/>
  <c r="G73" i="23"/>
  <c r="G74" i="23"/>
  <c r="G75" i="23"/>
  <c r="G76" i="23"/>
  <c r="G77" i="23"/>
  <c r="G78" i="23"/>
  <c r="G79" i="23"/>
  <c r="G80" i="23"/>
  <c r="G81" i="23"/>
  <c r="G82" i="23"/>
  <c r="G83" i="23"/>
  <c r="G84" i="23"/>
  <c r="G85" i="23"/>
  <c r="G86" i="23"/>
  <c r="G87" i="23"/>
  <c r="G88" i="23"/>
  <c r="G89" i="23"/>
  <c r="G90" i="23"/>
  <c r="G91" i="23"/>
  <c r="G92" i="23"/>
  <c r="G93" i="23"/>
  <c r="G94" i="23"/>
  <c r="G95" i="23"/>
  <c r="G96" i="23"/>
  <c r="G97" i="23"/>
  <c r="G98" i="23"/>
  <c r="G99" i="23"/>
  <c r="G100" i="23"/>
  <c r="G101" i="23"/>
  <c r="G102" i="23"/>
  <c r="G103" i="23"/>
  <c r="G104" i="23"/>
  <c r="G105" i="23"/>
  <c r="G106" i="23"/>
  <c r="G107" i="23"/>
  <c r="G108" i="23"/>
  <c r="G109" i="23"/>
  <c r="G110" i="23"/>
  <c r="G111" i="23"/>
  <c r="G112" i="23"/>
  <c r="G113" i="23"/>
  <c r="G114" i="23"/>
  <c r="G115" i="23"/>
  <c r="G116" i="23"/>
  <c r="G117" i="23"/>
  <c r="G118" i="23"/>
  <c r="G119" i="23"/>
  <c r="G120" i="23"/>
  <c r="G121" i="23"/>
  <c r="G122" i="23"/>
  <c r="G5" i="23"/>
  <c r="AV29" i="21"/>
  <c r="AW31" i="21"/>
  <c r="AW35" i="21"/>
  <c r="AV38" i="21"/>
  <c r="AV42" i="21"/>
  <c r="AV44" i="21"/>
  <c r="AV48" i="21"/>
  <c r="AV51" i="21"/>
  <c r="AV55" i="21"/>
  <c r="AV57" i="21"/>
  <c r="AV61" i="21"/>
  <c r="AW63" i="21"/>
  <c r="AW67" i="21"/>
  <c r="AV70" i="21"/>
  <c r="AV74" i="21"/>
  <c r="AV76" i="21"/>
  <c r="AV80" i="21"/>
  <c r="AV83" i="21"/>
  <c r="AV87" i="21"/>
  <c r="AV89" i="21"/>
  <c r="AV93" i="21"/>
  <c r="AW95" i="21"/>
  <c r="AW99" i="21"/>
  <c r="AV102" i="21"/>
  <c r="AV106" i="21"/>
  <c r="AV108" i="21"/>
  <c r="AV112" i="21"/>
  <c r="AV115" i="21"/>
  <c r="AV119" i="21"/>
  <c r="AV121" i="21"/>
  <c r="AR121" i="21"/>
  <c r="AW121" i="21" s="1"/>
  <c r="AR122" i="21"/>
  <c r="AW122" i="21" s="1"/>
  <c r="AR4" i="21"/>
  <c r="AR5" i="21"/>
  <c r="AR6" i="21"/>
  <c r="AR7" i="21"/>
  <c r="AR8" i="21"/>
  <c r="AR9" i="21"/>
  <c r="AR10" i="21"/>
  <c r="AV10" i="21" s="1"/>
  <c r="AR11" i="21"/>
  <c r="AR12" i="21"/>
  <c r="AV12" i="21" s="1"/>
  <c r="AR13" i="21"/>
  <c r="AR14" i="21"/>
  <c r="AR15" i="21"/>
  <c r="AR16" i="21"/>
  <c r="AR17" i="21"/>
  <c r="AR18" i="21"/>
  <c r="AR19" i="21"/>
  <c r="AR20" i="21"/>
  <c r="AR21" i="21"/>
  <c r="AR22" i="21"/>
  <c r="AR23" i="21"/>
  <c r="AV23" i="21" s="1"/>
  <c r="AR24" i="21"/>
  <c r="AR25" i="21"/>
  <c r="AV25" i="21" s="1"/>
  <c r="AR26" i="21"/>
  <c r="AR27" i="21"/>
  <c r="AV27" i="21" s="1"/>
  <c r="AR28" i="21"/>
  <c r="AW28" i="21" s="1"/>
  <c r="AR29" i="21"/>
  <c r="AW29" i="21" s="1"/>
  <c r="AR30" i="21"/>
  <c r="AW30" i="21" s="1"/>
  <c r="AR31" i="21"/>
  <c r="AV31" i="21" s="1"/>
  <c r="AR32" i="21"/>
  <c r="AW32" i="21" s="1"/>
  <c r="AR33" i="21"/>
  <c r="AW33" i="21" s="1"/>
  <c r="AR34" i="21"/>
  <c r="AW34" i="21" s="1"/>
  <c r="AR35" i="21"/>
  <c r="AV35" i="21" s="1"/>
  <c r="AR36" i="21"/>
  <c r="AW36" i="21" s="1"/>
  <c r="AR37" i="21"/>
  <c r="AW37" i="21" s="1"/>
  <c r="AR38" i="21"/>
  <c r="AW38" i="21" s="1"/>
  <c r="AR39" i="21"/>
  <c r="AV39" i="21" s="1"/>
  <c r="AR40" i="21"/>
  <c r="AW40" i="21" s="1"/>
  <c r="AR41" i="21"/>
  <c r="AW41" i="21" s="1"/>
  <c r="AR42" i="21"/>
  <c r="AW42" i="21" s="1"/>
  <c r="AR43" i="21"/>
  <c r="AV43" i="21" s="1"/>
  <c r="AR44" i="21"/>
  <c r="AW44" i="21" s="1"/>
  <c r="AR45" i="21"/>
  <c r="AW45" i="21" s="1"/>
  <c r="AR46" i="21"/>
  <c r="AW46" i="21" s="1"/>
  <c r="AR47" i="21"/>
  <c r="AV47" i="21" s="1"/>
  <c r="AR48" i="21"/>
  <c r="AW48" i="21" s="1"/>
  <c r="AR49" i="21"/>
  <c r="AW49" i="21" s="1"/>
  <c r="AR50" i="21"/>
  <c r="AW50" i="21" s="1"/>
  <c r="AR51" i="21"/>
  <c r="AW51" i="21" s="1"/>
  <c r="AR52" i="21"/>
  <c r="AW52" i="21" s="1"/>
  <c r="AR53" i="21"/>
  <c r="AW53" i="21" s="1"/>
  <c r="AR54" i="21"/>
  <c r="AW54" i="21" s="1"/>
  <c r="AR55" i="21"/>
  <c r="AW55" i="21" s="1"/>
  <c r="AR56" i="21"/>
  <c r="AW56" i="21" s="1"/>
  <c r="AR57" i="21"/>
  <c r="AW57" i="21" s="1"/>
  <c r="AR58" i="21"/>
  <c r="AW58" i="21" s="1"/>
  <c r="AR59" i="21"/>
  <c r="AV59" i="21" s="1"/>
  <c r="AR60" i="21"/>
  <c r="AW60" i="21" s="1"/>
  <c r="AR61" i="21"/>
  <c r="AW61" i="21" s="1"/>
  <c r="AR62" i="21"/>
  <c r="AW62" i="21" s="1"/>
  <c r="AR63" i="21"/>
  <c r="AV63" i="21" s="1"/>
  <c r="AR64" i="21"/>
  <c r="AW64" i="21" s="1"/>
  <c r="AR65" i="21"/>
  <c r="AW65" i="21" s="1"/>
  <c r="AR66" i="21"/>
  <c r="AW66" i="21" s="1"/>
  <c r="AR67" i="21"/>
  <c r="AV67" i="21" s="1"/>
  <c r="AR68" i="21"/>
  <c r="AW68" i="21" s="1"/>
  <c r="AR69" i="21"/>
  <c r="AW69" i="21" s="1"/>
  <c r="AR70" i="21"/>
  <c r="AW70" i="21" s="1"/>
  <c r="AR71" i="21"/>
  <c r="AV71" i="21" s="1"/>
  <c r="AR72" i="21"/>
  <c r="AW72" i="21" s="1"/>
  <c r="AR73" i="21"/>
  <c r="AW73" i="21" s="1"/>
  <c r="AR74" i="21"/>
  <c r="AW74" i="21" s="1"/>
  <c r="AR75" i="21"/>
  <c r="AV75" i="21" s="1"/>
  <c r="AR76" i="21"/>
  <c r="AW76" i="21" s="1"/>
  <c r="AR77" i="21"/>
  <c r="AW77" i="21" s="1"/>
  <c r="AR78" i="21"/>
  <c r="AW78" i="21" s="1"/>
  <c r="AR79" i="21"/>
  <c r="AV79" i="21" s="1"/>
  <c r="AR80" i="21"/>
  <c r="AW80" i="21" s="1"/>
  <c r="AR81" i="21"/>
  <c r="AW81" i="21" s="1"/>
  <c r="AR82" i="21"/>
  <c r="AW82" i="21" s="1"/>
  <c r="AR83" i="21"/>
  <c r="AW83" i="21" s="1"/>
  <c r="AR84" i="21"/>
  <c r="AW84" i="21" s="1"/>
  <c r="AR85" i="21"/>
  <c r="AW85" i="21" s="1"/>
  <c r="AR86" i="21"/>
  <c r="AW86" i="21" s="1"/>
  <c r="AR87" i="21"/>
  <c r="AW87" i="21" s="1"/>
  <c r="AR88" i="21"/>
  <c r="AW88" i="21" s="1"/>
  <c r="AR89" i="21"/>
  <c r="AW89" i="21" s="1"/>
  <c r="AR90" i="21"/>
  <c r="AW90" i="21" s="1"/>
  <c r="AR91" i="21"/>
  <c r="AV91" i="21" s="1"/>
  <c r="AR92" i="21"/>
  <c r="AW92" i="21" s="1"/>
  <c r="AR93" i="21"/>
  <c r="AW93" i="21" s="1"/>
  <c r="AR94" i="21"/>
  <c r="AW94" i="21" s="1"/>
  <c r="AR95" i="21"/>
  <c r="AV95" i="21" s="1"/>
  <c r="AR96" i="21"/>
  <c r="AW96" i="21" s="1"/>
  <c r="AR97" i="21"/>
  <c r="AW97" i="21" s="1"/>
  <c r="AR98" i="21"/>
  <c r="AW98" i="21" s="1"/>
  <c r="AR99" i="21"/>
  <c r="AV99" i="21" s="1"/>
  <c r="AR100" i="21"/>
  <c r="AW100" i="21" s="1"/>
  <c r="AR101" i="21"/>
  <c r="AW101" i="21" s="1"/>
  <c r="AR102" i="21"/>
  <c r="AW102" i="21" s="1"/>
  <c r="AR103" i="21"/>
  <c r="AV103" i="21" s="1"/>
  <c r="AR104" i="21"/>
  <c r="AW104" i="21" s="1"/>
  <c r="AR105" i="21"/>
  <c r="AW105" i="21" s="1"/>
  <c r="AR106" i="21"/>
  <c r="AW106" i="21" s="1"/>
  <c r="AR107" i="21"/>
  <c r="AV107" i="21" s="1"/>
  <c r="AR108" i="21"/>
  <c r="AW108" i="21" s="1"/>
  <c r="AR109" i="21"/>
  <c r="AW109" i="21" s="1"/>
  <c r="AR110" i="21"/>
  <c r="AW110" i="21" s="1"/>
  <c r="AR111" i="21"/>
  <c r="AV111" i="21" s="1"/>
  <c r="AR112" i="21"/>
  <c r="AW112" i="21" s="1"/>
  <c r="AR113" i="21"/>
  <c r="AW113" i="21" s="1"/>
  <c r="AR114" i="21"/>
  <c r="AW114" i="21" s="1"/>
  <c r="AR115" i="21"/>
  <c r="AW115" i="21" s="1"/>
  <c r="AR116" i="21"/>
  <c r="AW116" i="21" s="1"/>
  <c r="AR117" i="21"/>
  <c r="AW117" i="21" s="1"/>
  <c r="AR118" i="21"/>
  <c r="AW118" i="21" s="1"/>
  <c r="AR119" i="21"/>
  <c r="AW119" i="21" s="1"/>
  <c r="AR120" i="21"/>
  <c r="AW120" i="21" s="1"/>
  <c r="AR3" i="21"/>
  <c r="AW20" i="21" l="1"/>
  <c r="AQ20" i="21"/>
  <c r="AW8" i="21"/>
  <c r="AQ8" i="21"/>
  <c r="AW19" i="21"/>
  <c r="AQ19" i="21"/>
  <c r="AV7" i="21"/>
  <c r="AQ7" i="21"/>
  <c r="AW18" i="21"/>
  <c r="AQ18" i="21"/>
  <c r="AW6" i="21"/>
  <c r="AQ6" i="21"/>
  <c r="AW17" i="21"/>
  <c r="AQ17" i="21"/>
  <c r="AW5" i="21"/>
  <c r="AQ5" i="21"/>
  <c r="AV19" i="21"/>
  <c r="AW16" i="21"/>
  <c r="AQ16" i="21"/>
  <c r="AW4" i="21"/>
  <c r="AQ4" i="21"/>
  <c r="AV16" i="21"/>
  <c r="AV15" i="21"/>
  <c r="AQ15" i="21"/>
  <c r="AW26" i="21"/>
  <c r="AQ26" i="21"/>
  <c r="AW14" i="21"/>
  <c r="AQ14" i="21"/>
  <c r="AW3" i="21"/>
  <c r="AQ3" i="21"/>
  <c r="AW25" i="21"/>
  <c r="AQ25" i="21"/>
  <c r="AW13" i="21"/>
  <c r="AQ13" i="21"/>
  <c r="AV6" i="21"/>
  <c r="AW24" i="21"/>
  <c r="AQ24" i="21"/>
  <c r="AW12" i="21"/>
  <c r="AQ12" i="21"/>
  <c r="AW23" i="21"/>
  <c r="AQ23" i="21"/>
  <c r="AV11" i="21"/>
  <c r="AQ11" i="21"/>
  <c r="AW22" i="21"/>
  <c r="AQ22" i="21"/>
  <c r="AW10" i="21"/>
  <c r="AQ10" i="21"/>
  <c r="AW21" i="21"/>
  <c r="AQ21" i="21"/>
  <c r="AW9" i="21"/>
  <c r="AQ9" i="21"/>
  <c r="AE45" i="29"/>
  <c r="AB45" i="19"/>
  <c r="AB45" i="27"/>
  <c r="AD45" i="29"/>
  <c r="Z45" i="19"/>
  <c r="Z45" i="27"/>
  <c r="AC46" i="29"/>
  <c r="AA45" i="19"/>
  <c r="AA45" i="27"/>
  <c r="D24" i="33"/>
  <c r="E24" i="33" s="1"/>
  <c r="A54" i="33"/>
  <c r="D21" i="31"/>
  <c r="E21" i="31" s="1"/>
  <c r="A76" i="31"/>
  <c r="L46" i="29"/>
  <c r="M46" i="29"/>
  <c r="N46" i="29"/>
  <c r="AV120" i="21"/>
  <c r="AV114" i="21"/>
  <c r="AW107" i="21"/>
  <c r="AV101" i="21"/>
  <c r="AV88" i="21"/>
  <c r="AV82" i="21"/>
  <c r="AW75" i="21"/>
  <c r="AV69" i="21"/>
  <c r="AV56" i="21"/>
  <c r="AV50" i="21"/>
  <c r="AW43" i="21"/>
  <c r="AV37" i="21"/>
  <c r="AV24" i="21"/>
  <c r="AV18" i="21"/>
  <c r="AW11" i="21"/>
  <c r="AV5" i="21"/>
  <c r="AV113" i="21"/>
  <c r="AV100" i="21"/>
  <c r="AV94" i="21"/>
  <c r="AV81" i="21"/>
  <c r="AV68" i="21"/>
  <c r="AV62" i="21"/>
  <c r="AV49" i="21"/>
  <c r="AV36" i="21"/>
  <c r="AV30" i="21"/>
  <c r="AV17" i="21"/>
  <c r="AV4" i="21"/>
  <c r="AV118" i="21"/>
  <c r="AW111" i="21"/>
  <c r="AV105" i="21"/>
  <c r="AV92" i="21"/>
  <c r="AV86" i="21"/>
  <c r="AW79" i="21"/>
  <c r="AV73" i="21"/>
  <c r="AV60" i="21"/>
  <c r="AV54" i="21"/>
  <c r="AW47" i="21"/>
  <c r="AV41" i="21"/>
  <c r="AV28" i="21"/>
  <c r="AV22" i="21"/>
  <c r="AW15" i="21"/>
  <c r="AV9" i="21"/>
  <c r="AV117" i="21"/>
  <c r="AV104" i="21"/>
  <c r="AV98" i="21"/>
  <c r="AW91" i="21"/>
  <c r="AV85" i="21"/>
  <c r="AV72" i="21"/>
  <c r="AV66" i="21"/>
  <c r="AW59" i="21"/>
  <c r="AV53" i="21"/>
  <c r="AV40" i="21"/>
  <c r="AV34" i="21"/>
  <c r="AW27" i="21"/>
  <c r="AV21" i="21"/>
  <c r="AV8" i="21"/>
  <c r="AV3" i="21"/>
  <c r="AV116" i="21"/>
  <c r="AV110" i="21"/>
  <c r="AW103" i="21"/>
  <c r="AV97" i="21"/>
  <c r="AV84" i="21"/>
  <c r="AV78" i="21"/>
  <c r="AW71" i="21"/>
  <c r="AV65" i="21"/>
  <c r="AV52" i="21"/>
  <c r="AV46" i="21"/>
  <c r="AW39" i="21"/>
  <c r="AV33" i="21"/>
  <c r="AV20" i="21"/>
  <c r="AV14" i="21"/>
  <c r="AW7" i="21"/>
  <c r="AV122" i="21"/>
  <c r="AV109" i="21"/>
  <c r="AV96" i="21"/>
  <c r="AV90" i="21"/>
  <c r="AV77" i="21"/>
  <c r="AV64" i="21"/>
  <c r="AV58" i="21"/>
  <c r="AV45" i="21"/>
  <c r="AV32" i="21"/>
  <c r="AV26" i="21"/>
  <c r="AV13" i="21"/>
  <c r="A23" i="26"/>
  <c r="C6" i="23" l="1"/>
  <c r="D6" i="23"/>
  <c r="B10" i="23"/>
  <c r="C10" i="23"/>
  <c r="D10" i="23"/>
  <c r="C13" i="23"/>
  <c r="D13" i="23"/>
  <c r="B13" i="23"/>
  <c r="B18" i="23"/>
  <c r="L18" i="27" s="1"/>
  <c r="B22" i="23"/>
  <c r="L22" i="27" s="1"/>
  <c r="C22" i="23"/>
  <c r="D22" i="23"/>
  <c r="B4" i="23"/>
  <c r="I4" i="23" s="1"/>
  <c r="C4" i="23"/>
  <c r="J4" i="23" s="1"/>
  <c r="D4" i="23"/>
  <c r="C25" i="23"/>
  <c r="K25" i="27" s="1"/>
  <c r="D25" i="23"/>
  <c r="B25" i="23"/>
  <c r="L25" i="27" s="1"/>
  <c r="B11" i="23"/>
  <c r="C11" i="23"/>
  <c r="D11" i="23"/>
  <c r="B16" i="23"/>
  <c r="L16" i="27" s="1"/>
  <c r="C16" i="23"/>
  <c r="D16" i="23"/>
  <c r="D3" i="23"/>
  <c r="B3" i="23"/>
  <c r="I3" i="23" s="1"/>
  <c r="C3" i="23"/>
  <c r="J3" i="23" s="1"/>
  <c r="B19" i="23"/>
  <c r="L19" i="27" s="1"/>
  <c r="B23" i="23"/>
  <c r="L23" i="27" s="1"/>
  <c r="C23" i="23"/>
  <c r="D23" i="23"/>
  <c r="B14" i="23"/>
  <c r="C14" i="23"/>
  <c r="D14" i="23"/>
  <c r="C5" i="23"/>
  <c r="D5" i="23"/>
  <c r="B5" i="23"/>
  <c r="C9" i="23"/>
  <c r="D9" i="23"/>
  <c r="B9" i="23"/>
  <c r="B12" i="23"/>
  <c r="C12" i="23"/>
  <c r="D12" i="23"/>
  <c r="B26" i="23"/>
  <c r="L26" i="27" s="1"/>
  <c r="C26" i="23"/>
  <c r="D26" i="23"/>
  <c r="B20" i="23"/>
  <c r="L20" i="27" s="1"/>
  <c r="C20" i="23"/>
  <c r="D20" i="23"/>
  <c r="C21" i="23"/>
  <c r="K21" i="27" s="1"/>
  <c r="D21" i="23"/>
  <c r="B21" i="23"/>
  <c r="L21" i="27" s="1"/>
  <c r="B24" i="23"/>
  <c r="L24" i="27" s="1"/>
  <c r="C24" i="23"/>
  <c r="D24" i="23"/>
  <c r="AC47" i="29"/>
  <c r="AA46" i="27"/>
  <c r="AA46" i="19"/>
  <c r="AD46" i="29"/>
  <c r="Z46" i="27"/>
  <c r="Z46" i="19"/>
  <c r="AE46" i="29"/>
  <c r="AB46" i="27"/>
  <c r="AB46" i="19"/>
  <c r="H24" i="33"/>
  <c r="J24" i="33" s="1"/>
  <c r="I24" i="33"/>
  <c r="A55" i="33"/>
  <c r="H21" i="31"/>
  <c r="J21" i="31" s="1"/>
  <c r="I21" i="31"/>
  <c r="A77" i="31"/>
  <c r="N47" i="29"/>
  <c r="M47" i="29"/>
  <c r="L47" i="29"/>
  <c r="C8" i="23"/>
  <c r="B27" i="23"/>
  <c r="L27" i="27" s="1"/>
  <c r="D29" i="23"/>
  <c r="C32" i="23"/>
  <c r="B35" i="23"/>
  <c r="L35" i="27" s="1"/>
  <c r="D37" i="23"/>
  <c r="C40" i="23"/>
  <c r="B43" i="23"/>
  <c r="L43" i="27" s="1"/>
  <c r="D45" i="23"/>
  <c r="C48" i="23"/>
  <c r="B51" i="23"/>
  <c r="L51" i="27" s="1"/>
  <c r="D53" i="23"/>
  <c r="C56" i="23"/>
  <c r="B59" i="23"/>
  <c r="L59" i="27" s="1"/>
  <c r="D61" i="23"/>
  <c r="C64" i="23"/>
  <c r="B67" i="23"/>
  <c r="L67" i="27" s="1"/>
  <c r="D69" i="23"/>
  <c r="C72" i="23"/>
  <c r="B75" i="23"/>
  <c r="L75" i="27" s="1"/>
  <c r="D77" i="23"/>
  <c r="C80" i="23"/>
  <c r="B83" i="23"/>
  <c r="L83" i="27" s="1"/>
  <c r="D85" i="23"/>
  <c r="C88" i="23"/>
  <c r="B91" i="23"/>
  <c r="L91" i="27" s="1"/>
  <c r="D93" i="23"/>
  <c r="C96" i="23"/>
  <c r="B99" i="23"/>
  <c r="L99" i="27" s="1"/>
  <c r="D101" i="23"/>
  <c r="C104" i="23"/>
  <c r="B107" i="23"/>
  <c r="L107" i="27" s="1"/>
  <c r="D109" i="23"/>
  <c r="C112" i="23"/>
  <c r="B115" i="23"/>
  <c r="L115" i="27" s="1"/>
  <c r="D117" i="23"/>
  <c r="C120" i="23"/>
  <c r="B6" i="23"/>
  <c r="D8" i="23"/>
  <c r="C19" i="23"/>
  <c r="C27" i="23"/>
  <c r="B30" i="23"/>
  <c r="L30" i="27" s="1"/>
  <c r="D32" i="23"/>
  <c r="C35" i="23"/>
  <c r="B38" i="23"/>
  <c r="L38" i="27" s="1"/>
  <c r="D40" i="23"/>
  <c r="C43" i="23"/>
  <c r="B46" i="23"/>
  <c r="L46" i="27" s="1"/>
  <c r="D48" i="23"/>
  <c r="C51" i="23"/>
  <c r="K51" i="27" s="1"/>
  <c r="B54" i="23"/>
  <c r="L54" i="27" s="1"/>
  <c r="D56" i="23"/>
  <c r="C59" i="23"/>
  <c r="K59" i="27" s="1"/>
  <c r="B62" i="23"/>
  <c r="L62" i="27" s="1"/>
  <c r="D64" i="23"/>
  <c r="C67" i="23"/>
  <c r="B70" i="23"/>
  <c r="L70" i="27" s="1"/>
  <c r="D72" i="23"/>
  <c r="C75" i="23"/>
  <c r="B78" i="23"/>
  <c r="L78" i="27" s="1"/>
  <c r="D80" i="23"/>
  <c r="C83" i="23"/>
  <c r="K83" i="27" s="1"/>
  <c r="B86" i="23"/>
  <c r="L86" i="27" s="1"/>
  <c r="D88" i="23"/>
  <c r="C91" i="23"/>
  <c r="K91" i="27" s="1"/>
  <c r="B94" i="23"/>
  <c r="L94" i="27" s="1"/>
  <c r="D96" i="23"/>
  <c r="C99" i="23"/>
  <c r="K99" i="27" s="1"/>
  <c r="B102" i="23"/>
  <c r="L102" i="27" s="1"/>
  <c r="C17" i="23"/>
  <c r="K17" i="27" s="1"/>
  <c r="B28" i="23"/>
  <c r="L28" i="27" s="1"/>
  <c r="D30" i="23"/>
  <c r="C33" i="23"/>
  <c r="K33" i="27" s="1"/>
  <c r="B36" i="23"/>
  <c r="L36" i="27" s="1"/>
  <c r="D38" i="23"/>
  <c r="C41" i="23"/>
  <c r="B44" i="23"/>
  <c r="L44" i="27" s="1"/>
  <c r="D46" i="23"/>
  <c r="C49" i="23"/>
  <c r="B52" i="23"/>
  <c r="L52" i="27" s="1"/>
  <c r="D54" i="23"/>
  <c r="C57" i="23"/>
  <c r="B60" i="23"/>
  <c r="L60" i="27" s="1"/>
  <c r="D62" i="23"/>
  <c r="C65" i="23"/>
  <c r="B68" i="23"/>
  <c r="L68" i="27" s="1"/>
  <c r="D70" i="23"/>
  <c r="C73" i="23"/>
  <c r="B76" i="23"/>
  <c r="L76" i="27" s="1"/>
  <c r="D78" i="23"/>
  <c r="C81" i="23"/>
  <c r="B84" i="23"/>
  <c r="L84" i="27" s="1"/>
  <c r="D86" i="23"/>
  <c r="C89" i="23"/>
  <c r="B92" i="23"/>
  <c r="L92" i="27" s="1"/>
  <c r="D94" i="23"/>
  <c r="C97" i="23"/>
  <c r="B7" i="23"/>
  <c r="B15" i="23"/>
  <c r="L15" i="27" s="1"/>
  <c r="D17" i="23"/>
  <c r="C28" i="23"/>
  <c r="B31" i="23"/>
  <c r="L31" i="27" s="1"/>
  <c r="D33" i="23"/>
  <c r="C36" i="23"/>
  <c r="B39" i="23"/>
  <c r="L39" i="27" s="1"/>
  <c r="D41" i="23"/>
  <c r="C44" i="23"/>
  <c r="B47" i="23"/>
  <c r="L47" i="27" s="1"/>
  <c r="D49" i="23"/>
  <c r="C52" i="23"/>
  <c r="B55" i="23"/>
  <c r="L55" i="27" s="1"/>
  <c r="D57" i="23"/>
  <c r="C60" i="23"/>
  <c r="B63" i="23"/>
  <c r="L63" i="27" s="1"/>
  <c r="D65" i="23"/>
  <c r="C68" i="23"/>
  <c r="B71" i="23"/>
  <c r="L71" i="27" s="1"/>
  <c r="D73" i="23"/>
  <c r="C76" i="23"/>
  <c r="B79" i="23"/>
  <c r="L79" i="27" s="1"/>
  <c r="D81" i="23"/>
  <c r="C84" i="23"/>
  <c r="B87" i="23"/>
  <c r="L87" i="27" s="1"/>
  <c r="D89" i="23"/>
  <c r="C92" i="23"/>
  <c r="B95" i="23"/>
  <c r="L95" i="27" s="1"/>
  <c r="D97" i="23"/>
  <c r="C100" i="23"/>
  <c r="B103" i="23"/>
  <c r="L103" i="27" s="1"/>
  <c r="D105" i="23"/>
  <c r="C108" i="23"/>
  <c r="B111" i="23"/>
  <c r="L111" i="27" s="1"/>
  <c r="D113" i="23"/>
  <c r="C116" i="23"/>
  <c r="B119" i="23"/>
  <c r="L119" i="27" s="1"/>
  <c r="D121" i="23"/>
  <c r="C7" i="23"/>
  <c r="D7" i="23"/>
  <c r="D15" i="23"/>
  <c r="C18" i="23"/>
  <c r="B29" i="23"/>
  <c r="L29" i="27" s="1"/>
  <c r="D31" i="23"/>
  <c r="C34" i="23"/>
  <c r="B37" i="23"/>
  <c r="L37" i="27" s="1"/>
  <c r="D39" i="23"/>
  <c r="C42" i="23"/>
  <c r="B45" i="23"/>
  <c r="L45" i="27" s="1"/>
  <c r="D47" i="23"/>
  <c r="C50" i="23"/>
  <c r="B53" i="23"/>
  <c r="L53" i="27" s="1"/>
  <c r="D55" i="23"/>
  <c r="C58" i="23"/>
  <c r="B61" i="23"/>
  <c r="L61" i="27" s="1"/>
  <c r="D63" i="23"/>
  <c r="C66" i="23"/>
  <c r="B69" i="23"/>
  <c r="L69" i="27" s="1"/>
  <c r="D71" i="23"/>
  <c r="C74" i="23"/>
  <c r="B77" i="23"/>
  <c r="L77" i="27" s="1"/>
  <c r="D79" i="23"/>
  <c r="C82" i="23"/>
  <c r="B85" i="23"/>
  <c r="L85" i="27" s="1"/>
  <c r="D87" i="23"/>
  <c r="C90" i="23"/>
  <c r="B93" i="23"/>
  <c r="L93" i="27" s="1"/>
  <c r="D95" i="23"/>
  <c r="C98" i="23"/>
  <c r="B101" i="23"/>
  <c r="L101" i="27" s="1"/>
  <c r="D103" i="23"/>
  <c r="C106" i="23"/>
  <c r="B109" i="23"/>
  <c r="L109" i="27" s="1"/>
  <c r="D111" i="23"/>
  <c r="C114" i="23"/>
  <c r="B117" i="23"/>
  <c r="L117" i="27" s="1"/>
  <c r="D119" i="23"/>
  <c r="C122" i="23"/>
  <c r="D28" i="23"/>
  <c r="D35" i="23"/>
  <c r="D42" i="23"/>
  <c r="B50" i="23"/>
  <c r="L50" i="27" s="1"/>
  <c r="B57" i="23"/>
  <c r="L57" i="27" s="1"/>
  <c r="B64" i="23"/>
  <c r="L64" i="27" s="1"/>
  <c r="C71" i="23"/>
  <c r="K71" i="27" s="1"/>
  <c r="C78" i="23"/>
  <c r="C85" i="23"/>
  <c r="D92" i="23"/>
  <c r="D99" i="23"/>
  <c r="D104" i="23"/>
  <c r="D108" i="23"/>
  <c r="B113" i="23"/>
  <c r="L113" i="27" s="1"/>
  <c r="C117" i="23"/>
  <c r="C121" i="23"/>
  <c r="D106" i="23"/>
  <c r="C15" i="23"/>
  <c r="C29" i="23"/>
  <c r="K29" i="27" s="1"/>
  <c r="D36" i="23"/>
  <c r="D43" i="23"/>
  <c r="D50" i="23"/>
  <c r="B58" i="23"/>
  <c r="L58" i="27" s="1"/>
  <c r="B65" i="23"/>
  <c r="L65" i="27" s="1"/>
  <c r="B72" i="23"/>
  <c r="L72" i="27" s="1"/>
  <c r="C79" i="23"/>
  <c r="K79" i="27" s="1"/>
  <c r="C86" i="23"/>
  <c r="C93" i="23"/>
  <c r="B100" i="23"/>
  <c r="L100" i="27" s="1"/>
  <c r="B105" i="23"/>
  <c r="L105" i="27" s="1"/>
  <c r="C109" i="23"/>
  <c r="C113" i="23"/>
  <c r="B118" i="23"/>
  <c r="L118" i="27" s="1"/>
  <c r="B122" i="23"/>
  <c r="L122" i="27" s="1"/>
  <c r="C119" i="23"/>
  <c r="K119" i="27" s="1"/>
  <c r="B8" i="23"/>
  <c r="C30" i="23"/>
  <c r="C37" i="23"/>
  <c r="K37" i="27" s="1"/>
  <c r="D44" i="23"/>
  <c r="D51" i="23"/>
  <c r="D58" i="23"/>
  <c r="B66" i="23"/>
  <c r="L66" i="27" s="1"/>
  <c r="B73" i="23"/>
  <c r="L73" i="27" s="1"/>
  <c r="B80" i="23"/>
  <c r="L80" i="27" s="1"/>
  <c r="C87" i="23"/>
  <c r="K87" i="27" s="1"/>
  <c r="C94" i="23"/>
  <c r="D100" i="23"/>
  <c r="C105" i="23"/>
  <c r="B110" i="23"/>
  <c r="L110" i="27" s="1"/>
  <c r="B114" i="23"/>
  <c r="L114" i="27" s="1"/>
  <c r="C118" i="23"/>
  <c r="D122" i="23"/>
  <c r="B32" i="23"/>
  <c r="L32" i="27" s="1"/>
  <c r="C102" i="23"/>
  <c r="C115" i="23"/>
  <c r="K115" i="27" s="1"/>
  <c r="B17" i="23"/>
  <c r="L17" i="27" s="1"/>
  <c r="C31" i="23"/>
  <c r="K31" i="27" s="1"/>
  <c r="C38" i="23"/>
  <c r="C45" i="23"/>
  <c r="D52" i="23"/>
  <c r="D59" i="23"/>
  <c r="D66" i="23"/>
  <c r="B74" i="23"/>
  <c r="L74" i="27" s="1"/>
  <c r="B81" i="23"/>
  <c r="L81" i="27" s="1"/>
  <c r="B88" i="23"/>
  <c r="L88" i="27" s="1"/>
  <c r="C95" i="23"/>
  <c r="K95" i="27" s="1"/>
  <c r="C101" i="23"/>
  <c r="B106" i="23"/>
  <c r="L106" i="27" s="1"/>
  <c r="C110" i="23"/>
  <c r="D114" i="23"/>
  <c r="D118" i="23"/>
  <c r="C39" i="23"/>
  <c r="C46" i="23"/>
  <c r="C53" i="23"/>
  <c r="D60" i="23"/>
  <c r="D67" i="23"/>
  <c r="D74" i="23"/>
  <c r="B82" i="23"/>
  <c r="L82" i="27" s="1"/>
  <c r="B89" i="23"/>
  <c r="L89" i="27" s="1"/>
  <c r="B96" i="23"/>
  <c r="L96" i="27" s="1"/>
  <c r="D110" i="23"/>
  <c r="D18" i="23"/>
  <c r="B33" i="23"/>
  <c r="L33" i="27" s="1"/>
  <c r="B40" i="23"/>
  <c r="L40" i="27" s="1"/>
  <c r="C47" i="23"/>
  <c r="C54" i="23"/>
  <c r="C61" i="23"/>
  <c r="D68" i="23"/>
  <c r="D75" i="23"/>
  <c r="D82" i="23"/>
  <c r="B90" i="23"/>
  <c r="L90" i="27" s="1"/>
  <c r="B97" i="23"/>
  <c r="L97" i="27" s="1"/>
  <c r="D102" i="23"/>
  <c r="C107" i="23"/>
  <c r="K107" i="27" s="1"/>
  <c r="C111" i="23"/>
  <c r="K111" i="27" s="1"/>
  <c r="D115" i="23"/>
  <c r="B120" i="23"/>
  <c r="L120" i="27" s="1"/>
  <c r="D34" i="23"/>
  <c r="B49" i="23"/>
  <c r="L49" i="27" s="1"/>
  <c r="C63" i="23"/>
  <c r="C77" i="23"/>
  <c r="D91" i="23"/>
  <c r="B104" i="23"/>
  <c r="L104" i="27" s="1"/>
  <c r="D112" i="23"/>
  <c r="D19" i="23"/>
  <c r="B34" i="23"/>
  <c r="L34" i="27" s="1"/>
  <c r="B41" i="23"/>
  <c r="L41" i="27" s="1"/>
  <c r="B48" i="23"/>
  <c r="L48" i="27" s="1"/>
  <c r="C55" i="23"/>
  <c r="C62" i="23"/>
  <c r="C69" i="23"/>
  <c r="D76" i="23"/>
  <c r="D83" i="23"/>
  <c r="D90" i="23"/>
  <c r="B98" i="23"/>
  <c r="L98" i="27" s="1"/>
  <c r="C103" i="23"/>
  <c r="K103" i="27" s="1"/>
  <c r="D107" i="23"/>
  <c r="B112" i="23"/>
  <c r="L112" i="27" s="1"/>
  <c r="B116" i="23"/>
  <c r="L116" i="27" s="1"/>
  <c r="D120" i="23"/>
  <c r="D27" i="23"/>
  <c r="B42" i="23"/>
  <c r="L42" i="27" s="1"/>
  <c r="B56" i="23"/>
  <c r="L56" i="27" s="1"/>
  <c r="C70" i="23"/>
  <c r="D84" i="23"/>
  <c r="D98" i="23"/>
  <c r="B108" i="23"/>
  <c r="L108" i="27" s="1"/>
  <c r="D116" i="23"/>
  <c r="B121" i="23"/>
  <c r="L121" i="27" s="1"/>
  <c r="A24" i="26"/>
  <c r="M368" i="12"/>
  <c r="K6" i="22"/>
  <c r="K7" i="22"/>
  <c r="K9" i="22"/>
  <c r="K5" i="22"/>
  <c r="W113" i="4"/>
  <c r="W114" i="4"/>
  <c r="W115" i="4"/>
  <c r="W116" i="4"/>
  <c r="A11" i="12"/>
  <c r="A12" i="12" s="1"/>
  <c r="A13" i="12" s="1"/>
  <c r="A14" i="12" s="1"/>
  <c r="A15" i="12" s="1"/>
  <c r="A16" i="12" s="1"/>
  <c r="A17" i="12" s="1"/>
  <c r="A18" i="12" s="1"/>
  <c r="A19" i="12" s="1"/>
  <c r="A20" i="12" s="1"/>
  <c r="A21" i="12" s="1"/>
  <c r="A22" i="12" s="1"/>
  <c r="A23" i="12" s="1"/>
  <c r="A24" i="12" s="1"/>
  <c r="A25" i="12" s="1"/>
  <c r="A26" i="12" s="1"/>
  <c r="A27" i="12" s="1"/>
  <c r="A28" i="12" s="1"/>
  <c r="A29" i="12" s="1"/>
  <c r="A30" i="12" s="1"/>
  <c r="A31" i="12" s="1"/>
  <c r="A32" i="12" s="1"/>
  <c r="A33" i="12" s="1"/>
  <c r="A34" i="12" s="1"/>
  <c r="A35" i="12" s="1"/>
  <c r="A36" i="12" s="1"/>
  <c r="A37" i="12" s="1"/>
  <c r="A38" i="12" s="1"/>
  <c r="A39" i="12" s="1"/>
  <c r="A40" i="12" s="1"/>
  <c r="A41" i="12" s="1"/>
  <c r="A42" i="12" s="1"/>
  <c r="A43" i="12" s="1"/>
  <c r="A44" i="12" s="1"/>
  <c r="A45" i="12" s="1"/>
  <c r="A46" i="12" s="1"/>
  <c r="A47" i="12" s="1"/>
  <c r="A48" i="12" s="1"/>
  <c r="A49" i="12" s="1"/>
  <c r="A50" i="12" s="1"/>
  <c r="A51" i="12" s="1"/>
  <c r="A52" i="12" s="1"/>
  <c r="A53" i="12" s="1"/>
  <c r="A54" i="12" s="1"/>
  <c r="A55" i="12" s="1"/>
  <c r="A56" i="12" s="1"/>
  <c r="A57" i="12" s="1"/>
  <c r="A58" i="12" s="1"/>
  <c r="A59" i="12" s="1"/>
  <c r="A60" i="12" s="1"/>
  <c r="A61" i="12" s="1"/>
  <c r="A62" i="12" s="1"/>
  <c r="A63" i="12" s="1"/>
  <c r="A64" i="12" s="1"/>
  <c r="A65" i="12" s="1"/>
  <c r="A66" i="12" s="1"/>
  <c r="A67" i="12" s="1"/>
  <c r="A68" i="12" s="1"/>
  <c r="A69" i="12" s="1"/>
  <c r="A70" i="12" s="1"/>
  <c r="A71" i="12" s="1"/>
  <c r="A72" i="12" s="1"/>
  <c r="A73" i="12" s="1"/>
  <c r="A74" i="12" s="1"/>
  <c r="A75" i="12" s="1"/>
  <c r="A76" i="12" s="1"/>
  <c r="A77" i="12" s="1"/>
  <c r="A78" i="12" s="1"/>
  <c r="A79" i="12" s="1"/>
  <c r="A80" i="12" s="1"/>
  <c r="A81" i="12" s="1"/>
  <c r="A82" i="12" s="1"/>
  <c r="A83" i="12" s="1"/>
  <c r="A84" i="12" s="1"/>
  <c r="A85" i="12" s="1"/>
  <c r="A86" i="12" s="1"/>
  <c r="A87" i="12" s="1"/>
  <c r="A88" i="12" s="1"/>
  <c r="A89" i="12" s="1"/>
  <c r="A90" i="12" s="1"/>
  <c r="A91" i="12" s="1"/>
  <c r="A92" i="12" s="1"/>
  <c r="A93" i="12" s="1"/>
  <c r="A94" i="12" s="1"/>
  <c r="A95" i="12" s="1"/>
  <c r="A96" i="12" s="1"/>
  <c r="A97" i="12" s="1"/>
  <c r="A98" i="12" s="1"/>
  <c r="A99" i="12" s="1"/>
  <c r="A100" i="12" s="1"/>
  <c r="A101" i="12" s="1"/>
  <c r="A102" i="12" s="1"/>
  <c r="A103" i="12" s="1"/>
  <c r="A104" i="12" s="1"/>
  <c r="A105" i="12" s="1"/>
  <c r="A106" i="12" s="1"/>
  <c r="A107" i="12" s="1"/>
  <c r="A108" i="12" s="1"/>
  <c r="A109" i="12" s="1"/>
  <c r="A110" i="12" s="1"/>
  <c r="A111" i="12" s="1"/>
  <c r="A112" i="12" s="1"/>
  <c r="A113" i="12" s="1"/>
  <c r="A114" i="12" s="1"/>
  <c r="A115" i="12" s="1"/>
  <c r="A116" i="12" s="1"/>
  <c r="A117" i="12" s="1"/>
  <c r="A118" i="12" s="1"/>
  <c r="A119" i="12" s="1"/>
  <c r="A120" i="12" s="1"/>
  <c r="A121" i="12" s="1"/>
  <c r="A122" i="12" s="1"/>
  <c r="A123" i="12" s="1"/>
  <c r="A124" i="12" s="1"/>
  <c r="A125" i="12" s="1"/>
  <c r="A126" i="12" s="1"/>
  <c r="A127" i="12" s="1"/>
  <c r="A128" i="12" s="1"/>
  <c r="A129" i="12" s="1"/>
  <c r="A130" i="12" s="1"/>
  <c r="A131" i="12" s="1"/>
  <c r="A132" i="12" s="1"/>
  <c r="A133" i="12" s="1"/>
  <c r="A134" i="12" s="1"/>
  <c r="A135" i="12" s="1"/>
  <c r="A136" i="12" s="1"/>
  <c r="A137" i="12" s="1"/>
  <c r="A138" i="12" s="1"/>
  <c r="A139" i="12" s="1"/>
  <c r="A140" i="12" s="1"/>
  <c r="A141" i="12" s="1"/>
  <c r="A142" i="12" s="1"/>
  <c r="A143" i="12" s="1"/>
  <c r="A144" i="12" s="1"/>
  <c r="A145" i="12" s="1"/>
  <c r="A146" i="12" s="1"/>
  <c r="A147" i="12" s="1"/>
  <c r="A148" i="12" s="1"/>
  <c r="A149" i="12" s="1"/>
  <c r="A150" i="12" s="1"/>
  <c r="A151" i="12" s="1"/>
  <c r="A152" i="12" s="1"/>
  <c r="A153" i="12" s="1"/>
  <c r="A154" i="12" s="1"/>
  <c r="A155" i="12" s="1"/>
  <c r="A156" i="12" s="1"/>
  <c r="A157" i="12" s="1"/>
  <c r="A158" i="12" s="1"/>
  <c r="A159" i="12" s="1"/>
  <c r="A160" i="12" s="1"/>
  <c r="A161" i="12" s="1"/>
  <c r="A162" i="12" s="1"/>
  <c r="A163" i="12" s="1"/>
  <c r="A164" i="12" s="1"/>
  <c r="A165" i="12" s="1"/>
  <c r="A166" i="12" s="1"/>
  <c r="A167" i="12" s="1"/>
  <c r="A168" i="12" s="1"/>
  <c r="A169" i="12" s="1"/>
  <c r="A170" i="12" s="1"/>
  <c r="A171" i="12" s="1"/>
  <c r="A172" i="12" s="1"/>
  <c r="A173" i="12" s="1"/>
  <c r="A174" i="12" s="1"/>
  <c r="A175" i="12" s="1"/>
  <c r="A176" i="12" s="1"/>
  <c r="A177" i="12" s="1"/>
  <c r="A178" i="12" s="1"/>
  <c r="A179" i="12" s="1"/>
  <c r="A180" i="12" s="1"/>
  <c r="A181" i="12" s="1"/>
  <c r="A182" i="12" s="1"/>
  <c r="A183" i="12" s="1"/>
  <c r="A184" i="12" s="1"/>
  <c r="A185" i="12" s="1"/>
  <c r="A186" i="12" s="1"/>
  <c r="A187" i="12" s="1"/>
  <c r="A188" i="12" s="1"/>
  <c r="A189" i="12" s="1"/>
  <c r="A190" i="12" s="1"/>
  <c r="A191" i="12" s="1"/>
  <c r="A192" i="12" s="1"/>
  <c r="A193" i="12" s="1"/>
  <c r="A194" i="12" s="1"/>
  <c r="A195" i="12" s="1"/>
  <c r="A196" i="12" s="1"/>
  <c r="A197" i="12" s="1"/>
  <c r="A198" i="12" s="1"/>
  <c r="A199" i="12" s="1"/>
  <c r="A200" i="12" s="1"/>
  <c r="A201" i="12" s="1"/>
  <c r="A202" i="12" s="1"/>
  <c r="A203" i="12" s="1"/>
  <c r="A204" i="12" s="1"/>
  <c r="A205" i="12" s="1"/>
  <c r="A206" i="12" s="1"/>
  <c r="A207" i="12" s="1"/>
  <c r="A208" i="12" s="1"/>
  <c r="A209" i="12" s="1"/>
  <c r="A210" i="12" s="1"/>
  <c r="A211" i="12" s="1"/>
  <c r="A212" i="12" s="1"/>
  <c r="A213" i="12" s="1"/>
  <c r="A214" i="12" s="1"/>
  <c r="A215" i="12" s="1"/>
  <c r="A216" i="12" s="1"/>
  <c r="A217" i="12" s="1"/>
  <c r="A218" i="12" s="1"/>
  <c r="A219" i="12" s="1"/>
  <c r="A220" i="12" s="1"/>
  <c r="A221" i="12" s="1"/>
  <c r="A222" i="12" s="1"/>
  <c r="A223" i="12" s="1"/>
  <c r="A224" i="12" s="1"/>
  <c r="A225" i="12" s="1"/>
  <c r="A226" i="12" s="1"/>
  <c r="A227" i="12" s="1"/>
  <c r="A228" i="12" s="1"/>
  <c r="A229" i="12" s="1"/>
  <c r="A230" i="12" s="1"/>
  <c r="A231" i="12" s="1"/>
  <c r="A232" i="12" s="1"/>
  <c r="A233" i="12" s="1"/>
  <c r="A234" i="12" s="1"/>
  <c r="A235" i="12" s="1"/>
  <c r="A236" i="12" s="1"/>
  <c r="A237" i="12" s="1"/>
  <c r="A238" i="12" s="1"/>
  <c r="A239" i="12" s="1"/>
  <c r="A240" i="12" s="1"/>
  <c r="A241" i="12" s="1"/>
  <c r="A242" i="12" s="1"/>
  <c r="A243" i="12" s="1"/>
  <c r="A244" i="12" s="1"/>
  <c r="A245" i="12" s="1"/>
  <c r="A246" i="12" s="1"/>
  <c r="A247" i="12" s="1"/>
  <c r="A248" i="12" s="1"/>
  <c r="A249" i="12" s="1"/>
  <c r="A250" i="12" s="1"/>
  <c r="A251" i="12" s="1"/>
  <c r="A252" i="12" s="1"/>
  <c r="A253" i="12" s="1"/>
  <c r="A254" i="12" s="1"/>
  <c r="A255" i="12" s="1"/>
  <c r="A256" i="12" s="1"/>
  <c r="A257" i="12" s="1"/>
  <c r="A258" i="12" s="1"/>
  <c r="A259" i="12" s="1"/>
  <c r="A260" i="12" s="1"/>
  <c r="A261" i="12" s="1"/>
  <c r="A262" i="12" s="1"/>
  <c r="A263" i="12" s="1"/>
  <c r="A264" i="12" s="1"/>
  <c r="A265" i="12" s="1"/>
  <c r="A266" i="12" s="1"/>
  <c r="A267" i="12" s="1"/>
  <c r="A268" i="12" s="1"/>
  <c r="A269" i="12" s="1"/>
  <c r="A270" i="12" s="1"/>
  <c r="A271" i="12" s="1"/>
  <c r="A272" i="12" s="1"/>
  <c r="A273" i="12" s="1"/>
  <c r="A274" i="12" s="1"/>
  <c r="A275" i="12" s="1"/>
  <c r="A276" i="12" s="1"/>
  <c r="A277" i="12" s="1"/>
  <c r="A278" i="12" s="1"/>
  <c r="A279" i="12" s="1"/>
  <c r="A280" i="12" s="1"/>
  <c r="A281" i="12" s="1"/>
  <c r="A282" i="12" s="1"/>
  <c r="A283" i="12" s="1"/>
  <c r="A284" i="12" s="1"/>
  <c r="A285" i="12" s="1"/>
  <c r="A286" i="12" s="1"/>
  <c r="A287" i="12" s="1"/>
  <c r="A288" i="12" s="1"/>
  <c r="A289" i="12" s="1"/>
  <c r="A290" i="12" s="1"/>
  <c r="A291" i="12" s="1"/>
  <c r="A292" i="12" s="1"/>
  <c r="A293" i="12" s="1"/>
  <c r="A294" i="12" s="1"/>
  <c r="A295" i="12" s="1"/>
  <c r="A296" i="12" s="1"/>
  <c r="A297" i="12" s="1"/>
  <c r="A298" i="12" s="1"/>
  <c r="A299" i="12" s="1"/>
  <c r="A300" i="12" s="1"/>
  <c r="A301" i="12" s="1"/>
  <c r="A302" i="12" s="1"/>
  <c r="A303" i="12" s="1"/>
  <c r="A304" i="12" s="1"/>
  <c r="A305" i="12" s="1"/>
  <c r="A306" i="12" s="1"/>
  <c r="A307" i="12" s="1"/>
  <c r="A308" i="12" s="1"/>
  <c r="A309" i="12" s="1"/>
  <c r="A310" i="12" s="1"/>
  <c r="A311" i="12" s="1"/>
  <c r="A312" i="12" s="1"/>
  <c r="A313" i="12" s="1"/>
  <c r="A314" i="12" s="1"/>
  <c r="A315" i="12" s="1"/>
  <c r="A316" i="12" s="1"/>
  <c r="A317" i="12" s="1"/>
  <c r="A318" i="12" s="1"/>
  <c r="A319" i="12" s="1"/>
  <c r="A320" i="12" s="1"/>
  <c r="A321" i="12" s="1"/>
  <c r="A322" i="12" s="1"/>
  <c r="A323" i="12" s="1"/>
  <c r="A324" i="12" s="1"/>
  <c r="A325" i="12" s="1"/>
  <c r="A326" i="12" s="1"/>
  <c r="A327" i="12" s="1"/>
  <c r="A328" i="12" s="1"/>
  <c r="A329" i="12" s="1"/>
  <c r="A330" i="12" s="1"/>
  <c r="A331" i="12" s="1"/>
  <c r="A332" i="12" s="1"/>
  <c r="A333" i="12" s="1"/>
  <c r="A334" i="12" s="1"/>
  <c r="A335" i="12" s="1"/>
  <c r="A336" i="12" s="1"/>
  <c r="A337" i="12" s="1"/>
  <c r="A338" i="12" s="1"/>
  <c r="A339" i="12" s="1"/>
  <c r="A340" i="12" s="1"/>
  <c r="A341" i="12" s="1"/>
  <c r="A342" i="12" s="1"/>
  <c r="A343" i="12" s="1"/>
  <c r="A344" i="12" s="1"/>
  <c r="A345" i="12" s="1"/>
  <c r="A346" i="12" s="1"/>
  <c r="A347" i="12" s="1"/>
  <c r="A348" i="12" s="1"/>
  <c r="A349" i="12" s="1"/>
  <c r="A350" i="12" s="1"/>
  <c r="A351" i="12" s="1"/>
  <c r="A352" i="12" s="1"/>
  <c r="A353" i="12" s="1"/>
  <c r="A354" i="12" s="1"/>
  <c r="A355" i="12" s="1"/>
  <c r="A356" i="12" s="1"/>
  <c r="A357" i="12" s="1"/>
  <c r="A358" i="12" s="1"/>
  <c r="A359" i="12" s="1"/>
  <c r="A360" i="12" s="1"/>
  <c r="A361" i="12" s="1"/>
  <c r="A362" i="12" s="1"/>
  <c r="A363" i="12" s="1"/>
  <c r="A364" i="12" s="1"/>
  <c r="A365" i="12" s="1"/>
  <c r="A366" i="12" s="1"/>
  <c r="A367" i="12" s="1"/>
  <c r="A368" i="12" s="1"/>
  <c r="A369" i="12" s="1"/>
  <c r="A9" i="22"/>
  <c r="A8" i="22"/>
  <c r="C5" i="4"/>
  <c r="C6" i="4"/>
  <c r="C8" i="4"/>
  <c r="C9" i="4"/>
  <c r="C10" i="4"/>
  <c r="C12" i="4"/>
  <c r="C13" i="4"/>
  <c r="C14" i="4"/>
  <c r="C16" i="4"/>
  <c r="C17" i="4"/>
  <c r="C18" i="4"/>
  <c r="C20" i="4"/>
  <c r="C21" i="4"/>
  <c r="C22" i="4"/>
  <c r="C24" i="4"/>
  <c r="C25" i="4"/>
  <c r="C26" i="4"/>
  <c r="C28" i="4"/>
  <c r="C29" i="4"/>
  <c r="C30" i="4"/>
  <c r="C32" i="4"/>
  <c r="C33" i="4"/>
  <c r="C34" i="4"/>
  <c r="C36" i="4"/>
  <c r="C37" i="4"/>
  <c r="C38" i="4"/>
  <c r="C40" i="4"/>
  <c r="C41" i="4"/>
  <c r="C42" i="4"/>
  <c r="C44" i="4"/>
  <c r="C45" i="4"/>
  <c r="C46" i="4"/>
  <c r="C48" i="4"/>
  <c r="C49" i="4"/>
  <c r="C50" i="4"/>
  <c r="C52" i="4"/>
  <c r="C53" i="4"/>
  <c r="C54" i="4"/>
  <c r="C56" i="4"/>
  <c r="C57" i="4"/>
  <c r="C58" i="4"/>
  <c r="C60" i="4"/>
  <c r="C61" i="4"/>
  <c r="C62" i="4"/>
  <c r="C64" i="4"/>
  <c r="C65" i="4"/>
  <c r="C66" i="4"/>
  <c r="C68" i="4"/>
  <c r="C69" i="4"/>
  <c r="C70" i="4"/>
  <c r="C72" i="4"/>
  <c r="C73" i="4"/>
  <c r="C74" i="4"/>
  <c r="C76" i="4"/>
  <c r="C77" i="4"/>
  <c r="C78" i="4"/>
  <c r="C80" i="4"/>
  <c r="C81" i="4"/>
  <c r="C82" i="4"/>
  <c r="C84" i="4"/>
  <c r="C85" i="4"/>
  <c r="C86" i="4"/>
  <c r="C88" i="4"/>
  <c r="C89" i="4"/>
  <c r="C90" i="4"/>
  <c r="C92" i="4"/>
  <c r="C93" i="4"/>
  <c r="C94" i="4"/>
  <c r="C96" i="4"/>
  <c r="C97" i="4"/>
  <c r="C98" i="4"/>
  <c r="C100" i="4"/>
  <c r="C101" i="4"/>
  <c r="C102" i="4"/>
  <c r="C104" i="4"/>
  <c r="C105" i="4"/>
  <c r="C106" i="4"/>
  <c r="C108" i="4"/>
  <c r="C109" i="4"/>
  <c r="C110" i="4"/>
  <c r="C112" i="4"/>
  <c r="C113" i="4"/>
  <c r="C114" i="4"/>
  <c r="C116" i="4"/>
  <c r="C117" i="4"/>
  <c r="C118" i="4"/>
  <c r="C120" i="4"/>
  <c r="C121" i="4"/>
  <c r="C122" i="4"/>
  <c r="C124" i="4"/>
  <c r="C125" i="4"/>
  <c r="C126" i="4"/>
  <c r="C128" i="4"/>
  <c r="C129" i="4"/>
  <c r="C130" i="4"/>
  <c r="C132" i="4"/>
  <c r="C133" i="4"/>
  <c r="C134" i="4"/>
  <c r="C136" i="4"/>
  <c r="C137" i="4"/>
  <c r="C138" i="4"/>
  <c r="C140" i="4"/>
  <c r="C141" i="4"/>
  <c r="C142" i="4"/>
  <c r="C144" i="4"/>
  <c r="C145" i="4"/>
  <c r="C146" i="4"/>
  <c r="C148" i="4"/>
  <c r="C149" i="4"/>
  <c r="C150" i="4"/>
  <c r="C152" i="4"/>
  <c r="C153" i="4"/>
  <c r="C154" i="4"/>
  <c r="C156" i="4"/>
  <c r="C157" i="4"/>
  <c r="C158" i="4"/>
  <c r="C160" i="4"/>
  <c r="C161" i="4"/>
  <c r="C162" i="4"/>
  <c r="C164" i="4"/>
  <c r="C165" i="4"/>
  <c r="C166" i="4"/>
  <c r="C168" i="4"/>
  <c r="C169" i="4"/>
  <c r="C170" i="4"/>
  <c r="C172" i="4"/>
  <c r="C173" i="4"/>
  <c r="C174" i="4"/>
  <c r="C176" i="4"/>
  <c r="C177" i="4"/>
  <c r="C178" i="4"/>
  <c r="C180" i="4"/>
  <c r="C181" i="4"/>
  <c r="C182" i="4"/>
  <c r="C184" i="4"/>
  <c r="C185" i="4"/>
  <c r="C186" i="4"/>
  <c r="C188" i="4"/>
  <c r="C189" i="4"/>
  <c r="C190" i="4"/>
  <c r="C192" i="4"/>
  <c r="C193" i="4"/>
  <c r="C194" i="4"/>
  <c r="C196" i="4"/>
  <c r="C197" i="4"/>
  <c r="C198" i="4"/>
  <c r="C200" i="4"/>
  <c r="C201" i="4"/>
  <c r="C202" i="4"/>
  <c r="C204" i="4"/>
  <c r="C205" i="4"/>
  <c r="C206" i="4"/>
  <c r="C208" i="4"/>
  <c r="C209" i="4"/>
  <c r="C210" i="4"/>
  <c r="C212" i="4"/>
  <c r="C213" i="4"/>
  <c r="C214" i="4"/>
  <c r="C216" i="4"/>
  <c r="C217" i="4"/>
  <c r="C218" i="4"/>
  <c r="C220" i="4"/>
  <c r="C221" i="4"/>
  <c r="C222" i="4"/>
  <c r="C224" i="4"/>
  <c r="C225" i="4"/>
  <c r="C226" i="4"/>
  <c r="C228" i="4"/>
  <c r="C229" i="4"/>
  <c r="C230" i="4"/>
  <c r="C232" i="4"/>
  <c r="C233" i="4"/>
  <c r="C234" i="4"/>
  <c r="C236" i="4"/>
  <c r="C237" i="4"/>
  <c r="C238" i="4"/>
  <c r="C240" i="4"/>
  <c r="C241" i="4"/>
  <c r="C242" i="4"/>
  <c r="C244" i="4"/>
  <c r="C245" i="4"/>
  <c r="C246" i="4"/>
  <c r="C248" i="4"/>
  <c r="C249" i="4"/>
  <c r="C250" i="4"/>
  <c r="C252" i="4"/>
  <c r="C253" i="4"/>
  <c r="C254" i="4"/>
  <c r="C256" i="4"/>
  <c r="C257" i="4"/>
  <c r="C258" i="4"/>
  <c r="C260" i="4"/>
  <c r="C261" i="4"/>
  <c r="C262" i="4"/>
  <c r="C264" i="4"/>
  <c r="C265" i="4"/>
  <c r="C266" i="4"/>
  <c r="C268" i="4"/>
  <c r="C269" i="4"/>
  <c r="C270" i="4"/>
  <c r="C272" i="4"/>
  <c r="C273" i="4"/>
  <c r="C274" i="4"/>
  <c r="C276" i="4"/>
  <c r="C277" i="4"/>
  <c r="C278" i="4"/>
  <c r="C280" i="4"/>
  <c r="C281" i="4"/>
  <c r="C282" i="4"/>
  <c r="C284" i="4"/>
  <c r="C285" i="4"/>
  <c r="C286" i="4"/>
  <c r="C288" i="4"/>
  <c r="C289" i="4"/>
  <c r="C290" i="4"/>
  <c r="C292" i="4"/>
  <c r="C293" i="4"/>
  <c r="C294" i="4"/>
  <c r="C296" i="4"/>
  <c r="C297" i="4"/>
  <c r="C298" i="4"/>
  <c r="C300" i="4"/>
  <c r="C301" i="4"/>
  <c r="C302" i="4"/>
  <c r="C304" i="4"/>
  <c r="C305" i="4"/>
  <c r="C306" i="4"/>
  <c r="C308" i="4"/>
  <c r="C309" i="4"/>
  <c r="C310" i="4"/>
  <c r="C312" i="4"/>
  <c r="C313" i="4"/>
  <c r="C314" i="4"/>
  <c r="C316" i="4"/>
  <c r="C317" i="4"/>
  <c r="C318" i="4"/>
  <c r="C4" i="4"/>
  <c r="M5" i="12"/>
  <c r="M6" i="12"/>
  <c r="M7" i="12"/>
  <c r="M9" i="12"/>
  <c r="M10" i="12"/>
  <c r="M11" i="12"/>
  <c r="M13" i="12"/>
  <c r="M14" i="12"/>
  <c r="M15" i="12"/>
  <c r="M17" i="12"/>
  <c r="M18" i="12"/>
  <c r="M19" i="12"/>
  <c r="M21" i="12"/>
  <c r="M22" i="12"/>
  <c r="M23" i="12"/>
  <c r="M25" i="12"/>
  <c r="M26" i="12"/>
  <c r="M27" i="12"/>
  <c r="M29" i="12"/>
  <c r="M30" i="12"/>
  <c r="M31" i="12"/>
  <c r="M33" i="12"/>
  <c r="M34" i="12"/>
  <c r="M35" i="12"/>
  <c r="M37" i="12"/>
  <c r="M38" i="12"/>
  <c r="M39" i="12"/>
  <c r="M41" i="12"/>
  <c r="M42" i="12"/>
  <c r="M43" i="12"/>
  <c r="M45" i="12"/>
  <c r="M46" i="12"/>
  <c r="M47" i="12"/>
  <c r="M49" i="12"/>
  <c r="M50" i="12"/>
  <c r="M51" i="12"/>
  <c r="M53" i="12"/>
  <c r="M54" i="12"/>
  <c r="M55" i="12"/>
  <c r="M57" i="12"/>
  <c r="M58" i="12"/>
  <c r="M59" i="12"/>
  <c r="M61" i="12"/>
  <c r="M62" i="12"/>
  <c r="M63" i="12"/>
  <c r="M65" i="12"/>
  <c r="M66" i="12"/>
  <c r="M67" i="12"/>
  <c r="M69" i="12"/>
  <c r="M70" i="12"/>
  <c r="M71" i="12"/>
  <c r="M73" i="12"/>
  <c r="M74" i="12"/>
  <c r="M75" i="12"/>
  <c r="M77" i="12"/>
  <c r="M78" i="12"/>
  <c r="M79" i="12"/>
  <c r="M81" i="12"/>
  <c r="M82" i="12"/>
  <c r="M83" i="12"/>
  <c r="M85" i="12"/>
  <c r="M86" i="12"/>
  <c r="M87" i="12"/>
  <c r="M89" i="12"/>
  <c r="M90" i="12"/>
  <c r="M91" i="12"/>
  <c r="M93" i="12"/>
  <c r="M94" i="12"/>
  <c r="M95" i="12"/>
  <c r="M97" i="12"/>
  <c r="M98" i="12"/>
  <c r="M99" i="12"/>
  <c r="M101" i="12"/>
  <c r="M102" i="12"/>
  <c r="M103" i="12"/>
  <c r="M105" i="12"/>
  <c r="M106" i="12"/>
  <c r="M107" i="12"/>
  <c r="M109" i="12"/>
  <c r="M110" i="12"/>
  <c r="M111" i="12"/>
  <c r="M113" i="12"/>
  <c r="M114" i="12"/>
  <c r="M115" i="12"/>
  <c r="M117" i="12"/>
  <c r="M118" i="12"/>
  <c r="M119" i="12"/>
  <c r="M121" i="12"/>
  <c r="M122" i="12"/>
  <c r="M123" i="12"/>
  <c r="M125" i="12"/>
  <c r="M126" i="12"/>
  <c r="M127" i="12"/>
  <c r="M129" i="12"/>
  <c r="M130" i="12"/>
  <c r="M131" i="12"/>
  <c r="M133" i="12"/>
  <c r="M134" i="12"/>
  <c r="M135" i="12"/>
  <c r="M137" i="12"/>
  <c r="M138" i="12"/>
  <c r="M139" i="12"/>
  <c r="M141" i="12"/>
  <c r="M142" i="12"/>
  <c r="M143" i="12"/>
  <c r="M145" i="12"/>
  <c r="M146" i="12"/>
  <c r="M147" i="12"/>
  <c r="M149" i="12"/>
  <c r="M150" i="12"/>
  <c r="M151" i="12"/>
  <c r="M153" i="12"/>
  <c r="M154" i="12"/>
  <c r="M155" i="12"/>
  <c r="M157" i="12"/>
  <c r="M158" i="12"/>
  <c r="M159" i="12"/>
  <c r="M161" i="12"/>
  <c r="M162" i="12"/>
  <c r="M163" i="12"/>
  <c r="M165" i="12"/>
  <c r="M166" i="12"/>
  <c r="M167" i="12"/>
  <c r="M169" i="12"/>
  <c r="M170" i="12"/>
  <c r="M171" i="12"/>
  <c r="M173" i="12"/>
  <c r="M174" i="12"/>
  <c r="M175" i="12"/>
  <c r="M177" i="12"/>
  <c r="M178" i="12"/>
  <c r="M179" i="12"/>
  <c r="M181" i="12"/>
  <c r="M182" i="12"/>
  <c r="M183" i="12"/>
  <c r="M185" i="12"/>
  <c r="M186" i="12"/>
  <c r="M187" i="12"/>
  <c r="M189" i="12"/>
  <c r="M190" i="12"/>
  <c r="M191" i="12"/>
  <c r="M193" i="12"/>
  <c r="M194" i="12"/>
  <c r="M195" i="12"/>
  <c r="M197" i="12"/>
  <c r="M198" i="12"/>
  <c r="M199" i="12"/>
  <c r="M201" i="12"/>
  <c r="M202" i="12"/>
  <c r="M203" i="12"/>
  <c r="M205" i="12"/>
  <c r="M206" i="12"/>
  <c r="M207" i="12"/>
  <c r="M209" i="12"/>
  <c r="M210" i="12"/>
  <c r="M211" i="12"/>
  <c r="M213" i="12"/>
  <c r="M214" i="12"/>
  <c r="M215" i="12"/>
  <c r="M217" i="12"/>
  <c r="M218" i="12"/>
  <c r="M219" i="12"/>
  <c r="M221" i="12"/>
  <c r="M222" i="12"/>
  <c r="M223" i="12"/>
  <c r="M225" i="12"/>
  <c r="M226" i="12"/>
  <c r="M227" i="12"/>
  <c r="M229" i="12"/>
  <c r="M230" i="12"/>
  <c r="M231" i="12"/>
  <c r="M233" i="12"/>
  <c r="M234" i="12"/>
  <c r="M235" i="12"/>
  <c r="M237" i="12"/>
  <c r="M238" i="12"/>
  <c r="M239" i="12"/>
  <c r="M241" i="12"/>
  <c r="M242" i="12"/>
  <c r="M243" i="12"/>
  <c r="M245" i="12"/>
  <c r="M246" i="12"/>
  <c r="M247" i="12"/>
  <c r="M249" i="12"/>
  <c r="M250" i="12"/>
  <c r="M251" i="12"/>
  <c r="M253" i="12"/>
  <c r="M254" i="12"/>
  <c r="M255" i="12"/>
  <c r="M257" i="12"/>
  <c r="M258" i="12"/>
  <c r="M259" i="12"/>
  <c r="M261" i="12"/>
  <c r="M262" i="12"/>
  <c r="M263" i="12"/>
  <c r="M265" i="12"/>
  <c r="M266" i="12"/>
  <c r="M267" i="12"/>
  <c r="M269" i="12"/>
  <c r="M270" i="12"/>
  <c r="M271" i="12"/>
  <c r="M273" i="12"/>
  <c r="M274" i="12"/>
  <c r="M275" i="12"/>
  <c r="M277" i="12"/>
  <c r="M278" i="12"/>
  <c r="M279" i="12"/>
  <c r="M281" i="12"/>
  <c r="M282" i="12"/>
  <c r="M283" i="12"/>
  <c r="M285" i="12"/>
  <c r="M286" i="12"/>
  <c r="M287" i="12"/>
  <c r="M289" i="12"/>
  <c r="M290" i="12"/>
  <c r="M291" i="12"/>
  <c r="M293" i="12"/>
  <c r="M294" i="12"/>
  <c r="M295" i="12"/>
  <c r="M297" i="12"/>
  <c r="M298" i="12"/>
  <c r="M299" i="12"/>
  <c r="M301" i="12"/>
  <c r="M302" i="12"/>
  <c r="M303" i="12"/>
  <c r="M305" i="12"/>
  <c r="M306" i="12"/>
  <c r="M307" i="12"/>
  <c r="M309" i="12"/>
  <c r="M310" i="12"/>
  <c r="M311" i="12"/>
  <c r="M313" i="12"/>
  <c r="M314" i="12"/>
  <c r="M315" i="12"/>
  <c r="M317" i="12"/>
  <c r="M318" i="12"/>
  <c r="M319" i="12"/>
  <c r="M321" i="12"/>
  <c r="M322" i="12"/>
  <c r="M323" i="12"/>
  <c r="M325" i="12"/>
  <c r="M326" i="12"/>
  <c r="M327" i="12"/>
  <c r="M329" i="12"/>
  <c r="M330" i="12"/>
  <c r="M331" i="12"/>
  <c r="M333" i="12"/>
  <c r="M334" i="12"/>
  <c r="M335" i="12"/>
  <c r="M337" i="12"/>
  <c r="M338" i="12"/>
  <c r="M339" i="12"/>
  <c r="M341" i="12"/>
  <c r="M342" i="12"/>
  <c r="M343" i="12"/>
  <c r="M345" i="12"/>
  <c r="M346" i="12"/>
  <c r="M347" i="12"/>
  <c r="M349" i="12"/>
  <c r="M350" i="12"/>
  <c r="M351" i="12"/>
  <c r="M353" i="12"/>
  <c r="M354" i="12"/>
  <c r="M355" i="12"/>
  <c r="M357" i="12"/>
  <c r="M358" i="12"/>
  <c r="M359" i="12"/>
  <c r="M361" i="12"/>
  <c r="M362" i="12"/>
  <c r="M363" i="12"/>
  <c r="M365" i="12"/>
  <c r="M366" i="12"/>
  <c r="M367" i="12"/>
  <c r="M369" i="12"/>
  <c r="M370" i="12"/>
  <c r="M371" i="12"/>
  <c r="M372" i="12"/>
  <c r="M373" i="12"/>
  <c r="M374" i="12"/>
  <c r="M375" i="12"/>
  <c r="M376" i="12"/>
  <c r="M377" i="12"/>
  <c r="M378" i="12"/>
  <c r="M379" i="12"/>
  <c r="M380" i="12"/>
  <c r="M381" i="12"/>
  <c r="M382" i="12"/>
  <c r="M383" i="12"/>
  <c r="M384" i="12"/>
  <c r="M385" i="12"/>
  <c r="M386" i="12"/>
  <c r="M387" i="12"/>
  <c r="M388" i="12"/>
  <c r="M389" i="12"/>
  <c r="M390" i="12"/>
  <c r="M391" i="12"/>
  <c r="M392" i="12"/>
  <c r="M393" i="12"/>
  <c r="M394" i="12"/>
  <c r="M395" i="12"/>
  <c r="M396" i="12"/>
  <c r="M397" i="12"/>
  <c r="M398" i="12"/>
  <c r="M399" i="12"/>
  <c r="M400" i="12"/>
  <c r="M401" i="12"/>
  <c r="AC48" i="29" l="1"/>
  <c r="AA47" i="27"/>
  <c r="AA47" i="19"/>
  <c r="AD47" i="29"/>
  <c r="Z47" i="27"/>
  <c r="Z47" i="19"/>
  <c r="AE47" i="29"/>
  <c r="AB47" i="19"/>
  <c r="AB47" i="27"/>
  <c r="A56" i="33"/>
  <c r="K24" i="33"/>
  <c r="L24" i="33"/>
  <c r="C25" i="33" s="1"/>
  <c r="A78" i="31"/>
  <c r="K21" i="31"/>
  <c r="L21" i="31"/>
  <c r="C22" i="31" s="1"/>
  <c r="L48" i="29"/>
  <c r="M48" i="29"/>
  <c r="N48" i="29"/>
  <c r="N110" i="19"/>
  <c r="N110" i="27"/>
  <c r="N110" i="25"/>
  <c r="P91" i="19"/>
  <c r="P91" i="27"/>
  <c r="P91" i="25"/>
  <c r="O73" i="19"/>
  <c r="O73" i="27"/>
  <c r="O73" i="25"/>
  <c r="O57" i="19"/>
  <c r="O57" i="27"/>
  <c r="O57" i="25"/>
  <c r="O33" i="19"/>
  <c r="AJ33" i="19" s="1"/>
  <c r="O33" i="27"/>
  <c r="AJ33" i="27" s="1"/>
  <c r="O33" i="25"/>
  <c r="N22" i="19"/>
  <c r="N22" i="27"/>
  <c r="N22" i="25"/>
  <c r="K62" i="27"/>
  <c r="K110" i="27"/>
  <c r="K36" i="27"/>
  <c r="P119" i="19"/>
  <c r="P119" i="27"/>
  <c r="P119" i="25"/>
  <c r="O109" i="19"/>
  <c r="O109" i="27"/>
  <c r="O109" i="25"/>
  <c r="P103" i="19"/>
  <c r="P103" i="27"/>
  <c r="P103" i="25"/>
  <c r="P95" i="19"/>
  <c r="P95" i="27"/>
  <c r="P95" i="25"/>
  <c r="O85" i="19"/>
  <c r="O85" i="27"/>
  <c r="O85" i="25"/>
  <c r="O77" i="19"/>
  <c r="O77" i="27"/>
  <c r="O77" i="25"/>
  <c r="N74" i="19"/>
  <c r="N74" i="27"/>
  <c r="N74" i="25"/>
  <c r="N66" i="19"/>
  <c r="N66" i="27"/>
  <c r="N66" i="25"/>
  <c r="N58" i="19"/>
  <c r="N58" i="27"/>
  <c r="N58" i="25"/>
  <c r="O53" i="19"/>
  <c r="O53" i="27"/>
  <c r="O53" i="25"/>
  <c r="P47" i="19"/>
  <c r="P47" i="27"/>
  <c r="P47" i="25"/>
  <c r="N42" i="19"/>
  <c r="AI42" i="19" s="1"/>
  <c r="N42" i="27"/>
  <c r="N42" i="25"/>
  <c r="O37" i="19"/>
  <c r="AJ37" i="19" s="1"/>
  <c r="O37" i="27"/>
  <c r="AJ37" i="27" s="1"/>
  <c r="O37" i="25"/>
  <c r="N34" i="19"/>
  <c r="AI34" i="19" s="1"/>
  <c r="N34" i="27"/>
  <c r="N34" i="25"/>
  <c r="P31" i="19"/>
  <c r="P31" i="27"/>
  <c r="P31" i="25"/>
  <c r="O29" i="19"/>
  <c r="O29" i="27"/>
  <c r="O29" i="25"/>
  <c r="N26" i="19"/>
  <c r="N26" i="27"/>
  <c r="N26" i="25"/>
  <c r="P23" i="19"/>
  <c r="P23" i="27"/>
  <c r="P23" i="25"/>
  <c r="O21" i="19"/>
  <c r="O21" i="27"/>
  <c r="O21" i="25"/>
  <c r="N18" i="19"/>
  <c r="N18" i="27"/>
  <c r="N18" i="25"/>
  <c r="P15" i="19"/>
  <c r="P15" i="27"/>
  <c r="P15" i="25"/>
  <c r="O13" i="19"/>
  <c r="O13" i="27"/>
  <c r="O13" i="25"/>
  <c r="N10" i="19"/>
  <c r="N10" i="27"/>
  <c r="N10" i="25"/>
  <c r="P7" i="19"/>
  <c r="P7" i="27"/>
  <c r="P7" i="25"/>
  <c r="O5" i="19"/>
  <c r="O5" i="27"/>
  <c r="O5" i="25"/>
  <c r="M27" i="27"/>
  <c r="K27" i="23"/>
  <c r="P27" i="23" s="1"/>
  <c r="G29" i="12" s="1"/>
  <c r="M90" i="27"/>
  <c r="K90" i="23"/>
  <c r="P90" i="23" s="1"/>
  <c r="G92" i="12" s="1"/>
  <c r="K63" i="27"/>
  <c r="M102" i="27"/>
  <c r="K102" i="23"/>
  <c r="P102" i="23" s="1"/>
  <c r="G104" i="12" s="1"/>
  <c r="K47" i="27"/>
  <c r="M10" i="27"/>
  <c r="K10" i="23"/>
  <c r="P10" i="23" s="1"/>
  <c r="G12" i="12" s="1"/>
  <c r="K118" i="27"/>
  <c r="M50" i="27"/>
  <c r="K50" i="23"/>
  <c r="P50" i="23" s="1"/>
  <c r="G52" i="12" s="1"/>
  <c r="M106" i="27"/>
  <c r="K106" i="23"/>
  <c r="P106" i="23" s="1"/>
  <c r="G108" i="12" s="1"/>
  <c r="M92" i="27"/>
  <c r="K92" i="23"/>
  <c r="P92" i="23" s="1"/>
  <c r="G94" i="12" s="1"/>
  <c r="M35" i="27"/>
  <c r="K35" i="23"/>
  <c r="P35" i="23" s="1"/>
  <c r="G37" i="12" s="1"/>
  <c r="M111" i="27"/>
  <c r="K111" i="23"/>
  <c r="K90" i="27"/>
  <c r="M47" i="27"/>
  <c r="K47" i="23"/>
  <c r="J47" i="23" s="1"/>
  <c r="K26" i="27"/>
  <c r="L5" i="27"/>
  <c r="AJ5" i="27" s="1"/>
  <c r="I5" i="23"/>
  <c r="M89" i="27"/>
  <c r="K89" i="23"/>
  <c r="P89" i="23" s="1"/>
  <c r="G91" i="12" s="1"/>
  <c r="K68" i="27"/>
  <c r="M25" i="27"/>
  <c r="K25" i="23"/>
  <c r="P25" i="23" s="1"/>
  <c r="G27" i="12" s="1"/>
  <c r="K4" i="27"/>
  <c r="AI4" i="27" s="1"/>
  <c r="K4" i="25"/>
  <c r="K4" i="19"/>
  <c r="M78" i="27"/>
  <c r="K78" i="23"/>
  <c r="P78" i="23" s="1"/>
  <c r="G80" i="12" s="1"/>
  <c r="K57" i="27"/>
  <c r="M14" i="27"/>
  <c r="K14" i="23"/>
  <c r="P14" i="23" s="1"/>
  <c r="G16" i="12" s="1"/>
  <c r="M96" i="27"/>
  <c r="K96" i="23"/>
  <c r="P96" i="23" s="1"/>
  <c r="G98" i="12" s="1"/>
  <c r="K75" i="27"/>
  <c r="M32" i="27"/>
  <c r="K32" i="23"/>
  <c r="P32" i="23" s="1"/>
  <c r="G34" i="12" s="1"/>
  <c r="K11" i="27"/>
  <c r="J11" i="23"/>
  <c r="M109" i="27"/>
  <c r="K109" i="23"/>
  <c r="J109" i="23" s="1"/>
  <c r="K88" i="27"/>
  <c r="M45" i="27"/>
  <c r="K45" i="23"/>
  <c r="J45" i="23" s="1"/>
  <c r="K24" i="27"/>
  <c r="P115" i="19"/>
  <c r="P115" i="27"/>
  <c r="P115" i="25"/>
  <c r="O97" i="19"/>
  <c r="O97" i="27"/>
  <c r="O97" i="25"/>
  <c r="P75" i="19"/>
  <c r="P75" i="27"/>
  <c r="P75" i="25"/>
  <c r="N62" i="19"/>
  <c r="N62" i="27"/>
  <c r="N62" i="25"/>
  <c r="P43" i="19"/>
  <c r="AK43" i="19" s="1"/>
  <c r="P43" i="27"/>
  <c r="P43" i="25"/>
  <c r="N30" i="19"/>
  <c r="N30" i="27"/>
  <c r="N30" i="25"/>
  <c r="P11" i="19"/>
  <c r="P11" i="27"/>
  <c r="P11" i="25"/>
  <c r="M112" i="27"/>
  <c r="K112" i="23"/>
  <c r="J112" i="23" s="1"/>
  <c r="M75" i="27"/>
  <c r="K75" i="23"/>
  <c r="P75" i="23" s="1"/>
  <c r="G77" i="12" s="1"/>
  <c r="M44" i="27"/>
  <c r="K44" i="23"/>
  <c r="P44" i="23" s="1"/>
  <c r="G46" i="12" s="1"/>
  <c r="M79" i="27"/>
  <c r="K79" i="23"/>
  <c r="P79" i="23" s="1"/>
  <c r="G81" i="12" s="1"/>
  <c r="N122" i="19"/>
  <c r="N122" i="27"/>
  <c r="N122" i="25"/>
  <c r="P111" i="19"/>
  <c r="P111" i="27"/>
  <c r="P111" i="25"/>
  <c r="N106" i="19"/>
  <c r="N106" i="27"/>
  <c r="N106" i="25"/>
  <c r="O93" i="19"/>
  <c r="O93" i="27"/>
  <c r="O93" i="25"/>
  <c r="N90" i="19"/>
  <c r="N90" i="27"/>
  <c r="N90" i="25"/>
  <c r="P79" i="19"/>
  <c r="P79" i="27"/>
  <c r="P79" i="25"/>
  <c r="O69" i="19"/>
  <c r="O69" i="27"/>
  <c r="O69" i="25"/>
  <c r="O61" i="19"/>
  <c r="O61" i="27"/>
  <c r="O61" i="25"/>
  <c r="N50" i="19"/>
  <c r="N50" i="27"/>
  <c r="N50" i="25"/>
  <c r="O45" i="19"/>
  <c r="AJ45" i="19" s="1"/>
  <c r="O45" i="27"/>
  <c r="AJ45" i="27" s="1"/>
  <c r="O45" i="25"/>
  <c r="O122" i="19"/>
  <c r="O122" i="27"/>
  <c r="O122" i="25"/>
  <c r="N119" i="19"/>
  <c r="N119" i="27"/>
  <c r="N119" i="25"/>
  <c r="P116" i="19"/>
  <c r="P116" i="27"/>
  <c r="P116" i="25"/>
  <c r="O114" i="19"/>
  <c r="O114" i="27"/>
  <c r="O114" i="25"/>
  <c r="N111" i="19"/>
  <c r="N111" i="27"/>
  <c r="N111" i="25"/>
  <c r="P108" i="19"/>
  <c r="P108" i="27"/>
  <c r="P108" i="25"/>
  <c r="O106" i="19"/>
  <c r="O106" i="27"/>
  <c r="O106" i="25"/>
  <c r="N103" i="19"/>
  <c r="N103" i="27"/>
  <c r="N103" i="25"/>
  <c r="P100" i="19"/>
  <c r="P100" i="27"/>
  <c r="P100" i="25"/>
  <c r="O98" i="19"/>
  <c r="O98" i="27"/>
  <c r="O98" i="25"/>
  <c r="N95" i="19"/>
  <c r="N95" i="27"/>
  <c r="N95" i="25"/>
  <c r="P92" i="19"/>
  <c r="P92" i="27"/>
  <c r="P92" i="25"/>
  <c r="O90" i="19"/>
  <c r="O90" i="27"/>
  <c r="O90" i="25"/>
  <c r="N87" i="19"/>
  <c r="N87" i="27"/>
  <c r="N87" i="25"/>
  <c r="P84" i="19"/>
  <c r="P84" i="27"/>
  <c r="P84" i="25"/>
  <c r="O82" i="19"/>
  <c r="O82" i="27"/>
  <c r="O82" i="25"/>
  <c r="N79" i="19"/>
  <c r="N79" i="27"/>
  <c r="N79" i="25"/>
  <c r="P76" i="19"/>
  <c r="P76" i="27"/>
  <c r="P76" i="25"/>
  <c r="O74" i="19"/>
  <c r="O74" i="27"/>
  <c r="O74" i="25"/>
  <c r="N71" i="19"/>
  <c r="N71" i="27"/>
  <c r="N71" i="25"/>
  <c r="P68" i="19"/>
  <c r="P68" i="27"/>
  <c r="P68" i="25"/>
  <c r="O66" i="19"/>
  <c r="O66" i="27"/>
  <c r="O66" i="25"/>
  <c r="N63" i="19"/>
  <c r="N63" i="27"/>
  <c r="N63" i="25"/>
  <c r="P60" i="19"/>
  <c r="P60" i="27"/>
  <c r="P60" i="25"/>
  <c r="O58" i="19"/>
  <c r="O58" i="27"/>
  <c r="O58" i="25"/>
  <c r="N55" i="19"/>
  <c r="N55" i="27"/>
  <c r="N55" i="25"/>
  <c r="P52" i="19"/>
  <c r="P52" i="27"/>
  <c r="P52" i="25"/>
  <c r="O50" i="19"/>
  <c r="O50" i="27"/>
  <c r="O50" i="25"/>
  <c r="N47" i="19"/>
  <c r="N47" i="27"/>
  <c r="N47" i="25"/>
  <c r="P44" i="19"/>
  <c r="AK44" i="19" s="1"/>
  <c r="P44" i="27"/>
  <c r="P44" i="25"/>
  <c r="O42" i="19"/>
  <c r="AJ42" i="19" s="1"/>
  <c r="O42" i="27"/>
  <c r="AJ42" i="27" s="1"/>
  <c r="O42" i="25"/>
  <c r="N39" i="19"/>
  <c r="AI39" i="19" s="1"/>
  <c r="N39" i="27"/>
  <c r="N39" i="25"/>
  <c r="P36" i="19"/>
  <c r="AK36" i="19" s="1"/>
  <c r="P36" i="27"/>
  <c r="P36" i="25"/>
  <c r="O34" i="19"/>
  <c r="AJ34" i="19" s="1"/>
  <c r="O34" i="27"/>
  <c r="AJ34" i="27" s="1"/>
  <c r="O34" i="25"/>
  <c r="N31" i="19"/>
  <c r="N31" i="27"/>
  <c r="N31" i="25"/>
  <c r="P28" i="19"/>
  <c r="P28" i="27"/>
  <c r="P28" i="25"/>
  <c r="O26" i="19"/>
  <c r="O26" i="27"/>
  <c r="O26" i="25"/>
  <c r="N23" i="19"/>
  <c r="N23" i="27"/>
  <c r="N23" i="25"/>
  <c r="P20" i="19"/>
  <c r="P20" i="27"/>
  <c r="P20" i="25"/>
  <c r="O18" i="19"/>
  <c r="O18" i="27"/>
  <c r="O18" i="25"/>
  <c r="N15" i="19"/>
  <c r="N15" i="27"/>
  <c r="N15" i="25"/>
  <c r="P12" i="19"/>
  <c r="P12" i="27"/>
  <c r="P12" i="25"/>
  <c r="O10" i="19"/>
  <c r="O10" i="27"/>
  <c r="O10" i="25"/>
  <c r="N7" i="19"/>
  <c r="N7" i="27"/>
  <c r="N7" i="25"/>
  <c r="P4" i="19"/>
  <c r="P4" i="27"/>
  <c r="P4" i="25"/>
  <c r="M116" i="27"/>
  <c r="K116" i="23"/>
  <c r="P116" i="23" s="1"/>
  <c r="G118" i="12" s="1"/>
  <c r="K13" i="27"/>
  <c r="J13" i="23"/>
  <c r="M83" i="27"/>
  <c r="K83" i="23"/>
  <c r="P83" i="23" s="1"/>
  <c r="G85" i="12" s="1"/>
  <c r="M26" i="27"/>
  <c r="K26" i="23"/>
  <c r="P26" i="23" s="1"/>
  <c r="G28" i="12" s="1"/>
  <c r="K3" i="23"/>
  <c r="P3" i="23" s="1"/>
  <c r="L8" i="27"/>
  <c r="AJ8" i="27" s="1"/>
  <c r="I8" i="23"/>
  <c r="M43" i="27"/>
  <c r="K43" i="23"/>
  <c r="P43" i="23" s="1"/>
  <c r="G45" i="12" s="1"/>
  <c r="K85" i="27"/>
  <c r="M28" i="27"/>
  <c r="K28" i="23"/>
  <c r="J28" i="23" s="1"/>
  <c r="M87" i="27"/>
  <c r="K87" i="23"/>
  <c r="K66" i="27"/>
  <c r="M23" i="27"/>
  <c r="K23" i="23"/>
  <c r="P23" i="23" s="1"/>
  <c r="G25" i="12" s="1"/>
  <c r="L10" i="27"/>
  <c r="I10" i="23"/>
  <c r="K108" i="27"/>
  <c r="M65" i="27"/>
  <c r="K65" i="23"/>
  <c r="P65" i="23" s="1"/>
  <c r="G67" i="12" s="1"/>
  <c r="K44" i="27"/>
  <c r="K97" i="27"/>
  <c r="M54" i="27"/>
  <c r="K54" i="23"/>
  <c r="J54" i="23" s="1"/>
  <c r="L12" i="27"/>
  <c r="I12" i="23"/>
  <c r="M72" i="27"/>
  <c r="K72" i="23"/>
  <c r="J72" i="23" s="1"/>
  <c r="M8" i="27"/>
  <c r="AK8" i="27" s="1"/>
  <c r="K8" i="23"/>
  <c r="M85" i="27"/>
  <c r="K85" i="23"/>
  <c r="J85" i="23" s="1"/>
  <c r="K64" i="27"/>
  <c r="M21" i="27"/>
  <c r="K21" i="23"/>
  <c r="P21" i="23" s="1"/>
  <c r="G23" i="12" s="1"/>
  <c r="N3" i="19"/>
  <c r="N3" i="27"/>
  <c r="N3" i="25"/>
  <c r="O105" i="19"/>
  <c r="O105" i="27"/>
  <c r="O105" i="25"/>
  <c r="P83" i="19"/>
  <c r="P83" i="27"/>
  <c r="P83" i="25"/>
  <c r="O65" i="19"/>
  <c r="O65" i="27"/>
  <c r="O65" i="25"/>
  <c r="N46" i="19"/>
  <c r="AI46" i="19" s="1"/>
  <c r="N46" i="27"/>
  <c r="N46" i="25"/>
  <c r="P27" i="19"/>
  <c r="P27" i="27"/>
  <c r="P27" i="25"/>
  <c r="N14" i="19"/>
  <c r="N14" i="27"/>
  <c r="N14" i="25"/>
  <c r="M15" i="27"/>
  <c r="K15" i="23"/>
  <c r="P15" i="23" s="1"/>
  <c r="G17" i="12" s="1"/>
  <c r="O117" i="19"/>
  <c r="O117" i="27"/>
  <c r="O117" i="25"/>
  <c r="N114" i="19"/>
  <c r="N114" i="27"/>
  <c r="N114" i="25"/>
  <c r="O101" i="19"/>
  <c r="O101" i="27"/>
  <c r="O101" i="25"/>
  <c r="N98" i="19"/>
  <c r="N98" i="27"/>
  <c r="N98" i="25"/>
  <c r="P87" i="19"/>
  <c r="P87" i="27"/>
  <c r="P87" i="25"/>
  <c r="N82" i="19"/>
  <c r="N82" i="27"/>
  <c r="N82" i="25"/>
  <c r="P71" i="19"/>
  <c r="P71" i="27"/>
  <c r="P71" i="25"/>
  <c r="P63" i="19"/>
  <c r="P63" i="27"/>
  <c r="P63" i="25"/>
  <c r="P55" i="19"/>
  <c r="P55" i="27"/>
  <c r="P55" i="25"/>
  <c r="P39" i="19"/>
  <c r="AK39" i="19" s="1"/>
  <c r="P39" i="27"/>
  <c r="P39" i="25"/>
  <c r="O3" i="19"/>
  <c r="O3" i="27"/>
  <c r="O3" i="25"/>
  <c r="P121" i="19"/>
  <c r="P121" i="27"/>
  <c r="P121" i="25"/>
  <c r="O119" i="19"/>
  <c r="O119" i="27"/>
  <c r="O119" i="25"/>
  <c r="N116" i="19"/>
  <c r="N116" i="27"/>
  <c r="N116" i="25"/>
  <c r="P113" i="19"/>
  <c r="P113" i="27"/>
  <c r="P113" i="25"/>
  <c r="O111" i="19"/>
  <c r="O111" i="27"/>
  <c r="O111" i="25"/>
  <c r="N108" i="19"/>
  <c r="N108" i="27"/>
  <c r="N108" i="25"/>
  <c r="P105" i="19"/>
  <c r="P105" i="27"/>
  <c r="P105" i="25"/>
  <c r="O103" i="19"/>
  <c r="O103" i="27"/>
  <c r="O103" i="25"/>
  <c r="N100" i="19"/>
  <c r="N100" i="27"/>
  <c r="N100" i="25"/>
  <c r="P97" i="19"/>
  <c r="P97" i="27"/>
  <c r="P97" i="25"/>
  <c r="O95" i="19"/>
  <c r="O95" i="27"/>
  <c r="O95" i="25"/>
  <c r="N92" i="19"/>
  <c r="N92" i="27"/>
  <c r="N92" i="25"/>
  <c r="P89" i="19"/>
  <c r="P89" i="27"/>
  <c r="P89" i="25"/>
  <c r="O87" i="19"/>
  <c r="O87" i="27"/>
  <c r="O87" i="25"/>
  <c r="N84" i="19"/>
  <c r="N84" i="27"/>
  <c r="N84" i="25"/>
  <c r="P81" i="19"/>
  <c r="P81" i="27"/>
  <c r="P81" i="25"/>
  <c r="O79" i="19"/>
  <c r="O79" i="27"/>
  <c r="O79" i="25"/>
  <c r="N76" i="19"/>
  <c r="N76" i="27"/>
  <c r="N76" i="25"/>
  <c r="P73" i="19"/>
  <c r="P73" i="27"/>
  <c r="P73" i="25"/>
  <c r="O71" i="19"/>
  <c r="O71" i="27"/>
  <c r="O71" i="25"/>
  <c r="N68" i="19"/>
  <c r="N68" i="27"/>
  <c r="N68" i="25"/>
  <c r="P65" i="19"/>
  <c r="P65" i="27"/>
  <c r="P65" i="25"/>
  <c r="O63" i="19"/>
  <c r="O63" i="27"/>
  <c r="O63" i="25"/>
  <c r="N60" i="19"/>
  <c r="N60" i="27"/>
  <c r="N60" i="25"/>
  <c r="P57" i="19"/>
  <c r="P57" i="27"/>
  <c r="P57" i="25"/>
  <c r="O55" i="19"/>
  <c r="O55" i="27"/>
  <c r="O55" i="25"/>
  <c r="N52" i="19"/>
  <c r="N52" i="27"/>
  <c r="N52" i="25"/>
  <c r="P49" i="19"/>
  <c r="P49" i="27"/>
  <c r="P49" i="25"/>
  <c r="O47" i="19"/>
  <c r="O47" i="27"/>
  <c r="O47" i="25"/>
  <c r="N44" i="19"/>
  <c r="AI44" i="19" s="1"/>
  <c r="N44" i="27"/>
  <c r="N44" i="25"/>
  <c r="P41" i="19"/>
  <c r="AK41" i="19" s="1"/>
  <c r="P41" i="27"/>
  <c r="P41" i="25"/>
  <c r="O39" i="19"/>
  <c r="AJ39" i="19" s="1"/>
  <c r="O39" i="27"/>
  <c r="AJ39" i="27" s="1"/>
  <c r="O39" i="25"/>
  <c r="N36" i="19"/>
  <c r="AI36" i="19" s="1"/>
  <c r="N36" i="27"/>
  <c r="N36" i="25"/>
  <c r="P33" i="19"/>
  <c r="AK33" i="19" s="1"/>
  <c r="P33" i="27"/>
  <c r="P33" i="25"/>
  <c r="O31" i="19"/>
  <c r="O31" i="27"/>
  <c r="O31" i="25"/>
  <c r="N28" i="19"/>
  <c r="N28" i="27"/>
  <c r="N28" i="25"/>
  <c r="P25" i="19"/>
  <c r="P25" i="27"/>
  <c r="P25" i="25"/>
  <c r="O23" i="19"/>
  <c r="O23" i="27"/>
  <c r="O23" i="25"/>
  <c r="N20" i="19"/>
  <c r="N20" i="27"/>
  <c r="N20" i="25"/>
  <c r="P17" i="19"/>
  <c r="P17" i="27"/>
  <c r="P17" i="25"/>
  <c r="O15" i="19"/>
  <c r="O15" i="27"/>
  <c r="O15" i="25"/>
  <c r="N12" i="19"/>
  <c r="N12" i="27"/>
  <c r="N12" i="25"/>
  <c r="P9" i="19"/>
  <c r="P9" i="27"/>
  <c r="P9" i="25"/>
  <c r="O7" i="19"/>
  <c r="O7" i="27"/>
  <c r="O7" i="25"/>
  <c r="N4" i="19"/>
  <c r="N4" i="27"/>
  <c r="N4" i="25"/>
  <c r="M120" i="27"/>
  <c r="K120" i="23"/>
  <c r="J120" i="23" s="1"/>
  <c r="M76" i="27"/>
  <c r="K76" i="23"/>
  <c r="P76" i="23" s="1"/>
  <c r="G78" i="12" s="1"/>
  <c r="M19" i="27"/>
  <c r="K19" i="23"/>
  <c r="J19" i="23" s="1"/>
  <c r="M34" i="27"/>
  <c r="K34" i="23"/>
  <c r="P34" i="23" s="1"/>
  <c r="G36" i="12" s="1"/>
  <c r="M74" i="27"/>
  <c r="K74" i="23"/>
  <c r="M118" i="27"/>
  <c r="K118" i="23"/>
  <c r="J118" i="23" s="1"/>
  <c r="M58" i="27"/>
  <c r="K58" i="23"/>
  <c r="J58" i="23" s="1"/>
  <c r="K93" i="27"/>
  <c r="M36" i="27"/>
  <c r="K36" i="23"/>
  <c r="J36" i="23" s="1"/>
  <c r="K121" i="27"/>
  <c r="K78" i="27"/>
  <c r="K106" i="27"/>
  <c r="M63" i="27"/>
  <c r="K63" i="23"/>
  <c r="J63" i="23" s="1"/>
  <c r="K42" i="27"/>
  <c r="K7" i="27"/>
  <c r="J7" i="23"/>
  <c r="M105" i="27"/>
  <c r="K105" i="23"/>
  <c r="P105" i="23" s="1"/>
  <c r="G107" i="12" s="1"/>
  <c r="K84" i="27"/>
  <c r="M41" i="27"/>
  <c r="K41" i="23"/>
  <c r="P41" i="23" s="1"/>
  <c r="G43" i="12" s="1"/>
  <c r="K20" i="27"/>
  <c r="M94" i="27"/>
  <c r="K94" i="23"/>
  <c r="P94" i="23" s="1"/>
  <c r="G96" i="12" s="1"/>
  <c r="K73" i="27"/>
  <c r="M30" i="27"/>
  <c r="K30" i="23"/>
  <c r="P30" i="23" s="1"/>
  <c r="G32" i="12" s="1"/>
  <c r="K9" i="27"/>
  <c r="J9" i="23"/>
  <c r="M48" i="27"/>
  <c r="K48" i="23"/>
  <c r="P48" i="23" s="1"/>
  <c r="G50" i="12" s="1"/>
  <c r="K27" i="27"/>
  <c r="L6" i="27"/>
  <c r="I6" i="23"/>
  <c r="K104" i="27"/>
  <c r="M61" i="27"/>
  <c r="K61" i="23"/>
  <c r="P61" i="23" s="1"/>
  <c r="G63" i="12" s="1"/>
  <c r="K40" i="27"/>
  <c r="P3" i="19"/>
  <c r="P3" i="27"/>
  <c r="P3" i="25"/>
  <c r="N121" i="19"/>
  <c r="N121" i="27"/>
  <c r="N121" i="25"/>
  <c r="P118" i="19"/>
  <c r="P118" i="27"/>
  <c r="P118" i="25"/>
  <c r="O116" i="19"/>
  <c r="O116" i="27"/>
  <c r="O116" i="25"/>
  <c r="N113" i="19"/>
  <c r="N113" i="27"/>
  <c r="N113" i="25"/>
  <c r="P110" i="19"/>
  <c r="P110" i="27"/>
  <c r="P110" i="25"/>
  <c r="O108" i="19"/>
  <c r="O108" i="27"/>
  <c r="O108" i="25"/>
  <c r="N105" i="19"/>
  <c r="N105" i="27"/>
  <c r="N105" i="25"/>
  <c r="P102" i="19"/>
  <c r="P102" i="27"/>
  <c r="P102" i="25"/>
  <c r="O100" i="19"/>
  <c r="O100" i="27"/>
  <c r="O100" i="25"/>
  <c r="N97" i="19"/>
  <c r="N97" i="27"/>
  <c r="N97" i="25"/>
  <c r="P94" i="19"/>
  <c r="P94" i="27"/>
  <c r="P94" i="25"/>
  <c r="O92" i="19"/>
  <c r="O92" i="27"/>
  <c r="O92" i="25"/>
  <c r="N89" i="19"/>
  <c r="N89" i="27"/>
  <c r="N89" i="25"/>
  <c r="P86" i="19"/>
  <c r="P86" i="27"/>
  <c r="P86" i="25"/>
  <c r="O84" i="19"/>
  <c r="O84" i="27"/>
  <c r="O84" i="25"/>
  <c r="N81" i="19"/>
  <c r="N81" i="27"/>
  <c r="N81" i="25"/>
  <c r="P78" i="19"/>
  <c r="P78" i="27"/>
  <c r="P78" i="25"/>
  <c r="O76" i="19"/>
  <c r="O76" i="27"/>
  <c r="O76" i="25"/>
  <c r="N73" i="19"/>
  <c r="N73" i="27"/>
  <c r="N73" i="25"/>
  <c r="P70" i="19"/>
  <c r="P70" i="27"/>
  <c r="P70" i="25"/>
  <c r="O68" i="19"/>
  <c r="O68" i="27"/>
  <c r="O68" i="25"/>
  <c r="N65" i="19"/>
  <c r="N65" i="27"/>
  <c r="N65" i="25"/>
  <c r="P62" i="19"/>
  <c r="P62" i="27"/>
  <c r="P62" i="25"/>
  <c r="O60" i="19"/>
  <c r="O60" i="27"/>
  <c r="O60" i="25"/>
  <c r="N57" i="19"/>
  <c r="N57" i="27"/>
  <c r="N57" i="25"/>
  <c r="P54" i="19"/>
  <c r="P54" i="27"/>
  <c r="P54" i="25"/>
  <c r="O52" i="19"/>
  <c r="O52" i="27"/>
  <c r="O52" i="25"/>
  <c r="N49" i="19"/>
  <c r="N49" i="27"/>
  <c r="N49" i="25"/>
  <c r="P46" i="19"/>
  <c r="AK46" i="19" s="1"/>
  <c r="P46" i="27"/>
  <c r="AK46" i="27" s="1"/>
  <c r="P46" i="25"/>
  <c r="O44" i="19"/>
  <c r="AJ44" i="19" s="1"/>
  <c r="O44" i="27"/>
  <c r="AJ44" i="27" s="1"/>
  <c r="O44" i="25"/>
  <c r="N41" i="19"/>
  <c r="AI41" i="19" s="1"/>
  <c r="N41" i="27"/>
  <c r="N41" i="25"/>
  <c r="P38" i="19"/>
  <c r="AK38" i="19" s="1"/>
  <c r="P38" i="27"/>
  <c r="P38" i="25"/>
  <c r="O36" i="19"/>
  <c r="AJ36" i="19" s="1"/>
  <c r="O36" i="27"/>
  <c r="AJ36" i="27" s="1"/>
  <c r="O36" i="25"/>
  <c r="N33" i="19"/>
  <c r="AI33" i="19" s="1"/>
  <c r="N33" i="27"/>
  <c r="N33" i="25"/>
  <c r="P30" i="19"/>
  <c r="P30" i="27"/>
  <c r="P30" i="25"/>
  <c r="O28" i="19"/>
  <c r="O28" i="27"/>
  <c r="O28" i="25"/>
  <c r="N25" i="19"/>
  <c r="N25" i="27"/>
  <c r="N25" i="25"/>
  <c r="P22" i="19"/>
  <c r="P22" i="27"/>
  <c r="P22" i="25"/>
  <c r="O20" i="19"/>
  <c r="O20" i="27"/>
  <c r="O20" i="25"/>
  <c r="N17" i="19"/>
  <c r="N17" i="27"/>
  <c r="N17" i="25"/>
  <c r="P14" i="19"/>
  <c r="P14" i="27"/>
  <c r="P14" i="25"/>
  <c r="O12" i="19"/>
  <c r="O12" i="27"/>
  <c r="O12" i="25"/>
  <c r="N9" i="27"/>
  <c r="N9" i="25"/>
  <c r="N9" i="19"/>
  <c r="P6" i="19"/>
  <c r="P6" i="27"/>
  <c r="P6" i="25"/>
  <c r="O4" i="19"/>
  <c r="O4" i="27"/>
  <c r="O4" i="25"/>
  <c r="M98" i="27"/>
  <c r="K98" i="23"/>
  <c r="J98" i="23" s="1"/>
  <c r="K69" i="27"/>
  <c r="M12" i="27"/>
  <c r="K12" i="23"/>
  <c r="P12" i="23" s="1"/>
  <c r="G14" i="12" s="1"/>
  <c r="M20" i="27"/>
  <c r="K20" i="23"/>
  <c r="J20" i="23" s="1"/>
  <c r="M82" i="27"/>
  <c r="K82" i="23"/>
  <c r="M67" i="27"/>
  <c r="K67" i="23"/>
  <c r="P67" i="23" s="1"/>
  <c r="G69" i="12" s="1"/>
  <c r="M114" i="27"/>
  <c r="K114" i="23"/>
  <c r="P114" i="23" s="1"/>
  <c r="G116" i="12" s="1"/>
  <c r="M66" i="27"/>
  <c r="K66" i="23"/>
  <c r="L9" i="27"/>
  <c r="I9" i="23"/>
  <c r="K105" i="27"/>
  <c r="M51" i="27"/>
  <c r="K51" i="23"/>
  <c r="P51" i="23" s="1"/>
  <c r="G53" i="12" s="1"/>
  <c r="K86" i="27"/>
  <c r="K117" i="27"/>
  <c r="K14" i="27"/>
  <c r="J14" i="23"/>
  <c r="M103" i="27"/>
  <c r="K103" i="23"/>
  <c r="P103" i="23" s="1"/>
  <c r="G105" i="12" s="1"/>
  <c r="K82" i="27"/>
  <c r="M39" i="27"/>
  <c r="K39" i="23"/>
  <c r="P39" i="23" s="1"/>
  <c r="G41" i="12" s="1"/>
  <c r="K18" i="27"/>
  <c r="K4" i="23"/>
  <c r="P4" i="23" s="1"/>
  <c r="M81" i="27"/>
  <c r="K81" i="23"/>
  <c r="P81" i="23" s="1"/>
  <c r="G83" i="12" s="1"/>
  <c r="K60" i="27"/>
  <c r="M17" i="27"/>
  <c r="K17" i="23"/>
  <c r="M70" i="27"/>
  <c r="K70" i="23"/>
  <c r="J70" i="23" s="1"/>
  <c r="K49" i="27"/>
  <c r="M6" i="27"/>
  <c r="K6" i="23"/>
  <c r="M88" i="27"/>
  <c r="K88" i="23"/>
  <c r="J88" i="23" s="1"/>
  <c r="K67" i="27"/>
  <c r="M24" i="27"/>
  <c r="K24" i="23"/>
  <c r="J24" i="23" s="1"/>
  <c r="K3" i="27"/>
  <c r="AI3" i="27" s="1"/>
  <c r="K3" i="25"/>
  <c r="T3" i="25" s="1"/>
  <c r="K3" i="19"/>
  <c r="AI3" i="19" s="1"/>
  <c r="M101" i="27"/>
  <c r="K101" i="23"/>
  <c r="K80" i="27"/>
  <c r="M37" i="27"/>
  <c r="K37" i="23"/>
  <c r="P37" i="23" s="1"/>
  <c r="G39" i="12" s="1"/>
  <c r="K16" i="27"/>
  <c r="N118" i="19"/>
  <c r="N118" i="27"/>
  <c r="N118" i="25"/>
  <c r="N102" i="19"/>
  <c r="N102" i="27"/>
  <c r="N102" i="25"/>
  <c r="O81" i="19"/>
  <c r="O81" i="27"/>
  <c r="O81" i="25"/>
  <c r="P51" i="19"/>
  <c r="P51" i="27"/>
  <c r="P51" i="25"/>
  <c r="M60" i="27"/>
  <c r="K60" i="23"/>
  <c r="J60" i="23" s="1"/>
  <c r="K22" i="27"/>
  <c r="K120" i="27"/>
  <c r="M77" i="27"/>
  <c r="K77" i="23"/>
  <c r="J77" i="23" s="1"/>
  <c r="K56" i="27"/>
  <c r="M13" i="27"/>
  <c r="K13" i="23"/>
  <c r="O121" i="19"/>
  <c r="O121" i="27"/>
  <c r="O121" i="25"/>
  <c r="P99" i="19"/>
  <c r="P99" i="27"/>
  <c r="P99" i="25"/>
  <c r="N86" i="19"/>
  <c r="N86" i="27"/>
  <c r="N86" i="25"/>
  <c r="N70" i="19"/>
  <c r="N70" i="27"/>
  <c r="N70" i="25"/>
  <c r="O49" i="19"/>
  <c r="O49" i="27"/>
  <c r="O49" i="25"/>
  <c r="N38" i="19"/>
  <c r="AI38" i="19" s="1"/>
  <c r="N38" i="27"/>
  <c r="N38" i="25"/>
  <c r="P19" i="19"/>
  <c r="P19" i="27"/>
  <c r="P19" i="25"/>
  <c r="M84" i="27"/>
  <c r="K84" i="23"/>
  <c r="J84" i="23" s="1"/>
  <c r="M18" i="27"/>
  <c r="K18" i="23"/>
  <c r="J18" i="23" s="1"/>
  <c r="M100" i="27"/>
  <c r="K100" i="23"/>
  <c r="P100" i="23" s="1"/>
  <c r="G102" i="12" s="1"/>
  <c r="K122" i="27"/>
  <c r="K100" i="27"/>
  <c r="K89" i="27"/>
  <c r="M46" i="27"/>
  <c r="K46" i="23"/>
  <c r="P46" i="23" s="1"/>
  <c r="G48" i="12" s="1"/>
  <c r="P120" i="19"/>
  <c r="P120" i="27"/>
  <c r="P120" i="25"/>
  <c r="O118" i="19"/>
  <c r="O118" i="27"/>
  <c r="O118" i="25"/>
  <c r="N115" i="19"/>
  <c r="N115" i="27"/>
  <c r="N115" i="25"/>
  <c r="P112" i="19"/>
  <c r="P112" i="27"/>
  <c r="P112" i="25"/>
  <c r="O110" i="19"/>
  <c r="O110" i="27"/>
  <c r="O110" i="25"/>
  <c r="N107" i="19"/>
  <c r="N107" i="27"/>
  <c r="N107" i="25"/>
  <c r="P104" i="19"/>
  <c r="P104" i="27"/>
  <c r="P104" i="25"/>
  <c r="O102" i="19"/>
  <c r="O102" i="27"/>
  <c r="O102" i="25"/>
  <c r="N99" i="19"/>
  <c r="N99" i="27"/>
  <c r="N99" i="25"/>
  <c r="P96" i="19"/>
  <c r="P96" i="27"/>
  <c r="P96" i="25"/>
  <c r="O94" i="19"/>
  <c r="O94" i="27"/>
  <c r="O94" i="25"/>
  <c r="N91" i="19"/>
  <c r="N91" i="27"/>
  <c r="N91" i="25"/>
  <c r="P88" i="19"/>
  <c r="P88" i="27"/>
  <c r="P88" i="25"/>
  <c r="O86" i="19"/>
  <c r="O86" i="27"/>
  <c r="O86" i="25"/>
  <c r="N83" i="19"/>
  <c r="N83" i="27"/>
  <c r="N83" i="25"/>
  <c r="P80" i="19"/>
  <c r="P80" i="27"/>
  <c r="P80" i="25"/>
  <c r="O78" i="19"/>
  <c r="O78" i="27"/>
  <c r="O78" i="25"/>
  <c r="N75" i="19"/>
  <c r="N75" i="27"/>
  <c r="N75" i="25"/>
  <c r="P72" i="19"/>
  <c r="P72" i="27"/>
  <c r="P72" i="25"/>
  <c r="O70" i="19"/>
  <c r="O70" i="27"/>
  <c r="O70" i="25"/>
  <c r="N67" i="19"/>
  <c r="N67" i="27"/>
  <c r="N67" i="25"/>
  <c r="P64" i="19"/>
  <c r="P64" i="27"/>
  <c r="P64" i="25"/>
  <c r="O62" i="19"/>
  <c r="O62" i="27"/>
  <c r="O62" i="25"/>
  <c r="N59" i="19"/>
  <c r="N59" i="27"/>
  <c r="N59" i="25"/>
  <c r="P56" i="19"/>
  <c r="P56" i="27"/>
  <c r="P56" i="25"/>
  <c r="O54" i="19"/>
  <c r="O54" i="27"/>
  <c r="O54" i="25"/>
  <c r="N51" i="19"/>
  <c r="N51" i="27"/>
  <c r="N51" i="25"/>
  <c r="P48" i="19"/>
  <c r="P48" i="27"/>
  <c r="P48" i="25"/>
  <c r="O46" i="19"/>
  <c r="AJ46" i="19" s="1"/>
  <c r="O46" i="27"/>
  <c r="AJ46" i="27" s="1"/>
  <c r="O46" i="25"/>
  <c r="N43" i="19"/>
  <c r="AI43" i="19" s="1"/>
  <c r="N43" i="27"/>
  <c r="N43" i="25"/>
  <c r="P40" i="19"/>
  <c r="AK40" i="19" s="1"/>
  <c r="P40" i="27"/>
  <c r="P40" i="25"/>
  <c r="O38" i="19"/>
  <c r="AJ38" i="19" s="1"/>
  <c r="O38" i="27"/>
  <c r="AJ38" i="27" s="1"/>
  <c r="O38" i="25"/>
  <c r="N35" i="19"/>
  <c r="AI35" i="19" s="1"/>
  <c r="N35" i="27"/>
  <c r="N35" i="25"/>
  <c r="P32" i="27"/>
  <c r="AK32" i="27" s="1"/>
  <c r="P32" i="25"/>
  <c r="O30" i="19"/>
  <c r="O30" i="27"/>
  <c r="O30" i="25"/>
  <c r="N27" i="19"/>
  <c r="N27" i="27"/>
  <c r="N27" i="25"/>
  <c r="P24" i="19"/>
  <c r="P24" i="27"/>
  <c r="P24" i="25"/>
  <c r="O22" i="19"/>
  <c r="O22" i="27"/>
  <c r="O22" i="25"/>
  <c r="N19" i="19"/>
  <c r="N19" i="27"/>
  <c r="N19" i="25"/>
  <c r="P16" i="19"/>
  <c r="P16" i="27"/>
  <c r="P16" i="25"/>
  <c r="O14" i="19"/>
  <c r="O14" i="27"/>
  <c r="O14" i="25"/>
  <c r="N11" i="19"/>
  <c r="N11" i="27"/>
  <c r="N11" i="25"/>
  <c r="P8" i="19"/>
  <c r="P8" i="27"/>
  <c r="P8" i="25"/>
  <c r="O6" i="19"/>
  <c r="O6" i="27"/>
  <c r="O6" i="25"/>
  <c r="K70" i="27"/>
  <c r="M107" i="27"/>
  <c r="K107" i="23"/>
  <c r="P107" i="23" s="1"/>
  <c r="G109" i="12" s="1"/>
  <c r="K55" i="27"/>
  <c r="M115" i="27"/>
  <c r="K115" i="23"/>
  <c r="P115" i="23" s="1"/>
  <c r="G117" i="12" s="1"/>
  <c r="M68" i="27"/>
  <c r="K68" i="23"/>
  <c r="J68" i="23" s="1"/>
  <c r="M11" i="27"/>
  <c r="K11" i="23"/>
  <c r="K53" i="27"/>
  <c r="M52" i="27"/>
  <c r="K52" i="23"/>
  <c r="P52" i="23" s="1"/>
  <c r="G54" i="12" s="1"/>
  <c r="K102" i="27"/>
  <c r="J102" i="23"/>
  <c r="K94" i="27"/>
  <c r="K15" i="27"/>
  <c r="M108" i="27"/>
  <c r="K108" i="23"/>
  <c r="P108" i="23" s="1"/>
  <c r="G110" i="12" s="1"/>
  <c r="M119" i="27"/>
  <c r="K119" i="23"/>
  <c r="P119" i="23" s="1"/>
  <c r="G121" i="12" s="1"/>
  <c r="K98" i="27"/>
  <c r="M55" i="27"/>
  <c r="K55" i="23"/>
  <c r="J55" i="23" s="1"/>
  <c r="K34" i="27"/>
  <c r="L13" i="27"/>
  <c r="I13" i="23"/>
  <c r="M97" i="27"/>
  <c r="K97" i="23"/>
  <c r="J97" i="23" s="1"/>
  <c r="K76" i="27"/>
  <c r="M33" i="27"/>
  <c r="K33" i="23"/>
  <c r="P33" i="23" s="1"/>
  <c r="G35" i="12" s="1"/>
  <c r="K12" i="27"/>
  <c r="J12" i="23"/>
  <c r="M86" i="27"/>
  <c r="K86" i="23"/>
  <c r="K65" i="27"/>
  <c r="M22" i="27"/>
  <c r="K22" i="23"/>
  <c r="J22" i="23" s="1"/>
  <c r="K6" i="27"/>
  <c r="J6" i="23"/>
  <c r="M40" i="27"/>
  <c r="K40" i="23"/>
  <c r="J40" i="23" s="1"/>
  <c r="K19" i="27"/>
  <c r="M117" i="27"/>
  <c r="K117" i="23"/>
  <c r="P117" i="23" s="1"/>
  <c r="G119" i="12" s="1"/>
  <c r="K96" i="27"/>
  <c r="M53" i="27"/>
  <c r="K53" i="23"/>
  <c r="K32" i="27"/>
  <c r="L11" i="27"/>
  <c r="I11" i="23"/>
  <c r="O113" i="19"/>
  <c r="O113" i="27"/>
  <c r="O113" i="25"/>
  <c r="N94" i="19"/>
  <c r="N94" i="27"/>
  <c r="N94" i="25"/>
  <c r="N78" i="19"/>
  <c r="N78" i="27"/>
  <c r="N78" i="25"/>
  <c r="P59" i="19"/>
  <c r="P59" i="27"/>
  <c r="P59" i="25"/>
  <c r="O41" i="19"/>
  <c r="AJ41" i="19" s="1"/>
  <c r="O41" i="27"/>
  <c r="AJ41" i="27" s="1"/>
  <c r="O41" i="25"/>
  <c r="O25" i="19"/>
  <c r="O25" i="27"/>
  <c r="O25" i="25"/>
  <c r="O9" i="19"/>
  <c r="O9" i="27"/>
  <c r="O9" i="25"/>
  <c r="M121" i="27"/>
  <c r="K121" i="23"/>
  <c r="J121" i="23" s="1"/>
  <c r="L4" i="27"/>
  <c r="AJ4" i="27" s="1"/>
  <c r="L4" i="25"/>
  <c r="L4" i="19"/>
  <c r="K43" i="27"/>
  <c r="N120" i="19"/>
  <c r="N120" i="27"/>
  <c r="N120" i="25"/>
  <c r="P117" i="19"/>
  <c r="P117" i="27"/>
  <c r="P117" i="25"/>
  <c r="O115" i="19"/>
  <c r="O115" i="27"/>
  <c r="O115" i="25"/>
  <c r="N112" i="19"/>
  <c r="N112" i="27"/>
  <c r="N112" i="25"/>
  <c r="P109" i="19"/>
  <c r="P109" i="27"/>
  <c r="P109" i="25"/>
  <c r="O107" i="19"/>
  <c r="O107" i="27"/>
  <c r="O107" i="25"/>
  <c r="N104" i="19"/>
  <c r="N104" i="27"/>
  <c r="N104" i="25"/>
  <c r="P101" i="19"/>
  <c r="P101" i="27"/>
  <c r="P101" i="25"/>
  <c r="O99" i="19"/>
  <c r="O99" i="27"/>
  <c r="O99" i="25"/>
  <c r="N96" i="19"/>
  <c r="N96" i="27"/>
  <c r="N96" i="25"/>
  <c r="P93" i="19"/>
  <c r="P93" i="27"/>
  <c r="P93" i="25"/>
  <c r="O91" i="19"/>
  <c r="O91" i="27"/>
  <c r="O91" i="25"/>
  <c r="N88" i="19"/>
  <c r="N88" i="27"/>
  <c r="N88" i="25"/>
  <c r="P85" i="19"/>
  <c r="P85" i="27"/>
  <c r="P85" i="25"/>
  <c r="O83" i="19"/>
  <c r="O83" i="27"/>
  <c r="O83" i="25"/>
  <c r="N80" i="19"/>
  <c r="N80" i="27"/>
  <c r="N80" i="25"/>
  <c r="P77" i="19"/>
  <c r="P77" i="27"/>
  <c r="P77" i="25"/>
  <c r="O75" i="19"/>
  <c r="O75" i="27"/>
  <c r="O75" i="25"/>
  <c r="N72" i="19"/>
  <c r="N72" i="27"/>
  <c r="N72" i="25"/>
  <c r="P69" i="19"/>
  <c r="P69" i="27"/>
  <c r="P69" i="25"/>
  <c r="O67" i="19"/>
  <c r="O67" i="27"/>
  <c r="O67" i="25"/>
  <c r="N64" i="19"/>
  <c r="N64" i="27"/>
  <c r="N64" i="25"/>
  <c r="P61" i="19"/>
  <c r="P61" i="27"/>
  <c r="P61" i="25"/>
  <c r="O59" i="19"/>
  <c r="O59" i="27"/>
  <c r="O59" i="25"/>
  <c r="N56" i="19"/>
  <c r="N56" i="27"/>
  <c r="N56" i="25"/>
  <c r="P53" i="19"/>
  <c r="P53" i="27"/>
  <c r="P53" i="25"/>
  <c r="O51" i="19"/>
  <c r="O51" i="27"/>
  <c r="O51" i="25"/>
  <c r="N48" i="19"/>
  <c r="N48" i="27"/>
  <c r="N48" i="25"/>
  <c r="P45" i="19"/>
  <c r="AK45" i="19" s="1"/>
  <c r="P45" i="27"/>
  <c r="AK45" i="27" s="1"/>
  <c r="P45" i="25"/>
  <c r="O43" i="19"/>
  <c r="AJ43" i="19" s="1"/>
  <c r="O43" i="27"/>
  <c r="AJ43" i="27" s="1"/>
  <c r="O43" i="25"/>
  <c r="N40" i="19"/>
  <c r="AI40" i="19" s="1"/>
  <c r="N40" i="27"/>
  <c r="N40" i="25"/>
  <c r="P37" i="19"/>
  <c r="AK37" i="19" s="1"/>
  <c r="P37" i="27"/>
  <c r="AK37" i="27" s="1"/>
  <c r="P37" i="25"/>
  <c r="O35" i="19"/>
  <c r="AJ35" i="19" s="1"/>
  <c r="O35" i="27"/>
  <c r="AJ35" i="27" s="1"/>
  <c r="O35" i="25"/>
  <c r="N32" i="19"/>
  <c r="N32" i="27"/>
  <c r="AI32" i="27" s="1"/>
  <c r="N32" i="25"/>
  <c r="P29" i="19"/>
  <c r="P29" i="27"/>
  <c r="P29" i="25"/>
  <c r="O27" i="19"/>
  <c r="O27" i="27"/>
  <c r="O27" i="25"/>
  <c r="N24" i="19"/>
  <c r="N24" i="27"/>
  <c r="N24" i="25"/>
  <c r="P21" i="19"/>
  <c r="P21" i="27"/>
  <c r="P21" i="25"/>
  <c r="O19" i="19"/>
  <c r="O19" i="27"/>
  <c r="O19" i="25"/>
  <c r="N16" i="19"/>
  <c r="N16" i="27"/>
  <c r="N16" i="25"/>
  <c r="P13" i="19"/>
  <c r="P13" i="27"/>
  <c r="P13" i="25"/>
  <c r="O11" i="19"/>
  <c r="O11" i="27"/>
  <c r="O11" i="25"/>
  <c r="N8" i="19"/>
  <c r="N8" i="27"/>
  <c r="N8" i="25"/>
  <c r="P5" i="19"/>
  <c r="P5" i="27"/>
  <c r="P5" i="25"/>
  <c r="M91" i="27"/>
  <c r="K91" i="23"/>
  <c r="P91" i="23" s="1"/>
  <c r="G93" i="12" s="1"/>
  <c r="K61" i="27"/>
  <c r="M110" i="27"/>
  <c r="K110" i="23"/>
  <c r="J110" i="23" s="1"/>
  <c r="K46" i="27"/>
  <c r="K101" i="27"/>
  <c r="K45" i="27"/>
  <c r="K30" i="27"/>
  <c r="K113" i="27"/>
  <c r="K5" i="27"/>
  <c r="AI5" i="27" s="1"/>
  <c r="J5" i="23"/>
  <c r="M104" i="27"/>
  <c r="K104" i="23"/>
  <c r="J104" i="23" s="1"/>
  <c r="M95" i="27"/>
  <c r="K95" i="23"/>
  <c r="K74" i="27"/>
  <c r="M31" i="27"/>
  <c r="K31" i="23"/>
  <c r="K10" i="27"/>
  <c r="J10" i="23"/>
  <c r="K116" i="27"/>
  <c r="M73" i="27"/>
  <c r="K73" i="23"/>
  <c r="J73" i="23" s="1"/>
  <c r="K52" i="27"/>
  <c r="M9" i="27"/>
  <c r="K9" i="23"/>
  <c r="P9" i="23" s="1"/>
  <c r="G11" i="12" s="1"/>
  <c r="M62" i="27"/>
  <c r="K62" i="23"/>
  <c r="J62" i="23" s="1"/>
  <c r="K41" i="27"/>
  <c r="M80" i="27"/>
  <c r="K80" i="23"/>
  <c r="M16" i="27"/>
  <c r="K16" i="23"/>
  <c r="J16" i="23" s="1"/>
  <c r="M93" i="27"/>
  <c r="K93" i="23"/>
  <c r="P93" i="23" s="1"/>
  <c r="G95" i="12" s="1"/>
  <c r="K72" i="27"/>
  <c r="M29" i="27"/>
  <c r="K29" i="23"/>
  <c r="P29" i="23" s="1"/>
  <c r="G31" i="12" s="1"/>
  <c r="K8" i="27"/>
  <c r="AI8" i="27" s="1"/>
  <c r="J8" i="23"/>
  <c r="P107" i="19"/>
  <c r="P107" i="27"/>
  <c r="P107" i="25"/>
  <c r="O89" i="19"/>
  <c r="O89" i="27"/>
  <c r="O89" i="25"/>
  <c r="P67" i="19"/>
  <c r="P67" i="27"/>
  <c r="P67" i="25"/>
  <c r="N54" i="19"/>
  <c r="N54" i="27"/>
  <c r="N54" i="25"/>
  <c r="P35" i="19"/>
  <c r="AK35" i="19" s="1"/>
  <c r="P35" i="27"/>
  <c r="AK35" i="27" s="1"/>
  <c r="P35" i="25"/>
  <c r="O17" i="19"/>
  <c r="O17" i="27"/>
  <c r="O17" i="25"/>
  <c r="N6" i="19"/>
  <c r="N6" i="27"/>
  <c r="N6" i="25"/>
  <c r="M59" i="27"/>
  <c r="K59" i="23"/>
  <c r="K58" i="27"/>
  <c r="M57" i="27"/>
  <c r="K57" i="23"/>
  <c r="J57" i="23" s="1"/>
  <c r="M64" i="27"/>
  <c r="K64" i="23"/>
  <c r="P122" i="19"/>
  <c r="P122" i="27"/>
  <c r="P122" i="25"/>
  <c r="O120" i="19"/>
  <c r="O120" i="27"/>
  <c r="O120" i="25"/>
  <c r="N117" i="19"/>
  <c r="N117" i="27"/>
  <c r="N117" i="25"/>
  <c r="P114" i="19"/>
  <c r="P114" i="27"/>
  <c r="P114" i="25"/>
  <c r="O112" i="19"/>
  <c r="O112" i="27"/>
  <c r="O112" i="25"/>
  <c r="N109" i="19"/>
  <c r="N109" i="27"/>
  <c r="N109" i="25"/>
  <c r="P106" i="19"/>
  <c r="P106" i="27"/>
  <c r="P106" i="25"/>
  <c r="O104" i="19"/>
  <c r="O104" i="27"/>
  <c r="O104" i="25"/>
  <c r="N101" i="19"/>
  <c r="N101" i="27"/>
  <c r="N101" i="25"/>
  <c r="P98" i="19"/>
  <c r="P98" i="27"/>
  <c r="P98" i="25"/>
  <c r="O96" i="19"/>
  <c r="O96" i="27"/>
  <c r="O96" i="25"/>
  <c r="N93" i="19"/>
  <c r="N93" i="27"/>
  <c r="N93" i="25"/>
  <c r="P90" i="19"/>
  <c r="P90" i="27"/>
  <c r="P90" i="25"/>
  <c r="O88" i="19"/>
  <c r="O88" i="27"/>
  <c r="O88" i="25"/>
  <c r="N85" i="19"/>
  <c r="N85" i="27"/>
  <c r="N85" i="25"/>
  <c r="P82" i="19"/>
  <c r="P82" i="27"/>
  <c r="P82" i="25"/>
  <c r="O80" i="19"/>
  <c r="O80" i="27"/>
  <c r="O80" i="25"/>
  <c r="N77" i="19"/>
  <c r="N77" i="27"/>
  <c r="N77" i="25"/>
  <c r="P74" i="19"/>
  <c r="P74" i="27"/>
  <c r="P74" i="25"/>
  <c r="O72" i="19"/>
  <c r="O72" i="27"/>
  <c r="O72" i="25"/>
  <c r="N69" i="19"/>
  <c r="N69" i="27"/>
  <c r="N69" i="25"/>
  <c r="P66" i="19"/>
  <c r="P66" i="27"/>
  <c r="P66" i="25"/>
  <c r="O64" i="19"/>
  <c r="O64" i="27"/>
  <c r="O64" i="25"/>
  <c r="N61" i="19"/>
  <c r="N61" i="27"/>
  <c r="N61" i="25"/>
  <c r="P58" i="19"/>
  <c r="P58" i="27"/>
  <c r="P58" i="25"/>
  <c r="O56" i="19"/>
  <c r="O56" i="27"/>
  <c r="O56" i="25"/>
  <c r="N53" i="19"/>
  <c r="N53" i="27"/>
  <c r="N53" i="25"/>
  <c r="P50" i="19"/>
  <c r="P50" i="27"/>
  <c r="P50" i="25"/>
  <c r="O48" i="19"/>
  <c r="O48" i="27"/>
  <c r="O48" i="25"/>
  <c r="N45" i="19"/>
  <c r="AI45" i="19" s="1"/>
  <c r="N45" i="27"/>
  <c r="N45" i="25"/>
  <c r="P42" i="19"/>
  <c r="AK42" i="19" s="1"/>
  <c r="P42" i="27"/>
  <c r="P42" i="25"/>
  <c r="O40" i="19"/>
  <c r="AJ40" i="19" s="1"/>
  <c r="O40" i="27"/>
  <c r="AJ40" i="27" s="1"/>
  <c r="O40" i="25"/>
  <c r="N37" i="19"/>
  <c r="AI37" i="19" s="1"/>
  <c r="N37" i="27"/>
  <c r="N37" i="25"/>
  <c r="P34" i="19"/>
  <c r="AK34" i="19" s="1"/>
  <c r="P34" i="27"/>
  <c r="P34" i="25"/>
  <c r="O32" i="19"/>
  <c r="AJ32" i="19" s="1"/>
  <c r="O32" i="27"/>
  <c r="AJ32" i="27" s="1"/>
  <c r="O32" i="25"/>
  <c r="N29" i="19"/>
  <c r="N29" i="27"/>
  <c r="N29" i="25"/>
  <c r="P26" i="19"/>
  <c r="P26" i="27"/>
  <c r="P26" i="25"/>
  <c r="O24" i="19"/>
  <c r="O24" i="27"/>
  <c r="O24" i="25"/>
  <c r="N21" i="19"/>
  <c r="N21" i="27"/>
  <c r="N21" i="25"/>
  <c r="P18" i="19"/>
  <c r="P18" i="27"/>
  <c r="P18" i="25"/>
  <c r="O16" i="19"/>
  <c r="O16" i="27"/>
  <c r="O16" i="25"/>
  <c r="N13" i="19"/>
  <c r="N13" i="27"/>
  <c r="N13" i="25"/>
  <c r="P10" i="19"/>
  <c r="P10" i="27"/>
  <c r="P10" i="25"/>
  <c r="O8" i="19"/>
  <c r="O8" i="27"/>
  <c r="O8" i="25"/>
  <c r="N5" i="19"/>
  <c r="N5" i="27"/>
  <c r="N5" i="25"/>
  <c r="K77" i="27"/>
  <c r="K54" i="27"/>
  <c r="K39" i="27"/>
  <c r="K38" i="27"/>
  <c r="M122" i="27"/>
  <c r="K122" i="23"/>
  <c r="J122" i="23" s="1"/>
  <c r="K23" i="27"/>
  <c r="K109" i="27"/>
  <c r="L3" i="27"/>
  <c r="AJ3" i="27" s="1"/>
  <c r="L3" i="25"/>
  <c r="L3" i="19"/>
  <c r="AJ3" i="19" s="1"/>
  <c r="M99" i="27"/>
  <c r="K99" i="23"/>
  <c r="M42" i="27"/>
  <c r="K42" i="23"/>
  <c r="J42" i="23" s="1"/>
  <c r="K114" i="27"/>
  <c r="M71" i="27"/>
  <c r="K71" i="23"/>
  <c r="P71" i="23" s="1"/>
  <c r="G73" i="12" s="1"/>
  <c r="K50" i="27"/>
  <c r="M7" i="27"/>
  <c r="K7" i="23"/>
  <c r="P7" i="23" s="1"/>
  <c r="G9" i="12" s="1"/>
  <c r="M113" i="27"/>
  <c r="K113" i="23"/>
  <c r="J113" i="23" s="1"/>
  <c r="K92" i="27"/>
  <c r="J92" i="23"/>
  <c r="M49" i="27"/>
  <c r="K49" i="23"/>
  <c r="J49" i="23" s="1"/>
  <c r="K28" i="27"/>
  <c r="L7" i="27"/>
  <c r="I7" i="23"/>
  <c r="K81" i="27"/>
  <c r="M38" i="27"/>
  <c r="K38" i="23"/>
  <c r="J38" i="23" s="1"/>
  <c r="M56" i="27"/>
  <c r="K56" i="23"/>
  <c r="J56" i="23" s="1"/>
  <c r="K35" i="27"/>
  <c r="L14" i="27"/>
  <c r="I14" i="23"/>
  <c r="K112" i="27"/>
  <c r="M69" i="27"/>
  <c r="K69" i="23"/>
  <c r="J69" i="23" s="1"/>
  <c r="K48" i="27"/>
  <c r="M5" i="27"/>
  <c r="AK5" i="27" s="1"/>
  <c r="K5" i="23"/>
  <c r="P5" i="23" s="1"/>
  <c r="G7" i="12" s="1"/>
  <c r="A25" i="26"/>
  <c r="M360" i="12"/>
  <c r="M352" i="12"/>
  <c r="M344" i="12"/>
  <c r="M336" i="12"/>
  <c r="M328" i="12"/>
  <c r="M324" i="12"/>
  <c r="C315" i="4"/>
  <c r="M316" i="12"/>
  <c r="C303" i="4"/>
  <c r="M304" i="12"/>
  <c r="C295" i="4"/>
  <c r="M296" i="12"/>
  <c r="C291" i="4"/>
  <c r="M292" i="12"/>
  <c r="C283" i="4"/>
  <c r="M284" i="12"/>
  <c r="C271" i="4"/>
  <c r="M272" i="12"/>
  <c r="C263" i="4"/>
  <c r="M264" i="12"/>
  <c r="C259" i="4"/>
  <c r="M260" i="12"/>
  <c r="C247" i="4"/>
  <c r="M248" i="12"/>
  <c r="C239" i="4"/>
  <c r="M240" i="12"/>
  <c r="C231" i="4"/>
  <c r="M232" i="12"/>
  <c r="C227" i="4"/>
  <c r="M228" i="12"/>
  <c r="C219" i="4"/>
  <c r="M220" i="12"/>
  <c r="C211" i="4"/>
  <c r="M212" i="12"/>
  <c r="C199" i="4"/>
  <c r="M200" i="12"/>
  <c r="C191" i="4"/>
  <c r="M192" i="12"/>
  <c r="C183" i="4"/>
  <c r="M184" i="12"/>
  <c r="C175" i="4"/>
  <c r="M176" i="12"/>
  <c r="C167" i="4"/>
  <c r="M168" i="12"/>
  <c r="C163" i="4"/>
  <c r="M164" i="12"/>
  <c r="C155" i="4"/>
  <c r="M156" i="12"/>
  <c r="C147" i="4"/>
  <c r="M148" i="12"/>
  <c r="C135" i="4"/>
  <c r="M136" i="12"/>
  <c r="C127" i="4"/>
  <c r="M128" i="12"/>
  <c r="C119" i="4"/>
  <c r="M120" i="12"/>
  <c r="C115" i="4"/>
  <c r="M116" i="12"/>
  <c r="C107" i="4"/>
  <c r="M108" i="12"/>
  <c r="C99" i="4"/>
  <c r="M100" i="12"/>
  <c r="C91" i="4"/>
  <c r="M92" i="12"/>
  <c r="C83" i="4"/>
  <c r="M84" i="12"/>
  <c r="C75" i="4"/>
  <c r="M76" i="12"/>
  <c r="C67" i="4"/>
  <c r="M68" i="12"/>
  <c r="C59" i="4"/>
  <c r="M60" i="12"/>
  <c r="C51" i="4"/>
  <c r="M52" i="12"/>
  <c r="C43" i="4"/>
  <c r="M44" i="12"/>
  <c r="C35" i="4"/>
  <c r="M36" i="12"/>
  <c r="C31" i="4"/>
  <c r="M32" i="12"/>
  <c r="M364" i="12"/>
  <c r="M356" i="12"/>
  <c r="M348" i="12"/>
  <c r="M340" i="12"/>
  <c r="M332" i="12"/>
  <c r="M320" i="12"/>
  <c r="C311" i="4"/>
  <c r="M312" i="12"/>
  <c r="C307" i="4"/>
  <c r="M308" i="12"/>
  <c r="C299" i="4"/>
  <c r="M300" i="12"/>
  <c r="C287" i="4"/>
  <c r="M288" i="12"/>
  <c r="C279" i="4"/>
  <c r="M280" i="12"/>
  <c r="C275" i="4"/>
  <c r="M276" i="12"/>
  <c r="C267" i="4"/>
  <c r="M268" i="12"/>
  <c r="C255" i="4"/>
  <c r="M256" i="12"/>
  <c r="C251" i="4"/>
  <c r="M252" i="12"/>
  <c r="C243" i="4"/>
  <c r="M244" i="12"/>
  <c r="C235" i="4"/>
  <c r="M236" i="12"/>
  <c r="C223" i="4"/>
  <c r="M224" i="12"/>
  <c r="C215" i="4"/>
  <c r="M216" i="12"/>
  <c r="C207" i="4"/>
  <c r="M208" i="12"/>
  <c r="C203" i="4"/>
  <c r="M204" i="12"/>
  <c r="C195" i="4"/>
  <c r="M196" i="12"/>
  <c r="C187" i="4"/>
  <c r="M188" i="12"/>
  <c r="C179" i="4"/>
  <c r="M180" i="12"/>
  <c r="C171" i="4"/>
  <c r="M172" i="12"/>
  <c r="C159" i="4"/>
  <c r="M160" i="12"/>
  <c r="C151" i="4"/>
  <c r="M152" i="12"/>
  <c r="C143" i="4"/>
  <c r="M144" i="12"/>
  <c r="C139" i="4"/>
  <c r="M140" i="12"/>
  <c r="C131" i="4"/>
  <c r="M132" i="12"/>
  <c r="C123" i="4"/>
  <c r="M124" i="12"/>
  <c r="C111" i="4"/>
  <c r="M112" i="12"/>
  <c r="C103" i="4"/>
  <c r="M104" i="12"/>
  <c r="C95" i="4"/>
  <c r="M96" i="12"/>
  <c r="C87" i="4"/>
  <c r="M88" i="12"/>
  <c r="C79" i="4"/>
  <c r="M80" i="12"/>
  <c r="C71" i="4"/>
  <c r="M72" i="12"/>
  <c r="C63" i="4"/>
  <c r="M64" i="12"/>
  <c r="C55" i="4"/>
  <c r="M56" i="12"/>
  <c r="C47" i="4"/>
  <c r="M48" i="12"/>
  <c r="C39" i="4"/>
  <c r="M40" i="12"/>
  <c r="C27" i="4"/>
  <c r="M28" i="12"/>
  <c r="C23" i="4"/>
  <c r="M24" i="12"/>
  <c r="C15" i="4"/>
  <c r="M16" i="12"/>
  <c r="C11" i="4"/>
  <c r="M12" i="12"/>
  <c r="C19" i="4"/>
  <c r="M20" i="12"/>
  <c r="K8" i="22"/>
  <c r="C7" i="4"/>
  <c r="M8" i="12"/>
  <c r="L4" i="22"/>
  <c r="AK33" i="27" l="1"/>
  <c r="AK34" i="27"/>
  <c r="AK40" i="27"/>
  <c r="AK38" i="27"/>
  <c r="AK41" i="27"/>
  <c r="AK39" i="27"/>
  <c r="AK42" i="27"/>
  <c r="AK43" i="27"/>
  <c r="AK36" i="27"/>
  <c r="AK44" i="27"/>
  <c r="AI47" i="19"/>
  <c r="AJ47" i="19"/>
  <c r="AJ47" i="27"/>
  <c r="AK47" i="27"/>
  <c r="AK47" i="19"/>
  <c r="J35" i="23"/>
  <c r="J96" i="23"/>
  <c r="K96" i="19" s="1"/>
  <c r="J90" i="23"/>
  <c r="K90" i="25" s="1"/>
  <c r="J23" i="23"/>
  <c r="K23" i="25" s="1"/>
  <c r="J34" i="23"/>
  <c r="P120" i="23"/>
  <c r="G122" i="12" s="1"/>
  <c r="J15" i="23"/>
  <c r="I15" i="23" s="1"/>
  <c r="J39" i="23"/>
  <c r="I39" i="23" s="1"/>
  <c r="J61" i="23"/>
  <c r="J65" i="23"/>
  <c r="I65" i="23" s="1"/>
  <c r="J78" i="23"/>
  <c r="I78" i="23" s="1"/>
  <c r="J105" i="23"/>
  <c r="K105" i="19" s="1"/>
  <c r="J44" i="23"/>
  <c r="J76" i="23"/>
  <c r="K76" i="19" s="1"/>
  <c r="P19" i="23"/>
  <c r="G21" i="12" s="1"/>
  <c r="J48" i="23"/>
  <c r="P55" i="23"/>
  <c r="G57" i="12" s="1"/>
  <c r="P68" i="23"/>
  <c r="J100" i="23"/>
  <c r="I100" i="23" s="1"/>
  <c r="P24" i="23"/>
  <c r="G26" i="12" s="1"/>
  <c r="P73" i="23"/>
  <c r="G75" i="12" s="1"/>
  <c r="J41" i="23"/>
  <c r="J46" i="23"/>
  <c r="I46" i="23" s="1"/>
  <c r="J52" i="23"/>
  <c r="I52" i="23" s="1"/>
  <c r="P36" i="23"/>
  <c r="G38" i="12" s="1"/>
  <c r="J114" i="23"/>
  <c r="K114" i="25" s="1"/>
  <c r="P56" i="23"/>
  <c r="G58" i="12" s="1"/>
  <c r="J94" i="23"/>
  <c r="I94" i="23" s="1"/>
  <c r="P98" i="23"/>
  <c r="G100" i="12" s="1"/>
  <c r="P118" i="23"/>
  <c r="G120" i="12" s="1"/>
  <c r="P49" i="23"/>
  <c r="G51" i="12" s="1"/>
  <c r="P16" i="23"/>
  <c r="G18" i="12" s="1"/>
  <c r="P22" i="23"/>
  <c r="G24" i="12" s="1"/>
  <c r="P42" i="23"/>
  <c r="G44" i="12" s="1"/>
  <c r="P97" i="23"/>
  <c r="G99" i="12" s="1"/>
  <c r="P18" i="23"/>
  <c r="G20" i="12" s="1"/>
  <c r="J116" i="23"/>
  <c r="K116" i="25" s="1"/>
  <c r="J30" i="23"/>
  <c r="K30" i="19" s="1"/>
  <c r="P47" i="23"/>
  <c r="G49" i="12" s="1"/>
  <c r="G6" i="12"/>
  <c r="G6" i="31"/>
  <c r="H6" i="31" s="1"/>
  <c r="J117" i="23"/>
  <c r="K117" i="25" s="1"/>
  <c r="P62" i="23"/>
  <c r="G64" i="12" s="1"/>
  <c r="J43" i="23"/>
  <c r="J75" i="23"/>
  <c r="K75" i="25" s="1"/>
  <c r="P69" i="23"/>
  <c r="G71" i="12" s="1"/>
  <c r="P113" i="23"/>
  <c r="G115" i="12" s="1"/>
  <c r="P60" i="23"/>
  <c r="G62" i="12" s="1"/>
  <c r="P20" i="23"/>
  <c r="G22" i="12" s="1"/>
  <c r="P40" i="23"/>
  <c r="G42" i="12" s="1"/>
  <c r="P84" i="23"/>
  <c r="G86" i="12" s="1"/>
  <c r="J108" i="23"/>
  <c r="I108" i="23" s="1"/>
  <c r="P88" i="23"/>
  <c r="G90" i="12" s="1"/>
  <c r="AC49" i="29"/>
  <c r="AA48" i="19"/>
  <c r="AJ48" i="19" s="1"/>
  <c r="AA48" i="27"/>
  <c r="AJ48" i="27" s="1"/>
  <c r="AE48" i="29"/>
  <c r="AB48" i="19"/>
  <c r="AK48" i="19" s="1"/>
  <c r="AB48" i="27"/>
  <c r="AK48" i="27" s="1"/>
  <c r="AD48" i="29"/>
  <c r="Z48" i="27"/>
  <c r="Z48" i="19"/>
  <c r="AI48" i="19" s="1"/>
  <c r="D25" i="33"/>
  <c r="E25" i="33" s="1"/>
  <c r="A57" i="33"/>
  <c r="D22" i="31"/>
  <c r="E22" i="31" s="1"/>
  <c r="A79" i="31"/>
  <c r="L49" i="29"/>
  <c r="M49" i="29"/>
  <c r="N49" i="29"/>
  <c r="I56" i="23"/>
  <c r="K85" i="19"/>
  <c r="K85" i="25"/>
  <c r="K121" i="19"/>
  <c r="K121" i="25"/>
  <c r="I58" i="23"/>
  <c r="K88" i="19"/>
  <c r="K88" i="25"/>
  <c r="I110" i="23"/>
  <c r="K110" i="19"/>
  <c r="K110" i="25"/>
  <c r="I84" i="23"/>
  <c r="K84" i="19"/>
  <c r="K84" i="25"/>
  <c r="I60" i="23"/>
  <c r="I16" i="23"/>
  <c r="K16" i="19"/>
  <c r="K16" i="25"/>
  <c r="K77" i="19"/>
  <c r="K77" i="25"/>
  <c r="I70" i="23"/>
  <c r="K70" i="19"/>
  <c r="K70" i="25"/>
  <c r="K20" i="19"/>
  <c r="K20" i="25"/>
  <c r="I68" i="23"/>
  <c r="K68" i="19"/>
  <c r="K68" i="25"/>
  <c r="K69" i="19"/>
  <c r="K69" i="25"/>
  <c r="K113" i="19"/>
  <c r="K113" i="25"/>
  <c r="I104" i="23"/>
  <c r="K104" i="19"/>
  <c r="K104" i="25"/>
  <c r="K109" i="19"/>
  <c r="K109" i="25"/>
  <c r="J59" i="23"/>
  <c r="I59" i="23" s="1"/>
  <c r="M74" i="19"/>
  <c r="M74" i="25"/>
  <c r="K112" i="19"/>
  <c r="K112" i="25"/>
  <c r="I28" i="23"/>
  <c r="K28" i="19"/>
  <c r="K28" i="25"/>
  <c r="I54" i="23"/>
  <c r="K72" i="19"/>
  <c r="K72" i="25"/>
  <c r="M80" i="19"/>
  <c r="M80" i="25"/>
  <c r="I19" i="23"/>
  <c r="K19" i="19"/>
  <c r="K19" i="25"/>
  <c r="M101" i="19"/>
  <c r="M101" i="25"/>
  <c r="I18" i="23"/>
  <c r="K18" i="19"/>
  <c r="K18" i="25"/>
  <c r="M82" i="19"/>
  <c r="M82" i="25"/>
  <c r="U3" i="25"/>
  <c r="V3" i="25" s="1"/>
  <c r="I36" i="23"/>
  <c r="M122" i="19"/>
  <c r="M122" i="25"/>
  <c r="P80" i="23"/>
  <c r="G82" i="12" s="1"/>
  <c r="M9" i="19"/>
  <c r="M9" i="25"/>
  <c r="J95" i="23"/>
  <c r="M95" i="19"/>
  <c r="M95" i="25"/>
  <c r="P53" i="23"/>
  <c r="G55" i="12" s="1"/>
  <c r="J33" i="23"/>
  <c r="L13" i="19"/>
  <c r="L13" i="25"/>
  <c r="J53" i="23"/>
  <c r="M100" i="19"/>
  <c r="M100" i="25"/>
  <c r="P101" i="23"/>
  <c r="G103" i="12" s="1"/>
  <c r="J67" i="23"/>
  <c r="J51" i="23"/>
  <c r="I51" i="23" s="1"/>
  <c r="P82" i="23"/>
  <c r="G84" i="12" s="1"/>
  <c r="J27" i="23"/>
  <c r="J106" i="23"/>
  <c r="M19" i="19"/>
  <c r="M19" i="25"/>
  <c r="M15" i="19"/>
  <c r="M15" i="25"/>
  <c r="J21" i="23"/>
  <c r="M21" i="19"/>
  <c r="M21" i="25"/>
  <c r="M8" i="19"/>
  <c r="M8" i="25"/>
  <c r="K13" i="19"/>
  <c r="K13" i="25"/>
  <c r="M70" i="19"/>
  <c r="M70" i="25"/>
  <c r="M5" i="19"/>
  <c r="M5" i="25"/>
  <c r="J99" i="23"/>
  <c r="I99" i="23" s="1"/>
  <c r="M99" i="19"/>
  <c r="M99" i="25"/>
  <c r="J91" i="23"/>
  <c r="M91" i="19"/>
  <c r="M91" i="25"/>
  <c r="I98" i="23"/>
  <c r="K98" i="19"/>
  <c r="K98" i="25"/>
  <c r="I22" i="23"/>
  <c r="K22" i="19"/>
  <c r="K22" i="25"/>
  <c r="I40" i="23"/>
  <c r="M30" i="19"/>
  <c r="M30" i="25"/>
  <c r="M28" i="19"/>
  <c r="M28" i="25"/>
  <c r="M14" i="19"/>
  <c r="M14" i="25"/>
  <c r="M89" i="19"/>
  <c r="M89" i="25"/>
  <c r="L14" i="19"/>
  <c r="L14" i="25"/>
  <c r="P38" i="23"/>
  <c r="G40" i="12" s="1"/>
  <c r="I49" i="23"/>
  <c r="M7" i="19"/>
  <c r="M7" i="25"/>
  <c r="P122" i="23"/>
  <c r="G124" i="12" s="1"/>
  <c r="M93" i="19"/>
  <c r="M93" i="25"/>
  <c r="K10" i="19"/>
  <c r="K10" i="25"/>
  <c r="P95" i="23"/>
  <c r="G97" i="12" s="1"/>
  <c r="J119" i="23"/>
  <c r="I119" i="23" s="1"/>
  <c r="M119" i="19"/>
  <c r="M119" i="25"/>
  <c r="J115" i="23"/>
  <c r="I115" i="23" s="1"/>
  <c r="M115" i="19"/>
  <c r="M115" i="25"/>
  <c r="J89" i="23"/>
  <c r="I89" i="23" s="1"/>
  <c r="K14" i="19"/>
  <c r="K14" i="25"/>
  <c r="M114" i="19"/>
  <c r="M114" i="25"/>
  <c r="K7" i="19"/>
  <c r="K7" i="25"/>
  <c r="J93" i="23"/>
  <c r="P74" i="23"/>
  <c r="G76" i="12" s="1"/>
  <c r="P8" i="23"/>
  <c r="G10" i="12" s="1"/>
  <c r="P54" i="23"/>
  <c r="G56" i="12" s="1"/>
  <c r="J66" i="23"/>
  <c r="M3" i="27"/>
  <c r="AK3" i="27" s="1"/>
  <c r="M3" i="25"/>
  <c r="M3" i="19"/>
  <c r="AK3" i="19" s="1"/>
  <c r="M75" i="19"/>
  <c r="M75" i="25"/>
  <c r="M92" i="19"/>
  <c r="M92" i="25"/>
  <c r="M102" i="19"/>
  <c r="M102" i="25"/>
  <c r="M110" i="19"/>
  <c r="M110" i="25"/>
  <c r="K73" i="19"/>
  <c r="K73" i="25"/>
  <c r="K8" i="19"/>
  <c r="K8" i="25"/>
  <c r="M11" i="19"/>
  <c r="M11" i="25"/>
  <c r="M27" i="19"/>
  <c r="M27" i="25"/>
  <c r="J81" i="23"/>
  <c r="I81" i="23" s="1"/>
  <c r="P64" i="23"/>
  <c r="G66" i="12" s="1"/>
  <c r="J31" i="23"/>
  <c r="I31" i="23" s="1"/>
  <c r="M31" i="19"/>
  <c r="M31" i="25"/>
  <c r="P110" i="23"/>
  <c r="G112" i="12" s="1"/>
  <c r="L11" i="19"/>
  <c r="L11" i="25"/>
  <c r="M86" i="19"/>
  <c r="M86" i="25"/>
  <c r="M98" i="19"/>
  <c r="M98" i="25"/>
  <c r="J64" i="23"/>
  <c r="M72" i="19"/>
  <c r="M72" i="25"/>
  <c r="I72" i="23"/>
  <c r="K97" i="19"/>
  <c r="K97" i="25"/>
  <c r="J87" i="23"/>
  <c r="I87" i="23" s="1"/>
  <c r="M87" i="19"/>
  <c r="M87" i="25"/>
  <c r="M26" i="19"/>
  <c r="M26" i="25"/>
  <c r="M116" i="19"/>
  <c r="M116" i="25"/>
  <c r="M112" i="19"/>
  <c r="M112" i="25"/>
  <c r="I112" i="23"/>
  <c r="I24" i="23"/>
  <c r="K24" i="19"/>
  <c r="K24" i="25"/>
  <c r="P109" i="23"/>
  <c r="G111" i="12" s="1"/>
  <c r="J25" i="23"/>
  <c r="M25" i="19"/>
  <c r="M25" i="25"/>
  <c r="J111" i="23"/>
  <c r="I111" i="23" s="1"/>
  <c r="M111" i="19"/>
  <c r="M111" i="25"/>
  <c r="I62" i="23"/>
  <c r="M69" i="19"/>
  <c r="M69" i="25"/>
  <c r="I69" i="23"/>
  <c r="I92" i="23"/>
  <c r="K92" i="19"/>
  <c r="K92" i="25"/>
  <c r="J50" i="23"/>
  <c r="J29" i="23"/>
  <c r="M29" i="19"/>
  <c r="M29" i="25"/>
  <c r="M16" i="19"/>
  <c r="M16" i="25"/>
  <c r="M73" i="19"/>
  <c r="M73" i="25"/>
  <c r="I73" i="23"/>
  <c r="P31" i="23"/>
  <c r="G33" i="12" s="1"/>
  <c r="P104" i="23"/>
  <c r="G106" i="12" s="1"/>
  <c r="P121" i="23"/>
  <c r="G123" i="12" s="1"/>
  <c r="M117" i="19"/>
  <c r="M117" i="25"/>
  <c r="K6" i="19"/>
  <c r="K6" i="25"/>
  <c r="P86" i="23"/>
  <c r="G88" i="12" s="1"/>
  <c r="I55" i="23"/>
  <c r="J82" i="23"/>
  <c r="L9" i="19"/>
  <c r="L9" i="25"/>
  <c r="M94" i="19"/>
  <c r="M94" i="25"/>
  <c r="P58" i="23"/>
  <c r="G60" i="12" s="1"/>
  <c r="P72" i="23"/>
  <c r="G74" i="12" s="1"/>
  <c r="L10" i="19"/>
  <c r="L10" i="25"/>
  <c r="P87" i="23"/>
  <c r="G89" i="12" s="1"/>
  <c r="P112" i="23"/>
  <c r="G114" i="12" s="1"/>
  <c r="M96" i="19"/>
  <c r="M96" i="25"/>
  <c r="M78" i="19"/>
  <c r="M78" i="25"/>
  <c r="J26" i="23"/>
  <c r="P111" i="23"/>
  <c r="G113" i="12" s="1"/>
  <c r="M10" i="19"/>
  <c r="M10" i="25"/>
  <c r="P11" i="23"/>
  <c r="G13" i="12" s="1"/>
  <c r="M18" i="19"/>
  <c r="M18" i="25"/>
  <c r="P70" i="23"/>
  <c r="G72" i="12" s="1"/>
  <c r="M20" i="19"/>
  <c r="M20" i="25"/>
  <c r="I20" i="23"/>
  <c r="I42" i="23"/>
  <c r="L7" i="19"/>
  <c r="L7" i="25"/>
  <c r="I57" i="23"/>
  <c r="J32" i="23"/>
  <c r="M108" i="19"/>
  <c r="M108" i="25"/>
  <c r="I122" i="23"/>
  <c r="K122" i="19"/>
  <c r="K122" i="25"/>
  <c r="M13" i="19"/>
  <c r="M13" i="25"/>
  <c r="I120" i="23"/>
  <c r="K120" i="19"/>
  <c r="K120" i="25"/>
  <c r="J80" i="23"/>
  <c r="M6" i="19"/>
  <c r="M6" i="25"/>
  <c r="J17" i="23"/>
  <c r="M17" i="19"/>
  <c r="M17" i="25"/>
  <c r="J86" i="23"/>
  <c r="K9" i="19"/>
  <c r="K9" i="25"/>
  <c r="I63" i="23"/>
  <c r="M85" i="19"/>
  <c r="M85" i="25"/>
  <c r="I85" i="23"/>
  <c r="I45" i="23"/>
  <c r="K11" i="19"/>
  <c r="K11" i="25"/>
  <c r="M106" i="19"/>
  <c r="M106" i="25"/>
  <c r="M77" i="19"/>
  <c r="M77" i="25"/>
  <c r="I77" i="23"/>
  <c r="J37" i="23"/>
  <c r="M81" i="19"/>
  <c r="M81" i="25"/>
  <c r="J79" i="23"/>
  <c r="I79" i="23" s="1"/>
  <c r="M79" i="19"/>
  <c r="M79" i="25"/>
  <c r="M109" i="19"/>
  <c r="M109" i="25"/>
  <c r="I109" i="23"/>
  <c r="L5" i="19"/>
  <c r="L5" i="25"/>
  <c r="I118" i="23"/>
  <c r="K118" i="19"/>
  <c r="K118" i="25"/>
  <c r="I38" i="23"/>
  <c r="P59" i="23"/>
  <c r="G61" i="12" s="1"/>
  <c r="M104" i="19"/>
  <c r="M104" i="25"/>
  <c r="M121" i="19"/>
  <c r="M121" i="25"/>
  <c r="I121" i="23"/>
  <c r="I102" i="23"/>
  <c r="K102" i="19"/>
  <c r="K102" i="25"/>
  <c r="P77" i="23"/>
  <c r="G79" i="12" s="1"/>
  <c r="M88" i="19"/>
  <c r="M88" i="25"/>
  <c r="I88" i="23"/>
  <c r="M76" i="19"/>
  <c r="M76" i="25"/>
  <c r="M113" i="19"/>
  <c r="M113" i="25"/>
  <c r="I113" i="23"/>
  <c r="J71" i="23"/>
  <c r="I71" i="23" s="1"/>
  <c r="M71" i="19"/>
  <c r="M71" i="25"/>
  <c r="P99" i="23"/>
  <c r="G101" i="12" s="1"/>
  <c r="P57" i="23"/>
  <c r="G59" i="12" s="1"/>
  <c r="J74" i="23"/>
  <c r="K5" i="19"/>
  <c r="K5" i="25"/>
  <c r="J101" i="23"/>
  <c r="I101" i="23" s="1"/>
  <c r="M22" i="19"/>
  <c r="M22" i="25"/>
  <c r="K12" i="19"/>
  <c r="K12" i="25"/>
  <c r="M97" i="19"/>
  <c r="M97" i="25"/>
  <c r="I97" i="23"/>
  <c r="M68" i="19"/>
  <c r="M68" i="25"/>
  <c r="J107" i="23"/>
  <c r="I107" i="23" s="1"/>
  <c r="M107" i="19"/>
  <c r="M107" i="25"/>
  <c r="M84" i="19"/>
  <c r="M84" i="25"/>
  <c r="P13" i="23"/>
  <c r="G15" i="12" s="1"/>
  <c r="M24" i="19"/>
  <c r="M24" i="25"/>
  <c r="P6" i="23"/>
  <c r="G8" i="12" s="1"/>
  <c r="P17" i="23"/>
  <c r="G19" i="12" s="1"/>
  <c r="M4" i="27"/>
  <c r="AK4" i="27" s="1"/>
  <c r="M4" i="25"/>
  <c r="M4" i="19"/>
  <c r="J103" i="23"/>
  <c r="I103" i="23" s="1"/>
  <c r="M103" i="19"/>
  <c r="M103" i="25"/>
  <c r="P66" i="23"/>
  <c r="G68" i="12" s="1"/>
  <c r="M12" i="19"/>
  <c r="M12" i="25"/>
  <c r="L6" i="19"/>
  <c r="L6" i="25"/>
  <c r="M105" i="19"/>
  <c r="M105" i="25"/>
  <c r="P63" i="23"/>
  <c r="G65" i="12" s="1"/>
  <c r="M118" i="19"/>
  <c r="M118" i="25"/>
  <c r="M120" i="19"/>
  <c r="M120" i="25"/>
  <c r="P85" i="23"/>
  <c r="G87" i="12" s="1"/>
  <c r="L12" i="19"/>
  <c r="L12" i="25"/>
  <c r="M23" i="19"/>
  <c r="M23" i="25"/>
  <c r="P28" i="23"/>
  <c r="G30" i="12" s="1"/>
  <c r="L8" i="19"/>
  <c r="L8" i="25"/>
  <c r="J83" i="23"/>
  <c r="I83" i="23" s="1"/>
  <c r="M83" i="19"/>
  <c r="M83" i="25"/>
  <c r="P45" i="23"/>
  <c r="G47" i="12" s="1"/>
  <c r="I47" i="23"/>
  <c r="I35" i="23"/>
  <c r="M90" i="19"/>
  <c r="M90" i="25"/>
  <c r="A26" i="26"/>
  <c r="K96" i="25" l="1"/>
  <c r="K90" i="19"/>
  <c r="I96" i="23"/>
  <c r="L96" i="25" s="1"/>
  <c r="I90" i="23"/>
  <c r="L90" i="19" s="1"/>
  <c r="K100" i="19"/>
  <c r="K114" i="19"/>
  <c r="I34" i="23"/>
  <c r="K100" i="25"/>
  <c r="I61" i="23"/>
  <c r="K15" i="25"/>
  <c r="K15" i="19"/>
  <c r="K23" i="19"/>
  <c r="I23" i="23"/>
  <c r="L23" i="19" s="1"/>
  <c r="K78" i="25"/>
  <c r="K78" i="19"/>
  <c r="K75" i="19"/>
  <c r="I44" i="23"/>
  <c r="I105" i="23"/>
  <c r="L105" i="25" s="1"/>
  <c r="K105" i="25"/>
  <c r="I76" i="23"/>
  <c r="L76" i="25" s="1"/>
  <c r="I48" i="23"/>
  <c r="I30" i="23"/>
  <c r="L30" i="19" s="1"/>
  <c r="I114" i="23"/>
  <c r="L114" i="19" s="1"/>
  <c r="K76" i="25"/>
  <c r="K94" i="25"/>
  <c r="K94" i="19"/>
  <c r="K116" i="19"/>
  <c r="I116" i="23"/>
  <c r="L116" i="19" s="1"/>
  <c r="K117" i="19"/>
  <c r="K108" i="19"/>
  <c r="I117" i="23"/>
  <c r="L117" i="19" s="1"/>
  <c r="I43" i="23"/>
  <c r="I41" i="23"/>
  <c r="K108" i="25"/>
  <c r="I75" i="23"/>
  <c r="L75" i="19" s="1"/>
  <c r="K30" i="25"/>
  <c r="AE49" i="29"/>
  <c r="AB49" i="19"/>
  <c r="AK49" i="19" s="1"/>
  <c r="AB49" i="27"/>
  <c r="AK49" i="27" s="1"/>
  <c r="AD49" i="29"/>
  <c r="Z49" i="19"/>
  <c r="AI49" i="19" s="1"/>
  <c r="Z49" i="27"/>
  <c r="AC50" i="29"/>
  <c r="AA49" i="19"/>
  <c r="AJ49" i="19" s="1"/>
  <c r="AA49" i="27"/>
  <c r="AJ49" i="27" s="1"/>
  <c r="H25" i="33"/>
  <c r="J25" i="33" s="1"/>
  <c r="I25" i="33"/>
  <c r="A58" i="33"/>
  <c r="H22" i="31"/>
  <c r="J22" i="31" s="1"/>
  <c r="I22" i="31"/>
  <c r="A80" i="31"/>
  <c r="L50" i="29"/>
  <c r="M50" i="29"/>
  <c r="N50" i="29"/>
  <c r="L115" i="19"/>
  <c r="L115" i="25"/>
  <c r="L99" i="19"/>
  <c r="L99" i="25"/>
  <c r="L107" i="19"/>
  <c r="L107" i="25"/>
  <c r="L103" i="19"/>
  <c r="L103" i="25"/>
  <c r="L101" i="19"/>
  <c r="L101" i="25"/>
  <c r="L120" i="19"/>
  <c r="L120" i="25"/>
  <c r="L89" i="19"/>
  <c r="L89" i="25"/>
  <c r="I106" i="23"/>
  <c r="K106" i="19"/>
  <c r="K106" i="25"/>
  <c r="L108" i="19"/>
  <c r="L108" i="25"/>
  <c r="L69" i="19"/>
  <c r="L69" i="25"/>
  <c r="L87" i="19"/>
  <c r="L87" i="25"/>
  <c r="K93" i="19"/>
  <c r="K93" i="25"/>
  <c r="K83" i="19"/>
  <c r="K83" i="25"/>
  <c r="K71" i="19"/>
  <c r="K71" i="25"/>
  <c r="L88" i="19"/>
  <c r="L88" i="25"/>
  <c r="I17" i="23"/>
  <c r="K17" i="19"/>
  <c r="K17" i="25"/>
  <c r="I29" i="23"/>
  <c r="K29" i="19"/>
  <c r="K29" i="25"/>
  <c r="K111" i="19"/>
  <c r="K111" i="25"/>
  <c r="L112" i="19"/>
  <c r="L112" i="25"/>
  <c r="I64" i="23"/>
  <c r="L100" i="19"/>
  <c r="L100" i="25"/>
  <c r="L31" i="19"/>
  <c r="L31" i="25"/>
  <c r="K89" i="19"/>
  <c r="K89" i="25"/>
  <c r="L119" i="19"/>
  <c r="L119" i="25"/>
  <c r="L22" i="19"/>
  <c r="L22" i="25"/>
  <c r="L15" i="19"/>
  <c r="L15" i="25"/>
  <c r="I74" i="23"/>
  <c r="K74" i="19"/>
  <c r="K74" i="25"/>
  <c r="I82" i="23"/>
  <c r="K82" i="19"/>
  <c r="K82" i="25"/>
  <c r="K95" i="19"/>
  <c r="K95" i="25"/>
  <c r="L94" i="19"/>
  <c r="L94" i="25"/>
  <c r="K91" i="19"/>
  <c r="K91" i="25"/>
  <c r="I27" i="23"/>
  <c r="K27" i="19"/>
  <c r="K27" i="25"/>
  <c r="L70" i="19"/>
  <c r="L70" i="25"/>
  <c r="L97" i="19"/>
  <c r="L97" i="25"/>
  <c r="L113" i="19"/>
  <c r="L113" i="25"/>
  <c r="L85" i="19"/>
  <c r="L85" i="25"/>
  <c r="L18" i="19"/>
  <c r="L18" i="25"/>
  <c r="L19" i="19"/>
  <c r="L19" i="25"/>
  <c r="L28" i="19"/>
  <c r="L28" i="25"/>
  <c r="L79" i="19"/>
  <c r="L79" i="25"/>
  <c r="L73" i="19"/>
  <c r="L73" i="25"/>
  <c r="L24" i="19"/>
  <c r="L24" i="25"/>
  <c r="L121" i="19"/>
  <c r="L121" i="25"/>
  <c r="K79" i="19"/>
  <c r="K79" i="25"/>
  <c r="I26" i="23"/>
  <c r="K26" i="19"/>
  <c r="K26" i="25"/>
  <c r="K87" i="19"/>
  <c r="K87" i="25"/>
  <c r="I66" i="23"/>
  <c r="I53" i="23"/>
  <c r="L68" i="19"/>
  <c r="L68" i="25"/>
  <c r="L84" i="19"/>
  <c r="L84" i="25"/>
  <c r="L81" i="19"/>
  <c r="L81" i="25"/>
  <c r="I33" i="23"/>
  <c r="L118" i="19"/>
  <c r="L118" i="25"/>
  <c r="I21" i="23"/>
  <c r="K21" i="19"/>
  <c r="K21" i="25"/>
  <c r="K101" i="19"/>
  <c r="K101" i="25"/>
  <c r="I37" i="23"/>
  <c r="I80" i="23"/>
  <c r="K80" i="19"/>
  <c r="K80" i="25"/>
  <c r="L122" i="19"/>
  <c r="L122" i="25"/>
  <c r="I50" i="23"/>
  <c r="I25" i="23"/>
  <c r="K25" i="19"/>
  <c r="K25" i="25"/>
  <c r="K31" i="19"/>
  <c r="K31" i="25"/>
  <c r="K119" i="19"/>
  <c r="K119" i="25"/>
  <c r="I93" i="23"/>
  <c r="I32" i="23"/>
  <c r="L98" i="19"/>
  <c r="L98" i="25"/>
  <c r="I95" i="23"/>
  <c r="L104" i="19"/>
  <c r="L104" i="25"/>
  <c r="L92" i="19"/>
  <c r="L92" i="25"/>
  <c r="K103" i="19"/>
  <c r="K103" i="25"/>
  <c r="K107" i="19"/>
  <c r="K107" i="25"/>
  <c r="L109" i="19"/>
  <c r="L109" i="25"/>
  <c r="L77" i="19"/>
  <c r="L77" i="25"/>
  <c r="K115" i="19"/>
  <c r="K115" i="25"/>
  <c r="I91" i="23"/>
  <c r="K99" i="19"/>
  <c r="K99" i="25"/>
  <c r="L16" i="19"/>
  <c r="L16" i="25"/>
  <c r="L102" i="19"/>
  <c r="L102" i="25"/>
  <c r="L83" i="19"/>
  <c r="L83" i="25"/>
  <c r="L71" i="19"/>
  <c r="L71" i="25"/>
  <c r="L78" i="19"/>
  <c r="L78" i="25"/>
  <c r="I86" i="23"/>
  <c r="K86" i="19"/>
  <c r="K86" i="25"/>
  <c r="L20" i="19"/>
  <c r="L20" i="25"/>
  <c r="L111" i="19"/>
  <c r="L111" i="25"/>
  <c r="L72" i="19"/>
  <c r="L72" i="25"/>
  <c r="K81" i="19"/>
  <c r="K81" i="25"/>
  <c r="I67" i="23"/>
  <c r="L110" i="19"/>
  <c r="L110" i="25"/>
  <c r="A27" i="26"/>
  <c r="D5" i="22"/>
  <c r="W5" i="4"/>
  <c r="W6" i="4"/>
  <c r="W7" i="4"/>
  <c r="W8" i="4"/>
  <c r="W9" i="4"/>
  <c r="W10" i="4"/>
  <c r="W11" i="4"/>
  <c r="W12" i="4"/>
  <c r="W13" i="4"/>
  <c r="W14" i="4"/>
  <c r="W15" i="4"/>
  <c r="W16" i="4"/>
  <c r="W17" i="4"/>
  <c r="W18" i="4"/>
  <c r="W19" i="4"/>
  <c r="W20" i="4"/>
  <c r="W21" i="4"/>
  <c r="W22" i="4"/>
  <c r="W23" i="4"/>
  <c r="W24" i="4"/>
  <c r="W25" i="4"/>
  <c r="W26" i="4"/>
  <c r="W27" i="4"/>
  <c r="W28" i="4"/>
  <c r="W29" i="4"/>
  <c r="W30" i="4"/>
  <c r="W31" i="4"/>
  <c r="W32" i="4"/>
  <c r="W33" i="4"/>
  <c r="W34" i="4"/>
  <c r="W35" i="4"/>
  <c r="W36" i="4"/>
  <c r="W37" i="4"/>
  <c r="W38" i="4"/>
  <c r="W39" i="4"/>
  <c r="W40" i="4"/>
  <c r="W41" i="4"/>
  <c r="W42" i="4"/>
  <c r="W43" i="4"/>
  <c r="W44" i="4"/>
  <c r="W45" i="4"/>
  <c r="W46" i="4"/>
  <c r="W47" i="4"/>
  <c r="W48" i="4"/>
  <c r="W49" i="4"/>
  <c r="W50" i="4"/>
  <c r="W51" i="4"/>
  <c r="W52" i="4"/>
  <c r="W53" i="4"/>
  <c r="W54" i="4"/>
  <c r="W55" i="4"/>
  <c r="W56" i="4"/>
  <c r="W57" i="4"/>
  <c r="W58" i="4"/>
  <c r="W59" i="4"/>
  <c r="W60" i="4"/>
  <c r="W61" i="4"/>
  <c r="W62" i="4"/>
  <c r="W63" i="4"/>
  <c r="W64" i="4"/>
  <c r="W65" i="4"/>
  <c r="W66" i="4"/>
  <c r="W67" i="4"/>
  <c r="W68" i="4"/>
  <c r="W69" i="4"/>
  <c r="W70" i="4"/>
  <c r="W71" i="4"/>
  <c r="W72" i="4"/>
  <c r="W73" i="4"/>
  <c r="W74" i="4"/>
  <c r="W75" i="4"/>
  <c r="W76" i="4"/>
  <c r="W77" i="4"/>
  <c r="W78" i="4"/>
  <c r="W79" i="4"/>
  <c r="W80" i="4"/>
  <c r="W81" i="4"/>
  <c r="W82" i="4"/>
  <c r="W83" i="4"/>
  <c r="W84" i="4"/>
  <c r="W85" i="4"/>
  <c r="W86" i="4"/>
  <c r="W87" i="4"/>
  <c r="W88" i="4"/>
  <c r="W89" i="4"/>
  <c r="W90" i="4"/>
  <c r="W91" i="4"/>
  <c r="W92" i="4"/>
  <c r="W93" i="4"/>
  <c r="W94" i="4"/>
  <c r="W95" i="4"/>
  <c r="W96" i="4"/>
  <c r="W97" i="4"/>
  <c r="W98" i="4"/>
  <c r="W99" i="4"/>
  <c r="W100" i="4"/>
  <c r="W101" i="4"/>
  <c r="W102" i="4"/>
  <c r="W103" i="4"/>
  <c r="W104" i="4"/>
  <c r="W105" i="4"/>
  <c r="W106" i="4"/>
  <c r="W107" i="4"/>
  <c r="W108" i="4"/>
  <c r="W109" i="4"/>
  <c r="W110" i="4"/>
  <c r="W111" i="4"/>
  <c r="W112" i="4"/>
  <c r="W4" i="4"/>
  <c r="L90" i="25" l="1"/>
  <c r="L96" i="19"/>
  <c r="L23" i="25"/>
  <c r="L30" i="25"/>
  <c r="L76" i="19"/>
  <c r="L105" i="19"/>
  <c r="L114" i="25"/>
  <c r="L116" i="25"/>
  <c r="L117" i="25"/>
  <c r="L75" i="25"/>
  <c r="AE50" i="29"/>
  <c r="AB50" i="19"/>
  <c r="AK50" i="19" s="1"/>
  <c r="AB50" i="27"/>
  <c r="AK50" i="27" s="1"/>
  <c r="AD50" i="29"/>
  <c r="Z50" i="27"/>
  <c r="Z50" i="19"/>
  <c r="AI50" i="19" s="1"/>
  <c r="AC51" i="29"/>
  <c r="AA50" i="27"/>
  <c r="AJ50" i="27" s="1"/>
  <c r="AA50" i="19"/>
  <c r="AJ50" i="19" s="1"/>
  <c r="A59" i="33"/>
  <c r="L25" i="33"/>
  <c r="C26" i="33" s="1"/>
  <c r="K25" i="33"/>
  <c r="A81" i="31"/>
  <c r="L22" i="31"/>
  <c r="C23" i="31" s="1"/>
  <c r="K22" i="31"/>
  <c r="N51" i="29"/>
  <c r="M51" i="29"/>
  <c r="L51" i="29"/>
  <c r="L86" i="19"/>
  <c r="L86" i="25"/>
  <c r="L27" i="19"/>
  <c r="L27" i="25"/>
  <c r="L74" i="19"/>
  <c r="L74" i="25"/>
  <c r="L29" i="19"/>
  <c r="L29" i="25"/>
  <c r="L80" i="19"/>
  <c r="L80" i="25"/>
  <c r="L95" i="19"/>
  <c r="L95" i="25"/>
  <c r="L93" i="19"/>
  <c r="L93" i="25"/>
  <c r="L25" i="19"/>
  <c r="L25" i="25"/>
  <c r="L21" i="19"/>
  <c r="L21" i="25"/>
  <c r="L26" i="19"/>
  <c r="L26" i="25"/>
  <c r="L91" i="19"/>
  <c r="L91" i="25"/>
  <c r="L82" i="19"/>
  <c r="L82" i="25"/>
  <c r="L17" i="19"/>
  <c r="L17" i="25"/>
  <c r="L106" i="19"/>
  <c r="L106" i="25"/>
  <c r="A28" i="26"/>
  <c r="N4" i="12"/>
  <c r="AD51" i="29" l="1"/>
  <c r="Z51" i="27"/>
  <c r="Z51" i="19"/>
  <c r="AI51" i="19" s="1"/>
  <c r="AC52" i="29"/>
  <c r="AA51" i="27"/>
  <c r="AJ51" i="27" s="1"/>
  <c r="AA51" i="19"/>
  <c r="AJ51" i="19" s="1"/>
  <c r="AE51" i="29"/>
  <c r="AB51" i="27"/>
  <c r="AK51" i="27" s="1"/>
  <c r="AB51" i="19"/>
  <c r="AK51" i="19" s="1"/>
  <c r="D26" i="33"/>
  <c r="E26" i="33" s="1"/>
  <c r="A60" i="33"/>
  <c r="D23" i="31"/>
  <c r="E23" i="31" s="1"/>
  <c r="A82" i="31"/>
  <c r="L52" i="29"/>
  <c r="M52" i="29"/>
  <c r="N52" i="29"/>
  <c r="A29" i="26"/>
  <c r="D5" i="12"/>
  <c r="E5" i="12" s="1"/>
  <c r="AC53" i="29" l="1"/>
  <c r="AA52" i="27"/>
  <c r="AJ52" i="27" s="1"/>
  <c r="AA52" i="19"/>
  <c r="AJ52" i="19" s="1"/>
  <c r="AD52" i="29"/>
  <c r="Z52" i="27"/>
  <c r="Z52" i="19"/>
  <c r="AI52" i="19" s="1"/>
  <c r="AE52" i="29"/>
  <c r="AB52" i="27"/>
  <c r="AK52" i="27" s="1"/>
  <c r="AB52" i="19"/>
  <c r="AK52" i="19" s="1"/>
  <c r="H26" i="33"/>
  <c r="J26" i="33" s="1"/>
  <c r="I26" i="33"/>
  <c r="A61" i="33"/>
  <c r="H23" i="31"/>
  <c r="J23" i="31" s="1"/>
  <c r="I23" i="31"/>
  <c r="A83" i="31"/>
  <c r="L53" i="29"/>
  <c r="M53" i="29"/>
  <c r="N53" i="29"/>
  <c r="A30" i="26"/>
  <c r="H5" i="12"/>
  <c r="L5" i="12" s="1"/>
  <c r="AC54" i="29" l="1"/>
  <c r="AA53" i="27"/>
  <c r="AJ53" i="27" s="1"/>
  <c r="AA53" i="19"/>
  <c r="AJ53" i="19" s="1"/>
  <c r="AE53" i="29"/>
  <c r="AB53" i="19"/>
  <c r="AK53" i="19" s="1"/>
  <c r="AB53" i="27"/>
  <c r="AK53" i="27" s="1"/>
  <c r="AD53" i="29"/>
  <c r="Z53" i="27"/>
  <c r="Z53" i="19"/>
  <c r="AI53" i="19" s="1"/>
  <c r="L26" i="33"/>
  <c r="C27" i="33" s="1"/>
  <c r="K26" i="33"/>
  <c r="A62" i="33"/>
  <c r="L23" i="31"/>
  <c r="C24" i="31" s="1"/>
  <c r="K23" i="31"/>
  <c r="A84" i="31"/>
  <c r="L54" i="29"/>
  <c r="M54" i="29"/>
  <c r="N54" i="29"/>
  <c r="A31" i="26"/>
  <c r="AM3" i="19"/>
  <c r="AM4" i="19"/>
  <c r="AM5" i="19"/>
  <c r="AM6" i="19"/>
  <c r="AM7" i="19"/>
  <c r="AM8" i="19"/>
  <c r="AM9" i="19"/>
  <c r="AM10" i="19"/>
  <c r="AM11" i="19"/>
  <c r="AM12" i="19"/>
  <c r="AM13" i="19"/>
  <c r="AM14" i="19"/>
  <c r="AM15" i="19"/>
  <c r="AM16" i="19"/>
  <c r="AM17" i="19"/>
  <c r="AM18" i="19"/>
  <c r="AM19" i="19"/>
  <c r="AM20" i="19"/>
  <c r="AM21" i="19"/>
  <c r="AM22" i="19"/>
  <c r="AM23" i="19"/>
  <c r="AM24" i="19"/>
  <c r="AM25" i="19"/>
  <c r="AM26" i="19"/>
  <c r="AM27" i="19"/>
  <c r="AM28" i="19"/>
  <c r="AM29" i="19"/>
  <c r="AM30" i="19"/>
  <c r="AM31" i="19"/>
  <c r="AM32" i="19"/>
  <c r="AM33" i="19"/>
  <c r="AM34" i="19"/>
  <c r="AM35" i="19"/>
  <c r="AM36" i="19"/>
  <c r="AM37" i="19"/>
  <c r="AM38" i="19"/>
  <c r="AM39" i="19"/>
  <c r="AM40" i="19"/>
  <c r="AM41" i="19"/>
  <c r="AM42" i="19"/>
  <c r="AM43" i="19"/>
  <c r="AM44" i="19"/>
  <c r="AM45" i="19"/>
  <c r="AM46" i="19"/>
  <c r="AM47" i="19"/>
  <c r="AM48" i="19"/>
  <c r="AM49" i="19"/>
  <c r="AM50" i="19"/>
  <c r="AM51" i="19"/>
  <c r="AM52" i="19"/>
  <c r="AM53" i="19"/>
  <c r="AM54" i="19"/>
  <c r="AM55" i="19"/>
  <c r="AM56" i="19"/>
  <c r="AM57" i="19"/>
  <c r="AM58" i="19"/>
  <c r="AM59" i="19"/>
  <c r="AM60" i="19"/>
  <c r="AM61" i="19"/>
  <c r="AM62" i="19"/>
  <c r="AM63" i="19"/>
  <c r="AM64" i="19"/>
  <c r="AM65" i="19"/>
  <c r="AM66" i="19"/>
  <c r="AM67" i="19"/>
  <c r="AM68" i="19"/>
  <c r="AM69" i="19"/>
  <c r="AM70" i="19"/>
  <c r="AM71" i="19"/>
  <c r="AM72" i="19"/>
  <c r="AM73" i="19"/>
  <c r="AM74" i="19"/>
  <c r="AM75" i="19"/>
  <c r="AM76" i="19"/>
  <c r="AM77" i="19"/>
  <c r="AM78" i="19"/>
  <c r="AM79" i="19"/>
  <c r="AM80" i="19"/>
  <c r="AM81" i="19"/>
  <c r="AM82" i="19"/>
  <c r="AM83" i="19"/>
  <c r="AM84" i="19"/>
  <c r="AM85" i="19"/>
  <c r="AM86" i="19"/>
  <c r="AM87" i="19"/>
  <c r="AM88" i="19"/>
  <c r="AM89" i="19"/>
  <c r="AM90" i="19"/>
  <c r="AM91" i="19"/>
  <c r="AM92" i="19"/>
  <c r="AM93" i="19"/>
  <c r="AM94" i="19"/>
  <c r="AM95" i="19"/>
  <c r="AM96" i="19"/>
  <c r="AM97" i="19"/>
  <c r="AM98" i="19"/>
  <c r="AM99" i="19"/>
  <c r="AM100" i="19"/>
  <c r="AM101" i="19"/>
  <c r="AM102" i="19"/>
  <c r="AM103" i="19"/>
  <c r="AM104" i="19"/>
  <c r="AM105" i="19"/>
  <c r="AM106" i="19"/>
  <c r="AM107" i="19"/>
  <c r="AM108" i="19"/>
  <c r="AM109" i="19"/>
  <c r="AM110" i="19"/>
  <c r="AM111" i="19"/>
  <c r="AM112" i="19"/>
  <c r="AM113" i="19"/>
  <c r="AM114" i="19"/>
  <c r="AM115" i="19"/>
  <c r="AM116" i="19"/>
  <c r="AM117" i="19"/>
  <c r="AM118" i="19"/>
  <c r="AM119" i="19"/>
  <c r="AM120" i="19"/>
  <c r="AM121" i="19"/>
  <c r="AM122" i="19"/>
  <c r="AE54" i="29" l="1"/>
  <c r="AB54" i="19"/>
  <c r="AK54" i="19" s="1"/>
  <c r="AB54" i="27"/>
  <c r="AK54" i="27" s="1"/>
  <c r="AD54" i="29"/>
  <c r="Z54" i="27"/>
  <c r="Z54" i="19"/>
  <c r="AI54" i="19" s="1"/>
  <c r="AC55" i="29"/>
  <c r="AA54" i="19"/>
  <c r="AJ54" i="19" s="1"/>
  <c r="AA54" i="27"/>
  <c r="AJ54" i="27" s="1"/>
  <c r="A63" i="33"/>
  <c r="D27" i="33"/>
  <c r="E27" i="33" s="1"/>
  <c r="A85" i="31"/>
  <c r="D24" i="31"/>
  <c r="E24" i="31" s="1"/>
  <c r="N55" i="29"/>
  <c r="L55" i="29"/>
  <c r="M55" i="29"/>
  <c r="A32" i="26"/>
  <c r="AO351" i="19"/>
  <c r="AO362" i="19"/>
  <c r="AQ360" i="19"/>
  <c r="AP359" i="19"/>
  <c r="AO358" i="19"/>
  <c r="AQ356" i="19"/>
  <c r="AP355" i="19"/>
  <c r="AO354" i="19"/>
  <c r="AO352" i="19"/>
  <c r="AQ361" i="19"/>
  <c r="AP360" i="19"/>
  <c r="AO359" i="19"/>
  <c r="AQ357" i="19"/>
  <c r="AP356" i="19"/>
  <c r="AO355" i="19"/>
  <c r="AQ353" i="19"/>
  <c r="AQ29" i="19"/>
  <c r="AO31" i="19"/>
  <c r="AP32" i="19"/>
  <c r="AQ33" i="19"/>
  <c r="AO35" i="19"/>
  <c r="AP36" i="19"/>
  <c r="AQ37" i="19"/>
  <c r="AO39" i="19"/>
  <c r="AP40" i="19"/>
  <c r="AQ41" i="19"/>
  <c r="AO43" i="19"/>
  <c r="AP44" i="19"/>
  <c r="AQ45" i="19"/>
  <c r="AO47" i="19"/>
  <c r="AP48" i="19"/>
  <c r="AQ49" i="19"/>
  <c r="AO51" i="19"/>
  <c r="AP52" i="19"/>
  <c r="AQ53" i="19"/>
  <c r="AO55" i="19"/>
  <c r="AP56" i="19"/>
  <c r="AQ57" i="19"/>
  <c r="AO59" i="19"/>
  <c r="AP60" i="19"/>
  <c r="AQ61" i="19"/>
  <c r="AO63" i="19"/>
  <c r="AP64" i="19"/>
  <c r="AQ65" i="19"/>
  <c r="AO67" i="19"/>
  <c r="AP68" i="19"/>
  <c r="AQ69" i="19"/>
  <c r="AO71" i="19"/>
  <c r="AP72" i="19"/>
  <c r="AQ73" i="19"/>
  <c r="AO75" i="19"/>
  <c r="AP76" i="19"/>
  <c r="AQ77" i="19"/>
  <c r="AO79" i="19"/>
  <c r="AP80" i="19"/>
  <c r="AQ81" i="19"/>
  <c r="AO83" i="19"/>
  <c r="AP84" i="19"/>
  <c r="AQ85" i="19"/>
  <c r="AO87" i="19"/>
  <c r="AP88" i="19"/>
  <c r="AQ89" i="19"/>
  <c r="AO91" i="19"/>
  <c r="AP92" i="19"/>
  <c r="AQ93" i="19"/>
  <c r="AO95" i="19"/>
  <c r="AP96" i="19"/>
  <c r="AQ97" i="19"/>
  <c r="AO99" i="19"/>
  <c r="AP100" i="19"/>
  <c r="AQ101" i="19"/>
  <c r="AO103" i="19"/>
  <c r="AP104" i="19"/>
  <c r="AQ105" i="19"/>
  <c r="AO107" i="19"/>
  <c r="AP108" i="19"/>
  <c r="AQ109" i="19"/>
  <c r="AO111" i="19"/>
  <c r="AP112" i="19"/>
  <c r="AQ113" i="19"/>
  <c r="AO115" i="19"/>
  <c r="AP116" i="19"/>
  <c r="AQ117" i="19"/>
  <c r="AO119" i="19"/>
  <c r="AP120" i="19"/>
  <c r="AQ121" i="19"/>
  <c r="AO123" i="19"/>
  <c r="AP124" i="19"/>
  <c r="AQ125" i="19"/>
  <c r="AO30" i="19"/>
  <c r="AP31" i="19"/>
  <c r="AQ32" i="19"/>
  <c r="AO34" i="19"/>
  <c r="AP35" i="19"/>
  <c r="AQ36" i="19"/>
  <c r="AO38" i="19"/>
  <c r="AP39" i="19"/>
  <c r="AQ40" i="19"/>
  <c r="AO42" i="19"/>
  <c r="AP43" i="19"/>
  <c r="AQ44" i="19"/>
  <c r="AO46" i="19"/>
  <c r="AP47" i="19"/>
  <c r="AQ48" i="19"/>
  <c r="AO50" i="19"/>
  <c r="AP51" i="19"/>
  <c r="AQ52" i="19"/>
  <c r="AO54" i="19"/>
  <c r="AP55" i="19"/>
  <c r="AQ56" i="19"/>
  <c r="AO58" i="19"/>
  <c r="AP59" i="19"/>
  <c r="AQ60" i="19"/>
  <c r="AO62" i="19"/>
  <c r="AP63" i="19"/>
  <c r="AQ64" i="19"/>
  <c r="AO66" i="19"/>
  <c r="AP67" i="19"/>
  <c r="AQ68" i="19"/>
  <c r="AO70" i="19"/>
  <c r="AP71" i="19"/>
  <c r="AQ72" i="19"/>
  <c r="AO74" i="19"/>
  <c r="AP75" i="19"/>
  <c r="AQ76" i="19"/>
  <c r="AO78" i="19"/>
  <c r="AP79" i="19"/>
  <c r="AQ80" i="19"/>
  <c r="AO82" i="19"/>
  <c r="AP83" i="19"/>
  <c r="AQ84" i="19"/>
  <c r="AO86" i="19"/>
  <c r="AP87" i="19"/>
  <c r="AQ88" i="19"/>
  <c r="AO90" i="19"/>
  <c r="AP91" i="19"/>
  <c r="AQ92" i="19"/>
  <c r="AO94" i="19"/>
  <c r="AP95" i="19"/>
  <c r="AQ96" i="19"/>
  <c r="AO98" i="19"/>
  <c r="AP99" i="19"/>
  <c r="AQ100" i="19"/>
  <c r="AO102" i="19"/>
  <c r="AP103" i="19"/>
  <c r="AQ104" i="19"/>
  <c r="AO106" i="19"/>
  <c r="AP107" i="19"/>
  <c r="AQ108" i="19"/>
  <c r="AO110" i="19"/>
  <c r="AP111" i="19"/>
  <c r="AQ112" i="19"/>
  <c r="AO114" i="19"/>
  <c r="AP115" i="19"/>
  <c r="AQ116" i="19"/>
  <c r="AO118" i="19"/>
  <c r="AP119" i="19"/>
  <c r="AQ120" i="19"/>
  <c r="AO122" i="19"/>
  <c r="AP123" i="19"/>
  <c r="AQ124" i="19"/>
  <c r="AO126" i="19"/>
  <c r="AP127" i="19"/>
  <c r="AQ128" i="19"/>
  <c r="AO130" i="19"/>
  <c r="AP131" i="19"/>
  <c r="AQ132" i="19"/>
  <c r="AO134" i="19"/>
  <c r="AP135" i="19"/>
  <c r="AQ136" i="19"/>
  <c r="AO138" i="19"/>
  <c r="AP139" i="19"/>
  <c r="AO29" i="19"/>
  <c r="AP30" i="19"/>
  <c r="AQ31" i="19"/>
  <c r="AO33" i="19"/>
  <c r="AP34" i="19"/>
  <c r="AQ35" i="19"/>
  <c r="AO37" i="19"/>
  <c r="AP38" i="19"/>
  <c r="AQ39" i="19"/>
  <c r="AO41" i="19"/>
  <c r="AP42" i="19"/>
  <c r="AQ43" i="19"/>
  <c r="AO45" i="19"/>
  <c r="AP46" i="19"/>
  <c r="AQ47" i="19"/>
  <c r="AO49" i="19"/>
  <c r="AP50" i="19"/>
  <c r="AQ51" i="19"/>
  <c r="AO53" i="19"/>
  <c r="AP54" i="19"/>
  <c r="AQ55" i="19"/>
  <c r="AO57" i="19"/>
  <c r="AP58" i="19"/>
  <c r="AQ59" i="19"/>
  <c r="AO61" i="19"/>
  <c r="AP62" i="19"/>
  <c r="AQ63" i="19"/>
  <c r="AO65" i="19"/>
  <c r="AP66" i="19"/>
  <c r="AQ67" i="19"/>
  <c r="AO69" i="19"/>
  <c r="AP70" i="19"/>
  <c r="AQ71" i="19"/>
  <c r="AO73" i="19"/>
  <c r="AP74" i="19"/>
  <c r="AQ75" i="19"/>
  <c r="AO77" i="19"/>
  <c r="AP78" i="19"/>
  <c r="AQ79" i="19"/>
  <c r="AO81" i="19"/>
  <c r="AP82" i="19"/>
  <c r="AQ83" i="19"/>
  <c r="AO85" i="19"/>
  <c r="AP86" i="19"/>
  <c r="AQ87" i="19"/>
  <c r="AO89" i="19"/>
  <c r="AP90" i="19"/>
  <c r="AQ91" i="19"/>
  <c r="AO93" i="19"/>
  <c r="AP94" i="19"/>
  <c r="AQ95" i="19"/>
  <c r="AO97" i="19"/>
  <c r="AP98" i="19"/>
  <c r="AQ99" i="19"/>
  <c r="AO101" i="19"/>
  <c r="AP102" i="19"/>
  <c r="AQ103" i="19"/>
  <c r="AO105" i="19"/>
  <c r="AP106" i="19"/>
  <c r="AQ107" i="19"/>
  <c r="AO109" i="19"/>
  <c r="AP110" i="19"/>
  <c r="AQ111" i="19"/>
  <c r="AO113" i="19"/>
  <c r="AP114" i="19"/>
  <c r="AQ115" i="19"/>
  <c r="AO117" i="19"/>
  <c r="AP118" i="19"/>
  <c r="AQ119" i="19"/>
  <c r="AO121" i="19"/>
  <c r="AP122" i="19"/>
  <c r="AQ123" i="19"/>
  <c r="AO125" i="19"/>
  <c r="AP126" i="19"/>
  <c r="AQ127" i="19"/>
  <c r="AO129" i="19"/>
  <c r="AP130" i="19"/>
  <c r="AP29" i="19"/>
  <c r="AQ30" i="19"/>
  <c r="AO32" i="19"/>
  <c r="AP33" i="19"/>
  <c r="AQ34" i="19"/>
  <c r="AO36" i="19"/>
  <c r="AP37" i="19"/>
  <c r="AQ38" i="19"/>
  <c r="AO40" i="19"/>
  <c r="AP41" i="19"/>
  <c r="AQ42" i="19"/>
  <c r="AO44" i="19"/>
  <c r="AP45" i="19"/>
  <c r="AQ46" i="19"/>
  <c r="AO48" i="19"/>
  <c r="AP49" i="19"/>
  <c r="AQ50" i="19"/>
  <c r="AO52" i="19"/>
  <c r="AP53" i="19"/>
  <c r="AQ54" i="19"/>
  <c r="AO56" i="19"/>
  <c r="AP57" i="19"/>
  <c r="AQ58" i="19"/>
  <c r="AO60" i="19"/>
  <c r="AP61" i="19"/>
  <c r="AQ62" i="19"/>
  <c r="AO64" i="19"/>
  <c r="AP65" i="19"/>
  <c r="AQ66" i="19"/>
  <c r="AO68" i="19"/>
  <c r="AP69" i="19"/>
  <c r="AQ70" i="19"/>
  <c r="AO72" i="19"/>
  <c r="AP73" i="19"/>
  <c r="AQ74" i="19"/>
  <c r="AO76" i="19"/>
  <c r="AP77" i="19"/>
  <c r="AQ78" i="19"/>
  <c r="AO80" i="19"/>
  <c r="AP81" i="19"/>
  <c r="AQ82" i="19"/>
  <c r="AO84" i="19"/>
  <c r="AP85" i="19"/>
  <c r="AQ86" i="19"/>
  <c r="AO88" i="19"/>
  <c r="AP89" i="19"/>
  <c r="AQ90" i="19"/>
  <c r="AO92" i="19"/>
  <c r="AP93" i="19"/>
  <c r="AQ94" i="19"/>
  <c r="AO96" i="19"/>
  <c r="AP97" i="19"/>
  <c r="AQ98" i="19"/>
  <c r="AO100" i="19"/>
  <c r="AP101" i="19"/>
  <c r="AQ102" i="19"/>
  <c r="AO104" i="19"/>
  <c r="AP105" i="19"/>
  <c r="AQ106" i="19"/>
  <c r="AO108" i="19"/>
  <c r="AP109" i="19"/>
  <c r="AQ110" i="19"/>
  <c r="AO112" i="19"/>
  <c r="AP113" i="19"/>
  <c r="AQ114" i="19"/>
  <c r="AO116" i="19"/>
  <c r="AP117" i="19"/>
  <c r="AQ118" i="19"/>
  <c r="AO120" i="19"/>
  <c r="AP121" i="19"/>
  <c r="AQ122" i="19"/>
  <c r="AO124" i="19"/>
  <c r="AP125" i="19"/>
  <c r="AQ126" i="19"/>
  <c r="AO128" i="19"/>
  <c r="AP129" i="19"/>
  <c r="AQ130" i="19"/>
  <c r="AO132" i="19"/>
  <c r="AP133" i="19"/>
  <c r="AQ134" i="19"/>
  <c r="AO131" i="19"/>
  <c r="AQ133" i="19"/>
  <c r="AO136" i="19"/>
  <c r="AQ137" i="19"/>
  <c r="AQ139" i="19"/>
  <c r="AO141" i="19"/>
  <c r="AP142" i="19"/>
  <c r="AQ143" i="19"/>
  <c r="AO145" i="19"/>
  <c r="AP146" i="19"/>
  <c r="AQ147" i="19"/>
  <c r="AO149" i="19"/>
  <c r="AP150" i="19"/>
  <c r="AQ151" i="19"/>
  <c r="AO153" i="19"/>
  <c r="AP154" i="19"/>
  <c r="AQ155" i="19"/>
  <c r="AO157" i="19"/>
  <c r="AP158" i="19"/>
  <c r="AQ159" i="19"/>
  <c r="AO161" i="19"/>
  <c r="AP162" i="19"/>
  <c r="AQ163" i="19"/>
  <c r="AO165" i="19"/>
  <c r="AP166" i="19"/>
  <c r="AQ167" i="19"/>
  <c r="AO169" i="19"/>
  <c r="AP170" i="19"/>
  <c r="AQ171" i="19"/>
  <c r="AO173" i="19"/>
  <c r="AP174" i="19"/>
  <c r="AQ175" i="19"/>
  <c r="AO177" i="19"/>
  <c r="AP178" i="19"/>
  <c r="AQ179" i="19"/>
  <c r="AO181" i="19"/>
  <c r="AP182" i="19"/>
  <c r="AQ183" i="19"/>
  <c r="AO185" i="19"/>
  <c r="AP186" i="19"/>
  <c r="AQ187" i="19"/>
  <c r="AO189" i="19"/>
  <c r="AP190" i="19"/>
  <c r="AQ191" i="19"/>
  <c r="AO193" i="19"/>
  <c r="AP194" i="19"/>
  <c r="AQ195" i="19"/>
  <c r="AO197" i="19"/>
  <c r="AP198" i="19"/>
  <c r="AQ199" i="19"/>
  <c r="AO201" i="19"/>
  <c r="AP202" i="19"/>
  <c r="AQ203" i="19"/>
  <c r="AO205" i="19"/>
  <c r="AP206" i="19"/>
  <c r="AQ207" i="19"/>
  <c r="AO209" i="19"/>
  <c r="AP210" i="19"/>
  <c r="AQ211" i="19"/>
  <c r="AO213" i="19"/>
  <c r="AP214" i="19"/>
  <c r="AQ215" i="19"/>
  <c r="AO217" i="19"/>
  <c r="AP218" i="19"/>
  <c r="AQ219" i="19"/>
  <c r="AO221" i="19"/>
  <c r="AP222" i="19"/>
  <c r="AQ223" i="19"/>
  <c r="AO225" i="19"/>
  <c r="AP226" i="19"/>
  <c r="AQ227" i="19"/>
  <c r="AO229" i="19"/>
  <c r="AP230" i="19"/>
  <c r="AQ231" i="19"/>
  <c r="AO233" i="19"/>
  <c r="AP234" i="19"/>
  <c r="AQ235" i="19"/>
  <c r="AO237" i="19"/>
  <c r="AP238" i="19"/>
  <c r="AQ239" i="19"/>
  <c r="AO241" i="19"/>
  <c r="AP242" i="19"/>
  <c r="AQ243" i="19"/>
  <c r="AO245" i="19"/>
  <c r="AP246" i="19"/>
  <c r="AO127" i="19"/>
  <c r="AQ131" i="19"/>
  <c r="AP134" i="19"/>
  <c r="AP136" i="19"/>
  <c r="AP138" i="19"/>
  <c r="AO140" i="19"/>
  <c r="AP141" i="19"/>
  <c r="AQ142" i="19"/>
  <c r="AO144" i="19"/>
  <c r="AP145" i="19"/>
  <c r="AQ146" i="19"/>
  <c r="AO148" i="19"/>
  <c r="AP149" i="19"/>
  <c r="AQ150" i="19"/>
  <c r="AO152" i="19"/>
  <c r="AP153" i="19"/>
  <c r="AQ154" i="19"/>
  <c r="AO156" i="19"/>
  <c r="AP157" i="19"/>
  <c r="AQ158" i="19"/>
  <c r="AO160" i="19"/>
  <c r="AP161" i="19"/>
  <c r="AQ162" i="19"/>
  <c r="AO164" i="19"/>
  <c r="AP165" i="19"/>
  <c r="AQ166" i="19"/>
  <c r="AO168" i="19"/>
  <c r="AP169" i="19"/>
  <c r="AQ170" i="19"/>
  <c r="AO172" i="19"/>
  <c r="AP173" i="19"/>
  <c r="AQ174" i="19"/>
  <c r="AO176" i="19"/>
  <c r="AP177" i="19"/>
  <c r="AQ178" i="19"/>
  <c r="AO180" i="19"/>
  <c r="AP181" i="19"/>
  <c r="AQ182" i="19"/>
  <c r="AO184" i="19"/>
  <c r="AP185" i="19"/>
  <c r="AQ186" i="19"/>
  <c r="AO188" i="19"/>
  <c r="AP189" i="19"/>
  <c r="AQ190" i="19"/>
  <c r="AO192" i="19"/>
  <c r="AP193" i="19"/>
  <c r="AQ194" i="19"/>
  <c r="AO196" i="19"/>
  <c r="AP197" i="19"/>
  <c r="AQ198" i="19"/>
  <c r="AO200" i="19"/>
  <c r="AP201" i="19"/>
  <c r="AQ202" i="19"/>
  <c r="AO204" i="19"/>
  <c r="AP205" i="19"/>
  <c r="AQ206" i="19"/>
  <c r="AO208" i="19"/>
  <c r="AP209" i="19"/>
  <c r="AQ210" i="19"/>
  <c r="AO212" i="19"/>
  <c r="AP213" i="19"/>
  <c r="AQ214" i="19"/>
  <c r="AO216" i="19"/>
  <c r="AP217" i="19"/>
  <c r="AQ218" i="19"/>
  <c r="AO220" i="19"/>
  <c r="AP221" i="19"/>
  <c r="AQ222" i="19"/>
  <c r="AO224" i="19"/>
  <c r="AP225" i="19"/>
  <c r="AQ226" i="19"/>
  <c r="AO228" i="19"/>
  <c r="AP229" i="19"/>
  <c r="AP128" i="19"/>
  <c r="AP132" i="19"/>
  <c r="AO135" i="19"/>
  <c r="AO137" i="19"/>
  <c r="AQ138" i="19"/>
  <c r="AP140" i="19"/>
  <c r="AQ141" i="19"/>
  <c r="AO143" i="19"/>
  <c r="AP144" i="19"/>
  <c r="AQ145" i="19"/>
  <c r="AO147" i="19"/>
  <c r="AP148" i="19"/>
  <c r="AQ149" i="19"/>
  <c r="AO151" i="19"/>
  <c r="AP152" i="19"/>
  <c r="AQ153" i="19"/>
  <c r="AO155" i="19"/>
  <c r="AP156" i="19"/>
  <c r="AQ157" i="19"/>
  <c r="AO159" i="19"/>
  <c r="AP160" i="19"/>
  <c r="AQ161" i="19"/>
  <c r="AO163" i="19"/>
  <c r="AP164" i="19"/>
  <c r="AQ165" i="19"/>
  <c r="AO167" i="19"/>
  <c r="AP168" i="19"/>
  <c r="AQ169" i="19"/>
  <c r="AO171" i="19"/>
  <c r="AP172" i="19"/>
  <c r="AQ173" i="19"/>
  <c r="AO175" i="19"/>
  <c r="AP176" i="19"/>
  <c r="AQ177" i="19"/>
  <c r="AO179" i="19"/>
  <c r="AP180" i="19"/>
  <c r="AQ181" i="19"/>
  <c r="AO183" i="19"/>
  <c r="AP184" i="19"/>
  <c r="AQ185" i="19"/>
  <c r="AO187" i="19"/>
  <c r="AP188" i="19"/>
  <c r="AQ189" i="19"/>
  <c r="AO191" i="19"/>
  <c r="AP192" i="19"/>
  <c r="AQ193" i="19"/>
  <c r="AO195" i="19"/>
  <c r="AP196" i="19"/>
  <c r="AQ197" i="19"/>
  <c r="AO199" i="19"/>
  <c r="AP200" i="19"/>
  <c r="AQ201" i="19"/>
  <c r="AO203" i="19"/>
  <c r="AP204" i="19"/>
  <c r="AQ205" i="19"/>
  <c r="AO207" i="19"/>
  <c r="AP208" i="19"/>
  <c r="AQ209" i="19"/>
  <c r="AO211" i="19"/>
  <c r="AP212" i="19"/>
  <c r="AQ213" i="19"/>
  <c r="AO215" i="19"/>
  <c r="AP216" i="19"/>
  <c r="AQ217" i="19"/>
  <c r="AO219" i="19"/>
  <c r="AP220" i="19"/>
  <c r="AQ221" i="19"/>
  <c r="AO223" i="19"/>
  <c r="AP224" i="19"/>
  <c r="AQ225" i="19"/>
  <c r="AO227" i="19"/>
  <c r="AP228" i="19"/>
  <c r="AQ229" i="19"/>
  <c r="AO231" i="19"/>
  <c r="AP232" i="19"/>
  <c r="AQ233" i="19"/>
  <c r="AO235" i="19"/>
  <c r="AQ129" i="19"/>
  <c r="AO133" i="19"/>
  <c r="AQ135" i="19"/>
  <c r="AP137" i="19"/>
  <c r="AO139" i="19"/>
  <c r="AQ140" i="19"/>
  <c r="AO142" i="19"/>
  <c r="AP143" i="19"/>
  <c r="AQ144" i="19"/>
  <c r="AO146" i="19"/>
  <c r="AP147" i="19"/>
  <c r="AQ148" i="19"/>
  <c r="AO150" i="19"/>
  <c r="AP151" i="19"/>
  <c r="AQ152" i="19"/>
  <c r="AO154" i="19"/>
  <c r="AP155" i="19"/>
  <c r="AQ156" i="19"/>
  <c r="AO158" i="19"/>
  <c r="AP159" i="19"/>
  <c r="AQ160" i="19"/>
  <c r="AO162" i="19"/>
  <c r="AP163" i="19"/>
  <c r="AQ164" i="19"/>
  <c r="AO166" i="19"/>
  <c r="AP167" i="19"/>
  <c r="AQ168" i="19"/>
  <c r="AO170" i="19"/>
  <c r="AP171" i="19"/>
  <c r="AQ172" i="19"/>
  <c r="AO174" i="19"/>
  <c r="AP175" i="19"/>
  <c r="AQ176" i="19"/>
  <c r="AO178" i="19"/>
  <c r="AP179" i="19"/>
  <c r="AQ180" i="19"/>
  <c r="AO182" i="19"/>
  <c r="AP183" i="19"/>
  <c r="AQ184" i="19"/>
  <c r="AO186" i="19"/>
  <c r="AP187" i="19"/>
  <c r="AQ188" i="19"/>
  <c r="AO190" i="19"/>
  <c r="AP191" i="19"/>
  <c r="AQ192" i="19"/>
  <c r="AO194" i="19"/>
  <c r="AP195" i="19"/>
  <c r="AQ196" i="19"/>
  <c r="AO198" i="19"/>
  <c r="AP199" i="19"/>
  <c r="AQ200" i="19"/>
  <c r="AO202" i="19"/>
  <c r="AP203" i="19"/>
  <c r="AQ204" i="19"/>
  <c r="AO206" i="19"/>
  <c r="AP207" i="19"/>
  <c r="AQ208" i="19"/>
  <c r="AO210" i="19"/>
  <c r="AP211" i="19"/>
  <c r="AQ212" i="19"/>
  <c r="AO214" i="19"/>
  <c r="AP215" i="19"/>
  <c r="AQ216" i="19"/>
  <c r="AO218" i="19"/>
  <c r="AP219" i="19"/>
  <c r="AQ220" i="19"/>
  <c r="AO222" i="19"/>
  <c r="AP223" i="19"/>
  <c r="AQ224" i="19"/>
  <c r="AO226" i="19"/>
  <c r="AP227" i="19"/>
  <c r="AQ228" i="19"/>
  <c r="AO230" i="19"/>
  <c r="AP231" i="19"/>
  <c r="AQ232" i="19"/>
  <c r="AO234" i="19"/>
  <c r="AP235" i="19"/>
  <c r="AQ236" i="19"/>
  <c r="AO238" i="19"/>
  <c r="AP239" i="19"/>
  <c r="AQ240" i="19"/>
  <c r="AO242" i="19"/>
  <c r="AP243" i="19"/>
  <c r="AQ244" i="19"/>
  <c r="AO246" i="19"/>
  <c r="AQ234" i="19"/>
  <c r="AQ237" i="19"/>
  <c r="AP240" i="19"/>
  <c r="AO243" i="19"/>
  <c r="AQ245" i="19"/>
  <c r="AQ247" i="19"/>
  <c r="AO249" i="19"/>
  <c r="AP250" i="19"/>
  <c r="AQ251" i="19"/>
  <c r="AO253" i="19"/>
  <c r="AP254" i="19"/>
  <c r="AQ255" i="19"/>
  <c r="AO257" i="19"/>
  <c r="AP258" i="19"/>
  <c r="AQ259" i="19"/>
  <c r="AO261" i="19"/>
  <c r="AP262" i="19"/>
  <c r="AQ263" i="19"/>
  <c r="AO265" i="19"/>
  <c r="AP266" i="19"/>
  <c r="AQ267" i="19"/>
  <c r="AO269" i="19"/>
  <c r="AP270" i="19"/>
  <c r="AQ271" i="19"/>
  <c r="AO273" i="19"/>
  <c r="AP274" i="19"/>
  <c r="AQ275" i="19"/>
  <c r="AO277" i="19"/>
  <c r="AP278" i="19"/>
  <c r="AQ279" i="19"/>
  <c r="AO281" i="19"/>
  <c r="AP282" i="19"/>
  <c r="AQ283" i="19"/>
  <c r="AO285" i="19"/>
  <c r="AP286" i="19"/>
  <c r="AQ287" i="19"/>
  <c r="AO289" i="19"/>
  <c r="AP290" i="19"/>
  <c r="AQ291" i="19"/>
  <c r="AO293" i="19"/>
  <c r="AP294" i="19"/>
  <c r="AQ295" i="19"/>
  <c r="AO297" i="19"/>
  <c r="AP298" i="19"/>
  <c r="AQ299" i="19"/>
  <c r="AO301" i="19"/>
  <c r="AP302" i="19"/>
  <c r="AQ303" i="19"/>
  <c r="AO305" i="19"/>
  <c r="AP306" i="19"/>
  <c r="AQ307" i="19"/>
  <c r="AO309" i="19"/>
  <c r="AP310" i="19"/>
  <c r="AQ311" i="19"/>
  <c r="AO313" i="19"/>
  <c r="AP314" i="19"/>
  <c r="AQ315" i="19"/>
  <c r="AO317" i="19"/>
  <c r="AP318" i="19"/>
  <c r="AQ319" i="19"/>
  <c r="AO321" i="19"/>
  <c r="AP322" i="19"/>
  <c r="AQ323" i="19"/>
  <c r="AO325" i="19"/>
  <c r="AP326" i="19"/>
  <c r="AQ327" i="19"/>
  <c r="AO329" i="19"/>
  <c r="AP330" i="19"/>
  <c r="AQ331" i="19"/>
  <c r="AO333" i="19"/>
  <c r="AP334" i="19"/>
  <c r="AQ335" i="19"/>
  <c r="AO337" i="19"/>
  <c r="AP338" i="19"/>
  <c r="AQ339" i="19"/>
  <c r="AO341" i="19"/>
  <c r="AP342" i="19"/>
  <c r="AQ343" i="19"/>
  <c r="AO345" i="19"/>
  <c r="AP346" i="19"/>
  <c r="AQ347" i="19"/>
  <c r="AO349" i="19"/>
  <c r="AP350" i="19"/>
  <c r="AQ351" i="19"/>
  <c r="AO353" i="19"/>
  <c r="AQ230" i="19"/>
  <c r="AO236" i="19"/>
  <c r="AQ238" i="19"/>
  <c r="AP241" i="19"/>
  <c r="AO244" i="19"/>
  <c r="AQ246" i="19"/>
  <c r="AO248" i="19"/>
  <c r="AP249" i="19"/>
  <c r="AQ250" i="19"/>
  <c r="AO252" i="19"/>
  <c r="AP253" i="19"/>
  <c r="AQ254" i="19"/>
  <c r="AO256" i="19"/>
  <c r="AP257" i="19"/>
  <c r="AQ258" i="19"/>
  <c r="AO260" i="19"/>
  <c r="AP261" i="19"/>
  <c r="AQ262" i="19"/>
  <c r="AO264" i="19"/>
  <c r="AP265" i="19"/>
  <c r="AQ266" i="19"/>
  <c r="AO268" i="19"/>
  <c r="AP269" i="19"/>
  <c r="AQ270" i="19"/>
  <c r="AO272" i="19"/>
  <c r="AP273" i="19"/>
  <c r="AQ274" i="19"/>
  <c r="AO276" i="19"/>
  <c r="AP277" i="19"/>
  <c r="AQ278" i="19"/>
  <c r="AO280" i="19"/>
  <c r="AP281" i="19"/>
  <c r="AQ282" i="19"/>
  <c r="AO284" i="19"/>
  <c r="AP285" i="19"/>
  <c r="AQ286" i="19"/>
  <c r="AO288" i="19"/>
  <c r="AP289" i="19"/>
  <c r="AQ290" i="19"/>
  <c r="AO292" i="19"/>
  <c r="AP293" i="19"/>
  <c r="AQ294" i="19"/>
  <c r="AO296" i="19"/>
  <c r="AP297" i="19"/>
  <c r="AQ298" i="19"/>
  <c r="AO300" i="19"/>
  <c r="AP301" i="19"/>
  <c r="AQ302" i="19"/>
  <c r="AO304" i="19"/>
  <c r="AP305" i="19"/>
  <c r="AQ306" i="19"/>
  <c r="AO308" i="19"/>
  <c r="AP309" i="19"/>
  <c r="AQ310" i="19"/>
  <c r="AO312" i="19"/>
  <c r="AP313" i="19"/>
  <c r="AQ314" i="19"/>
  <c r="AO316" i="19"/>
  <c r="AP317" i="19"/>
  <c r="AQ318" i="19"/>
  <c r="AO320" i="19"/>
  <c r="AP321" i="19"/>
  <c r="AQ322" i="19"/>
  <c r="AO324" i="19"/>
  <c r="AP325" i="19"/>
  <c r="AQ326" i="19"/>
  <c r="AO328" i="19"/>
  <c r="AP329" i="19"/>
  <c r="AQ330" i="19"/>
  <c r="AO332" i="19"/>
  <c r="AP333" i="19"/>
  <c r="AQ334" i="19"/>
  <c r="AO336" i="19"/>
  <c r="AP337" i="19"/>
  <c r="AQ338" i="19"/>
  <c r="AO340" i="19"/>
  <c r="AP341" i="19"/>
  <c r="AQ342" i="19"/>
  <c r="AO344" i="19"/>
  <c r="AP345" i="19"/>
  <c r="AQ346" i="19"/>
  <c r="AO348" i="19"/>
  <c r="AP349" i="19"/>
  <c r="AO232" i="19"/>
  <c r="AP236" i="19"/>
  <c r="AO239" i="19"/>
  <c r="AQ241" i="19"/>
  <c r="AP244" i="19"/>
  <c r="AO247" i="19"/>
  <c r="AP248" i="19"/>
  <c r="AQ249" i="19"/>
  <c r="AO251" i="19"/>
  <c r="AP252" i="19"/>
  <c r="AQ253" i="19"/>
  <c r="AO255" i="19"/>
  <c r="AP256" i="19"/>
  <c r="AQ257" i="19"/>
  <c r="AO259" i="19"/>
  <c r="AP260" i="19"/>
  <c r="AQ261" i="19"/>
  <c r="AO263" i="19"/>
  <c r="AP264" i="19"/>
  <c r="AQ265" i="19"/>
  <c r="AO267" i="19"/>
  <c r="AP268" i="19"/>
  <c r="AQ269" i="19"/>
  <c r="AO271" i="19"/>
  <c r="AP272" i="19"/>
  <c r="AQ273" i="19"/>
  <c r="AO275" i="19"/>
  <c r="AP276" i="19"/>
  <c r="AQ277" i="19"/>
  <c r="AO279" i="19"/>
  <c r="AP280" i="19"/>
  <c r="AQ281" i="19"/>
  <c r="AO283" i="19"/>
  <c r="AP284" i="19"/>
  <c r="AQ285" i="19"/>
  <c r="AO287" i="19"/>
  <c r="AP288" i="19"/>
  <c r="AQ289" i="19"/>
  <c r="AO291" i="19"/>
  <c r="AP292" i="19"/>
  <c r="AQ293" i="19"/>
  <c r="AO295" i="19"/>
  <c r="AP296" i="19"/>
  <c r="AQ297" i="19"/>
  <c r="AO299" i="19"/>
  <c r="AP300" i="19"/>
  <c r="AQ301" i="19"/>
  <c r="AO303" i="19"/>
  <c r="AP304" i="19"/>
  <c r="AQ305" i="19"/>
  <c r="AO307" i="19"/>
  <c r="AP308" i="19"/>
  <c r="AQ309" i="19"/>
  <c r="AO311" i="19"/>
  <c r="AP312" i="19"/>
  <c r="AQ313" i="19"/>
  <c r="AO315" i="19"/>
  <c r="AP316" i="19"/>
  <c r="AQ317" i="19"/>
  <c r="AO319" i="19"/>
  <c r="AP320" i="19"/>
  <c r="AQ321" i="19"/>
  <c r="AO323" i="19"/>
  <c r="AP324" i="19"/>
  <c r="AQ325" i="19"/>
  <c r="AO327" i="19"/>
  <c r="AP328" i="19"/>
  <c r="AQ329" i="19"/>
  <c r="AO331" i="19"/>
  <c r="AP332" i="19"/>
  <c r="AQ333" i="19"/>
  <c r="AO335" i="19"/>
  <c r="AP336" i="19"/>
  <c r="AQ337" i="19"/>
  <c r="AO339" i="19"/>
  <c r="AP340" i="19"/>
  <c r="AQ341" i="19"/>
  <c r="AO343" i="19"/>
  <c r="AP344" i="19"/>
  <c r="AQ345" i="19"/>
  <c r="AO347" i="19"/>
  <c r="AP348" i="19"/>
  <c r="AQ349" i="19"/>
  <c r="AP233" i="19"/>
  <c r="AP237" i="19"/>
  <c r="AO240" i="19"/>
  <c r="AQ242" i="19"/>
  <c r="AP245" i="19"/>
  <c r="AP247" i="19"/>
  <c r="AQ248" i="19"/>
  <c r="AO250" i="19"/>
  <c r="AP251" i="19"/>
  <c r="AQ252" i="19"/>
  <c r="AO254" i="19"/>
  <c r="AP255" i="19"/>
  <c r="AQ256" i="19"/>
  <c r="AO258" i="19"/>
  <c r="AP259" i="19"/>
  <c r="AQ260" i="19"/>
  <c r="AO262" i="19"/>
  <c r="AP263" i="19"/>
  <c r="AQ264" i="19"/>
  <c r="AO266" i="19"/>
  <c r="AP267" i="19"/>
  <c r="AQ268" i="19"/>
  <c r="AO270" i="19"/>
  <c r="AP271" i="19"/>
  <c r="AQ272" i="19"/>
  <c r="AO274" i="19"/>
  <c r="AP275" i="19"/>
  <c r="AQ276" i="19"/>
  <c r="AO278" i="19"/>
  <c r="AP279" i="19"/>
  <c r="AQ280" i="19"/>
  <c r="AO282" i="19"/>
  <c r="AP283" i="19"/>
  <c r="AQ284" i="19"/>
  <c r="AO286" i="19"/>
  <c r="AP287" i="19"/>
  <c r="AQ288" i="19"/>
  <c r="AO290" i="19"/>
  <c r="AP291" i="19"/>
  <c r="AQ292" i="19"/>
  <c r="AO294" i="19"/>
  <c r="AP295" i="19"/>
  <c r="AQ296" i="19"/>
  <c r="AO298" i="19"/>
  <c r="AP299" i="19"/>
  <c r="AQ300" i="19"/>
  <c r="AO302" i="19"/>
  <c r="AP303" i="19"/>
  <c r="AQ304" i="19"/>
  <c r="AO306" i="19"/>
  <c r="AP307" i="19"/>
  <c r="AQ308" i="19"/>
  <c r="AO310" i="19"/>
  <c r="AP311" i="19"/>
  <c r="AQ312" i="19"/>
  <c r="AO314" i="19"/>
  <c r="AP315" i="19"/>
  <c r="AQ316" i="19"/>
  <c r="AO318" i="19"/>
  <c r="AP319" i="19"/>
  <c r="AQ320" i="19"/>
  <c r="AO322" i="19"/>
  <c r="AP323" i="19"/>
  <c r="AQ324" i="19"/>
  <c r="AO326" i="19"/>
  <c r="AP327" i="19"/>
  <c r="AQ328" i="19"/>
  <c r="AO330" i="19"/>
  <c r="AP331" i="19"/>
  <c r="AQ332" i="19"/>
  <c r="AO334" i="19"/>
  <c r="AP335" i="19"/>
  <c r="AQ336" i="19"/>
  <c r="AO338" i="19"/>
  <c r="AP339" i="19"/>
  <c r="AQ340" i="19"/>
  <c r="AO342" i="19"/>
  <c r="AP343" i="19"/>
  <c r="AQ344" i="19"/>
  <c r="AO346" i="19"/>
  <c r="AP347" i="19"/>
  <c r="AQ348" i="19"/>
  <c r="AO350" i="19"/>
  <c r="AP351" i="19"/>
  <c r="AQ352" i="19"/>
  <c r="AQ362" i="19"/>
  <c r="AP361" i="19"/>
  <c r="AO360" i="19"/>
  <c r="AQ358" i="19"/>
  <c r="AP357" i="19"/>
  <c r="AO356" i="19"/>
  <c r="AQ354" i="19"/>
  <c r="AP353" i="19"/>
  <c r="AQ350" i="19"/>
  <c r="AP362" i="19"/>
  <c r="AO361" i="19"/>
  <c r="AQ359" i="19"/>
  <c r="AP358" i="19"/>
  <c r="AO357" i="19"/>
  <c r="AQ355" i="19"/>
  <c r="AP354" i="19"/>
  <c r="AP352" i="19"/>
  <c r="O4" i="4"/>
  <c r="AE55" i="29" l="1"/>
  <c r="AB55" i="19"/>
  <c r="AK55" i="19" s="1"/>
  <c r="AB55" i="27"/>
  <c r="AK55" i="27" s="1"/>
  <c r="AD55" i="29"/>
  <c r="Z55" i="19"/>
  <c r="AI55" i="19" s="1"/>
  <c r="Z55" i="27"/>
  <c r="AC56" i="29"/>
  <c r="AA55" i="19"/>
  <c r="AJ55" i="19" s="1"/>
  <c r="AA55" i="27"/>
  <c r="AJ55" i="27" s="1"/>
  <c r="H27" i="33"/>
  <c r="J27" i="33" s="1"/>
  <c r="I27" i="33"/>
  <c r="A64" i="33"/>
  <c r="I24" i="31"/>
  <c r="H24" i="31"/>
  <c r="J24" i="31" s="1"/>
  <c r="A86" i="31"/>
  <c r="L56" i="29"/>
  <c r="M56" i="29"/>
  <c r="N56" i="29"/>
  <c r="A33" i="26"/>
  <c r="AN4" i="19"/>
  <c r="AS3" i="19"/>
  <c r="AD56" i="29" l="1"/>
  <c r="Z56" i="27"/>
  <c r="Z56" i="19"/>
  <c r="AI56" i="19" s="1"/>
  <c r="AE56" i="29"/>
  <c r="AB56" i="27"/>
  <c r="AK56" i="27" s="1"/>
  <c r="AB56" i="19"/>
  <c r="AK56" i="19" s="1"/>
  <c r="AC57" i="29"/>
  <c r="AA56" i="27"/>
  <c r="AJ56" i="27" s="1"/>
  <c r="AA56" i="19"/>
  <c r="AJ56" i="19" s="1"/>
  <c r="L27" i="33"/>
  <c r="C28" i="33" s="1"/>
  <c r="K27" i="33"/>
  <c r="A65" i="33"/>
  <c r="A87" i="31"/>
  <c r="L24" i="31"/>
  <c r="C25" i="31" s="1"/>
  <c r="K24" i="31"/>
  <c r="L57" i="29"/>
  <c r="M57" i="29"/>
  <c r="N57" i="29"/>
  <c r="A34" i="26"/>
  <c r="AN5" i="19"/>
  <c r="AS4" i="19"/>
  <c r="AE57" i="29" l="1"/>
  <c r="AB57" i="19"/>
  <c r="AK57" i="19" s="1"/>
  <c r="AB57" i="27"/>
  <c r="AK57" i="27" s="1"/>
  <c r="AD57" i="29"/>
  <c r="Z57" i="27"/>
  <c r="Z57" i="19"/>
  <c r="AI57" i="19" s="1"/>
  <c r="AC58" i="29"/>
  <c r="AA57" i="19"/>
  <c r="AJ57" i="19" s="1"/>
  <c r="AA57" i="27"/>
  <c r="AJ57" i="27" s="1"/>
  <c r="A66" i="33"/>
  <c r="D28" i="33"/>
  <c r="E28" i="33" s="1"/>
  <c r="D25" i="31"/>
  <c r="E25" i="31" s="1"/>
  <c r="A88" i="31"/>
  <c r="L58" i="29"/>
  <c r="M58" i="29"/>
  <c r="N58" i="29"/>
  <c r="A35" i="26"/>
  <c r="AN6" i="19"/>
  <c r="AS5" i="19"/>
  <c r="AE58" i="29" l="1"/>
  <c r="AB58" i="19"/>
  <c r="AK58" i="19" s="1"/>
  <c r="AB58" i="27"/>
  <c r="AK58" i="27" s="1"/>
  <c r="AD58" i="29"/>
  <c r="Z58" i="27"/>
  <c r="Z58" i="19"/>
  <c r="AI58" i="19" s="1"/>
  <c r="AC59" i="29"/>
  <c r="AA58" i="19"/>
  <c r="AJ58" i="19" s="1"/>
  <c r="AA58" i="27"/>
  <c r="AJ58" i="27" s="1"/>
  <c r="H28" i="33"/>
  <c r="J28" i="33" s="1"/>
  <c r="I28" i="33"/>
  <c r="A67" i="33"/>
  <c r="I25" i="31"/>
  <c r="H25" i="31"/>
  <c r="J25" i="31" s="1"/>
  <c r="A89" i="31"/>
  <c r="N59" i="29"/>
  <c r="L59" i="29"/>
  <c r="M59" i="29"/>
  <c r="A36" i="26"/>
  <c r="AN7" i="19"/>
  <c r="AS6" i="19"/>
  <c r="AD59" i="29" l="1"/>
  <c r="Z59" i="19"/>
  <c r="AI59" i="19" s="1"/>
  <c r="Z59" i="27"/>
  <c r="AC60" i="29"/>
  <c r="AA59" i="19"/>
  <c r="AJ59" i="19" s="1"/>
  <c r="AA59" i="27"/>
  <c r="AJ59" i="27" s="1"/>
  <c r="AE59" i="29"/>
  <c r="AB59" i="19"/>
  <c r="AK59" i="19" s="1"/>
  <c r="AB59" i="27"/>
  <c r="AK59" i="27" s="1"/>
  <c r="A68" i="33"/>
  <c r="L28" i="33"/>
  <c r="C29" i="33" s="1"/>
  <c r="K28" i="33"/>
  <c r="A90" i="31"/>
  <c r="L25" i="31"/>
  <c r="C26" i="31" s="1"/>
  <c r="K25" i="31"/>
  <c r="L60" i="29"/>
  <c r="M60" i="29"/>
  <c r="N60" i="29"/>
  <c r="A37" i="26"/>
  <c r="AN8" i="19"/>
  <c r="AS7" i="19"/>
  <c r="AE60" i="29" l="1"/>
  <c r="AB60" i="27"/>
  <c r="AK60" i="27" s="1"/>
  <c r="AB60" i="19"/>
  <c r="AK60" i="19" s="1"/>
  <c r="AD60" i="29"/>
  <c r="Z60" i="27"/>
  <c r="Z60" i="19"/>
  <c r="AI60" i="19" s="1"/>
  <c r="AC61" i="29"/>
  <c r="AA60" i="27"/>
  <c r="AJ60" i="27" s="1"/>
  <c r="AA60" i="19"/>
  <c r="AJ60" i="19" s="1"/>
  <c r="D29" i="33"/>
  <c r="E29" i="33" s="1"/>
  <c r="A69" i="33"/>
  <c r="D26" i="31"/>
  <c r="E26" i="31" s="1"/>
  <c r="A91" i="31"/>
  <c r="L61" i="29"/>
  <c r="M61" i="29"/>
  <c r="N61" i="29"/>
  <c r="AN9" i="19"/>
  <c r="AS8" i="19"/>
  <c r="A38" i="26"/>
  <c r="B29" i="4"/>
  <c r="B30" i="4"/>
  <c r="B31" i="4"/>
  <c r="B32" i="4"/>
  <c r="B33" i="4"/>
  <c r="B34" i="4"/>
  <c r="B35" i="4"/>
  <c r="B36" i="4"/>
  <c r="B37" i="4"/>
  <c r="B38" i="4"/>
  <c r="B39" i="4"/>
  <c r="B40" i="4"/>
  <c r="B41" i="4"/>
  <c r="B42" i="4"/>
  <c r="B43" i="4"/>
  <c r="B44" i="4"/>
  <c r="B45" i="4"/>
  <c r="B46" i="4"/>
  <c r="B47" i="4"/>
  <c r="B48" i="4"/>
  <c r="B49" i="4"/>
  <c r="B50" i="4"/>
  <c r="B51" i="4"/>
  <c r="B52" i="4"/>
  <c r="B53" i="4"/>
  <c r="B54" i="4"/>
  <c r="B55" i="4"/>
  <c r="B56" i="4"/>
  <c r="B57" i="4"/>
  <c r="B58" i="4"/>
  <c r="B59" i="4"/>
  <c r="B60" i="4"/>
  <c r="B61" i="4"/>
  <c r="B62" i="4"/>
  <c r="B63" i="4"/>
  <c r="B64" i="4"/>
  <c r="B65" i="4"/>
  <c r="B66" i="4"/>
  <c r="B67" i="4"/>
  <c r="B68" i="4"/>
  <c r="B69" i="4"/>
  <c r="B70" i="4"/>
  <c r="B71" i="4"/>
  <c r="B72" i="4"/>
  <c r="B73" i="4"/>
  <c r="B74" i="4"/>
  <c r="B75" i="4"/>
  <c r="B76" i="4"/>
  <c r="B77" i="4"/>
  <c r="B78" i="4"/>
  <c r="B79" i="4"/>
  <c r="B80" i="4"/>
  <c r="B81" i="4"/>
  <c r="B82" i="4"/>
  <c r="B83" i="4"/>
  <c r="B84" i="4"/>
  <c r="B85" i="4"/>
  <c r="B86" i="4"/>
  <c r="B87" i="4"/>
  <c r="B88" i="4"/>
  <c r="B89" i="4"/>
  <c r="B90" i="4"/>
  <c r="B91" i="4"/>
  <c r="B92" i="4"/>
  <c r="B93" i="4"/>
  <c r="B94" i="4"/>
  <c r="B95" i="4"/>
  <c r="B96" i="4"/>
  <c r="B97" i="4"/>
  <c r="B98" i="4"/>
  <c r="B99" i="4"/>
  <c r="B100" i="4"/>
  <c r="B101" i="4"/>
  <c r="B102" i="4"/>
  <c r="B103" i="4"/>
  <c r="B104" i="4"/>
  <c r="B105" i="4"/>
  <c r="B106" i="4"/>
  <c r="B107" i="4"/>
  <c r="B108" i="4"/>
  <c r="B109" i="4"/>
  <c r="B110" i="4"/>
  <c r="B111" i="4"/>
  <c r="B112" i="4"/>
  <c r="B113" i="4"/>
  <c r="B114" i="4"/>
  <c r="B115" i="4"/>
  <c r="B116" i="4"/>
  <c r="B117" i="4"/>
  <c r="B118" i="4"/>
  <c r="B119" i="4"/>
  <c r="B120" i="4"/>
  <c r="B121" i="4"/>
  <c r="B122" i="4"/>
  <c r="B123" i="4"/>
  <c r="B124" i="4"/>
  <c r="B125" i="4"/>
  <c r="B126" i="4"/>
  <c r="B127" i="4"/>
  <c r="B128" i="4"/>
  <c r="B129" i="4"/>
  <c r="B130" i="4"/>
  <c r="B131" i="4"/>
  <c r="B132" i="4"/>
  <c r="B133" i="4"/>
  <c r="B134" i="4"/>
  <c r="B135" i="4"/>
  <c r="B136" i="4"/>
  <c r="B137" i="4"/>
  <c r="B138" i="4"/>
  <c r="B139" i="4"/>
  <c r="B140" i="4"/>
  <c r="B141" i="4"/>
  <c r="B142" i="4"/>
  <c r="B143" i="4"/>
  <c r="B144" i="4"/>
  <c r="B145" i="4"/>
  <c r="B146" i="4"/>
  <c r="B147" i="4"/>
  <c r="B148" i="4"/>
  <c r="B149" i="4"/>
  <c r="B150" i="4"/>
  <c r="B151" i="4"/>
  <c r="B152" i="4"/>
  <c r="B153" i="4"/>
  <c r="B154" i="4"/>
  <c r="B155" i="4"/>
  <c r="B156" i="4"/>
  <c r="B157" i="4"/>
  <c r="B158" i="4"/>
  <c r="B159" i="4"/>
  <c r="B160" i="4"/>
  <c r="B161" i="4"/>
  <c r="B162" i="4"/>
  <c r="B163" i="4"/>
  <c r="B164" i="4"/>
  <c r="B165" i="4"/>
  <c r="B166" i="4"/>
  <c r="B167" i="4"/>
  <c r="B168" i="4"/>
  <c r="B169" i="4"/>
  <c r="B170" i="4"/>
  <c r="B171" i="4"/>
  <c r="B172" i="4"/>
  <c r="B173" i="4"/>
  <c r="B174" i="4"/>
  <c r="B175" i="4"/>
  <c r="B176" i="4"/>
  <c r="B177" i="4"/>
  <c r="B178" i="4"/>
  <c r="B179" i="4"/>
  <c r="B180" i="4"/>
  <c r="B181" i="4"/>
  <c r="B182" i="4"/>
  <c r="B183" i="4"/>
  <c r="B184" i="4"/>
  <c r="B185" i="4"/>
  <c r="B186" i="4"/>
  <c r="B187" i="4"/>
  <c r="B188" i="4"/>
  <c r="B189" i="4"/>
  <c r="B190" i="4"/>
  <c r="B191" i="4"/>
  <c r="B192" i="4"/>
  <c r="B193" i="4"/>
  <c r="B194" i="4"/>
  <c r="B195" i="4"/>
  <c r="B196" i="4"/>
  <c r="B197" i="4"/>
  <c r="B198" i="4"/>
  <c r="B199" i="4"/>
  <c r="B200" i="4"/>
  <c r="B201" i="4"/>
  <c r="B202" i="4"/>
  <c r="B203" i="4"/>
  <c r="B204" i="4"/>
  <c r="B205" i="4"/>
  <c r="B206" i="4"/>
  <c r="B207" i="4"/>
  <c r="B208" i="4"/>
  <c r="B209" i="4"/>
  <c r="B210" i="4"/>
  <c r="B211" i="4"/>
  <c r="B212" i="4"/>
  <c r="B213" i="4"/>
  <c r="B214" i="4"/>
  <c r="B215" i="4"/>
  <c r="B216" i="4"/>
  <c r="B217" i="4"/>
  <c r="B218" i="4"/>
  <c r="B219" i="4"/>
  <c r="B220" i="4"/>
  <c r="B221" i="4"/>
  <c r="B222" i="4"/>
  <c r="B223" i="4"/>
  <c r="B224" i="4"/>
  <c r="B225" i="4"/>
  <c r="B226" i="4"/>
  <c r="B227" i="4"/>
  <c r="B228" i="4"/>
  <c r="B229" i="4"/>
  <c r="B230" i="4"/>
  <c r="B231" i="4"/>
  <c r="B232" i="4"/>
  <c r="B233" i="4"/>
  <c r="B234" i="4"/>
  <c r="B235" i="4"/>
  <c r="B236" i="4"/>
  <c r="B237" i="4"/>
  <c r="B238" i="4"/>
  <c r="B239" i="4"/>
  <c r="B240" i="4"/>
  <c r="B241" i="4"/>
  <c r="B242" i="4"/>
  <c r="B243" i="4"/>
  <c r="B244" i="4"/>
  <c r="B245" i="4"/>
  <c r="B246" i="4"/>
  <c r="B247" i="4"/>
  <c r="B248" i="4"/>
  <c r="B249" i="4"/>
  <c r="B250" i="4"/>
  <c r="B251" i="4"/>
  <c r="B252" i="4"/>
  <c r="B253" i="4"/>
  <c r="B254" i="4"/>
  <c r="B255" i="4"/>
  <c r="B256" i="4"/>
  <c r="B257" i="4"/>
  <c r="B258" i="4"/>
  <c r="B259" i="4"/>
  <c r="B260" i="4"/>
  <c r="B261" i="4"/>
  <c r="B262" i="4"/>
  <c r="B263" i="4"/>
  <c r="B264" i="4"/>
  <c r="B265" i="4"/>
  <c r="B266" i="4"/>
  <c r="B267" i="4"/>
  <c r="B268" i="4"/>
  <c r="B269" i="4"/>
  <c r="B270" i="4"/>
  <c r="B271" i="4"/>
  <c r="B272" i="4"/>
  <c r="B273" i="4"/>
  <c r="B274" i="4"/>
  <c r="B275" i="4"/>
  <c r="B276" i="4"/>
  <c r="B277" i="4"/>
  <c r="B278" i="4"/>
  <c r="B279" i="4"/>
  <c r="B280" i="4"/>
  <c r="B281" i="4"/>
  <c r="B282" i="4"/>
  <c r="B283" i="4"/>
  <c r="B284" i="4"/>
  <c r="B285" i="4"/>
  <c r="B286" i="4"/>
  <c r="B287" i="4"/>
  <c r="B288" i="4"/>
  <c r="B289" i="4"/>
  <c r="B290" i="4"/>
  <c r="B291" i="4"/>
  <c r="B292" i="4"/>
  <c r="B293" i="4"/>
  <c r="B294" i="4"/>
  <c r="B295" i="4"/>
  <c r="B296" i="4"/>
  <c r="B297" i="4"/>
  <c r="B298" i="4"/>
  <c r="B299" i="4"/>
  <c r="B300" i="4"/>
  <c r="B301" i="4"/>
  <c r="B302" i="4"/>
  <c r="B303" i="4"/>
  <c r="B304" i="4"/>
  <c r="B305" i="4"/>
  <c r="B306" i="4"/>
  <c r="B307" i="4"/>
  <c r="B308" i="4"/>
  <c r="B309" i="4"/>
  <c r="B310" i="4"/>
  <c r="B311" i="4"/>
  <c r="B312" i="4"/>
  <c r="B313" i="4"/>
  <c r="B314" i="4"/>
  <c r="B315" i="4"/>
  <c r="B316" i="4"/>
  <c r="B317" i="4"/>
  <c r="B318" i="4"/>
  <c r="AE61" i="29" l="1"/>
  <c r="AB61" i="19"/>
  <c r="AK61" i="19" s="1"/>
  <c r="AB61" i="27"/>
  <c r="AK61" i="27" s="1"/>
  <c r="AD61" i="29"/>
  <c r="Z61" i="27"/>
  <c r="Z61" i="19"/>
  <c r="AI61" i="19" s="1"/>
  <c r="AC62" i="29"/>
  <c r="AA61" i="19"/>
  <c r="AJ61" i="19" s="1"/>
  <c r="AA61" i="27"/>
  <c r="AJ61" i="27" s="1"/>
  <c r="H29" i="33"/>
  <c r="J29" i="33" s="1"/>
  <c r="I29" i="33"/>
  <c r="A70" i="33"/>
  <c r="I26" i="31"/>
  <c r="H26" i="31"/>
  <c r="J26" i="31" s="1"/>
  <c r="A92" i="31"/>
  <c r="L62" i="29"/>
  <c r="M62" i="29"/>
  <c r="N62" i="29"/>
  <c r="AN10" i="19"/>
  <c r="AS9" i="19"/>
  <c r="A39" i="26"/>
  <c r="O6" i="4"/>
  <c r="O7" i="4"/>
  <c r="O8" i="4"/>
  <c r="O9" i="4"/>
  <c r="O10" i="4"/>
  <c r="O11" i="4"/>
  <c r="O12" i="4"/>
  <c r="O13" i="4"/>
  <c r="O14" i="4"/>
  <c r="O15" i="4"/>
  <c r="O16" i="4"/>
  <c r="O17" i="4"/>
  <c r="O18" i="4"/>
  <c r="O19" i="4"/>
  <c r="O20" i="4"/>
  <c r="O21" i="4"/>
  <c r="O22" i="4"/>
  <c r="O23" i="4"/>
  <c r="O24" i="4"/>
  <c r="O25" i="4"/>
  <c r="O26" i="4"/>
  <c r="O27" i="4"/>
  <c r="O28" i="4"/>
  <c r="O29" i="4"/>
  <c r="O30" i="4"/>
  <c r="O31" i="4"/>
  <c r="O32" i="4"/>
  <c r="O33" i="4"/>
  <c r="O34" i="4"/>
  <c r="O35" i="4"/>
  <c r="O36" i="4"/>
  <c r="O37" i="4"/>
  <c r="O38" i="4"/>
  <c r="O39" i="4"/>
  <c r="O40" i="4"/>
  <c r="O41" i="4"/>
  <c r="O42" i="4"/>
  <c r="O43" i="4"/>
  <c r="O44" i="4"/>
  <c r="O45" i="4"/>
  <c r="O46" i="4"/>
  <c r="O47" i="4"/>
  <c r="O48" i="4"/>
  <c r="O49" i="4"/>
  <c r="O50" i="4"/>
  <c r="O51" i="4"/>
  <c r="O52" i="4"/>
  <c r="O53" i="4"/>
  <c r="O54" i="4"/>
  <c r="O55" i="4"/>
  <c r="O56" i="4"/>
  <c r="O57" i="4"/>
  <c r="O58" i="4"/>
  <c r="O59" i="4"/>
  <c r="O60" i="4"/>
  <c r="O61" i="4"/>
  <c r="O62" i="4"/>
  <c r="O63" i="4"/>
  <c r="O64" i="4"/>
  <c r="O65" i="4"/>
  <c r="O66" i="4"/>
  <c r="O67" i="4"/>
  <c r="O68" i="4"/>
  <c r="O69" i="4"/>
  <c r="O70" i="4"/>
  <c r="O71" i="4"/>
  <c r="O72" i="4"/>
  <c r="O73" i="4"/>
  <c r="O74" i="4"/>
  <c r="O75" i="4"/>
  <c r="O76" i="4"/>
  <c r="O77" i="4"/>
  <c r="O78" i="4"/>
  <c r="O79" i="4"/>
  <c r="O80" i="4"/>
  <c r="O81" i="4"/>
  <c r="O82" i="4"/>
  <c r="O83" i="4"/>
  <c r="O84" i="4"/>
  <c r="O85" i="4"/>
  <c r="O86" i="4"/>
  <c r="O87" i="4"/>
  <c r="O88" i="4"/>
  <c r="O89" i="4"/>
  <c r="O90" i="4"/>
  <c r="O91" i="4"/>
  <c r="O92" i="4"/>
  <c r="O93" i="4"/>
  <c r="O94" i="4"/>
  <c r="O95" i="4"/>
  <c r="O96" i="4"/>
  <c r="O97" i="4"/>
  <c r="O98" i="4"/>
  <c r="O99" i="4"/>
  <c r="O100" i="4"/>
  <c r="O101" i="4"/>
  <c r="O102" i="4"/>
  <c r="O103" i="4"/>
  <c r="O104" i="4"/>
  <c r="O105" i="4"/>
  <c r="O106" i="4"/>
  <c r="O107" i="4"/>
  <c r="O108" i="4"/>
  <c r="O109" i="4"/>
  <c r="O110" i="4"/>
  <c r="O111" i="4"/>
  <c r="O112" i="4"/>
  <c r="O113" i="4"/>
  <c r="O114" i="4"/>
  <c r="O115" i="4"/>
  <c r="O116" i="4"/>
  <c r="O117" i="4"/>
  <c r="O118" i="4"/>
  <c r="O119" i="4"/>
  <c r="O120" i="4"/>
  <c r="O121" i="4"/>
  <c r="O122" i="4"/>
  <c r="O123" i="4"/>
  <c r="O124" i="4"/>
  <c r="O125" i="4"/>
  <c r="O126" i="4"/>
  <c r="O127" i="4"/>
  <c r="O128" i="4"/>
  <c r="O129" i="4"/>
  <c r="O130" i="4"/>
  <c r="O131" i="4"/>
  <c r="O132" i="4"/>
  <c r="O133" i="4"/>
  <c r="O134" i="4"/>
  <c r="O135" i="4"/>
  <c r="O136" i="4"/>
  <c r="O137" i="4"/>
  <c r="O138" i="4"/>
  <c r="O139" i="4"/>
  <c r="O140" i="4"/>
  <c r="O141" i="4"/>
  <c r="O142" i="4"/>
  <c r="O143" i="4"/>
  <c r="O144" i="4"/>
  <c r="O145" i="4"/>
  <c r="O146" i="4"/>
  <c r="O147" i="4"/>
  <c r="O148" i="4"/>
  <c r="O149" i="4"/>
  <c r="O150" i="4"/>
  <c r="O151" i="4"/>
  <c r="O152" i="4"/>
  <c r="O153" i="4"/>
  <c r="O154" i="4"/>
  <c r="O155" i="4"/>
  <c r="O156" i="4"/>
  <c r="O157" i="4"/>
  <c r="O158" i="4"/>
  <c r="O159" i="4"/>
  <c r="O160" i="4"/>
  <c r="O161" i="4"/>
  <c r="O162" i="4"/>
  <c r="O163" i="4"/>
  <c r="O164" i="4"/>
  <c r="O165" i="4"/>
  <c r="O166" i="4"/>
  <c r="O167" i="4"/>
  <c r="O168" i="4"/>
  <c r="O169" i="4"/>
  <c r="O170" i="4"/>
  <c r="O171" i="4"/>
  <c r="O172" i="4"/>
  <c r="O173" i="4"/>
  <c r="O174" i="4"/>
  <c r="O175" i="4"/>
  <c r="O176" i="4"/>
  <c r="O177" i="4"/>
  <c r="O178" i="4"/>
  <c r="O179" i="4"/>
  <c r="O180" i="4"/>
  <c r="O181" i="4"/>
  <c r="O182" i="4"/>
  <c r="O183" i="4"/>
  <c r="O184" i="4"/>
  <c r="O185" i="4"/>
  <c r="O186" i="4"/>
  <c r="O187" i="4"/>
  <c r="O188" i="4"/>
  <c r="O189" i="4"/>
  <c r="O190" i="4"/>
  <c r="O191" i="4"/>
  <c r="O192" i="4"/>
  <c r="O193" i="4"/>
  <c r="O194" i="4"/>
  <c r="O195" i="4"/>
  <c r="O196" i="4"/>
  <c r="O197" i="4"/>
  <c r="O198" i="4"/>
  <c r="O199" i="4"/>
  <c r="O200" i="4"/>
  <c r="O201" i="4"/>
  <c r="O202" i="4"/>
  <c r="O203" i="4"/>
  <c r="O204" i="4"/>
  <c r="O205" i="4"/>
  <c r="O206" i="4"/>
  <c r="O207" i="4"/>
  <c r="O208" i="4"/>
  <c r="O209" i="4"/>
  <c r="O210" i="4"/>
  <c r="O211" i="4"/>
  <c r="O212" i="4"/>
  <c r="O213" i="4"/>
  <c r="O214" i="4"/>
  <c r="O215" i="4"/>
  <c r="O216" i="4"/>
  <c r="O217" i="4"/>
  <c r="O218" i="4"/>
  <c r="O219" i="4"/>
  <c r="O220" i="4"/>
  <c r="O221" i="4"/>
  <c r="O222" i="4"/>
  <c r="O223" i="4"/>
  <c r="O224" i="4"/>
  <c r="O225" i="4"/>
  <c r="O226" i="4"/>
  <c r="O227" i="4"/>
  <c r="O228" i="4"/>
  <c r="O229" i="4"/>
  <c r="O230" i="4"/>
  <c r="O231" i="4"/>
  <c r="O232" i="4"/>
  <c r="O233" i="4"/>
  <c r="O234" i="4"/>
  <c r="O235" i="4"/>
  <c r="O236" i="4"/>
  <c r="O237" i="4"/>
  <c r="O238" i="4"/>
  <c r="O239" i="4"/>
  <c r="O240" i="4"/>
  <c r="O241" i="4"/>
  <c r="O242" i="4"/>
  <c r="O243" i="4"/>
  <c r="O244" i="4"/>
  <c r="O245" i="4"/>
  <c r="O246" i="4"/>
  <c r="O247" i="4"/>
  <c r="O248" i="4"/>
  <c r="O249" i="4"/>
  <c r="O250" i="4"/>
  <c r="O251" i="4"/>
  <c r="O252" i="4"/>
  <c r="O253" i="4"/>
  <c r="O254" i="4"/>
  <c r="O255" i="4"/>
  <c r="O256" i="4"/>
  <c r="O257" i="4"/>
  <c r="O258" i="4"/>
  <c r="O259" i="4"/>
  <c r="O260" i="4"/>
  <c r="O261" i="4"/>
  <c r="O262" i="4"/>
  <c r="O263" i="4"/>
  <c r="O264" i="4"/>
  <c r="O265" i="4"/>
  <c r="O266" i="4"/>
  <c r="O267" i="4"/>
  <c r="O268" i="4"/>
  <c r="O269" i="4"/>
  <c r="O270" i="4"/>
  <c r="O271" i="4"/>
  <c r="O272" i="4"/>
  <c r="O273" i="4"/>
  <c r="O274" i="4"/>
  <c r="O275" i="4"/>
  <c r="O276" i="4"/>
  <c r="O277" i="4"/>
  <c r="O278" i="4"/>
  <c r="O279" i="4"/>
  <c r="O280" i="4"/>
  <c r="O281" i="4"/>
  <c r="O282" i="4"/>
  <c r="O283" i="4"/>
  <c r="O284" i="4"/>
  <c r="O285" i="4"/>
  <c r="O286" i="4"/>
  <c r="O287" i="4"/>
  <c r="O288" i="4"/>
  <c r="O289" i="4"/>
  <c r="O290" i="4"/>
  <c r="O291" i="4"/>
  <c r="O292" i="4"/>
  <c r="O293" i="4"/>
  <c r="O294" i="4"/>
  <c r="O295" i="4"/>
  <c r="O296" i="4"/>
  <c r="O297" i="4"/>
  <c r="O298" i="4"/>
  <c r="O299" i="4"/>
  <c r="O300" i="4"/>
  <c r="O301" i="4"/>
  <c r="O302" i="4"/>
  <c r="O303" i="4"/>
  <c r="O304" i="4"/>
  <c r="O305" i="4"/>
  <c r="O306" i="4"/>
  <c r="O307" i="4"/>
  <c r="O308" i="4"/>
  <c r="O309" i="4"/>
  <c r="O310" i="4"/>
  <c r="O311" i="4"/>
  <c r="O312" i="4"/>
  <c r="O313" i="4"/>
  <c r="O314" i="4"/>
  <c r="O315" i="4"/>
  <c r="O316" i="4"/>
  <c r="O317" i="4"/>
  <c r="O318" i="4"/>
  <c r="O5" i="4"/>
  <c r="AE62" i="29" l="1"/>
  <c r="AB62" i="27"/>
  <c r="AK62" i="27" s="1"/>
  <c r="AB62" i="19"/>
  <c r="AK62" i="19" s="1"/>
  <c r="AD62" i="29"/>
  <c r="Z62" i="27"/>
  <c r="Z62" i="19"/>
  <c r="AI62" i="19" s="1"/>
  <c r="AC63" i="29"/>
  <c r="AA62" i="27"/>
  <c r="AJ62" i="27" s="1"/>
  <c r="AA62" i="19"/>
  <c r="AJ62" i="19" s="1"/>
  <c r="A71" i="33"/>
  <c r="L29" i="33"/>
  <c r="C30" i="33" s="1"/>
  <c r="K29" i="33"/>
  <c r="A93" i="31"/>
  <c r="L26" i="31"/>
  <c r="C27" i="31" s="1"/>
  <c r="K26" i="31"/>
  <c r="N63" i="29"/>
  <c r="L63" i="29"/>
  <c r="M63" i="29"/>
  <c r="AN11" i="19"/>
  <c r="AS10" i="19"/>
  <c r="A40" i="26"/>
  <c r="B5" i="4"/>
  <c r="B6" i="4"/>
  <c r="B7" i="4"/>
  <c r="B8" i="4"/>
  <c r="B9" i="4"/>
  <c r="B10" i="4"/>
  <c r="B11" i="4"/>
  <c r="B12" i="4"/>
  <c r="B13" i="4"/>
  <c r="B14" i="4"/>
  <c r="B15" i="4"/>
  <c r="B16" i="4"/>
  <c r="B17" i="4"/>
  <c r="B18" i="4"/>
  <c r="B19" i="4"/>
  <c r="B20" i="4"/>
  <c r="B21" i="4"/>
  <c r="B22" i="4"/>
  <c r="B23" i="4"/>
  <c r="B24" i="4"/>
  <c r="B25" i="4"/>
  <c r="B26" i="4"/>
  <c r="B27" i="4"/>
  <c r="B28" i="4"/>
  <c r="B4" i="4"/>
  <c r="AE63" i="29" l="1"/>
  <c r="AB63" i="19"/>
  <c r="AK63" i="19" s="1"/>
  <c r="AB63" i="27"/>
  <c r="AK63" i="27" s="1"/>
  <c r="AD63" i="29"/>
  <c r="Z63" i="27"/>
  <c r="Z63" i="19"/>
  <c r="AI63" i="19" s="1"/>
  <c r="AC64" i="29"/>
  <c r="AA63" i="19"/>
  <c r="AJ63" i="19" s="1"/>
  <c r="AA63" i="27"/>
  <c r="AJ63" i="27" s="1"/>
  <c r="D30" i="33"/>
  <c r="E30" i="33" s="1"/>
  <c r="A72" i="33"/>
  <c r="D27" i="31"/>
  <c r="E27" i="31" s="1"/>
  <c r="A94" i="31"/>
  <c r="L64" i="29"/>
  <c r="M64" i="29"/>
  <c r="N64" i="29"/>
  <c r="AN12" i="19"/>
  <c r="AS12" i="19" s="1"/>
  <c r="AS11" i="19"/>
  <c r="A41" i="26"/>
  <c r="D5" i="4"/>
  <c r="D6" i="4" s="1"/>
  <c r="D7" i="4" s="1"/>
  <c r="D8" i="4" s="1"/>
  <c r="D9" i="4" s="1"/>
  <c r="D10" i="4" s="1"/>
  <c r="D11" i="4" s="1"/>
  <c r="D12" i="4" s="1"/>
  <c r="D13" i="4" s="1"/>
  <c r="D14" i="4" s="1"/>
  <c r="D15" i="4" s="1"/>
  <c r="D16" i="4" s="1"/>
  <c r="D17" i="4" s="1"/>
  <c r="D18" i="4" s="1"/>
  <c r="D19" i="4" s="1"/>
  <c r="D20" i="4" s="1"/>
  <c r="D21" i="4" s="1"/>
  <c r="D22" i="4" s="1"/>
  <c r="D23" i="4" s="1"/>
  <c r="D24" i="4" s="1"/>
  <c r="D25" i="4" s="1"/>
  <c r="D26" i="4" s="1"/>
  <c r="D27" i="4" s="1"/>
  <c r="D28" i="4" s="1"/>
  <c r="D29" i="4" s="1"/>
  <c r="D30" i="4" s="1"/>
  <c r="D31" i="4" s="1"/>
  <c r="D32" i="4" s="1"/>
  <c r="D33" i="4" s="1"/>
  <c r="D34" i="4" s="1"/>
  <c r="D35" i="4" s="1"/>
  <c r="D36" i="4" s="1"/>
  <c r="D37" i="4" s="1"/>
  <c r="D38" i="4" s="1"/>
  <c r="D39" i="4" s="1"/>
  <c r="D40" i="4" s="1"/>
  <c r="D41" i="4" s="1"/>
  <c r="D42" i="4" s="1"/>
  <c r="D43" i="4" s="1"/>
  <c r="D44" i="4" s="1"/>
  <c r="D45" i="4" s="1"/>
  <c r="D46" i="4" s="1"/>
  <c r="D47" i="4" s="1"/>
  <c r="D48" i="4" s="1"/>
  <c r="D49" i="4" s="1"/>
  <c r="D50" i="4" s="1"/>
  <c r="D51" i="4" s="1"/>
  <c r="D52" i="4" s="1"/>
  <c r="D53" i="4" s="1"/>
  <c r="D54" i="4" s="1"/>
  <c r="D55" i="4" s="1"/>
  <c r="D56" i="4" s="1"/>
  <c r="D57" i="4" s="1"/>
  <c r="D58" i="4" s="1"/>
  <c r="D59" i="4" s="1"/>
  <c r="D60" i="4" s="1"/>
  <c r="D61" i="4" s="1"/>
  <c r="D62" i="4" s="1"/>
  <c r="D63" i="4" s="1"/>
  <c r="D64" i="4" s="1"/>
  <c r="D65" i="4" s="1"/>
  <c r="D66" i="4" s="1"/>
  <c r="D67" i="4" s="1"/>
  <c r="D68" i="4" s="1"/>
  <c r="D69" i="4" s="1"/>
  <c r="D70" i="4" s="1"/>
  <c r="D71" i="4" s="1"/>
  <c r="D72" i="4" s="1"/>
  <c r="D73" i="4" s="1"/>
  <c r="D74" i="4" s="1"/>
  <c r="D75" i="4" s="1"/>
  <c r="D76" i="4" s="1"/>
  <c r="D77" i="4" s="1"/>
  <c r="D78" i="4" s="1"/>
  <c r="D79" i="4" s="1"/>
  <c r="D80" i="4" s="1"/>
  <c r="D81" i="4" s="1"/>
  <c r="D82" i="4" s="1"/>
  <c r="D83" i="4" s="1"/>
  <c r="D84" i="4" s="1"/>
  <c r="D85" i="4" s="1"/>
  <c r="D86" i="4" s="1"/>
  <c r="D87" i="4" s="1"/>
  <c r="D88" i="4" s="1"/>
  <c r="D89" i="4" s="1"/>
  <c r="D90" i="4" s="1"/>
  <c r="D91" i="4" s="1"/>
  <c r="D92" i="4" s="1"/>
  <c r="D93" i="4" s="1"/>
  <c r="D94" i="4" s="1"/>
  <c r="D95" i="4" s="1"/>
  <c r="D96" i="4" s="1"/>
  <c r="D97" i="4" s="1"/>
  <c r="D98" i="4" s="1"/>
  <c r="D99" i="4" s="1"/>
  <c r="D100" i="4" s="1"/>
  <c r="D101" i="4" s="1"/>
  <c r="D102" i="4" s="1"/>
  <c r="D103" i="4" s="1"/>
  <c r="D104" i="4" s="1"/>
  <c r="D105" i="4" s="1"/>
  <c r="D106" i="4" s="1"/>
  <c r="D107" i="4" s="1"/>
  <c r="D108" i="4" s="1"/>
  <c r="D109" i="4" s="1"/>
  <c r="D110" i="4" s="1"/>
  <c r="D111" i="4" s="1"/>
  <c r="D112" i="4" s="1"/>
  <c r="D113" i="4" s="1"/>
  <c r="D114" i="4" s="1"/>
  <c r="D115" i="4" s="1"/>
  <c r="D116" i="4" s="1"/>
  <c r="D117" i="4" s="1"/>
  <c r="D118" i="4" s="1"/>
  <c r="D119" i="4" s="1"/>
  <c r="D120" i="4" s="1"/>
  <c r="D121" i="4" s="1"/>
  <c r="D122" i="4" s="1"/>
  <c r="D123" i="4" s="1"/>
  <c r="D124" i="4" s="1"/>
  <c r="D125" i="4" s="1"/>
  <c r="D126" i="4" s="1"/>
  <c r="D127" i="4" s="1"/>
  <c r="D128" i="4" s="1"/>
  <c r="D129" i="4" s="1"/>
  <c r="D130" i="4" s="1"/>
  <c r="D131" i="4" s="1"/>
  <c r="D132" i="4" s="1"/>
  <c r="D133" i="4" s="1"/>
  <c r="D134" i="4" s="1"/>
  <c r="D135" i="4" s="1"/>
  <c r="D136" i="4" s="1"/>
  <c r="D137" i="4" s="1"/>
  <c r="D138" i="4" s="1"/>
  <c r="D139" i="4" s="1"/>
  <c r="D140" i="4" s="1"/>
  <c r="D141" i="4" s="1"/>
  <c r="D142" i="4" s="1"/>
  <c r="D143" i="4" s="1"/>
  <c r="D144" i="4" s="1"/>
  <c r="D145" i="4" s="1"/>
  <c r="D146" i="4" s="1"/>
  <c r="D147" i="4" s="1"/>
  <c r="D148" i="4" s="1"/>
  <c r="D149" i="4" s="1"/>
  <c r="D150" i="4" s="1"/>
  <c r="D151" i="4" s="1"/>
  <c r="D152" i="4" s="1"/>
  <c r="D153" i="4" s="1"/>
  <c r="D154" i="4" s="1"/>
  <c r="D155" i="4" s="1"/>
  <c r="D156" i="4" s="1"/>
  <c r="D157" i="4" s="1"/>
  <c r="D158" i="4" s="1"/>
  <c r="D159" i="4" s="1"/>
  <c r="D160" i="4" s="1"/>
  <c r="D161" i="4" s="1"/>
  <c r="D162" i="4" s="1"/>
  <c r="D163" i="4" s="1"/>
  <c r="D164" i="4" s="1"/>
  <c r="D165" i="4" s="1"/>
  <c r="D166" i="4" s="1"/>
  <c r="D167" i="4" s="1"/>
  <c r="D168" i="4" s="1"/>
  <c r="D169" i="4" s="1"/>
  <c r="D170" i="4" s="1"/>
  <c r="D171" i="4" s="1"/>
  <c r="D172" i="4" s="1"/>
  <c r="D173" i="4" s="1"/>
  <c r="D174" i="4" s="1"/>
  <c r="D175" i="4" s="1"/>
  <c r="D176" i="4" s="1"/>
  <c r="D177" i="4" s="1"/>
  <c r="D178" i="4" s="1"/>
  <c r="D179" i="4" s="1"/>
  <c r="D180" i="4" s="1"/>
  <c r="D181" i="4" s="1"/>
  <c r="D182" i="4" s="1"/>
  <c r="D183" i="4" s="1"/>
  <c r="D184" i="4" s="1"/>
  <c r="D185" i="4" s="1"/>
  <c r="D186" i="4" s="1"/>
  <c r="D187" i="4" s="1"/>
  <c r="D188" i="4" s="1"/>
  <c r="D189" i="4" s="1"/>
  <c r="D190" i="4" s="1"/>
  <c r="D191" i="4" s="1"/>
  <c r="D192" i="4" s="1"/>
  <c r="D193" i="4" s="1"/>
  <c r="D194" i="4" s="1"/>
  <c r="D195" i="4" s="1"/>
  <c r="D196" i="4" s="1"/>
  <c r="D197" i="4" s="1"/>
  <c r="D198" i="4" s="1"/>
  <c r="D199" i="4" s="1"/>
  <c r="D200" i="4" s="1"/>
  <c r="D201" i="4" s="1"/>
  <c r="D202" i="4" s="1"/>
  <c r="D203" i="4" s="1"/>
  <c r="D204" i="4" s="1"/>
  <c r="D205" i="4" s="1"/>
  <c r="D206" i="4" s="1"/>
  <c r="D207" i="4" s="1"/>
  <c r="D208" i="4" s="1"/>
  <c r="D209" i="4" s="1"/>
  <c r="D210" i="4" s="1"/>
  <c r="D211" i="4" s="1"/>
  <c r="D212" i="4" s="1"/>
  <c r="D213" i="4" s="1"/>
  <c r="D214" i="4" s="1"/>
  <c r="D215" i="4" s="1"/>
  <c r="D216" i="4" s="1"/>
  <c r="D217" i="4" s="1"/>
  <c r="D218" i="4" s="1"/>
  <c r="D219" i="4" s="1"/>
  <c r="D220" i="4" s="1"/>
  <c r="D221" i="4" s="1"/>
  <c r="D222" i="4" s="1"/>
  <c r="D223" i="4" s="1"/>
  <c r="D224" i="4" s="1"/>
  <c r="D225" i="4" s="1"/>
  <c r="D226" i="4" s="1"/>
  <c r="D227" i="4" s="1"/>
  <c r="D228" i="4" s="1"/>
  <c r="D229" i="4" s="1"/>
  <c r="D230" i="4" s="1"/>
  <c r="D231" i="4" s="1"/>
  <c r="D232" i="4" s="1"/>
  <c r="D233" i="4" s="1"/>
  <c r="D234" i="4" s="1"/>
  <c r="D235" i="4" s="1"/>
  <c r="D236" i="4" s="1"/>
  <c r="D237" i="4" s="1"/>
  <c r="D238" i="4" s="1"/>
  <c r="D239" i="4" s="1"/>
  <c r="D240" i="4" s="1"/>
  <c r="D241" i="4" s="1"/>
  <c r="D242" i="4" s="1"/>
  <c r="D243" i="4" s="1"/>
  <c r="D244" i="4" s="1"/>
  <c r="D245" i="4" s="1"/>
  <c r="D246" i="4" s="1"/>
  <c r="D247" i="4" s="1"/>
  <c r="D248" i="4" s="1"/>
  <c r="D249" i="4" s="1"/>
  <c r="D250" i="4" s="1"/>
  <c r="D251" i="4" s="1"/>
  <c r="D252" i="4" s="1"/>
  <c r="D253" i="4" s="1"/>
  <c r="D254" i="4" s="1"/>
  <c r="D255" i="4" s="1"/>
  <c r="D256" i="4" s="1"/>
  <c r="D257" i="4" s="1"/>
  <c r="D258" i="4" s="1"/>
  <c r="D259" i="4" s="1"/>
  <c r="D260" i="4" s="1"/>
  <c r="D261" i="4" s="1"/>
  <c r="D262" i="4" s="1"/>
  <c r="D263" i="4" s="1"/>
  <c r="D264" i="4" s="1"/>
  <c r="D265" i="4" s="1"/>
  <c r="D266" i="4" s="1"/>
  <c r="D267" i="4" s="1"/>
  <c r="D268" i="4" s="1"/>
  <c r="D269" i="4" s="1"/>
  <c r="D270" i="4" s="1"/>
  <c r="D271" i="4" s="1"/>
  <c r="D272" i="4" s="1"/>
  <c r="D273" i="4" s="1"/>
  <c r="D274" i="4" s="1"/>
  <c r="D275" i="4" s="1"/>
  <c r="D276" i="4" s="1"/>
  <c r="D277" i="4" s="1"/>
  <c r="D278" i="4" s="1"/>
  <c r="D279" i="4" s="1"/>
  <c r="D280" i="4" s="1"/>
  <c r="D281" i="4" s="1"/>
  <c r="D282" i="4" s="1"/>
  <c r="D283" i="4" s="1"/>
  <c r="D284" i="4" s="1"/>
  <c r="D285" i="4" s="1"/>
  <c r="D286" i="4" s="1"/>
  <c r="D287" i="4" s="1"/>
  <c r="D288" i="4" s="1"/>
  <c r="D289" i="4" s="1"/>
  <c r="D290" i="4" s="1"/>
  <c r="D291" i="4" s="1"/>
  <c r="D292" i="4" s="1"/>
  <c r="D293" i="4" s="1"/>
  <c r="D294" i="4" s="1"/>
  <c r="D295" i="4" s="1"/>
  <c r="D296" i="4" s="1"/>
  <c r="D297" i="4" s="1"/>
  <c r="D298" i="4" s="1"/>
  <c r="D299" i="4" s="1"/>
  <c r="D300" i="4" s="1"/>
  <c r="D301" i="4" s="1"/>
  <c r="D302" i="4" s="1"/>
  <c r="D303" i="4" s="1"/>
  <c r="D304" i="4" s="1"/>
  <c r="D305" i="4" s="1"/>
  <c r="D306" i="4" s="1"/>
  <c r="D307" i="4" s="1"/>
  <c r="D308" i="4" s="1"/>
  <c r="D309" i="4" s="1"/>
  <c r="D310" i="4" s="1"/>
  <c r="D311" i="4" s="1"/>
  <c r="D312" i="4" s="1"/>
  <c r="D313" i="4" s="1"/>
  <c r="D314" i="4" s="1"/>
  <c r="D315" i="4" s="1"/>
  <c r="D316" i="4" s="1"/>
  <c r="D317" i="4" s="1"/>
  <c r="D318" i="4" s="1"/>
  <c r="C1" i="4"/>
  <c r="AE64" i="29" l="1"/>
  <c r="AB64" i="27"/>
  <c r="AK64" i="27" s="1"/>
  <c r="AB64" i="19"/>
  <c r="AK64" i="19" s="1"/>
  <c r="AD64" i="29"/>
  <c r="Z64" i="27"/>
  <c r="Z64" i="19"/>
  <c r="AI64" i="19" s="1"/>
  <c r="AC65" i="29"/>
  <c r="AA64" i="27"/>
  <c r="AJ64" i="27" s="1"/>
  <c r="AA64" i="19"/>
  <c r="AJ64" i="19" s="1"/>
  <c r="H30" i="33"/>
  <c r="J30" i="33" s="1"/>
  <c r="I30" i="33"/>
  <c r="A73" i="33"/>
  <c r="H27" i="31"/>
  <c r="J27" i="31" s="1"/>
  <c r="I27" i="31"/>
  <c r="A95" i="31"/>
  <c r="L65" i="29"/>
  <c r="M65" i="29"/>
  <c r="N65" i="29"/>
  <c r="A42" i="26"/>
  <c r="F4" i="4"/>
  <c r="G4" i="4" s="1"/>
  <c r="AE65" i="29" l="1"/>
  <c r="AB65" i="19"/>
  <c r="AK65" i="19" s="1"/>
  <c r="AB65" i="27"/>
  <c r="AK65" i="27" s="1"/>
  <c r="AD65" i="29"/>
  <c r="Z65" i="27"/>
  <c r="Z65" i="19"/>
  <c r="AI65" i="19" s="1"/>
  <c r="AC66" i="29"/>
  <c r="AA65" i="27"/>
  <c r="AJ65" i="27" s="1"/>
  <c r="AA65" i="19"/>
  <c r="AJ65" i="19" s="1"/>
  <c r="A74" i="33"/>
  <c r="K30" i="33"/>
  <c r="L30" i="33"/>
  <c r="C31" i="33" s="1"/>
  <c r="L27" i="31"/>
  <c r="C28" i="31" s="1"/>
  <c r="K27" i="31"/>
  <c r="A96" i="31"/>
  <c r="L66" i="29"/>
  <c r="M66" i="29"/>
  <c r="N66" i="29"/>
  <c r="A43" i="26"/>
  <c r="E3" i="19"/>
  <c r="H4" i="4"/>
  <c r="I4" i="4"/>
  <c r="J4" i="4"/>
  <c r="F3" i="19"/>
  <c r="AC67" i="29" l="1"/>
  <c r="AA66" i="19"/>
  <c r="AJ66" i="19" s="1"/>
  <c r="AA66" i="27"/>
  <c r="AJ66" i="27" s="1"/>
  <c r="AE66" i="29"/>
  <c r="AB66" i="19"/>
  <c r="AK66" i="19" s="1"/>
  <c r="AB66" i="27"/>
  <c r="AK66" i="27" s="1"/>
  <c r="AD66" i="29"/>
  <c r="Z66" i="27"/>
  <c r="Z66" i="19"/>
  <c r="AI66" i="19" s="1"/>
  <c r="D31" i="33"/>
  <c r="E31" i="33" s="1"/>
  <c r="A75" i="33"/>
  <c r="A97" i="31"/>
  <c r="D28" i="31"/>
  <c r="E28" i="31" s="1"/>
  <c r="N67" i="29"/>
  <c r="L67" i="29"/>
  <c r="M67" i="29"/>
  <c r="A44" i="26"/>
  <c r="K4" i="4"/>
  <c r="Q4" i="4" s="1"/>
  <c r="M4" i="4"/>
  <c r="E5" i="4" s="1"/>
  <c r="G3" i="19"/>
  <c r="AE67" i="29" l="1"/>
  <c r="AB67" i="19"/>
  <c r="AB67" i="27"/>
  <c r="AD67" i="29"/>
  <c r="Z67" i="19"/>
  <c r="Z67" i="27"/>
  <c r="AC68" i="29"/>
  <c r="AA67" i="19"/>
  <c r="AA67" i="27"/>
  <c r="H31" i="33"/>
  <c r="J31" i="33" s="1"/>
  <c r="I31" i="33"/>
  <c r="A76" i="33"/>
  <c r="H28" i="31"/>
  <c r="J28" i="31" s="1"/>
  <c r="I28" i="31"/>
  <c r="A98" i="31"/>
  <c r="L68" i="29"/>
  <c r="M68" i="29"/>
  <c r="N68" i="29"/>
  <c r="A45" i="26"/>
  <c r="F5" i="4"/>
  <c r="G5" i="4" s="1"/>
  <c r="P4" i="4"/>
  <c r="AD68" i="29" l="1"/>
  <c r="Z68" i="27"/>
  <c r="Z68" i="19"/>
  <c r="AC69" i="29"/>
  <c r="AA68" i="27"/>
  <c r="AA68" i="19"/>
  <c r="AE68" i="29"/>
  <c r="AB68" i="27"/>
  <c r="AB68" i="19"/>
  <c r="A77" i="33"/>
  <c r="L31" i="33"/>
  <c r="C32" i="33" s="1"/>
  <c r="K31" i="33"/>
  <c r="L28" i="31"/>
  <c r="C29" i="31" s="1"/>
  <c r="K28" i="31"/>
  <c r="A99" i="31"/>
  <c r="L69" i="29"/>
  <c r="M69" i="29"/>
  <c r="N69" i="29"/>
  <c r="A46" i="26"/>
  <c r="H5" i="4"/>
  <c r="J5" i="4"/>
  <c r="I5" i="4"/>
  <c r="R4" i="4"/>
  <c r="AC70" i="29" l="1"/>
  <c r="AA69" i="27"/>
  <c r="AA69" i="19"/>
  <c r="AE69" i="29"/>
  <c r="AB69" i="19"/>
  <c r="AB69" i="27"/>
  <c r="AD69" i="29"/>
  <c r="Z69" i="27"/>
  <c r="Z69" i="19"/>
  <c r="D32" i="33"/>
  <c r="E32" i="33" s="1"/>
  <c r="A78" i="33"/>
  <c r="A100" i="31"/>
  <c r="D29" i="31"/>
  <c r="E29" i="31" s="1"/>
  <c r="L70" i="29"/>
  <c r="M70" i="29"/>
  <c r="N70" i="29"/>
  <c r="V4" i="4"/>
  <c r="T4" i="4" s="1"/>
  <c r="A47" i="26"/>
  <c r="K5" i="4"/>
  <c r="Q5" i="4" s="1"/>
  <c r="M5" i="4"/>
  <c r="E6" i="4" s="1"/>
  <c r="F6" i="4" s="1"/>
  <c r="G6" i="4" s="1"/>
  <c r="H6" i="4" s="1"/>
  <c r="AC71" i="29" l="1"/>
  <c r="AA70" i="19"/>
  <c r="AA70" i="27"/>
  <c r="AD70" i="29"/>
  <c r="Z70" i="27"/>
  <c r="Z70" i="19"/>
  <c r="AE70" i="29"/>
  <c r="AB70" i="19"/>
  <c r="AB70" i="27"/>
  <c r="A79" i="33"/>
  <c r="H29" i="31"/>
  <c r="J29" i="31" s="1"/>
  <c r="I29" i="31"/>
  <c r="A101" i="31"/>
  <c r="N71" i="29"/>
  <c r="M71" i="29"/>
  <c r="L71" i="29"/>
  <c r="U4" i="4"/>
  <c r="E4" i="19"/>
  <c r="AI4" i="19" s="1"/>
  <c r="E4" i="25"/>
  <c r="T4" i="25" s="1"/>
  <c r="G4" i="19"/>
  <c r="AK4" i="19" s="1"/>
  <c r="G4" i="25"/>
  <c r="A48" i="26"/>
  <c r="F5" i="22"/>
  <c r="C6" i="22" s="1"/>
  <c r="D6" i="22" s="1"/>
  <c r="E6" i="22" s="1"/>
  <c r="J6" i="4"/>
  <c r="P5" i="4"/>
  <c r="I6" i="4"/>
  <c r="AD71" i="29" l="1"/>
  <c r="Z71" i="19"/>
  <c r="Z71" i="27"/>
  <c r="AE71" i="29"/>
  <c r="AB71" i="19"/>
  <c r="AB71" i="27"/>
  <c r="AC72" i="29"/>
  <c r="AA71" i="19"/>
  <c r="AA71" i="27"/>
  <c r="A80" i="33"/>
  <c r="L29" i="31"/>
  <c r="C30" i="31" s="1"/>
  <c r="K29" i="31"/>
  <c r="A102" i="31"/>
  <c r="L72" i="29"/>
  <c r="M72" i="29"/>
  <c r="N72" i="29"/>
  <c r="R5" i="4"/>
  <c r="F4" i="19"/>
  <c r="AJ4" i="19" s="1"/>
  <c r="F4" i="25"/>
  <c r="U4" i="25" s="1"/>
  <c r="V4" i="25" s="1"/>
  <c r="A49" i="26"/>
  <c r="K6" i="4"/>
  <c r="Q6" i="4" s="1"/>
  <c r="M6" i="4"/>
  <c r="E7" i="4" s="1"/>
  <c r="F7" i="4" s="1"/>
  <c r="G7" i="4" s="1"/>
  <c r="AE72" i="29" l="1"/>
  <c r="AB72" i="27"/>
  <c r="AB72" i="19"/>
  <c r="AD72" i="29"/>
  <c r="Z72" i="27"/>
  <c r="Z72" i="19"/>
  <c r="AC73" i="29"/>
  <c r="AA72" i="27"/>
  <c r="AA72" i="19"/>
  <c r="A81" i="33"/>
  <c r="A103" i="31"/>
  <c r="D30" i="31"/>
  <c r="E30" i="31" s="1"/>
  <c r="L73" i="29"/>
  <c r="M73" i="29"/>
  <c r="N73" i="29"/>
  <c r="P6" i="4"/>
  <c r="V5" i="4"/>
  <c r="A50" i="26"/>
  <c r="J7" i="4"/>
  <c r="H7" i="4"/>
  <c r="I7" i="4"/>
  <c r="AE73" i="29" l="1"/>
  <c r="AB73" i="19"/>
  <c r="AB73" i="27"/>
  <c r="AD73" i="29"/>
  <c r="Z73" i="27"/>
  <c r="Z73" i="19"/>
  <c r="AC74" i="29"/>
  <c r="AA73" i="27"/>
  <c r="AA73" i="19"/>
  <c r="A82" i="33"/>
  <c r="H30" i="31"/>
  <c r="J30" i="31" s="1"/>
  <c r="I30" i="31"/>
  <c r="A104" i="31"/>
  <c r="L74" i="29"/>
  <c r="M74" i="29"/>
  <c r="N74" i="29"/>
  <c r="G5" i="19"/>
  <c r="AK5" i="19" s="1"/>
  <c r="G5" i="25"/>
  <c r="T5" i="4"/>
  <c r="R6" i="4"/>
  <c r="A51" i="26"/>
  <c r="K7" i="4"/>
  <c r="Q7" i="4" s="1"/>
  <c r="F6" i="22"/>
  <c r="J6" i="22" s="1"/>
  <c r="C7" i="22" s="1"/>
  <c r="D7" i="22" s="1"/>
  <c r="E7" i="22" s="1"/>
  <c r="M7" i="4"/>
  <c r="E8" i="4" s="1"/>
  <c r="AD74" i="29" l="1"/>
  <c r="Z74" i="27"/>
  <c r="Z74" i="19"/>
  <c r="AE74" i="29"/>
  <c r="AB74" i="19"/>
  <c r="AB74" i="27"/>
  <c r="AC75" i="29"/>
  <c r="AA74" i="27"/>
  <c r="AA74" i="19"/>
  <c r="A83" i="33"/>
  <c r="K30" i="31"/>
  <c r="L30" i="31"/>
  <c r="C31" i="31" s="1"/>
  <c r="A105" i="31"/>
  <c r="N75" i="29"/>
  <c r="M75" i="29"/>
  <c r="L75" i="29"/>
  <c r="U5" i="4"/>
  <c r="E5" i="19"/>
  <c r="AI5" i="19" s="1"/>
  <c r="E5" i="25"/>
  <c r="T5" i="25" s="1"/>
  <c r="P7" i="4"/>
  <c r="V6" i="4"/>
  <c r="A52" i="26"/>
  <c r="H7" i="22"/>
  <c r="I7" i="22" s="1"/>
  <c r="F8" i="4"/>
  <c r="G8" i="4" s="1"/>
  <c r="J6" i="27" l="1"/>
  <c r="AK6" i="27" s="1"/>
  <c r="AC76" i="29"/>
  <c r="AA75" i="19"/>
  <c r="AA75" i="27"/>
  <c r="AE75" i="29"/>
  <c r="AB75" i="19"/>
  <c r="AB75" i="27"/>
  <c r="AD75" i="29"/>
  <c r="Z75" i="27"/>
  <c r="Z75" i="19"/>
  <c r="A84" i="33"/>
  <c r="D31" i="31"/>
  <c r="E31" i="31" s="1"/>
  <c r="A106" i="31"/>
  <c r="L76" i="29"/>
  <c r="M76" i="29"/>
  <c r="N76" i="29"/>
  <c r="G6" i="19"/>
  <c r="G6" i="25"/>
  <c r="T6" i="4"/>
  <c r="H6" i="19"/>
  <c r="H6" i="27"/>
  <c r="AI6" i="27" s="1"/>
  <c r="H6" i="25"/>
  <c r="R7" i="4"/>
  <c r="F5" i="19"/>
  <c r="AJ5" i="19" s="1"/>
  <c r="F5" i="25"/>
  <c r="U5" i="25" s="1"/>
  <c r="V5" i="25" s="1"/>
  <c r="A53" i="26"/>
  <c r="J8" i="4"/>
  <c r="H8" i="4"/>
  <c r="I8" i="4"/>
  <c r="J7" i="22" l="1"/>
  <c r="C8" i="22" s="1"/>
  <c r="J6" i="19"/>
  <c r="AK6" i="19" s="1"/>
  <c r="I6" i="19"/>
  <c r="J6" i="25"/>
  <c r="AD76" i="29"/>
  <c r="Z76" i="27"/>
  <c r="Z76" i="19"/>
  <c r="AE76" i="29"/>
  <c r="AB76" i="19"/>
  <c r="AB76" i="27"/>
  <c r="AC77" i="29"/>
  <c r="AA76" i="27"/>
  <c r="AA76" i="19"/>
  <c r="A85" i="33"/>
  <c r="I31" i="31"/>
  <c r="H31" i="31"/>
  <c r="J31" i="31" s="1"/>
  <c r="A107" i="31"/>
  <c r="L77" i="29"/>
  <c r="M77" i="29"/>
  <c r="N77" i="29"/>
  <c r="U6" i="4"/>
  <c r="E6" i="19"/>
  <c r="AI6" i="19" s="1"/>
  <c r="E6" i="25"/>
  <c r="T6" i="25" s="1"/>
  <c r="V7" i="4"/>
  <c r="A54" i="26"/>
  <c r="D8" i="22"/>
  <c r="E8" i="22" s="1"/>
  <c r="F8" i="22" s="1"/>
  <c r="M8" i="4"/>
  <c r="E9" i="4" s="1"/>
  <c r="K8" i="4"/>
  <c r="Q8" i="4" s="1"/>
  <c r="I6" i="25" l="1"/>
  <c r="I6" i="27"/>
  <c r="AJ6" i="27" s="1"/>
  <c r="AE77" i="29"/>
  <c r="AB77" i="19"/>
  <c r="AB77" i="27"/>
  <c r="AD77" i="29"/>
  <c r="Z77" i="19"/>
  <c r="Z77" i="27"/>
  <c r="AC78" i="29"/>
  <c r="AA77" i="19"/>
  <c r="AA77" i="27"/>
  <c r="A86" i="33"/>
  <c r="A108" i="31"/>
  <c r="L31" i="31"/>
  <c r="C32" i="31" s="1"/>
  <c r="K31" i="31"/>
  <c r="L78" i="29"/>
  <c r="M78" i="29"/>
  <c r="N78" i="29"/>
  <c r="F6" i="19"/>
  <c r="AJ6" i="19" s="1"/>
  <c r="F6" i="25"/>
  <c r="P8" i="4"/>
  <c r="G7" i="19"/>
  <c r="G7" i="25"/>
  <c r="T7" i="4"/>
  <c r="A55" i="26"/>
  <c r="H8" i="22"/>
  <c r="F9" i="4"/>
  <c r="G9" i="4" s="1"/>
  <c r="H7" i="25" l="1"/>
  <c r="G8" i="22"/>
  <c r="I8" i="22" s="1"/>
  <c r="AD78" i="29"/>
  <c r="Z78" i="27"/>
  <c r="Z78" i="19"/>
  <c r="AC79" i="29"/>
  <c r="AA78" i="27"/>
  <c r="AA78" i="19"/>
  <c r="AE78" i="29"/>
  <c r="AB78" i="27"/>
  <c r="AB78" i="19"/>
  <c r="A87" i="33"/>
  <c r="D32" i="31"/>
  <c r="E32" i="31" s="1"/>
  <c r="A109" i="31"/>
  <c r="N79" i="29"/>
  <c r="L79" i="29"/>
  <c r="M79" i="29"/>
  <c r="U7" i="4"/>
  <c r="E7" i="19"/>
  <c r="E7" i="25"/>
  <c r="R8" i="4"/>
  <c r="H7" i="19"/>
  <c r="H7" i="27"/>
  <c r="AI7" i="27" s="1"/>
  <c r="A56" i="26"/>
  <c r="J9" i="4"/>
  <c r="H9" i="4"/>
  <c r="I9" i="4"/>
  <c r="J8" i="22" l="1"/>
  <c r="C9" i="22" s="1"/>
  <c r="D9" i="22" s="1"/>
  <c r="E9" i="22" s="1"/>
  <c r="F9" i="22" s="1"/>
  <c r="J7" i="19"/>
  <c r="AK7" i="19" s="1"/>
  <c r="J7" i="25"/>
  <c r="J7" i="27"/>
  <c r="AK7" i="27" s="1"/>
  <c r="AI7" i="19"/>
  <c r="G9" i="22"/>
  <c r="E9" i="26"/>
  <c r="H9" i="26" s="1"/>
  <c r="L9" i="26" s="1"/>
  <c r="C10" i="26" s="1"/>
  <c r="D10" i="26" s="1"/>
  <c r="E10" i="26" s="1"/>
  <c r="I10" i="26" s="1"/>
  <c r="D9" i="27" s="1"/>
  <c r="AK9" i="27" s="1"/>
  <c r="AE79" i="29"/>
  <c r="AB79" i="19"/>
  <c r="AB79" i="27"/>
  <c r="AD79" i="29"/>
  <c r="Z79" i="27"/>
  <c r="Z79" i="19"/>
  <c r="AC80" i="29"/>
  <c r="AA79" i="19"/>
  <c r="AA79" i="27"/>
  <c r="A88" i="33"/>
  <c r="I32" i="31"/>
  <c r="H32" i="31"/>
  <c r="J32" i="31" s="1"/>
  <c r="A110" i="31"/>
  <c r="L80" i="29"/>
  <c r="M80" i="29"/>
  <c r="N80" i="29"/>
  <c r="V8" i="4"/>
  <c r="T7" i="25"/>
  <c r="I7" i="19"/>
  <c r="I7" i="27"/>
  <c r="AJ7" i="27" s="1"/>
  <c r="I7" i="25"/>
  <c r="F7" i="19"/>
  <c r="AJ7" i="19" s="1"/>
  <c r="F7" i="25"/>
  <c r="A57" i="26"/>
  <c r="K9" i="4"/>
  <c r="Q9" i="4" s="1"/>
  <c r="M9" i="4"/>
  <c r="E10" i="4" s="1"/>
  <c r="J8" i="25" l="1"/>
  <c r="H10" i="26"/>
  <c r="J10" i="26" s="1"/>
  <c r="B9" i="27" s="1"/>
  <c r="AI9" i="27" s="1"/>
  <c r="AC81" i="29"/>
  <c r="AA80" i="27"/>
  <c r="AA80" i="19"/>
  <c r="AD80" i="29"/>
  <c r="Z80" i="27"/>
  <c r="Z80" i="19"/>
  <c r="AE80" i="29"/>
  <c r="AB80" i="19"/>
  <c r="AB80" i="27"/>
  <c r="A89" i="33"/>
  <c r="A111" i="31"/>
  <c r="K32" i="31"/>
  <c r="L32" i="31"/>
  <c r="C33" i="31" s="1"/>
  <c r="L81" i="29"/>
  <c r="M81" i="29"/>
  <c r="N81" i="29"/>
  <c r="P9" i="4"/>
  <c r="G8" i="19"/>
  <c r="AK8" i="19" s="1"/>
  <c r="G8" i="25"/>
  <c r="T8" i="4"/>
  <c r="A58" i="26"/>
  <c r="H9" i="22"/>
  <c r="H8" i="25" s="1"/>
  <c r="F10" i="4"/>
  <c r="G10" i="4" s="1"/>
  <c r="L10" i="26" l="1"/>
  <c r="C11" i="26" s="1"/>
  <c r="D11" i="26" s="1"/>
  <c r="E11" i="26" s="1"/>
  <c r="I9" i="22"/>
  <c r="I8" i="25" s="1"/>
  <c r="K10" i="26"/>
  <c r="C9" i="27" s="1"/>
  <c r="AJ9" i="27" s="1"/>
  <c r="AE81" i="29"/>
  <c r="AB81" i="19"/>
  <c r="AB81" i="27"/>
  <c r="AC82" i="29"/>
  <c r="AA81" i="19"/>
  <c r="AA81" i="27"/>
  <c r="AD81" i="29"/>
  <c r="Z81" i="19"/>
  <c r="Z81" i="27"/>
  <c r="A90" i="33"/>
  <c r="D33" i="31"/>
  <c r="E33" i="31" s="1"/>
  <c r="A112" i="31"/>
  <c r="L82" i="29"/>
  <c r="M82" i="29"/>
  <c r="N82" i="29"/>
  <c r="R9" i="4"/>
  <c r="U8" i="4"/>
  <c r="E8" i="19"/>
  <c r="AI8" i="19" s="1"/>
  <c r="E8" i="25"/>
  <c r="T8" i="25" s="1"/>
  <c r="H11" i="26"/>
  <c r="J11" i="26" s="1"/>
  <c r="B10" i="27" s="1"/>
  <c r="AI10" i="27" s="1"/>
  <c r="I11" i="26"/>
  <c r="D10" i="27" s="1"/>
  <c r="AK10" i="27" s="1"/>
  <c r="A59" i="26"/>
  <c r="J10" i="4"/>
  <c r="H10" i="4"/>
  <c r="I10" i="4"/>
  <c r="AC83" i="29" l="1"/>
  <c r="AA82" i="27"/>
  <c r="AA82" i="19"/>
  <c r="AE82" i="29"/>
  <c r="AB82" i="27"/>
  <c r="AB82" i="19"/>
  <c r="AD82" i="29"/>
  <c r="Z82" i="27"/>
  <c r="Z82" i="19"/>
  <c r="A91" i="33"/>
  <c r="A113" i="31"/>
  <c r="N83" i="29"/>
  <c r="L83" i="29"/>
  <c r="M83" i="29"/>
  <c r="L11" i="26"/>
  <c r="C12" i="26" s="1"/>
  <c r="D12" i="26" s="1"/>
  <c r="E12" i="26" s="1"/>
  <c r="K11" i="26"/>
  <c r="C10" i="27" s="1"/>
  <c r="AJ10" i="27" s="1"/>
  <c r="F8" i="19"/>
  <c r="AJ8" i="19" s="1"/>
  <c r="F8" i="25"/>
  <c r="V9" i="4"/>
  <c r="A60" i="26"/>
  <c r="K10" i="4"/>
  <c r="Q10" i="4" s="1"/>
  <c r="M10" i="4"/>
  <c r="E11" i="4" s="1"/>
  <c r="F11" i="4" s="1"/>
  <c r="G11" i="4" s="1"/>
  <c r="AD83" i="29" l="1"/>
  <c r="Z83" i="27"/>
  <c r="Z83" i="19"/>
  <c r="AE83" i="29"/>
  <c r="AB83" i="19"/>
  <c r="AB83" i="27"/>
  <c r="AC84" i="29"/>
  <c r="AA83" i="19"/>
  <c r="AA83" i="27"/>
  <c r="A92" i="33"/>
  <c r="A114" i="31"/>
  <c r="L84" i="29"/>
  <c r="M84" i="29"/>
  <c r="N84" i="29"/>
  <c r="G9" i="19"/>
  <c r="G9" i="25"/>
  <c r="T9" i="4"/>
  <c r="H12" i="26"/>
  <c r="J12" i="26" s="1"/>
  <c r="B11" i="27" s="1"/>
  <c r="AI11" i="27" s="1"/>
  <c r="I12" i="26"/>
  <c r="D11" i="27" s="1"/>
  <c r="AK11" i="27" s="1"/>
  <c r="P10" i="4"/>
  <c r="A61" i="26"/>
  <c r="J11" i="4"/>
  <c r="H11" i="4"/>
  <c r="I11" i="4"/>
  <c r="AE84" i="29" l="1"/>
  <c r="AB84" i="19"/>
  <c r="AB84" i="27"/>
  <c r="AC85" i="29"/>
  <c r="AA84" i="27"/>
  <c r="AA84" i="19"/>
  <c r="AD84" i="29"/>
  <c r="Z84" i="27"/>
  <c r="Z84" i="19"/>
  <c r="A93" i="33"/>
  <c r="A115" i="31"/>
  <c r="L85" i="29"/>
  <c r="M85" i="29"/>
  <c r="N85" i="29"/>
  <c r="R10" i="4"/>
  <c r="U9" i="4"/>
  <c r="E9" i="19"/>
  <c r="E9" i="25"/>
  <c r="K12" i="26"/>
  <c r="C11" i="27" s="1"/>
  <c r="AJ11" i="27" s="1"/>
  <c r="L12" i="26"/>
  <c r="C13" i="26" s="1"/>
  <c r="D13" i="26" s="1"/>
  <c r="E13" i="26" s="1"/>
  <c r="A62" i="26"/>
  <c r="K11" i="4"/>
  <c r="Q11" i="4" s="1"/>
  <c r="M11" i="4"/>
  <c r="E12" i="4" s="1"/>
  <c r="AC86" i="29" l="1"/>
  <c r="AA85" i="19"/>
  <c r="AA85" i="27"/>
  <c r="AD85" i="29"/>
  <c r="Z85" i="19"/>
  <c r="Z85" i="27"/>
  <c r="AE85" i="29"/>
  <c r="AB85" i="19"/>
  <c r="AB85" i="27"/>
  <c r="A94" i="33"/>
  <c r="A116" i="31"/>
  <c r="L86" i="29"/>
  <c r="M86" i="29"/>
  <c r="N86" i="29"/>
  <c r="P11" i="4"/>
  <c r="V10" i="4"/>
  <c r="H13" i="26"/>
  <c r="J13" i="26" s="1"/>
  <c r="B12" i="27" s="1"/>
  <c r="AI12" i="27" s="1"/>
  <c r="I13" i="26"/>
  <c r="D12" i="27" s="1"/>
  <c r="AK12" i="27" s="1"/>
  <c r="F9" i="19"/>
  <c r="F9" i="25"/>
  <c r="A63" i="26"/>
  <c r="F12" i="4"/>
  <c r="G12" i="4" s="1"/>
  <c r="AE86" i="29" l="1"/>
  <c r="AB86" i="27"/>
  <c r="AB86" i="19"/>
  <c r="AC87" i="29"/>
  <c r="AA86" i="27"/>
  <c r="AA86" i="19"/>
  <c r="AD86" i="29"/>
  <c r="Z86" i="27"/>
  <c r="Z86" i="19"/>
  <c r="A95" i="33"/>
  <c r="A117" i="31"/>
  <c r="N87" i="29"/>
  <c r="L87" i="29"/>
  <c r="M87" i="29"/>
  <c r="L13" i="26"/>
  <c r="C14" i="26" s="1"/>
  <c r="D14" i="26" s="1"/>
  <c r="E14" i="26" s="1"/>
  <c r="K13" i="26"/>
  <c r="C12" i="27" s="1"/>
  <c r="AJ12" i="27" s="1"/>
  <c r="G10" i="19"/>
  <c r="G10" i="25"/>
  <c r="T10" i="4"/>
  <c r="R11" i="4"/>
  <c r="A64" i="26"/>
  <c r="J12" i="4"/>
  <c r="H12" i="4"/>
  <c r="I12" i="4"/>
  <c r="AD87" i="29" l="1"/>
  <c r="Z87" i="27"/>
  <c r="Z87" i="19"/>
  <c r="AC88" i="29"/>
  <c r="AA87" i="19"/>
  <c r="AA87" i="27"/>
  <c r="AE87" i="29"/>
  <c r="AB87" i="19"/>
  <c r="AB87" i="27"/>
  <c r="A96" i="33"/>
  <c r="A118" i="31"/>
  <c r="L88" i="29"/>
  <c r="M88" i="29"/>
  <c r="N88" i="29"/>
  <c r="V11" i="4"/>
  <c r="U10" i="4"/>
  <c r="E10" i="19"/>
  <c r="E10" i="25"/>
  <c r="H14" i="26"/>
  <c r="J14" i="26" s="1"/>
  <c r="B13" i="27" s="1"/>
  <c r="AI13" i="27" s="1"/>
  <c r="I14" i="26"/>
  <c r="D13" i="27" s="1"/>
  <c r="AK13" i="27" s="1"/>
  <c r="A65" i="26"/>
  <c r="M12" i="4"/>
  <c r="E13" i="4" s="1"/>
  <c r="F13" i="4" s="1"/>
  <c r="G13" i="4" s="1"/>
  <c r="K12" i="4"/>
  <c r="Q12" i="4" s="1"/>
  <c r="AE88" i="29" l="1"/>
  <c r="AB88" i="19"/>
  <c r="AB88" i="27"/>
  <c r="AD88" i="29"/>
  <c r="Z88" i="27"/>
  <c r="Z88" i="19"/>
  <c r="AC89" i="29"/>
  <c r="AA88" i="27"/>
  <c r="AA88" i="19"/>
  <c r="A97" i="33"/>
  <c r="A119" i="31"/>
  <c r="L89" i="29"/>
  <c r="M89" i="29"/>
  <c r="N89" i="29"/>
  <c r="L14" i="26"/>
  <c r="C15" i="26" s="1"/>
  <c r="D15" i="26" s="1"/>
  <c r="E15" i="26" s="1"/>
  <c r="K14" i="26"/>
  <c r="C13" i="27" s="1"/>
  <c r="AJ13" i="27" s="1"/>
  <c r="F10" i="19"/>
  <c r="F10" i="25"/>
  <c r="P12" i="4"/>
  <c r="G11" i="19"/>
  <c r="G11" i="25"/>
  <c r="T11" i="4"/>
  <c r="A66" i="26"/>
  <c r="J13" i="4"/>
  <c r="H13" i="4"/>
  <c r="I13" i="4"/>
  <c r="AE89" i="29" l="1"/>
  <c r="AB89" i="19"/>
  <c r="AB89" i="27"/>
  <c r="AC90" i="29"/>
  <c r="AA89" i="19"/>
  <c r="AA89" i="27"/>
  <c r="AD89" i="29"/>
  <c r="Z89" i="19"/>
  <c r="Z89" i="27"/>
  <c r="A98" i="33"/>
  <c r="A120" i="31"/>
  <c r="L90" i="29"/>
  <c r="M90" i="29"/>
  <c r="N90" i="29"/>
  <c r="R12" i="4"/>
  <c r="U11" i="4"/>
  <c r="E11" i="19"/>
  <c r="E11" i="25"/>
  <c r="H15" i="26"/>
  <c r="J15" i="26" s="1"/>
  <c r="B14" i="27" s="1"/>
  <c r="AI14" i="27" s="1"/>
  <c r="I15" i="26"/>
  <c r="D14" i="27" s="1"/>
  <c r="AK14" i="27" s="1"/>
  <c r="A67" i="26"/>
  <c r="M13" i="4"/>
  <c r="E14" i="4" s="1"/>
  <c r="F14" i="4" s="1"/>
  <c r="G14" i="4" s="1"/>
  <c r="K13" i="4"/>
  <c r="Q13" i="4" s="1"/>
  <c r="AD90" i="29" l="1"/>
  <c r="Z90" i="27"/>
  <c r="Z90" i="19"/>
  <c r="AE90" i="29"/>
  <c r="AB90" i="27"/>
  <c r="AB90" i="19"/>
  <c r="AC91" i="29"/>
  <c r="AA90" i="27"/>
  <c r="AA90" i="19"/>
  <c r="A99" i="33"/>
  <c r="A121" i="31"/>
  <c r="N91" i="29"/>
  <c r="L91" i="29"/>
  <c r="M91" i="29"/>
  <c r="L15" i="26"/>
  <c r="C16" i="26" s="1"/>
  <c r="D16" i="26" s="1"/>
  <c r="K15" i="26"/>
  <c r="C14" i="27" s="1"/>
  <c r="AJ14" i="27" s="1"/>
  <c r="F11" i="19"/>
  <c r="F11" i="25"/>
  <c r="P13" i="4"/>
  <c r="V12" i="4"/>
  <c r="A68" i="26"/>
  <c r="J14" i="4"/>
  <c r="H14" i="4"/>
  <c r="I14" i="4"/>
  <c r="AD91" i="29" l="1"/>
  <c r="Z91" i="27"/>
  <c r="Z91" i="19"/>
  <c r="AE91" i="29"/>
  <c r="AB91" i="19"/>
  <c r="AB91" i="27"/>
  <c r="AC92" i="29"/>
  <c r="AA91" i="19"/>
  <c r="AA91" i="27"/>
  <c r="A100" i="33"/>
  <c r="A122" i="31"/>
  <c r="L92" i="29"/>
  <c r="M92" i="29"/>
  <c r="N92" i="29"/>
  <c r="G12" i="19"/>
  <c r="G12" i="25"/>
  <c r="T12" i="4"/>
  <c r="R13" i="4"/>
  <c r="A69" i="26"/>
  <c r="M14" i="4"/>
  <c r="E15" i="4" s="1"/>
  <c r="K14" i="4"/>
  <c r="Q14" i="4" s="1"/>
  <c r="AD92" i="29" l="1"/>
  <c r="Z92" i="27"/>
  <c r="Z92" i="19"/>
  <c r="AC93" i="29"/>
  <c r="AA92" i="27"/>
  <c r="AA92" i="19"/>
  <c r="AE92" i="29"/>
  <c r="AB92" i="19"/>
  <c r="AB92" i="27"/>
  <c r="A101" i="33"/>
  <c r="A123" i="31"/>
  <c r="L93" i="29"/>
  <c r="M93" i="29"/>
  <c r="N93" i="29"/>
  <c r="P14" i="4"/>
  <c r="U12" i="4"/>
  <c r="E12" i="19"/>
  <c r="E12" i="25"/>
  <c r="V13" i="4"/>
  <c r="A70" i="26"/>
  <c r="F15" i="4"/>
  <c r="G15" i="4" s="1"/>
  <c r="AE93" i="29" l="1"/>
  <c r="AB93" i="19"/>
  <c r="AB93" i="27"/>
  <c r="AD93" i="29"/>
  <c r="Z93" i="19"/>
  <c r="Z93" i="27"/>
  <c r="AC94" i="29"/>
  <c r="AA93" i="19"/>
  <c r="AA93" i="27"/>
  <c r="A102" i="33"/>
  <c r="A124" i="31"/>
  <c r="L94" i="29"/>
  <c r="M94" i="29"/>
  <c r="N94" i="29"/>
  <c r="G13" i="19"/>
  <c r="G13" i="25"/>
  <c r="T13" i="4"/>
  <c r="F12" i="19"/>
  <c r="F12" i="25"/>
  <c r="R14" i="4"/>
  <c r="A71" i="26"/>
  <c r="J15" i="4"/>
  <c r="H15" i="4"/>
  <c r="I15" i="4"/>
  <c r="AE94" i="29" l="1"/>
  <c r="AB94" i="27"/>
  <c r="AB94" i="19"/>
  <c r="AD94" i="29"/>
  <c r="Z94" i="27"/>
  <c r="Z94" i="19"/>
  <c r="AC95" i="29"/>
  <c r="AA94" i="27"/>
  <c r="AA94" i="19"/>
  <c r="A103" i="33"/>
  <c r="A125" i="31"/>
  <c r="N95" i="29"/>
  <c r="M95" i="29"/>
  <c r="L95" i="29"/>
  <c r="U13" i="4"/>
  <c r="E13" i="19"/>
  <c r="E13" i="25"/>
  <c r="V14" i="4"/>
  <c r="A72" i="26"/>
  <c r="K15" i="4"/>
  <c r="Q15" i="4" s="1"/>
  <c r="M15" i="4"/>
  <c r="E16" i="4" s="1"/>
  <c r="F16" i="4" s="1"/>
  <c r="G16" i="4" s="1"/>
  <c r="AE95" i="29" l="1"/>
  <c r="AB95" i="19"/>
  <c r="AB95" i="27"/>
  <c r="AC96" i="29"/>
  <c r="AA95" i="19"/>
  <c r="AA95" i="27"/>
  <c r="AD95" i="29"/>
  <c r="Z95" i="27"/>
  <c r="Z95" i="19"/>
  <c r="A104" i="33"/>
  <c r="A126" i="31"/>
  <c r="L96" i="29"/>
  <c r="M96" i="29"/>
  <c r="N96" i="29"/>
  <c r="P15" i="4"/>
  <c r="G14" i="19"/>
  <c r="G14" i="25"/>
  <c r="T14" i="4"/>
  <c r="F13" i="19"/>
  <c r="F13" i="25"/>
  <c r="A73" i="26"/>
  <c r="J16" i="4"/>
  <c r="H16" i="4"/>
  <c r="I16" i="4"/>
  <c r="AE96" i="29" l="1"/>
  <c r="AB96" i="19"/>
  <c r="AB96" i="27"/>
  <c r="AD96" i="29"/>
  <c r="Z96" i="27"/>
  <c r="Z96" i="19"/>
  <c r="AC97" i="29"/>
  <c r="AA96" i="27"/>
  <c r="AA96" i="19"/>
  <c r="A105" i="33"/>
  <c r="A127" i="31"/>
  <c r="L97" i="29"/>
  <c r="M97" i="29"/>
  <c r="N97" i="29"/>
  <c r="U14" i="4"/>
  <c r="E14" i="19"/>
  <c r="E14" i="25"/>
  <c r="R15" i="4"/>
  <c r="A74" i="26"/>
  <c r="M16" i="4"/>
  <c r="E17" i="4" s="1"/>
  <c r="K16" i="4"/>
  <c r="Q16" i="4" s="1"/>
  <c r="AE97" i="29" l="1"/>
  <c r="AB97" i="19"/>
  <c r="AB97" i="27"/>
  <c r="AD97" i="29"/>
  <c r="Z97" i="19"/>
  <c r="Z97" i="27"/>
  <c r="AC98" i="29"/>
  <c r="AA97" i="19"/>
  <c r="AA97" i="27"/>
  <c r="A106" i="33"/>
  <c r="A128" i="31"/>
  <c r="L98" i="29"/>
  <c r="M98" i="29"/>
  <c r="N98" i="29"/>
  <c r="V15" i="4"/>
  <c r="P16" i="4"/>
  <c r="F14" i="19"/>
  <c r="F14" i="25"/>
  <c r="A75" i="26"/>
  <c r="F17" i="4"/>
  <c r="G17" i="4" s="1"/>
  <c r="AD98" i="29" l="1"/>
  <c r="Z98" i="27"/>
  <c r="Z98" i="19"/>
  <c r="AE98" i="29"/>
  <c r="AB98" i="27"/>
  <c r="AB98" i="19"/>
  <c r="AC99" i="29"/>
  <c r="AA98" i="27"/>
  <c r="AA98" i="19"/>
  <c r="A107" i="33"/>
  <c r="A129" i="31"/>
  <c r="N99" i="29"/>
  <c r="M99" i="29"/>
  <c r="L99" i="29"/>
  <c r="R16" i="4"/>
  <c r="G15" i="19"/>
  <c r="G15" i="25"/>
  <c r="T15" i="4"/>
  <c r="A76" i="26"/>
  <c r="J17" i="4"/>
  <c r="H17" i="4"/>
  <c r="I17" i="4"/>
  <c r="AD99" i="29" l="1"/>
  <c r="Z99" i="27"/>
  <c r="Z99" i="19"/>
  <c r="AE99" i="29"/>
  <c r="AB99" i="19"/>
  <c r="AB99" i="27"/>
  <c r="AC100" i="29"/>
  <c r="AA99" i="19"/>
  <c r="AA99" i="27"/>
  <c r="A108" i="33"/>
  <c r="A130" i="31"/>
  <c r="L100" i="29"/>
  <c r="M100" i="29"/>
  <c r="N100" i="29"/>
  <c r="U15" i="4"/>
  <c r="E15" i="19"/>
  <c r="E15" i="25"/>
  <c r="V16" i="4"/>
  <c r="A77" i="26"/>
  <c r="K17" i="4"/>
  <c r="Q17" i="4" s="1"/>
  <c r="M17" i="4"/>
  <c r="E18" i="4" s="1"/>
  <c r="AE100" i="29" l="1"/>
  <c r="AB100" i="19"/>
  <c r="AB100" i="27"/>
  <c r="AC101" i="29"/>
  <c r="AA100" i="27"/>
  <c r="AA100" i="19"/>
  <c r="AD100" i="29"/>
  <c r="Z100" i="27"/>
  <c r="Z100" i="19"/>
  <c r="A109" i="33"/>
  <c r="A131" i="31"/>
  <c r="L101" i="29"/>
  <c r="M101" i="29"/>
  <c r="N101" i="29"/>
  <c r="P17" i="4"/>
  <c r="G16" i="19"/>
  <c r="G16" i="25"/>
  <c r="T16" i="4"/>
  <c r="F15" i="19"/>
  <c r="F15" i="25"/>
  <c r="A78" i="26"/>
  <c r="F18" i="4"/>
  <c r="G18" i="4" s="1"/>
  <c r="AE101" i="29" l="1"/>
  <c r="AB101" i="19"/>
  <c r="AB101" i="27"/>
  <c r="AD101" i="29"/>
  <c r="Z101" i="19"/>
  <c r="Z101" i="27"/>
  <c r="AC102" i="29"/>
  <c r="AA101" i="19"/>
  <c r="AA101" i="27"/>
  <c r="A110" i="33"/>
  <c r="A132" i="31"/>
  <c r="L102" i="29"/>
  <c r="M102" i="29"/>
  <c r="N102" i="29"/>
  <c r="U16" i="4"/>
  <c r="E16" i="19"/>
  <c r="E16" i="25"/>
  <c r="R17" i="4"/>
  <c r="A79" i="26"/>
  <c r="J18" i="4"/>
  <c r="H18" i="4"/>
  <c r="I18" i="4"/>
  <c r="AD102" i="29" l="1"/>
  <c r="Z102" i="27"/>
  <c r="Z102" i="19"/>
  <c r="AE102" i="29"/>
  <c r="AB102" i="27"/>
  <c r="AB102" i="19"/>
  <c r="AC103" i="29"/>
  <c r="AA102" i="27"/>
  <c r="AA102" i="19"/>
  <c r="A111" i="33"/>
  <c r="A133" i="31"/>
  <c r="N103" i="29"/>
  <c r="L103" i="29"/>
  <c r="M103" i="29"/>
  <c r="V17" i="4"/>
  <c r="M18" i="4"/>
  <c r="E19" i="4" s="1"/>
  <c r="F19" i="4" s="1"/>
  <c r="F16" i="19"/>
  <c r="F16" i="25"/>
  <c r="A80" i="26"/>
  <c r="K18" i="4"/>
  <c r="Q18" i="4" s="1"/>
  <c r="AD103" i="29" l="1"/>
  <c r="Z103" i="27"/>
  <c r="Z103" i="19"/>
  <c r="AC104" i="29"/>
  <c r="AA103" i="19"/>
  <c r="AA103" i="27"/>
  <c r="AE103" i="29"/>
  <c r="AB103" i="19"/>
  <c r="AB103" i="27"/>
  <c r="A112" i="33"/>
  <c r="A134" i="31"/>
  <c r="L104" i="29"/>
  <c r="M104" i="29"/>
  <c r="N104" i="29"/>
  <c r="P18" i="4"/>
  <c r="G17" i="19"/>
  <c r="G17" i="25"/>
  <c r="A81" i="26"/>
  <c r="G19" i="4"/>
  <c r="AE104" i="29" l="1"/>
  <c r="AB104" i="19"/>
  <c r="AB104" i="27"/>
  <c r="AC105" i="29"/>
  <c r="AA104" i="27"/>
  <c r="AA104" i="19"/>
  <c r="AD104" i="29"/>
  <c r="Z104" i="27"/>
  <c r="Z104" i="19"/>
  <c r="A113" i="33"/>
  <c r="A135" i="31"/>
  <c r="L105" i="29"/>
  <c r="M105" i="29"/>
  <c r="N105" i="29"/>
  <c r="R18" i="4"/>
  <c r="A82" i="26"/>
  <c r="J19" i="4"/>
  <c r="H19" i="4"/>
  <c r="I19" i="4"/>
  <c r="AD105" i="29" l="1"/>
  <c r="Z105" i="19"/>
  <c r="Z105" i="27"/>
  <c r="AC106" i="29"/>
  <c r="AA105" i="19"/>
  <c r="AA105" i="27"/>
  <c r="AE105" i="29"/>
  <c r="AB105" i="19"/>
  <c r="AB105" i="27"/>
  <c r="A114" i="33"/>
  <c r="A136" i="31"/>
  <c r="L106" i="29"/>
  <c r="M106" i="29"/>
  <c r="N106" i="29"/>
  <c r="V18" i="4"/>
  <c r="X18" i="4" s="1"/>
  <c r="F20" i="12" s="1"/>
  <c r="A83" i="26"/>
  <c r="M19" i="4"/>
  <c r="E20" i="4" s="1"/>
  <c r="F20" i="4" s="1"/>
  <c r="K19" i="4"/>
  <c r="Q19" i="4" s="1"/>
  <c r="AE106" i="29" l="1"/>
  <c r="AB106" i="27"/>
  <c r="AB106" i="19"/>
  <c r="AD106" i="29"/>
  <c r="Z106" i="27"/>
  <c r="Z106" i="19"/>
  <c r="AC107" i="29"/>
  <c r="AA106" i="27"/>
  <c r="AA106" i="19"/>
  <c r="A115" i="33"/>
  <c r="A137" i="31"/>
  <c r="N107" i="29"/>
  <c r="L107" i="29"/>
  <c r="M107" i="29"/>
  <c r="P19" i="4"/>
  <c r="T18" i="4"/>
  <c r="U18" i="4" s="1"/>
  <c r="G18" i="19"/>
  <c r="G18" i="25"/>
  <c r="A84" i="26"/>
  <c r="G20" i="4"/>
  <c r="H20" i="4" s="1"/>
  <c r="AD107" i="29" l="1"/>
  <c r="Z107" i="27"/>
  <c r="Z107" i="19"/>
  <c r="AC108" i="29"/>
  <c r="AA107" i="19"/>
  <c r="AA107" i="27"/>
  <c r="AE107" i="29"/>
  <c r="AB107" i="19"/>
  <c r="AB107" i="27"/>
  <c r="A116" i="33"/>
  <c r="A138" i="31"/>
  <c r="L108" i="29"/>
  <c r="M108" i="29"/>
  <c r="N108" i="29"/>
  <c r="F18" i="19"/>
  <c r="F18" i="25"/>
  <c r="E18" i="19"/>
  <c r="E18" i="25"/>
  <c r="R19" i="4"/>
  <c r="A85" i="26"/>
  <c r="J20" i="4"/>
  <c r="I20" i="4"/>
  <c r="AD108" i="29" l="1"/>
  <c r="Z108" i="27"/>
  <c r="Z108" i="19"/>
  <c r="AC109" i="29"/>
  <c r="AA108" i="27"/>
  <c r="AA108" i="19"/>
  <c r="AE108" i="29"/>
  <c r="AB108" i="19"/>
  <c r="AB108" i="27"/>
  <c r="A117" i="33"/>
  <c r="A139" i="31"/>
  <c r="L109" i="29"/>
  <c r="M109" i="29"/>
  <c r="N109" i="29"/>
  <c r="V19" i="4"/>
  <c r="A86" i="26"/>
  <c r="K20" i="4"/>
  <c r="Q20" i="4" s="1"/>
  <c r="M20" i="4"/>
  <c r="E21" i="4" s="1"/>
  <c r="F21" i="4" s="1"/>
  <c r="G21" i="4" s="1"/>
  <c r="J21" i="4" s="1"/>
  <c r="AE109" i="29" l="1"/>
  <c r="AB109" i="19"/>
  <c r="AB109" i="27"/>
  <c r="AC110" i="29"/>
  <c r="AA109" i="19"/>
  <c r="AA109" i="27"/>
  <c r="AD109" i="29"/>
  <c r="Z109" i="19"/>
  <c r="Z109" i="27"/>
  <c r="A118" i="33"/>
  <c r="A140" i="31"/>
  <c r="L110" i="29"/>
  <c r="M110" i="29"/>
  <c r="N110" i="29"/>
  <c r="P20" i="4"/>
  <c r="G19" i="19"/>
  <c r="G19" i="25"/>
  <c r="T19" i="4"/>
  <c r="A87" i="26"/>
  <c r="I21" i="4"/>
  <c r="K21" i="4" s="1"/>
  <c r="Q21" i="4" s="1"/>
  <c r="H21" i="4"/>
  <c r="X19" i="4"/>
  <c r="F21" i="12" s="1"/>
  <c r="AE110" i="29" l="1"/>
  <c r="AB110" i="27"/>
  <c r="AB110" i="19"/>
  <c r="AD110" i="29"/>
  <c r="Z110" i="27"/>
  <c r="Z110" i="19"/>
  <c r="AC111" i="29"/>
  <c r="AA110" i="27"/>
  <c r="AA110" i="19"/>
  <c r="A119" i="33"/>
  <c r="A141" i="31"/>
  <c r="N111" i="29"/>
  <c r="L111" i="29"/>
  <c r="M111" i="29"/>
  <c r="U19" i="4"/>
  <c r="E19" i="19"/>
  <c r="E19" i="25"/>
  <c r="P21" i="4"/>
  <c r="R20" i="4"/>
  <c r="A88" i="26"/>
  <c r="M21" i="4"/>
  <c r="E22" i="4" s="1"/>
  <c r="AD111" i="29" l="1"/>
  <c r="Z111" i="27"/>
  <c r="Z111" i="19"/>
  <c r="AC112" i="29"/>
  <c r="AA111" i="19"/>
  <c r="AA111" i="27"/>
  <c r="AE111" i="29"/>
  <c r="AB111" i="19"/>
  <c r="AB111" i="27"/>
  <c r="A120" i="33"/>
  <c r="A142" i="31"/>
  <c r="L112" i="29"/>
  <c r="M112" i="29"/>
  <c r="N112" i="29"/>
  <c r="R21" i="4"/>
  <c r="V20" i="4"/>
  <c r="X20" i="4" s="1"/>
  <c r="F22" i="12" s="1"/>
  <c r="F19" i="19"/>
  <c r="F19" i="25"/>
  <c r="A89" i="26"/>
  <c r="F22" i="4"/>
  <c r="G22" i="4" s="1"/>
  <c r="AE112" i="29" l="1"/>
  <c r="AB112" i="19"/>
  <c r="AB112" i="27"/>
  <c r="AD112" i="29"/>
  <c r="Z112" i="27"/>
  <c r="Z112" i="19"/>
  <c r="AC113" i="29"/>
  <c r="AA112" i="27"/>
  <c r="AA112" i="19"/>
  <c r="A121" i="33"/>
  <c r="A143" i="31"/>
  <c r="L113" i="29"/>
  <c r="M113" i="29"/>
  <c r="N113" i="29"/>
  <c r="T20" i="4"/>
  <c r="U20" i="4" s="1"/>
  <c r="G20" i="19"/>
  <c r="G20" i="25"/>
  <c r="V21" i="4"/>
  <c r="A90" i="26"/>
  <c r="J22" i="4"/>
  <c r="H22" i="4"/>
  <c r="I22" i="4"/>
  <c r="AE113" i="29" l="1"/>
  <c r="AB113" i="19"/>
  <c r="AB113" i="27"/>
  <c r="AC114" i="29"/>
  <c r="AA113" i="19"/>
  <c r="AA113" i="27"/>
  <c r="AD113" i="29"/>
  <c r="Z113" i="19"/>
  <c r="Z113" i="27"/>
  <c r="A122" i="33"/>
  <c r="A144" i="31"/>
  <c r="L114" i="29"/>
  <c r="M114" i="29"/>
  <c r="N114" i="29"/>
  <c r="G21" i="19"/>
  <c r="G21" i="25"/>
  <c r="T21" i="4"/>
  <c r="F20" i="19"/>
  <c r="F20" i="25"/>
  <c r="E20" i="19"/>
  <c r="E20" i="25"/>
  <c r="A91" i="26"/>
  <c r="K22" i="4"/>
  <c r="Q22" i="4" s="1"/>
  <c r="X21" i="4"/>
  <c r="F23" i="12" s="1"/>
  <c r="M22" i="4"/>
  <c r="E23" i="4" s="1"/>
  <c r="AE114" i="29" l="1"/>
  <c r="AB114" i="27"/>
  <c r="AB114" i="19"/>
  <c r="AD114" i="29"/>
  <c r="Z114" i="27"/>
  <c r="Z114" i="19"/>
  <c r="AC115" i="29"/>
  <c r="AA114" i="27"/>
  <c r="AA114" i="19"/>
  <c r="A123" i="33"/>
  <c r="A145" i="31"/>
  <c r="N115" i="29"/>
  <c r="L115" i="29"/>
  <c r="M115" i="29"/>
  <c r="U21" i="4"/>
  <c r="E21" i="19"/>
  <c r="E21" i="25"/>
  <c r="P22" i="4"/>
  <c r="A92" i="26"/>
  <c r="F23" i="4"/>
  <c r="G23" i="4" s="1"/>
  <c r="AD115" i="29" l="1"/>
  <c r="Z115" i="27"/>
  <c r="Z115" i="19"/>
  <c r="AE115" i="29"/>
  <c r="AB115" i="19"/>
  <c r="AB115" i="27"/>
  <c r="AC116" i="29"/>
  <c r="AA115" i="19"/>
  <c r="AA115" i="27"/>
  <c r="A124" i="33"/>
  <c r="A146" i="31"/>
  <c r="L116" i="29"/>
  <c r="M116" i="29"/>
  <c r="N116" i="29"/>
  <c r="R22" i="4"/>
  <c r="F21" i="19"/>
  <c r="F21" i="25"/>
  <c r="A93" i="26"/>
  <c r="J23" i="4"/>
  <c r="H23" i="4"/>
  <c r="I23" i="4"/>
  <c r="M23" i="4" l="1"/>
  <c r="E24" i="4" s="1"/>
  <c r="AD116" i="29"/>
  <c r="Z116" i="27"/>
  <c r="Z116" i="19"/>
  <c r="AE116" i="29"/>
  <c r="AB116" i="19"/>
  <c r="AB116" i="27"/>
  <c r="AC117" i="29"/>
  <c r="AA116" i="27"/>
  <c r="AA116" i="19"/>
  <c r="A125" i="33"/>
  <c r="A147" i="31"/>
  <c r="L117" i="29"/>
  <c r="M117" i="29"/>
  <c r="N117" i="29"/>
  <c r="V22" i="4"/>
  <c r="A94" i="26"/>
  <c r="K23" i="4"/>
  <c r="Q23" i="4" s="1"/>
  <c r="AD117" i="29" l="1"/>
  <c r="Z117" i="19"/>
  <c r="Z117" i="27"/>
  <c r="AE117" i="29"/>
  <c r="AB117" i="19"/>
  <c r="AB117" i="27"/>
  <c r="AC118" i="29"/>
  <c r="AA117" i="19"/>
  <c r="AA117" i="27"/>
  <c r="A126" i="33"/>
  <c r="A148" i="31"/>
  <c r="L118" i="29"/>
  <c r="M118" i="29"/>
  <c r="N118" i="29"/>
  <c r="T22" i="4"/>
  <c r="G22" i="19"/>
  <c r="G22" i="25"/>
  <c r="P23" i="4"/>
  <c r="A95" i="26"/>
  <c r="X22" i="4"/>
  <c r="F24" i="12" s="1"/>
  <c r="F24" i="4"/>
  <c r="G24" i="4" s="1"/>
  <c r="AD118" i="29" l="1"/>
  <c r="Z118" i="27"/>
  <c r="Z118" i="19"/>
  <c r="AC119" i="29"/>
  <c r="AA118" i="27"/>
  <c r="AA118" i="19"/>
  <c r="AE118" i="29"/>
  <c r="AB118" i="27"/>
  <c r="AB118" i="19"/>
  <c r="A127" i="33"/>
  <c r="A149" i="31"/>
  <c r="N119" i="29"/>
  <c r="L119" i="29"/>
  <c r="M119" i="29"/>
  <c r="R23" i="4"/>
  <c r="U22" i="4"/>
  <c r="E22" i="19"/>
  <c r="E22" i="25"/>
  <c r="A96" i="26"/>
  <c r="J24" i="4"/>
  <c r="H24" i="4"/>
  <c r="I24" i="4"/>
  <c r="AD119" i="29" l="1"/>
  <c r="Z119" i="27"/>
  <c r="Z119" i="19"/>
  <c r="AC120" i="29"/>
  <c r="AA119" i="19"/>
  <c r="AA119" i="27"/>
  <c r="AE119" i="29"/>
  <c r="AB119" i="19"/>
  <c r="AB119" i="27"/>
  <c r="A128" i="33"/>
  <c r="A150" i="31"/>
  <c r="L120" i="29"/>
  <c r="M120" i="29"/>
  <c r="N120" i="29"/>
  <c r="F22" i="19"/>
  <c r="F22" i="25"/>
  <c r="V23" i="4"/>
  <c r="X23" i="4" s="1"/>
  <c r="F25" i="12" s="1"/>
  <c r="A97" i="26"/>
  <c r="M24" i="4"/>
  <c r="E25" i="4" s="1"/>
  <c r="K24" i="4"/>
  <c r="Q24" i="4" s="1"/>
  <c r="AE120" i="29" l="1"/>
  <c r="AB120" i="19"/>
  <c r="AB120" i="27"/>
  <c r="AC121" i="29"/>
  <c r="AA120" i="27"/>
  <c r="AA120" i="19"/>
  <c r="AD120" i="29"/>
  <c r="Z120" i="27"/>
  <c r="Z120" i="19"/>
  <c r="A129" i="33"/>
  <c r="A151" i="31"/>
  <c r="L121" i="29"/>
  <c r="M121" i="29"/>
  <c r="N121" i="29"/>
  <c r="P24" i="4"/>
  <c r="G23" i="19"/>
  <c r="G23" i="25"/>
  <c r="T23" i="4"/>
  <c r="A98" i="26"/>
  <c r="F25" i="4"/>
  <c r="G25" i="4" s="1"/>
  <c r="AD121" i="29" l="1"/>
  <c r="Z121" i="19"/>
  <c r="Z121" i="27"/>
  <c r="AC122" i="29"/>
  <c r="AA121" i="19"/>
  <c r="AA121" i="27"/>
  <c r="AE121" i="29"/>
  <c r="AB121" i="19"/>
  <c r="AB121" i="27"/>
  <c r="A130" i="33"/>
  <c r="A152" i="31"/>
  <c r="L122" i="29"/>
  <c r="M122" i="29"/>
  <c r="N122" i="29"/>
  <c r="U23" i="4"/>
  <c r="E23" i="19"/>
  <c r="E23" i="25"/>
  <c r="R24" i="4"/>
  <c r="A99" i="26"/>
  <c r="J25" i="4"/>
  <c r="H25" i="4"/>
  <c r="I25" i="4"/>
  <c r="AD122" i="29" l="1"/>
  <c r="Z122" i="27"/>
  <c r="Z122" i="19"/>
  <c r="AC123" i="29"/>
  <c r="AA122" i="27"/>
  <c r="AA122" i="19"/>
  <c r="AE122" i="29"/>
  <c r="AB122" i="27"/>
  <c r="AB122" i="19"/>
  <c r="A131" i="33"/>
  <c r="A153" i="31"/>
  <c r="N123" i="29"/>
  <c r="AE123" i="29" s="1"/>
  <c r="M123" i="29"/>
  <c r="AD123" i="29" s="1"/>
  <c r="L123" i="29"/>
  <c r="AC124" i="29" s="1"/>
  <c r="V24" i="4"/>
  <c r="F23" i="19"/>
  <c r="F23" i="25"/>
  <c r="A100" i="26"/>
  <c r="M25" i="4"/>
  <c r="E26" i="4" s="1"/>
  <c r="K25" i="4"/>
  <c r="Q25" i="4" s="1"/>
  <c r="A132" i="33" l="1"/>
  <c r="A154" i="31"/>
  <c r="L124" i="29"/>
  <c r="AC125" i="29" s="1"/>
  <c r="M124" i="29"/>
  <c r="AD124" i="29" s="1"/>
  <c r="N124" i="29"/>
  <c r="AE124" i="29" s="1"/>
  <c r="P25" i="4"/>
  <c r="T24" i="4"/>
  <c r="G24" i="19"/>
  <c r="G24" i="25"/>
  <c r="A101" i="26"/>
  <c r="X24" i="4"/>
  <c r="F26" i="12" s="1"/>
  <c r="F26" i="4"/>
  <c r="G26" i="4" s="1"/>
  <c r="A133" i="33" l="1"/>
  <c r="A155" i="31"/>
  <c r="L125" i="29"/>
  <c r="AC126" i="29" s="1"/>
  <c r="M125" i="29"/>
  <c r="AD125" i="29" s="1"/>
  <c r="N125" i="29"/>
  <c r="AE125" i="29" s="1"/>
  <c r="U24" i="4"/>
  <c r="E24" i="19"/>
  <c r="E24" i="25"/>
  <c r="R25" i="4"/>
  <c r="A102" i="26"/>
  <c r="J26" i="4"/>
  <c r="H26" i="4"/>
  <c r="I26" i="4"/>
  <c r="A134" i="33" l="1"/>
  <c r="A156" i="31"/>
  <c r="L126" i="29"/>
  <c r="AC127" i="29" s="1"/>
  <c r="M126" i="29"/>
  <c r="AD126" i="29" s="1"/>
  <c r="N126" i="29"/>
  <c r="AE126" i="29" s="1"/>
  <c r="V25" i="4"/>
  <c r="X25" i="4" s="1"/>
  <c r="F27" i="12" s="1"/>
  <c r="F24" i="19"/>
  <c r="F24" i="25"/>
  <c r="A103" i="26"/>
  <c r="M26" i="4"/>
  <c r="E27" i="4" s="1"/>
  <c r="F27" i="4" s="1"/>
  <c r="G27" i="4" s="1"/>
  <c r="K26" i="4"/>
  <c r="Q26" i="4" s="1"/>
  <c r="A135" i="33" l="1"/>
  <c r="A157" i="31"/>
  <c r="N127" i="29"/>
  <c r="AE127" i="29" s="1"/>
  <c r="L127" i="29"/>
  <c r="AC128" i="29" s="1"/>
  <c r="M127" i="29"/>
  <c r="AD127" i="29" s="1"/>
  <c r="P26" i="4"/>
  <c r="G25" i="19"/>
  <c r="G25" i="25"/>
  <c r="T25" i="4"/>
  <c r="A104" i="26"/>
  <c r="J27" i="4"/>
  <c r="H27" i="4"/>
  <c r="I27" i="4"/>
  <c r="A136" i="33" l="1"/>
  <c r="A158" i="31"/>
  <c r="L128" i="29"/>
  <c r="AC129" i="29" s="1"/>
  <c r="M128" i="29"/>
  <c r="AD128" i="29" s="1"/>
  <c r="N128" i="29"/>
  <c r="AE128" i="29" s="1"/>
  <c r="U25" i="4"/>
  <c r="E25" i="19"/>
  <c r="E25" i="25"/>
  <c r="R26" i="4"/>
  <c r="A105" i="26"/>
  <c r="M27" i="4"/>
  <c r="E28" i="4" s="1"/>
  <c r="K27" i="4"/>
  <c r="Q27" i="4" s="1"/>
  <c r="A137" i="33" l="1"/>
  <c r="A159" i="31"/>
  <c r="L129" i="29"/>
  <c r="AC130" i="29" s="1"/>
  <c r="M129" i="29"/>
  <c r="AD129" i="29" s="1"/>
  <c r="N129" i="29"/>
  <c r="AE129" i="29" s="1"/>
  <c r="V26" i="4"/>
  <c r="X26" i="4" s="1"/>
  <c r="F28" i="12" s="1"/>
  <c r="P27" i="4"/>
  <c r="F25" i="19"/>
  <c r="F25" i="25"/>
  <c r="A106" i="26"/>
  <c r="F28" i="4"/>
  <c r="G28" i="4" s="1"/>
  <c r="A138" i="33" l="1"/>
  <c r="A160" i="31"/>
  <c r="L130" i="29"/>
  <c r="AC131" i="29" s="1"/>
  <c r="M130" i="29"/>
  <c r="AD130" i="29" s="1"/>
  <c r="N130" i="29"/>
  <c r="AE130" i="29" s="1"/>
  <c r="R27" i="4"/>
  <c r="T26" i="4"/>
  <c r="U26" i="4" s="1"/>
  <c r="G26" i="19"/>
  <c r="G26" i="25"/>
  <c r="A107" i="26"/>
  <c r="J28" i="4"/>
  <c r="H28" i="4"/>
  <c r="I28" i="4"/>
  <c r="A139" i="33" l="1"/>
  <c r="A161" i="31"/>
  <c r="N131" i="29"/>
  <c r="AE131" i="29" s="1"/>
  <c r="L131" i="29"/>
  <c r="AC132" i="29" s="1"/>
  <c r="M131" i="29"/>
  <c r="AD131" i="29" s="1"/>
  <c r="F26" i="19"/>
  <c r="F26" i="25"/>
  <c r="E26" i="19"/>
  <c r="E26" i="25"/>
  <c r="V27" i="4"/>
  <c r="A108" i="26"/>
  <c r="M28" i="4"/>
  <c r="E29" i="4" s="1"/>
  <c r="K28" i="4"/>
  <c r="Q28" i="4" s="1"/>
  <c r="A140" i="33" l="1"/>
  <c r="A162" i="31"/>
  <c r="L132" i="29"/>
  <c r="AC133" i="29" s="1"/>
  <c r="M132" i="29"/>
  <c r="AD132" i="29" s="1"/>
  <c r="N132" i="29"/>
  <c r="AE132" i="29" s="1"/>
  <c r="G27" i="19"/>
  <c r="G27" i="25"/>
  <c r="T27" i="4"/>
  <c r="P28" i="4"/>
  <c r="A109" i="26"/>
  <c r="X27" i="4"/>
  <c r="F29" i="12" s="1"/>
  <c r="F29" i="4"/>
  <c r="G29" i="4" s="1"/>
  <c r="A141" i="33" l="1"/>
  <c r="A163" i="31"/>
  <c r="L133" i="29"/>
  <c r="AC134" i="29" s="1"/>
  <c r="M133" i="29"/>
  <c r="AD133" i="29" s="1"/>
  <c r="N133" i="29"/>
  <c r="AE133" i="29" s="1"/>
  <c r="R28" i="4"/>
  <c r="U27" i="4"/>
  <c r="E27" i="19"/>
  <c r="E27" i="25"/>
  <c r="A110" i="26"/>
  <c r="J29" i="4"/>
  <c r="H29" i="4"/>
  <c r="I29" i="4"/>
  <c r="A142" i="33" l="1"/>
  <c r="A164" i="31"/>
  <c r="L134" i="29"/>
  <c r="AC135" i="29" s="1"/>
  <c r="M134" i="29"/>
  <c r="AD134" i="29" s="1"/>
  <c r="N134" i="29"/>
  <c r="AE134" i="29" s="1"/>
  <c r="F27" i="19"/>
  <c r="F27" i="25"/>
  <c r="V28" i="4"/>
  <c r="X28" i="4" s="1"/>
  <c r="F30" i="12" s="1"/>
  <c r="A111" i="26"/>
  <c r="M29" i="4"/>
  <c r="E30" i="4" s="1"/>
  <c r="F30" i="4" s="1"/>
  <c r="K29" i="4"/>
  <c r="Q29" i="4" s="1"/>
  <c r="A143" i="33" l="1"/>
  <c r="A165" i="31"/>
  <c r="N135" i="29"/>
  <c r="AE135" i="29" s="1"/>
  <c r="L135" i="29"/>
  <c r="AC136" i="29" s="1"/>
  <c r="M135" i="29"/>
  <c r="AD135" i="29" s="1"/>
  <c r="P29" i="4"/>
  <c r="T28" i="4"/>
  <c r="G28" i="19"/>
  <c r="G28" i="25"/>
  <c r="A112" i="26"/>
  <c r="G30" i="4"/>
  <c r="A144" i="33" l="1"/>
  <c r="A166" i="31"/>
  <c r="L136" i="29"/>
  <c r="AC137" i="29" s="1"/>
  <c r="M136" i="29"/>
  <c r="AD136" i="29" s="1"/>
  <c r="N136" i="29"/>
  <c r="AE136" i="29" s="1"/>
  <c r="E28" i="19"/>
  <c r="E28" i="25"/>
  <c r="U28" i="4"/>
  <c r="R29" i="4"/>
  <c r="A113" i="26"/>
  <c r="J30" i="4"/>
  <c r="H30" i="4"/>
  <c r="I30" i="4"/>
  <c r="A145" i="33" l="1"/>
  <c r="A167" i="31"/>
  <c r="L137" i="29"/>
  <c r="AC138" i="29" s="1"/>
  <c r="M137" i="29"/>
  <c r="AD137" i="29" s="1"/>
  <c r="N137" i="29"/>
  <c r="AE137" i="29" s="1"/>
  <c r="V29" i="4"/>
  <c r="X29" i="4" s="1"/>
  <c r="F31" i="12" s="1"/>
  <c r="F28" i="19"/>
  <c r="F28" i="25"/>
  <c r="A114" i="26"/>
  <c r="K30" i="4"/>
  <c r="Q30" i="4" s="1"/>
  <c r="M30" i="4"/>
  <c r="E31" i="4" s="1"/>
  <c r="F31" i="4" s="1"/>
  <c r="G31" i="4" s="1"/>
  <c r="A146" i="33" l="1"/>
  <c r="A168" i="31"/>
  <c r="L138" i="29"/>
  <c r="AC139" i="29" s="1"/>
  <c r="M138" i="29"/>
  <c r="AD138" i="29" s="1"/>
  <c r="N138" i="29"/>
  <c r="AE138" i="29" s="1"/>
  <c r="P30" i="4"/>
  <c r="G29" i="19"/>
  <c r="G29" i="25"/>
  <c r="T29" i="4"/>
  <c r="A115" i="26"/>
  <c r="J31" i="4"/>
  <c r="H31" i="4"/>
  <c r="I31" i="4"/>
  <c r="A147" i="33" l="1"/>
  <c r="A169" i="31"/>
  <c r="N139" i="29"/>
  <c r="AE139" i="29" s="1"/>
  <c r="L139" i="29"/>
  <c r="AC140" i="29" s="1"/>
  <c r="M139" i="29"/>
  <c r="AD139" i="29" s="1"/>
  <c r="U29" i="4"/>
  <c r="E29" i="19"/>
  <c r="E29" i="25"/>
  <c r="R30" i="4"/>
  <c r="A116" i="26"/>
  <c r="K31" i="4"/>
  <c r="Q31" i="4" s="1"/>
  <c r="M31" i="4"/>
  <c r="E32" i="4" s="1"/>
  <c r="F32" i="4" s="1"/>
  <c r="A148" i="33" l="1"/>
  <c r="A170" i="31"/>
  <c r="L140" i="29"/>
  <c r="AC141" i="29" s="1"/>
  <c r="M140" i="29"/>
  <c r="AD140" i="29" s="1"/>
  <c r="N140" i="29"/>
  <c r="AE140" i="29" s="1"/>
  <c r="P31" i="4"/>
  <c r="V30" i="4"/>
  <c r="X30" i="4" s="1"/>
  <c r="F32" i="12" s="1"/>
  <c r="F29" i="19"/>
  <c r="F29" i="25"/>
  <c r="A117" i="26"/>
  <c r="G32" i="4"/>
  <c r="I32" i="4" s="1"/>
  <c r="J32" i="4" l="1"/>
  <c r="H32" i="4"/>
  <c r="A149" i="33"/>
  <c r="A171" i="31"/>
  <c r="L141" i="29"/>
  <c r="AC142" i="29" s="1"/>
  <c r="M141" i="29"/>
  <c r="AD141" i="29" s="1"/>
  <c r="N141" i="29"/>
  <c r="AE141" i="29" s="1"/>
  <c r="T30" i="4"/>
  <c r="G30" i="19"/>
  <c r="G30" i="25"/>
  <c r="R31" i="4"/>
  <c r="A118" i="26"/>
  <c r="A150" i="33" l="1"/>
  <c r="A172" i="31"/>
  <c r="L142" i="29"/>
  <c r="AC143" i="29" s="1"/>
  <c r="M142" i="29"/>
  <c r="AD142" i="29" s="1"/>
  <c r="N142" i="29"/>
  <c r="AE142" i="29" s="1"/>
  <c r="V31" i="4"/>
  <c r="F32" i="33" s="1"/>
  <c r="U30" i="4"/>
  <c r="E30" i="19"/>
  <c r="E30" i="25"/>
  <c r="A119" i="26"/>
  <c r="M32" i="4"/>
  <c r="E33" i="4" s="1"/>
  <c r="F33" i="4" s="1"/>
  <c r="G33" i="4" s="1"/>
  <c r="I33" i="4" s="1"/>
  <c r="K32" i="4"/>
  <c r="Q32" i="4" s="1"/>
  <c r="P32" i="4" s="1"/>
  <c r="H32" i="33" l="1"/>
  <c r="J32" i="33" s="1"/>
  <c r="I32" i="33"/>
  <c r="A151" i="33"/>
  <c r="A173" i="31"/>
  <c r="J33" i="4"/>
  <c r="H33" i="4"/>
  <c r="N143" i="29"/>
  <c r="AE143" i="29" s="1"/>
  <c r="M143" i="29"/>
  <c r="AD143" i="29" s="1"/>
  <c r="L143" i="29"/>
  <c r="AC144" i="29" s="1"/>
  <c r="F30" i="19"/>
  <c r="F30" i="25"/>
  <c r="T31" i="4"/>
  <c r="A120" i="26"/>
  <c r="X31" i="4"/>
  <c r="F33" i="12" s="1"/>
  <c r="K32" i="33" l="1"/>
  <c r="L32" i="33"/>
  <c r="C33" i="33" s="1"/>
  <c r="D33" i="33" s="1"/>
  <c r="E33" i="33" s="1"/>
  <c r="A152" i="33"/>
  <c r="A174" i="31"/>
  <c r="L144" i="29"/>
  <c r="AC145" i="29" s="1"/>
  <c r="M144" i="29"/>
  <c r="AD144" i="29" s="1"/>
  <c r="N144" i="29"/>
  <c r="AE144" i="29" s="1"/>
  <c r="U31" i="4"/>
  <c r="R32" i="4"/>
  <c r="A121" i="26"/>
  <c r="M33" i="4"/>
  <c r="E34" i="4" s="1"/>
  <c r="F34" i="4" s="1"/>
  <c r="G34" i="4" s="1"/>
  <c r="I34" i="4" s="1"/>
  <c r="K33" i="4"/>
  <c r="A153" i="33" l="1"/>
  <c r="A175" i="31"/>
  <c r="H34" i="4"/>
  <c r="J34" i="4"/>
  <c r="L145" i="29"/>
  <c r="AC146" i="29" s="1"/>
  <c r="M145" i="29"/>
  <c r="AD145" i="29" s="1"/>
  <c r="N145" i="29"/>
  <c r="AE145" i="29" s="1"/>
  <c r="V32" i="4"/>
  <c r="F33" i="33" s="1"/>
  <c r="F31" i="25"/>
  <c r="A122" i="26"/>
  <c r="Q33" i="4"/>
  <c r="P33" i="4" s="1"/>
  <c r="H33" i="33" l="1"/>
  <c r="J33" i="33" s="1"/>
  <c r="I33" i="33"/>
  <c r="A154" i="33"/>
  <c r="A176" i="31"/>
  <c r="L146" i="29"/>
  <c r="AC147" i="29" s="1"/>
  <c r="M146" i="29"/>
  <c r="AD146" i="29" s="1"/>
  <c r="N146" i="29"/>
  <c r="AE146" i="29" s="1"/>
  <c r="T32" i="4"/>
  <c r="A123" i="26"/>
  <c r="K34" i="4"/>
  <c r="Q34" i="4" s="1"/>
  <c r="P34" i="4" s="1"/>
  <c r="X32" i="4"/>
  <c r="F34" i="12" s="1"/>
  <c r="M34" i="4"/>
  <c r="E35" i="4" s="1"/>
  <c r="K33" i="33" l="1"/>
  <c r="L33" i="33"/>
  <c r="C34" i="33" s="1"/>
  <c r="D34" i="33" s="1"/>
  <c r="E34" i="33" s="1"/>
  <c r="A155" i="33"/>
  <c r="A177" i="31"/>
  <c r="N147" i="29"/>
  <c r="AE147" i="29" s="1"/>
  <c r="M147" i="29"/>
  <c r="AD147" i="29" s="1"/>
  <c r="L147" i="29"/>
  <c r="AC148" i="29" s="1"/>
  <c r="U32" i="4"/>
  <c r="R33" i="4"/>
  <c r="A124" i="26"/>
  <c r="F35" i="4"/>
  <c r="G35" i="4" s="1"/>
  <c r="I35" i="4" s="1"/>
  <c r="A156" i="33" l="1"/>
  <c r="A178" i="31"/>
  <c r="H35" i="4"/>
  <c r="J35" i="4"/>
  <c r="L148" i="29"/>
  <c r="AC149" i="29" s="1"/>
  <c r="M148" i="29"/>
  <c r="AD148" i="29" s="1"/>
  <c r="N148" i="29"/>
  <c r="AE148" i="29" s="1"/>
  <c r="V33" i="4"/>
  <c r="F34" i="33" s="1"/>
  <c r="R34" i="4"/>
  <c r="A125" i="26"/>
  <c r="H34" i="33" l="1"/>
  <c r="J34" i="33" s="1"/>
  <c r="I34" i="33"/>
  <c r="A157" i="33"/>
  <c r="X33" i="4"/>
  <c r="F35" i="12" s="1"/>
  <c r="A179" i="31"/>
  <c r="L149" i="29"/>
  <c r="AC150" i="29" s="1"/>
  <c r="M149" i="29"/>
  <c r="AD149" i="29" s="1"/>
  <c r="N149" i="29"/>
  <c r="AE149" i="29" s="1"/>
  <c r="V34" i="4"/>
  <c r="T33" i="4"/>
  <c r="A126" i="26"/>
  <c r="M35" i="4"/>
  <c r="E36" i="4" s="1"/>
  <c r="K35" i="4"/>
  <c r="Q35" i="4" s="1"/>
  <c r="P35" i="4" s="1"/>
  <c r="K34" i="33" l="1"/>
  <c r="L34" i="33"/>
  <c r="C35" i="33" s="1"/>
  <c r="D35" i="33" s="1"/>
  <c r="E35" i="33" s="1"/>
  <c r="X34" i="4"/>
  <c r="F36" i="12" s="1"/>
  <c r="F35" i="33"/>
  <c r="A158" i="33"/>
  <c r="A180" i="31"/>
  <c r="L150" i="29"/>
  <c r="AC151" i="29" s="1"/>
  <c r="M150" i="29"/>
  <c r="AD150" i="29" s="1"/>
  <c r="N150" i="29"/>
  <c r="AE150" i="29" s="1"/>
  <c r="U33" i="4"/>
  <c r="T34" i="4"/>
  <c r="U34" i="4" s="1"/>
  <c r="A127" i="26"/>
  <c r="F36" i="4"/>
  <c r="G36" i="4" s="1"/>
  <c r="I36" i="4" s="1"/>
  <c r="H35" i="33" l="1"/>
  <c r="J35" i="33" s="1"/>
  <c r="I35" i="33"/>
  <c r="K35" i="33" s="1"/>
  <c r="A159" i="33"/>
  <c r="A181" i="31"/>
  <c r="H36" i="4"/>
  <c r="J36" i="4"/>
  <c r="N151" i="29"/>
  <c r="AE151" i="29" s="1"/>
  <c r="L151" i="29"/>
  <c r="AC152" i="29" s="1"/>
  <c r="M151" i="29"/>
  <c r="AD151" i="29" s="1"/>
  <c r="R35" i="4"/>
  <c r="A128" i="26"/>
  <c r="L35" i="33" l="1"/>
  <c r="C36" i="33" s="1"/>
  <c r="D36" i="33" s="1"/>
  <c r="E36" i="33" s="1"/>
  <c r="A160" i="33"/>
  <c r="A182" i="31"/>
  <c r="L152" i="29"/>
  <c r="AC153" i="29" s="1"/>
  <c r="M152" i="29"/>
  <c r="AD152" i="29" s="1"/>
  <c r="N152" i="29"/>
  <c r="AE152" i="29" s="1"/>
  <c r="V35" i="4"/>
  <c r="F36" i="33" s="1"/>
  <c r="A129" i="26"/>
  <c r="M36" i="4"/>
  <c r="E37" i="4" s="1"/>
  <c r="F37" i="4" s="1"/>
  <c r="G37" i="4" s="1"/>
  <c r="I37" i="4" s="1"/>
  <c r="K36" i="4"/>
  <c r="Q36" i="4" s="1"/>
  <c r="P36" i="4" s="1"/>
  <c r="H36" i="33" l="1"/>
  <c r="J36" i="33" s="1"/>
  <c r="I36" i="33"/>
  <c r="A161" i="33"/>
  <c r="A183" i="31"/>
  <c r="H37" i="4"/>
  <c r="J37" i="4"/>
  <c r="L153" i="29"/>
  <c r="AC154" i="29" s="1"/>
  <c r="M153" i="29"/>
  <c r="AD153" i="29" s="1"/>
  <c r="N153" i="29"/>
  <c r="AE153" i="29" s="1"/>
  <c r="T35" i="4"/>
  <c r="A130" i="26"/>
  <c r="X35" i="4"/>
  <c r="F37" i="12" s="1"/>
  <c r="K36" i="33" l="1"/>
  <c r="L36" i="33"/>
  <c r="C37" i="33" s="1"/>
  <c r="D37" i="33" s="1"/>
  <c r="E37" i="33" s="1"/>
  <c r="A162" i="33"/>
  <c r="A184" i="31"/>
  <c r="K37" i="4"/>
  <c r="Q37" i="4" s="1"/>
  <c r="P37" i="4" s="1"/>
  <c r="L154" i="29"/>
  <c r="AC155" i="29" s="1"/>
  <c r="M154" i="29"/>
  <c r="AD154" i="29" s="1"/>
  <c r="N154" i="29"/>
  <c r="AE154" i="29" s="1"/>
  <c r="U35" i="4"/>
  <c r="R36" i="4"/>
  <c r="A131" i="26"/>
  <c r="M37" i="4"/>
  <c r="E38" i="4" s="1"/>
  <c r="A163" i="33" l="1"/>
  <c r="A185" i="31"/>
  <c r="N155" i="29"/>
  <c r="AE155" i="29" s="1"/>
  <c r="L155" i="29"/>
  <c r="AC156" i="29" s="1"/>
  <c r="M155" i="29"/>
  <c r="AD155" i="29" s="1"/>
  <c r="V36" i="4"/>
  <c r="F37" i="33" s="1"/>
  <c r="R37" i="4"/>
  <c r="A132" i="26"/>
  <c r="F38" i="4"/>
  <c r="G38" i="4" s="1"/>
  <c r="I38" i="4" s="1"/>
  <c r="H37" i="33" l="1"/>
  <c r="J37" i="33" s="1"/>
  <c r="I37" i="33"/>
  <c r="A164" i="33"/>
  <c r="A186" i="31"/>
  <c r="H38" i="4"/>
  <c r="J38" i="4"/>
  <c r="K38" i="4" s="1"/>
  <c r="Q38" i="4" s="1"/>
  <c r="P38" i="4" s="1"/>
  <c r="L156" i="29"/>
  <c r="AC157" i="29" s="1"/>
  <c r="M156" i="29"/>
  <c r="AD156" i="29" s="1"/>
  <c r="N156" i="29"/>
  <c r="AE156" i="29" s="1"/>
  <c r="V37" i="4"/>
  <c r="F38" i="33" s="1"/>
  <c r="T36" i="4"/>
  <c r="U36" i="4" s="1"/>
  <c r="X36" i="4"/>
  <c r="F38" i="12" s="1"/>
  <c r="A133" i="26"/>
  <c r="K37" i="33" l="1"/>
  <c r="L37" i="33"/>
  <c r="C38" i="33" s="1"/>
  <c r="D38" i="33" s="1"/>
  <c r="E38" i="33" s="1"/>
  <c r="A165" i="33"/>
  <c r="X37" i="4"/>
  <c r="F39" i="12" s="1"/>
  <c r="A187" i="31"/>
  <c r="L157" i="29"/>
  <c r="AC158" i="29" s="1"/>
  <c r="M157" i="29"/>
  <c r="AD157" i="29" s="1"/>
  <c r="N157" i="29"/>
  <c r="AE157" i="29" s="1"/>
  <c r="T37" i="4"/>
  <c r="U37" i="4" s="1"/>
  <c r="A134" i="26"/>
  <c r="M38" i="4"/>
  <c r="E39" i="4" s="1"/>
  <c r="F39" i="4" s="1"/>
  <c r="G39" i="4" s="1"/>
  <c r="I39" i="4" s="1"/>
  <c r="I38" i="33" l="1"/>
  <c r="H38" i="33"/>
  <c r="J38" i="33" s="1"/>
  <c r="A166" i="33"/>
  <c r="A188" i="31"/>
  <c r="H39" i="4"/>
  <c r="J39" i="4"/>
  <c r="L158" i="29"/>
  <c r="AC159" i="29" s="1"/>
  <c r="M158" i="29"/>
  <c r="AD158" i="29" s="1"/>
  <c r="N158" i="29"/>
  <c r="AE158" i="29" s="1"/>
  <c r="R38" i="4"/>
  <c r="A135" i="26"/>
  <c r="AJ67" i="27" l="1"/>
  <c r="L38" i="33"/>
  <c r="C39" i="33" s="1"/>
  <c r="D39" i="33" s="1"/>
  <c r="E39" i="33" s="1"/>
  <c r="K38" i="33"/>
  <c r="A167" i="33"/>
  <c r="A189" i="31"/>
  <c r="N159" i="29"/>
  <c r="AE159" i="29" s="1"/>
  <c r="L159" i="29"/>
  <c r="AC160" i="29" s="1"/>
  <c r="M159" i="29"/>
  <c r="AD159" i="29" s="1"/>
  <c r="V38" i="4"/>
  <c r="F39" i="33" s="1"/>
  <c r="A136" i="26"/>
  <c r="M39" i="4"/>
  <c r="E40" i="4" s="1"/>
  <c r="K39" i="4"/>
  <c r="Q39" i="4" s="1"/>
  <c r="P39" i="4" s="1"/>
  <c r="H39" i="33" l="1"/>
  <c r="J39" i="33" s="1"/>
  <c r="AK67" i="27"/>
  <c r="I39" i="33"/>
  <c r="A168" i="33"/>
  <c r="A190" i="31"/>
  <c r="L160" i="29"/>
  <c r="AC161" i="29" s="1"/>
  <c r="M160" i="29"/>
  <c r="AD160" i="29" s="1"/>
  <c r="N160" i="29"/>
  <c r="AE160" i="29" s="1"/>
  <c r="T38" i="4"/>
  <c r="A137" i="26"/>
  <c r="X38" i="4"/>
  <c r="F40" i="12" s="1"/>
  <c r="F40" i="4"/>
  <c r="G40" i="4" s="1"/>
  <c r="I40" i="4" s="1"/>
  <c r="K39" i="33" l="1"/>
  <c r="L39" i="33"/>
  <c r="C40" i="33" s="1"/>
  <c r="D40" i="33" s="1"/>
  <c r="E40" i="33" s="1"/>
  <c r="A169" i="33"/>
  <c r="A191" i="31"/>
  <c r="H40" i="4"/>
  <c r="M40" i="4" s="1"/>
  <c r="J40" i="4"/>
  <c r="L161" i="29"/>
  <c r="AC162" i="29" s="1"/>
  <c r="M161" i="29"/>
  <c r="AD161" i="29" s="1"/>
  <c r="N161" i="29"/>
  <c r="AE161" i="29" s="1"/>
  <c r="R39" i="4"/>
  <c r="U38" i="4"/>
  <c r="A138" i="26"/>
  <c r="A170" i="33" l="1"/>
  <c r="A192" i="31"/>
  <c r="L162" i="29"/>
  <c r="AC163" i="29" s="1"/>
  <c r="M162" i="29"/>
  <c r="AD162" i="29" s="1"/>
  <c r="N162" i="29"/>
  <c r="AE162" i="29" s="1"/>
  <c r="V39" i="4"/>
  <c r="F40" i="33" s="1"/>
  <c r="H40" i="33" s="1"/>
  <c r="J40" i="33" s="1"/>
  <c r="A139" i="26"/>
  <c r="K40" i="4"/>
  <c r="Q40" i="4" s="1"/>
  <c r="P40" i="4" s="1"/>
  <c r="E41" i="4"/>
  <c r="F41" i="4" s="1"/>
  <c r="I40" i="33" l="1"/>
  <c r="K40" i="33" s="1"/>
  <c r="A171" i="33"/>
  <c r="A193" i="31"/>
  <c r="N163" i="29"/>
  <c r="AE163" i="29" s="1"/>
  <c r="L163" i="29"/>
  <c r="AC164" i="29" s="1"/>
  <c r="M163" i="29"/>
  <c r="AD163" i="29" s="1"/>
  <c r="T39" i="4"/>
  <c r="A140" i="26"/>
  <c r="X39" i="4"/>
  <c r="F41" i="12" s="1"/>
  <c r="G41" i="4"/>
  <c r="I41" i="4" s="1"/>
  <c r="L40" i="33" l="1"/>
  <c r="C41" i="33" s="1"/>
  <c r="D41" i="33" s="1"/>
  <c r="E41" i="33" s="1"/>
  <c r="A172" i="33"/>
  <c r="A194" i="31"/>
  <c r="H41" i="4"/>
  <c r="J41" i="4"/>
  <c r="L164" i="29"/>
  <c r="AC165" i="29" s="1"/>
  <c r="M164" i="29"/>
  <c r="AD164" i="29" s="1"/>
  <c r="N164" i="29"/>
  <c r="AE164" i="29" s="1"/>
  <c r="U39" i="4"/>
  <c r="R40" i="4"/>
  <c r="A141" i="26"/>
  <c r="A173" i="33" l="1"/>
  <c r="A195" i="31"/>
  <c r="L165" i="29"/>
  <c r="AC166" i="29" s="1"/>
  <c r="M165" i="29"/>
  <c r="AD165" i="29" s="1"/>
  <c r="N165" i="29"/>
  <c r="AE165" i="29" s="1"/>
  <c r="V40" i="4"/>
  <c r="F41" i="33" s="1"/>
  <c r="H41" i="33" s="1"/>
  <c r="J41" i="33" s="1"/>
  <c r="A142" i="26"/>
  <c r="M41" i="4"/>
  <c r="E42" i="4" s="1"/>
  <c r="F42" i="4" s="1"/>
  <c r="G42" i="4" s="1"/>
  <c r="I42" i="4" s="1"/>
  <c r="K41" i="4"/>
  <c r="I41" i="33" l="1"/>
  <c r="K41" i="33" s="1"/>
  <c r="A174" i="33"/>
  <c r="X40" i="4"/>
  <c r="F42" i="12" s="1"/>
  <c r="A196" i="31"/>
  <c r="H42" i="4"/>
  <c r="J42" i="4"/>
  <c r="L166" i="29"/>
  <c r="AC167" i="29" s="1"/>
  <c r="M166" i="29"/>
  <c r="AD166" i="29" s="1"/>
  <c r="N166" i="29"/>
  <c r="AE166" i="29" s="1"/>
  <c r="T40" i="4"/>
  <c r="U40" i="4" s="1"/>
  <c r="A143" i="26"/>
  <c r="Q41" i="4"/>
  <c r="P41" i="4" s="1"/>
  <c r="L41" i="33" l="1"/>
  <c r="C42" i="33" s="1"/>
  <c r="D42" i="33" s="1"/>
  <c r="E42" i="33" s="1"/>
  <c r="A175" i="33"/>
  <c r="A197" i="31"/>
  <c r="N167" i="29"/>
  <c r="AE167" i="29" s="1"/>
  <c r="M167" i="29"/>
  <c r="AD167" i="29" s="1"/>
  <c r="L167" i="29"/>
  <c r="AC168" i="29" s="1"/>
  <c r="A144" i="26"/>
  <c r="K42" i="4"/>
  <c r="Q42" i="4" s="1"/>
  <c r="P42" i="4" s="1"/>
  <c r="M42" i="4"/>
  <c r="E43" i="4" s="1"/>
  <c r="F43" i="4" s="1"/>
  <c r="A176" i="33" l="1"/>
  <c r="A198" i="31"/>
  <c r="L168" i="29"/>
  <c r="AC169" i="29" s="1"/>
  <c r="M168" i="29"/>
  <c r="AD168" i="29" s="1"/>
  <c r="N168" i="29"/>
  <c r="AE168" i="29" s="1"/>
  <c r="R41" i="4"/>
  <c r="A145" i="26"/>
  <c r="G43" i="4"/>
  <c r="I43" i="4" s="1"/>
  <c r="A177" i="33" l="1"/>
  <c r="A199" i="31"/>
  <c r="H43" i="4"/>
  <c r="J43" i="4"/>
  <c r="K43" i="4" s="1"/>
  <c r="Q43" i="4" s="1"/>
  <c r="L169" i="29"/>
  <c r="AC170" i="29" s="1"/>
  <c r="M169" i="29"/>
  <c r="AD169" i="29" s="1"/>
  <c r="N169" i="29"/>
  <c r="AE169" i="29" s="1"/>
  <c r="V41" i="4"/>
  <c r="F42" i="33" s="1"/>
  <c r="R42" i="4"/>
  <c r="A146" i="26"/>
  <c r="P43" i="4" l="1"/>
  <c r="H42" i="33"/>
  <c r="J42" i="33" s="1"/>
  <c r="I42" i="33"/>
  <c r="A178" i="33"/>
  <c r="X41" i="4"/>
  <c r="F43" i="12" s="1"/>
  <c r="A200" i="31"/>
  <c r="L170" i="29"/>
  <c r="AC171" i="29" s="1"/>
  <c r="M170" i="29"/>
  <c r="AD170" i="29" s="1"/>
  <c r="N170" i="29"/>
  <c r="AE170" i="29" s="1"/>
  <c r="V42" i="4"/>
  <c r="F43" i="33" s="1"/>
  <c r="T41" i="4"/>
  <c r="A147" i="26"/>
  <c r="M43" i="4"/>
  <c r="E44" i="4" s="1"/>
  <c r="F44" i="4" s="1"/>
  <c r="G44" i="4" s="1"/>
  <c r="I44" i="4" s="1"/>
  <c r="K42" i="33" l="1"/>
  <c r="L42" i="33"/>
  <c r="C43" i="33" s="1"/>
  <c r="D43" i="33" s="1"/>
  <c r="E43" i="33" s="1"/>
  <c r="A179" i="33"/>
  <c r="A201" i="31"/>
  <c r="H44" i="4"/>
  <c r="J44" i="4"/>
  <c r="N171" i="29"/>
  <c r="AE171" i="29" s="1"/>
  <c r="M171" i="29"/>
  <c r="AD171" i="29" s="1"/>
  <c r="L171" i="29"/>
  <c r="AC172" i="29" s="1"/>
  <c r="T42" i="4"/>
  <c r="U42" i="4" s="1"/>
  <c r="U41" i="4"/>
  <c r="X42" i="4"/>
  <c r="F44" i="12" s="1"/>
  <c r="R43" i="4"/>
  <c r="A148" i="26"/>
  <c r="H43" i="33" l="1"/>
  <c r="J43" i="33" s="1"/>
  <c r="I43" i="33"/>
  <c r="A180" i="33"/>
  <c r="A202" i="31"/>
  <c r="L172" i="29"/>
  <c r="AC173" i="29" s="1"/>
  <c r="M172" i="29"/>
  <c r="AD172" i="29" s="1"/>
  <c r="N172" i="29"/>
  <c r="AE172" i="29" s="1"/>
  <c r="V43" i="4"/>
  <c r="F44" i="33" s="1"/>
  <c r="A149" i="26"/>
  <c r="M44" i="4"/>
  <c r="E45" i="4" s="1"/>
  <c r="K44" i="4"/>
  <c r="Q44" i="4" s="1"/>
  <c r="P44" i="4" s="1"/>
  <c r="L43" i="33" l="1"/>
  <c r="C44" i="33" s="1"/>
  <c r="D44" i="33" s="1"/>
  <c r="E44" i="33" s="1"/>
  <c r="K43" i="33"/>
  <c r="A181" i="33"/>
  <c r="A203" i="31"/>
  <c r="L173" i="29"/>
  <c r="AC174" i="29" s="1"/>
  <c r="M173" i="29"/>
  <c r="AD173" i="29" s="1"/>
  <c r="N173" i="29"/>
  <c r="AE173" i="29" s="1"/>
  <c r="T43" i="4"/>
  <c r="A150" i="26"/>
  <c r="X43" i="4"/>
  <c r="F45" i="12" s="1"/>
  <c r="F45" i="4"/>
  <c r="G45" i="4" s="1"/>
  <c r="I45" i="4" s="1"/>
  <c r="H44" i="33" l="1"/>
  <c r="J44" i="33" s="1"/>
  <c r="I44" i="33"/>
  <c r="A182" i="33"/>
  <c r="A204" i="31"/>
  <c r="H45" i="4"/>
  <c r="J45" i="4"/>
  <c r="L174" i="29"/>
  <c r="AC175" i="29" s="1"/>
  <c r="M174" i="29"/>
  <c r="AD174" i="29" s="1"/>
  <c r="N174" i="29"/>
  <c r="AE174" i="29" s="1"/>
  <c r="U43" i="4"/>
  <c r="R44" i="4"/>
  <c r="A151" i="26"/>
  <c r="L44" i="33" l="1"/>
  <c r="C45" i="33" s="1"/>
  <c r="K44" i="33"/>
  <c r="D45" i="33"/>
  <c r="E45" i="33" s="1"/>
  <c r="A183" i="33"/>
  <c r="A205" i="31"/>
  <c r="N175" i="29"/>
  <c r="AE175" i="29" s="1"/>
  <c r="L175" i="29"/>
  <c r="AC176" i="29" s="1"/>
  <c r="M175" i="29"/>
  <c r="AD175" i="29" s="1"/>
  <c r="V44" i="4"/>
  <c r="F45" i="33" s="1"/>
  <c r="K45" i="4"/>
  <c r="Q45" i="4" s="1"/>
  <c r="P45" i="4" s="1"/>
  <c r="A152" i="26"/>
  <c r="M45" i="4"/>
  <c r="E46" i="4" s="1"/>
  <c r="F46" i="4" s="1"/>
  <c r="H45" i="33" l="1"/>
  <c r="J45" i="33" s="1"/>
  <c r="I45" i="33"/>
  <c r="A184" i="33"/>
  <c r="A206" i="31"/>
  <c r="L176" i="29"/>
  <c r="AC177" i="29" s="1"/>
  <c r="M176" i="29"/>
  <c r="AD176" i="29" s="1"/>
  <c r="N176" i="29"/>
  <c r="AE176" i="29" s="1"/>
  <c r="T44" i="4"/>
  <c r="A153" i="26"/>
  <c r="X44" i="4"/>
  <c r="F46" i="12" s="1"/>
  <c r="G46" i="4"/>
  <c r="I46" i="4" s="1"/>
  <c r="K45" i="33" l="1"/>
  <c r="L45" i="33"/>
  <c r="C46" i="33" s="1"/>
  <c r="D46" i="33" s="1"/>
  <c r="E46" i="33" s="1"/>
  <c r="A185" i="33"/>
  <c r="A207" i="31"/>
  <c r="H46" i="4"/>
  <c r="J46" i="4"/>
  <c r="L177" i="29"/>
  <c r="AC178" i="29" s="1"/>
  <c r="M177" i="29"/>
  <c r="AD177" i="29" s="1"/>
  <c r="N177" i="29"/>
  <c r="AE177" i="29" s="1"/>
  <c r="R45" i="4"/>
  <c r="U44" i="4"/>
  <c r="A154" i="26"/>
  <c r="A186" i="33" l="1"/>
  <c r="A208" i="31"/>
  <c r="L178" i="29"/>
  <c r="AC179" i="29" s="1"/>
  <c r="M178" i="29"/>
  <c r="AD178" i="29" s="1"/>
  <c r="N178" i="29"/>
  <c r="AE178" i="29" s="1"/>
  <c r="V45" i="4"/>
  <c r="F46" i="33" s="1"/>
  <c r="I46" i="33" s="1"/>
  <c r="A155" i="26"/>
  <c r="M46" i="4"/>
  <c r="E47" i="4" s="1"/>
  <c r="F47" i="4" s="1"/>
  <c r="G47" i="4" s="1"/>
  <c r="I47" i="4" s="1"/>
  <c r="K46" i="4"/>
  <c r="Q46" i="4" s="1"/>
  <c r="P46" i="4" s="1"/>
  <c r="H46" i="33" l="1"/>
  <c r="J46" i="33" s="1"/>
  <c r="K46" i="33" s="1"/>
  <c r="A187" i="33"/>
  <c r="X45" i="4"/>
  <c r="F47" i="12" s="1"/>
  <c r="A209" i="31"/>
  <c r="H47" i="4"/>
  <c r="J47" i="4"/>
  <c r="N179" i="29"/>
  <c r="AE179" i="29" s="1"/>
  <c r="L179" i="29"/>
  <c r="AC180" i="29" s="1"/>
  <c r="M179" i="29"/>
  <c r="AD179" i="29" s="1"/>
  <c r="T45" i="4"/>
  <c r="A156" i="26"/>
  <c r="L46" i="33" l="1"/>
  <c r="C47" i="33" s="1"/>
  <c r="A188" i="33"/>
  <c r="A210" i="31"/>
  <c r="L180" i="29"/>
  <c r="AC181" i="29" s="1"/>
  <c r="M180" i="29"/>
  <c r="AD180" i="29" s="1"/>
  <c r="N180" i="29"/>
  <c r="AE180" i="29" s="1"/>
  <c r="U45" i="4"/>
  <c r="K47" i="4"/>
  <c r="Q47" i="4" s="1"/>
  <c r="P47" i="4" s="1"/>
  <c r="R46" i="4"/>
  <c r="A157" i="26"/>
  <c r="M47" i="4"/>
  <c r="E48" i="4" s="1"/>
  <c r="F48" i="4" s="1"/>
  <c r="D47" i="33" l="1"/>
  <c r="E47" i="33" s="1"/>
  <c r="A189" i="33"/>
  <c r="A211" i="31"/>
  <c r="L181" i="29"/>
  <c r="AC182" i="29" s="1"/>
  <c r="M181" i="29"/>
  <c r="AD181" i="29" s="1"/>
  <c r="N181" i="29"/>
  <c r="AE181" i="29" s="1"/>
  <c r="V46" i="4"/>
  <c r="F47" i="33" s="1"/>
  <c r="A158" i="26"/>
  <c r="G48" i="4"/>
  <c r="I48" i="4" s="1"/>
  <c r="H47" i="33" l="1"/>
  <c r="J47" i="33" s="1"/>
  <c r="I47" i="33"/>
  <c r="A190" i="33"/>
  <c r="X46" i="4"/>
  <c r="F48" i="12" s="1"/>
  <c r="A212" i="31"/>
  <c r="H48" i="4"/>
  <c r="J48" i="4"/>
  <c r="L182" i="29"/>
  <c r="AC183" i="29" s="1"/>
  <c r="M182" i="29"/>
  <c r="AD182" i="29" s="1"/>
  <c r="N182" i="29"/>
  <c r="AE182" i="29" s="1"/>
  <c r="R47" i="4"/>
  <c r="T46" i="4"/>
  <c r="U46" i="4" s="1"/>
  <c r="A159" i="26"/>
  <c r="K47" i="33" l="1"/>
  <c r="L47" i="33"/>
  <c r="C48" i="33" s="1"/>
  <c r="D48" i="33" s="1"/>
  <c r="E48" i="33" s="1"/>
  <c r="A191" i="33"/>
  <c r="A213" i="31"/>
  <c r="M48" i="4"/>
  <c r="E49" i="4" s="1"/>
  <c r="F49" i="4" s="1"/>
  <c r="G49" i="4" s="1"/>
  <c r="I49" i="4" s="1"/>
  <c r="N183" i="29"/>
  <c r="AE183" i="29" s="1"/>
  <c r="L183" i="29"/>
  <c r="AC184" i="29" s="1"/>
  <c r="M183" i="29"/>
  <c r="AD183" i="29" s="1"/>
  <c r="V47" i="4"/>
  <c r="F48" i="33" s="1"/>
  <c r="A160" i="26"/>
  <c r="K48" i="4"/>
  <c r="H48" i="33" l="1"/>
  <c r="J48" i="33" s="1"/>
  <c r="I48" i="33"/>
  <c r="K48" i="33" s="1"/>
  <c r="A192" i="33"/>
  <c r="A214" i="31"/>
  <c r="H49" i="4"/>
  <c r="J49" i="4"/>
  <c r="L184" i="29"/>
  <c r="AC185" i="29" s="1"/>
  <c r="M184" i="29"/>
  <c r="AD184" i="29" s="1"/>
  <c r="N184" i="29"/>
  <c r="AE184" i="29" s="1"/>
  <c r="T47" i="4"/>
  <c r="A161" i="26"/>
  <c r="Q48" i="4"/>
  <c r="P48" i="4" s="1"/>
  <c r="X47" i="4"/>
  <c r="F49" i="12" s="1"/>
  <c r="L48" i="33" l="1"/>
  <c r="C49" i="33" s="1"/>
  <c r="A193" i="33"/>
  <c r="A215" i="31"/>
  <c r="L185" i="29"/>
  <c r="AC186" i="29" s="1"/>
  <c r="M185" i="29"/>
  <c r="AD185" i="29" s="1"/>
  <c r="N185" i="29"/>
  <c r="AE185" i="29" s="1"/>
  <c r="U47" i="4"/>
  <c r="A162" i="26"/>
  <c r="M49" i="4"/>
  <c r="E50" i="4" s="1"/>
  <c r="F50" i="4" s="1"/>
  <c r="G50" i="4" s="1"/>
  <c r="I50" i="4" s="1"/>
  <c r="K49" i="4"/>
  <c r="D49" i="33" l="1"/>
  <c r="E49" i="33" s="1"/>
  <c r="A194" i="33"/>
  <c r="A216" i="31"/>
  <c r="H50" i="4"/>
  <c r="J50" i="4"/>
  <c r="L186" i="29"/>
  <c r="AC187" i="29" s="1"/>
  <c r="M186" i="29"/>
  <c r="AD186" i="29" s="1"/>
  <c r="N186" i="29"/>
  <c r="AE186" i="29" s="1"/>
  <c r="R48" i="4"/>
  <c r="A163" i="26"/>
  <c r="Q49" i="4"/>
  <c r="P49" i="4" s="1"/>
  <c r="A195" i="33" l="1"/>
  <c r="A217" i="31"/>
  <c r="N187" i="29"/>
  <c r="AE187" i="29" s="1"/>
  <c r="L187" i="29"/>
  <c r="AC188" i="29" s="1"/>
  <c r="M187" i="29"/>
  <c r="AD187" i="29" s="1"/>
  <c r="V48" i="4"/>
  <c r="F49" i="33" s="1"/>
  <c r="H49" i="33" s="1"/>
  <c r="J49" i="33" s="1"/>
  <c r="A164" i="26"/>
  <c r="M50" i="4"/>
  <c r="E51" i="4" s="1"/>
  <c r="K50" i="4"/>
  <c r="Q50" i="4" s="1"/>
  <c r="P50" i="4" s="1"/>
  <c r="I49" i="33" l="1"/>
  <c r="K49" i="33" s="1"/>
  <c r="A196" i="33"/>
  <c r="X48" i="4"/>
  <c r="F50" i="12" s="1"/>
  <c r="A218" i="31"/>
  <c r="L188" i="29"/>
  <c r="AC189" i="29" s="1"/>
  <c r="M188" i="29"/>
  <c r="AD188" i="29" s="1"/>
  <c r="N188" i="29"/>
  <c r="AE188" i="29" s="1"/>
  <c r="T48" i="4"/>
  <c r="U48" i="4" s="1"/>
  <c r="R49" i="4"/>
  <c r="A165" i="26"/>
  <c r="F51" i="4"/>
  <c r="G51" i="4" s="1"/>
  <c r="I51" i="4" s="1"/>
  <c r="L49" i="33" l="1"/>
  <c r="C50" i="33" s="1"/>
  <c r="A197" i="33"/>
  <c r="A219" i="31"/>
  <c r="H51" i="4"/>
  <c r="J51" i="4"/>
  <c r="L189" i="29"/>
  <c r="AC190" i="29" s="1"/>
  <c r="M189" i="29"/>
  <c r="AD189" i="29" s="1"/>
  <c r="N189" i="29"/>
  <c r="AE189" i="29" s="1"/>
  <c r="V49" i="4"/>
  <c r="F50" i="33" s="1"/>
  <c r="R50" i="4"/>
  <c r="A166" i="26"/>
  <c r="D50" i="33" l="1"/>
  <c r="E50" i="33" s="1"/>
  <c r="A198" i="33"/>
  <c r="X49" i="4"/>
  <c r="F51" i="12" s="1"/>
  <c r="A220" i="31"/>
  <c r="L190" i="29"/>
  <c r="AC191" i="29" s="1"/>
  <c r="M190" i="29"/>
  <c r="AD190" i="29" s="1"/>
  <c r="N190" i="29"/>
  <c r="AE190" i="29" s="1"/>
  <c r="V50" i="4"/>
  <c r="F51" i="33" s="1"/>
  <c r="T49" i="4"/>
  <c r="A167" i="26"/>
  <c r="M51" i="4"/>
  <c r="E52" i="4" s="1"/>
  <c r="K51" i="4"/>
  <c r="Q51" i="4" s="1"/>
  <c r="P51" i="4" s="1"/>
  <c r="H50" i="33" l="1"/>
  <c r="J50" i="33" s="1"/>
  <c r="I50" i="33"/>
  <c r="K50" i="33" s="1"/>
  <c r="A199" i="33"/>
  <c r="A221" i="31"/>
  <c r="N191" i="29"/>
  <c r="AE191" i="29" s="1"/>
  <c r="M191" i="29"/>
  <c r="AD191" i="29" s="1"/>
  <c r="L191" i="29"/>
  <c r="AC192" i="29" s="1"/>
  <c r="T50" i="4"/>
  <c r="U49" i="4"/>
  <c r="A168" i="26"/>
  <c r="X50" i="4"/>
  <c r="F52" i="12" s="1"/>
  <c r="F52" i="4"/>
  <c r="G52" i="4" s="1"/>
  <c r="I52" i="4" s="1"/>
  <c r="L50" i="33" l="1"/>
  <c r="C51" i="33" s="1"/>
  <c r="D51" i="33" s="1"/>
  <c r="E51" i="33" s="1"/>
  <c r="A200" i="33"/>
  <c r="A222" i="31"/>
  <c r="H52" i="4"/>
  <c r="J52" i="4"/>
  <c r="L192" i="29"/>
  <c r="AC193" i="29" s="1"/>
  <c r="M192" i="29"/>
  <c r="AD192" i="29" s="1"/>
  <c r="N192" i="29"/>
  <c r="AE192" i="29" s="1"/>
  <c r="U50" i="4"/>
  <c r="R51" i="4"/>
  <c r="A169" i="26"/>
  <c r="H51" i="33" l="1"/>
  <c r="J51" i="33" s="1"/>
  <c r="I51" i="33"/>
  <c r="A201" i="33"/>
  <c r="A223" i="31"/>
  <c r="L193" i="29"/>
  <c r="AC194" i="29" s="1"/>
  <c r="M193" i="29"/>
  <c r="AD193" i="29" s="1"/>
  <c r="N193" i="29"/>
  <c r="AE193" i="29" s="1"/>
  <c r="V51" i="4"/>
  <c r="F52" i="33" s="1"/>
  <c r="A170" i="26"/>
  <c r="M52" i="4"/>
  <c r="E53" i="4" s="1"/>
  <c r="F53" i="4" s="1"/>
  <c r="G53" i="4" s="1"/>
  <c r="I53" i="4" s="1"/>
  <c r="K52" i="4"/>
  <c r="Q52" i="4" s="1"/>
  <c r="P52" i="4" s="1"/>
  <c r="K51" i="33" l="1"/>
  <c r="L51" i="33"/>
  <c r="C52" i="33" s="1"/>
  <c r="D52" i="33" s="1"/>
  <c r="E52" i="33" s="1"/>
  <c r="A202" i="33"/>
  <c r="X51" i="4"/>
  <c r="F53" i="12" s="1"/>
  <c r="A224" i="31"/>
  <c r="H53" i="4"/>
  <c r="J53" i="4"/>
  <c r="L194" i="29"/>
  <c r="AC195" i="29" s="1"/>
  <c r="M194" i="29"/>
  <c r="AD194" i="29" s="1"/>
  <c r="N194" i="29"/>
  <c r="AE194" i="29" s="1"/>
  <c r="T51" i="4"/>
  <c r="A171" i="26"/>
  <c r="H52" i="33" l="1"/>
  <c r="J52" i="33" s="1"/>
  <c r="I52" i="33"/>
  <c r="A203" i="33"/>
  <c r="A225" i="31"/>
  <c r="N195" i="29"/>
  <c r="AE195" i="29" s="1"/>
  <c r="M195" i="29"/>
  <c r="AD195" i="29" s="1"/>
  <c r="L195" i="29"/>
  <c r="AC196" i="29" s="1"/>
  <c r="U51" i="4"/>
  <c r="R52" i="4"/>
  <c r="A172" i="26"/>
  <c r="M53" i="4"/>
  <c r="E54" i="4" s="1"/>
  <c r="K53" i="4"/>
  <c r="Q53" i="4" s="1"/>
  <c r="P53" i="4" s="1"/>
  <c r="K52" i="33" l="1"/>
  <c r="L52" i="33"/>
  <c r="C53" i="33" s="1"/>
  <c r="D53" i="33" s="1"/>
  <c r="E53" i="33" s="1"/>
  <c r="A204" i="33"/>
  <c r="A226" i="31"/>
  <c r="L196" i="29"/>
  <c r="AC197" i="29" s="1"/>
  <c r="M196" i="29"/>
  <c r="AD196" i="29" s="1"/>
  <c r="N196" i="29"/>
  <c r="AE196" i="29" s="1"/>
  <c r="V52" i="4"/>
  <c r="F53" i="33" s="1"/>
  <c r="A173" i="26"/>
  <c r="F54" i="4"/>
  <c r="G54" i="4" s="1"/>
  <c r="I54" i="4" s="1"/>
  <c r="H53" i="33" l="1"/>
  <c r="J53" i="33" s="1"/>
  <c r="I53" i="33"/>
  <c r="A205" i="33"/>
  <c r="A227" i="31"/>
  <c r="H54" i="4"/>
  <c r="J54" i="4"/>
  <c r="L197" i="29"/>
  <c r="AC198" i="29" s="1"/>
  <c r="M197" i="29"/>
  <c r="AD197" i="29" s="1"/>
  <c r="N197" i="29"/>
  <c r="AE197" i="29" s="1"/>
  <c r="R53" i="4"/>
  <c r="T52" i="4"/>
  <c r="A174" i="26"/>
  <c r="X52" i="4"/>
  <c r="F54" i="12" s="1"/>
  <c r="K53" i="33" l="1"/>
  <c r="L53" i="33"/>
  <c r="C54" i="33" s="1"/>
  <c r="D54" i="33" s="1"/>
  <c r="E54" i="33" s="1"/>
  <c r="A206" i="33"/>
  <c r="A228" i="31"/>
  <c r="L198" i="29"/>
  <c r="AC199" i="29" s="1"/>
  <c r="M198" i="29"/>
  <c r="AD198" i="29" s="1"/>
  <c r="N198" i="29"/>
  <c r="AE198" i="29" s="1"/>
  <c r="U52" i="4"/>
  <c r="V53" i="4"/>
  <c r="A175" i="26"/>
  <c r="M54" i="4"/>
  <c r="E55" i="4" s="1"/>
  <c r="K54" i="4"/>
  <c r="Q54" i="4" s="1"/>
  <c r="P54" i="4" s="1"/>
  <c r="X53" i="4" l="1"/>
  <c r="F55" i="12" s="1"/>
  <c r="F54" i="33"/>
  <c r="A207" i="33"/>
  <c r="A229" i="31"/>
  <c r="N199" i="29"/>
  <c r="AE199" i="29" s="1"/>
  <c r="L199" i="29"/>
  <c r="AC200" i="29" s="1"/>
  <c r="M199" i="29"/>
  <c r="AD199" i="29" s="1"/>
  <c r="T53" i="4"/>
  <c r="A176" i="26"/>
  <c r="F55" i="4"/>
  <c r="G55" i="4" s="1"/>
  <c r="I55" i="4" s="1"/>
  <c r="H54" i="33" l="1"/>
  <c r="J54" i="33" s="1"/>
  <c r="I54" i="33"/>
  <c r="A208" i="33"/>
  <c r="A230" i="31"/>
  <c r="H55" i="4"/>
  <c r="J55" i="4"/>
  <c r="L200" i="29"/>
  <c r="AC201" i="29" s="1"/>
  <c r="M200" i="29"/>
  <c r="AD200" i="29" s="1"/>
  <c r="N200" i="29"/>
  <c r="AE200" i="29" s="1"/>
  <c r="R54" i="4"/>
  <c r="U53" i="4"/>
  <c r="A177" i="26"/>
  <c r="K54" i="33" l="1"/>
  <c r="L54" i="33"/>
  <c r="C55" i="33" s="1"/>
  <c r="A209" i="33"/>
  <c r="A231" i="31"/>
  <c r="L201" i="29"/>
  <c r="AC202" i="29" s="1"/>
  <c r="M201" i="29"/>
  <c r="AD201" i="29" s="1"/>
  <c r="N201" i="29"/>
  <c r="AE201" i="29" s="1"/>
  <c r="M55" i="4"/>
  <c r="E56" i="4" s="1"/>
  <c r="V54" i="4"/>
  <c r="F55" i="33" s="1"/>
  <c r="A178" i="26"/>
  <c r="K55" i="4"/>
  <c r="Q55" i="4" s="1"/>
  <c r="P55" i="4" s="1"/>
  <c r="D55" i="33" l="1"/>
  <c r="E55" i="33" s="1"/>
  <c r="A210" i="33"/>
  <c r="A232" i="31"/>
  <c r="L202" i="29"/>
  <c r="AC203" i="29" s="1"/>
  <c r="M202" i="29"/>
  <c r="AD202" i="29" s="1"/>
  <c r="N202" i="29"/>
  <c r="AE202" i="29" s="1"/>
  <c r="T54" i="4"/>
  <c r="A179" i="26"/>
  <c r="X54" i="4"/>
  <c r="F56" i="12" s="1"/>
  <c r="F56" i="4"/>
  <c r="G56" i="4" s="1"/>
  <c r="I56" i="4" s="1"/>
  <c r="H55" i="33" l="1"/>
  <c r="J55" i="33" s="1"/>
  <c r="I55" i="33"/>
  <c r="A211" i="33"/>
  <c r="A233" i="31"/>
  <c r="H56" i="4"/>
  <c r="M56" i="4" s="1"/>
  <c r="J56" i="4"/>
  <c r="N203" i="29"/>
  <c r="AE203" i="29" s="1"/>
  <c r="L203" i="29"/>
  <c r="AC204" i="29" s="1"/>
  <c r="M203" i="29"/>
  <c r="AD203" i="29" s="1"/>
  <c r="U54" i="4"/>
  <c r="R55" i="4"/>
  <c r="A180" i="26"/>
  <c r="K55" i="33" l="1"/>
  <c r="L55" i="33"/>
  <c r="C56" i="33" s="1"/>
  <c r="D56" i="33" s="1"/>
  <c r="E56" i="33" s="1"/>
  <c r="A212" i="33"/>
  <c r="A234" i="31"/>
  <c r="L204" i="29"/>
  <c r="AC205" i="29" s="1"/>
  <c r="M204" i="29"/>
  <c r="AD204" i="29" s="1"/>
  <c r="N204" i="29"/>
  <c r="AE204" i="29" s="1"/>
  <c r="V55" i="4"/>
  <c r="A181" i="26"/>
  <c r="K56" i="4"/>
  <c r="Q56" i="4" s="1"/>
  <c r="P56" i="4" s="1"/>
  <c r="E57" i="4"/>
  <c r="F57" i="4" s="1"/>
  <c r="X55" i="4" l="1"/>
  <c r="F57" i="12" s="1"/>
  <c r="F56" i="33"/>
  <c r="I56" i="33" s="1"/>
  <c r="A213" i="33"/>
  <c r="A235" i="31"/>
  <c r="L205" i="29"/>
  <c r="AC206" i="29" s="1"/>
  <c r="M205" i="29"/>
  <c r="AD205" i="29" s="1"/>
  <c r="N205" i="29"/>
  <c r="AE205" i="29" s="1"/>
  <c r="T55" i="4"/>
  <c r="A182" i="26"/>
  <c r="G57" i="4"/>
  <c r="I57" i="4" s="1"/>
  <c r="H56" i="33" l="1"/>
  <c r="J56" i="33" s="1"/>
  <c r="K56" i="33" s="1"/>
  <c r="A214" i="33"/>
  <c r="A236" i="31"/>
  <c r="H57" i="4"/>
  <c r="J57" i="4"/>
  <c r="L206" i="29"/>
  <c r="AC207" i="29" s="1"/>
  <c r="M206" i="29"/>
  <c r="AD206" i="29" s="1"/>
  <c r="N206" i="29"/>
  <c r="AE206" i="29" s="1"/>
  <c r="U55" i="4"/>
  <c r="R56" i="4"/>
  <c r="A183" i="26"/>
  <c r="L56" i="33" l="1"/>
  <c r="C57" i="33" s="1"/>
  <c r="A215" i="33"/>
  <c r="A237" i="31"/>
  <c r="N207" i="29"/>
  <c r="AE207" i="29" s="1"/>
  <c r="L207" i="29"/>
  <c r="AC208" i="29" s="1"/>
  <c r="M207" i="29"/>
  <c r="AD207" i="29" s="1"/>
  <c r="V56" i="4"/>
  <c r="A184" i="26"/>
  <c r="M57" i="4"/>
  <c r="E58" i="4" s="1"/>
  <c r="F58" i="4" s="1"/>
  <c r="K57" i="4"/>
  <c r="Q57" i="4" s="1"/>
  <c r="P57" i="4" s="1"/>
  <c r="X56" i="4" l="1"/>
  <c r="F58" i="12" s="1"/>
  <c r="F57" i="33"/>
  <c r="D57" i="33"/>
  <c r="E57" i="33" s="1"/>
  <c r="A216" i="33"/>
  <c r="A238" i="31"/>
  <c r="L208" i="29"/>
  <c r="AC209" i="29" s="1"/>
  <c r="M208" i="29"/>
  <c r="AD208" i="29" s="1"/>
  <c r="N208" i="29"/>
  <c r="AE208" i="29" s="1"/>
  <c r="T56" i="4"/>
  <c r="U56" i="4" s="1"/>
  <c r="A185" i="26"/>
  <c r="G58" i="4"/>
  <c r="I57" i="33" l="1"/>
  <c r="H57" i="33"/>
  <c r="J57" i="33" s="1"/>
  <c r="A217" i="33"/>
  <c r="A239" i="31"/>
  <c r="J58" i="4"/>
  <c r="I58" i="4"/>
  <c r="H58" i="4"/>
  <c r="L209" i="29"/>
  <c r="AC210" i="29" s="1"/>
  <c r="M209" i="29"/>
  <c r="AD209" i="29" s="1"/>
  <c r="N209" i="29"/>
  <c r="AE209" i="29" s="1"/>
  <c r="R57" i="4"/>
  <c r="A186" i="26"/>
  <c r="L57" i="33" l="1"/>
  <c r="C58" i="33" s="1"/>
  <c r="D58" i="33" s="1"/>
  <c r="E58" i="33" s="1"/>
  <c r="M58" i="4"/>
  <c r="E59" i="4" s="1"/>
  <c r="F59" i="4" s="1"/>
  <c r="G59" i="4" s="1"/>
  <c r="I59" i="4" s="1"/>
  <c r="K57" i="33"/>
  <c r="A218" i="33"/>
  <c r="K58" i="4"/>
  <c r="Q58" i="4" s="1"/>
  <c r="P58" i="4" s="1"/>
  <c r="A240" i="31"/>
  <c r="L210" i="29"/>
  <c r="AC211" i="29" s="1"/>
  <c r="M210" i="29"/>
  <c r="AD210" i="29" s="1"/>
  <c r="N210" i="29"/>
  <c r="AE210" i="29" s="1"/>
  <c r="V57" i="4"/>
  <c r="F58" i="33" s="1"/>
  <c r="A187" i="26"/>
  <c r="H58" i="33" l="1"/>
  <c r="J58" i="33" s="1"/>
  <c r="I58" i="33"/>
  <c r="K58" i="33" s="1"/>
  <c r="A219" i="33"/>
  <c r="X57" i="4"/>
  <c r="F59" i="12" s="1"/>
  <c r="A241" i="31"/>
  <c r="H59" i="4"/>
  <c r="J59" i="4"/>
  <c r="N211" i="29"/>
  <c r="AE211" i="29" s="1"/>
  <c r="L211" i="29"/>
  <c r="AC212" i="29" s="1"/>
  <c r="M211" i="29"/>
  <c r="AD211" i="29" s="1"/>
  <c r="T57" i="4"/>
  <c r="A188" i="26"/>
  <c r="L58" i="33" l="1"/>
  <c r="C59" i="33" s="1"/>
  <c r="A220" i="33"/>
  <c r="A242" i="31"/>
  <c r="L212" i="29"/>
  <c r="AC213" i="29" s="1"/>
  <c r="M212" i="29"/>
  <c r="AD212" i="29" s="1"/>
  <c r="N212" i="29"/>
  <c r="AE212" i="29" s="1"/>
  <c r="U57" i="4"/>
  <c r="R58" i="4"/>
  <c r="A189" i="26"/>
  <c r="M59" i="4"/>
  <c r="E60" i="4" s="1"/>
  <c r="F60" i="4" s="1"/>
  <c r="G60" i="4" s="1"/>
  <c r="I60" i="4" s="1"/>
  <c r="K59" i="4"/>
  <c r="D59" i="33" l="1"/>
  <c r="E59" i="33" s="1"/>
  <c r="A221" i="33"/>
  <c r="A243" i="31"/>
  <c r="H60" i="4"/>
  <c r="J60" i="4"/>
  <c r="L213" i="29"/>
  <c r="AC214" i="29" s="1"/>
  <c r="M213" i="29"/>
  <c r="AD213" i="29" s="1"/>
  <c r="N213" i="29"/>
  <c r="AE213" i="29" s="1"/>
  <c r="V58" i="4"/>
  <c r="A190" i="26"/>
  <c r="Q59" i="4"/>
  <c r="P59" i="4" s="1"/>
  <c r="X58" i="4" l="1"/>
  <c r="F60" i="12" s="1"/>
  <c r="F59" i="33"/>
  <c r="H59" i="33" s="1"/>
  <c r="J59" i="33" s="1"/>
  <c r="A222" i="33"/>
  <c r="A244" i="31"/>
  <c r="L214" i="29"/>
  <c r="AC215" i="29" s="1"/>
  <c r="M214" i="29"/>
  <c r="AD214" i="29" s="1"/>
  <c r="N214" i="29"/>
  <c r="AE214" i="29" s="1"/>
  <c r="T58" i="4"/>
  <c r="A191" i="26"/>
  <c r="M60" i="4"/>
  <c r="E61" i="4" s="1"/>
  <c r="F61" i="4" s="1"/>
  <c r="G61" i="4" s="1"/>
  <c r="I61" i="4" s="1"/>
  <c r="K60" i="4"/>
  <c r="Q60" i="4" s="1"/>
  <c r="P60" i="4" s="1"/>
  <c r="I59" i="33" l="1"/>
  <c r="K59" i="33" s="1"/>
  <c r="A223" i="33"/>
  <c r="A245" i="31"/>
  <c r="H61" i="4"/>
  <c r="M61" i="4" s="1"/>
  <c r="J61" i="4"/>
  <c r="N215" i="29"/>
  <c r="AE215" i="29" s="1"/>
  <c r="M215" i="29"/>
  <c r="AD215" i="29" s="1"/>
  <c r="L215" i="29"/>
  <c r="AC216" i="29" s="1"/>
  <c r="U58" i="4"/>
  <c r="R59" i="4"/>
  <c r="A192" i="26"/>
  <c r="L59" i="33" l="1"/>
  <c r="C60" i="33" s="1"/>
  <c r="D60" i="33"/>
  <c r="E60" i="33" s="1"/>
  <c r="A224" i="33"/>
  <c r="A246" i="31"/>
  <c r="L216" i="29"/>
  <c r="AC217" i="29" s="1"/>
  <c r="M216" i="29"/>
  <c r="AD216" i="29" s="1"/>
  <c r="N216" i="29"/>
  <c r="AE216" i="29" s="1"/>
  <c r="V59" i="4"/>
  <c r="F60" i="33" s="1"/>
  <c r="R60" i="4"/>
  <c r="A193" i="26"/>
  <c r="K61" i="4"/>
  <c r="Q61" i="4" s="1"/>
  <c r="P61" i="4" s="1"/>
  <c r="E62" i="4"/>
  <c r="F62" i="4" s="1"/>
  <c r="H60" i="33" l="1"/>
  <c r="J60" i="33" s="1"/>
  <c r="I60" i="33"/>
  <c r="K60" i="33" s="1"/>
  <c r="A225" i="33"/>
  <c r="X59" i="4"/>
  <c r="F61" i="12" s="1"/>
  <c r="A247" i="31"/>
  <c r="L217" i="29"/>
  <c r="AC218" i="29" s="1"/>
  <c r="M217" i="29"/>
  <c r="AD217" i="29" s="1"/>
  <c r="N217" i="29"/>
  <c r="AE217" i="29" s="1"/>
  <c r="V60" i="4"/>
  <c r="T59" i="4"/>
  <c r="A194" i="26"/>
  <c r="G62" i="4"/>
  <c r="I62" i="4" s="1"/>
  <c r="L60" i="33" l="1"/>
  <c r="C61" i="33" s="1"/>
  <c r="X60" i="4"/>
  <c r="F62" i="12" s="1"/>
  <c r="F61" i="33"/>
  <c r="A226" i="33"/>
  <c r="A248" i="31"/>
  <c r="H62" i="4"/>
  <c r="J62" i="4"/>
  <c r="L218" i="29"/>
  <c r="AC219" i="29" s="1"/>
  <c r="M218" i="29"/>
  <c r="AD218" i="29" s="1"/>
  <c r="N218" i="29"/>
  <c r="AE218" i="29" s="1"/>
  <c r="U59" i="4"/>
  <c r="R61" i="4"/>
  <c r="T60" i="4"/>
  <c r="A195" i="26"/>
  <c r="D61" i="33" l="1"/>
  <c r="E61" i="33" s="1"/>
  <c r="A227" i="33"/>
  <c r="A249" i="31"/>
  <c r="N219" i="29"/>
  <c r="AE219" i="29" s="1"/>
  <c r="M219" i="29"/>
  <c r="AD219" i="29" s="1"/>
  <c r="L219" i="29"/>
  <c r="AC220" i="29" s="1"/>
  <c r="U60" i="4"/>
  <c r="V61" i="4"/>
  <c r="F62" i="33" s="1"/>
  <c r="A196" i="26"/>
  <c r="M62" i="4"/>
  <c r="E63" i="4" s="1"/>
  <c r="K62" i="4"/>
  <c r="H61" i="33" l="1"/>
  <c r="J61" i="33" s="1"/>
  <c r="I61" i="33"/>
  <c r="L61" i="33" s="1"/>
  <c r="C62" i="33" s="1"/>
  <c r="D62" i="33" s="1"/>
  <c r="E62" i="33" s="1"/>
  <c r="A228" i="33"/>
  <c r="X61" i="4"/>
  <c r="F63" i="12" s="1"/>
  <c r="A250" i="31"/>
  <c r="L220" i="29"/>
  <c r="AC221" i="29" s="1"/>
  <c r="M220" i="29"/>
  <c r="AD220" i="29" s="1"/>
  <c r="N220" i="29"/>
  <c r="AE220" i="29" s="1"/>
  <c r="T61" i="4"/>
  <c r="A197" i="26"/>
  <c r="Q62" i="4"/>
  <c r="P62" i="4" s="1"/>
  <c r="F63" i="4"/>
  <c r="G63" i="4" s="1"/>
  <c r="I63" i="4" s="1"/>
  <c r="K61" i="33" l="1"/>
  <c r="H62" i="33"/>
  <c r="J62" i="33" s="1"/>
  <c r="I62" i="33"/>
  <c r="A229" i="33"/>
  <c r="A251" i="31"/>
  <c r="H63" i="4"/>
  <c r="J63" i="4"/>
  <c r="L221" i="29"/>
  <c r="AC222" i="29" s="1"/>
  <c r="M221" i="29"/>
  <c r="AD221" i="29" s="1"/>
  <c r="N221" i="29"/>
  <c r="AE221" i="29" s="1"/>
  <c r="U61" i="4"/>
  <c r="A198" i="26"/>
  <c r="K62" i="33" l="1"/>
  <c r="L62" i="33"/>
  <c r="C63" i="33" s="1"/>
  <c r="D63" i="33" s="1"/>
  <c r="E63" i="33" s="1"/>
  <c r="A230" i="33"/>
  <c r="A252" i="31"/>
  <c r="L222" i="29"/>
  <c r="AC223" i="29" s="1"/>
  <c r="M222" i="29"/>
  <c r="AD222" i="29" s="1"/>
  <c r="N222" i="29"/>
  <c r="AE222" i="29" s="1"/>
  <c r="R62" i="4"/>
  <c r="A199" i="26"/>
  <c r="M63" i="4"/>
  <c r="E64" i="4" s="1"/>
  <c r="F64" i="4" s="1"/>
  <c r="G64" i="4" s="1"/>
  <c r="K63" i="4"/>
  <c r="Q63" i="4" s="1"/>
  <c r="P63" i="4" s="1"/>
  <c r="A231" i="33" l="1"/>
  <c r="A253" i="31"/>
  <c r="J64" i="4"/>
  <c r="I64" i="4"/>
  <c r="H64" i="4"/>
  <c r="N223" i="29"/>
  <c r="AE223" i="29" s="1"/>
  <c r="L223" i="29"/>
  <c r="AC224" i="29" s="1"/>
  <c r="M223" i="29"/>
  <c r="AD223" i="29" s="1"/>
  <c r="V62" i="4"/>
  <c r="F63" i="33" s="1"/>
  <c r="H63" i="33" s="1"/>
  <c r="J63" i="33" s="1"/>
  <c r="A200" i="26"/>
  <c r="K64" i="4" l="1"/>
  <c r="Q64" i="4" s="1"/>
  <c r="P64" i="4" s="1"/>
  <c r="I63" i="33"/>
  <c r="K63" i="33" s="1"/>
  <c r="A232" i="33"/>
  <c r="X62" i="4"/>
  <c r="F64" i="12" s="1"/>
  <c r="A254" i="31"/>
  <c r="L224" i="29"/>
  <c r="AC225" i="29" s="1"/>
  <c r="M224" i="29"/>
  <c r="AD224" i="29" s="1"/>
  <c r="N224" i="29"/>
  <c r="AE224" i="29" s="1"/>
  <c r="T62" i="4"/>
  <c r="U62" i="4" s="1"/>
  <c r="R63" i="4"/>
  <c r="A201" i="26"/>
  <c r="M64" i="4"/>
  <c r="E65" i="4" s="1"/>
  <c r="F65" i="4" s="1"/>
  <c r="G65" i="4" s="1"/>
  <c r="I65" i="4" s="1"/>
  <c r="L63" i="33" l="1"/>
  <c r="C64" i="33" s="1"/>
  <c r="A233" i="33"/>
  <c r="A255" i="31"/>
  <c r="H65" i="4"/>
  <c r="J65" i="4"/>
  <c r="L225" i="29"/>
  <c r="AC226" i="29" s="1"/>
  <c r="M225" i="29"/>
  <c r="AD225" i="29" s="1"/>
  <c r="N225" i="29"/>
  <c r="AE225" i="29" s="1"/>
  <c r="V63" i="4"/>
  <c r="F64" i="33" s="1"/>
  <c r="R64" i="4"/>
  <c r="A202" i="26"/>
  <c r="D64" i="33" l="1"/>
  <c r="E64" i="33" s="1"/>
  <c r="A234" i="33"/>
  <c r="X63" i="4"/>
  <c r="F65" i="12" s="1"/>
  <c r="A256" i="31"/>
  <c r="K65" i="4"/>
  <c r="Q65" i="4" s="1"/>
  <c r="P65" i="4" s="1"/>
  <c r="L226" i="29"/>
  <c r="AC227" i="29" s="1"/>
  <c r="M226" i="29"/>
  <c r="AD226" i="29" s="1"/>
  <c r="N226" i="29"/>
  <c r="AE226" i="29" s="1"/>
  <c r="V64" i="4"/>
  <c r="F65" i="33" s="1"/>
  <c r="T63" i="4"/>
  <c r="A203" i="26"/>
  <c r="M65" i="4"/>
  <c r="E66" i="4" s="1"/>
  <c r="F66" i="4" s="1"/>
  <c r="G66" i="4" s="1"/>
  <c r="I66" i="4" s="1"/>
  <c r="H64" i="33" l="1"/>
  <c r="J64" i="33" s="1"/>
  <c r="I64" i="33"/>
  <c r="A235" i="33"/>
  <c r="A257" i="31"/>
  <c r="H66" i="4"/>
  <c r="J66" i="4"/>
  <c r="K66" i="4" s="1"/>
  <c r="Q66" i="4" s="1"/>
  <c r="N227" i="29"/>
  <c r="AE227" i="29" s="1"/>
  <c r="L227" i="29"/>
  <c r="AC228" i="29" s="1"/>
  <c r="M227" i="29"/>
  <c r="AD227" i="29" s="1"/>
  <c r="U63" i="4"/>
  <c r="T64" i="4"/>
  <c r="U64" i="4" s="1"/>
  <c r="X64" i="4"/>
  <c r="F66" i="12" s="1"/>
  <c r="R65" i="4"/>
  <c r="A204" i="26"/>
  <c r="P66" i="4" l="1"/>
  <c r="K64" i="33"/>
  <c r="L64" i="33"/>
  <c r="C65" i="33" s="1"/>
  <c r="D65" i="33" s="1"/>
  <c r="E65" i="33" s="1"/>
  <c r="A236" i="33"/>
  <c r="A258" i="31"/>
  <c r="L228" i="29"/>
  <c r="AC229" i="29" s="1"/>
  <c r="M228" i="29"/>
  <c r="AD228" i="29" s="1"/>
  <c r="N228" i="29"/>
  <c r="AE228" i="29" s="1"/>
  <c r="V65" i="4"/>
  <c r="F66" i="33" s="1"/>
  <c r="A205" i="26"/>
  <c r="M66" i="4"/>
  <c r="E67" i="4" s="1"/>
  <c r="H65" i="33" l="1"/>
  <c r="J65" i="33" s="1"/>
  <c r="I65" i="33"/>
  <c r="A237" i="33"/>
  <c r="A259" i="31"/>
  <c r="L229" i="29"/>
  <c r="AC230" i="29" s="1"/>
  <c r="M229" i="29"/>
  <c r="AD229" i="29" s="1"/>
  <c r="N229" i="29"/>
  <c r="AE229" i="29" s="1"/>
  <c r="T65" i="4"/>
  <c r="R66" i="4"/>
  <c r="A206" i="26"/>
  <c r="F67" i="4"/>
  <c r="G67" i="4" s="1"/>
  <c r="I67" i="4" s="1"/>
  <c r="K65" i="33" l="1"/>
  <c r="L65" i="33"/>
  <c r="C66" i="33" s="1"/>
  <c r="D66" i="33" s="1"/>
  <c r="E66" i="33" s="1"/>
  <c r="A238" i="33"/>
  <c r="A260" i="31"/>
  <c r="H67" i="4"/>
  <c r="J67" i="4"/>
  <c r="L230" i="29"/>
  <c r="AC231" i="29" s="1"/>
  <c r="M230" i="29"/>
  <c r="AD230" i="29" s="1"/>
  <c r="N230" i="29"/>
  <c r="AE230" i="29" s="1"/>
  <c r="U65" i="4"/>
  <c r="V66" i="4"/>
  <c r="F67" i="33" s="1"/>
  <c r="A207" i="26"/>
  <c r="X65" i="4"/>
  <c r="F67" i="12" s="1"/>
  <c r="I66" i="33" l="1"/>
  <c r="H66" i="33"/>
  <c r="J66" i="33" s="1"/>
  <c r="A239" i="33"/>
  <c r="A261" i="31"/>
  <c r="N231" i="29"/>
  <c r="AE231" i="29" s="1"/>
  <c r="L231" i="29"/>
  <c r="AC232" i="29" s="1"/>
  <c r="M231" i="29"/>
  <c r="AD231" i="29" s="1"/>
  <c r="T66" i="4"/>
  <c r="A208" i="26"/>
  <c r="M67" i="4"/>
  <c r="E68" i="4" s="1"/>
  <c r="F68" i="4" s="1"/>
  <c r="G68" i="4" s="1"/>
  <c r="I68" i="4" s="1"/>
  <c r="K67" i="4"/>
  <c r="Q67" i="4" s="1"/>
  <c r="P67" i="4" s="1"/>
  <c r="J68" i="4" l="1"/>
  <c r="H68" i="4"/>
  <c r="L66" i="33"/>
  <c r="C67" i="33" s="1"/>
  <c r="D67" i="33" s="1"/>
  <c r="E67" i="33" s="1"/>
  <c r="K66" i="33"/>
  <c r="A240" i="33"/>
  <c r="A262" i="31"/>
  <c r="L232" i="29"/>
  <c r="AC233" i="29" s="1"/>
  <c r="M232" i="29"/>
  <c r="AD232" i="29" s="1"/>
  <c r="N232" i="29"/>
  <c r="AE232" i="29" s="1"/>
  <c r="U66" i="4"/>
  <c r="A209" i="26"/>
  <c r="X66" i="4"/>
  <c r="F68" i="12" s="1"/>
  <c r="I67" i="33" l="1"/>
  <c r="H67" i="33"/>
  <c r="J67" i="33" s="1"/>
  <c r="A241" i="33"/>
  <c r="A263" i="31"/>
  <c r="L233" i="29"/>
  <c r="AC234" i="29" s="1"/>
  <c r="M233" i="29"/>
  <c r="AD233" i="29" s="1"/>
  <c r="N233" i="29"/>
  <c r="AE233" i="29" s="1"/>
  <c r="R67" i="4"/>
  <c r="A210" i="26"/>
  <c r="K68" i="4"/>
  <c r="Q68" i="4" s="1"/>
  <c r="L67" i="33" l="1"/>
  <c r="C68" i="33" s="1"/>
  <c r="K67" i="33"/>
  <c r="A242" i="33"/>
  <c r="A264" i="31"/>
  <c r="L234" i="29"/>
  <c r="AC235" i="29" s="1"/>
  <c r="M234" i="29"/>
  <c r="AD234" i="29" s="1"/>
  <c r="N234" i="29"/>
  <c r="AE234" i="29" s="1"/>
  <c r="V67" i="4"/>
  <c r="P68" i="4"/>
  <c r="A211" i="26"/>
  <c r="D68" i="33" l="1"/>
  <c r="E68" i="33" s="1"/>
  <c r="A243" i="33"/>
  <c r="A265" i="31"/>
  <c r="N235" i="29"/>
  <c r="AE235" i="29" s="1"/>
  <c r="L235" i="29"/>
  <c r="AC236" i="29" s="1"/>
  <c r="M235" i="29"/>
  <c r="AD235" i="29" s="1"/>
  <c r="R68" i="4"/>
  <c r="G67" i="19"/>
  <c r="AK67" i="19" s="1"/>
  <c r="G67" i="25"/>
  <c r="T67" i="4"/>
  <c r="A212" i="26"/>
  <c r="X67" i="4"/>
  <c r="F69" i="12" s="1"/>
  <c r="H68" i="33" l="1"/>
  <c r="J68" i="33" s="1"/>
  <c r="I68" i="33"/>
  <c r="A244" i="33"/>
  <c r="A266" i="31"/>
  <c r="L236" i="29"/>
  <c r="AC237" i="29" s="1"/>
  <c r="M236" i="29"/>
  <c r="AD236" i="29" s="1"/>
  <c r="N236" i="29"/>
  <c r="AE236" i="29" s="1"/>
  <c r="U67" i="4"/>
  <c r="E67" i="19"/>
  <c r="AI67" i="19" s="1"/>
  <c r="V68" i="4"/>
  <c r="X68" i="4" s="1"/>
  <c r="F70" i="12" s="1"/>
  <c r="A213" i="26"/>
  <c r="L68" i="33" l="1"/>
  <c r="C69" i="33" s="1"/>
  <c r="D69" i="33" s="1"/>
  <c r="E69" i="33" s="1"/>
  <c r="G69" i="33" s="1"/>
  <c r="K68" i="33"/>
  <c r="A245" i="33"/>
  <c r="A267" i="31"/>
  <c r="L237" i="29"/>
  <c r="AC238" i="29" s="1"/>
  <c r="M237" i="29"/>
  <c r="AD237" i="29" s="1"/>
  <c r="N237" i="29"/>
  <c r="AE237" i="29" s="1"/>
  <c r="T68" i="4"/>
  <c r="G68" i="19"/>
  <c r="G68" i="25"/>
  <c r="F67" i="19"/>
  <c r="AJ67" i="19" s="1"/>
  <c r="F67" i="25"/>
  <c r="A214" i="26"/>
  <c r="L68" i="4" l="1"/>
  <c r="M68" i="4" s="1"/>
  <c r="E69" i="4" s="1"/>
  <c r="U68" i="4"/>
  <c r="F68" i="25" s="1"/>
  <c r="E68" i="25"/>
  <c r="I69" i="33"/>
  <c r="H69" i="33"/>
  <c r="J69" i="33" s="1"/>
  <c r="F69" i="4"/>
  <c r="G69" i="4" s="1"/>
  <c r="A246" i="33"/>
  <c r="A268" i="31"/>
  <c r="L238" i="29"/>
  <c r="AC239" i="29" s="1"/>
  <c r="M238" i="29"/>
  <c r="AD238" i="29" s="1"/>
  <c r="N238" i="29"/>
  <c r="AE238" i="29" s="1"/>
  <c r="F68" i="19"/>
  <c r="E68" i="19"/>
  <c r="A215" i="26"/>
  <c r="K69" i="33" l="1"/>
  <c r="L69" i="33"/>
  <c r="C70" i="33" s="1"/>
  <c r="D70" i="33" s="1"/>
  <c r="E70" i="33" s="1"/>
  <c r="H69" i="4"/>
  <c r="J69" i="4"/>
  <c r="I69" i="4"/>
  <c r="A247" i="33"/>
  <c r="A269" i="31"/>
  <c r="N239" i="29"/>
  <c r="AE239" i="29" s="1"/>
  <c r="M239" i="29"/>
  <c r="AD239" i="29" s="1"/>
  <c r="L239" i="29"/>
  <c r="AC240" i="29" s="1"/>
  <c r="A216" i="26"/>
  <c r="K69" i="4" l="1"/>
  <c r="Q69" i="4" s="1"/>
  <c r="P69" i="4" s="1"/>
  <c r="H70" i="33"/>
  <c r="I70" i="33"/>
  <c r="M69" i="4"/>
  <c r="E70" i="4" s="1"/>
  <c r="F70" i="4" s="1"/>
  <c r="G70" i="4" s="1"/>
  <c r="A248" i="33"/>
  <c r="A270" i="31"/>
  <c r="L240" i="29"/>
  <c r="AC241" i="29" s="1"/>
  <c r="M240" i="29"/>
  <c r="AD240" i="29" s="1"/>
  <c r="N240" i="29"/>
  <c r="AE240" i="29" s="1"/>
  <c r="A217" i="26"/>
  <c r="J70" i="33" l="1"/>
  <c r="K70" i="33" s="1"/>
  <c r="L70" i="33"/>
  <c r="C71" i="33" s="1"/>
  <c r="D71" i="33" s="1"/>
  <c r="E71" i="33" s="1"/>
  <c r="I70" i="4"/>
  <c r="J70" i="4"/>
  <c r="H70" i="4"/>
  <c r="R69" i="4"/>
  <c r="A249" i="33"/>
  <c r="A271" i="31"/>
  <c r="L241" i="29"/>
  <c r="AC242" i="29" s="1"/>
  <c r="M241" i="29"/>
  <c r="AD241" i="29" s="1"/>
  <c r="N241" i="29"/>
  <c r="AE241" i="29" s="1"/>
  <c r="A218" i="26"/>
  <c r="H71" i="33" l="1"/>
  <c r="J71" i="33" s="1"/>
  <c r="I71" i="33"/>
  <c r="M70" i="4"/>
  <c r="E71" i="4" s="1"/>
  <c r="F71" i="4" s="1"/>
  <c r="G71" i="4" s="1"/>
  <c r="I71" i="4" s="1"/>
  <c r="K70" i="4"/>
  <c r="Q70" i="4" s="1"/>
  <c r="P70" i="4" s="1"/>
  <c r="V69" i="4"/>
  <c r="A250" i="33"/>
  <c r="A272" i="31"/>
  <c r="L242" i="29"/>
  <c r="AC243" i="29" s="1"/>
  <c r="M242" i="29"/>
  <c r="AD242" i="29" s="1"/>
  <c r="N242" i="29"/>
  <c r="AE242" i="29" s="1"/>
  <c r="A219" i="26"/>
  <c r="J71" i="4" l="1"/>
  <c r="H71" i="4"/>
  <c r="M71" i="4" s="1"/>
  <c r="E72" i="4" s="1"/>
  <c r="F72" i="4" s="1"/>
  <c r="G72" i="4" s="1"/>
  <c r="J72" i="4" s="1"/>
  <c r="K71" i="4"/>
  <c r="Q71" i="4" s="1"/>
  <c r="P71" i="4" s="1"/>
  <c r="K71" i="33"/>
  <c r="L71" i="33"/>
  <c r="C72" i="33" s="1"/>
  <c r="D72" i="33" s="1"/>
  <c r="E72" i="33" s="1"/>
  <c r="R70" i="4"/>
  <c r="X69" i="4"/>
  <c r="F71" i="12" s="1"/>
  <c r="G69" i="19"/>
  <c r="T69" i="4"/>
  <c r="U69" i="4" s="1"/>
  <c r="G69" i="25"/>
  <c r="A251" i="33"/>
  <c r="A273" i="31"/>
  <c r="N243" i="29"/>
  <c r="AE243" i="29" s="1"/>
  <c r="M243" i="29"/>
  <c r="AD243" i="29" s="1"/>
  <c r="L243" i="29"/>
  <c r="AC244" i="29" s="1"/>
  <c r="A220" i="26"/>
  <c r="H72" i="33" l="1"/>
  <c r="J72" i="33" s="1"/>
  <c r="I72" i="33"/>
  <c r="I72" i="4"/>
  <c r="K72" i="4" s="1"/>
  <c r="Q72" i="4" s="1"/>
  <c r="H72" i="4"/>
  <c r="R71" i="4"/>
  <c r="F69" i="25"/>
  <c r="F69" i="19"/>
  <c r="V70" i="4"/>
  <c r="X70" i="4" s="1"/>
  <c r="F72" i="12" s="1"/>
  <c r="E69" i="25"/>
  <c r="E69" i="19"/>
  <c r="A252" i="33"/>
  <c r="A274" i="31"/>
  <c r="L244" i="29"/>
  <c r="AC245" i="29" s="1"/>
  <c r="M244" i="29"/>
  <c r="AD244" i="29" s="1"/>
  <c r="N244" i="29"/>
  <c r="AE244" i="29" s="1"/>
  <c r="A221" i="26"/>
  <c r="K72" i="33" l="1"/>
  <c r="L72" i="33"/>
  <c r="C73" i="33" s="1"/>
  <c r="D73" i="33" s="1"/>
  <c r="E73" i="33" s="1"/>
  <c r="M72" i="4"/>
  <c r="E73" i="4" s="1"/>
  <c r="P72" i="4"/>
  <c r="T70" i="4"/>
  <c r="U70" i="4" s="1"/>
  <c r="G70" i="25"/>
  <c r="G70" i="19"/>
  <c r="V71" i="4"/>
  <c r="A253" i="33"/>
  <c r="A275" i="31"/>
  <c r="L245" i="29"/>
  <c r="AC246" i="29" s="1"/>
  <c r="M245" i="29"/>
  <c r="AD245" i="29" s="1"/>
  <c r="N245" i="29"/>
  <c r="AE245" i="29" s="1"/>
  <c r="A222" i="26"/>
  <c r="I73" i="33" l="1"/>
  <c r="H73" i="33"/>
  <c r="J73" i="33" s="1"/>
  <c r="F73" i="4"/>
  <c r="G73" i="4" s="1"/>
  <c r="R72" i="4"/>
  <c r="G71" i="19"/>
  <c r="G71" i="25"/>
  <c r="X71" i="4"/>
  <c r="F73" i="12" s="1"/>
  <c r="T71" i="4"/>
  <c r="U71" i="4" s="1"/>
  <c r="E70" i="25"/>
  <c r="E70" i="19"/>
  <c r="F70" i="19"/>
  <c r="F70" i="25"/>
  <c r="A254" i="33"/>
  <c r="A276" i="31"/>
  <c r="L246" i="29"/>
  <c r="AC247" i="29" s="1"/>
  <c r="M246" i="29"/>
  <c r="AD246" i="29" s="1"/>
  <c r="N246" i="29"/>
  <c r="AE246" i="29" s="1"/>
  <c r="A223" i="26"/>
  <c r="L73" i="33" l="1"/>
  <c r="C74" i="33" s="1"/>
  <c r="D74" i="33" s="1"/>
  <c r="E74" i="33" s="1"/>
  <c r="K73" i="33"/>
  <c r="J73" i="4"/>
  <c r="I73" i="4"/>
  <c r="H73" i="4"/>
  <c r="V72" i="4"/>
  <c r="F71" i="25"/>
  <c r="F71" i="19"/>
  <c r="E71" i="19"/>
  <c r="E71" i="25"/>
  <c r="A255" i="33"/>
  <c r="A277" i="31"/>
  <c r="N247" i="29"/>
  <c r="AE247" i="29" s="1"/>
  <c r="L247" i="29"/>
  <c r="AC248" i="29" s="1"/>
  <c r="M247" i="29"/>
  <c r="AD247" i="29" s="1"/>
  <c r="A224" i="26"/>
  <c r="K73" i="4" l="1"/>
  <c r="Q73" i="4" s="1"/>
  <c r="P73" i="4" s="1"/>
  <c r="R73" i="4" s="1"/>
  <c r="H74" i="33"/>
  <c r="J74" i="33" s="1"/>
  <c r="I74" i="33"/>
  <c r="M73" i="4"/>
  <c r="E74" i="4" s="1"/>
  <c r="F74" i="4" s="1"/>
  <c r="G74" i="4" s="1"/>
  <c r="G72" i="25"/>
  <c r="G72" i="19"/>
  <c r="T72" i="4"/>
  <c r="X72" i="4"/>
  <c r="F74" i="12" s="1"/>
  <c r="A256" i="33"/>
  <c r="A278" i="31"/>
  <c r="L248" i="29"/>
  <c r="AC249" i="29" s="1"/>
  <c r="M248" i="29"/>
  <c r="AD248" i="29" s="1"/>
  <c r="N248" i="29"/>
  <c r="AE248" i="29" s="1"/>
  <c r="A225" i="26"/>
  <c r="K74" i="33" l="1"/>
  <c r="L74" i="33"/>
  <c r="C75" i="33" s="1"/>
  <c r="D75" i="33" s="1"/>
  <c r="E75" i="33" s="1"/>
  <c r="J74" i="4"/>
  <c r="I74" i="4"/>
  <c r="H74" i="4"/>
  <c r="E72" i="19"/>
  <c r="U72" i="4"/>
  <c r="E72" i="25"/>
  <c r="A257" i="33"/>
  <c r="A279" i="31"/>
  <c r="L249" i="29"/>
  <c r="AC250" i="29" s="1"/>
  <c r="M249" i="29"/>
  <c r="AD249" i="29" s="1"/>
  <c r="N249" i="29"/>
  <c r="AE249" i="29" s="1"/>
  <c r="V73" i="4"/>
  <c r="X73" i="4" s="1"/>
  <c r="F75" i="12" s="1"/>
  <c r="A226" i="26"/>
  <c r="K74" i="4" l="1"/>
  <c r="Q74" i="4" s="1"/>
  <c r="P74" i="4" s="1"/>
  <c r="R74" i="4" s="1"/>
  <c r="I75" i="33"/>
  <c r="H75" i="33"/>
  <c r="J75" i="33" s="1"/>
  <c r="M74" i="4"/>
  <c r="E75" i="4" s="1"/>
  <c r="F75" i="4" s="1"/>
  <c r="G75" i="4" s="1"/>
  <c r="H75" i="4" s="1"/>
  <c r="F72" i="19"/>
  <c r="F72" i="25"/>
  <c r="A258" i="33"/>
  <c r="A280" i="31"/>
  <c r="L250" i="29"/>
  <c r="AC251" i="29" s="1"/>
  <c r="M250" i="29"/>
  <c r="AD250" i="29" s="1"/>
  <c r="N250" i="29"/>
  <c r="AE250" i="29" s="1"/>
  <c r="G73" i="19"/>
  <c r="G73" i="25"/>
  <c r="T73" i="4"/>
  <c r="A227" i="26"/>
  <c r="L75" i="33" l="1"/>
  <c r="C76" i="33" s="1"/>
  <c r="D76" i="33" s="1"/>
  <c r="E76" i="33" s="1"/>
  <c r="H76" i="33" s="1"/>
  <c r="J76" i="33" s="1"/>
  <c r="J75" i="4"/>
  <c r="K75" i="33"/>
  <c r="I75" i="4"/>
  <c r="A259" i="33"/>
  <c r="A281" i="31"/>
  <c r="N251" i="29"/>
  <c r="AE251" i="29" s="1"/>
  <c r="L251" i="29"/>
  <c r="AC252" i="29" s="1"/>
  <c r="M251" i="29"/>
  <c r="AD251" i="29" s="1"/>
  <c r="V74" i="4"/>
  <c r="E73" i="19"/>
  <c r="E73" i="25"/>
  <c r="U73" i="4"/>
  <c r="A228" i="26"/>
  <c r="I76" i="33" l="1"/>
  <c r="K76" i="33" s="1"/>
  <c r="K75" i="4"/>
  <c r="Q75" i="4" s="1"/>
  <c r="P75" i="4" s="1"/>
  <c r="M75" i="4"/>
  <c r="E76" i="4" s="1"/>
  <c r="F76" i="4" s="1"/>
  <c r="G76" i="4" s="1"/>
  <c r="A260" i="33"/>
  <c r="A282" i="31"/>
  <c r="L252" i="29"/>
  <c r="AC253" i="29" s="1"/>
  <c r="M252" i="29"/>
  <c r="AD252" i="29" s="1"/>
  <c r="N252" i="29"/>
  <c r="AE252" i="29" s="1"/>
  <c r="F73" i="19"/>
  <c r="F73" i="25"/>
  <c r="T74" i="4"/>
  <c r="G74" i="19"/>
  <c r="G74" i="25"/>
  <c r="A229" i="26"/>
  <c r="X74" i="4"/>
  <c r="F76" i="12" s="1"/>
  <c r="L76" i="33" l="1"/>
  <c r="C77" i="33" s="1"/>
  <c r="D77" i="33" s="1"/>
  <c r="E77" i="33" s="1"/>
  <c r="I77" i="33" s="1"/>
  <c r="A261" i="33"/>
  <c r="A283" i="31"/>
  <c r="L253" i="29"/>
  <c r="AC254" i="29" s="1"/>
  <c r="M253" i="29"/>
  <c r="AD253" i="29" s="1"/>
  <c r="N253" i="29"/>
  <c r="AE253" i="29" s="1"/>
  <c r="U74" i="4"/>
  <c r="E74" i="19"/>
  <c r="E74" i="25"/>
  <c r="R75" i="4"/>
  <c r="A230" i="26"/>
  <c r="J76" i="4"/>
  <c r="H76" i="4"/>
  <c r="I76" i="4"/>
  <c r="H77" i="33" l="1"/>
  <c r="J77" i="33" s="1"/>
  <c r="K77" i="33" s="1"/>
  <c r="A262" i="33"/>
  <c r="A284" i="31"/>
  <c r="L254" i="29"/>
  <c r="AC255" i="29" s="1"/>
  <c r="M254" i="29"/>
  <c r="AD254" i="29" s="1"/>
  <c r="N254" i="29"/>
  <c r="AE254" i="29" s="1"/>
  <c r="V75" i="4"/>
  <c r="M76" i="4"/>
  <c r="E77" i="4" s="1"/>
  <c r="F74" i="19"/>
  <c r="F74" i="25"/>
  <c r="A231" i="26"/>
  <c r="K76" i="4"/>
  <c r="Q76" i="4" s="1"/>
  <c r="L77" i="33" l="1"/>
  <c r="C78" i="33" s="1"/>
  <c r="D78" i="33" s="1"/>
  <c r="E78" i="33" s="1"/>
  <c r="A263" i="33"/>
  <c r="A285" i="31"/>
  <c r="N255" i="29"/>
  <c r="AE255" i="29" s="1"/>
  <c r="L255" i="29"/>
  <c r="AC256" i="29" s="1"/>
  <c r="M255" i="29"/>
  <c r="AD255" i="29" s="1"/>
  <c r="P76" i="4"/>
  <c r="G75" i="19"/>
  <c r="G75" i="25"/>
  <c r="T75" i="4"/>
  <c r="A232" i="26"/>
  <c r="X75" i="4"/>
  <c r="F77" i="12" s="1"/>
  <c r="F77" i="4"/>
  <c r="G77" i="4" s="1"/>
  <c r="H78" i="33" l="1"/>
  <c r="I78" i="33"/>
  <c r="A264" i="33"/>
  <c r="A286" i="31"/>
  <c r="L256" i="29"/>
  <c r="AC257" i="29" s="1"/>
  <c r="M256" i="29"/>
  <c r="AD256" i="29" s="1"/>
  <c r="N256" i="29"/>
  <c r="AE256" i="29" s="1"/>
  <c r="U75" i="4"/>
  <c r="E75" i="19"/>
  <c r="E75" i="25"/>
  <c r="R76" i="4"/>
  <c r="A233" i="26"/>
  <c r="J77" i="4"/>
  <c r="H77" i="4"/>
  <c r="I77" i="4"/>
  <c r="L78" i="33" l="1"/>
  <c r="C79" i="33" s="1"/>
  <c r="D79" i="33" s="1"/>
  <c r="E79" i="33" s="1"/>
  <c r="J78" i="33"/>
  <c r="K78" i="33" s="1"/>
  <c r="A265" i="33"/>
  <c r="A287" i="31"/>
  <c r="L257" i="29"/>
  <c r="AC258" i="29" s="1"/>
  <c r="M257" i="29"/>
  <c r="AD257" i="29" s="1"/>
  <c r="N257" i="29"/>
  <c r="AE257" i="29" s="1"/>
  <c r="V76" i="4"/>
  <c r="X76" i="4" s="1"/>
  <c r="F78" i="12" s="1"/>
  <c r="F75" i="19"/>
  <c r="F75" i="25"/>
  <c r="A234" i="26"/>
  <c r="M77" i="4"/>
  <c r="E78" i="4" s="1"/>
  <c r="K77" i="4"/>
  <c r="I79" i="33" l="1"/>
  <c r="H79" i="33"/>
  <c r="J79" i="33" s="1"/>
  <c r="A266" i="33"/>
  <c r="A288" i="31"/>
  <c r="L258" i="29"/>
  <c r="AC259" i="29" s="1"/>
  <c r="M258" i="29"/>
  <c r="AD258" i="29" s="1"/>
  <c r="N258" i="29"/>
  <c r="AE258" i="29" s="1"/>
  <c r="T76" i="4"/>
  <c r="U76" i="4" s="1"/>
  <c r="G76" i="19"/>
  <c r="G76" i="25"/>
  <c r="A235" i="26"/>
  <c r="Q77" i="4"/>
  <c r="F78" i="4"/>
  <c r="G78" i="4" s="1"/>
  <c r="K79" i="33" l="1"/>
  <c r="L79" i="33"/>
  <c r="C80" i="33" s="1"/>
  <c r="D80" i="33" s="1"/>
  <c r="E80" i="33" s="1"/>
  <c r="A267" i="33"/>
  <c r="A289" i="31"/>
  <c r="N259" i="29"/>
  <c r="AE259" i="29" s="1"/>
  <c r="L259" i="29"/>
  <c r="AC260" i="29" s="1"/>
  <c r="M259" i="29"/>
  <c r="AD259" i="29" s="1"/>
  <c r="F76" i="19"/>
  <c r="F76" i="25"/>
  <c r="P77" i="4"/>
  <c r="E76" i="19"/>
  <c r="E76" i="25"/>
  <c r="A236" i="26"/>
  <c r="J78" i="4"/>
  <c r="H78" i="4"/>
  <c r="I78" i="4"/>
  <c r="I80" i="33" l="1"/>
  <c r="H80" i="33"/>
  <c r="J80" i="33" s="1"/>
  <c r="A268" i="33"/>
  <c r="A290" i="31"/>
  <c r="L260" i="29"/>
  <c r="AC261" i="29" s="1"/>
  <c r="M260" i="29"/>
  <c r="AD260" i="29" s="1"/>
  <c r="N260" i="29"/>
  <c r="AE260" i="29" s="1"/>
  <c r="R77" i="4"/>
  <c r="A237" i="26"/>
  <c r="K78" i="4"/>
  <c r="Q78" i="4" s="1"/>
  <c r="M78" i="4"/>
  <c r="E79" i="4" s="1"/>
  <c r="L80" i="33" l="1"/>
  <c r="C81" i="33" s="1"/>
  <c r="D81" i="33" s="1"/>
  <c r="E81" i="33" s="1"/>
  <c r="K80" i="33"/>
  <c r="A269" i="33"/>
  <c r="A291" i="31"/>
  <c r="L261" i="29"/>
  <c r="AC262" i="29" s="1"/>
  <c r="M261" i="29"/>
  <c r="AD261" i="29" s="1"/>
  <c r="N261" i="29"/>
  <c r="AE261" i="29" s="1"/>
  <c r="P78" i="4"/>
  <c r="V77" i="4"/>
  <c r="X77" i="4" s="1"/>
  <c r="F79" i="12" s="1"/>
  <c r="A238" i="26"/>
  <c r="F79" i="4"/>
  <c r="G79" i="4" s="1"/>
  <c r="H81" i="33" l="1"/>
  <c r="I81" i="33"/>
  <c r="A270" i="33"/>
  <c r="A292" i="31"/>
  <c r="L262" i="29"/>
  <c r="AC263" i="29" s="1"/>
  <c r="M262" i="29"/>
  <c r="AD262" i="29" s="1"/>
  <c r="N262" i="29"/>
  <c r="AE262" i="29" s="1"/>
  <c r="G77" i="19"/>
  <c r="G77" i="25"/>
  <c r="T77" i="4"/>
  <c r="R78" i="4"/>
  <c r="A239" i="26"/>
  <c r="J79" i="4"/>
  <c r="H79" i="4"/>
  <c r="I79" i="4"/>
  <c r="J81" i="33" l="1"/>
  <c r="K81" i="33" s="1"/>
  <c r="L81" i="33"/>
  <c r="C82" i="33" s="1"/>
  <c r="D82" i="33" s="1"/>
  <c r="E82" i="33" s="1"/>
  <c r="A271" i="33"/>
  <c r="A293" i="31"/>
  <c r="N263" i="29"/>
  <c r="AE263" i="29" s="1"/>
  <c r="L263" i="29"/>
  <c r="AC264" i="29" s="1"/>
  <c r="M263" i="29"/>
  <c r="AD263" i="29" s="1"/>
  <c r="U77" i="4"/>
  <c r="E77" i="19"/>
  <c r="E77" i="25"/>
  <c r="V78" i="4"/>
  <c r="M79" i="4"/>
  <c r="E80" i="4" s="1"/>
  <c r="F80" i="4" s="1"/>
  <c r="G80" i="4" s="1"/>
  <c r="A240" i="26"/>
  <c r="K79" i="4"/>
  <c r="Q79" i="4" s="1"/>
  <c r="H82" i="33" l="1"/>
  <c r="J82" i="33" s="1"/>
  <c r="I82" i="33"/>
  <c r="K82" i="33" s="1"/>
  <c r="L82" i="33"/>
  <c r="C83" i="33" s="1"/>
  <c r="D83" i="33" s="1"/>
  <c r="E83" i="33" s="1"/>
  <c r="A272" i="33"/>
  <c r="A294" i="31"/>
  <c r="L264" i="29"/>
  <c r="AC265" i="29" s="1"/>
  <c r="M264" i="29"/>
  <c r="AD264" i="29" s="1"/>
  <c r="N264" i="29"/>
  <c r="AE264" i="29" s="1"/>
  <c r="T78" i="4"/>
  <c r="G78" i="19"/>
  <c r="G78" i="25"/>
  <c r="P79" i="4"/>
  <c r="F77" i="19"/>
  <c r="F77" i="25"/>
  <c r="A241" i="26"/>
  <c r="X78" i="4"/>
  <c r="F80" i="12" s="1"/>
  <c r="J80" i="4"/>
  <c r="H80" i="4"/>
  <c r="I80" i="4"/>
  <c r="H83" i="33" l="1"/>
  <c r="I83" i="33"/>
  <c r="A273" i="33"/>
  <c r="A295" i="31"/>
  <c r="L265" i="29"/>
  <c r="AC266" i="29" s="1"/>
  <c r="M265" i="29"/>
  <c r="AD265" i="29" s="1"/>
  <c r="N265" i="29"/>
  <c r="AE265" i="29" s="1"/>
  <c r="R79" i="4"/>
  <c r="U78" i="4"/>
  <c r="E78" i="19"/>
  <c r="E78" i="25"/>
  <c r="A242" i="26"/>
  <c r="M80" i="4"/>
  <c r="E81" i="4" s="1"/>
  <c r="F81" i="4" s="1"/>
  <c r="G81" i="4" s="1"/>
  <c r="K80" i="4"/>
  <c r="Q80" i="4" s="1"/>
  <c r="J83" i="33" l="1"/>
  <c r="K83" i="33" s="1"/>
  <c r="L83" i="33"/>
  <c r="C84" i="33" s="1"/>
  <c r="D84" i="33" s="1"/>
  <c r="E84" i="33" s="1"/>
  <c r="H84" i="33"/>
  <c r="J84" i="33" s="1"/>
  <c r="I84" i="33"/>
  <c r="A274" i="33"/>
  <c r="A296" i="31"/>
  <c r="L266" i="29"/>
  <c r="AC267" i="29" s="1"/>
  <c r="M266" i="29"/>
  <c r="AD266" i="29" s="1"/>
  <c r="N266" i="29"/>
  <c r="AE266" i="29" s="1"/>
  <c r="P80" i="4"/>
  <c r="F78" i="19"/>
  <c r="F78" i="25"/>
  <c r="V79" i="4"/>
  <c r="A243" i="26"/>
  <c r="J81" i="4"/>
  <c r="H81" i="4"/>
  <c r="I81" i="4"/>
  <c r="K84" i="33" l="1"/>
  <c r="L84" i="33"/>
  <c r="C85" i="33" s="1"/>
  <c r="D85" i="33" s="1"/>
  <c r="E85" i="33" s="1"/>
  <c r="A275" i="33"/>
  <c r="A297" i="31"/>
  <c r="N267" i="29"/>
  <c r="AE267" i="29" s="1"/>
  <c r="M267" i="29"/>
  <c r="AD267" i="29" s="1"/>
  <c r="L267" i="29"/>
  <c r="AC268" i="29" s="1"/>
  <c r="G79" i="19"/>
  <c r="G79" i="25"/>
  <c r="T79" i="4"/>
  <c r="R80" i="4"/>
  <c r="A244" i="26"/>
  <c r="K81" i="4"/>
  <c r="Q81" i="4" s="1"/>
  <c r="M81" i="4"/>
  <c r="E82" i="4" s="1"/>
  <c r="X79" i="4"/>
  <c r="F81" i="12" s="1"/>
  <c r="H85" i="33" l="1"/>
  <c r="J85" i="33" s="1"/>
  <c r="I85" i="33"/>
  <c r="A276" i="33"/>
  <c r="A298" i="31"/>
  <c r="L268" i="29"/>
  <c r="AC269" i="29" s="1"/>
  <c r="M268" i="29"/>
  <c r="AD268" i="29" s="1"/>
  <c r="N268" i="29"/>
  <c r="AE268" i="29" s="1"/>
  <c r="U79" i="4"/>
  <c r="E79" i="19"/>
  <c r="E79" i="25"/>
  <c r="V80" i="4"/>
  <c r="P81" i="4"/>
  <c r="A245" i="26"/>
  <c r="F82" i="4"/>
  <c r="G82" i="4" s="1"/>
  <c r="K85" i="33" l="1"/>
  <c r="L85" i="33"/>
  <c r="C86" i="33" s="1"/>
  <c r="D86" i="33" s="1"/>
  <c r="E86" i="33" s="1"/>
  <c r="A277" i="33"/>
  <c r="A299" i="31"/>
  <c r="L269" i="29"/>
  <c r="AC270" i="29" s="1"/>
  <c r="M269" i="29"/>
  <c r="AD269" i="29" s="1"/>
  <c r="N269" i="29"/>
  <c r="AE269" i="29" s="1"/>
  <c r="R81" i="4"/>
  <c r="T80" i="4"/>
  <c r="G80" i="19"/>
  <c r="G80" i="25"/>
  <c r="F79" i="19"/>
  <c r="F79" i="25"/>
  <c r="A246" i="26"/>
  <c r="X80" i="4"/>
  <c r="F82" i="12" s="1"/>
  <c r="J82" i="4"/>
  <c r="H82" i="4"/>
  <c r="I82" i="4"/>
  <c r="H86" i="33" l="1"/>
  <c r="J86" i="33" s="1"/>
  <c r="I86" i="33"/>
  <c r="M82" i="4"/>
  <c r="E83" i="4" s="1"/>
  <c r="F83" i="4" s="1"/>
  <c r="G83" i="4" s="1"/>
  <c r="A278" i="33"/>
  <c r="A300" i="31"/>
  <c r="L270" i="29"/>
  <c r="AC271" i="29" s="1"/>
  <c r="M270" i="29"/>
  <c r="AD270" i="29" s="1"/>
  <c r="N270" i="29"/>
  <c r="AE270" i="29" s="1"/>
  <c r="U80" i="4"/>
  <c r="E80" i="19"/>
  <c r="E80" i="25"/>
  <c r="V81" i="4"/>
  <c r="A247" i="26"/>
  <c r="K82" i="4"/>
  <c r="Q82" i="4" s="1"/>
  <c r="L86" i="33" l="1"/>
  <c r="C87" i="33" s="1"/>
  <c r="D87" i="33" s="1"/>
  <c r="E87" i="33" s="1"/>
  <c r="H87" i="33" s="1"/>
  <c r="J87" i="33" s="1"/>
  <c r="K86" i="33"/>
  <c r="A279" i="33"/>
  <c r="A301" i="31"/>
  <c r="N271" i="29"/>
  <c r="AE271" i="29" s="1"/>
  <c r="L271" i="29"/>
  <c r="AC272" i="29" s="1"/>
  <c r="M271" i="29"/>
  <c r="AD271" i="29" s="1"/>
  <c r="P82" i="4"/>
  <c r="T81" i="4"/>
  <c r="G81" i="19"/>
  <c r="G81" i="25"/>
  <c r="F80" i="19"/>
  <c r="F80" i="25"/>
  <c r="A248" i="26"/>
  <c r="X81" i="4"/>
  <c r="F83" i="12" s="1"/>
  <c r="J83" i="4"/>
  <c r="H83" i="4"/>
  <c r="I83" i="4"/>
  <c r="I87" i="33" l="1"/>
  <c r="K87" i="33" s="1"/>
  <c r="L87" i="33"/>
  <c r="C88" i="33" s="1"/>
  <c r="D88" i="33" s="1"/>
  <c r="E88" i="33" s="1"/>
  <c r="M83" i="4"/>
  <c r="E84" i="4" s="1"/>
  <c r="F84" i="4" s="1"/>
  <c r="G84" i="4" s="1"/>
  <c r="A280" i="33"/>
  <c r="A302" i="31"/>
  <c r="L272" i="29"/>
  <c r="AC273" i="29" s="1"/>
  <c r="M272" i="29"/>
  <c r="AD272" i="29" s="1"/>
  <c r="N272" i="29"/>
  <c r="AE272" i="29" s="1"/>
  <c r="U81" i="4"/>
  <c r="E81" i="19"/>
  <c r="E81" i="25"/>
  <c r="R82" i="4"/>
  <c r="A249" i="26"/>
  <c r="K83" i="4"/>
  <c r="Q83" i="4" s="1"/>
  <c r="I88" i="33" l="1"/>
  <c r="H88" i="33"/>
  <c r="J88" i="33" s="1"/>
  <c r="A281" i="33"/>
  <c r="A303" i="31"/>
  <c r="L273" i="29"/>
  <c r="AC274" i="29" s="1"/>
  <c r="M273" i="29"/>
  <c r="AD273" i="29" s="1"/>
  <c r="N273" i="29"/>
  <c r="AE273" i="29" s="1"/>
  <c r="V82" i="4"/>
  <c r="P83" i="4"/>
  <c r="F81" i="19"/>
  <c r="F81" i="25"/>
  <c r="A250" i="26"/>
  <c r="J84" i="4"/>
  <c r="H84" i="4"/>
  <c r="I84" i="4"/>
  <c r="K88" i="33" l="1"/>
  <c r="L88" i="33"/>
  <c r="C89" i="33" s="1"/>
  <c r="D89" i="33" s="1"/>
  <c r="E89" i="33" s="1"/>
  <c r="A282" i="33"/>
  <c r="A304" i="31"/>
  <c r="L274" i="29"/>
  <c r="AC275" i="29" s="1"/>
  <c r="M274" i="29"/>
  <c r="AD274" i="29" s="1"/>
  <c r="N274" i="29"/>
  <c r="AE274" i="29" s="1"/>
  <c r="R83" i="4"/>
  <c r="T82" i="4"/>
  <c r="G82" i="19"/>
  <c r="G82" i="25"/>
  <c r="A251" i="26"/>
  <c r="M84" i="4"/>
  <c r="E85" i="4" s="1"/>
  <c r="X82" i="4"/>
  <c r="F84" i="12" s="1"/>
  <c r="K84" i="4"/>
  <c r="Q84" i="4" s="1"/>
  <c r="I89" i="33" l="1"/>
  <c r="H89" i="33"/>
  <c r="J89" i="33" s="1"/>
  <c r="A283" i="33"/>
  <c r="A305" i="31"/>
  <c r="N275" i="29"/>
  <c r="AE275" i="29" s="1"/>
  <c r="L275" i="29"/>
  <c r="AC276" i="29" s="1"/>
  <c r="M275" i="29"/>
  <c r="AD275" i="29" s="1"/>
  <c r="U82" i="4"/>
  <c r="E82" i="19"/>
  <c r="E82" i="25"/>
  <c r="P84" i="4"/>
  <c r="V83" i="4"/>
  <c r="A252" i="26"/>
  <c r="F85" i="4"/>
  <c r="G85" i="4" s="1"/>
  <c r="L89" i="33" l="1"/>
  <c r="C90" i="33" s="1"/>
  <c r="D90" i="33" s="1"/>
  <c r="E90" i="33" s="1"/>
  <c r="K89" i="33"/>
  <c r="I90" i="33"/>
  <c r="H90" i="33"/>
  <c r="J90" i="33" s="1"/>
  <c r="A284" i="33"/>
  <c r="A306" i="31"/>
  <c r="L276" i="29"/>
  <c r="AC277" i="29" s="1"/>
  <c r="M276" i="29"/>
  <c r="AD276" i="29" s="1"/>
  <c r="N276" i="29"/>
  <c r="AE276" i="29" s="1"/>
  <c r="G83" i="19"/>
  <c r="G83" i="25"/>
  <c r="T83" i="4"/>
  <c r="R84" i="4"/>
  <c r="F82" i="19"/>
  <c r="F82" i="25"/>
  <c r="A253" i="26"/>
  <c r="X83" i="4"/>
  <c r="F85" i="12" s="1"/>
  <c r="J85" i="4"/>
  <c r="H85" i="4"/>
  <c r="I85" i="4"/>
  <c r="L90" i="33" l="1"/>
  <c r="C91" i="33" s="1"/>
  <c r="D91" i="33" s="1"/>
  <c r="E91" i="33" s="1"/>
  <c r="K90" i="33"/>
  <c r="A285" i="33"/>
  <c r="A307" i="31"/>
  <c r="L277" i="29"/>
  <c r="AC278" i="29" s="1"/>
  <c r="M277" i="29"/>
  <c r="AD277" i="29" s="1"/>
  <c r="N277" i="29"/>
  <c r="AE277" i="29" s="1"/>
  <c r="U83" i="4"/>
  <c r="E83" i="19"/>
  <c r="E83" i="25"/>
  <c r="V84" i="4"/>
  <c r="X84" i="4" s="1"/>
  <c r="F86" i="12" s="1"/>
  <c r="A254" i="26"/>
  <c r="K85" i="4"/>
  <c r="Q85" i="4" s="1"/>
  <c r="M85" i="4"/>
  <c r="E86" i="4" s="1"/>
  <c r="I91" i="33" l="1"/>
  <c r="H91" i="33"/>
  <c r="J91" i="33" s="1"/>
  <c r="A286" i="33"/>
  <c r="A308" i="31"/>
  <c r="L278" i="29"/>
  <c r="AC279" i="29" s="1"/>
  <c r="M278" i="29"/>
  <c r="AD278" i="29" s="1"/>
  <c r="N278" i="29"/>
  <c r="AE278" i="29" s="1"/>
  <c r="T84" i="4"/>
  <c r="U84" i="4" s="1"/>
  <c r="G84" i="19"/>
  <c r="G84" i="25"/>
  <c r="P85" i="4"/>
  <c r="F83" i="19"/>
  <c r="F83" i="25"/>
  <c r="A255" i="26"/>
  <c r="F86" i="4"/>
  <c r="G86" i="4" s="1"/>
  <c r="L91" i="33" l="1"/>
  <c r="C92" i="33" s="1"/>
  <c r="D92" i="33" s="1"/>
  <c r="E92" i="33" s="1"/>
  <c r="K91" i="33"/>
  <c r="A287" i="33"/>
  <c r="A309" i="31"/>
  <c r="N279" i="29"/>
  <c r="AE279" i="29" s="1"/>
  <c r="L279" i="29"/>
  <c r="AC280" i="29" s="1"/>
  <c r="M279" i="29"/>
  <c r="AD279" i="29" s="1"/>
  <c r="R85" i="4"/>
  <c r="F84" i="19"/>
  <c r="F84" i="25"/>
  <c r="E84" i="19"/>
  <c r="E84" i="25"/>
  <c r="A256" i="26"/>
  <c r="J86" i="4"/>
  <c r="H86" i="4"/>
  <c r="I86" i="4"/>
  <c r="H92" i="33" l="1"/>
  <c r="J92" i="33" s="1"/>
  <c r="I92" i="33"/>
  <c r="A288" i="33"/>
  <c r="A310" i="31"/>
  <c r="L280" i="29"/>
  <c r="AC281" i="29" s="1"/>
  <c r="M280" i="29"/>
  <c r="AD280" i="29" s="1"/>
  <c r="N280" i="29"/>
  <c r="AE280" i="29" s="1"/>
  <c r="V85" i="4"/>
  <c r="X85" i="4" s="1"/>
  <c r="F87" i="12" s="1"/>
  <c r="A257" i="26"/>
  <c r="M86" i="4"/>
  <c r="E87" i="4" s="1"/>
  <c r="K86" i="4"/>
  <c r="Q86" i="4" s="1"/>
  <c r="K92" i="33" l="1"/>
  <c r="L92" i="33"/>
  <c r="C93" i="33" s="1"/>
  <c r="D93" i="33" s="1"/>
  <c r="E93" i="33" s="1"/>
  <c r="A289" i="33"/>
  <c r="A311" i="31"/>
  <c r="L281" i="29"/>
  <c r="AC282" i="29" s="1"/>
  <c r="M281" i="29"/>
  <c r="AD281" i="29" s="1"/>
  <c r="N281" i="29"/>
  <c r="AE281" i="29" s="1"/>
  <c r="P86" i="4"/>
  <c r="G85" i="19"/>
  <c r="G85" i="25"/>
  <c r="T85" i="4"/>
  <c r="A258" i="26"/>
  <c r="F87" i="4"/>
  <c r="G87" i="4" s="1"/>
  <c r="I93" i="33" l="1"/>
  <c r="H93" i="33"/>
  <c r="J93" i="33" s="1"/>
  <c r="A290" i="33"/>
  <c r="A312" i="31"/>
  <c r="L282" i="29"/>
  <c r="AC283" i="29" s="1"/>
  <c r="M282" i="29"/>
  <c r="AD282" i="29" s="1"/>
  <c r="N282" i="29"/>
  <c r="AE282" i="29" s="1"/>
  <c r="U85" i="4"/>
  <c r="E85" i="19"/>
  <c r="E85" i="25"/>
  <c r="R86" i="4"/>
  <c r="A259" i="26"/>
  <c r="J87" i="4"/>
  <c r="H87" i="4"/>
  <c r="I87" i="4"/>
  <c r="L93" i="33" l="1"/>
  <c r="C94" i="33" s="1"/>
  <c r="D94" i="33" s="1"/>
  <c r="E94" i="33" s="1"/>
  <c r="K93" i="33"/>
  <c r="A291" i="33"/>
  <c r="A313" i="31"/>
  <c r="M87" i="4"/>
  <c r="E88" i="4" s="1"/>
  <c r="N283" i="29"/>
  <c r="AE283" i="29" s="1"/>
  <c r="L283" i="29"/>
  <c r="AC284" i="29" s="1"/>
  <c r="M283" i="29"/>
  <c r="AD283" i="29" s="1"/>
  <c r="V86" i="4"/>
  <c r="X86" i="4" s="1"/>
  <c r="F88" i="12" s="1"/>
  <c r="F85" i="19"/>
  <c r="F85" i="25"/>
  <c r="A260" i="26"/>
  <c r="K87" i="4"/>
  <c r="Q87" i="4" s="1"/>
  <c r="H94" i="33" l="1"/>
  <c r="J94" i="33" s="1"/>
  <c r="I94" i="33"/>
  <c r="A292" i="33"/>
  <c r="A314" i="31"/>
  <c r="L284" i="29"/>
  <c r="AC285" i="29" s="1"/>
  <c r="M284" i="29"/>
  <c r="AD284" i="29" s="1"/>
  <c r="N284" i="29"/>
  <c r="AE284" i="29" s="1"/>
  <c r="P87" i="4"/>
  <c r="T86" i="4"/>
  <c r="U86" i="4" s="1"/>
  <c r="G86" i="19"/>
  <c r="G86" i="25"/>
  <c r="A261" i="26"/>
  <c r="F88" i="4"/>
  <c r="G88" i="4" s="1"/>
  <c r="K94" i="33" l="1"/>
  <c r="L94" i="33"/>
  <c r="C95" i="33" s="1"/>
  <c r="D95" i="33" s="1"/>
  <c r="E95" i="33" s="1"/>
  <c r="A293" i="33"/>
  <c r="A315" i="31"/>
  <c r="L285" i="29"/>
  <c r="AC286" i="29" s="1"/>
  <c r="M285" i="29"/>
  <c r="AD285" i="29" s="1"/>
  <c r="N285" i="29"/>
  <c r="AE285" i="29" s="1"/>
  <c r="F86" i="19"/>
  <c r="F86" i="25"/>
  <c r="E86" i="19"/>
  <c r="E86" i="25"/>
  <c r="R87" i="4"/>
  <c r="A262" i="26"/>
  <c r="J88" i="4"/>
  <c r="H88" i="4"/>
  <c r="I88" i="4"/>
  <c r="H95" i="33" l="1"/>
  <c r="J95" i="33" s="1"/>
  <c r="I95" i="33"/>
  <c r="A294" i="33"/>
  <c r="A316" i="31"/>
  <c r="L286" i="29"/>
  <c r="AC287" i="29" s="1"/>
  <c r="M286" i="29"/>
  <c r="AD286" i="29" s="1"/>
  <c r="N286" i="29"/>
  <c r="AE286" i="29" s="1"/>
  <c r="V87" i="4"/>
  <c r="A263" i="26"/>
  <c r="K88" i="4"/>
  <c r="Q88" i="4" s="1"/>
  <c r="M88" i="4"/>
  <c r="E89" i="4" s="1"/>
  <c r="K95" i="33" l="1"/>
  <c r="L95" i="33"/>
  <c r="C96" i="33" s="1"/>
  <c r="D96" i="33" s="1"/>
  <c r="E96" i="33" s="1"/>
  <c r="A295" i="33"/>
  <c r="A317" i="31"/>
  <c r="N287" i="29"/>
  <c r="AE287" i="29" s="1"/>
  <c r="M287" i="29"/>
  <c r="AD287" i="29" s="1"/>
  <c r="L287" i="29"/>
  <c r="AC288" i="29" s="1"/>
  <c r="P88" i="4"/>
  <c r="T87" i="4"/>
  <c r="G87" i="19"/>
  <c r="G87" i="25"/>
  <c r="A264" i="26"/>
  <c r="X87" i="4"/>
  <c r="F89" i="12" s="1"/>
  <c r="F89" i="4"/>
  <c r="G89" i="4" s="1"/>
  <c r="H96" i="33" l="1"/>
  <c r="J96" i="33" s="1"/>
  <c r="I96" i="33"/>
  <c r="A296" i="33"/>
  <c r="A318" i="31"/>
  <c r="L288" i="29"/>
  <c r="M288" i="29"/>
  <c r="AD288" i="29" s="1"/>
  <c r="N288" i="29"/>
  <c r="AE288" i="29" s="1"/>
  <c r="U87" i="4"/>
  <c r="E87" i="19"/>
  <c r="E87" i="25"/>
  <c r="R88" i="4"/>
  <c r="A265" i="26"/>
  <c r="J89" i="4"/>
  <c r="H89" i="4"/>
  <c r="I89" i="4"/>
  <c r="L96" i="33" l="1"/>
  <c r="C97" i="33" s="1"/>
  <c r="D97" i="33" s="1"/>
  <c r="E97" i="33" s="1"/>
  <c r="H97" i="33" s="1"/>
  <c r="J97" i="33" s="1"/>
  <c r="K96" i="33"/>
  <c r="A297" i="33"/>
  <c r="A319" i="31"/>
  <c r="L289" i="29"/>
  <c r="M289" i="29"/>
  <c r="N289" i="29"/>
  <c r="V88" i="4"/>
  <c r="X88" i="4" s="1"/>
  <c r="F90" i="12" s="1"/>
  <c r="F87" i="19"/>
  <c r="F87" i="25"/>
  <c r="A266" i="26"/>
  <c r="K89" i="4"/>
  <c r="Q89" i="4" s="1"/>
  <c r="M89" i="4"/>
  <c r="E90" i="4" s="1"/>
  <c r="I97" i="33" l="1"/>
  <c r="K97" i="33" s="1"/>
  <c r="A298" i="33"/>
  <c r="A320" i="31"/>
  <c r="L290" i="29"/>
  <c r="M290" i="29"/>
  <c r="N290" i="29"/>
  <c r="P89" i="4"/>
  <c r="T88" i="4"/>
  <c r="U88" i="4" s="1"/>
  <c r="G88" i="19"/>
  <c r="G88" i="25"/>
  <c r="A267" i="26"/>
  <c r="F90" i="4"/>
  <c r="G90" i="4" s="1"/>
  <c r="L97" i="33" l="1"/>
  <c r="C98" i="33" s="1"/>
  <c r="D98" i="33" s="1"/>
  <c r="E98" i="33" s="1"/>
  <c r="I98" i="33"/>
  <c r="H98" i="33"/>
  <c r="J98" i="33" s="1"/>
  <c r="A299" i="33"/>
  <c r="A321" i="31"/>
  <c r="N291" i="29"/>
  <c r="M291" i="29"/>
  <c r="L291" i="29"/>
  <c r="E88" i="19"/>
  <c r="E88" i="25"/>
  <c r="F88" i="19"/>
  <c r="F88" i="25"/>
  <c r="R89" i="4"/>
  <c r="A268" i="26"/>
  <c r="J90" i="4"/>
  <c r="H90" i="4"/>
  <c r="I90" i="4"/>
  <c r="L98" i="33" l="1"/>
  <c r="C99" i="33" s="1"/>
  <c r="D99" i="33" s="1"/>
  <c r="E99" i="33" s="1"/>
  <c r="H99" i="33" s="1"/>
  <c r="J99" i="33" s="1"/>
  <c r="K98" i="33"/>
  <c r="A300" i="33"/>
  <c r="A322" i="31"/>
  <c r="L292" i="29"/>
  <c r="M292" i="29"/>
  <c r="N292" i="29"/>
  <c r="V89" i="4"/>
  <c r="X89" i="4" s="1"/>
  <c r="F91" i="12" s="1"/>
  <c r="A269" i="26"/>
  <c r="K90" i="4"/>
  <c r="Q90" i="4" s="1"/>
  <c r="M90" i="4"/>
  <c r="E91" i="4" s="1"/>
  <c r="I99" i="33" l="1"/>
  <c r="K99" i="33" s="1"/>
  <c r="A301" i="33"/>
  <c r="A323" i="31"/>
  <c r="L293" i="29"/>
  <c r="M293" i="29"/>
  <c r="N293" i="29"/>
  <c r="P90" i="4"/>
  <c r="T89" i="4"/>
  <c r="U89" i="4" s="1"/>
  <c r="G89" i="19"/>
  <c r="G89" i="25"/>
  <c r="A270" i="26"/>
  <c r="F91" i="4"/>
  <c r="G91" i="4" s="1"/>
  <c r="L99" i="33" l="1"/>
  <c r="C100" i="33" s="1"/>
  <c r="D100" i="33" s="1"/>
  <c r="E100" i="33" s="1"/>
  <c r="I100" i="33" s="1"/>
  <c r="A302" i="33"/>
  <c r="A324" i="31"/>
  <c r="L294" i="29"/>
  <c r="M294" i="29"/>
  <c r="N294" i="29"/>
  <c r="E89" i="19"/>
  <c r="E89" i="25"/>
  <c r="F89" i="19"/>
  <c r="F89" i="25"/>
  <c r="R90" i="4"/>
  <c r="A271" i="26"/>
  <c r="J91" i="4"/>
  <c r="H91" i="4"/>
  <c r="I91" i="4"/>
  <c r="H100" i="33" l="1"/>
  <c r="J100" i="33" s="1"/>
  <c r="K100" i="33"/>
  <c r="L100" i="33"/>
  <c r="C101" i="33" s="1"/>
  <c r="D101" i="33" s="1"/>
  <c r="E101" i="33" s="1"/>
  <c r="H101" i="33" s="1"/>
  <c r="J101" i="33" s="1"/>
  <c r="A303" i="33"/>
  <c r="A325" i="31"/>
  <c r="K91" i="4"/>
  <c r="Q91" i="4" s="1"/>
  <c r="P91" i="4" s="1"/>
  <c r="N295" i="29"/>
  <c r="L295" i="29"/>
  <c r="M295" i="29"/>
  <c r="V90" i="4"/>
  <c r="X90" i="4" s="1"/>
  <c r="F92" i="12" s="1"/>
  <c r="A272" i="26"/>
  <c r="M91" i="4"/>
  <c r="E92" i="4" s="1"/>
  <c r="F92" i="4" s="1"/>
  <c r="G92" i="4" s="1"/>
  <c r="I101" i="33" l="1"/>
  <c r="K101" i="33" s="1"/>
  <c r="L101" i="33"/>
  <c r="C102" i="33" s="1"/>
  <c r="D102" i="33" s="1"/>
  <c r="E102" i="33" s="1"/>
  <c r="A304" i="33"/>
  <c r="A326" i="31"/>
  <c r="L296" i="29"/>
  <c r="M296" i="29"/>
  <c r="N296" i="29"/>
  <c r="T90" i="4"/>
  <c r="U90" i="4" s="1"/>
  <c r="G90" i="19"/>
  <c r="G90" i="25"/>
  <c r="R91" i="4"/>
  <c r="A273" i="26"/>
  <c r="J92" i="4"/>
  <c r="H92" i="4"/>
  <c r="I92" i="4"/>
  <c r="I102" i="33" l="1"/>
  <c r="H102" i="33"/>
  <c r="J102" i="33" s="1"/>
  <c r="A305" i="33"/>
  <c r="A327" i="31"/>
  <c r="L297" i="29"/>
  <c r="M297" i="29"/>
  <c r="N297" i="29"/>
  <c r="V91" i="4"/>
  <c r="F90" i="19"/>
  <c r="F90" i="25"/>
  <c r="E90" i="19"/>
  <c r="E90" i="25"/>
  <c r="A274" i="26"/>
  <c r="M92" i="4"/>
  <c r="E93" i="4" s="1"/>
  <c r="F93" i="4" s="1"/>
  <c r="G93" i="4" s="1"/>
  <c r="K92" i="4"/>
  <c r="Q92" i="4" s="1"/>
  <c r="L102" i="33" l="1"/>
  <c r="C103" i="33" s="1"/>
  <c r="D103" i="33" s="1"/>
  <c r="K102" i="33"/>
  <c r="A306" i="33"/>
  <c r="A328" i="31"/>
  <c r="L298" i="29"/>
  <c r="M298" i="29"/>
  <c r="N298" i="29"/>
  <c r="P92" i="4"/>
  <c r="G91" i="19"/>
  <c r="G91" i="25"/>
  <c r="T91" i="4"/>
  <c r="A275" i="26"/>
  <c r="J93" i="4"/>
  <c r="H93" i="4"/>
  <c r="I93" i="4"/>
  <c r="E103" i="33" l="1"/>
  <c r="I103" i="33" s="1"/>
  <c r="A307" i="33"/>
  <c r="A329" i="31"/>
  <c r="N299" i="29"/>
  <c r="L299" i="29"/>
  <c r="M299" i="29"/>
  <c r="U91" i="4"/>
  <c r="E91" i="19"/>
  <c r="E91" i="25"/>
  <c r="R92" i="4"/>
  <c r="A276" i="26"/>
  <c r="M93" i="4"/>
  <c r="E94" i="4" s="1"/>
  <c r="X91" i="4"/>
  <c r="F93" i="12" s="1"/>
  <c r="K93" i="4"/>
  <c r="Q93" i="4" s="1"/>
  <c r="H103" i="33" l="1"/>
  <c r="J103" i="33" s="1"/>
  <c r="K103" i="33" s="1"/>
  <c r="A308" i="33"/>
  <c r="A330" i="31"/>
  <c r="L300" i="29"/>
  <c r="M300" i="29"/>
  <c r="N300" i="29"/>
  <c r="P93" i="4"/>
  <c r="V92" i="4"/>
  <c r="F91" i="19"/>
  <c r="F91" i="25"/>
  <c r="A277" i="26"/>
  <c r="F94" i="4"/>
  <c r="G94" i="4" s="1"/>
  <c r="L103" i="33" l="1"/>
  <c r="C104" i="33" s="1"/>
  <c r="D104" i="33" s="1"/>
  <c r="E104" i="33" s="1"/>
  <c r="I104" i="33" s="1"/>
  <c r="A309" i="33"/>
  <c r="A331" i="31"/>
  <c r="L301" i="29"/>
  <c r="M301" i="29"/>
  <c r="N301" i="29"/>
  <c r="T92" i="4"/>
  <c r="U92" i="4" s="1"/>
  <c r="G92" i="19"/>
  <c r="G92" i="25"/>
  <c r="X92" i="4"/>
  <c r="F94" i="12" s="1"/>
  <c r="R93" i="4"/>
  <c r="A278" i="26"/>
  <c r="J94" i="4"/>
  <c r="H94" i="4"/>
  <c r="I94" i="4"/>
  <c r="H104" i="33" l="1"/>
  <c r="J104" i="33" s="1"/>
  <c r="K104" i="33"/>
  <c r="L104" i="33"/>
  <c r="C105" i="33" s="1"/>
  <c r="D105" i="33" s="1"/>
  <c r="E105" i="33" s="1"/>
  <c r="H105" i="33" s="1"/>
  <c r="J105" i="33" s="1"/>
  <c r="M94" i="4"/>
  <c r="E95" i="4" s="1"/>
  <c r="A310" i="33"/>
  <c r="A332" i="31"/>
  <c r="L302" i="29"/>
  <c r="M302" i="29"/>
  <c r="N302" i="29"/>
  <c r="V93" i="4"/>
  <c r="F92" i="19"/>
  <c r="F92" i="25"/>
  <c r="E92" i="19"/>
  <c r="E92" i="25"/>
  <c r="A279" i="26"/>
  <c r="K94" i="4"/>
  <c r="Q94" i="4" s="1"/>
  <c r="I105" i="33" l="1"/>
  <c r="L105" i="33" s="1"/>
  <c r="C106" i="33" s="1"/>
  <c r="D106" i="33" s="1"/>
  <c r="E106" i="33" s="1"/>
  <c r="I106" i="33" s="1"/>
  <c r="A311" i="33"/>
  <c r="A333" i="31"/>
  <c r="N303" i="29"/>
  <c r="L303" i="29"/>
  <c r="M303" i="29"/>
  <c r="P94" i="4"/>
  <c r="G93" i="19"/>
  <c r="G93" i="25"/>
  <c r="T93" i="4"/>
  <c r="A280" i="26"/>
  <c r="X93" i="4"/>
  <c r="F95" i="12" s="1"/>
  <c r="F95" i="4"/>
  <c r="G95" i="4" s="1"/>
  <c r="H106" i="33" l="1"/>
  <c r="J106" i="33" s="1"/>
  <c r="K105" i="33"/>
  <c r="L106" i="33"/>
  <c r="C107" i="33" s="1"/>
  <c r="D107" i="33" s="1"/>
  <c r="E107" i="33" s="1"/>
  <c r="K106" i="33"/>
  <c r="A312" i="33"/>
  <c r="A334" i="31"/>
  <c r="L304" i="29"/>
  <c r="M304" i="29"/>
  <c r="N304" i="29"/>
  <c r="U93" i="4"/>
  <c r="E93" i="19"/>
  <c r="E93" i="25"/>
  <c r="R94" i="4"/>
  <c r="A281" i="26"/>
  <c r="J95" i="4"/>
  <c r="H95" i="4"/>
  <c r="I95" i="4"/>
  <c r="H107" i="33" l="1"/>
  <c r="J107" i="33" s="1"/>
  <c r="I107" i="33"/>
  <c r="M95" i="4"/>
  <c r="E96" i="4" s="1"/>
  <c r="A313" i="33"/>
  <c r="A335" i="31"/>
  <c r="L305" i="29"/>
  <c r="M305" i="29"/>
  <c r="N305" i="29"/>
  <c r="V94" i="4"/>
  <c r="X94" i="4" s="1"/>
  <c r="F96" i="12" s="1"/>
  <c r="F93" i="19"/>
  <c r="F93" i="25"/>
  <c r="A282" i="26"/>
  <c r="K95" i="4"/>
  <c r="Q95" i="4" s="1"/>
  <c r="L107" i="33" l="1"/>
  <c r="C108" i="33" s="1"/>
  <c r="D108" i="33" s="1"/>
  <c r="E108" i="33" s="1"/>
  <c r="H108" i="33" s="1"/>
  <c r="J108" i="33" s="1"/>
  <c r="K107" i="33"/>
  <c r="I108" i="33"/>
  <c r="A314" i="33"/>
  <c r="A336" i="31"/>
  <c r="L306" i="29"/>
  <c r="M306" i="29"/>
  <c r="N306" i="29"/>
  <c r="P95" i="4"/>
  <c r="T94" i="4"/>
  <c r="U94" i="4" s="1"/>
  <c r="G94" i="19"/>
  <c r="G94" i="25"/>
  <c r="A283" i="26"/>
  <c r="F96" i="4"/>
  <c r="G96" i="4" s="1"/>
  <c r="K108" i="33" l="1"/>
  <c r="L108" i="33"/>
  <c r="C109" i="33" s="1"/>
  <c r="A315" i="33"/>
  <c r="A337" i="31"/>
  <c r="N307" i="29"/>
  <c r="L307" i="29"/>
  <c r="M307" i="29"/>
  <c r="E94" i="19"/>
  <c r="E94" i="25"/>
  <c r="F94" i="19"/>
  <c r="F94" i="25"/>
  <c r="R95" i="4"/>
  <c r="A284" i="26"/>
  <c r="J96" i="4"/>
  <c r="H96" i="4"/>
  <c r="I96" i="4"/>
  <c r="D109" i="33" l="1"/>
  <c r="E109" i="33" s="1"/>
  <c r="A316" i="33"/>
  <c r="A338" i="31"/>
  <c r="L308" i="29"/>
  <c r="M308" i="29"/>
  <c r="N308" i="29"/>
  <c r="V95" i="4"/>
  <c r="A285" i="26"/>
  <c r="M96" i="4"/>
  <c r="E97" i="4" s="1"/>
  <c r="F97" i="4" s="1"/>
  <c r="G97" i="4" s="1"/>
  <c r="K96" i="4"/>
  <c r="Q96" i="4" s="1"/>
  <c r="I109" i="33" l="1"/>
  <c r="H109" i="33"/>
  <c r="J109" i="33" s="1"/>
  <c r="A317" i="33"/>
  <c r="A339" i="31"/>
  <c r="L309" i="29"/>
  <c r="M309" i="29"/>
  <c r="N309" i="29"/>
  <c r="P96" i="4"/>
  <c r="T95" i="4"/>
  <c r="G95" i="19"/>
  <c r="G95" i="25"/>
  <c r="A286" i="26"/>
  <c r="X95" i="4"/>
  <c r="F97" i="12" s="1"/>
  <c r="J97" i="4"/>
  <c r="H97" i="4"/>
  <c r="I97" i="4"/>
  <c r="L109" i="33" l="1"/>
  <c r="C110" i="33" s="1"/>
  <c r="D110" i="33" s="1"/>
  <c r="E110" i="33" s="1"/>
  <c r="K109" i="33"/>
  <c r="A318" i="33"/>
  <c r="A340" i="31"/>
  <c r="L310" i="29"/>
  <c r="M310" i="29"/>
  <c r="N310" i="29"/>
  <c r="U95" i="4"/>
  <c r="E95" i="19"/>
  <c r="E95" i="25"/>
  <c r="R96" i="4"/>
  <c r="A287" i="26"/>
  <c r="K97" i="4"/>
  <c r="Q97" i="4" s="1"/>
  <c r="M97" i="4"/>
  <c r="E98" i="4" s="1"/>
  <c r="I110" i="33" l="1"/>
  <c r="H110" i="33"/>
  <c r="J110" i="33" s="1"/>
  <c r="A319" i="33"/>
  <c r="A341" i="31"/>
  <c r="N311" i="29"/>
  <c r="L311" i="29"/>
  <c r="M311" i="29"/>
  <c r="P97" i="4"/>
  <c r="V96" i="4"/>
  <c r="F95" i="19"/>
  <c r="F95" i="25"/>
  <c r="A288" i="26"/>
  <c r="F98" i="4"/>
  <c r="G98" i="4" s="1"/>
  <c r="L110" i="33" l="1"/>
  <c r="C111" i="33" s="1"/>
  <c r="D111" i="33" s="1"/>
  <c r="E111" i="33" s="1"/>
  <c r="I111" i="33" s="1"/>
  <c r="K110" i="33"/>
  <c r="A320" i="33"/>
  <c r="A342" i="31"/>
  <c r="L312" i="29"/>
  <c r="M312" i="29"/>
  <c r="N312" i="29"/>
  <c r="T96" i="4"/>
  <c r="U96" i="4" s="1"/>
  <c r="G96" i="19"/>
  <c r="G96" i="25"/>
  <c r="X96" i="4"/>
  <c r="F98" i="12" s="1"/>
  <c r="R97" i="4"/>
  <c r="A289" i="26"/>
  <c r="J98" i="4"/>
  <c r="H98" i="4"/>
  <c r="I98" i="4"/>
  <c r="H111" i="33" l="1"/>
  <c r="J111" i="33" s="1"/>
  <c r="K111" i="33" s="1"/>
  <c r="A321" i="33"/>
  <c r="A343" i="31"/>
  <c r="L313" i="29"/>
  <c r="M313" i="29"/>
  <c r="N313" i="29"/>
  <c r="V97" i="4"/>
  <c r="F96" i="19"/>
  <c r="F96" i="25"/>
  <c r="E96" i="19"/>
  <c r="E96" i="25"/>
  <c r="A290" i="26"/>
  <c r="M98" i="4"/>
  <c r="E99" i="4" s="1"/>
  <c r="K98" i="4"/>
  <c r="Q98" i="4" s="1"/>
  <c r="L111" i="33" l="1"/>
  <c r="C112" i="33" s="1"/>
  <c r="D112" i="33" s="1"/>
  <c r="E112" i="33" s="1"/>
  <c r="H112" i="33" s="1"/>
  <c r="J112" i="33" s="1"/>
  <c r="A322" i="33"/>
  <c r="A344" i="31"/>
  <c r="L314" i="29"/>
  <c r="M314" i="29"/>
  <c r="N314" i="29"/>
  <c r="T97" i="4"/>
  <c r="G97" i="19"/>
  <c r="G97" i="25"/>
  <c r="P98" i="4"/>
  <c r="A291" i="26"/>
  <c r="X97" i="4"/>
  <c r="F99" i="12" s="1"/>
  <c r="F99" i="4"/>
  <c r="G99" i="4" s="1"/>
  <c r="I112" i="33" l="1"/>
  <c r="L112" i="33" s="1"/>
  <c r="C113" i="33" s="1"/>
  <c r="D113" i="33" s="1"/>
  <c r="E113" i="33" s="1"/>
  <c r="I113" i="33" s="1"/>
  <c r="A323" i="33"/>
  <c r="A345" i="31"/>
  <c r="N315" i="29"/>
  <c r="M315" i="29"/>
  <c r="L315" i="29"/>
  <c r="R98" i="4"/>
  <c r="U97" i="4"/>
  <c r="E97" i="19"/>
  <c r="E97" i="25"/>
  <c r="A292" i="26"/>
  <c r="J99" i="4"/>
  <c r="H99" i="4"/>
  <c r="I99" i="4"/>
  <c r="K112" i="33" l="1"/>
  <c r="H113" i="33"/>
  <c r="J113" i="33" s="1"/>
  <c r="K113" i="33" s="1"/>
  <c r="A324" i="33"/>
  <c r="A346" i="31"/>
  <c r="M99" i="4"/>
  <c r="E100" i="4" s="1"/>
  <c r="F100" i="4" s="1"/>
  <c r="G100" i="4" s="1"/>
  <c r="L316" i="29"/>
  <c r="M316" i="29"/>
  <c r="N316" i="29"/>
  <c r="F97" i="19"/>
  <c r="F97" i="25"/>
  <c r="V98" i="4"/>
  <c r="X98" i="4" s="1"/>
  <c r="F100" i="12" s="1"/>
  <c r="A293" i="26"/>
  <c r="K99" i="4"/>
  <c r="Q99" i="4" s="1"/>
  <c r="L113" i="33" l="1"/>
  <c r="C114" i="33" s="1"/>
  <c r="D114" i="33" s="1"/>
  <c r="E114" i="33" s="1"/>
  <c r="H114" i="33"/>
  <c r="J114" i="33" s="1"/>
  <c r="I114" i="33"/>
  <c r="A325" i="33"/>
  <c r="A347" i="31"/>
  <c r="L317" i="29"/>
  <c r="M317" i="29"/>
  <c r="N317" i="29"/>
  <c r="P99" i="4"/>
  <c r="T98" i="4"/>
  <c r="U98" i="4" s="1"/>
  <c r="G98" i="19"/>
  <c r="G98" i="25"/>
  <c r="A294" i="26"/>
  <c r="J100" i="4"/>
  <c r="H100" i="4"/>
  <c r="I100" i="4"/>
  <c r="L114" i="33" l="1"/>
  <c r="C115" i="33" s="1"/>
  <c r="K114" i="33"/>
  <c r="A326" i="33"/>
  <c r="A348" i="31"/>
  <c r="L318" i="29"/>
  <c r="M318" i="29"/>
  <c r="N318" i="29"/>
  <c r="F98" i="19"/>
  <c r="F98" i="25"/>
  <c r="E98" i="19"/>
  <c r="E98" i="25"/>
  <c r="R99" i="4"/>
  <c r="A295" i="26"/>
  <c r="M100" i="4"/>
  <c r="E101" i="4" s="1"/>
  <c r="F101" i="4" s="1"/>
  <c r="G101" i="4" s="1"/>
  <c r="K100" i="4"/>
  <c r="Q100" i="4" s="1"/>
  <c r="A327" i="33" l="1"/>
  <c r="D115" i="33"/>
  <c r="E115" i="33" s="1"/>
  <c r="A349" i="31"/>
  <c r="N319" i="29"/>
  <c r="L319" i="29"/>
  <c r="M319" i="29"/>
  <c r="V99" i="4"/>
  <c r="X99" i="4" s="1"/>
  <c r="F101" i="12" s="1"/>
  <c r="P100" i="4"/>
  <c r="A296" i="26"/>
  <c r="J101" i="4"/>
  <c r="H101" i="4"/>
  <c r="I101" i="4"/>
  <c r="H115" i="33" l="1"/>
  <c r="J115" i="33" s="1"/>
  <c r="I115" i="33"/>
  <c r="A328" i="33"/>
  <c r="A350" i="31"/>
  <c r="L320" i="29"/>
  <c r="M320" i="29"/>
  <c r="N320" i="29"/>
  <c r="R100" i="4"/>
  <c r="G99" i="19"/>
  <c r="G99" i="25"/>
  <c r="T99" i="4"/>
  <c r="A297" i="26"/>
  <c r="M101" i="4"/>
  <c r="E102" i="4" s="1"/>
  <c r="K101" i="4"/>
  <c r="Q101" i="4" s="1"/>
  <c r="L115" i="33" l="1"/>
  <c r="C116" i="33" s="1"/>
  <c r="K115" i="33"/>
  <c r="A329" i="33"/>
  <c r="A351" i="31"/>
  <c r="L321" i="29"/>
  <c r="M321" i="29"/>
  <c r="N321" i="29"/>
  <c r="P101" i="4"/>
  <c r="U99" i="4"/>
  <c r="E99" i="19"/>
  <c r="E99" i="25"/>
  <c r="V100" i="4"/>
  <c r="A298" i="26"/>
  <c r="F102" i="4"/>
  <c r="G102" i="4" s="1"/>
  <c r="A330" i="33" l="1"/>
  <c r="D116" i="33"/>
  <c r="E116" i="33" s="1"/>
  <c r="A352" i="31"/>
  <c r="L322" i="29"/>
  <c r="M322" i="29"/>
  <c r="N322" i="29"/>
  <c r="T100" i="4"/>
  <c r="G100" i="19"/>
  <c r="G100" i="25"/>
  <c r="F99" i="19"/>
  <c r="F99" i="25"/>
  <c r="R101" i="4"/>
  <c r="A299" i="26"/>
  <c r="X100" i="4"/>
  <c r="F102" i="12" s="1"/>
  <c r="J102" i="4"/>
  <c r="H102" i="4"/>
  <c r="I102" i="4"/>
  <c r="M102" i="4" l="1"/>
  <c r="E103" i="4" s="1"/>
  <c r="F103" i="4" s="1"/>
  <c r="G103" i="4" s="1"/>
  <c r="H116" i="33"/>
  <c r="J116" i="33" s="1"/>
  <c r="I116" i="33"/>
  <c r="A331" i="33"/>
  <c r="A353" i="31"/>
  <c r="N323" i="29"/>
  <c r="L323" i="29"/>
  <c r="M323" i="29"/>
  <c r="V101" i="4"/>
  <c r="X101" i="4" s="1"/>
  <c r="F103" i="12" s="1"/>
  <c r="U100" i="4"/>
  <c r="E100" i="19"/>
  <c r="E100" i="25"/>
  <c r="A300" i="26"/>
  <c r="K102" i="4"/>
  <c r="A332" i="33" l="1"/>
  <c r="L116" i="33"/>
  <c r="C117" i="33" s="1"/>
  <c r="K116" i="33"/>
  <c r="A354" i="31"/>
  <c r="L324" i="29"/>
  <c r="M324" i="29"/>
  <c r="N324" i="29"/>
  <c r="F100" i="19"/>
  <c r="F100" i="25"/>
  <c r="G101" i="19"/>
  <c r="G101" i="25"/>
  <c r="T101" i="4"/>
  <c r="A301" i="26"/>
  <c r="Q102" i="4"/>
  <c r="J103" i="4"/>
  <c r="H103" i="4"/>
  <c r="I103" i="4"/>
  <c r="D117" i="33" l="1"/>
  <c r="E117" i="33" s="1"/>
  <c r="A333" i="33"/>
  <c r="A355" i="31"/>
  <c r="L325" i="29"/>
  <c r="M325" i="29"/>
  <c r="N325" i="29"/>
  <c r="U101" i="4"/>
  <c r="E101" i="19"/>
  <c r="E101" i="25"/>
  <c r="P102" i="4"/>
  <c r="A302" i="26"/>
  <c r="M103" i="4"/>
  <c r="E104" i="4" s="1"/>
  <c r="K103" i="4"/>
  <c r="Q103" i="4" s="1"/>
  <c r="H117" i="33" l="1"/>
  <c r="J117" i="33" s="1"/>
  <c r="I117" i="33"/>
  <c r="A334" i="33"/>
  <c r="A356" i="31"/>
  <c r="L326" i="29"/>
  <c r="M326" i="29"/>
  <c r="N326" i="29"/>
  <c r="R102" i="4"/>
  <c r="P103" i="4"/>
  <c r="F101" i="19"/>
  <c r="F101" i="25"/>
  <c r="A303" i="26"/>
  <c r="F104" i="4"/>
  <c r="G104" i="4" s="1"/>
  <c r="K117" i="33" l="1"/>
  <c r="L117" i="33"/>
  <c r="C118" i="33" s="1"/>
  <c r="A335" i="33"/>
  <c r="A357" i="31"/>
  <c r="N327" i="29"/>
  <c r="L327" i="29"/>
  <c r="M327" i="29"/>
  <c r="R103" i="4"/>
  <c r="V102" i="4"/>
  <c r="X102" i="4" s="1"/>
  <c r="F104" i="12" s="1"/>
  <c r="A304" i="26"/>
  <c r="I104" i="4"/>
  <c r="J104" i="4"/>
  <c r="H104" i="4"/>
  <c r="A336" i="33" l="1"/>
  <c r="D118" i="33"/>
  <c r="E118" i="33" s="1"/>
  <c r="A358" i="31"/>
  <c r="L328" i="29"/>
  <c r="M328" i="29"/>
  <c r="N328" i="29"/>
  <c r="T102" i="4"/>
  <c r="G102" i="19"/>
  <c r="G102" i="25"/>
  <c r="V103" i="4"/>
  <c r="X103" i="4" s="1"/>
  <c r="F105" i="12" s="1"/>
  <c r="A305" i="26"/>
  <c r="M104" i="4"/>
  <c r="E105" i="4" s="1"/>
  <c r="F105" i="4" s="1"/>
  <c r="G105" i="4" s="1"/>
  <c r="H105" i="4" s="1"/>
  <c r="K104" i="4"/>
  <c r="H118" i="33" l="1"/>
  <c r="J118" i="33" s="1"/>
  <c r="I118" i="33"/>
  <c r="A337" i="33"/>
  <c r="A359" i="31"/>
  <c r="L329" i="29"/>
  <c r="M329" i="29"/>
  <c r="N329" i="29"/>
  <c r="T103" i="4"/>
  <c r="U103" i="4" s="1"/>
  <c r="G103" i="19"/>
  <c r="G103" i="25"/>
  <c r="U102" i="4"/>
  <c r="E102" i="19"/>
  <c r="E102" i="25"/>
  <c r="A306" i="26"/>
  <c r="I105" i="4"/>
  <c r="J105" i="4"/>
  <c r="Q104" i="4"/>
  <c r="K105" i="4" l="1"/>
  <c r="Q105" i="4" s="1"/>
  <c r="P105" i="4" s="1"/>
  <c r="L118" i="33"/>
  <c r="C119" i="33" s="1"/>
  <c r="K118" i="33"/>
  <c r="A338" i="33"/>
  <c r="A360" i="31"/>
  <c r="L330" i="29"/>
  <c r="M330" i="29"/>
  <c r="N330" i="29"/>
  <c r="F102" i="19"/>
  <c r="F102" i="25"/>
  <c r="F103" i="19"/>
  <c r="F103" i="25"/>
  <c r="P104" i="4"/>
  <c r="E103" i="19"/>
  <c r="E103" i="25"/>
  <c r="A307" i="26"/>
  <c r="M105" i="4"/>
  <c r="E106" i="4" s="1"/>
  <c r="F106" i="4" s="1"/>
  <c r="G106" i="4" s="1"/>
  <c r="I106" i="4" s="1"/>
  <c r="A339" i="33" l="1"/>
  <c r="D119" i="33"/>
  <c r="E119" i="33" s="1"/>
  <c r="A361" i="31"/>
  <c r="N331" i="29"/>
  <c r="L331" i="29"/>
  <c r="M331" i="29"/>
  <c r="R105" i="4"/>
  <c r="R104" i="4"/>
  <c r="A308" i="26"/>
  <c r="H106" i="4"/>
  <c r="M106" i="4" s="1"/>
  <c r="E107" i="4" s="1"/>
  <c r="J106" i="4"/>
  <c r="K106" i="4" s="1"/>
  <c r="Q106" i="4" s="1"/>
  <c r="H119" i="33" l="1"/>
  <c r="J119" i="33" s="1"/>
  <c r="I119" i="33"/>
  <c r="A340" i="33"/>
  <c r="A362" i="31"/>
  <c r="L332" i="29"/>
  <c r="M332" i="29"/>
  <c r="N332" i="29"/>
  <c r="P106" i="4"/>
  <c r="V104" i="4"/>
  <c r="V105" i="4"/>
  <c r="X105" i="4" s="1"/>
  <c r="F107" i="12" s="1"/>
  <c r="A309" i="26"/>
  <c r="F107" i="4"/>
  <c r="G107" i="4" s="1"/>
  <c r="A341" i="33" l="1"/>
  <c r="L119" i="33"/>
  <c r="C120" i="33" s="1"/>
  <c r="K119" i="33"/>
  <c r="A363" i="31"/>
  <c r="L333" i="29"/>
  <c r="M333" i="29"/>
  <c r="N333" i="29"/>
  <c r="T104" i="4"/>
  <c r="G104" i="19"/>
  <c r="G104" i="25"/>
  <c r="G105" i="19"/>
  <c r="G105" i="25"/>
  <c r="T105" i="4"/>
  <c r="X104" i="4"/>
  <c r="F106" i="12" s="1"/>
  <c r="R106" i="4"/>
  <c r="A310" i="26"/>
  <c r="J107" i="4"/>
  <c r="H107" i="4"/>
  <c r="I107" i="4"/>
  <c r="D120" i="33" l="1"/>
  <c r="E120" i="33" s="1"/>
  <c r="A342" i="33"/>
  <c r="A364" i="31"/>
  <c r="L334" i="29"/>
  <c r="M334" i="29"/>
  <c r="N334" i="29"/>
  <c r="V106" i="4"/>
  <c r="U105" i="4"/>
  <c r="E105" i="19"/>
  <c r="E105" i="25"/>
  <c r="U104" i="4"/>
  <c r="E104" i="19"/>
  <c r="E104" i="25"/>
  <c r="A311" i="26"/>
  <c r="K107" i="4"/>
  <c r="Q107" i="4" s="1"/>
  <c r="M107" i="4"/>
  <c r="E108" i="4" s="1"/>
  <c r="F108" i="4" s="1"/>
  <c r="G108" i="4" s="1"/>
  <c r="H120" i="33" l="1"/>
  <c r="J120" i="33" s="1"/>
  <c r="I120" i="33"/>
  <c r="A343" i="33"/>
  <c r="A365" i="31"/>
  <c r="N335" i="29"/>
  <c r="M335" i="29"/>
  <c r="L335" i="29"/>
  <c r="F104" i="19"/>
  <c r="F104" i="25"/>
  <c r="F105" i="19"/>
  <c r="F105" i="25"/>
  <c r="P107" i="4"/>
  <c r="T106" i="4"/>
  <c r="G106" i="19"/>
  <c r="G106" i="25"/>
  <c r="A312" i="26"/>
  <c r="X106" i="4"/>
  <c r="F108" i="12" s="1"/>
  <c r="J108" i="4"/>
  <c r="H108" i="4"/>
  <c r="I108" i="4"/>
  <c r="A344" i="33" l="1"/>
  <c r="L120" i="33"/>
  <c r="C121" i="33" s="1"/>
  <c r="K120" i="33"/>
  <c r="A366" i="31"/>
  <c r="L336" i="29"/>
  <c r="M336" i="29"/>
  <c r="N336" i="29"/>
  <c r="U106" i="4"/>
  <c r="E106" i="19"/>
  <c r="E106" i="25"/>
  <c r="R107" i="4"/>
  <c r="A313" i="26"/>
  <c r="M108" i="4"/>
  <c r="E109" i="4" s="1"/>
  <c r="F109" i="4" s="1"/>
  <c r="G109" i="4" s="1"/>
  <c r="K108" i="4"/>
  <c r="Q108" i="4" s="1"/>
  <c r="D121" i="33" l="1"/>
  <c r="E121" i="33" s="1"/>
  <c r="A345" i="33"/>
  <c r="A367" i="31"/>
  <c r="L337" i="29"/>
  <c r="M337" i="29"/>
  <c r="N337" i="29"/>
  <c r="P108" i="4"/>
  <c r="V107" i="4"/>
  <c r="F106" i="19"/>
  <c r="F106" i="25"/>
  <c r="A314" i="26"/>
  <c r="J109" i="4"/>
  <c r="H109" i="4"/>
  <c r="I109" i="4"/>
  <c r="A346" i="33" l="1"/>
  <c r="H121" i="33"/>
  <c r="J121" i="33" s="1"/>
  <c r="I121" i="33"/>
  <c r="A368" i="31"/>
  <c r="L338" i="29"/>
  <c r="M338" i="29"/>
  <c r="N338" i="29"/>
  <c r="G107" i="19"/>
  <c r="G107" i="25"/>
  <c r="T107" i="4"/>
  <c r="R108" i="4"/>
  <c r="A315" i="26"/>
  <c r="M109" i="4"/>
  <c r="E110" i="4" s="1"/>
  <c r="X107" i="4"/>
  <c r="F109" i="12" s="1"/>
  <c r="K109" i="4"/>
  <c r="Q109" i="4" s="1"/>
  <c r="L121" i="33" l="1"/>
  <c r="C122" i="33" s="1"/>
  <c r="K121" i="33"/>
  <c r="A347" i="33"/>
  <c r="A369" i="31"/>
  <c r="N339" i="29"/>
  <c r="M339" i="29"/>
  <c r="L339" i="29"/>
  <c r="U107" i="4"/>
  <c r="E107" i="19"/>
  <c r="E107" i="25"/>
  <c r="V108" i="4"/>
  <c r="P109" i="4"/>
  <c r="A316" i="26"/>
  <c r="F110" i="4"/>
  <c r="G110" i="4" s="1"/>
  <c r="A348" i="33" l="1"/>
  <c r="D122" i="33"/>
  <c r="E122" i="33" s="1"/>
  <c r="L340" i="29"/>
  <c r="M340" i="29"/>
  <c r="N340" i="29"/>
  <c r="R109" i="4"/>
  <c r="T108" i="4"/>
  <c r="G108" i="19"/>
  <c r="G108" i="25"/>
  <c r="F107" i="19"/>
  <c r="F107" i="25"/>
  <c r="A317" i="26"/>
  <c r="X108" i="4"/>
  <c r="F110" i="12" s="1"/>
  <c r="J110" i="4"/>
  <c r="H110" i="4"/>
  <c r="I110" i="4"/>
  <c r="H122" i="33" l="1"/>
  <c r="J122" i="33" s="1"/>
  <c r="I122" i="33"/>
  <c r="A349" i="33"/>
  <c r="L341" i="29"/>
  <c r="M341" i="29"/>
  <c r="N341" i="29"/>
  <c r="U108" i="4"/>
  <c r="E108" i="19"/>
  <c r="E108" i="25"/>
  <c r="V109" i="4"/>
  <c r="A318" i="26"/>
  <c r="M110" i="4"/>
  <c r="E111" i="4" s="1"/>
  <c r="K110" i="4"/>
  <c r="Q110" i="4" s="1"/>
  <c r="L122" i="33" l="1"/>
  <c r="C123" i="33" s="1"/>
  <c r="K122" i="33"/>
  <c r="A350" i="33"/>
  <c r="L342" i="29"/>
  <c r="M342" i="29"/>
  <c r="N342" i="29"/>
  <c r="P110" i="4"/>
  <c r="G109" i="19"/>
  <c r="G109" i="25"/>
  <c r="T109" i="4"/>
  <c r="F108" i="19"/>
  <c r="F108" i="25"/>
  <c r="A319" i="26"/>
  <c r="X109" i="4"/>
  <c r="F111" i="12" s="1"/>
  <c r="F111" i="4"/>
  <c r="G111" i="4" s="1"/>
  <c r="A351" i="33" l="1"/>
  <c r="D123" i="33"/>
  <c r="E123" i="33" s="1"/>
  <c r="N343" i="29"/>
  <c r="L343" i="29"/>
  <c r="M343" i="29"/>
  <c r="U109" i="4"/>
  <c r="E109" i="19"/>
  <c r="E109" i="25"/>
  <c r="R110" i="4"/>
  <c r="A320" i="26"/>
  <c r="J111" i="4"/>
  <c r="H111" i="4"/>
  <c r="I111" i="4"/>
  <c r="H123" i="33" l="1"/>
  <c r="J123" i="33" s="1"/>
  <c r="I123" i="33"/>
  <c r="A352" i="33"/>
  <c r="L344" i="29"/>
  <c r="M344" i="29"/>
  <c r="N344" i="29"/>
  <c r="V110" i="4"/>
  <c r="M111" i="4"/>
  <c r="E112" i="4" s="1"/>
  <c r="F112" i="4" s="1"/>
  <c r="G112" i="4" s="1"/>
  <c r="F109" i="19"/>
  <c r="F109" i="25"/>
  <c r="A321" i="26"/>
  <c r="K111" i="4"/>
  <c r="Q111" i="4" s="1"/>
  <c r="A353" i="33" l="1"/>
  <c r="L123" i="33"/>
  <c r="C124" i="33" s="1"/>
  <c r="K123" i="33"/>
  <c r="L345" i="29"/>
  <c r="M345" i="29"/>
  <c r="N345" i="29"/>
  <c r="P111" i="4"/>
  <c r="T110" i="4"/>
  <c r="G110" i="19"/>
  <c r="G110" i="25"/>
  <c r="A322" i="26"/>
  <c r="X110" i="4"/>
  <c r="F112" i="12" s="1"/>
  <c r="J112" i="4"/>
  <c r="H112" i="4"/>
  <c r="I112" i="4"/>
  <c r="D124" i="33" l="1"/>
  <c r="E124" i="33" s="1"/>
  <c r="A354" i="33"/>
  <c r="N346" i="29"/>
  <c r="L346" i="29"/>
  <c r="M346" i="29"/>
  <c r="U110" i="4"/>
  <c r="E110" i="19"/>
  <c r="E110" i="25"/>
  <c r="R111" i="4"/>
  <c r="A323" i="26"/>
  <c r="M112" i="4"/>
  <c r="E113" i="4" s="1"/>
  <c r="F113" i="4" s="1"/>
  <c r="G113" i="4" s="1"/>
  <c r="K112" i="4"/>
  <c r="Q112" i="4" s="1"/>
  <c r="H124" i="33" l="1"/>
  <c r="J124" i="33" s="1"/>
  <c r="I124" i="33"/>
  <c r="A355" i="33"/>
  <c r="L347" i="29"/>
  <c r="M347" i="29"/>
  <c r="N347" i="29"/>
  <c r="V111" i="4"/>
  <c r="X111" i="4" s="1"/>
  <c r="F113" i="12" s="1"/>
  <c r="P112" i="4"/>
  <c r="F110" i="19"/>
  <c r="F110" i="25"/>
  <c r="A324" i="26"/>
  <c r="J113" i="4"/>
  <c r="H113" i="4"/>
  <c r="I113" i="4"/>
  <c r="L124" i="33" l="1"/>
  <c r="C125" i="33" s="1"/>
  <c r="K124" i="33"/>
  <c r="A356" i="33"/>
  <c r="L348" i="29"/>
  <c r="M348" i="29"/>
  <c r="N348" i="29"/>
  <c r="R112" i="4"/>
  <c r="T111" i="4"/>
  <c r="U111" i="4" s="1"/>
  <c r="G111" i="19"/>
  <c r="G111" i="25"/>
  <c r="A325" i="26"/>
  <c r="M113" i="4"/>
  <c r="E114" i="4" s="1"/>
  <c r="F114" i="4" s="1"/>
  <c r="G114" i="4" s="1"/>
  <c r="K113" i="4"/>
  <c r="Q113" i="4" s="1"/>
  <c r="A357" i="33" l="1"/>
  <c r="D125" i="33"/>
  <c r="E125" i="33" s="1"/>
  <c r="L349" i="29"/>
  <c r="M349" i="29"/>
  <c r="N349" i="29"/>
  <c r="F111" i="19"/>
  <c r="F111" i="25"/>
  <c r="E111" i="19"/>
  <c r="E111" i="25"/>
  <c r="P113" i="4"/>
  <c r="V112" i="4"/>
  <c r="A326" i="26"/>
  <c r="J114" i="4"/>
  <c r="H114" i="4"/>
  <c r="I114" i="4"/>
  <c r="H125" i="33" l="1"/>
  <c r="J125" i="33" s="1"/>
  <c r="I125" i="33"/>
  <c r="A358" i="33"/>
  <c r="M350" i="29"/>
  <c r="N350" i="29"/>
  <c r="L350" i="29"/>
  <c r="T112" i="4"/>
  <c r="U112" i="4" s="1"/>
  <c r="G112" i="19"/>
  <c r="G112" i="25"/>
  <c r="X112" i="4"/>
  <c r="F114" i="12" s="1"/>
  <c r="R113" i="4"/>
  <c r="A327" i="26"/>
  <c r="M114" i="4"/>
  <c r="E115" i="4" s="1"/>
  <c r="K114" i="4"/>
  <c r="Q114" i="4" s="1"/>
  <c r="K125" i="33" l="1"/>
  <c r="L125" i="33"/>
  <c r="C126" i="33" s="1"/>
  <c r="A359" i="33"/>
  <c r="L351" i="29"/>
  <c r="M351" i="29"/>
  <c r="N351" i="29"/>
  <c r="F112" i="19"/>
  <c r="F112" i="25"/>
  <c r="V113" i="4"/>
  <c r="X113" i="4" s="1"/>
  <c r="F115" i="12" s="1"/>
  <c r="P114" i="4"/>
  <c r="E112" i="19"/>
  <c r="E112" i="25"/>
  <c r="A328" i="26"/>
  <c r="F115" i="4"/>
  <c r="G115" i="4" s="1"/>
  <c r="A360" i="33" l="1"/>
  <c r="D126" i="33"/>
  <c r="E126" i="33" s="1"/>
  <c r="L352" i="29"/>
  <c r="M352" i="29"/>
  <c r="N352" i="29"/>
  <c r="G113" i="19"/>
  <c r="G113" i="25"/>
  <c r="T113" i="4"/>
  <c r="R114" i="4"/>
  <c r="A329" i="26"/>
  <c r="J115" i="4"/>
  <c r="H115" i="4"/>
  <c r="I115" i="4"/>
  <c r="A361" i="33" l="1"/>
  <c r="H126" i="33"/>
  <c r="J126" i="33" s="1"/>
  <c r="I126" i="33"/>
  <c r="L353" i="29"/>
  <c r="M353" i="29"/>
  <c r="N353" i="29"/>
  <c r="U113" i="4"/>
  <c r="E113" i="19"/>
  <c r="E113" i="25"/>
  <c r="V114" i="4"/>
  <c r="A330" i="26"/>
  <c r="M115" i="4"/>
  <c r="E116" i="4" s="1"/>
  <c r="F116" i="4" s="1"/>
  <c r="G116" i="4" s="1"/>
  <c r="K115" i="4"/>
  <c r="Q115" i="4" s="1"/>
  <c r="L126" i="33" l="1"/>
  <c r="C127" i="33" s="1"/>
  <c r="K126" i="33"/>
  <c r="A362" i="33"/>
  <c r="M354" i="29"/>
  <c r="L354" i="29"/>
  <c r="N354" i="29"/>
  <c r="P115" i="4"/>
  <c r="G114" i="19"/>
  <c r="G114" i="25"/>
  <c r="T114" i="4"/>
  <c r="X114" i="4"/>
  <c r="F116" i="12" s="1"/>
  <c r="F113" i="19"/>
  <c r="F113" i="25"/>
  <c r="A331" i="26"/>
  <c r="J116" i="4"/>
  <c r="H116" i="4"/>
  <c r="I116" i="4"/>
  <c r="A363" i="33" l="1"/>
  <c r="D127" i="33"/>
  <c r="E127" i="33" s="1"/>
  <c r="L355" i="29"/>
  <c r="M355" i="29"/>
  <c r="N355" i="29"/>
  <c r="U114" i="4"/>
  <c r="E114" i="19"/>
  <c r="E114" i="25"/>
  <c r="R115" i="4"/>
  <c r="A332" i="26"/>
  <c r="M116" i="4"/>
  <c r="E117" i="4" s="1"/>
  <c r="F117" i="4" s="1"/>
  <c r="G117" i="4" s="1"/>
  <c r="K116" i="4"/>
  <c r="Q116" i="4" s="1"/>
  <c r="H127" i="33" l="1"/>
  <c r="J127" i="33" s="1"/>
  <c r="I127" i="33"/>
  <c r="A364" i="33"/>
  <c r="L356" i="29"/>
  <c r="M356" i="29"/>
  <c r="N356" i="29"/>
  <c r="P116" i="4"/>
  <c r="V115" i="4"/>
  <c r="X115" i="4" s="1"/>
  <c r="F117" i="12" s="1"/>
  <c r="F114" i="19"/>
  <c r="F114" i="25"/>
  <c r="A333" i="26"/>
  <c r="J117" i="4"/>
  <c r="H117" i="4"/>
  <c r="I117" i="4"/>
  <c r="A365" i="33" l="1"/>
  <c r="L127" i="33"/>
  <c r="C128" i="33" s="1"/>
  <c r="K127" i="33"/>
  <c r="K117" i="4"/>
  <c r="Q117" i="4" s="1"/>
  <c r="P117" i="4" s="1"/>
  <c r="L357" i="29"/>
  <c r="M357" i="29"/>
  <c r="N357" i="29"/>
  <c r="G115" i="19"/>
  <c r="G115" i="25"/>
  <c r="T115" i="4"/>
  <c r="R116" i="4"/>
  <c r="A334" i="26"/>
  <c r="M117" i="4"/>
  <c r="E118" i="4" s="1"/>
  <c r="F118" i="4" s="1"/>
  <c r="G118" i="4" s="1"/>
  <c r="A366" i="33" l="1"/>
  <c r="D128" i="33"/>
  <c r="E128" i="33" s="1"/>
  <c r="N358" i="29"/>
  <c r="L358" i="29"/>
  <c r="M358" i="29"/>
  <c r="U115" i="4"/>
  <c r="E115" i="19"/>
  <c r="E115" i="25"/>
  <c r="V116" i="4"/>
  <c r="X116" i="4" s="1"/>
  <c r="F118" i="12" s="1"/>
  <c r="R117" i="4"/>
  <c r="A335" i="26"/>
  <c r="J118" i="4"/>
  <c r="H118" i="4"/>
  <c r="I118" i="4"/>
  <c r="H128" i="33" l="1"/>
  <c r="J128" i="33" s="1"/>
  <c r="I128" i="33"/>
  <c r="A367" i="33"/>
  <c r="L359" i="29"/>
  <c r="M359" i="29"/>
  <c r="N359" i="29"/>
  <c r="V117" i="4"/>
  <c r="G116" i="19"/>
  <c r="G116" i="25"/>
  <c r="T116" i="4"/>
  <c r="F115" i="19"/>
  <c r="F115" i="25"/>
  <c r="A336" i="26"/>
  <c r="K118" i="4"/>
  <c r="Q118" i="4" s="1"/>
  <c r="M118" i="4"/>
  <c r="E119" i="4" s="1"/>
  <c r="F119" i="4" s="1"/>
  <c r="G119" i="4" s="1"/>
  <c r="L128" i="33" l="1"/>
  <c r="C129" i="33" s="1"/>
  <c r="K128" i="33"/>
  <c r="A368" i="33"/>
  <c r="L360" i="29"/>
  <c r="M360" i="29"/>
  <c r="N360" i="29"/>
  <c r="U116" i="4"/>
  <c r="E116" i="19"/>
  <c r="E116" i="25"/>
  <c r="P118" i="4"/>
  <c r="G117" i="19"/>
  <c r="G117" i="25"/>
  <c r="T117" i="4"/>
  <c r="A337" i="26"/>
  <c r="J119" i="4"/>
  <c r="H119" i="4"/>
  <c r="I119" i="4"/>
  <c r="A369" i="33" l="1"/>
  <c r="D129" i="33"/>
  <c r="E129" i="33" s="1"/>
  <c r="L361" i="29"/>
  <c r="M361" i="29"/>
  <c r="N361" i="29"/>
  <c r="U117" i="4"/>
  <c r="E117" i="19"/>
  <c r="E117" i="25"/>
  <c r="R118" i="4"/>
  <c r="F116" i="19"/>
  <c r="F116" i="25"/>
  <c r="A338" i="26"/>
  <c r="K119" i="4"/>
  <c r="Q119" i="4" s="1"/>
  <c r="M119" i="4"/>
  <c r="E120" i="4" s="1"/>
  <c r="H129" i="33" l="1"/>
  <c r="J129" i="33" s="1"/>
  <c r="I129" i="33"/>
  <c r="M362" i="29"/>
  <c r="N362" i="29"/>
  <c r="L362" i="29"/>
  <c r="V118" i="4"/>
  <c r="P119" i="4"/>
  <c r="F117" i="19"/>
  <c r="F117" i="25"/>
  <c r="A339" i="26"/>
  <c r="F120" i="4"/>
  <c r="G120" i="4" s="1"/>
  <c r="L129" i="33" l="1"/>
  <c r="C130" i="33" s="1"/>
  <c r="K129" i="33"/>
  <c r="L363" i="29"/>
  <c r="M363" i="29"/>
  <c r="N363" i="29"/>
  <c r="R119" i="4"/>
  <c r="T118" i="4"/>
  <c r="U118" i="4" s="1"/>
  <c r="G118" i="19"/>
  <c r="G118" i="25"/>
  <c r="A340" i="26"/>
  <c r="J120" i="4"/>
  <c r="H120" i="4"/>
  <c r="I120" i="4"/>
  <c r="D130" i="33" l="1"/>
  <c r="E130" i="33" s="1"/>
  <c r="L364" i="29"/>
  <c r="M364" i="29"/>
  <c r="N364" i="29"/>
  <c r="F118" i="19"/>
  <c r="F118" i="25"/>
  <c r="E118" i="19"/>
  <c r="E118" i="25"/>
  <c r="K120" i="4"/>
  <c r="Q120" i="4" s="1"/>
  <c r="V119" i="4"/>
  <c r="A341" i="26"/>
  <c r="M120" i="4"/>
  <c r="E121" i="4" s="1"/>
  <c r="H130" i="33" l="1"/>
  <c r="J130" i="33" s="1"/>
  <c r="I130" i="33"/>
  <c r="L365" i="29"/>
  <c r="M365" i="29"/>
  <c r="N365" i="29"/>
  <c r="P120" i="4"/>
  <c r="T119" i="4"/>
  <c r="G119" i="19"/>
  <c r="G119" i="25"/>
  <c r="A342" i="26"/>
  <c r="F121" i="4"/>
  <c r="G121" i="4" s="1"/>
  <c r="L130" i="33" l="1"/>
  <c r="C131" i="33" s="1"/>
  <c r="K130" i="33"/>
  <c r="N366" i="29"/>
  <c r="M366" i="29"/>
  <c r="L366" i="29"/>
  <c r="U119" i="4"/>
  <c r="E119" i="19"/>
  <c r="E119" i="25"/>
  <c r="R120" i="4"/>
  <c r="A343" i="26"/>
  <c r="J121" i="4"/>
  <c r="H121" i="4"/>
  <c r="I121" i="4"/>
  <c r="D131" i="33" l="1"/>
  <c r="E131" i="33" s="1"/>
  <c r="L367" i="29"/>
  <c r="M367" i="29"/>
  <c r="N367" i="29"/>
  <c r="V120" i="4"/>
  <c r="M121" i="4"/>
  <c r="E122" i="4" s="1"/>
  <c r="F119" i="19"/>
  <c r="F119" i="25"/>
  <c r="A344" i="26"/>
  <c r="K121" i="4"/>
  <c r="Q121" i="4" s="1"/>
  <c r="H131" i="33" l="1"/>
  <c r="J131" i="33" s="1"/>
  <c r="I131" i="33"/>
  <c r="L368" i="29"/>
  <c r="M368" i="29"/>
  <c r="N368" i="29"/>
  <c r="P121" i="4"/>
  <c r="T120" i="4"/>
  <c r="G120" i="19"/>
  <c r="G120" i="25"/>
  <c r="A345" i="26"/>
  <c r="F122" i="4"/>
  <c r="G122" i="4" s="1"/>
  <c r="L131" i="33" l="1"/>
  <c r="C132" i="33" s="1"/>
  <c r="K131" i="33"/>
  <c r="L369" i="29"/>
  <c r="M369" i="29"/>
  <c r="N369" i="29"/>
  <c r="U120" i="4"/>
  <c r="E120" i="19"/>
  <c r="E120" i="25"/>
  <c r="R121" i="4"/>
  <c r="A346" i="26"/>
  <c r="J122" i="4"/>
  <c r="H122" i="4"/>
  <c r="I122" i="4"/>
  <c r="D132" i="33" l="1"/>
  <c r="E132" i="33" s="1"/>
  <c r="M370" i="29"/>
  <c r="N370" i="29"/>
  <c r="L370" i="29"/>
  <c r="V121" i="4"/>
  <c r="K122" i="4"/>
  <c r="Q122" i="4" s="1"/>
  <c r="F120" i="19"/>
  <c r="F120" i="25"/>
  <c r="A347" i="26"/>
  <c r="M122" i="4"/>
  <c r="E123" i="4" s="1"/>
  <c r="H132" i="33" l="1"/>
  <c r="J132" i="33" s="1"/>
  <c r="I132" i="33"/>
  <c r="L371" i="29"/>
  <c r="M371" i="29"/>
  <c r="N371" i="29"/>
  <c r="P122" i="4"/>
  <c r="G121" i="19"/>
  <c r="G121" i="25"/>
  <c r="T121" i="4"/>
  <c r="A348" i="26"/>
  <c r="F123" i="4"/>
  <c r="G123" i="4" s="1"/>
  <c r="L132" i="33" l="1"/>
  <c r="C133" i="33" s="1"/>
  <c r="K132" i="33"/>
  <c r="L372" i="29"/>
  <c r="M372" i="29"/>
  <c r="N372" i="29"/>
  <c r="U121" i="4"/>
  <c r="E121" i="19"/>
  <c r="E121" i="25"/>
  <c r="R122" i="4"/>
  <c r="A349" i="26"/>
  <c r="J123" i="4"/>
  <c r="H123" i="4"/>
  <c r="I123" i="4"/>
  <c r="D133" i="33" l="1"/>
  <c r="E133" i="33" s="1"/>
  <c r="L373" i="29"/>
  <c r="M373" i="29"/>
  <c r="N373" i="29"/>
  <c r="V122" i="4"/>
  <c r="F121" i="19"/>
  <c r="F121" i="25"/>
  <c r="A350" i="26"/>
  <c r="M123" i="4"/>
  <c r="E124" i="4" s="1"/>
  <c r="K123" i="4"/>
  <c r="Q123" i="4" s="1"/>
  <c r="P123" i="4" s="1"/>
  <c r="R123" i="4" s="1"/>
  <c r="V123" i="4" s="1"/>
  <c r="H133" i="33" l="1"/>
  <c r="J133" i="33" s="1"/>
  <c r="I133" i="33"/>
  <c r="N374" i="29"/>
  <c r="L374" i="29"/>
  <c r="M374" i="29"/>
  <c r="T122" i="4"/>
  <c r="G122" i="19"/>
  <c r="G122" i="25"/>
  <c r="A351" i="26"/>
  <c r="T123" i="4"/>
  <c r="U123" i="4" s="1"/>
  <c r="F124" i="4"/>
  <c r="G124" i="4" s="1"/>
  <c r="K133" i="33" l="1"/>
  <c r="L133" i="33"/>
  <c r="C134" i="33" s="1"/>
  <c r="L375" i="29"/>
  <c r="M375" i="29"/>
  <c r="N375" i="29"/>
  <c r="U122" i="4"/>
  <c r="E122" i="19"/>
  <c r="E122" i="25"/>
  <c r="A352" i="26"/>
  <c r="J124" i="4"/>
  <c r="H124" i="4"/>
  <c r="I124" i="4"/>
  <c r="D134" i="33" l="1"/>
  <c r="E134" i="33" s="1"/>
  <c r="L376" i="29"/>
  <c r="M376" i="29"/>
  <c r="N376" i="29"/>
  <c r="F122" i="19"/>
  <c r="F122" i="25"/>
  <c r="A353" i="26"/>
  <c r="K124" i="4"/>
  <c r="Q124" i="4" s="1"/>
  <c r="P124" i="4" s="1"/>
  <c r="R124" i="4" s="1"/>
  <c r="M124" i="4"/>
  <c r="E125" i="4" s="1"/>
  <c r="H134" i="33" l="1"/>
  <c r="J134" i="33" s="1"/>
  <c r="I134" i="33"/>
  <c r="L377" i="29"/>
  <c r="M377" i="29"/>
  <c r="N377" i="29"/>
  <c r="A354" i="26"/>
  <c r="V124" i="4"/>
  <c r="T124" i="4" s="1"/>
  <c r="U124" i="4" s="1"/>
  <c r="F125" i="4"/>
  <c r="G125" i="4" s="1"/>
  <c r="L134" i="33" l="1"/>
  <c r="C135" i="33" s="1"/>
  <c r="K134" i="33"/>
  <c r="M378" i="29"/>
  <c r="N378" i="29"/>
  <c r="L378" i="29"/>
  <c r="A355" i="26"/>
  <c r="J125" i="4"/>
  <c r="H125" i="4"/>
  <c r="I125" i="4"/>
  <c r="K125" i="4" l="1"/>
  <c r="Q125" i="4" s="1"/>
  <c r="P125" i="4" s="1"/>
  <c r="R125" i="4" s="1"/>
  <c r="V125" i="4" s="1"/>
  <c r="T125" i="4" s="1"/>
  <c r="U125" i="4" s="1"/>
  <c r="D135" i="33"/>
  <c r="E135" i="33" s="1"/>
  <c r="L379" i="29"/>
  <c r="M379" i="29"/>
  <c r="N379" i="29"/>
  <c r="A356" i="26"/>
  <c r="M125" i="4"/>
  <c r="E126" i="4" s="1"/>
  <c r="F126" i="4" s="1"/>
  <c r="G126" i="4" s="1"/>
  <c r="H135" i="33" l="1"/>
  <c r="J135" i="33" s="1"/>
  <c r="I135" i="33"/>
  <c r="L380" i="29"/>
  <c r="M380" i="29"/>
  <c r="N380" i="29"/>
  <c r="A357" i="26"/>
  <c r="J126" i="4"/>
  <c r="H126" i="4"/>
  <c r="I126" i="4"/>
  <c r="K126" i="4" l="1"/>
  <c r="Q126" i="4" s="1"/>
  <c r="P126" i="4" s="1"/>
  <c r="R126" i="4" s="1"/>
  <c r="V126" i="4" s="1"/>
  <c r="T126" i="4" s="1"/>
  <c r="U126" i="4" s="1"/>
  <c r="L135" i="33"/>
  <c r="C136" i="33" s="1"/>
  <c r="K135" i="33"/>
  <c r="L381" i="29"/>
  <c r="M381" i="29"/>
  <c r="N381" i="29"/>
  <c r="A358" i="26"/>
  <c r="M126" i="4"/>
  <c r="E127" i="4" s="1"/>
  <c r="D136" i="33" l="1"/>
  <c r="E136" i="33" s="1"/>
  <c r="N382" i="29"/>
  <c r="M382" i="29"/>
  <c r="L382" i="29"/>
  <c r="A359" i="26"/>
  <c r="F127" i="4"/>
  <c r="G127" i="4" s="1"/>
  <c r="H136" i="33" l="1"/>
  <c r="J136" i="33" s="1"/>
  <c r="I136" i="33"/>
  <c r="L383" i="29"/>
  <c r="M383" i="29"/>
  <c r="N383" i="29"/>
  <c r="A360" i="26"/>
  <c r="J127" i="4"/>
  <c r="H127" i="4"/>
  <c r="I127" i="4"/>
  <c r="K127" i="4" l="1"/>
  <c r="Q127" i="4" s="1"/>
  <c r="P127" i="4" s="1"/>
  <c r="R127" i="4" s="1"/>
  <c r="V127" i="4" s="1"/>
  <c r="T127" i="4" s="1"/>
  <c r="U127" i="4" s="1"/>
  <c r="L136" i="33"/>
  <c r="C137" i="33" s="1"/>
  <c r="K136" i="33"/>
  <c r="L384" i="29"/>
  <c r="M384" i="29"/>
  <c r="N384" i="29"/>
  <c r="A361" i="26"/>
  <c r="M127" i="4"/>
  <c r="E128" i="4" s="1"/>
  <c r="F128" i="4" s="1"/>
  <c r="D137" i="33" l="1"/>
  <c r="E137" i="33" s="1"/>
  <c r="L385" i="29"/>
  <c r="M385" i="29"/>
  <c r="N385" i="29"/>
  <c r="A362" i="26"/>
  <c r="G128" i="4"/>
  <c r="J128" i="4" s="1"/>
  <c r="H137" i="33" l="1"/>
  <c r="J137" i="33" s="1"/>
  <c r="I137" i="33"/>
  <c r="N386" i="29"/>
  <c r="M386" i="29"/>
  <c r="L386" i="29"/>
  <c r="A363" i="26"/>
  <c r="H128" i="4"/>
  <c r="I128" i="4"/>
  <c r="M128" i="4" l="1"/>
  <c r="E129" i="4" s="1"/>
  <c r="F129" i="4" s="1"/>
  <c r="L137" i="33"/>
  <c r="C138" i="33" s="1"/>
  <c r="K137" i="33"/>
  <c r="L387" i="29"/>
  <c r="M387" i="29"/>
  <c r="N387" i="29"/>
  <c r="A364" i="26"/>
  <c r="K128" i="4"/>
  <c r="Q128" i="4" s="1"/>
  <c r="P128" i="4" s="1"/>
  <c r="R128" i="4" s="1"/>
  <c r="G129" i="4" l="1"/>
  <c r="D138" i="33"/>
  <c r="E138" i="33" s="1"/>
  <c r="L388" i="29"/>
  <c r="M388" i="29"/>
  <c r="N388" i="29"/>
  <c r="A365" i="26"/>
  <c r="V128" i="4"/>
  <c r="T128" i="4" s="1"/>
  <c r="U128" i="4" s="1"/>
  <c r="J129" i="4"/>
  <c r="H129" i="4"/>
  <c r="I129" i="4"/>
  <c r="H138" i="33" l="1"/>
  <c r="J138" i="33" s="1"/>
  <c r="I138" i="33"/>
  <c r="L389" i="29"/>
  <c r="M389" i="29"/>
  <c r="N389" i="29"/>
  <c r="A366" i="26"/>
  <c r="M129" i="4"/>
  <c r="E130" i="4" s="1"/>
  <c r="K129" i="4"/>
  <c r="Q129" i="4" s="1"/>
  <c r="P129" i="4" s="1"/>
  <c r="R129" i="4" s="1"/>
  <c r="V129" i="4" s="1"/>
  <c r="L138" i="33" l="1"/>
  <c r="C139" i="33" s="1"/>
  <c r="K138" i="33"/>
  <c r="M390" i="29"/>
  <c r="N390" i="29"/>
  <c r="L390" i="29"/>
  <c r="A367" i="26"/>
  <c r="T129" i="4"/>
  <c r="U129" i="4" s="1"/>
  <c r="F130" i="4"/>
  <c r="G130" i="4" s="1"/>
  <c r="D139" i="33" l="1"/>
  <c r="E139" i="33" s="1"/>
  <c r="L391" i="29"/>
  <c r="M391" i="29"/>
  <c r="N391" i="29"/>
  <c r="A368" i="26"/>
  <c r="J130" i="4"/>
  <c r="H130" i="4"/>
  <c r="I130" i="4"/>
  <c r="H139" i="33" l="1"/>
  <c r="J139" i="33" s="1"/>
  <c r="I139" i="33"/>
  <c r="L392" i="29"/>
  <c r="M392" i="29"/>
  <c r="N392" i="29"/>
  <c r="A369" i="26"/>
  <c r="K130" i="4"/>
  <c r="Q130" i="4" s="1"/>
  <c r="P130" i="4" s="1"/>
  <c r="R130" i="4" s="1"/>
  <c r="M130" i="4"/>
  <c r="E131" i="4" s="1"/>
  <c r="F131" i="4" s="1"/>
  <c r="L139" i="33" l="1"/>
  <c r="C140" i="33" s="1"/>
  <c r="K139" i="33"/>
  <c r="L393" i="29"/>
  <c r="M393" i="29"/>
  <c r="N393" i="29"/>
  <c r="V130" i="4"/>
  <c r="T130" i="4" s="1"/>
  <c r="U130" i="4" s="1"/>
  <c r="G131" i="4"/>
  <c r="J131" i="4" s="1"/>
  <c r="D140" i="33" l="1"/>
  <c r="E140" i="33" s="1"/>
  <c r="N394" i="29"/>
  <c r="L394" i="29"/>
  <c r="M394" i="29"/>
  <c r="I131" i="4"/>
  <c r="K131" i="4" s="1"/>
  <c r="Q131" i="4" s="1"/>
  <c r="H131" i="4"/>
  <c r="H140" i="33" l="1"/>
  <c r="J140" i="33" s="1"/>
  <c r="I140" i="33"/>
  <c r="L395" i="29"/>
  <c r="M395" i="29"/>
  <c r="N395" i="29"/>
  <c r="P131" i="4"/>
  <c r="R131" i="4" s="1"/>
  <c r="V131" i="4" s="1"/>
  <c r="M131" i="4"/>
  <c r="E132" i="4" s="1"/>
  <c r="F132" i="4" s="1"/>
  <c r="G132" i="4" s="1"/>
  <c r="J132" i="4" s="1"/>
  <c r="L140" i="33" l="1"/>
  <c r="C141" i="33" s="1"/>
  <c r="K140" i="33"/>
  <c r="L396" i="29"/>
  <c r="M396" i="29"/>
  <c r="N396" i="29"/>
  <c r="T131" i="4"/>
  <c r="U131" i="4" s="1"/>
  <c r="I132" i="4"/>
  <c r="K132" i="4" s="1"/>
  <c r="Q132" i="4" s="1"/>
  <c r="H132" i="4"/>
  <c r="C475" i="6" l="1"/>
  <c r="D141" i="33"/>
  <c r="E141" i="33" s="1"/>
  <c r="L397" i="29"/>
  <c r="M397" i="29"/>
  <c r="N397" i="29"/>
  <c r="P132" i="4"/>
  <c r="R132" i="4" s="1"/>
  <c r="M132" i="4"/>
  <c r="E133" i="4" s="1"/>
  <c r="F133" i="4" s="1"/>
  <c r="G133" i="4" s="1"/>
  <c r="C476" i="6" l="1"/>
  <c r="H141" i="33"/>
  <c r="J141" i="33" s="1"/>
  <c r="I141" i="33"/>
  <c r="M398" i="29"/>
  <c r="L398" i="29"/>
  <c r="N398" i="29"/>
  <c r="V132" i="4"/>
  <c r="T132" i="4" s="1"/>
  <c r="U132" i="4" s="1"/>
  <c r="J133" i="4"/>
  <c r="H133" i="4"/>
  <c r="I133" i="4"/>
  <c r="C477" i="6" l="1"/>
  <c r="K141" i="33"/>
  <c r="L141" i="33"/>
  <c r="C142" i="33" s="1"/>
  <c r="L399" i="29"/>
  <c r="M399" i="29"/>
  <c r="N399" i="29"/>
  <c r="M133" i="4"/>
  <c r="E134" i="4" s="1"/>
  <c r="K133" i="4"/>
  <c r="C478" i="6" l="1"/>
  <c r="D142" i="33"/>
  <c r="E142" i="33" s="1"/>
  <c r="L400" i="29"/>
  <c r="M400" i="29"/>
  <c r="N400" i="29"/>
  <c r="Q133" i="4"/>
  <c r="P133" i="4" s="1"/>
  <c r="R133" i="4" s="1"/>
  <c r="V133" i="4" s="1"/>
  <c r="F134" i="4"/>
  <c r="G134" i="4" s="1"/>
  <c r="C479" i="6" l="1"/>
  <c r="H142" i="33"/>
  <c r="J142" i="33" s="1"/>
  <c r="I142" i="33"/>
  <c r="L401" i="29"/>
  <c r="M401" i="29"/>
  <c r="N401" i="29"/>
  <c r="T133" i="4"/>
  <c r="U133" i="4" s="1"/>
  <c r="H134" i="4"/>
  <c r="J134" i="4"/>
  <c r="I134" i="4"/>
  <c r="C480" i="6" l="1"/>
  <c r="L142" i="33"/>
  <c r="C143" i="33" s="1"/>
  <c r="K142" i="33"/>
  <c r="M402" i="29"/>
  <c r="N402" i="29"/>
  <c r="L402" i="29"/>
  <c r="M134" i="4"/>
  <c r="E135" i="4" s="1"/>
  <c r="F135" i="4" s="1"/>
  <c r="G135" i="4" s="1"/>
  <c r="J135" i="4" s="1"/>
  <c r="K134" i="4"/>
  <c r="Q134" i="4" s="1"/>
  <c r="P134" i="4" s="1"/>
  <c r="R134" i="4" s="1"/>
  <c r="C481" i="6" l="1"/>
  <c r="D143" i="33"/>
  <c r="E143" i="33" s="1"/>
  <c r="L403" i="29"/>
  <c r="M403" i="29"/>
  <c r="N403" i="29"/>
  <c r="V134" i="4"/>
  <c r="T134" i="4" s="1"/>
  <c r="U134" i="4" s="1"/>
  <c r="I135" i="4"/>
  <c r="K135" i="4" s="1"/>
  <c r="Q135" i="4" s="1"/>
  <c r="H135" i="4"/>
  <c r="C482" i="6" l="1"/>
  <c r="P135" i="4"/>
  <c r="R135" i="4" s="1"/>
  <c r="H143" i="33"/>
  <c r="J143" i="33" s="1"/>
  <c r="I143" i="33"/>
  <c r="L404" i="29"/>
  <c r="M404" i="29"/>
  <c r="N404" i="29"/>
  <c r="V135" i="4"/>
  <c r="T135" i="4" s="1"/>
  <c r="U135" i="4" s="1"/>
  <c r="M135" i="4"/>
  <c r="E136" i="4" s="1"/>
  <c r="F136" i="4" s="1"/>
  <c r="G136" i="4" s="1"/>
  <c r="I136" i="4" s="1"/>
  <c r="C483" i="6" l="1"/>
  <c r="L143" i="33"/>
  <c r="C144" i="33" s="1"/>
  <c r="K143" i="33"/>
  <c r="L405" i="29"/>
  <c r="M405" i="29"/>
  <c r="N405" i="29"/>
  <c r="H136" i="4"/>
  <c r="M136" i="4" s="1"/>
  <c r="E137" i="4" s="1"/>
  <c r="F137" i="4" s="1"/>
  <c r="G137" i="4" s="1"/>
  <c r="J136" i="4"/>
  <c r="K136" i="4" s="1"/>
  <c r="Q136" i="4" s="1"/>
  <c r="P136" i="4" s="1"/>
  <c r="R136" i="4" s="1"/>
  <c r="C484" i="6" l="1"/>
  <c r="D144" i="33"/>
  <c r="E144" i="33" s="1"/>
  <c r="M406" i="29"/>
  <c r="N406" i="29"/>
  <c r="L406" i="29"/>
  <c r="V136" i="4"/>
  <c r="T136" i="4" s="1"/>
  <c r="U136" i="4" s="1"/>
  <c r="J137" i="4"/>
  <c r="I137" i="4"/>
  <c r="H137" i="4"/>
  <c r="C485" i="6" l="1"/>
  <c r="H144" i="33"/>
  <c r="J144" i="33" s="1"/>
  <c r="I144" i="33"/>
  <c r="K137" i="4"/>
  <c r="Q137" i="4" s="1"/>
  <c r="P137" i="4" s="1"/>
  <c r="R137" i="4" s="1"/>
  <c r="V137" i="4" s="1"/>
  <c r="T137" i="4" s="1"/>
  <c r="U137" i="4" s="1"/>
  <c r="L407" i="29"/>
  <c r="M407" i="29"/>
  <c r="N407" i="29"/>
  <c r="M137" i="4"/>
  <c r="E138" i="4" s="1"/>
  <c r="F138" i="4" s="1"/>
  <c r="G138" i="4" s="1"/>
  <c r="C486" i="6" l="1"/>
  <c r="L144" i="33"/>
  <c r="C145" i="33" s="1"/>
  <c r="K144" i="33"/>
  <c r="L408" i="29"/>
  <c r="M408" i="29"/>
  <c r="N408" i="29"/>
  <c r="J138" i="4"/>
  <c r="I138" i="4"/>
  <c r="H138" i="4"/>
  <c r="C487" i="6" l="1"/>
  <c r="D145" i="33"/>
  <c r="E145" i="33" s="1"/>
  <c r="L409" i="29"/>
  <c r="M409" i="29"/>
  <c r="N409" i="29"/>
  <c r="K138" i="4"/>
  <c r="Q138" i="4" s="1"/>
  <c r="P138" i="4" s="1"/>
  <c r="R138" i="4" s="1"/>
  <c r="M138" i="4"/>
  <c r="E139" i="4" s="1"/>
  <c r="F139" i="4" s="1"/>
  <c r="G139" i="4" s="1"/>
  <c r="C488" i="6" l="1"/>
  <c r="H145" i="33"/>
  <c r="J145" i="33" s="1"/>
  <c r="I145" i="33"/>
  <c r="M410" i="29"/>
  <c r="N410" i="29"/>
  <c r="L410" i="29"/>
  <c r="V138" i="4"/>
  <c r="T138" i="4" s="1"/>
  <c r="U138" i="4" s="1"/>
  <c r="J139" i="4"/>
  <c r="H139" i="4"/>
  <c r="I139" i="4"/>
  <c r="C489" i="6" l="1"/>
  <c r="L145" i="33"/>
  <c r="C146" i="33" s="1"/>
  <c r="K145" i="33"/>
  <c r="L411" i="29"/>
  <c r="M411" i="29"/>
  <c r="N411" i="29"/>
  <c r="M139" i="4"/>
  <c r="E140" i="4" s="1"/>
  <c r="F140" i="4" s="1"/>
  <c r="G140" i="4" s="1"/>
  <c r="K139" i="4"/>
  <c r="Q139" i="4" s="1"/>
  <c r="P139" i="4" s="1"/>
  <c r="R139" i="4" s="1"/>
  <c r="V139" i="4" s="1"/>
  <c r="C490" i="6" l="1"/>
  <c r="D146" i="33"/>
  <c r="E146" i="33" s="1"/>
  <c r="L412" i="29"/>
  <c r="M412" i="29"/>
  <c r="N412" i="29"/>
  <c r="T139" i="4"/>
  <c r="U139" i="4" s="1"/>
  <c r="J140" i="4"/>
  <c r="H140" i="4"/>
  <c r="I140" i="4"/>
  <c r="C491" i="6" l="1"/>
  <c r="H146" i="33"/>
  <c r="J146" i="33" s="1"/>
  <c r="I146" i="33"/>
  <c r="L413" i="29"/>
  <c r="M413" i="29"/>
  <c r="N413" i="29"/>
  <c r="M140" i="4"/>
  <c r="E141" i="4" s="1"/>
  <c r="F141" i="4" s="1"/>
  <c r="G141" i="4" s="1"/>
  <c r="K140" i="4"/>
  <c r="Q140" i="4" s="1"/>
  <c r="P140" i="4" s="1"/>
  <c r="R140" i="4" s="1"/>
  <c r="C492" i="6" l="1"/>
  <c r="L146" i="33"/>
  <c r="C147" i="33" s="1"/>
  <c r="K146" i="33"/>
  <c r="M414" i="29"/>
  <c r="N414" i="29"/>
  <c r="L414" i="29"/>
  <c r="V140" i="4"/>
  <c r="T140" i="4" s="1"/>
  <c r="U140" i="4" s="1"/>
  <c r="J141" i="4"/>
  <c r="H141" i="4"/>
  <c r="I141" i="4"/>
  <c r="C493" i="6" l="1"/>
  <c r="D147" i="33"/>
  <c r="E147" i="33" s="1"/>
  <c r="L415" i="29"/>
  <c r="M415" i="29"/>
  <c r="N415" i="29"/>
  <c r="M141" i="4"/>
  <c r="E142" i="4" s="1"/>
  <c r="K141" i="4"/>
  <c r="Q141" i="4" s="1"/>
  <c r="P141" i="4" s="1"/>
  <c r="R141" i="4" s="1"/>
  <c r="V141" i="4" s="1"/>
  <c r="C494" i="6" l="1"/>
  <c r="H147" i="33"/>
  <c r="J147" i="33" s="1"/>
  <c r="I147" i="33"/>
  <c r="L416" i="29"/>
  <c r="M416" i="29"/>
  <c r="N416" i="29"/>
  <c r="T141" i="4"/>
  <c r="U141" i="4" s="1"/>
  <c r="F142" i="4"/>
  <c r="G142" i="4" s="1"/>
  <c r="C495" i="6" l="1"/>
  <c r="L147" i="33"/>
  <c r="C148" i="33" s="1"/>
  <c r="K147" i="33"/>
  <c r="L417" i="29"/>
  <c r="M417" i="29"/>
  <c r="N417" i="29"/>
  <c r="J142" i="4"/>
  <c r="H142" i="4"/>
  <c r="I142" i="4"/>
  <c r="C496" i="6" l="1"/>
  <c r="K142" i="4"/>
  <c r="Q142" i="4" s="1"/>
  <c r="P142" i="4" s="1"/>
  <c r="R142" i="4" s="1"/>
  <c r="V142" i="4" s="1"/>
  <c r="T142" i="4" s="1"/>
  <c r="U142" i="4" s="1"/>
  <c r="D148" i="33"/>
  <c r="E148" i="33" s="1"/>
  <c r="N418" i="29"/>
  <c r="L418" i="29"/>
  <c r="M418" i="29"/>
  <c r="M142" i="4"/>
  <c r="E143" i="4" s="1"/>
  <c r="C497" i="6" l="1"/>
  <c r="H148" i="33"/>
  <c r="J148" i="33" s="1"/>
  <c r="I148" i="33"/>
  <c r="L419" i="29"/>
  <c r="M419" i="29"/>
  <c r="N419" i="29"/>
  <c r="F143" i="4"/>
  <c r="G143" i="4" s="1"/>
  <c r="C498" i="6" l="1"/>
  <c r="L148" i="33"/>
  <c r="C149" i="33" s="1"/>
  <c r="K148" i="33"/>
  <c r="L420" i="29"/>
  <c r="M420" i="29"/>
  <c r="N420" i="29"/>
  <c r="J143" i="4"/>
  <c r="H143" i="4"/>
  <c r="I143" i="4"/>
  <c r="C499" i="6" l="1"/>
  <c r="D149" i="33"/>
  <c r="E149" i="33" s="1"/>
  <c r="L421" i="29"/>
  <c r="M421" i="29"/>
  <c r="N421" i="29"/>
  <c r="M143" i="4"/>
  <c r="E144" i="4" s="1"/>
  <c r="K143" i="4"/>
  <c r="Q143" i="4" s="1"/>
  <c r="P143" i="4" s="1"/>
  <c r="R143" i="4" s="1"/>
  <c r="C500" i="6" l="1"/>
  <c r="H149" i="33"/>
  <c r="J149" i="33" s="1"/>
  <c r="I149" i="33"/>
  <c r="L422" i="29"/>
  <c r="M422" i="29"/>
  <c r="N422" i="29"/>
  <c r="V143" i="4"/>
  <c r="T143" i="4" s="1"/>
  <c r="U143" i="4" s="1"/>
  <c r="F144" i="4"/>
  <c r="G144" i="4" s="1"/>
  <c r="C501" i="6" l="1"/>
  <c r="L149" i="33"/>
  <c r="C150" i="33" s="1"/>
  <c r="K149" i="33"/>
  <c r="L423" i="29"/>
  <c r="M423" i="29"/>
  <c r="N423" i="29"/>
  <c r="J144" i="4"/>
  <c r="H144" i="4"/>
  <c r="I144" i="4"/>
  <c r="C502" i="6" l="1"/>
  <c r="D150" i="33"/>
  <c r="E150" i="33" s="1"/>
  <c r="L424" i="29"/>
  <c r="M424" i="29"/>
  <c r="N424" i="29"/>
  <c r="M144" i="4"/>
  <c r="E145" i="4" s="1"/>
  <c r="K144" i="4"/>
  <c r="Q144" i="4" s="1"/>
  <c r="P144" i="4" s="1"/>
  <c r="R144" i="4" s="1"/>
  <c r="C503" i="6" l="1"/>
  <c r="H150" i="33"/>
  <c r="J150" i="33" s="1"/>
  <c r="I150" i="33"/>
  <c r="L425" i="29"/>
  <c r="M425" i="29"/>
  <c r="N425" i="29"/>
  <c r="V144" i="4"/>
  <c r="T144" i="4" s="1"/>
  <c r="U144" i="4" s="1"/>
  <c r="F145" i="4"/>
  <c r="G145" i="4" s="1"/>
  <c r="C504" i="6" l="1"/>
  <c r="L150" i="33"/>
  <c r="C151" i="33" s="1"/>
  <c r="K150" i="33"/>
  <c r="M426" i="29"/>
  <c r="N426" i="29"/>
  <c r="L426" i="29"/>
  <c r="J145" i="4"/>
  <c r="H145" i="4"/>
  <c r="I145" i="4"/>
  <c r="C505" i="6" l="1"/>
  <c r="K145" i="4"/>
  <c r="Q145" i="4" s="1"/>
  <c r="P145" i="4" s="1"/>
  <c r="R145" i="4" s="1"/>
  <c r="V145" i="4" s="1"/>
  <c r="T145" i="4" s="1"/>
  <c r="U145" i="4" s="1"/>
  <c r="D151" i="33"/>
  <c r="E151" i="33" s="1"/>
  <c r="L427" i="29"/>
  <c r="M427" i="29"/>
  <c r="N427" i="29"/>
  <c r="M145" i="4"/>
  <c r="E146" i="4" s="1"/>
  <c r="C506" i="6" l="1"/>
  <c r="H151" i="33"/>
  <c r="J151" i="33" s="1"/>
  <c r="I151" i="33"/>
  <c r="L428" i="29"/>
  <c r="M428" i="29"/>
  <c r="N428" i="29"/>
  <c r="F146" i="4"/>
  <c r="G146" i="4" s="1"/>
  <c r="C507" i="6" l="1"/>
  <c r="L151" i="33"/>
  <c r="C152" i="33" s="1"/>
  <c r="K151" i="33"/>
  <c r="L429" i="29"/>
  <c r="M429" i="29"/>
  <c r="N429" i="29"/>
  <c r="J146" i="4"/>
  <c r="H146" i="4"/>
  <c r="I146" i="4"/>
  <c r="C508" i="6" l="1"/>
  <c r="K146" i="4"/>
  <c r="Q146" i="4" s="1"/>
  <c r="P146" i="4" s="1"/>
  <c r="R146" i="4" s="1"/>
  <c r="V146" i="4" s="1"/>
  <c r="T146" i="4" s="1"/>
  <c r="U146" i="4" s="1"/>
  <c r="D152" i="33"/>
  <c r="E152" i="33" s="1"/>
  <c r="N430" i="29"/>
  <c r="L430" i="29"/>
  <c r="M430" i="29"/>
  <c r="M146" i="4"/>
  <c r="E147" i="4" s="1"/>
  <c r="F147" i="4" s="1"/>
  <c r="G147" i="4" s="1"/>
  <c r="C509" i="6" l="1"/>
  <c r="H152" i="33"/>
  <c r="J152" i="33" s="1"/>
  <c r="I152" i="33"/>
  <c r="L431" i="29"/>
  <c r="M431" i="29"/>
  <c r="N431" i="29"/>
  <c r="J147" i="4"/>
  <c r="H147" i="4"/>
  <c r="I147" i="4"/>
  <c r="C510" i="6" l="1"/>
  <c r="L152" i="33"/>
  <c r="C153" i="33" s="1"/>
  <c r="K152" i="33"/>
  <c r="L432" i="29"/>
  <c r="M432" i="29"/>
  <c r="N432" i="29"/>
  <c r="M147" i="4"/>
  <c r="E148" i="4" s="1"/>
  <c r="K147" i="4"/>
  <c r="Q147" i="4" s="1"/>
  <c r="P147" i="4" s="1"/>
  <c r="R147" i="4" s="1"/>
  <c r="V147" i="4" s="1"/>
  <c r="C511" i="6" l="1"/>
  <c r="D153" i="33"/>
  <c r="E153" i="33" s="1"/>
  <c r="L433" i="29"/>
  <c r="M433" i="29"/>
  <c r="N433" i="29"/>
  <c r="T147" i="4"/>
  <c r="U147" i="4" s="1"/>
  <c r="F148" i="4"/>
  <c r="G148" i="4" s="1"/>
  <c r="C512" i="6" l="1"/>
  <c r="H153" i="33"/>
  <c r="J153" i="33" s="1"/>
  <c r="I153" i="33"/>
  <c r="M434" i="29"/>
  <c r="L434" i="29"/>
  <c r="N434" i="29"/>
  <c r="J148" i="4"/>
  <c r="H148" i="4"/>
  <c r="I148" i="4"/>
  <c r="C513" i="6" l="1"/>
  <c r="K148" i="4"/>
  <c r="Q148" i="4" s="1"/>
  <c r="P148" i="4" s="1"/>
  <c r="R148" i="4" s="1"/>
  <c r="V148" i="4" s="1"/>
  <c r="T148" i="4" s="1"/>
  <c r="U148" i="4" s="1"/>
  <c r="L153" i="33"/>
  <c r="C154" i="33" s="1"/>
  <c r="K153" i="33"/>
  <c r="L435" i="29"/>
  <c r="M435" i="29"/>
  <c r="N435" i="29"/>
  <c r="M148" i="4"/>
  <c r="E149" i="4" s="1"/>
  <c r="F149" i="4" s="1"/>
  <c r="G149" i="4" s="1"/>
  <c r="C514" i="6" l="1"/>
  <c r="D154" i="33"/>
  <c r="E154" i="33" s="1"/>
  <c r="L436" i="29"/>
  <c r="M436" i="29"/>
  <c r="N436" i="29"/>
  <c r="J149" i="4"/>
  <c r="H149" i="4"/>
  <c r="I149" i="4"/>
  <c r="C515" i="6" l="1"/>
  <c r="K149" i="4"/>
  <c r="Q149" i="4" s="1"/>
  <c r="P149" i="4" s="1"/>
  <c r="R149" i="4" s="1"/>
  <c r="V149" i="4" s="1"/>
  <c r="T149" i="4" s="1"/>
  <c r="U149" i="4" s="1"/>
  <c r="H154" i="33"/>
  <c r="J154" i="33" s="1"/>
  <c r="I154" i="33"/>
  <c r="L437" i="29"/>
  <c r="M437" i="29"/>
  <c r="N437" i="29"/>
  <c r="M149" i="4"/>
  <c r="E150" i="4" s="1"/>
  <c r="C516" i="6" l="1"/>
  <c r="L154" i="33"/>
  <c r="C155" i="33" s="1"/>
  <c r="K154" i="33"/>
  <c r="L438" i="29"/>
  <c r="M438" i="29"/>
  <c r="N438" i="29"/>
  <c r="F150" i="4"/>
  <c r="G150" i="4" s="1"/>
  <c r="C517" i="6" l="1"/>
  <c r="D155" i="33"/>
  <c r="E155" i="33" s="1"/>
  <c r="L439" i="29"/>
  <c r="M439" i="29"/>
  <c r="N439" i="29"/>
  <c r="J150" i="4"/>
  <c r="H150" i="4"/>
  <c r="I150" i="4"/>
  <c r="C518" i="6" l="1"/>
  <c r="H155" i="33"/>
  <c r="J155" i="33" s="1"/>
  <c r="I155" i="33"/>
  <c r="L440" i="29"/>
  <c r="M440" i="29"/>
  <c r="N440" i="29"/>
  <c r="K150" i="4"/>
  <c r="Q150" i="4" s="1"/>
  <c r="P150" i="4" s="1"/>
  <c r="R150" i="4" s="1"/>
  <c r="M150" i="4"/>
  <c r="E151" i="4" s="1"/>
  <c r="C519" i="6" l="1"/>
  <c r="L155" i="33"/>
  <c r="C156" i="33" s="1"/>
  <c r="K155" i="33"/>
  <c r="L441" i="29"/>
  <c r="M441" i="29"/>
  <c r="N441" i="29"/>
  <c r="V150" i="4"/>
  <c r="T150" i="4" s="1"/>
  <c r="U150" i="4" s="1"/>
  <c r="F151" i="4"/>
  <c r="G151" i="4" s="1"/>
  <c r="C520" i="6" l="1"/>
  <c r="D156" i="33"/>
  <c r="E156" i="33" s="1"/>
  <c r="L442" i="29"/>
  <c r="M442" i="29"/>
  <c r="N442" i="29"/>
  <c r="J151" i="4"/>
  <c r="H151" i="4"/>
  <c r="I151" i="4"/>
  <c r="C521" i="6" l="1"/>
  <c r="H156" i="33"/>
  <c r="J156" i="33" s="1"/>
  <c r="I156" i="33"/>
  <c r="L443" i="29"/>
  <c r="M443" i="29"/>
  <c r="N443" i="29"/>
  <c r="M151" i="4"/>
  <c r="E152" i="4" s="1"/>
  <c r="K151" i="4"/>
  <c r="Q151" i="4" s="1"/>
  <c r="P151" i="4" s="1"/>
  <c r="R151" i="4" s="1"/>
  <c r="C522" i="6" l="1"/>
  <c r="L156" i="33"/>
  <c r="C157" i="33" s="1"/>
  <c r="K156" i="33"/>
  <c r="L444" i="29"/>
  <c r="M444" i="29"/>
  <c r="N444" i="29"/>
  <c r="V151" i="4"/>
  <c r="T151" i="4" s="1"/>
  <c r="U151" i="4" s="1"/>
  <c r="F152" i="4"/>
  <c r="G152" i="4" s="1"/>
  <c r="C523" i="6" l="1"/>
  <c r="D157" i="33"/>
  <c r="E157" i="33" s="1"/>
  <c r="L445" i="29"/>
  <c r="M445" i="29"/>
  <c r="N445" i="29"/>
  <c r="J152" i="4"/>
  <c r="H152" i="4"/>
  <c r="I152" i="4"/>
  <c r="C524" i="6" l="1"/>
  <c r="H157" i="33"/>
  <c r="J157" i="33" s="1"/>
  <c r="I157" i="33"/>
  <c r="N446" i="29"/>
  <c r="L446" i="29"/>
  <c r="M446" i="29"/>
  <c r="M152" i="4"/>
  <c r="E153" i="4" s="1"/>
  <c r="K152" i="4"/>
  <c r="Q152" i="4" s="1"/>
  <c r="P152" i="4" s="1"/>
  <c r="R152" i="4" s="1"/>
  <c r="C525" i="6" l="1"/>
  <c r="L157" i="33"/>
  <c r="C158" i="33" s="1"/>
  <c r="K157" i="33"/>
  <c r="L447" i="29"/>
  <c r="M447" i="29"/>
  <c r="N447" i="29"/>
  <c r="V152" i="4"/>
  <c r="T152" i="4" s="1"/>
  <c r="U152" i="4" s="1"/>
  <c r="F153" i="4"/>
  <c r="G153" i="4" s="1"/>
  <c r="C526" i="6" l="1"/>
  <c r="D158" i="33"/>
  <c r="E158" i="33" s="1"/>
  <c r="L448" i="29"/>
  <c r="M448" i="29"/>
  <c r="N448" i="29"/>
  <c r="J153" i="4"/>
  <c r="H153" i="4"/>
  <c r="I153" i="4"/>
  <c r="C527" i="6" l="1"/>
  <c r="K153" i="4"/>
  <c r="Q153" i="4" s="1"/>
  <c r="P153" i="4" s="1"/>
  <c r="R153" i="4" s="1"/>
  <c r="V153" i="4" s="1"/>
  <c r="T153" i="4" s="1"/>
  <c r="U153" i="4" s="1"/>
  <c r="H158" i="33"/>
  <c r="J158" i="33" s="1"/>
  <c r="I158" i="33"/>
  <c r="L449" i="29"/>
  <c r="M449" i="29"/>
  <c r="N449" i="29"/>
  <c r="M153" i="4"/>
  <c r="E154" i="4" s="1"/>
  <c r="F154" i="4" s="1"/>
  <c r="G154" i="4" s="1"/>
  <c r="C528" i="6" l="1"/>
  <c r="L158" i="33"/>
  <c r="C159" i="33" s="1"/>
  <c r="K158" i="33"/>
  <c r="M450" i="29"/>
  <c r="N450" i="29"/>
  <c r="L450" i="29"/>
  <c r="J154" i="4"/>
  <c r="H154" i="4"/>
  <c r="I154" i="4"/>
  <c r="C529" i="6" l="1"/>
  <c r="D159" i="33"/>
  <c r="E159" i="33" s="1"/>
  <c r="L451" i="29"/>
  <c r="M451" i="29"/>
  <c r="N451" i="29"/>
  <c r="M154" i="4"/>
  <c r="E155" i="4" s="1"/>
  <c r="K154" i="4"/>
  <c r="Q154" i="4" s="1"/>
  <c r="P154" i="4" s="1"/>
  <c r="R154" i="4" s="1"/>
  <c r="C530" i="6" l="1"/>
  <c r="H159" i="33"/>
  <c r="J159" i="33" s="1"/>
  <c r="I159" i="33"/>
  <c r="L452" i="29"/>
  <c r="M452" i="29"/>
  <c r="N452" i="29"/>
  <c r="V154" i="4"/>
  <c r="T154" i="4" s="1"/>
  <c r="U154" i="4" s="1"/>
  <c r="F155" i="4"/>
  <c r="G155" i="4" s="1"/>
  <c r="C531" i="6" l="1"/>
  <c r="L159" i="33"/>
  <c r="C160" i="33" s="1"/>
  <c r="K159" i="33"/>
  <c r="L453" i="29"/>
  <c r="M453" i="29"/>
  <c r="N453" i="29"/>
  <c r="J155" i="4"/>
  <c r="H155" i="4"/>
  <c r="I155" i="4"/>
  <c r="C532" i="6" l="1"/>
  <c r="D160" i="33"/>
  <c r="E160" i="33" s="1"/>
  <c r="N454" i="29"/>
  <c r="L454" i="29"/>
  <c r="M454" i="29"/>
  <c r="K155" i="4"/>
  <c r="Q155" i="4" s="1"/>
  <c r="P155" i="4" s="1"/>
  <c r="R155" i="4" s="1"/>
  <c r="M155" i="4"/>
  <c r="E156" i="4" s="1"/>
  <c r="C533" i="6" l="1"/>
  <c r="H160" i="33"/>
  <c r="J160" i="33" s="1"/>
  <c r="I160" i="33"/>
  <c r="L455" i="29"/>
  <c r="M455" i="29"/>
  <c r="N455" i="29"/>
  <c r="V155" i="4"/>
  <c r="T155" i="4" s="1"/>
  <c r="U155" i="4" s="1"/>
  <c r="F156" i="4"/>
  <c r="G156" i="4" s="1"/>
  <c r="C534" i="6" l="1"/>
  <c r="L160" i="33"/>
  <c r="C161" i="33" s="1"/>
  <c r="K160" i="33"/>
  <c r="M456" i="29"/>
  <c r="L456" i="29"/>
  <c r="N456" i="29"/>
  <c r="H156" i="4"/>
  <c r="I156" i="4"/>
  <c r="J156" i="4"/>
  <c r="C535" i="6" l="1"/>
  <c r="D161" i="33"/>
  <c r="E161" i="33" s="1"/>
  <c r="N457" i="29"/>
  <c r="L457" i="29"/>
  <c r="M457" i="29"/>
  <c r="M156" i="4"/>
  <c r="E157" i="4" s="1"/>
  <c r="F157" i="4" s="1"/>
  <c r="G157" i="4" s="1"/>
  <c r="K156" i="4"/>
  <c r="Q156" i="4" s="1"/>
  <c r="P156" i="4" s="1"/>
  <c r="R156" i="4" s="1"/>
  <c r="C536" i="6" l="1"/>
  <c r="H161" i="33"/>
  <c r="J161" i="33" s="1"/>
  <c r="I161" i="33"/>
  <c r="N458" i="29"/>
  <c r="L458" i="29"/>
  <c r="M458" i="29"/>
  <c r="V156" i="4"/>
  <c r="T156" i="4" s="1"/>
  <c r="U156" i="4" s="1"/>
  <c r="J157" i="4"/>
  <c r="H157" i="4"/>
  <c r="I157" i="4"/>
  <c r="C537" i="6" l="1"/>
  <c r="K157" i="4"/>
  <c r="Q157" i="4" s="1"/>
  <c r="P157" i="4" s="1"/>
  <c r="R157" i="4" s="1"/>
  <c r="V157" i="4" s="1"/>
  <c r="T157" i="4" s="1"/>
  <c r="U157" i="4" s="1"/>
  <c r="L161" i="33"/>
  <c r="C162" i="33" s="1"/>
  <c r="K161" i="33"/>
  <c r="M157" i="4"/>
  <c r="E158" i="4" s="1"/>
  <c r="F158" i="4" s="1"/>
  <c r="G158" i="4" s="1"/>
  <c r="C538" i="6" l="1"/>
  <c r="D162" i="33"/>
  <c r="E162" i="33" s="1"/>
  <c r="H158" i="4"/>
  <c r="I158" i="4"/>
  <c r="J158" i="4"/>
  <c r="C539" i="6" l="1"/>
  <c r="H162" i="33"/>
  <c r="J162" i="33" s="1"/>
  <c r="I162" i="33"/>
  <c r="K158" i="4"/>
  <c r="Q158" i="4" s="1"/>
  <c r="P158" i="4" s="1"/>
  <c r="R158" i="4" s="1"/>
  <c r="M158" i="4"/>
  <c r="E159" i="4" s="1"/>
  <c r="F159" i="4" s="1"/>
  <c r="G159" i="4" s="1"/>
  <c r="C540" i="6" l="1"/>
  <c r="L162" i="33"/>
  <c r="C163" i="33" s="1"/>
  <c r="K162" i="33"/>
  <c r="V158" i="4"/>
  <c r="T158" i="4" s="1"/>
  <c r="U158" i="4" s="1"/>
  <c r="J159" i="4"/>
  <c r="H159" i="4"/>
  <c r="I159" i="4"/>
  <c r="C541" i="6" l="1"/>
  <c r="M159" i="4"/>
  <c r="E160" i="4" s="1"/>
  <c r="F160" i="4" s="1"/>
  <c r="G160" i="4" s="1"/>
  <c r="D163" i="33"/>
  <c r="E163" i="33" s="1"/>
  <c r="K159" i="4"/>
  <c r="Q159" i="4" s="1"/>
  <c r="P159" i="4" s="1"/>
  <c r="R159" i="4" s="1"/>
  <c r="C542" i="6" l="1"/>
  <c r="H163" i="33"/>
  <c r="J163" i="33" s="1"/>
  <c r="I163" i="33"/>
  <c r="V159" i="4"/>
  <c r="T159" i="4" s="1"/>
  <c r="U159" i="4" s="1"/>
  <c r="J160" i="4"/>
  <c r="H160" i="4"/>
  <c r="I160" i="4"/>
  <c r="C543" i="6" l="1"/>
  <c r="L163" i="33"/>
  <c r="C164" i="33" s="1"/>
  <c r="K163" i="33"/>
  <c r="M160" i="4"/>
  <c r="E161" i="4" s="1"/>
  <c r="F161" i="4" s="1"/>
  <c r="G161" i="4" s="1"/>
  <c r="K160" i="4"/>
  <c r="Q160" i="4" s="1"/>
  <c r="P160" i="4" s="1"/>
  <c r="R160" i="4" s="1"/>
  <c r="C544" i="6" l="1"/>
  <c r="D164" i="33"/>
  <c r="E164" i="33" s="1"/>
  <c r="V160" i="4"/>
  <c r="T160" i="4" s="1"/>
  <c r="U160" i="4" s="1"/>
  <c r="J161" i="4"/>
  <c r="H161" i="4"/>
  <c r="I161" i="4"/>
  <c r="C545" i="6" l="1"/>
  <c r="H164" i="33"/>
  <c r="J164" i="33" s="1"/>
  <c r="I164" i="33"/>
  <c r="M161" i="4"/>
  <c r="E162" i="4" s="1"/>
  <c r="F162" i="4" s="1"/>
  <c r="G162" i="4" s="1"/>
  <c r="K161" i="4"/>
  <c r="Q161" i="4" s="1"/>
  <c r="P161" i="4" s="1"/>
  <c r="R161" i="4" s="1"/>
  <c r="V161" i="4" s="1"/>
  <c r="C546" i="6" l="1"/>
  <c r="L164" i="33"/>
  <c r="C165" i="33" s="1"/>
  <c r="K164" i="33"/>
  <c r="T161" i="4"/>
  <c r="U161" i="4" s="1"/>
  <c r="J162" i="4"/>
  <c r="H162" i="4"/>
  <c r="I162" i="4"/>
  <c r="C547" i="6" l="1"/>
  <c r="D165" i="33"/>
  <c r="E165" i="33" s="1"/>
  <c r="M162" i="4"/>
  <c r="E163" i="4" s="1"/>
  <c r="K162" i="4"/>
  <c r="Q162" i="4" s="1"/>
  <c r="P162" i="4" s="1"/>
  <c r="R162" i="4" s="1"/>
  <c r="C548" i="6" l="1"/>
  <c r="H165" i="33"/>
  <c r="J165" i="33" s="1"/>
  <c r="I165" i="33"/>
  <c r="V162" i="4"/>
  <c r="T162" i="4" s="1"/>
  <c r="U162" i="4" s="1"/>
  <c r="F163" i="4"/>
  <c r="G163" i="4" s="1"/>
  <c r="C549" i="6" l="1"/>
  <c r="K165" i="33"/>
  <c r="L165" i="33"/>
  <c r="C166" i="33" s="1"/>
  <c r="J163" i="4"/>
  <c r="H163" i="4"/>
  <c r="I163" i="4"/>
  <c r="C550" i="6" l="1"/>
  <c r="D166" i="33"/>
  <c r="E166" i="33" s="1"/>
  <c r="K163" i="4"/>
  <c r="Q163" i="4" s="1"/>
  <c r="P163" i="4" s="1"/>
  <c r="R163" i="4" s="1"/>
  <c r="M163" i="4"/>
  <c r="E164" i="4" s="1"/>
  <c r="F164" i="4" s="1"/>
  <c r="G164" i="4" s="1"/>
  <c r="C551" i="6" l="1"/>
  <c r="H166" i="33"/>
  <c r="J166" i="33" s="1"/>
  <c r="I166" i="33"/>
  <c r="V163" i="4"/>
  <c r="T163" i="4" s="1"/>
  <c r="U163" i="4" s="1"/>
  <c r="J164" i="4"/>
  <c r="H164" i="4"/>
  <c r="I164" i="4"/>
  <c r="C552" i="6" l="1"/>
  <c r="L166" i="33"/>
  <c r="C167" i="33" s="1"/>
  <c r="K166" i="33"/>
  <c r="K164" i="4"/>
  <c r="Q164" i="4" s="1"/>
  <c r="P164" i="4" s="1"/>
  <c r="R164" i="4" s="1"/>
  <c r="M164" i="4"/>
  <c r="E165" i="4" s="1"/>
  <c r="F165" i="4" s="1"/>
  <c r="G165" i="4" s="1"/>
  <c r="C553" i="6" l="1"/>
  <c r="D167" i="33"/>
  <c r="E167" i="33" s="1"/>
  <c r="V164" i="4"/>
  <c r="T164" i="4" s="1"/>
  <c r="U164" i="4" s="1"/>
  <c r="J165" i="4"/>
  <c r="H165" i="4"/>
  <c r="I165" i="4"/>
  <c r="C554" i="6" l="1"/>
  <c r="H167" i="33"/>
  <c r="J167" i="33" s="1"/>
  <c r="I167" i="33"/>
  <c r="M165" i="4"/>
  <c r="E166" i="4" s="1"/>
  <c r="F166" i="4" s="1"/>
  <c r="G166" i="4" s="1"/>
  <c r="K165" i="4"/>
  <c r="Q165" i="4" s="1"/>
  <c r="P165" i="4" s="1"/>
  <c r="R165" i="4" s="1"/>
  <c r="V165" i="4" s="1"/>
  <c r="C555" i="6" l="1"/>
  <c r="L167" i="33"/>
  <c r="C168" i="33" s="1"/>
  <c r="K167" i="33"/>
  <c r="T165" i="4"/>
  <c r="U165" i="4" s="1"/>
  <c r="J166" i="4"/>
  <c r="H166" i="4"/>
  <c r="I166" i="4"/>
  <c r="C556" i="6" l="1"/>
  <c r="D168" i="33"/>
  <c r="E168" i="33" s="1"/>
  <c r="M166" i="4"/>
  <c r="E167" i="4" s="1"/>
  <c r="F167" i="4" s="1"/>
  <c r="G167" i="4" s="1"/>
  <c r="K166" i="4"/>
  <c r="Q166" i="4" s="1"/>
  <c r="P166" i="4" s="1"/>
  <c r="R166" i="4" s="1"/>
  <c r="C557" i="6" l="1"/>
  <c r="H168" i="33"/>
  <c r="J168" i="33" s="1"/>
  <c r="I168" i="33"/>
  <c r="V166" i="4"/>
  <c r="T166" i="4" s="1"/>
  <c r="U166" i="4" s="1"/>
  <c r="J167" i="4"/>
  <c r="H167" i="4"/>
  <c r="I167" i="4"/>
  <c r="C558" i="6" l="1"/>
  <c r="L168" i="33"/>
  <c r="C169" i="33" s="1"/>
  <c r="K168" i="33"/>
  <c r="M167" i="4"/>
  <c r="E168" i="4" s="1"/>
  <c r="K167" i="4"/>
  <c r="Q167" i="4" s="1"/>
  <c r="P167" i="4" s="1"/>
  <c r="R167" i="4" s="1"/>
  <c r="C559" i="6" l="1"/>
  <c r="D169" i="33"/>
  <c r="E169" i="33" s="1"/>
  <c r="V167" i="4"/>
  <c r="T167" i="4" s="1"/>
  <c r="U167" i="4" s="1"/>
  <c r="F168" i="4"/>
  <c r="G168" i="4" s="1"/>
  <c r="C560" i="6" l="1"/>
  <c r="H169" i="33"/>
  <c r="J169" i="33" s="1"/>
  <c r="I169" i="33"/>
  <c r="J168" i="4"/>
  <c r="H168" i="4"/>
  <c r="I168" i="4"/>
  <c r="C561" i="6" l="1"/>
  <c r="L169" i="33"/>
  <c r="C170" i="33" s="1"/>
  <c r="K169" i="33"/>
  <c r="M168" i="4"/>
  <c r="E169" i="4" s="1"/>
  <c r="F169" i="4" s="1"/>
  <c r="G169" i="4" s="1"/>
  <c r="K168" i="4"/>
  <c r="Q168" i="4" s="1"/>
  <c r="P168" i="4" s="1"/>
  <c r="R168" i="4" s="1"/>
  <c r="C562" i="6" l="1"/>
  <c r="D170" i="33"/>
  <c r="E170" i="33" s="1"/>
  <c r="V168" i="4"/>
  <c r="T168" i="4" s="1"/>
  <c r="U168" i="4" s="1"/>
  <c r="J169" i="4"/>
  <c r="H169" i="4"/>
  <c r="I169" i="4"/>
  <c r="C563" i="6" l="1"/>
  <c r="H170" i="33"/>
  <c r="J170" i="33" s="1"/>
  <c r="I170" i="33"/>
  <c r="K169" i="4"/>
  <c r="Q169" i="4" s="1"/>
  <c r="P169" i="4" s="1"/>
  <c r="R169" i="4" s="1"/>
  <c r="M169" i="4"/>
  <c r="E170" i="4" s="1"/>
  <c r="F170" i="4" s="1"/>
  <c r="G170" i="4" s="1"/>
  <c r="C564" i="6" l="1"/>
  <c r="L170" i="33"/>
  <c r="C171" i="33" s="1"/>
  <c r="K170" i="33"/>
  <c r="V169" i="4"/>
  <c r="T169" i="4" s="1"/>
  <c r="U169" i="4" s="1"/>
  <c r="J170" i="4"/>
  <c r="H170" i="4"/>
  <c r="I170" i="4"/>
  <c r="C565" i="6" l="1"/>
  <c r="K170" i="4"/>
  <c r="Q170" i="4" s="1"/>
  <c r="P170" i="4" s="1"/>
  <c r="R170" i="4" s="1"/>
  <c r="V170" i="4" s="1"/>
  <c r="T170" i="4" s="1"/>
  <c r="U170" i="4" s="1"/>
  <c r="D171" i="33"/>
  <c r="E171" i="33" s="1"/>
  <c r="M170" i="4"/>
  <c r="E171" i="4" s="1"/>
  <c r="F171" i="4" s="1"/>
  <c r="G171" i="4" s="1"/>
  <c r="C566" i="6" l="1"/>
  <c r="H171" i="33"/>
  <c r="J171" i="33" s="1"/>
  <c r="I171" i="33"/>
  <c r="I171" i="4"/>
  <c r="J171" i="4"/>
  <c r="H171" i="4"/>
  <c r="C567" i="6" l="1"/>
  <c r="L171" i="33"/>
  <c r="C172" i="33" s="1"/>
  <c r="K171" i="33"/>
  <c r="M171" i="4"/>
  <c r="E172" i="4" s="1"/>
  <c r="F172" i="4" s="1"/>
  <c r="G172" i="4" s="1"/>
  <c r="K171" i="4"/>
  <c r="Q171" i="4" s="1"/>
  <c r="P171" i="4" s="1"/>
  <c r="R171" i="4" s="1"/>
  <c r="V171" i="4" s="1"/>
  <c r="C568" i="6" l="1"/>
  <c r="D172" i="33"/>
  <c r="E172" i="33" s="1"/>
  <c r="T171" i="4"/>
  <c r="U171" i="4" s="1"/>
  <c r="J172" i="4"/>
  <c r="H172" i="4"/>
  <c r="I172" i="4"/>
  <c r="C569" i="6" l="1"/>
  <c r="H172" i="33"/>
  <c r="J172" i="33" s="1"/>
  <c r="I172" i="33"/>
  <c r="M172" i="4"/>
  <c r="E173" i="4" s="1"/>
  <c r="F173" i="4" s="1"/>
  <c r="G173" i="4" s="1"/>
  <c r="K172" i="4"/>
  <c r="Q172" i="4" s="1"/>
  <c r="P172" i="4" s="1"/>
  <c r="R172" i="4" s="1"/>
  <c r="C570" i="6" l="1"/>
  <c r="L172" i="33"/>
  <c r="C173" i="33" s="1"/>
  <c r="K172" i="33"/>
  <c r="V172" i="4"/>
  <c r="T172" i="4" s="1"/>
  <c r="U172" i="4" s="1"/>
  <c r="J173" i="4"/>
  <c r="H173" i="4"/>
  <c r="I173" i="4"/>
  <c r="C571" i="6" l="1"/>
  <c r="D173" i="33"/>
  <c r="E173" i="33" s="1"/>
  <c r="M173" i="4"/>
  <c r="E174" i="4" s="1"/>
  <c r="F174" i="4" s="1"/>
  <c r="G174" i="4" s="1"/>
  <c r="K173" i="4"/>
  <c r="Q173" i="4" s="1"/>
  <c r="P173" i="4" s="1"/>
  <c r="R173" i="4" s="1"/>
  <c r="V173" i="4" s="1"/>
  <c r="C572" i="6" l="1"/>
  <c r="H173" i="33"/>
  <c r="J173" i="33" s="1"/>
  <c r="I173" i="33"/>
  <c r="T173" i="4"/>
  <c r="U173" i="4" s="1"/>
  <c r="J174" i="4"/>
  <c r="H174" i="4"/>
  <c r="I174" i="4"/>
  <c r="C573" i="6" l="1"/>
  <c r="L173" i="33"/>
  <c r="C174" i="33" s="1"/>
  <c r="K173" i="33"/>
  <c r="M174" i="4"/>
  <c r="E175" i="4" s="1"/>
  <c r="F175" i="4" s="1"/>
  <c r="G175" i="4" s="1"/>
  <c r="K174" i="4"/>
  <c r="Q174" i="4" s="1"/>
  <c r="P174" i="4" s="1"/>
  <c r="R174" i="4" s="1"/>
  <c r="C574" i="6" l="1"/>
  <c r="D174" i="33"/>
  <c r="E174" i="33" s="1"/>
  <c r="V174" i="4"/>
  <c r="T174" i="4" s="1"/>
  <c r="U174" i="4" s="1"/>
  <c r="J175" i="4"/>
  <c r="H175" i="4"/>
  <c r="I175" i="4"/>
  <c r="C575" i="6" l="1"/>
  <c r="H174" i="33"/>
  <c r="J174" i="33" s="1"/>
  <c r="I174" i="33"/>
  <c r="M175" i="4"/>
  <c r="E176" i="4" s="1"/>
  <c r="F176" i="4" s="1"/>
  <c r="K175" i="4"/>
  <c r="Q175" i="4" s="1"/>
  <c r="P175" i="4" s="1"/>
  <c r="R175" i="4" s="1"/>
  <c r="C576" i="6" l="1"/>
  <c r="L174" i="33"/>
  <c r="C175" i="33" s="1"/>
  <c r="K174" i="33"/>
  <c r="V175" i="4"/>
  <c r="T175" i="4" s="1"/>
  <c r="U175" i="4" s="1"/>
  <c r="G176" i="4"/>
  <c r="C577" i="6" l="1"/>
  <c r="D175" i="33"/>
  <c r="E175" i="33" s="1"/>
  <c r="I176" i="4"/>
  <c r="J176" i="4"/>
  <c r="H176" i="4"/>
  <c r="C578" i="6" l="1"/>
  <c r="H175" i="33"/>
  <c r="J175" i="33" s="1"/>
  <c r="I175" i="33"/>
  <c r="M176" i="4"/>
  <c r="E177" i="4" s="1"/>
  <c r="F177" i="4" s="1"/>
  <c r="G177" i="4" s="1"/>
  <c r="K176" i="4"/>
  <c r="C579" i="6" l="1"/>
  <c r="L175" i="33"/>
  <c r="C176" i="33" s="1"/>
  <c r="K175" i="33"/>
  <c r="Q176" i="4"/>
  <c r="P176" i="4" s="1"/>
  <c r="R176" i="4" s="1"/>
  <c r="J177" i="4"/>
  <c r="H177" i="4"/>
  <c r="I177" i="4"/>
  <c r="C580" i="6" l="1"/>
  <c r="D176" i="33"/>
  <c r="E176" i="33" s="1"/>
  <c r="V176" i="4"/>
  <c r="T176" i="4" s="1"/>
  <c r="U176" i="4" s="1"/>
  <c r="K177" i="4"/>
  <c r="Q177" i="4" s="1"/>
  <c r="P177" i="4" s="1"/>
  <c r="R177" i="4" s="1"/>
  <c r="M177" i="4"/>
  <c r="E178" i="4" s="1"/>
  <c r="C581" i="6" l="1"/>
  <c r="H176" i="33"/>
  <c r="J176" i="33" s="1"/>
  <c r="I176" i="33"/>
  <c r="V177" i="4"/>
  <c r="T177" i="4" s="1"/>
  <c r="U177" i="4" s="1"/>
  <c r="F178" i="4"/>
  <c r="G178" i="4" s="1"/>
  <c r="C582" i="6" l="1"/>
  <c r="L176" i="33"/>
  <c r="C177" i="33" s="1"/>
  <c r="K176" i="33"/>
  <c r="J178" i="4"/>
  <c r="H178" i="4"/>
  <c r="I178" i="4"/>
  <c r="C583" i="6" l="1"/>
  <c r="D177" i="33"/>
  <c r="E177" i="33" s="1"/>
  <c r="K178" i="4"/>
  <c r="Q178" i="4" s="1"/>
  <c r="P178" i="4" s="1"/>
  <c r="R178" i="4" s="1"/>
  <c r="M178" i="4"/>
  <c r="E179" i="4" s="1"/>
  <c r="F179" i="4" s="1"/>
  <c r="C584" i="6" l="1"/>
  <c r="H177" i="33"/>
  <c r="J177" i="33" s="1"/>
  <c r="I177" i="33"/>
  <c r="V178" i="4"/>
  <c r="T178" i="4" s="1"/>
  <c r="U178" i="4" s="1"/>
  <c r="G179" i="4"/>
  <c r="C585" i="6" l="1"/>
  <c r="L177" i="33"/>
  <c r="C178" i="33" s="1"/>
  <c r="K177" i="33"/>
  <c r="J179" i="4"/>
  <c r="H179" i="4"/>
  <c r="I179" i="4"/>
  <c r="C586" i="6" l="1"/>
  <c r="D178" i="33"/>
  <c r="E178" i="33" s="1"/>
  <c r="M179" i="4"/>
  <c r="E180" i="4" s="1"/>
  <c r="F180" i="4" s="1"/>
  <c r="G180" i="4" s="1"/>
  <c r="K179" i="4"/>
  <c r="Q179" i="4" s="1"/>
  <c r="P179" i="4" s="1"/>
  <c r="R179" i="4" s="1"/>
  <c r="V179" i="4" s="1"/>
  <c r="C587" i="6" l="1"/>
  <c r="H178" i="33"/>
  <c r="J178" i="33" s="1"/>
  <c r="I178" i="33"/>
  <c r="T179" i="4"/>
  <c r="U179" i="4" s="1"/>
  <c r="J180" i="4"/>
  <c r="H180" i="4"/>
  <c r="I180" i="4"/>
  <c r="C588" i="6" l="1"/>
  <c r="L178" i="33"/>
  <c r="C179" i="33" s="1"/>
  <c r="K178" i="33"/>
  <c r="M180" i="4"/>
  <c r="E181" i="4" s="1"/>
  <c r="K180" i="4"/>
  <c r="Q180" i="4" s="1"/>
  <c r="P180" i="4" s="1"/>
  <c r="R180" i="4" s="1"/>
  <c r="C589" i="6" l="1"/>
  <c r="D179" i="33"/>
  <c r="E179" i="33" s="1"/>
  <c r="V180" i="4"/>
  <c r="T180" i="4" s="1"/>
  <c r="U180" i="4" s="1"/>
  <c r="F181" i="4"/>
  <c r="G181" i="4" s="1"/>
  <c r="C590" i="6" l="1"/>
  <c r="H179" i="33"/>
  <c r="J179" i="33" s="1"/>
  <c r="I179" i="33"/>
  <c r="J181" i="4"/>
  <c r="H181" i="4"/>
  <c r="I181" i="4"/>
  <c r="C591" i="6" l="1"/>
  <c r="L179" i="33"/>
  <c r="C180" i="33" s="1"/>
  <c r="K179" i="33"/>
  <c r="M181" i="4"/>
  <c r="E182" i="4" s="1"/>
  <c r="F182" i="4" s="1"/>
  <c r="G182" i="4" s="1"/>
  <c r="K181" i="4"/>
  <c r="Q181" i="4" s="1"/>
  <c r="P181" i="4" s="1"/>
  <c r="R181" i="4" s="1"/>
  <c r="V181" i="4" s="1"/>
  <c r="C592" i="6" l="1"/>
  <c r="D180" i="33"/>
  <c r="E180" i="33" s="1"/>
  <c r="T181" i="4"/>
  <c r="U181" i="4" s="1"/>
  <c r="J182" i="4"/>
  <c r="H182" i="4"/>
  <c r="I182" i="4"/>
  <c r="C593" i="6" l="1"/>
  <c r="H180" i="33"/>
  <c r="J180" i="33" s="1"/>
  <c r="I180" i="33"/>
  <c r="K182" i="4"/>
  <c r="Q182" i="4" s="1"/>
  <c r="P182" i="4" s="1"/>
  <c r="R182" i="4" s="1"/>
  <c r="M182" i="4"/>
  <c r="E183" i="4" s="1"/>
  <c r="C594" i="6" l="1"/>
  <c r="L180" i="33"/>
  <c r="C181" i="33" s="1"/>
  <c r="K180" i="33"/>
  <c r="V182" i="4"/>
  <c r="T182" i="4" s="1"/>
  <c r="U182" i="4" s="1"/>
  <c r="F183" i="4"/>
  <c r="G183" i="4" s="1"/>
  <c r="C595" i="6" l="1"/>
  <c r="D181" i="33"/>
  <c r="E181" i="33" s="1"/>
  <c r="J183" i="4"/>
  <c r="H183" i="4"/>
  <c r="I183" i="4"/>
  <c r="H181" i="33" l="1"/>
  <c r="J181" i="33" s="1"/>
  <c r="I181" i="33"/>
  <c r="M183" i="4"/>
  <c r="E184" i="4" s="1"/>
  <c r="K183" i="4"/>
  <c r="Q183" i="4" s="1"/>
  <c r="P183" i="4" s="1"/>
  <c r="R183" i="4" s="1"/>
  <c r="L181" i="33" l="1"/>
  <c r="C182" i="33" s="1"/>
  <c r="K181" i="33"/>
  <c r="V183" i="4"/>
  <c r="T183" i="4" s="1"/>
  <c r="U183" i="4" s="1"/>
  <c r="F184" i="4"/>
  <c r="G184" i="4" s="1"/>
  <c r="D182" i="33" l="1"/>
  <c r="E182" i="33" s="1"/>
  <c r="J184" i="4"/>
  <c r="H184" i="4"/>
  <c r="I184" i="4"/>
  <c r="K184" i="4" l="1"/>
  <c r="Q184" i="4" s="1"/>
  <c r="P184" i="4" s="1"/>
  <c r="R184" i="4" s="1"/>
  <c r="V184" i="4" s="1"/>
  <c r="T184" i="4" s="1"/>
  <c r="U184" i="4" s="1"/>
  <c r="H182" i="33"/>
  <c r="J182" i="33" s="1"/>
  <c r="I182" i="33"/>
  <c r="M184" i="4"/>
  <c r="E185" i="4" s="1"/>
  <c r="L182" i="33" l="1"/>
  <c r="C183" i="33" s="1"/>
  <c r="K182" i="33"/>
  <c r="F185" i="4"/>
  <c r="G185" i="4" s="1"/>
  <c r="D183" i="33" l="1"/>
  <c r="E183" i="33" s="1"/>
  <c r="H185" i="4"/>
  <c r="I185" i="4"/>
  <c r="J185" i="4"/>
  <c r="H183" i="33" l="1"/>
  <c r="J183" i="33" s="1"/>
  <c r="I183" i="33"/>
  <c r="K185" i="4"/>
  <c r="Q185" i="4" s="1"/>
  <c r="P185" i="4" s="1"/>
  <c r="R185" i="4" s="1"/>
  <c r="V185" i="4" s="1"/>
  <c r="M185" i="4"/>
  <c r="E186" i="4" s="1"/>
  <c r="F186" i="4" s="1"/>
  <c r="G186" i="4" s="1"/>
  <c r="K183" i="33" l="1"/>
  <c r="L183" i="33"/>
  <c r="C184" i="33" s="1"/>
  <c r="T185" i="4"/>
  <c r="U185" i="4" s="1"/>
  <c r="J186" i="4"/>
  <c r="H186" i="4"/>
  <c r="I186" i="4"/>
  <c r="D184" i="33" l="1"/>
  <c r="E184" i="33" s="1"/>
  <c r="M186" i="4"/>
  <c r="E187" i="4" s="1"/>
  <c r="K186" i="4"/>
  <c r="Q186" i="4" s="1"/>
  <c r="P186" i="4" s="1"/>
  <c r="R186" i="4" s="1"/>
  <c r="H184" i="33" l="1"/>
  <c r="J184" i="33" s="1"/>
  <c r="I184" i="33"/>
  <c r="V186" i="4"/>
  <c r="T186" i="4" s="1"/>
  <c r="U186" i="4" s="1"/>
  <c r="F187" i="4"/>
  <c r="G187" i="4" s="1"/>
  <c r="L184" i="33" l="1"/>
  <c r="C185" i="33" s="1"/>
  <c r="K184" i="33"/>
  <c r="J187" i="4"/>
  <c r="H187" i="4"/>
  <c r="I187" i="4"/>
  <c r="M187" i="4" l="1"/>
  <c r="E188" i="4" s="1"/>
  <c r="F188" i="4" s="1"/>
  <c r="D185" i="33"/>
  <c r="E185" i="33" s="1"/>
  <c r="K187" i="4"/>
  <c r="Q187" i="4" s="1"/>
  <c r="P187" i="4" s="1"/>
  <c r="R187" i="4" s="1"/>
  <c r="V187" i="4" s="1"/>
  <c r="H185" i="33" l="1"/>
  <c r="J185" i="33" s="1"/>
  <c r="I185" i="33"/>
  <c r="T187" i="4"/>
  <c r="U187" i="4" s="1"/>
  <c r="G188" i="4"/>
  <c r="L185" i="33" l="1"/>
  <c r="C186" i="33" s="1"/>
  <c r="K185" i="33"/>
  <c r="J188" i="4"/>
  <c r="H188" i="4"/>
  <c r="I188" i="4"/>
  <c r="D186" i="33" l="1"/>
  <c r="E186" i="33" s="1"/>
  <c r="M188" i="4"/>
  <c r="E189" i="4" s="1"/>
  <c r="F189" i="4" s="1"/>
  <c r="K188" i="4"/>
  <c r="Q188" i="4" s="1"/>
  <c r="P188" i="4" s="1"/>
  <c r="R188" i="4" s="1"/>
  <c r="H186" i="33" l="1"/>
  <c r="J186" i="33" s="1"/>
  <c r="I186" i="33"/>
  <c r="V188" i="4"/>
  <c r="T188" i="4" s="1"/>
  <c r="U188" i="4" s="1"/>
  <c r="G189" i="4"/>
  <c r="L186" i="33" l="1"/>
  <c r="C187" i="33" s="1"/>
  <c r="K186" i="33"/>
  <c r="J189" i="4"/>
  <c r="H189" i="4"/>
  <c r="I189" i="4"/>
  <c r="D187" i="33" l="1"/>
  <c r="E187" i="33" s="1"/>
  <c r="M189" i="4"/>
  <c r="E190" i="4" s="1"/>
  <c r="F190" i="4" s="1"/>
  <c r="G190" i="4" s="1"/>
  <c r="K189" i="4"/>
  <c r="Q189" i="4" s="1"/>
  <c r="P189" i="4" s="1"/>
  <c r="R189" i="4" s="1"/>
  <c r="V189" i="4" s="1"/>
  <c r="H187" i="33" l="1"/>
  <c r="J187" i="33" s="1"/>
  <c r="I187" i="33"/>
  <c r="T189" i="4"/>
  <c r="U189" i="4" s="1"/>
  <c r="J190" i="4"/>
  <c r="H190" i="4"/>
  <c r="I190" i="4"/>
  <c r="L187" i="33" l="1"/>
  <c r="C188" i="33" s="1"/>
  <c r="K187" i="33"/>
  <c r="M190" i="4"/>
  <c r="E191" i="4" s="1"/>
  <c r="K190" i="4"/>
  <c r="Q190" i="4" s="1"/>
  <c r="P190" i="4" s="1"/>
  <c r="R190" i="4" s="1"/>
  <c r="D188" i="33" l="1"/>
  <c r="E188" i="33" s="1"/>
  <c r="V190" i="4"/>
  <c r="T190" i="4" s="1"/>
  <c r="U190" i="4" s="1"/>
  <c r="F191" i="4"/>
  <c r="G191" i="4" s="1"/>
  <c r="H188" i="33" l="1"/>
  <c r="J188" i="33" s="1"/>
  <c r="I188" i="33"/>
  <c r="I191" i="4"/>
  <c r="J191" i="4"/>
  <c r="H191" i="4"/>
  <c r="L188" i="33" l="1"/>
  <c r="C189" i="33" s="1"/>
  <c r="K188" i="33"/>
  <c r="K191" i="4"/>
  <c r="Q191" i="4" s="1"/>
  <c r="P191" i="4" s="1"/>
  <c r="R191" i="4" s="1"/>
  <c r="V191" i="4" s="1"/>
  <c r="M191" i="4"/>
  <c r="E192" i="4" s="1"/>
  <c r="F192" i="4" s="1"/>
  <c r="G192" i="4" s="1"/>
  <c r="D189" i="33" l="1"/>
  <c r="E189" i="33" s="1"/>
  <c r="T191" i="4"/>
  <c r="U191" i="4" s="1"/>
  <c r="J192" i="4"/>
  <c r="H192" i="4"/>
  <c r="I192" i="4"/>
  <c r="H189" i="33" l="1"/>
  <c r="J189" i="33" s="1"/>
  <c r="I189" i="33"/>
  <c r="M192" i="4"/>
  <c r="E193" i="4" s="1"/>
  <c r="K192" i="4"/>
  <c r="Q192" i="4" s="1"/>
  <c r="P192" i="4" s="1"/>
  <c r="R192" i="4" s="1"/>
  <c r="L189" i="33" l="1"/>
  <c r="C190" i="33" s="1"/>
  <c r="K189" i="33"/>
  <c r="V192" i="4"/>
  <c r="T192" i="4" s="1"/>
  <c r="U192" i="4" s="1"/>
  <c r="F193" i="4"/>
  <c r="G193" i="4" s="1"/>
  <c r="D190" i="33" l="1"/>
  <c r="E190" i="33" s="1"/>
  <c r="J193" i="4"/>
  <c r="H193" i="4"/>
  <c r="I193" i="4"/>
  <c r="H190" i="33" l="1"/>
  <c r="J190" i="33" s="1"/>
  <c r="I190" i="33"/>
  <c r="K193" i="4"/>
  <c r="Q193" i="4" s="1"/>
  <c r="P193" i="4" s="1"/>
  <c r="R193" i="4" s="1"/>
  <c r="V193" i="4" s="1"/>
  <c r="T193" i="4" s="1"/>
  <c r="U193" i="4" s="1"/>
  <c r="M193" i="4"/>
  <c r="E194" i="4" s="1"/>
  <c r="L190" i="33" l="1"/>
  <c r="C191" i="33" s="1"/>
  <c r="K190" i="33"/>
  <c r="F194" i="4"/>
  <c r="G194" i="4" s="1"/>
  <c r="D191" i="33" l="1"/>
  <c r="E191" i="33" s="1"/>
  <c r="J194" i="4"/>
  <c r="H194" i="4"/>
  <c r="I194" i="4"/>
  <c r="K194" i="4" l="1"/>
  <c r="Q194" i="4" s="1"/>
  <c r="P194" i="4" s="1"/>
  <c r="R194" i="4" s="1"/>
  <c r="V194" i="4" s="1"/>
  <c r="T194" i="4" s="1"/>
  <c r="U194" i="4" s="1"/>
  <c r="H191" i="33"/>
  <c r="J191" i="33" s="1"/>
  <c r="I191" i="33"/>
  <c r="M194" i="4"/>
  <c r="E195" i="4" s="1"/>
  <c r="L191" i="33" l="1"/>
  <c r="C192" i="33" s="1"/>
  <c r="K191" i="33"/>
  <c r="F195" i="4"/>
  <c r="G195" i="4" s="1"/>
  <c r="D192" i="33" l="1"/>
  <c r="E192" i="33" s="1"/>
  <c r="J195" i="4"/>
  <c r="H195" i="4"/>
  <c r="I195" i="4"/>
  <c r="K195" i="4" l="1"/>
  <c r="Q195" i="4" s="1"/>
  <c r="P195" i="4" s="1"/>
  <c r="R195" i="4" s="1"/>
  <c r="V195" i="4" s="1"/>
  <c r="H192" i="33"/>
  <c r="J192" i="33" s="1"/>
  <c r="I192" i="33"/>
  <c r="T195" i="4"/>
  <c r="U195" i="4" s="1"/>
  <c r="M195" i="4"/>
  <c r="E196" i="4" s="1"/>
  <c r="F196" i="4" s="1"/>
  <c r="L192" i="33" l="1"/>
  <c r="C193" i="33" s="1"/>
  <c r="K192" i="33"/>
  <c r="G196" i="4"/>
  <c r="D193" i="33" l="1"/>
  <c r="E193" i="33" s="1"/>
  <c r="I196" i="4"/>
  <c r="J196" i="4"/>
  <c r="H196" i="4"/>
  <c r="H193" i="33" l="1"/>
  <c r="J193" i="33" s="1"/>
  <c r="I193" i="33"/>
  <c r="M196" i="4"/>
  <c r="E197" i="4" s="1"/>
  <c r="F197" i="4" s="1"/>
  <c r="K196" i="4"/>
  <c r="L193" i="33" l="1"/>
  <c r="C194" i="33" s="1"/>
  <c r="K193" i="33"/>
  <c r="Q196" i="4"/>
  <c r="P196" i="4" s="1"/>
  <c r="R196" i="4" s="1"/>
  <c r="G197" i="4"/>
  <c r="D194" i="33" l="1"/>
  <c r="E194" i="33" s="1"/>
  <c r="V196" i="4"/>
  <c r="T196" i="4" s="1"/>
  <c r="U196" i="4" s="1"/>
  <c r="J197" i="4"/>
  <c r="H197" i="4"/>
  <c r="I197" i="4"/>
  <c r="K197" i="4" l="1"/>
  <c r="Q197" i="4" s="1"/>
  <c r="P197" i="4" s="1"/>
  <c r="R197" i="4" s="1"/>
  <c r="V197" i="4" s="1"/>
  <c r="T197" i="4" s="1"/>
  <c r="U197" i="4" s="1"/>
  <c r="H194" i="33"/>
  <c r="J194" i="33" s="1"/>
  <c r="I194" i="33"/>
  <c r="M197" i="4"/>
  <c r="E198" i="4" s="1"/>
  <c r="F198" i="4" s="1"/>
  <c r="G198" i="4" s="1"/>
  <c r="L194" i="33" l="1"/>
  <c r="C195" i="33" s="1"/>
  <c r="K194" i="33"/>
  <c r="H198" i="4"/>
  <c r="J198" i="4"/>
  <c r="I198" i="4"/>
  <c r="D195" i="33" l="1"/>
  <c r="E195" i="33" s="1"/>
  <c r="M198" i="4"/>
  <c r="E199" i="4" s="1"/>
  <c r="F199" i="4" s="1"/>
  <c r="G199" i="4" s="1"/>
  <c r="K198" i="4"/>
  <c r="H195" i="33" l="1"/>
  <c r="J195" i="33" s="1"/>
  <c r="I195" i="33"/>
  <c r="Q198" i="4"/>
  <c r="P198" i="4" s="1"/>
  <c r="R198" i="4" s="1"/>
  <c r="J199" i="4"/>
  <c r="H199" i="4"/>
  <c r="I199" i="4"/>
  <c r="L195" i="33" l="1"/>
  <c r="C196" i="33" s="1"/>
  <c r="K195" i="33"/>
  <c r="V198" i="4"/>
  <c r="T198" i="4" s="1"/>
  <c r="U198" i="4" s="1"/>
  <c r="M199" i="4"/>
  <c r="E200" i="4" s="1"/>
  <c r="K199" i="4"/>
  <c r="Q199" i="4" s="1"/>
  <c r="P199" i="4" s="1"/>
  <c r="R199" i="4" s="1"/>
  <c r="V199" i="4" s="1"/>
  <c r="D196" i="33" l="1"/>
  <c r="E196" i="33" s="1"/>
  <c r="T199" i="4"/>
  <c r="U199" i="4" s="1"/>
  <c r="F200" i="4"/>
  <c r="G200" i="4" s="1"/>
  <c r="H196" i="33" l="1"/>
  <c r="J196" i="33" s="1"/>
  <c r="I196" i="33"/>
  <c r="I200" i="4"/>
  <c r="J200" i="4"/>
  <c r="H200" i="4"/>
  <c r="L196" i="33" l="1"/>
  <c r="C197" i="33" s="1"/>
  <c r="K196" i="33"/>
  <c r="K200" i="4"/>
  <c r="Q200" i="4" s="1"/>
  <c r="P200" i="4" s="1"/>
  <c r="R200" i="4" s="1"/>
  <c r="M200" i="4"/>
  <c r="E201" i="4" s="1"/>
  <c r="F201" i="4" s="1"/>
  <c r="G201" i="4" s="1"/>
  <c r="D197" i="33" l="1"/>
  <c r="E197" i="33" s="1"/>
  <c r="V200" i="4"/>
  <c r="T200" i="4" s="1"/>
  <c r="U200" i="4" s="1"/>
  <c r="J201" i="4"/>
  <c r="H201" i="4"/>
  <c r="I201" i="4"/>
  <c r="K201" i="4" l="1"/>
  <c r="Q201" i="4" s="1"/>
  <c r="P201" i="4" s="1"/>
  <c r="R201" i="4" s="1"/>
  <c r="V201" i="4" s="1"/>
  <c r="T201" i="4" s="1"/>
  <c r="U201" i="4" s="1"/>
  <c r="H197" i="33"/>
  <c r="J197" i="33" s="1"/>
  <c r="I197" i="33"/>
  <c r="M201" i="4"/>
  <c r="E202" i="4" s="1"/>
  <c r="L197" i="33" l="1"/>
  <c r="C198" i="33" s="1"/>
  <c r="K197" i="33"/>
  <c r="F202" i="4"/>
  <c r="G202" i="4" s="1"/>
  <c r="D198" i="33" l="1"/>
  <c r="E198" i="33" s="1"/>
  <c r="J202" i="4"/>
  <c r="H202" i="4"/>
  <c r="I202" i="4"/>
  <c r="H198" i="33" l="1"/>
  <c r="J198" i="33" s="1"/>
  <c r="I198" i="33"/>
  <c r="M202" i="4"/>
  <c r="E203" i="4" s="1"/>
  <c r="F203" i="4" s="1"/>
  <c r="K202" i="4"/>
  <c r="Q202" i="4" s="1"/>
  <c r="P202" i="4" s="1"/>
  <c r="R202" i="4" s="1"/>
  <c r="L198" i="33" l="1"/>
  <c r="C199" i="33" s="1"/>
  <c r="K198" i="33"/>
  <c r="V202" i="4"/>
  <c r="T202" i="4" s="1"/>
  <c r="U202" i="4" s="1"/>
  <c r="G203" i="4"/>
  <c r="I203" i="4" s="1"/>
  <c r="D199" i="33" l="1"/>
  <c r="E199" i="33" s="1"/>
  <c r="H203" i="4"/>
  <c r="M203" i="4" s="1"/>
  <c r="E204" i="4" s="1"/>
  <c r="F204" i="4" s="1"/>
  <c r="G204" i="4" s="1"/>
  <c r="J203" i="4"/>
  <c r="K203" i="4" s="1"/>
  <c r="Q203" i="4" s="1"/>
  <c r="P203" i="4" s="1"/>
  <c r="R203" i="4" s="1"/>
  <c r="V203" i="4" s="1"/>
  <c r="H199" i="33" l="1"/>
  <c r="J199" i="33" s="1"/>
  <c r="I199" i="33"/>
  <c r="T203" i="4"/>
  <c r="U203" i="4" s="1"/>
  <c r="J204" i="4"/>
  <c r="H204" i="4"/>
  <c r="I204" i="4"/>
  <c r="L199" i="33" l="1"/>
  <c r="C200" i="33" s="1"/>
  <c r="K199" i="33"/>
  <c r="M204" i="4"/>
  <c r="E205" i="4" s="1"/>
  <c r="K204" i="4"/>
  <c r="Q204" i="4" s="1"/>
  <c r="P204" i="4" s="1"/>
  <c r="R204" i="4" s="1"/>
  <c r="D200" i="33" l="1"/>
  <c r="E200" i="33" s="1"/>
  <c r="V204" i="4"/>
  <c r="T204" i="4" s="1"/>
  <c r="U204" i="4" s="1"/>
  <c r="F205" i="4"/>
  <c r="G205" i="4" s="1"/>
  <c r="H200" i="33" l="1"/>
  <c r="J200" i="33" s="1"/>
  <c r="I200" i="33"/>
  <c r="J205" i="4"/>
  <c r="H205" i="4"/>
  <c r="I205" i="4"/>
  <c r="L200" i="33" l="1"/>
  <c r="C201" i="33" s="1"/>
  <c r="K200" i="33"/>
  <c r="M205" i="4"/>
  <c r="E206" i="4" s="1"/>
  <c r="K205" i="4"/>
  <c r="Q205" i="4" s="1"/>
  <c r="P205" i="4" s="1"/>
  <c r="R205" i="4" s="1"/>
  <c r="V205" i="4" s="1"/>
  <c r="D201" i="33" l="1"/>
  <c r="E201" i="33" s="1"/>
  <c r="T205" i="4"/>
  <c r="U205" i="4" s="1"/>
  <c r="F206" i="4"/>
  <c r="G206" i="4" s="1"/>
  <c r="H201" i="33" l="1"/>
  <c r="J201" i="33" s="1"/>
  <c r="I201" i="33"/>
  <c r="J206" i="4"/>
  <c r="H206" i="4"/>
  <c r="I206" i="4"/>
  <c r="K201" i="33" l="1"/>
  <c r="L201" i="33"/>
  <c r="C202" i="33" s="1"/>
  <c r="K206" i="4"/>
  <c r="Q206" i="4" s="1"/>
  <c r="P206" i="4" s="1"/>
  <c r="R206" i="4" s="1"/>
  <c r="M206" i="4"/>
  <c r="E207" i="4" s="1"/>
  <c r="D202" i="33" l="1"/>
  <c r="E202" i="33" s="1"/>
  <c r="V206" i="4"/>
  <c r="T206" i="4" s="1"/>
  <c r="U206" i="4" s="1"/>
  <c r="F207" i="4"/>
  <c r="G207" i="4" s="1"/>
  <c r="H202" i="33" l="1"/>
  <c r="J202" i="33" s="1"/>
  <c r="I202" i="33"/>
  <c r="J207" i="4"/>
  <c r="H207" i="4"/>
  <c r="I207" i="4"/>
  <c r="L202" i="33" l="1"/>
  <c r="C203" i="33" s="1"/>
  <c r="K202" i="33"/>
  <c r="M207" i="4"/>
  <c r="E208" i="4" s="1"/>
  <c r="K207" i="4"/>
  <c r="Q207" i="4" s="1"/>
  <c r="P207" i="4" s="1"/>
  <c r="R207" i="4" s="1"/>
  <c r="V207" i="4" s="1"/>
  <c r="D203" i="33" l="1"/>
  <c r="E203" i="33" s="1"/>
  <c r="T207" i="4"/>
  <c r="U207" i="4" s="1"/>
  <c r="F208" i="4"/>
  <c r="G208" i="4" s="1"/>
  <c r="H203" i="33" l="1"/>
  <c r="J203" i="33" s="1"/>
  <c r="I203" i="33"/>
  <c r="J208" i="4"/>
  <c r="H208" i="4"/>
  <c r="I208" i="4"/>
  <c r="M208" i="4" l="1"/>
  <c r="L203" i="33"/>
  <c r="C204" i="33" s="1"/>
  <c r="K203" i="33"/>
  <c r="K208" i="4"/>
  <c r="Q208" i="4" s="1"/>
  <c r="P208" i="4" s="1"/>
  <c r="R208" i="4" s="1"/>
  <c r="E209" i="4"/>
  <c r="D204" i="33" l="1"/>
  <c r="E204" i="33" s="1"/>
  <c r="V208" i="4"/>
  <c r="T208" i="4" s="1"/>
  <c r="U208" i="4" s="1"/>
  <c r="F209" i="4"/>
  <c r="G209" i="4" s="1"/>
  <c r="H204" i="33" l="1"/>
  <c r="J204" i="33" s="1"/>
  <c r="I204" i="33"/>
  <c r="J209" i="4"/>
  <c r="H209" i="4"/>
  <c r="I209" i="4"/>
  <c r="L204" i="33" l="1"/>
  <c r="C205" i="33" s="1"/>
  <c r="K204" i="33"/>
  <c r="M209" i="4"/>
  <c r="E210" i="4" s="1"/>
  <c r="F210" i="4" s="1"/>
  <c r="K209" i="4"/>
  <c r="Q209" i="4" s="1"/>
  <c r="P209" i="4" s="1"/>
  <c r="R209" i="4" s="1"/>
  <c r="V209" i="4" s="1"/>
  <c r="D205" i="33" l="1"/>
  <c r="E205" i="33" s="1"/>
  <c r="T209" i="4"/>
  <c r="U209" i="4" s="1"/>
  <c r="G210" i="4"/>
  <c r="H205" i="33" l="1"/>
  <c r="J205" i="33" s="1"/>
  <c r="I205" i="33"/>
  <c r="I210" i="4"/>
  <c r="J210" i="4"/>
  <c r="H210" i="4"/>
  <c r="L205" i="33" l="1"/>
  <c r="C206" i="33" s="1"/>
  <c r="K205" i="33"/>
  <c r="K210" i="4"/>
  <c r="Q210" i="4" s="1"/>
  <c r="P210" i="4" s="1"/>
  <c r="R210" i="4" s="1"/>
  <c r="M210" i="4"/>
  <c r="E211" i="4" s="1"/>
  <c r="F211" i="4" s="1"/>
  <c r="G211" i="4" s="1"/>
  <c r="D206" i="33" l="1"/>
  <c r="E206" i="33" s="1"/>
  <c r="V210" i="4"/>
  <c r="T210" i="4" s="1"/>
  <c r="U210" i="4" s="1"/>
  <c r="J211" i="4"/>
  <c r="H211" i="4"/>
  <c r="I211" i="4"/>
  <c r="H206" i="33" l="1"/>
  <c r="J206" i="33" s="1"/>
  <c r="I206" i="33"/>
  <c r="M211" i="4"/>
  <c r="E212" i="4" s="1"/>
  <c r="K211" i="4"/>
  <c r="Q211" i="4" s="1"/>
  <c r="P211" i="4" s="1"/>
  <c r="R211" i="4" s="1"/>
  <c r="V211" i="4" s="1"/>
  <c r="L206" i="33" l="1"/>
  <c r="C207" i="33" s="1"/>
  <c r="K206" i="33"/>
  <c r="T211" i="4"/>
  <c r="U211" i="4" s="1"/>
  <c r="F212" i="4"/>
  <c r="G212" i="4" s="1"/>
  <c r="D207" i="33" l="1"/>
  <c r="E207" i="33" s="1"/>
  <c r="I212" i="4"/>
  <c r="J212" i="4"/>
  <c r="H212" i="4"/>
  <c r="H207" i="33" l="1"/>
  <c r="J207" i="33" s="1"/>
  <c r="I207" i="33"/>
  <c r="K212" i="4"/>
  <c r="Q212" i="4" s="1"/>
  <c r="P212" i="4" s="1"/>
  <c r="R212" i="4" s="1"/>
  <c r="M212" i="4"/>
  <c r="E213" i="4" s="1"/>
  <c r="F213" i="4" s="1"/>
  <c r="G213" i="4" s="1"/>
  <c r="L207" i="33" l="1"/>
  <c r="C208" i="33" s="1"/>
  <c r="K207" i="33"/>
  <c r="V212" i="4"/>
  <c r="T212" i="4" s="1"/>
  <c r="U212" i="4" s="1"/>
  <c r="J213" i="4"/>
  <c r="H213" i="4"/>
  <c r="I213" i="4"/>
  <c r="D208" i="33" l="1"/>
  <c r="E208" i="33" s="1"/>
  <c r="K213" i="4"/>
  <c r="M213" i="4"/>
  <c r="E214" i="4" s="1"/>
  <c r="F214" i="4" s="1"/>
  <c r="H208" i="33" l="1"/>
  <c r="J208" i="33" s="1"/>
  <c r="I208" i="33"/>
  <c r="Q213" i="4"/>
  <c r="P213" i="4" s="1"/>
  <c r="R213" i="4" s="1"/>
  <c r="V213" i="4" s="1"/>
  <c r="G214" i="4"/>
  <c r="L208" i="33" l="1"/>
  <c r="C209" i="33" s="1"/>
  <c r="K208" i="33"/>
  <c r="T213" i="4"/>
  <c r="U213" i="4" s="1"/>
  <c r="I214" i="4"/>
  <c r="J214" i="4"/>
  <c r="H214" i="4"/>
  <c r="D209" i="33" l="1"/>
  <c r="E209" i="33" s="1"/>
  <c r="M214" i="4"/>
  <c r="E215" i="4" s="1"/>
  <c r="F215" i="4" s="1"/>
  <c r="G215" i="4" s="1"/>
  <c r="K214" i="4"/>
  <c r="H209" i="33" l="1"/>
  <c r="J209" i="33" s="1"/>
  <c r="I209" i="33"/>
  <c r="Q214" i="4"/>
  <c r="P214" i="4" s="1"/>
  <c r="R214" i="4" s="1"/>
  <c r="J215" i="4"/>
  <c r="H215" i="4"/>
  <c r="I215" i="4"/>
  <c r="L209" i="33" l="1"/>
  <c r="C210" i="33" s="1"/>
  <c r="K209" i="33"/>
  <c r="V214" i="4"/>
  <c r="T214" i="4" s="1"/>
  <c r="U214" i="4" s="1"/>
  <c r="M215" i="4"/>
  <c r="E216" i="4" s="1"/>
  <c r="F216" i="4" s="1"/>
  <c r="G216" i="4" s="1"/>
  <c r="K215" i="4"/>
  <c r="Q215" i="4" s="1"/>
  <c r="P215" i="4" s="1"/>
  <c r="R215" i="4" s="1"/>
  <c r="V215" i="4" s="1"/>
  <c r="D210" i="33" l="1"/>
  <c r="E210" i="33" s="1"/>
  <c r="T215" i="4"/>
  <c r="U215" i="4" s="1"/>
  <c r="I216" i="4"/>
  <c r="J216" i="4"/>
  <c r="H216" i="4"/>
  <c r="H210" i="33" l="1"/>
  <c r="J210" i="33" s="1"/>
  <c r="I210" i="33"/>
  <c r="K216" i="4"/>
  <c r="Q216" i="4" s="1"/>
  <c r="P216" i="4" s="1"/>
  <c r="R216" i="4" s="1"/>
  <c r="M216" i="4"/>
  <c r="E217" i="4" s="1"/>
  <c r="L210" i="33" l="1"/>
  <c r="C211" i="33" s="1"/>
  <c r="K210" i="33"/>
  <c r="V216" i="4"/>
  <c r="T216" i="4" s="1"/>
  <c r="U216" i="4" s="1"/>
  <c r="F217" i="4"/>
  <c r="G217" i="4" s="1"/>
  <c r="D211" i="33" l="1"/>
  <c r="E211" i="33" s="1"/>
  <c r="J217" i="4"/>
  <c r="H217" i="4"/>
  <c r="I217" i="4"/>
  <c r="H211" i="33" l="1"/>
  <c r="J211" i="33" s="1"/>
  <c r="I211" i="33"/>
  <c r="M217" i="4"/>
  <c r="E218" i="4" s="1"/>
  <c r="K217" i="4"/>
  <c r="Q217" i="4" s="1"/>
  <c r="P217" i="4" s="1"/>
  <c r="R217" i="4" s="1"/>
  <c r="V217" i="4" s="1"/>
  <c r="L211" i="33" l="1"/>
  <c r="C212" i="33" s="1"/>
  <c r="K211" i="33"/>
  <c r="T217" i="4"/>
  <c r="U217" i="4" s="1"/>
  <c r="F218" i="4"/>
  <c r="G218" i="4" s="1"/>
  <c r="D212" i="33" l="1"/>
  <c r="E212" i="33" s="1"/>
  <c r="J218" i="4"/>
  <c r="H218" i="4"/>
  <c r="I218" i="4"/>
  <c r="K218" i="4" l="1"/>
  <c r="Q218" i="4" s="1"/>
  <c r="P218" i="4" s="1"/>
  <c r="R218" i="4" s="1"/>
  <c r="V218" i="4" s="1"/>
  <c r="T218" i="4" s="1"/>
  <c r="U218" i="4" s="1"/>
  <c r="H212" i="33"/>
  <c r="J212" i="33" s="1"/>
  <c r="I212" i="33"/>
  <c r="M218" i="4"/>
  <c r="E219" i="4" s="1"/>
  <c r="L212" i="33" l="1"/>
  <c r="C213" i="33" s="1"/>
  <c r="K212" i="33"/>
  <c r="F219" i="4"/>
  <c r="G219" i="4" s="1"/>
  <c r="D213" i="33" l="1"/>
  <c r="E213" i="33" s="1"/>
  <c r="J219" i="4"/>
  <c r="H219" i="4"/>
  <c r="I219" i="4"/>
  <c r="H213" i="33" l="1"/>
  <c r="J213" i="33" s="1"/>
  <c r="I213" i="33"/>
  <c r="K219" i="4"/>
  <c r="Q219" i="4" s="1"/>
  <c r="P219" i="4" s="1"/>
  <c r="R219" i="4" s="1"/>
  <c r="V219" i="4" s="1"/>
  <c r="M219" i="4"/>
  <c r="E220" i="4" s="1"/>
  <c r="L213" i="33" l="1"/>
  <c r="C214" i="33" s="1"/>
  <c r="K213" i="33"/>
  <c r="T219" i="4"/>
  <c r="U219" i="4" s="1"/>
  <c r="F220" i="4"/>
  <c r="G220" i="4" s="1"/>
  <c r="D214" i="33" l="1"/>
  <c r="E214" i="33" s="1"/>
  <c r="J220" i="4"/>
  <c r="H220" i="4"/>
  <c r="I220" i="4"/>
  <c r="H214" i="33" l="1"/>
  <c r="J214" i="33" s="1"/>
  <c r="I214" i="33"/>
  <c r="M220" i="4"/>
  <c r="E221" i="4" s="1"/>
  <c r="F221" i="4" s="1"/>
  <c r="G221" i="4" s="1"/>
  <c r="K220" i="4"/>
  <c r="L214" i="33" l="1"/>
  <c r="C215" i="33" s="1"/>
  <c r="K214" i="33"/>
  <c r="Q220" i="4"/>
  <c r="P220" i="4" s="1"/>
  <c r="R220" i="4" s="1"/>
  <c r="J221" i="4"/>
  <c r="H221" i="4"/>
  <c r="I221" i="4"/>
  <c r="D215" i="33" l="1"/>
  <c r="E215" i="33" s="1"/>
  <c r="V220" i="4"/>
  <c r="T220" i="4" s="1"/>
  <c r="U220" i="4" s="1"/>
  <c r="M221" i="4"/>
  <c r="E222" i="4" s="1"/>
  <c r="K221" i="4"/>
  <c r="Q221" i="4" s="1"/>
  <c r="P221" i="4" s="1"/>
  <c r="R221" i="4" s="1"/>
  <c r="V221" i="4" s="1"/>
  <c r="H215" i="33" l="1"/>
  <c r="J215" i="33" s="1"/>
  <c r="I215" i="33"/>
  <c r="T221" i="4"/>
  <c r="U221" i="4" s="1"/>
  <c r="F222" i="4"/>
  <c r="G222" i="4" s="1"/>
  <c r="L215" i="33" l="1"/>
  <c r="C216" i="33" s="1"/>
  <c r="K215" i="33"/>
  <c r="J222" i="4"/>
  <c r="H222" i="4"/>
  <c r="I222" i="4"/>
  <c r="D216" i="33" l="1"/>
  <c r="E216" i="33" s="1"/>
  <c r="M222" i="4"/>
  <c r="E223" i="4" s="1"/>
  <c r="K222" i="4"/>
  <c r="Q222" i="4" s="1"/>
  <c r="P222" i="4" s="1"/>
  <c r="R222" i="4" s="1"/>
  <c r="H216" i="33" l="1"/>
  <c r="J216" i="33" s="1"/>
  <c r="I216" i="33"/>
  <c r="V222" i="4"/>
  <c r="T222" i="4" s="1"/>
  <c r="U222" i="4" s="1"/>
  <c r="F223" i="4"/>
  <c r="G223" i="4" s="1"/>
  <c r="L216" i="33" l="1"/>
  <c r="C217" i="33" s="1"/>
  <c r="K216" i="33"/>
  <c r="J223" i="4"/>
  <c r="H223" i="4"/>
  <c r="I223" i="4"/>
  <c r="M223" i="4" l="1"/>
  <c r="E224" i="4" s="1"/>
  <c r="D217" i="33"/>
  <c r="E217" i="33" s="1"/>
  <c r="K223" i="4"/>
  <c r="Q223" i="4" s="1"/>
  <c r="P223" i="4" s="1"/>
  <c r="R223" i="4" s="1"/>
  <c r="V223" i="4" s="1"/>
  <c r="H217" i="33" l="1"/>
  <c r="J217" i="33" s="1"/>
  <c r="I217" i="33"/>
  <c r="T223" i="4"/>
  <c r="U223" i="4" s="1"/>
  <c r="F224" i="4"/>
  <c r="G224" i="4" s="1"/>
  <c r="L217" i="33" l="1"/>
  <c r="C218" i="33" s="1"/>
  <c r="K217" i="33"/>
  <c r="J224" i="4"/>
  <c r="H224" i="4"/>
  <c r="I224" i="4"/>
  <c r="M224" i="4" l="1"/>
  <c r="E225" i="4" s="1"/>
  <c r="F225" i="4" s="1"/>
  <c r="G225" i="4" s="1"/>
  <c r="D218" i="33"/>
  <c r="E218" i="33" s="1"/>
  <c r="K224" i="4"/>
  <c r="Q224" i="4" s="1"/>
  <c r="P224" i="4" s="1"/>
  <c r="R224" i="4" s="1"/>
  <c r="H218" i="33" l="1"/>
  <c r="J218" i="33" s="1"/>
  <c r="I218" i="33"/>
  <c r="V224" i="4"/>
  <c r="T224" i="4" s="1"/>
  <c r="U224" i="4" s="1"/>
  <c r="J225" i="4"/>
  <c r="H225" i="4"/>
  <c r="I225" i="4"/>
  <c r="L218" i="33" l="1"/>
  <c r="C219" i="33" s="1"/>
  <c r="K218" i="33"/>
  <c r="M225" i="4"/>
  <c r="E226" i="4" s="1"/>
  <c r="K225" i="4"/>
  <c r="Q225" i="4" s="1"/>
  <c r="P225" i="4" s="1"/>
  <c r="R225" i="4" s="1"/>
  <c r="V225" i="4" s="1"/>
  <c r="D219" i="33" l="1"/>
  <c r="E219" i="33" s="1"/>
  <c r="T225" i="4"/>
  <c r="U225" i="4" s="1"/>
  <c r="F226" i="4"/>
  <c r="G226" i="4" s="1"/>
  <c r="H219" i="33" l="1"/>
  <c r="J219" i="33" s="1"/>
  <c r="I219" i="33"/>
  <c r="J226" i="4"/>
  <c r="H226" i="4"/>
  <c r="I226" i="4"/>
  <c r="K219" i="33" l="1"/>
  <c r="L219" i="33"/>
  <c r="C220" i="33" s="1"/>
  <c r="M226" i="4"/>
  <c r="E227" i="4" s="1"/>
  <c r="F227" i="4" s="1"/>
  <c r="G227" i="4" s="1"/>
  <c r="K226" i="4"/>
  <c r="Q226" i="4" s="1"/>
  <c r="P226" i="4" s="1"/>
  <c r="R226" i="4" s="1"/>
  <c r="D220" i="33" l="1"/>
  <c r="E220" i="33" s="1"/>
  <c r="V226" i="4"/>
  <c r="T226" i="4" s="1"/>
  <c r="U226" i="4" s="1"/>
  <c r="J227" i="4"/>
  <c r="H227" i="4"/>
  <c r="I227" i="4"/>
  <c r="H220" i="33" l="1"/>
  <c r="J220" i="33" s="1"/>
  <c r="I220" i="33"/>
  <c r="M227" i="4"/>
  <c r="E228" i="4" s="1"/>
  <c r="K227" i="4"/>
  <c r="Q227" i="4" s="1"/>
  <c r="P227" i="4" s="1"/>
  <c r="R227" i="4" s="1"/>
  <c r="V227" i="4" s="1"/>
  <c r="L220" i="33" l="1"/>
  <c r="C221" i="33" s="1"/>
  <c r="K220" i="33"/>
  <c r="T227" i="4"/>
  <c r="U227" i="4" s="1"/>
  <c r="F228" i="4"/>
  <c r="G228" i="4" s="1"/>
  <c r="D221" i="33" l="1"/>
  <c r="E221" i="33" s="1"/>
  <c r="J228" i="4"/>
  <c r="H228" i="4"/>
  <c r="I228" i="4"/>
  <c r="H221" i="33" l="1"/>
  <c r="J221" i="33" s="1"/>
  <c r="I221" i="33"/>
  <c r="M228" i="4"/>
  <c r="E229" i="4" s="1"/>
  <c r="F229" i="4" s="1"/>
  <c r="G229" i="4" s="1"/>
  <c r="K228" i="4"/>
  <c r="Q228" i="4" s="1"/>
  <c r="P228" i="4" s="1"/>
  <c r="R228" i="4" s="1"/>
  <c r="L221" i="33" l="1"/>
  <c r="C222" i="33" s="1"/>
  <c r="K221" i="33"/>
  <c r="V228" i="4"/>
  <c r="T228" i="4" s="1"/>
  <c r="U228" i="4" s="1"/>
  <c r="J229" i="4"/>
  <c r="H229" i="4"/>
  <c r="I229" i="4"/>
  <c r="D222" i="33" l="1"/>
  <c r="E222" i="33" s="1"/>
  <c r="M229" i="4"/>
  <c r="E230" i="4" s="1"/>
  <c r="K229" i="4"/>
  <c r="Q229" i="4" s="1"/>
  <c r="P229" i="4" s="1"/>
  <c r="R229" i="4" s="1"/>
  <c r="V229" i="4" s="1"/>
  <c r="H222" i="33" l="1"/>
  <c r="J222" i="33" s="1"/>
  <c r="I222" i="33"/>
  <c r="T229" i="4"/>
  <c r="U229" i="4" s="1"/>
  <c r="F230" i="4"/>
  <c r="G230" i="4" s="1"/>
  <c r="L222" i="33" l="1"/>
  <c r="C223" i="33" s="1"/>
  <c r="K222" i="33"/>
  <c r="J230" i="4"/>
  <c r="I230" i="4"/>
  <c r="K230" i="4" s="1"/>
  <c r="Q230" i="4" s="1"/>
  <c r="H230" i="4"/>
  <c r="D223" i="33" l="1"/>
  <c r="E223" i="33" s="1"/>
  <c r="P230" i="4"/>
  <c r="R230" i="4" s="1"/>
  <c r="M230" i="4"/>
  <c r="E231" i="4" s="1"/>
  <c r="F231" i="4" s="1"/>
  <c r="G231" i="4" s="1"/>
  <c r="H223" i="33" l="1"/>
  <c r="J223" i="33" s="1"/>
  <c r="I223" i="33"/>
  <c r="V230" i="4"/>
  <c r="T230" i="4" s="1"/>
  <c r="U230" i="4" s="1"/>
  <c r="J231" i="4"/>
  <c r="H231" i="4"/>
  <c r="I231" i="4"/>
  <c r="L223" i="33" l="1"/>
  <c r="C224" i="33" s="1"/>
  <c r="K223" i="33"/>
  <c r="K231" i="4"/>
  <c r="Q231" i="4" s="1"/>
  <c r="P231" i="4" s="1"/>
  <c r="R231" i="4" s="1"/>
  <c r="V231" i="4" s="1"/>
  <c r="M231" i="4"/>
  <c r="E232" i="4" s="1"/>
  <c r="D224" i="33" l="1"/>
  <c r="E224" i="33" s="1"/>
  <c r="T231" i="4"/>
  <c r="U231" i="4" s="1"/>
  <c r="F232" i="4"/>
  <c r="G232" i="4" s="1"/>
  <c r="H224" i="33" l="1"/>
  <c r="J224" i="33" s="1"/>
  <c r="I224" i="33"/>
  <c r="J232" i="4"/>
  <c r="H232" i="4"/>
  <c r="I232" i="4"/>
  <c r="L224" i="33" l="1"/>
  <c r="C225" i="33" s="1"/>
  <c r="K224" i="33"/>
  <c r="M232" i="4"/>
  <c r="E233" i="4" s="1"/>
  <c r="K232" i="4"/>
  <c r="Q232" i="4" s="1"/>
  <c r="P232" i="4" s="1"/>
  <c r="R232" i="4" s="1"/>
  <c r="D225" i="33" l="1"/>
  <c r="E225" i="33" s="1"/>
  <c r="V232" i="4"/>
  <c r="T232" i="4" s="1"/>
  <c r="U232" i="4" s="1"/>
  <c r="F233" i="4"/>
  <c r="G233" i="4" s="1"/>
  <c r="H225" i="33" l="1"/>
  <c r="J225" i="33" s="1"/>
  <c r="I225" i="33"/>
  <c r="J233" i="4"/>
  <c r="H233" i="4"/>
  <c r="I233" i="4"/>
  <c r="L225" i="33" l="1"/>
  <c r="C226" i="33" s="1"/>
  <c r="K225" i="33"/>
  <c r="K233" i="4"/>
  <c r="Q233" i="4" s="1"/>
  <c r="P233" i="4" s="1"/>
  <c r="R233" i="4" s="1"/>
  <c r="M233" i="4"/>
  <c r="E234" i="4" s="1"/>
  <c r="D226" i="33" l="1"/>
  <c r="E226" i="33" s="1"/>
  <c r="V233" i="4"/>
  <c r="T233" i="4" s="1"/>
  <c r="U233" i="4" s="1"/>
  <c r="F234" i="4"/>
  <c r="G234" i="4" s="1"/>
  <c r="H226" i="33" l="1"/>
  <c r="J226" i="33" s="1"/>
  <c r="I226" i="33"/>
  <c r="J234" i="4"/>
  <c r="H234" i="4"/>
  <c r="I234" i="4"/>
  <c r="L226" i="33" l="1"/>
  <c r="C227" i="33" s="1"/>
  <c r="K226" i="33"/>
  <c r="M234" i="4"/>
  <c r="E235" i="4" s="1"/>
  <c r="K234" i="4"/>
  <c r="Q234" i="4" s="1"/>
  <c r="P234" i="4" s="1"/>
  <c r="R234" i="4" s="1"/>
  <c r="D227" i="33" l="1"/>
  <c r="E227" i="33" s="1"/>
  <c r="V234" i="4"/>
  <c r="T234" i="4" s="1"/>
  <c r="U234" i="4" s="1"/>
  <c r="F235" i="4"/>
  <c r="G235" i="4" s="1"/>
  <c r="H227" i="33" l="1"/>
  <c r="J227" i="33" s="1"/>
  <c r="I227" i="33"/>
  <c r="J235" i="4"/>
  <c r="H235" i="4"/>
  <c r="I235" i="4"/>
  <c r="L227" i="33" l="1"/>
  <c r="C228" i="33" s="1"/>
  <c r="K227" i="33"/>
  <c r="M235" i="4"/>
  <c r="E236" i="4" s="1"/>
  <c r="F236" i="4" s="1"/>
  <c r="G236" i="4" s="1"/>
  <c r="K235" i="4"/>
  <c r="Q235" i="4" s="1"/>
  <c r="P235" i="4" s="1"/>
  <c r="R235" i="4" s="1"/>
  <c r="V235" i="4" s="1"/>
  <c r="D228" i="33" l="1"/>
  <c r="E228" i="33" s="1"/>
  <c r="T235" i="4"/>
  <c r="U235" i="4" s="1"/>
  <c r="J236" i="4"/>
  <c r="H236" i="4"/>
  <c r="I236" i="4"/>
  <c r="H228" i="33" l="1"/>
  <c r="J228" i="33" s="1"/>
  <c r="I228" i="33"/>
  <c r="M236" i="4"/>
  <c r="E237" i="4" s="1"/>
  <c r="K236" i="4"/>
  <c r="Q236" i="4" s="1"/>
  <c r="P236" i="4" s="1"/>
  <c r="R236" i="4" s="1"/>
  <c r="L228" i="33" l="1"/>
  <c r="C229" i="33" s="1"/>
  <c r="K228" i="33"/>
  <c r="V236" i="4"/>
  <c r="T236" i="4" s="1"/>
  <c r="U236" i="4" s="1"/>
  <c r="F237" i="4"/>
  <c r="G237" i="4" s="1"/>
  <c r="D229" i="33" l="1"/>
  <c r="E229" i="33" s="1"/>
  <c r="J237" i="4"/>
  <c r="H237" i="4"/>
  <c r="I237" i="4"/>
  <c r="H229" i="33" l="1"/>
  <c r="J229" i="33" s="1"/>
  <c r="I229" i="33"/>
  <c r="M237" i="4"/>
  <c r="E238" i="4" s="1"/>
  <c r="K237" i="4"/>
  <c r="Q237" i="4" s="1"/>
  <c r="P237" i="4" s="1"/>
  <c r="R237" i="4" s="1"/>
  <c r="V237" i="4" s="1"/>
  <c r="L229" i="33" l="1"/>
  <c r="C230" i="33" s="1"/>
  <c r="K229" i="33"/>
  <c r="T237" i="4"/>
  <c r="U237" i="4" s="1"/>
  <c r="F238" i="4"/>
  <c r="G238" i="4" s="1"/>
  <c r="D230" i="33" l="1"/>
  <c r="E230" i="33" s="1"/>
  <c r="J238" i="4"/>
  <c r="H238" i="4"/>
  <c r="I238" i="4"/>
  <c r="H230" i="33" l="1"/>
  <c r="J230" i="33" s="1"/>
  <c r="I230" i="33"/>
  <c r="K238" i="4"/>
  <c r="Q238" i="4" s="1"/>
  <c r="P238" i="4" s="1"/>
  <c r="R238" i="4" s="1"/>
  <c r="M238" i="4"/>
  <c r="E239" i="4" s="1"/>
  <c r="L230" i="33" l="1"/>
  <c r="C231" i="33" s="1"/>
  <c r="K230" i="33"/>
  <c r="V238" i="4"/>
  <c r="T238" i="4" s="1"/>
  <c r="U238" i="4" s="1"/>
  <c r="F239" i="4"/>
  <c r="G239" i="4" s="1"/>
  <c r="D231" i="33" l="1"/>
  <c r="E231" i="33" s="1"/>
  <c r="J239" i="4"/>
  <c r="H239" i="4"/>
  <c r="I239" i="4"/>
  <c r="H231" i="33" l="1"/>
  <c r="J231" i="33" s="1"/>
  <c r="I231" i="33"/>
  <c r="K239" i="4"/>
  <c r="Q239" i="4" s="1"/>
  <c r="P239" i="4" s="1"/>
  <c r="R239" i="4" s="1"/>
  <c r="M239" i="4"/>
  <c r="E240" i="4" s="1"/>
  <c r="L231" i="33" l="1"/>
  <c r="C232" i="33" s="1"/>
  <c r="K231" i="33"/>
  <c r="V239" i="4"/>
  <c r="T239" i="4" s="1"/>
  <c r="U239" i="4" s="1"/>
  <c r="F240" i="4"/>
  <c r="G240" i="4" s="1"/>
  <c r="D232" i="33" l="1"/>
  <c r="E232" i="33" s="1"/>
  <c r="J240" i="4"/>
  <c r="H240" i="4"/>
  <c r="I240" i="4"/>
  <c r="K240" i="4" l="1"/>
  <c r="Q240" i="4" s="1"/>
  <c r="P240" i="4" s="1"/>
  <c r="R240" i="4" s="1"/>
  <c r="V240" i="4" s="1"/>
  <c r="T240" i="4" s="1"/>
  <c r="U240" i="4" s="1"/>
  <c r="H232" i="33"/>
  <c r="J232" i="33" s="1"/>
  <c r="I232" i="33"/>
  <c r="M240" i="4"/>
  <c r="E241" i="4" s="1"/>
  <c r="L232" i="33" l="1"/>
  <c r="C233" i="33" s="1"/>
  <c r="K232" i="33"/>
  <c r="F241" i="4"/>
  <c r="G241" i="4" s="1"/>
  <c r="D233" i="33" l="1"/>
  <c r="E233" i="33" s="1"/>
  <c r="J241" i="4"/>
  <c r="H241" i="4"/>
  <c r="I241" i="4"/>
  <c r="H233" i="33" l="1"/>
  <c r="J233" i="33" s="1"/>
  <c r="I233" i="33"/>
  <c r="K241" i="4"/>
  <c r="Q241" i="4" s="1"/>
  <c r="P241" i="4" s="1"/>
  <c r="R241" i="4" s="1"/>
  <c r="M241" i="4"/>
  <c r="E242" i="4" s="1"/>
  <c r="L233" i="33" l="1"/>
  <c r="C234" i="33" s="1"/>
  <c r="K233" i="33"/>
  <c r="V241" i="4"/>
  <c r="T241" i="4" s="1"/>
  <c r="U241" i="4" s="1"/>
  <c r="F242" i="4"/>
  <c r="G242" i="4" s="1"/>
  <c r="D234" i="33" l="1"/>
  <c r="E234" i="33" s="1"/>
  <c r="J242" i="4"/>
  <c r="H242" i="4"/>
  <c r="I242" i="4"/>
  <c r="H234" i="33" l="1"/>
  <c r="J234" i="33" s="1"/>
  <c r="I234" i="33"/>
  <c r="K242" i="4"/>
  <c r="Q242" i="4" s="1"/>
  <c r="P242" i="4" s="1"/>
  <c r="R242" i="4" s="1"/>
  <c r="M242" i="4"/>
  <c r="E243" i="4" s="1"/>
  <c r="F243" i="4" s="1"/>
  <c r="G243" i="4" s="1"/>
  <c r="L234" i="33" l="1"/>
  <c r="C235" i="33" s="1"/>
  <c r="K234" i="33"/>
  <c r="V242" i="4"/>
  <c r="T242" i="4" s="1"/>
  <c r="U242" i="4" s="1"/>
  <c r="J243" i="4"/>
  <c r="H243" i="4"/>
  <c r="I243" i="4"/>
  <c r="D235" i="33" l="1"/>
  <c r="E235" i="33" s="1"/>
  <c r="M243" i="4"/>
  <c r="E244" i="4" s="1"/>
  <c r="K243" i="4"/>
  <c r="Q243" i="4" s="1"/>
  <c r="P243" i="4" s="1"/>
  <c r="R243" i="4" s="1"/>
  <c r="V243" i="4" s="1"/>
  <c r="H235" i="33" l="1"/>
  <c r="J235" i="33" s="1"/>
  <c r="I235" i="33"/>
  <c r="T243" i="4"/>
  <c r="U243" i="4" s="1"/>
  <c r="F244" i="4"/>
  <c r="G244" i="4" s="1"/>
  <c r="L235" i="33" l="1"/>
  <c r="C236" i="33" s="1"/>
  <c r="K235" i="33"/>
  <c r="J244" i="4"/>
  <c r="H244" i="4"/>
  <c r="I244" i="4"/>
  <c r="K244" i="4" s="1"/>
  <c r="Q244" i="4" s="1"/>
  <c r="P244" i="4" s="1"/>
  <c r="R244" i="4" s="1"/>
  <c r="D236" i="33" l="1"/>
  <c r="E236" i="33" s="1"/>
  <c r="V244" i="4"/>
  <c r="T244" i="4" s="1"/>
  <c r="U244" i="4" s="1"/>
  <c r="M244" i="4"/>
  <c r="E245" i="4" s="1"/>
  <c r="F245" i="4" s="1"/>
  <c r="G245" i="4" s="1"/>
  <c r="H236" i="33" l="1"/>
  <c r="J236" i="33" s="1"/>
  <c r="I236" i="33"/>
  <c r="J245" i="4"/>
  <c r="H245" i="4"/>
  <c r="I245" i="4"/>
  <c r="L236" i="33" l="1"/>
  <c r="C237" i="33" s="1"/>
  <c r="K236" i="33"/>
  <c r="M245" i="4"/>
  <c r="E246" i="4" s="1"/>
  <c r="K245" i="4"/>
  <c r="Q245" i="4" s="1"/>
  <c r="P245" i="4" s="1"/>
  <c r="R245" i="4" s="1"/>
  <c r="V245" i="4" s="1"/>
  <c r="D237" i="33" l="1"/>
  <c r="E237" i="33" s="1"/>
  <c r="T245" i="4"/>
  <c r="U245" i="4" s="1"/>
  <c r="F246" i="4"/>
  <c r="G246" i="4" s="1"/>
  <c r="H237" i="33" l="1"/>
  <c r="J237" i="33" s="1"/>
  <c r="I237" i="33"/>
  <c r="H246" i="4"/>
  <c r="J246" i="4"/>
  <c r="I246" i="4"/>
  <c r="K246" i="4" s="1"/>
  <c r="Q246" i="4" s="1"/>
  <c r="P246" i="4" l="1"/>
  <c r="R246" i="4" s="1"/>
  <c r="L237" i="33"/>
  <c r="C238" i="33" s="1"/>
  <c r="K237" i="33"/>
  <c r="V246" i="4"/>
  <c r="T246" i="4" s="1"/>
  <c r="U246" i="4" s="1"/>
  <c r="M246" i="4"/>
  <c r="E247" i="4" s="1"/>
  <c r="F247" i="4" s="1"/>
  <c r="G247" i="4" s="1"/>
  <c r="D238" i="33" l="1"/>
  <c r="E238" i="33" s="1"/>
  <c r="J247" i="4"/>
  <c r="H247" i="4"/>
  <c r="I247" i="4"/>
  <c r="K247" i="4" l="1"/>
  <c r="Q247" i="4" s="1"/>
  <c r="P247" i="4" s="1"/>
  <c r="R247" i="4" s="1"/>
  <c r="V247" i="4" s="1"/>
  <c r="H238" i="33"/>
  <c r="J238" i="33" s="1"/>
  <c r="I238" i="33"/>
  <c r="T247" i="4"/>
  <c r="U247" i="4" s="1"/>
  <c r="M247" i="4"/>
  <c r="E248" i="4" s="1"/>
  <c r="L238" i="33" l="1"/>
  <c r="C239" i="33" s="1"/>
  <c r="K238" i="33"/>
  <c r="F248" i="4"/>
  <c r="G248" i="4" s="1"/>
  <c r="D239" i="33" l="1"/>
  <c r="E239" i="33" s="1"/>
  <c r="J248" i="4"/>
  <c r="H248" i="4"/>
  <c r="I248" i="4"/>
  <c r="H239" i="33" l="1"/>
  <c r="J239" i="33" s="1"/>
  <c r="I239" i="33"/>
  <c r="M248" i="4"/>
  <c r="E249" i="4" s="1"/>
  <c r="K248" i="4"/>
  <c r="Q248" i="4" s="1"/>
  <c r="P248" i="4" s="1"/>
  <c r="R248" i="4" s="1"/>
  <c r="L239" i="33" l="1"/>
  <c r="C240" i="33" s="1"/>
  <c r="K239" i="33"/>
  <c r="V248" i="4"/>
  <c r="T248" i="4" s="1"/>
  <c r="U248" i="4" s="1"/>
  <c r="F249" i="4"/>
  <c r="G249" i="4" s="1"/>
  <c r="D240" i="33" l="1"/>
  <c r="E240" i="33" s="1"/>
  <c r="J249" i="4"/>
  <c r="H249" i="4"/>
  <c r="I249" i="4"/>
  <c r="K249" i="4" l="1"/>
  <c r="Q249" i="4" s="1"/>
  <c r="P249" i="4" s="1"/>
  <c r="R249" i="4" s="1"/>
  <c r="V249" i="4" s="1"/>
  <c r="T249" i="4" s="1"/>
  <c r="U249" i="4" s="1"/>
  <c r="H240" i="33"/>
  <c r="J240" i="33" s="1"/>
  <c r="I240" i="33"/>
  <c r="M249" i="4"/>
  <c r="E250" i="4" s="1"/>
  <c r="F250" i="4" s="1"/>
  <c r="G250" i="4" s="1"/>
  <c r="L240" i="33" l="1"/>
  <c r="C241" i="33" s="1"/>
  <c r="K240" i="33"/>
  <c r="J250" i="4"/>
  <c r="H250" i="4"/>
  <c r="I250" i="4"/>
  <c r="M250" i="4" l="1"/>
  <c r="D241" i="33"/>
  <c r="E241" i="33" s="1"/>
  <c r="E251" i="4"/>
  <c r="F251" i="4" s="1"/>
  <c r="G251" i="4" s="1"/>
  <c r="K250" i="4"/>
  <c r="Q250" i="4" s="1"/>
  <c r="P250" i="4" s="1"/>
  <c r="R250" i="4" s="1"/>
  <c r="H241" i="33" l="1"/>
  <c r="J241" i="33" s="1"/>
  <c r="I241" i="33"/>
  <c r="V250" i="4"/>
  <c r="T250" i="4" s="1"/>
  <c r="U250" i="4" s="1"/>
  <c r="J251" i="4"/>
  <c r="H251" i="4"/>
  <c r="I251" i="4"/>
  <c r="L241" i="33" l="1"/>
  <c r="C242" i="33" s="1"/>
  <c r="K241" i="33"/>
  <c r="M251" i="4"/>
  <c r="E252" i="4" s="1"/>
  <c r="K251" i="4"/>
  <c r="Q251" i="4" s="1"/>
  <c r="P251" i="4" s="1"/>
  <c r="R251" i="4" s="1"/>
  <c r="V251" i="4" s="1"/>
  <c r="D242" i="33" l="1"/>
  <c r="E242" i="33" s="1"/>
  <c r="T251" i="4"/>
  <c r="U251" i="4" s="1"/>
  <c r="F252" i="4"/>
  <c r="G252" i="4" s="1"/>
  <c r="H242" i="33" l="1"/>
  <c r="J242" i="33" s="1"/>
  <c r="I242" i="33"/>
  <c r="J252" i="4"/>
  <c r="H252" i="4"/>
  <c r="I252" i="4"/>
  <c r="L242" i="33" l="1"/>
  <c r="C243" i="33" s="1"/>
  <c r="K242" i="33"/>
  <c r="K252" i="4"/>
  <c r="Q252" i="4" s="1"/>
  <c r="P252" i="4" s="1"/>
  <c r="R252" i="4" s="1"/>
  <c r="M252" i="4"/>
  <c r="E253" i="4" s="1"/>
  <c r="F253" i="4" s="1"/>
  <c r="G253" i="4" s="1"/>
  <c r="D243" i="33" l="1"/>
  <c r="E243" i="33" s="1"/>
  <c r="V252" i="4"/>
  <c r="T252" i="4" s="1"/>
  <c r="U252" i="4" s="1"/>
  <c r="J253" i="4"/>
  <c r="H253" i="4"/>
  <c r="I253" i="4"/>
  <c r="K253" i="4" l="1"/>
  <c r="Q253" i="4" s="1"/>
  <c r="P253" i="4" s="1"/>
  <c r="R253" i="4" s="1"/>
  <c r="V253" i="4" s="1"/>
  <c r="T253" i="4" s="1"/>
  <c r="U253" i="4" s="1"/>
  <c r="H243" i="33"/>
  <c r="J243" i="33" s="1"/>
  <c r="I243" i="33"/>
  <c r="M253" i="4"/>
  <c r="E254" i="4" s="1"/>
  <c r="L243" i="33" l="1"/>
  <c r="C244" i="33" s="1"/>
  <c r="K243" i="33"/>
  <c r="F254" i="4"/>
  <c r="G254" i="4" s="1"/>
  <c r="D244" i="33" l="1"/>
  <c r="E244" i="33" s="1"/>
  <c r="J254" i="4"/>
  <c r="H254" i="4"/>
  <c r="I254" i="4"/>
  <c r="H244" i="33" l="1"/>
  <c r="J244" i="33" s="1"/>
  <c r="I244" i="33"/>
  <c r="K254" i="4"/>
  <c r="Q254" i="4" s="1"/>
  <c r="P254" i="4" s="1"/>
  <c r="R254" i="4" s="1"/>
  <c r="V254" i="4" s="1"/>
  <c r="T254" i="4" s="1"/>
  <c r="U254" i="4" s="1"/>
  <c r="M254" i="4"/>
  <c r="E255" i="4" s="1"/>
  <c r="F255" i="4" s="1"/>
  <c r="G255" i="4" s="1"/>
  <c r="L244" i="33" l="1"/>
  <c r="C245" i="33" s="1"/>
  <c r="K244" i="33"/>
  <c r="J255" i="4"/>
  <c r="H255" i="4"/>
  <c r="I255" i="4"/>
  <c r="D245" i="33" l="1"/>
  <c r="E245" i="33" s="1"/>
  <c r="M255" i="4"/>
  <c r="E256" i="4" s="1"/>
  <c r="F256" i="4" s="1"/>
  <c r="G256" i="4" s="1"/>
  <c r="K255" i="4"/>
  <c r="Q255" i="4" s="1"/>
  <c r="P255" i="4" s="1"/>
  <c r="R255" i="4" s="1"/>
  <c r="V255" i="4" s="1"/>
  <c r="H245" i="33" l="1"/>
  <c r="J245" i="33" s="1"/>
  <c r="I245" i="33"/>
  <c r="T255" i="4"/>
  <c r="U255" i="4" s="1"/>
  <c r="J256" i="4"/>
  <c r="H256" i="4"/>
  <c r="I256" i="4"/>
  <c r="L245" i="33" l="1"/>
  <c r="C246" i="33" s="1"/>
  <c r="K245" i="33"/>
  <c r="K256" i="4"/>
  <c r="Q256" i="4" s="1"/>
  <c r="P256" i="4" s="1"/>
  <c r="R256" i="4" s="1"/>
  <c r="M256" i="4"/>
  <c r="E257" i="4" s="1"/>
  <c r="F257" i="4" s="1"/>
  <c r="G257" i="4" s="1"/>
  <c r="D246" i="33" l="1"/>
  <c r="E246" i="33" s="1"/>
  <c r="V256" i="4"/>
  <c r="T256" i="4" s="1"/>
  <c r="U256" i="4" s="1"/>
  <c r="J257" i="4"/>
  <c r="H257" i="4"/>
  <c r="I257" i="4"/>
  <c r="H246" i="33" l="1"/>
  <c r="J246" i="33" s="1"/>
  <c r="I246" i="33"/>
  <c r="M257" i="4"/>
  <c r="E258" i="4" s="1"/>
  <c r="F258" i="4" s="1"/>
  <c r="G258" i="4" s="1"/>
  <c r="K257" i="4"/>
  <c r="Q257" i="4" s="1"/>
  <c r="P257" i="4" s="1"/>
  <c r="R257" i="4" s="1"/>
  <c r="V257" i="4" s="1"/>
  <c r="L246" i="33" l="1"/>
  <c r="C247" i="33" s="1"/>
  <c r="K246" i="33"/>
  <c r="T257" i="4"/>
  <c r="U257" i="4" s="1"/>
  <c r="J258" i="4"/>
  <c r="H258" i="4"/>
  <c r="I258" i="4"/>
  <c r="D247" i="33" l="1"/>
  <c r="E247" i="33" s="1"/>
  <c r="M258" i="4"/>
  <c r="E259" i="4" s="1"/>
  <c r="F259" i="4" s="1"/>
  <c r="G259" i="4" s="1"/>
  <c r="K258" i="4"/>
  <c r="Q258" i="4" s="1"/>
  <c r="P258" i="4" s="1"/>
  <c r="R258" i="4" s="1"/>
  <c r="H247" i="33" l="1"/>
  <c r="J247" i="33" s="1"/>
  <c r="I247" i="33"/>
  <c r="V258" i="4"/>
  <c r="T258" i="4" s="1"/>
  <c r="U258" i="4" s="1"/>
  <c r="J259" i="4"/>
  <c r="H259" i="4"/>
  <c r="I259" i="4"/>
  <c r="M259" i="4" l="1"/>
  <c r="L247" i="33"/>
  <c r="C248" i="33" s="1"/>
  <c r="K247" i="33"/>
  <c r="K259" i="4"/>
  <c r="Q259" i="4" s="1"/>
  <c r="P259" i="4" s="1"/>
  <c r="R259" i="4" s="1"/>
  <c r="V259" i="4" s="1"/>
  <c r="E260" i="4"/>
  <c r="F260" i="4" s="1"/>
  <c r="G260" i="4" s="1"/>
  <c r="D248" i="33" l="1"/>
  <c r="E248" i="33" s="1"/>
  <c r="T259" i="4"/>
  <c r="U259" i="4" s="1"/>
  <c r="J260" i="4"/>
  <c r="H260" i="4"/>
  <c r="I260" i="4"/>
  <c r="H248" i="33" l="1"/>
  <c r="J248" i="33" s="1"/>
  <c r="I248" i="33"/>
  <c r="M260" i="4"/>
  <c r="E261" i="4" s="1"/>
  <c r="F261" i="4" s="1"/>
  <c r="G261" i="4" s="1"/>
  <c r="K260" i="4"/>
  <c r="Q260" i="4" s="1"/>
  <c r="P260" i="4" s="1"/>
  <c r="R260" i="4" s="1"/>
  <c r="L248" i="33" l="1"/>
  <c r="C249" i="33" s="1"/>
  <c r="K248" i="33"/>
  <c r="V260" i="4"/>
  <c r="T260" i="4" s="1"/>
  <c r="U260" i="4" s="1"/>
  <c r="J261" i="4"/>
  <c r="H261" i="4"/>
  <c r="I261" i="4"/>
  <c r="D249" i="33" l="1"/>
  <c r="E249" i="33" s="1"/>
  <c r="M261" i="4"/>
  <c r="E262" i="4" s="1"/>
  <c r="K261" i="4"/>
  <c r="Q261" i="4" s="1"/>
  <c r="P261" i="4" s="1"/>
  <c r="R261" i="4" s="1"/>
  <c r="V261" i="4" s="1"/>
  <c r="H249" i="33" l="1"/>
  <c r="J249" i="33" s="1"/>
  <c r="I249" i="33"/>
  <c r="T261" i="4"/>
  <c r="U261" i="4" s="1"/>
  <c r="F262" i="4"/>
  <c r="G262" i="4" s="1"/>
  <c r="L249" i="33" l="1"/>
  <c r="C250" i="33" s="1"/>
  <c r="K249" i="33"/>
  <c r="J262" i="4"/>
  <c r="H262" i="4"/>
  <c r="I262" i="4"/>
  <c r="M262" i="4" l="1"/>
  <c r="D250" i="33"/>
  <c r="E250" i="33" s="1"/>
  <c r="K262" i="4"/>
  <c r="Q262" i="4" s="1"/>
  <c r="P262" i="4" s="1"/>
  <c r="R262" i="4" s="1"/>
  <c r="E263" i="4"/>
  <c r="F263" i="4" s="1"/>
  <c r="G263" i="4" s="1"/>
  <c r="H250" i="33" l="1"/>
  <c r="J250" i="33" s="1"/>
  <c r="I250" i="33"/>
  <c r="V262" i="4"/>
  <c r="T262" i="4" s="1"/>
  <c r="U262" i="4" s="1"/>
  <c r="J263" i="4"/>
  <c r="H263" i="4"/>
  <c r="I263" i="4"/>
  <c r="L250" i="33" l="1"/>
  <c r="C251" i="33" s="1"/>
  <c r="K250" i="33"/>
  <c r="M263" i="4"/>
  <c r="E264" i="4" s="1"/>
  <c r="F264" i="4" s="1"/>
  <c r="G264" i="4" s="1"/>
  <c r="K263" i="4"/>
  <c r="Q263" i="4" s="1"/>
  <c r="P263" i="4" s="1"/>
  <c r="R263" i="4" s="1"/>
  <c r="V263" i="4" s="1"/>
  <c r="D251" i="33" l="1"/>
  <c r="E251" i="33" s="1"/>
  <c r="T263" i="4"/>
  <c r="U263" i="4" s="1"/>
  <c r="J264" i="4"/>
  <c r="H264" i="4"/>
  <c r="I264" i="4"/>
  <c r="H251" i="33" l="1"/>
  <c r="J251" i="33" s="1"/>
  <c r="I251" i="33"/>
  <c r="M264" i="4"/>
  <c r="E265" i="4" s="1"/>
  <c r="F265" i="4" s="1"/>
  <c r="G265" i="4" s="1"/>
  <c r="K264" i="4"/>
  <c r="Q264" i="4" s="1"/>
  <c r="P264" i="4" s="1"/>
  <c r="R264" i="4" s="1"/>
  <c r="L251" i="33" l="1"/>
  <c r="C252" i="33" s="1"/>
  <c r="K251" i="33"/>
  <c r="V264" i="4"/>
  <c r="T264" i="4" s="1"/>
  <c r="U264" i="4" s="1"/>
  <c r="J265" i="4"/>
  <c r="H265" i="4"/>
  <c r="I265" i="4"/>
  <c r="D252" i="33" l="1"/>
  <c r="E252" i="33" s="1"/>
  <c r="M265" i="4"/>
  <c r="E266" i="4" s="1"/>
  <c r="K265" i="4"/>
  <c r="Q265" i="4" s="1"/>
  <c r="P265" i="4" s="1"/>
  <c r="R265" i="4" s="1"/>
  <c r="V265" i="4" s="1"/>
  <c r="H252" i="33" l="1"/>
  <c r="J252" i="33" s="1"/>
  <c r="I252" i="33"/>
  <c r="T265" i="4"/>
  <c r="U265" i="4" s="1"/>
  <c r="F266" i="4"/>
  <c r="G266" i="4" s="1"/>
  <c r="L252" i="33" l="1"/>
  <c r="C253" i="33" s="1"/>
  <c r="K252" i="33"/>
  <c r="J266" i="4"/>
  <c r="H266" i="4"/>
  <c r="I266" i="4"/>
  <c r="D253" i="33" l="1"/>
  <c r="E253" i="33" s="1"/>
  <c r="M266" i="4"/>
  <c r="E267" i="4" s="1"/>
  <c r="F267" i="4" s="1"/>
  <c r="G267" i="4" s="1"/>
  <c r="K266" i="4"/>
  <c r="Q266" i="4" s="1"/>
  <c r="P266" i="4" s="1"/>
  <c r="R266" i="4" s="1"/>
  <c r="H253" i="33" l="1"/>
  <c r="J253" i="33" s="1"/>
  <c r="I253" i="33"/>
  <c r="V266" i="4"/>
  <c r="T266" i="4" s="1"/>
  <c r="U266" i="4" s="1"/>
  <c r="J267" i="4"/>
  <c r="H267" i="4"/>
  <c r="I267" i="4"/>
  <c r="L253" i="33" l="1"/>
  <c r="C254" i="33" s="1"/>
  <c r="K253" i="33"/>
  <c r="M267" i="4"/>
  <c r="E268" i="4" s="1"/>
  <c r="K267" i="4"/>
  <c r="Q267" i="4" s="1"/>
  <c r="P267" i="4" s="1"/>
  <c r="R267" i="4" s="1"/>
  <c r="V267" i="4" s="1"/>
  <c r="D254" i="33" l="1"/>
  <c r="E254" i="33" s="1"/>
  <c r="T267" i="4"/>
  <c r="U267" i="4" s="1"/>
  <c r="F268" i="4"/>
  <c r="G268" i="4" s="1"/>
  <c r="H254" i="33" l="1"/>
  <c r="J254" i="33" s="1"/>
  <c r="I254" i="33"/>
  <c r="I268" i="4"/>
  <c r="J268" i="4"/>
  <c r="H268" i="4"/>
  <c r="L254" i="33" l="1"/>
  <c r="C255" i="33" s="1"/>
  <c r="K254" i="33"/>
  <c r="K268" i="4"/>
  <c r="Q268" i="4" s="1"/>
  <c r="P268" i="4" s="1"/>
  <c r="R268" i="4" s="1"/>
  <c r="M268" i="4"/>
  <c r="E269" i="4" s="1"/>
  <c r="F269" i="4" s="1"/>
  <c r="G269" i="4" s="1"/>
  <c r="D255" i="33" l="1"/>
  <c r="E255" i="33" s="1"/>
  <c r="V268" i="4"/>
  <c r="T268" i="4" s="1"/>
  <c r="U268" i="4" s="1"/>
  <c r="J269" i="4"/>
  <c r="H269" i="4"/>
  <c r="I269" i="4"/>
  <c r="H255" i="33" l="1"/>
  <c r="J255" i="33" s="1"/>
  <c r="I255" i="33"/>
  <c r="M269" i="4"/>
  <c r="E270" i="4" s="1"/>
  <c r="K269" i="4"/>
  <c r="Q269" i="4" s="1"/>
  <c r="P269" i="4" s="1"/>
  <c r="R269" i="4" s="1"/>
  <c r="V269" i="4" s="1"/>
  <c r="L255" i="33" l="1"/>
  <c r="C256" i="33" s="1"/>
  <c r="K255" i="33"/>
  <c r="T269" i="4"/>
  <c r="U269" i="4" s="1"/>
  <c r="F270" i="4"/>
  <c r="G270" i="4" s="1"/>
  <c r="D256" i="33" l="1"/>
  <c r="E256" i="33" s="1"/>
  <c r="J270" i="4"/>
  <c r="H270" i="4"/>
  <c r="I270" i="4"/>
  <c r="H256" i="33" l="1"/>
  <c r="J256" i="33" s="1"/>
  <c r="I256" i="33"/>
  <c r="M270" i="4"/>
  <c r="E271" i="4" s="1"/>
  <c r="F271" i="4" s="1"/>
  <c r="G271" i="4" s="1"/>
  <c r="K270" i="4"/>
  <c r="Q270" i="4" s="1"/>
  <c r="P270" i="4" s="1"/>
  <c r="R270" i="4" s="1"/>
  <c r="L256" i="33" l="1"/>
  <c r="C257" i="33" s="1"/>
  <c r="K256" i="33"/>
  <c r="V270" i="4"/>
  <c r="T270" i="4" s="1"/>
  <c r="U270" i="4" s="1"/>
  <c r="J271" i="4"/>
  <c r="H271" i="4"/>
  <c r="I271" i="4"/>
  <c r="M271" i="4" l="1"/>
  <c r="D257" i="33"/>
  <c r="E257" i="33" s="1"/>
  <c r="E272" i="4"/>
  <c r="F272" i="4" s="1"/>
  <c r="G272" i="4" s="1"/>
  <c r="K271" i="4"/>
  <c r="Q271" i="4" s="1"/>
  <c r="P271" i="4" s="1"/>
  <c r="R271" i="4" s="1"/>
  <c r="V271" i="4" s="1"/>
  <c r="H257" i="33" l="1"/>
  <c r="J257" i="33" s="1"/>
  <c r="I257" i="33"/>
  <c r="T271" i="4"/>
  <c r="U271" i="4" s="1"/>
  <c r="J272" i="4"/>
  <c r="H272" i="4"/>
  <c r="I272" i="4"/>
  <c r="L257" i="33" l="1"/>
  <c r="C258" i="33" s="1"/>
  <c r="K257" i="33"/>
  <c r="M272" i="4"/>
  <c r="E273" i="4" s="1"/>
  <c r="K272" i="4"/>
  <c r="Q272" i="4" s="1"/>
  <c r="P272" i="4" s="1"/>
  <c r="R272" i="4" s="1"/>
  <c r="D258" i="33" l="1"/>
  <c r="E258" i="33" s="1"/>
  <c r="V272" i="4"/>
  <c r="T272" i="4" s="1"/>
  <c r="U272" i="4" s="1"/>
  <c r="F273" i="4"/>
  <c r="G273" i="4" s="1"/>
  <c r="H258" i="33" l="1"/>
  <c r="J258" i="33" s="1"/>
  <c r="I258" i="33"/>
  <c r="J273" i="4"/>
  <c r="H273" i="4"/>
  <c r="I273" i="4"/>
  <c r="L258" i="33" l="1"/>
  <c r="C259" i="33" s="1"/>
  <c r="K258" i="33"/>
  <c r="M273" i="4"/>
  <c r="E274" i="4" s="1"/>
  <c r="F274" i="4" s="1"/>
  <c r="G274" i="4" s="1"/>
  <c r="K273" i="4"/>
  <c r="Q273" i="4" s="1"/>
  <c r="P273" i="4" s="1"/>
  <c r="R273" i="4" s="1"/>
  <c r="V273" i="4" s="1"/>
  <c r="D259" i="33" l="1"/>
  <c r="E259" i="33" s="1"/>
  <c r="T273" i="4"/>
  <c r="U273" i="4" s="1"/>
  <c r="J274" i="4"/>
  <c r="H274" i="4"/>
  <c r="I274" i="4"/>
  <c r="H259" i="33" l="1"/>
  <c r="J259" i="33" s="1"/>
  <c r="I259" i="33"/>
  <c r="M274" i="4"/>
  <c r="E275" i="4" s="1"/>
  <c r="K274" i="4"/>
  <c r="Q274" i="4" s="1"/>
  <c r="P274" i="4" s="1"/>
  <c r="R274" i="4" s="1"/>
  <c r="L259" i="33" l="1"/>
  <c r="C260" i="33" s="1"/>
  <c r="K259" i="33"/>
  <c r="V274" i="4"/>
  <c r="T274" i="4" s="1"/>
  <c r="U274" i="4" s="1"/>
  <c r="F275" i="4"/>
  <c r="G275" i="4" s="1"/>
  <c r="D260" i="33" l="1"/>
  <c r="E260" i="33" s="1"/>
  <c r="J275" i="4"/>
  <c r="H275" i="4"/>
  <c r="I275" i="4"/>
  <c r="H260" i="33" l="1"/>
  <c r="J260" i="33" s="1"/>
  <c r="I260" i="33"/>
  <c r="M275" i="4"/>
  <c r="E276" i="4" s="1"/>
  <c r="F276" i="4" s="1"/>
  <c r="G276" i="4" s="1"/>
  <c r="K275" i="4"/>
  <c r="L260" i="33" l="1"/>
  <c r="C261" i="33" s="1"/>
  <c r="K260" i="33"/>
  <c r="Q275" i="4"/>
  <c r="P275" i="4" s="1"/>
  <c r="R275" i="4" s="1"/>
  <c r="V275" i="4" s="1"/>
  <c r="J276" i="4"/>
  <c r="H276" i="4"/>
  <c r="I276" i="4"/>
  <c r="D261" i="33" l="1"/>
  <c r="E261" i="33" s="1"/>
  <c r="T275" i="4"/>
  <c r="U275" i="4" s="1"/>
  <c r="M276" i="4"/>
  <c r="E277" i="4" s="1"/>
  <c r="F277" i="4" s="1"/>
  <c r="G277" i="4" s="1"/>
  <c r="K276" i="4"/>
  <c r="Q276" i="4" s="1"/>
  <c r="P276" i="4" s="1"/>
  <c r="R276" i="4" s="1"/>
  <c r="H261" i="33" l="1"/>
  <c r="J261" i="33" s="1"/>
  <c r="I261" i="33"/>
  <c r="V276" i="4"/>
  <c r="T276" i="4" s="1"/>
  <c r="U276" i="4" s="1"/>
  <c r="J277" i="4"/>
  <c r="H277" i="4"/>
  <c r="I277" i="4"/>
  <c r="K261" i="33" l="1"/>
  <c r="L261" i="33"/>
  <c r="C262" i="33" s="1"/>
  <c r="M277" i="4"/>
  <c r="E278" i="4" s="1"/>
  <c r="K277" i="4"/>
  <c r="Q277" i="4" s="1"/>
  <c r="P277" i="4" s="1"/>
  <c r="R277" i="4" s="1"/>
  <c r="V277" i="4" s="1"/>
  <c r="D262" i="33" l="1"/>
  <c r="E262" i="33" s="1"/>
  <c r="T277" i="4"/>
  <c r="U277" i="4" s="1"/>
  <c r="F278" i="4"/>
  <c r="G278" i="4" s="1"/>
  <c r="H262" i="33" l="1"/>
  <c r="J262" i="33" s="1"/>
  <c r="I262" i="33"/>
  <c r="J278" i="4"/>
  <c r="H278" i="4"/>
  <c r="I278" i="4"/>
  <c r="L262" i="33" l="1"/>
  <c r="C263" i="33" s="1"/>
  <c r="K262" i="33"/>
  <c r="M278" i="4"/>
  <c r="E279" i="4" s="1"/>
  <c r="F279" i="4" s="1"/>
  <c r="G279" i="4" s="1"/>
  <c r="K278" i="4"/>
  <c r="Q278" i="4" s="1"/>
  <c r="P278" i="4" s="1"/>
  <c r="R278" i="4" s="1"/>
  <c r="D263" i="33" l="1"/>
  <c r="E263" i="33" s="1"/>
  <c r="V278" i="4"/>
  <c r="T278" i="4" s="1"/>
  <c r="U278" i="4" s="1"/>
  <c r="J279" i="4"/>
  <c r="H279" i="4"/>
  <c r="I279" i="4"/>
  <c r="H263" i="33" l="1"/>
  <c r="J263" i="33" s="1"/>
  <c r="I263" i="33"/>
  <c r="M279" i="4"/>
  <c r="E280" i="4" s="1"/>
  <c r="K279" i="4"/>
  <c r="Q279" i="4" s="1"/>
  <c r="P279" i="4" s="1"/>
  <c r="R279" i="4" s="1"/>
  <c r="V279" i="4" s="1"/>
  <c r="L263" i="33" l="1"/>
  <c r="C264" i="33" s="1"/>
  <c r="K263" i="33"/>
  <c r="T279" i="4"/>
  <c r="U279" i="4" s="1"/>
  <c r="F280" i="4"/>
  <c r="G280" i="4" s="1"/>
  <c r="D264" i="33" l="1"/>
  <c r="E264" i="33" s="1"/>
  <c r="J280" i="4"/>
  <c r="H280" i="4"/>
  <c r="I280" i="4"/>
  <c r="M280" i="4" l="1"/>
  <c r="E281" i="4" s="1"/>
  <c r="F281" i="4" s="1"/>
  <c r="G281" i="4" s="1"/>
  <c r="H264" i="33"/>
  <c r="J264" i="33" s="1"/>
  <c r="I264" i="33"/>
  <c r="K280" i="4"/>
  <c r="Q280" i="4" s="1"/>
  <c r="P280" i="4" s="1"/>
  <c r="R280" i="4" s="1"/>
  <c r="L264" i="33" l="1"/>
  <c r="C265" i="33" s="1"/>
  <c r="K264" i="33"/>
  <c r="V280" i="4"/>
  <c r="T280" i="4" s="1"/>
  <c r="U280" i="4" s="1"/>
  <c r="J281" i="4"/>
  <c r="H281" i="4"/>
  <c r="I281" i="4"/>
  <c r="D265" i="33" l="1"/>
  <c r="E265" i="33" s="1"/>
  <c r="M281" i="4"/>
  <c r="E282" i="4" s="1"/>
  <c r="F282" i="4" s="1"/>
  <c r="G282" i="4" s="1"/>
  <c r="K281" i="4"/>
  <c r="H265" i="33" l="1"/>
  <c r="J265" i="33" s="1"/>
  <c r="I265" i="33"/>
  <c r="Q281" i="4"/>
  <c r="P281" i="4" s="1"/>
  <c r="R281" i="4" s="1"/>
  <c r="V281" i="4" s="1"/>
  <c r="J282" i="4"/>
  <c r="H282" i="4"/>
  <c r="I282" i="4"/>
  <c r="L265" i="33" l="1"/>
  <c r="C266" i="33" s="1"/>
  <c r="K265" i="33"/>
  <c r="K282" i="4"/>
  <c r="Q282" i="4" s="1"/>
  <c r="P282" i="4" s="1"/>
  <c r="R282" i="4" s="1"/>
  <c r="T281" i="4"/>
  <c r="U281" i="4" s="1"/>
  <c r="M282" i="4"/>
  <c r="E283" i="4" s="1"/>
  <c r="D266" i="33" l="1"/>
  <c r="E266" i="33" s="1"/>
  <c r="V282" i="4"/>
  <c r="T282" i="4" s="1"/>
  <c r="U282" i="4" s="1"/>
  <c r="F283" i="4"/>
  <c r="G283" i="4" s="1"/>
  <c r="H266" i="33" l="1"/>
  <c r="J266" i="33" s="1"/>
  <c r="I266" i="33"/>
  <c r="J283" i="4"/>
  <c r="H283" i="4"/>
  <c r="I283" i="4"/>
  <c r="L266" i="33" l="1"/>
  <c r="C267" i="33" s="1"/>
  <c r="K266" i="33"/>
  <c r="K283" i="4"/>
  <c r="Q283" i="4" s="1"/>
  <c r="P283" i="4" s="1"/>
  <c r="R283" i="4" s="1"/>
  <c r="M283" i="4"/>
  <c r="E284" i="4" s="1"/>
  <c r="F284" i="4" s="1"/>
  <c r="G284" i="4" s="1"/>
  <c r="D267" i="33" l="1"/>
  <c r="E267" i="33" s="1"/>
  <c r="V283" i="4"/>
  <c r="T283" i="4" s="1"/>
  <c r="U283" i="4" s="1"/>
  <c r="J284" i="4"/>
  <c r="H284" i="4"/>
  <c r="I284" i="4"/>
  <c r="H267" i="33" l="1"/>
  <c r="J267" i="33" s="1"/>
  <c r="I267" i="33"/>
  <c r="M284" i="4"/>
  <c r="E285" i="4" s="1"/>
  <c r="F285" i="4" s="1"/>
  <c r="G285" i="4" s="1"/>
  <c r="K284" i="4"/>
  <c r="Q284" i="4" s="1"/>
  <c r="P284" i="4" s="1"/>
  <c r="R284" i="4" s="1"/>
  <c r="K267" i="33" l="1"/>
  <c r="L267" i="33"/>
  <c r="C268" i="33" s="1"/>
  <c r="V284" i="4"/>
  <c r="T284" i="4" s="1"/>
  <c r="U284" i="4" s="1"/>
  <c r="J285" i="4"/>
  <c r="H285" i="4"/>
  <c r="I285" i="4"/>
  <c r="D268" i="33" l="1"/>
  <c r="E268" i="33" s="1"/>
  <c r="M285" i="4"/>
  <c r="E286" i="4" s="1"/>
  <c r="K285" i="4"/>
  <c r="Q285" i="4" s="1"/>
  <c r="P285" i="4" s="1"/>
  <c r="R285" i="4" s="1"/>
  <c r="V285" i="4" s="1"/>
  <c r="H268" i="33" l="1"/>
  <c r="J268" i="33" s="1"/>
  <c r="I268" i="33"/>
  <c r="T285" i="4"/>
  <c r="U285" i="4" s="1"/>
  <c r="F286" i="4"/>
  <c r="G286" i="4" s="1"/>
  <c r="K268" i="33" l="1"/>
  <c r="L268" i="33"/>
  <c r="C269" i="33" s="1"/>
  <c r="J286" i="4"/>
  <c r="H286" i="4"/>
  <c r="I286" i="4"/>
  <c r="D269" i="33" l="1"/>
  <c r="E269" i="33" s="1"/>
  <c r="K286" i="4"/>
  <c r="Q286" i="4" s="1"/>
  <c r="P286" i="4" s="1"/>
  <c r="R286" i="4" s="1"/>
  <c r="M286" i="4"/>
  <c r="E287" i="4" s="1"/>
  <c r="H269" i="33" l="1"/>
  <c r="J269" i="33" s="1"/>
  <c r="I269" i="33"/>
  <c r="V286" i="4"/>
  <c r="T286" i="4" s="1"/>
  <c r="U286" i="4" s="1"/>
  <c r="F287" i="4"/>
  <c r="G287" i="4" s="1"/>
  <c r="L269" i="33" l="1"/>
  <c r="C270" i="33" s="1"/>
  <c r="K269" i="33"/>
  <c r="J287" i="4"/>
  <c r="H287" i="4"/>
  <c r="I287" i="4"/>
  <c r="D270" i="33" l="1"/>
  <c r="E270" i="33" s="1"/>
  <c r="K287" i="4"/>
  <c r="Q287" i="4" s="1"/>
  <c r="P287" i="4" s="1"/>
  <c r="R287" i="4" s="1"/>
  <c r="M287" i="4"/>
  <c r="E288" i="4" s="1"/>
  <c r="H270" i="33" l="1"/>
  <c r="J270" i="33" s="1"/>
  <c r="I270" i="33"/>
  <c r="V287" i="4"/>
  <c r="T287" i="4" s="1"/>
  <c r="U287" i="4" s="1"/>
  <c r="F288" i="4"/>
  <c r="G288" i="4" s="1"/>
  <c r="L270" i="33" l="1"/>
  <c r="C271" i="33" s="1"/>
  <c r="K270" i="33"/>
  <c r="J288" i="4"/>
  <c r="H288" i="4"/>
  <c r="I288" i="4"/>
  <c r="K288" i="4" l="1"/>
  <c r="Q288" i="4" s="1"/>
  <c r="P288" i="4" s="1"/>
  <c r="R288" i="4" s="1"/>
  <c r="V288" i="4" s="1"/>
  <c r="T288" i="4" s="1"/>
  <c r="U288" i="4" s="1"/>
  <c r="D271" i="33"/>
  <c r="E271" i="33" s="1"/>
  <c r="M288" i="4"/>
  <c r="E289" i="4" s="1"/>
  <c r="H271" i="33" l="1"/>
  <c r="J271" i="33" s="1"/>
  <c r="I271" i="33"/>
  <c r="F289" i="4"/>
  <c r="G289" i="4" s="1"/>
  <c r="L271" i="33" l="1"/>
  <c r="C272" i="33" s="1"/>
  <c r="K271" i="33"/>
  <c r="J289" i="4"/>
  <c r="H289" i="4"/>
  <c r="I289" i="4"/>
  <c r="M289" i="4" l="1"/>
  <c r="D272" i="33"/>
  <c r="E272" i="33" s="1"/>
  <c r="K289" i="4"/>
  <c r="Q289" i="4" s="1"/>
  <c r="P289" i="4" s="1"/>
  <c r="R289" i="4" s="1"/>
  <c r="V289" i="4" s="1"/>
  <c r="E290" i="4"/>
  <c r="F290" i="4" s="1"/>
  <c r="G290" i="4" s="1"/>
  <c r="H272" i="33" l="1"/>
  <c r="J272" i="33" s="1"/>
  <c r="I272" i="33"/>
  <c r="T289" i="4"/>
  <c r="U289" i="4" s="1"/>
  <c r="J290" i="4"/>
  <c r="H290" i="4"/>
  <c r="I290" i="4"/>
  <c r="L272" i="33" l="1"/>
  <c r="C273" i="33" s="1"/>
  <c r="K272" i="33"/>
  <c r="M290" i="4"/>
  <c r="E291" i="4" s="1"/>
  <c r="F291" i="4" s="1"/>
  <c r="G291" i="4" s="1"/>
  <c r="K290" i="4"/>
  <c r="Q290" i="4" s="1"/>
  <c r="P290" i="4" s="1"/>
  <c r="R290" i="4" s="1"/>
  <c r="D273" i="33" l="1"/>
  <c r="E273" i="33" s="1"/>
  <c r="V290" i="4"/>
  <c r="T290" i="4" s="1"/>
  <c r="U290" i="4" s="1"/>
  <c r="J291" i="4"/>
  <c r="H291" i="4"/>
  <c r="I291" i="4"/>
  <c r="H273" i="33" l="1"/>
  <c r="J273" i="33" s="1"/>
  <c r="I273" i="33"/>
  <c r="M291" i="4"/>
  <c r="E292" i="4" s="1"/>
  <c r="F292" i="4" s="1"/>
  <c r="G292" i="4" s="1"/>
  <c r="K291" i="4"/>
  <c r="Q291" i="4" s="1"/>
  <c r="P291" i="4" s="1"/>
  <c r="R291" i="4" s="1"/>
  <c r="V291" i="4" s="1"/>
  <c r="L273" i="33" l="1"/>
  <c r="C274" i="33" s="1"/>
  <c r="K273" i="33"/>
  <c r="T291" i="4"/>
  <c r="U291" i="4" s="1"/>
  <c r="J292" i="4"/>
  <c r="H292" i="4"/>
  <c r="I292" i="4"/>
  <c r="D274" i="33" l="1"/>
  <c r="E274" i="33" s="1"/>
  <c r="M292" i="4"/>
  <c r="E293" i="4" s="1"/>
  <c r="K292" i="4"/>
  <c r="Q292" i="4" s="1"/>
  <c r="P292" i="4" s="1"/>
  <c r="R292" i="4" s="1"/>
  <c r="H274" i="33" l="1"/>
  <c r="J274" i="33" s="1"/>
  <c r="I274" i="33"/>
  <c r="V292" i="4"/>
  <c r="T292" i="4" s="1"/>
  <c r="U292" i="4" s="1"/>
  <c r="F293" i="4"/>
  <c r="G293" i="4" s="1"/>
  <c r="L274" i="33" l="1"/>
  <c r="C275" i="33" s="1"/>
  <c r="K274" i="33"/>
  <c r="J293" i="4"/>
  <c r="H293" i="4"/>
  <c r="I293" i="4"/>
  <c r="M293" i="4" l="1"/>
  <c r="D275" i="33"/>
  <c r="E275" i="33" s="1"/>
  <c r="K293" i="4"/>
  <c r="Q293" i="4" s="1"/>
  <c r="P293" i="4" s="1"/>
  <c r="R293" i="4" s="1"/>
  <c r="V293" i="4" s="1"/>
  <c r="E294" i="4"/>
  <c r="H275" i="33" l="1"/>
  <c r="J275" i="33" s="1"/>
  <c r="I275" i="33"/>
  <c r="T293" i="4"/>
  <c r="U293" i="4" s="1"/>
  <c r="F294" i="4"/>
  <c r="G294" i="4" s="1"/>
  <c r="D4" i="19"/>
  <c r="L275" i="33" l="1"/>
  <c r="C276" i="33" s="1"/>
  <c r="K275" i="33"/>
  <c r="J294" i="4"/>
  <c r="H294" i="4"/>
  <c r="I294" i="4"/>
  <c r="C4" i="19"/>
  <c r="D276" i="33" l="1"/>
  <c r="E276" i="33" s="1"/>
  <c r="M294" i="4"/>
  <c r="E295" i="4" s="1"/>
  <c r="K294" i="4"/>
  <c r="Q294" i="4" s="1"/>
  <c r="P294" i="4" s="1"/>
  <c r="R294" i="4" s="1"/>
  <c r="D5" i="19"/>
  <c r="H276" i="33" l="1"/>
  <c r="J276" i="33" s="1"/>
  <c r="I276" i="33"/>
  <c r="V294" i="4"/>
  <c r="T294" i="4" s="1"/>
  <c r="U294" i="4" s="1"/>
  <c r="F295" i="4"/>
  <c r="G295" i="4" s="1"/>
  <c r="C5" i="19"/>
  <c r="L276" i="33" l="1"/>
  <c r="C277" i="33" s="1"/>
  <c r="K276" i="33"/>
  <c r="I295" i="4"/>
  <c r="J295" i="4"/>
  <c r="H295" i="4"/>
  <c r="B4" i="19"/>
  <c r="D277" i="33" l="1"/>
  <c r="E277" i="33" s="1"/>
  <c r="M295" i="4"/>
  <c r="E296" i="4" s="1"/>
  <c r="F296" i="4" s="1"/>
  <c r="G296" i="4" s="1"/>
  <c r="K295" i="4"/>
  <c r="Q295" i="4" s="1"/>
  <c r="P295" i="4" s="1"/>
  <c r="R295" i="4" s="1"/>
  <c r="V295" i="4" s="1"/>
  <c r="C6" i="12"/>
  <c r="D6" i="12" s="1"/>
  <c r="E6" i="12" s="1"/>
  <c r="H277" i="33" l="1"/>
  <c r="J277" i="33" s="1"/>
  <c r="I277" i="33"/>
  <c r="T295" i="4"/>
  <c r="U295" i="4" s="1"/>
  <c r="H296" i="4"/>
  <c r="I296" i="4"/>
  <c r="J296" i="4"/>
  <c r="L277" i="33" l="1"/>
  <c r="C278" i="33" s="1"/>
  <c r="K277" i="33"/>
  <c r="K296" i="4"/>
  <c r="Q296" i="4" s="1"/>
  <c r="P296" i="4" s="1"/>
  <c r="R296" i="4" s="1"/>
  <c r="M296" i="4"/>
  <c r="E297" i="4" s="1"/>
  <c r="F297" i="4" s="1"/>
  <c r="G297" i="4" s="1"/>
  <c r="D278" i="33" l="1"/>
  <c r="E278" i="33" s="1"/>
  <c r="V296" i="4"/>
  <c r="T296" i="4" s="1"/>
  <c r="U296" i="4" s="1"/>
  <c r="J297" i="4"/>
  <c r="H297" i="4"/>
  <c r="I297" i="4"/>
  <c r="H278" i="33" l="1"/>
  <c r="J278" i="33" s="1"/>
  <c r="I278" i="33"/>
  <c r="M297" i="4"/>
  <c r="E298" i="4" s="1"/>
  <c r="K297" i="4"/>
  <c r="Q297" i="4" s="1"/>
  <c r="P297" i="4" s="1"/>
  <c r="R297" i="4" s="1"/>
  <c r="V297" i="4" s="1"/>
  <c r="L278" i="33" l="1"/>
  <c r="C279" i="33" s="1"/>
  <c r="K278" i="33"/>
  <c r="D7" i="19"/>
  <c r="K7" i="12"/>
  <c r="D6" i="19"/>
  <c r="T297" i="4"/>
  <c r="U297" i="4" s="1"/>
  <c r="F298" i="4"/>
  <c r="G298" i="4" s="1"/>
  <c r="D279" i="33" l="1"/>
  <c r="E279" i="33" s="1"/>
  <c r="C6" i="19"/>
  <c r="C6" i="25"/>
  <c r="U6" i="25" s="1"/>
  <c r="V6" i="25" s="1"/>
  <c r="K8" i="12"/>
  <c r="J298" i="4"/>
  <c r="H298" i="4"/>
  <c r="I298" i="4"/>
  <c r="K298" i="4" l="1"/>
  <c r="Q298" i="4" s="1"/>
  <c r="P298" i="4" s="1"/>
  <c r="R298" i="4" s="1"/>
  <c r="V298" i="4" s="1"/>
  <c r="T298" i="4" s="1"/>
  <c r="U298" i="4" s="1"/>
  <c r="H279" i="33"/>
  <c r="J279" i="33" s="1"/>
  <c r="I279" i="33"/>
  <c r="C7" i="19"/>
  <c r="C7" i="25"/>
  <c r="U7" i="25" s="1"/>
  <c r="V7" i="25" s="1"/>
  <c r="M298" i="4"/>
  <c r="E299" i="4" s="1"/>
  <c r="F299" i="4" s="1"/>
  <c r="G299" i="4" s="1"/>
  <c r="L279" i="33" l="1"/>
  <c r="C280" i="33" s="1"/>
  <c r="K279" i="33"/>
  <c r="J299" i="4"/>
  <c r="H299" i="4"/>
  <c r="I299" i="4"/>
  <c r="D280" i="33" l="1"/>
  <c r="E280" i="33" s="1"/>
  <c r="B8" i="19"/>
  <c r="K9" i="12"/>
  <c r="M299" i="4"/>
  <c r="E300" i="4" s="1"/>
  <c r="K299" i="4"/>
  <c r="Q299" i="4" s="1"/>
  <c r="P299" i="4" s="1"/>
  <c r="R299" i="4" s="1"/>
  <c r="V299" i="4" s="1"/>
  <c r="H280" i="33" l="1"/>
  <c r="J280" i="33" s="1"/>
  <c r="I280" i="33"/>
  <c r="C8" i="19"/>
  <c r="C8" i="25"/>
  <c r="U8" i="25" s="1"/>
  <c r="V8" i="25" s="1"/>
  <c r="T299" i="4"/>
  <c r="U299" i="4" s="1"/>
  <c r="F300" i="4"/>
  <c r="G300" i="4" s="1"/>
  <c r="K280" i="33" l="1"/>
  <c r="L280" i="33"/>
  <c r="C281" i="33" s="1"/>
  <c r="I300" i="4"/>
  <c r="H300" i="4"/>
  <c r="J300" i="4"/>
  <c r="D281" i="33" l="1"/>
  <c r="E281" i="33" s="1"/>
  <c r="K300" i="4"/>
  <c r="Q300" i="4" s="1"/>
  <c r="P300" i="4" s="1"/>
  <c r="R300" i="4" s="1"/>
  <c r="M300" i="4"/>
  <c r="E301" i="4" s="1"/>
  <c r="F301" i="4" s="1"/>
  <c r="G301" i="4" s="1"/>
  <c r="J301" i="4" s="1"/>
  <c r="H281" i="33" l="1"/>
  <c r="J281" i="33" s="1"/>
  <c r="I281" i="33"/>
  <c r="V300" i="4"/>
  <c r="T300" i="4" s="1"/>
  <c r="U300" i="4" s="1"/>
  <c r="I301" i="4"/>
  <c r="K301" i="4" s="1"/>
  <c r="Q301" i="4" s="1"/>
  <c r="H301" i="4"/>
  <c r="P301" i="4" l="1"/>
  <c r="R301" i="4" s="1"/>
  <c r="V301" i="4" s="1"/>
  <c r="L281" i="33"/>
  <c r="C282" i="33" s="1"/>
  <c r="K281" i="33"/>
  <c r="T301" i="4"/>
  <c r="U301" i="4" s="1"/>
  <c r="M301" i="4"/>
  <c r="E302" i="4" s="1"/>
  <c r="F302" i="4" s="1"/>
  <c r="G302" i="4" s="1"/>
  <c r="D282" i="33" l="1"/>
  <c r="E282" i="33" s="1"/>
  <c r="J302" i="4"/>
  <c r="H302" i="4"/>
  <c r="I302" i="4"/>
  <c r="K302" i="4" s="1"/>
  <c r="Q302" i="4" s="1"/>
  <c r="P302" i="4" s="1"/>
  <c r="R302" i="4" s="1"/>
  <c r="H282" i="33" l="1"/>
  <c r="J282" i="33" s="1"/>
  <c r="I282" i="33"/>
  <c r="V302" i="4"/>
  <c r="T302" i="4" s="1"/>
  <c r="U302" i="4" s="1"/>
  <c r="M302" i="4"/>
  <c r="E303" i="4" s="1"/>
  <c r="F303" i="4" s="1"/>
  <c r="G303" i="4" s="1"/>
  <c r="L282" i="33" l="1"/>
  <c r="C283" i="33" s="1"/>
  <c r="K282" i="33"/>
  <c r="J303" i="4"/>
  <c r="H303" i="4"/>
  <c r="I303" i="4"/>
  <c r="D283" i="33" l="1"/>
  <c r="E283" i="33" s="1"/>
  <c r="M303" i="4"/>
  <c r="E304" i="4" s="1"/>
  <c r="K303" i="4"/>
  <c r="Q303" i="4" s="1"/>
  <c r="P303" i="4" s="1"/>
  <c r="R303" i="4" s="1"/>
  <c r="V303" i="4" s="1"/>
  <c r="H283" i="33" l="1"/>
  <c r="J283" i="33" s="1"/>
  <c r="I283" i="33"/>
  <c r="T303" i="4"/>
  <c r="U303" i="4" s="1"/>
  <c r="F304" i="4"/>
  <c r="G304" i="4" s="1"/>
  <c r="L283" i="33" l="1"/>
  <c r="C284" i="33" s="1"/>
  <c r="K283" i="33"/>
  <c r="J304" i="4"/>
  <c r="H304" i="4"/>
  <c r="I304" i="4"/>
  <c r="K304" i="4" s="1"/>
  <c r="Q304" i="4" s="1"/>
  <c r="P304" i="4" s="1"/>
  <c r="R304" i="4" s="1"/>
  <c r="D284" i="33" l="1"/>
  <c r="E284" i="33" s="1"/>
  <c r="V304" i="4"/>
  <c r="T304" i="4" s="1"/>
  <c r="U304" i="4" s="1"/>
  <c r="M304" i="4"/>
  <c r="E305" i="4" s="1"/>
  <c r="H284" i="33" l="1"/>
  <c r="J284" i="33" s="1"/>
  <c r="I284" i="33"/>
  <c r="F305" i="4"/>
  <c r="G305" i="4" s="1"/>
  <c r="L284" i="33" l="1"/>
  <c r="C285" i="33" s="1"/>
  <c r="K284" i="33"/>
  <c r="J305" i="4"/>
  <c r="H305" i="4"/>
  <c r="I305" i="4"/>
  <c r="K305" i="4" s="1"/>
  <c r="Q305" i="4" s="1"/>
  <c r="P305" i="4" s="1"/>
  <c r="R305" i="4" s="1"/>
  <c r="V305" i="4" s="1"/>
  <c r="D285" i="33" l="1"/>
  <c r="E285" i="33" s="1"/>
  <c r="T305" i="4"/>
  <c r="U305" i="4" s="1"/>
  <c r="M305" i="4"/>
  <c r="E306" i="4" s="1"/>
  <c r="F306" i="4" s="1"/>
  <c r="G306" i="4" s="1"/>
  <c r="H285" i="33" l="1"/>
  <c r="J285" i="33" s="1"/>
  <c r="I285" i="33"/>
  <c r="J306" i="4"/>
  <c r="H306" i="4"/>
  <c r="I306" i="4"/>
  <c r="L285" i="33" l="1"/>
  <c r="C286" i="33" s="1"/>
  <c r="K285" i="33"/>
  <c r="M306" i="4"/>
  <c r="E307" i="4" s="1"/>
  <c r="K306" i="4"/>
  <c r="Q306" i="4" s="1"/>
  <c r="P306" i="4" s="1"/>
  <c r="R306" i="4" s="1"/>
  <c r="D286" i="33" l="1"/>
  <c r="E286" i="33" s="1"/>
  <c r="V306" i="4"/>
  <c r="T306" i="4" s="1"/>
  <c r="U306" i="4" s="1"/>
  <c r="F307" i="4"/>
  <c r="G307" i="4" s="1"/>
  <c r="H286" i="33" l="1"/>
  <c r="J286" i="33" s="1"/>
  <c r="I286" i="33"/>
  <c r="J307" i="4"/>
  <c r="H307" i="4"/>
  <c r="I307" i="4"/>
  <c r="L286" i="33" l="1"/>
  <c r="C287" i="33" s="1"/>
  <c r="K286" i="33"/>
  <c r="M307" i="4"/>
  <c r="E308" i="4" s="1"/>
  <c r="K307" i="4"/>
  <c r="Q307" i="4" s="1"/>
  <c r="P307" i="4" s="1"/>
  <c r="R307" i="4" s="1"/>
  <c r="V307" i="4" s="1"/>
  <c r="D287" i="33" l="1"/>
  <c r="E287" i="33" s="1"/>
  <c r="T307" i="4"/>
  <c r="U307" i="4" s="1"/>
  <c r="F308" i="4"/>
  <c r="G308" i="4" s="1"/>
  <c r="H287" i="33" l="1"/>
  <c r="J287" i="33" s="1"/>
  <c r="I287" i="33"/>
  <c r="J308" i="4"/>
  <c r="H308" i="4"/>
  <c r="I308" i="4"/>
  <c r="L287" i="33" l="1"/>
  <c r="C288" i="33" s="1"/>
  <c r="K287" i="33"/>
  <c r="M308" i="4"/>
  <c r="E309" i="4" s="1"/>
  <c r="F309" i="4" s="1"/>
  <c r="G309" i="4" s="1"/>
  <c r="K308" i="4"/>
  <c r="Q308" i="4" s="1"/>
  <c r="P308" i="4" s="1"/>
  <c r="R308" i="4" s="1"/>
  <c r="D288" i="33" l="1"/>
  <c r="E288" i="33" s="1"/>
  <c r="V308" i="4"/>
  <c r="T308" i="4" s="1"/>
  <c r="U308" i="4" s="1"/>
  <c r="J309" i="4"/>
  <c r="H309" i="4"/>
  <c r="I309" i="4"/>
  <c r="H288" i="33" l="1"/>
  <c r="J288" i="33" s="1"/>
  <c r="I288" i="33"/>
  <c r="M309" i="4"/>
  <c r="E310" i="4" s="1"/>
  <c r="K309" i="4"/>
  <c r="Q309" i="4" s="1"/>
  <c r="P309" i="4" s="1"/>
  <c r="R309" i="4" s="1"/>
  <c r="V309" i="4" s="1"/>
  <c r="L288" i="33" l="1"/>
  <c r="C289" i="33" s="1"/>
  <c r="K288" i="33"/>
  <c r="T309" i="4"/>
  <c r="U309" i="4" s="1"/>
  <c r="F310" i="4"/>
  <c r="G310" i="4" s="1"/>
  <c r="D289" i="33" l="1"/>
  <c r="E289" i="33" s="1"/>
  <c r="J310" i="4"/>
  <c r="H310" i="4"/>
  <c r="I310" i="4"/>
  <c r="H289" i="33" l="1"/>
  <c r="J289" i="33" s="1"/>
  <c r="I289" i="33"/>
  <c r="M310" i="4"/>
  <c r="E311" i="4" s="1"/>
  <c r="F311" i="4" s="1"/>
  <c r="G311" i="4" s="1"/>
  <c r="K310" i="4"/>
  <c r="Q310" i="4" s="1"/>
  <c r="P310" i="4" s="1"/>
  <c r="R310" i="4" s="1"/>
  <c r="L289" i="33" l="1"/>
  <c r="C290" i="33" s="1"/>
  <c r="K289" i="33"/>
  <c r="V310" i="4"/>
  <c r="T310" i="4" s="1"/>
  <c r="U310" i="4" s="1"/>
  <c r="J311" i="4"/>
  <c r="H311" i="4"/>
  <c r="I311" i="4"/>
  <c r="D290" i="33" l="1"/>
  <c r="E290" i="33" s="1"/>
  <c r="M311" i="4"/>
  <c r="E312" i="4" s="1"/>
  <c r="K311" i="4"/>
  <c r="Q311" i="4" s="1"/>
  <c r="P311" i="4" s="1"/>
  <c r="R311" i="4" s="1"/>
  <c r="V311" i="4" s="1"/>
  <c r="H290" i="33" l="1"/>
  <c r="J290" i="33" s="1"/>
  <c r="I290" i="33"/>
  <c r="T311" i="4"/>
  <c r="U311" i="4" s="1"/>
  <c r="F312" i="4"/>
  <c r="G312" i="4" s="1"/>
  <c r="L290" i="33" l="1"/>
  <c r="C291" i="33" s="1"/>
  <c r="K290" i="33"/>
  <c r="J312" i="4"/>
  <c r="H312" i="4"/>
  <c r="I312" i="4"/>
  <c r="M312" i="4" s="1"/>
  <c r="D291" i="33" l="1"/>
  <c r="E291" i="33" s="1"/>
  <c r="K312" i="4"/>
  <c r="Q312" i="4" s="1"/>
  <c r="P312" i="4" s="1"/>
  <c r="R312" i="4" s="1"/>
  <c r="E313" i="4"/>
  <c r="H291" i="33" l="1"/>
  <c r="J291" i="33" s="1"/>
  <c r="I291" i="33"/>
  <c r="V312" i="4"/>
  <c r="T312" i="4" s="1"/>
  <c r="U312" i="4" s="1"/>
  <c r="F313" i="4"/>
  <c r="G313" i="4" s="1"/>
  <c r="L291" i="33" l="1"/>
  <c r="C292" i="33" s="1"/>
  <c r="K291" i="33"/>
  <c r="J313" i="4"/>
  <c r="H313" i="4"/>
  <c r="I313" i="4"/>
  <c r="M313" i="4" l="1"/>
  <c r="D292" i="33"/>
  <c r="E292" i="33" s="1"/>
  <c r="K313" i="4"/>
  <c r="Q313" i="4" s="1"/>
  <c r="P313" i="4" s="1"/>
  <c r="R313" i="4" s="1"/>
  <c r="V313" i="4" s="1"/>
  <c r="E314" i="4"/>
  <c r="H292" i="33" l="1"/>
  <c r="J292" i="33" s="1"/>
  <c r="I292" i="33"/>
  <c r="T313" i="4"/>
  <c r="U313" i="4" s="1"/>
  <c r="F314" i="4"/>
  <c r="G314" i="4" s="1"/>
  <c r="L292" i="33" l="1"/>
  <c r="C293" i="33" s="1"/>
  <c r="K292" i="33"/>
  <c r="J314" i="4"/>
  <c r="H314" i="4"/>
  <c r="I314" i="4"/>
  <c r="D293" i="33" l="1"/>
  <c r="E293" i="33" s="1"/>
  <c r="M314" i="4"/>
  <c r="E315" i="4" s="1"/>
  <c r="F315" i="4" s="1"/>
  <c r="G315" i="4" s="1"/>
  <c r="K314" i="4"/>
  <c r="Q314" i="4" s="1"/>
  <c r="P314" i="4" s="1"/>
  <c r="R314" i="4" s="1"/>
  <c r="H293" i="33" l="1"/>
  <c r="J293" i="33" s="1"/>
  <c r="I293" i="33"/>
  <c r="V314" i="4"/>
  <c r="T314" i="4" s="1"/>
  <c r="U314" i="4" s="1"/>
  <c r="J315" i="4"/>
  <c r="H315" i="4"/>
  <c r="I315" i="4"/>
  <c r="L293" i="33" l="1"/>
  <c r="C294" i="33" s="1"/>
  <c r="K293" i="33"/>
  <c r="M315" i="4"/>
  <c r="E316" i="4" s="1"/>
  <c r="K315" i="4"/>
  <c r="Q315" i="4" s="1"/>
  <c r="P315" i="4" s="1"/>
  <c r="R315" i="4" s="1"/>
  <c r="V315" i="4" s="1"/>
  <c r="D294" i="33" l="1"/>
  <c r="E294" i="33" s="1"/>
  <c r="T315" i="4"/>
  <c r="U315" i="4" s="1"/>
  <c r="F316" i="4"/>
  <c r="G316" i="4" s="1"/>
  <c r="H294" i="33" l="1"/>
  <c r="J294" i="33" s="1"/>
  <c r="I294" i="33"/>
  <c r="J316" i="4"/>
  <c r="H316" i="4"/>
  <c r="I316" i="4"/>
  <c r="L294" i="33" l="1"/>
  <c r="C295" i="33" s="1"/>
  <c r="K294" i="33"/>
  <c r="K316" i="4"/>
  <c r="Q316" i="4" s="1"/>
  <c r="P316" i="4" s="1"/>
  <c r="R316" i="4" s="1"/>
  <c r="M316" i="4"/>
  <c r="E317" i="4" s="1"/>
  <c r="D295" i="33" l="1"/>
  <c r="E295" i="33" s="1"/>
  <c r="V316" i="4"/>
  <c r="T316" i="4" s="1"/>
  <c r="U316" i="4" s="1"/>
  <c r="F317" i="4"/>
  <c r="G317" i="4" s="1"/>
  <c r="H295" i="33" l="1"/>
  <c r="J295" i="33" s="1"/>
  <c r="I295" i="33"/>
  <c r="J317" i="4"/>
  <c r="H317" i="4"/>
  <c r="I317" i="4"/>
  <c r="L295" i="33" l="1"/>
  <c r="C296" i="33" s="1"/>
  <c r="K295" i="33"/>
  <c r="M317" i="4"/>
  <c r="E318" i="4" s="1"/>
  <c r="K317" i="4"/>
  <c r="Q317" i="4" s="1"/>
  <c r="P317" i="4" s="1"/>
  <c r="R317" i="4" s="1"/>
  <c r="V317" i="4" s="1"/>
  <c r="D296" i="33" l="1"/>
  <c r="E296" i="33" s="1"/>
  <c r="T317" i="4"/>
  <c r="U317" i="4" s="1"/>
  <c r="F318" i="4"/>
  <c r="G318" i="4" s="1"/>
  <c r="H296" i="33" l="1"/>
  <c r="J296" i="33" s="1"/>
  <c r="I296" i="33"/>
  <c r="J318" i="4"/>
  <c r="H318" i="4"/>
  <c r="I318" i="4"/>
  <c r="L296" i="33" l="1"/>
  <c r="C297" i="33" s="1"/>
  <c r="K296" i="33"/>
  <c r="K318" i="4"/>
  <c r="Q318" i="4" s="1"/>
  <c r="P318" i="4" s="1"/>
  <c r="R318" i="4" s="1"/>
  <c r="M318" i="4"/>
  <c r="D297" i="33" l="1"/>
  <c r="E297" i="33" s="1"/>
  <c r="V318" i="4"/>
  <c r="T318" i="4" s="1"/>
  <c r="U318" i="4" s="1"/>
  <c r="X17" i="4"/>
  <c r="F19" i="12" s="1"/>
  <c r="T17" i="4"/>
  <c r="H297" i="33" l="1"/>
  <c r="J297" i="33" s="1"/>
  <c r="I297" i="33"/>
  <c r="E17" i="19"/>
  <c r="E17" i="25"/>
  <c r="U17" i="4"/>
  <c r="L297" i="33" l="1"/>
  <c r="C298" i="33" s="1"/>
  <c r="K297" i="33"/>
  <c r="F17" i="19"/>
  <c r="F17" i="25"/>
  <c r="D8" i="19"/>
  <c r="B7" i="19"/>
  <c r="B6" i="19"/>
  <c r="B5" i="19"/>
  <c r="D298" i="33" l="1"/>
  <c r="E298" i="33" s="1"/>
  <c r="X7" i="4"/>
  <c r="F9" i="12" s="1"/>
  <c r="X14" i="4"/>
  <c r="F16" i="12" s="1"/>
  <c r="X10" i="4"/>
  <c r="F12" i="12" s="1"/>
  <c r="X6" i="4"/>
  <c r="F8" i="12" s="1"/>
  <c r="X11" i="4"/>
  <c r="F13" i="12" s="1"/>
  <c r="X13" i="4"/>
  <c r="F15" i="12" s="1"/>
  <c r="X9" i="4"/>
  <c r="F11" i="12" s="1"/>
  <c r="X15" i="4"/>
  <c r="F17" i="12" s="1"/>
  <c r="X16" i="4"/>
  <c r="F18" i="12" s="1"/>
  <c r="X12" i="4"/>
  <c r="F14" i="12" s="1"/>
  <c r="X8" i="4"/>
  <c r="F10" i="12" s="1"/>
  <c r="X4" i="4"/>
  <c r="F6" i="12" s="1"/>
  <c r="H298" i="33" l="1"/>
  <c r="J298" i="33" s="1"/>
  <c r="I298" i="33"/>
  <c r="X5" i="4"/>
  <c r="F7" i="12" s="1"/>
  <c r="L298" i="33" l="1"/>
  <c r="C299" i="33" s="1"/>
  <c r="K298" i="33"/>
  <c r="H6" i="12"/>
  <c r="L6" i="12" s="1"/>
  <c r="C7" i="12" s="1"/>
  <c r="D299" i="33" l="1"/>
  <c r="E299" i="33" s="1"/>
  <c r="D7" i="12"/>
  <c r="E7" i="12" s="1"/>
  <c r="H299" i="33" l="1"/>
  <c r="J299" i="33" s="1"/>
  <c r="I299" i="33"/>
  <c r="H7" i="12"/>
  <c r="L7" i="12" s="1"/>
  <c r="C8" i="12" s="1"/>
  <c r="L299" i="33" l="1"/>
  <c r="C300" i="33" s="1"/>
  <c r="K299" i="33"/>
  <c r="D8" i="12"/>
  <c r="E8" i="12" s="1"/>
  <c r="D300" i="33" l="1"/>
  <c r="E300" i="33" s="1"/>
  <c r="H8" i="12"/>
  <c r="L8" i="12" s="1"/>
  <c r="C9" i="12" s="1"/>
  <c r="H300" i="33" l="1"/>
  <c r="J300" i="33" s="1"/>
  <c r="I300" i="33"/>
  <c r="D9" i="12"/>
  <c r="E9" i="12" s="1"/>
  <c r="L300" i="33" l="1"/>
  <c r="C301" i="33" s="1"/>
  <c r="K300" i="33"/>
  <c r="H9" i="12"/>
  <c r="L9" i="12" s="1"/>
  <c r="C10" i="12" s="1"/>
  <c r="D301" i="33" l="1"/>
  <c r="E301" i="33" s="1"/>
  <c r="D10" i="12"/>
  <c r="E10" i="12" s="1"/>
  <c r="H301" i="33" l="1"/>
  <c r="J301" i="33" s="1"/>
  <c r="I301" i="33"/>
  <c r="I10" i="12"/>
  <c r="H10" i="12"/>
  <c r="J10" i="12" s="1"/>
  <c r="L301" i="33" l="1"/>
  <c r="C302" i="33" s="1"/>
  <c r="K301" i="33"/>
  <c r="L10" i="12"/>
  <c r="C11" i="12" s="1"/>
  <c r="D11" i="12" s="1"/>
  <c r="E11" i="12" s="1"/>
  <c r="D9" i="25"/>
  <c r="B9" i="19"/>
  <c r="AI9" i="19" s="1"/>
  <c r="B9" i="25"/>
  <c r="T9" i="25" s="1"/>
  <c r="D9" i="19"/>
  <c r="AK9" i="19" s="1"/>
  <c r="K10" i="12"/>
  <c r="C9" i="19" s="1"/>
  <c r="AJ9" i="19" s="1"/>
  <c r="D302" i="33" l="1"/>
  <c r="E302" i="33" s="1"/>
  <c r="C9" i="25"/>
  <c r="U9" i="25" s="1"/>
  <c r="H11" i="12"/>
  <c r="J11" i="12" s="1"/>
  <c r="I11" i="12"/>
  <c r="H302" i="33" l="1"/>
  <c r="J302" i="33" s="1"/>
  <c r="I302" i="33"/>
  <c r="D10" i="25"/>
  <c r="B10" i="19"/>
  <c r="AI10" i="19" s="1"/>
  <c r="B10" i="25"/>
  <c r="T10" i="25" s="1"/>
  <c r="V9" i="25"/>
  <c r="K11" i="12"/>
  <c r="D10" i="19"/>
  <c r="AK10" i="19" s="1"/>
  <c r="L11" i="12"/>
  <c r="C12" i="12" s="1"/>
  <c r="L302" i="33" l="1"/>
  <c r="C303" i="33" s="1"/>
  <c r="K302" i="33"/>
  <c r="C10" i="19"/>
  <c r="AJ10" i="19" s="1"/>
  <c r="C10" i="25"/>
  <c r="U10" i="25" s="1"/>
  <c r="D12" i="12"/>
  <c r="E12" i="12" s="1"/>
  <c r="D303" i="33" l="1"/>
  <c r="E303" i="33" s="1"/>
  <c r="V10" i="25"/>
  <c r="I12" i="12"/>
  <c r="H12" i="12"/>
  <c r="J12" i="12" s="1"/>
  <c r="H303" i="33" l="1"/>
  <c r="J303" i="33" s="1"/>
  <c r="I303" i="33"/>
  <c r="B11" i="19"/>
  <c r="AI11" i="19" s="1"/>
  <c r="B11" i="25"/>
  <c r="T11" i="25" s="1"/>
  <c r="L12" i="12"/>
  <c r="C13" i="12" s="1"/>
  <c r="D13" i="12" s="1"/>
  <c r="E13" i="12" s="1"/>
  <c r="D11" i="25"/>
  <c r="D11" i="19"/>
  <c r="AK11" i="19" s="1"/>
  <c r="K12" i="12"/>
  <c r="L303" i="33" l="1"/>
  <c r="C304" i="33" s="1"/>
  <c r="K303" i="33"/>
  <c r="C11" i="19"/>
  <c r="AJ11" i="19" s="1"/>
  <c r="C11" i="25"/>
  <c r="U11" i="25" s="1"/>
  <c r="V11" i="25" s="1"/>
  <c r="I13" i="12"/>
  <c r="H13" i="12"/>
  <c r="J13" i="12" s="1"/>
  <c r="D304" i="33" l="1"/>
  <c r="E304" i="33" s="1"/>
  <c r="B12" i="19"/>
  <c r="AI12" i="19" s="1"/>
  <c r="B12" i="25"/>
  <c r="T12" i="25" s="1"/>
  <c r="D12" i="25"/>
  <c r="D12" i="19"/>
  <c r="AK12" i="19" s="1"/>
  <c r="K13" i="12"/>
  <c r="L13" i="12"/>
  <c r="C14" i="12" s="1"/>
  <c r="H304" i="33" l="1"/>
  <c r="J304" i="33" s="1"/>
  <c r="I304" i="33"/>
  <c r="C12" i="19"/>
  <c r="AJ12" i="19" s="1"/>
  <c r="C12" i="25"/>
  <c r="U12" i="25" s="1"/>
  <c r="V12" i="25" s="1"/>
  <c r="D14" i="12"/>
  <c r="E14" i="12" s="1"/>
  <c r="L304" i="33" l="1"/>
  <c r="C305" i="33" s="1"/>
  <c r="K304" i="33"/>
  <c r="I14" i="12"/>
  <c r="H14" i="12"/>
  <c r="J14" i="12" s="1"/>
  <c r="D305" i="33" l="1"/>
  <c r="E305" i="33" s="1"/>
  <c r="B13" i="19"/>
  <c r="AI13" i="19" s="1"/>
  <c r="B13" i="25"/>
  <c r="T13" i="25" s="1"/>
  <c r="D13" i="25"/>
  <c r="K14" i="12"/>
  <c r="D13" i="19"/>
  <c r="AK13" i="19" s="1"/>
  <c r="L14" i="12"/>
  <c r="C15" i="12" s="1"/>
  <c r="H305" i="33" l="1"/>
  <c r="J305" i="33" s="1"/>
  <c r="I305" i="33"/>
  <c r="C13" i="19"/>
  <c r="AJ13" i="19" s="1"/>
  <c r="C13" i="25"/>
  <c r="U13" i="25" s="1"/>
  <c r="V13" i="25" s="1"/>
  <c r="D15" i="12"/>
  <c r="E15" i="12" s="1"/>
  <c r="L305" i="33" l="1"/>
  <c r="C306" i="33" s="1"/>
  <c r="K305" i="33"/>
  <c r="I15" i="12"/>
  <c r="H15" i="12"/>
  <c r="J15" i="12" s="1"/>
  <c r="D306" i="33" l="1"/>
  <c r="E306" i="33" s="1"/>
  <c r="D14" i="25"/>
  <c r="B14" i="19"/>
  <c r="AI14" i="19" s="1"/>
  <c r="B14" i="25"/>
  <c r="T14" i="25" s="1"/>
  <c r="D14" i="19"/>
  <c r="AK14" i="19" s="1"/>
  <c r="K15" i="12"/>
  <c r="L15" i="12"/>
  <c r="C16" i="12" s="1"/>
  <c r="H306" i="33" l="1"/>
  <c r="J306" i="33" s="1"/>
  <c r="I306" i="33"/>
  <c r="C14" i="19"/>
  <c r="AJ14" i="19" s="1"/>
  <c r="C14" i="25"/>
  <c r="U14" i="25" s="1"/>
  <c r="V14" i="25" s="1"/>
  <c r="D16" i="12"/>
  <c r="E16" i="12" s="1"/>
  <c r="E16" i="26" s="1"/>
  <c r="L306" i="33" l="1"/>
  <c r="C307" i="33" s="1"/>
  <c r="K306" i="33"/>
  <c r="H16" i="26"/>
  <c r="J16" i="26" s="1"/>
  <c r="B15" i="27" s="1"/>
  <c r="AI15" i="27" s="1"/>
  <c r="I16" i="26"/>
  <c r="H16" i="12"/>
  <c r="J16" i="12" s="1"/>
  <c r="I16" i="12"/>
  <c r="K16" i="26" l="1"/>
  <c r="C15" i="27" s="1"/>
  <c r="AJ15" i="27" s="1"/>
  <c r="D15" i="27"/>
  <c r="AK15" i="27" s="1"/>
  <c r="D307" i="33"/>
  <c r="E307" i="33" s="1"/>
  <c r="L16" i="12"/>
  <c r="C17" i="12" s="1"/>
  <c r="D17" i="12" s="1"/>
  <c r="E17" i="12" s="1"/>
  <c r="D15" i="25"/>
  <c r="L16" i="26"/>
  <c r="C17" i="26" s="1"/>
  <c r="D17" i="26" s="1"/>
  <c r="E17" i="26" s="1"/>
  <c r="B15" i="19"/>
  <c r="AI15" i="19" s="1"/>
  <c r="B15" i="25"/>
  <c r="T15" i="25" s="1"/>
  <c r="D15" i="19"/>
  <c r="AK15" i="19" s="1"/>
  <c r="K16" i="12"/>
  <c r="H307" i="33" l="1"/>
  <c r="J307" i="33" s="1"/>
  <c r="I307" i="33"/>
  <c r="H17" i="26"/>
  <c r="J17" i="26" s="1"/>
  <c r="B16" i="27" s="1"/>
  <c r="AI16" i="27" s="1"/>
  <c r="I17" i="26"/>
  <c r="C15" i="19"/>
  <c r="AJ15" i="19" s="1"/>
  <c r="C15" i="25"/>
  <c r="U15" i="25" s="1"/>
  <c r="I17" i="12"/>
  <c r="H17" i="12"/>
  <c r="J17" i="12" s="1"/>
  <c r="K17" i="26" l="1"/>
  <c r="C16" i="27" s="1"/>
  <c r="AJ16" i="27" s="1"/>
  <c r="D16" i="27"/>
  <c r="AK16" i="27" s="1"/>
  <c r="L307" i="33"/>
  <c r="C308" i="33" s="1"/>
  <c r="K307" i="33"/>
  <c r="V15" i="25"/>
  <c r="B16" i="19"/>
  <c r="AI16" i="19" s="1"/>
  <c r="B16" i="25"/>
  <c r="T16" i="25" s="1"/>
  <c r="L17" i="26"/>
  <c r="C18" i="26" s="1"/>
  <c r="D18" i="26" s="1"/>
  <c r="E18" i="26" s="1"/>
  <c r="L17" i="12"/>
  <c r="C18" i="12" s="1"/>
  <c r="D18" i="12" s="1"/>
  <c r="E18" i="12" s="1"/>
  <c r="D16" i="25"/>
  <c r="K17" i="12"/>
  <c r="D16" i="19"/>
  <c r="AK16" i="19" s="1"/>
  <c r="D308" i="33" l="1"/>
  <c r="E308" i="33" s="1"/>
  <c r="H18" i="26"/>
  <c r="J18" i="26" s="1"/>
  <c r="B17" i="27" s="1"/>
  <c r="AI17" i="27" s="1"/>
  <c r="I18" i="26"/>
  <c r="C16" i="19"/>
  <c r="AJ16" i="19" s="1"/>
  <c r="C16" i="25"/>
  <c r="U16" i="25" s="1"/>
  <c r="I18" i="12"/>
  <c r="H18" i="12"/>
  <c r="J18" i="12" s="1"/>
  <c r="K18" i="26" l="1"/>
  <c r="C17" i="27" s="1"/>
  <c r="AJ17" i="27" s="1"/>
  <c r="D17" i="27"/>
  <c r="AK17" i="27" s="1"/>
  <c r="H308" i="33"/>
  <c r="J308" i="33" s="1"/>
  <c r="I308" i="33"/>
  <c r="L18" i="26"/>
  <c r="C19" i="26" s="1"/>
  <c r="D19" i="26" s="1"/>
  <c r="E19" i="26" s="1"/>
  <c r="B17" i="19"/>
  <c r="AI17" i="19" s="1"/>
  <c r="B17" i="25"/>
  <c r="T17" i="25" s="1"/>
  <c r="D17" i="25"/>
  <c r="V16" i="25"/>
  <c r="D17" i="19"/>
  <c r="AK17" i="19" s="1"/>
  <c r="K18" i="12"/>
  <c r="L18" i="12"/>
  <c r="C19" i="12" s="1"/>
  <c r="L308" i="33" l="1"/>
  <c r="C309" i="33" s="1"/>
  <c r="K308" i="33"/>
  <c r="H19" i="26"/>
  <c r="J19" i="26" s="1"/>
  <c r="B18" i="27" s="1"/>
  <c r="AI18" i="27" s="1"/>
  <c r="I19" i="26"/>
  <c r="C17" i="19"/>
  <c r="AJ17" i="19" s="1"/>
  <c r="C17" i="25"/>
  <c r="U17" i="25" s="1"/>
  <c r="V17" i="25" s="1"/>
  <c r="D19" i="12"/>
  <c r="E19" i="12" s="1"/>
  <c r="K19" i="26" l="1"/>
  <c r="C18" i="27" s="1"/>
  <c r="AJ18" i="27" s="1"/>
  <c r="D18" i="27"/>
  <c r="AK18" i="27" s="1"/>
  <c r="D309" i="33"/>
  <c r="E309" i="33" s="1"/>
  <c r="L19" i="26"/>
  <c r="C20" i="26" s="1"/>
  <c r="D20" i="26" s="1"/>
  <c r="E20" i="26" s="1"/>
  <c r="H20" i="26" s="1"/>
  <c r="J20" i="26" s="1"/>
  <c r="B19" i="27" s="1"/>
  <c r="AI19" i="27" s="1"/>
  <c r="H19" i="12"/>
  <c r="J19" i="12" s="1"/>
  <c r="I19" i="12"/>
  <c r="H309" i="33" l="1"/>
  <c r="J309" i="33" s="1"/>
  <c r="I309" i="33"/>
  <c r="I20" i="26"/>
  <c r="D18" i="25"/>
  <c r="B18" i="19"/>
  <c r="AI18" i="19" s="1"/>
  <c r="B18" i="25"/>
  <c r="T18" i="25" s="1"/>
  <c r="K19" i="12"/>
  <c r="D18" i="19"/>
  <c r="AK18" i="19" s="1"/>
  <c r="L19" i="12"/>
  <c r="C20" i="12" s="1"/>
  <c r="K20" i="26" l="1"/>
  <c r="C19" i="27" s="1"/>
  <c r="AJ19" i="27" s="1"/>
  <c r="D19" i="27"/>
  <c r="AK19" i="27" s="1"/>
  <c r="L309" i="33"/>
  <c r="C310" i="33" s="1"/>
  <c r="K309" i="33"/>
  <c r="L20" i="26"/>
  <c r="C21" i="26" s="1"/>
  <c r="D21" i="26" s="1"/>
  <c r="E21" i="26" s="1"/>
  <c r="C18" i="19"/>
  <c r="AJ18" i="19" s="1"/>
  <c r="C18" i="25"/>
  <c r="U18" i="25" s="1"/>
  <c r="V18" i="25" s="1"/>
  <c r="D20" i="12"/>
  <c r="E20" i="12" s="1"/>
  <c r="D310" i="33" l="1"/>
  <c r="E310" i="33" s="1"/>
  <c r="I21" i="26"/>
  <c r="D20" i="27" s="1"/>
  <c r="AK20" i="27" s="1"/>
  <c r="H21" i="26"/>
  <c r="J21" i="26" s="1"/>
  <c r="B20" i="27" s="1"/>
  <c r="AI20" i="27" s="1"/>
  <c r="I20" i="12"/>
  <c r="H20" i="12"/>
  <c r="J20" i="12" s="1"/>
  <c r="H310" i="33" l="1"/>
  <c r="J310" i="33" s="1"/>
  <c r="I310" i="33"/>
  <c r="L21" i="26"/>
  <c r="C22" i="26" s="1"/>
  <c r="D22" i="26" s="1"/>
  <c r="E22" i="26" s="1"/>
  <c r="K21" i="26"/>
  <c r="C20" i="27" s="1"/>
  <c r="AJ20" i="27" s="1"/>
  <c r="D19" i="25"/>
  <c r="B19" i="19"/>
  <c r="AI19" i="19" s="1"/>
  <c r="B19" i="25"/>
  <c r="T19" i="25" s="1"/>
  <c r="D19" i="19"/>
  <c r="AK19" i="19" s="1"/>
  <c r="K20" i="12"/>
  <c r="L20" i="12"/>
  <c r="C21" i="12" s="1"/>
  <c r="K310" i="33" l="1"/>
  <c r="L310" i="33"/>
  <c r="C311" i="33" s="1"/>
  <c r="H22" i="26"/>
  <c r="J22" i="26" s="1"/>
  <c r="B21" i="27" s="1"/>
  <c r="AI21" i="27" s="1"/>
  <c r="I22" i="26"/>
  <c r="D21" i="27" s="1"/>
  <c r="AK21" i="27" s="1"/>
  <c r="C19" i="19"/>
  <c r="AJ19" i="19" s="1"/>
  <c r="C19" i="25"/>
  <c r="U19" i="25" s="1"/>
  <c r="V19" i="25" s="1"/>
  <c r="D21" i="12"/>
  <c r="E21" i="12" s="1"/>
  <c r="D311" i="33" l="1"/>
  <c r="E311" i="33"/>
  <c r="L22" i="26"/>
  <c r="C23" i="26" s="1"/>
  <c r="D23" i="26" s="1"/>
  <c r="E23" i="26" s="1"/>
  <c r="K22" i="26"/>
  <c r="C21" i="27" s="1"/>
  <c r="AJ21" i="27" s="1"/>
  <c r="I21" i="12"/>
  <c r="H21" i="12"/>
  <c r="J21" i="12" s="1"/>
  <c r="H311" i="33" l="1"/>
  <c r="J311" i="33" s="1"/>
  <c r="I311" i="33"/>
  <c r="I23" i="26"/>
  <c r="H23" i="26"/>
  <c r="J23" i="26" s="1"/>
  <c r="B22" i="27" s="1"/>
  <c r="AI22" i="27" s="1"/>
  <c r="L21" i="12"/>
  <c r="C22" i="12" s="1"/>
  <c r="D22" i="12" s="1"/>
  <c r="E22" i="12" s="1"/>
  <c r="D20" i="25"/>
  <c r="B20" i="19"/>
  <c r="AI20" i="19" s="1"/>
  <c r="B20" i="25"/>
  <c r="T20" i="25" s="1"/>
  <c r="K21" i="12"/>
  <c r="D20" i="19"/>
  <c r="AK20" i="19" s="1"/>
  <c r="K23" i="26" l="1"/>
  <c r="C22" i="27" s="1"/>
  <c r="AJ22" i="27" s="1"/>
  <c r="D22" i="27"/>
  <c r="AK22" i="27" s="1"/>
  <c r="L311" i="33"/>
  <c r="C312" i="33" s="1"/>
  <c r="K311" i="33"/>
  <c r="L23" i="26"/>
  <c r="C24" i="26" s="1"/>
  <c r="D24" i="26" s="1"/>
  <c r="E24" i="26" s="1"/>
  <c r="C20" i="19"/>
  <c r="AJ20" i="19" s="1"/>
  <c r="C20" i="25"/>
  <c r="U20" i="25" s="1"/>
  <c r="V20" i="25" s="1"/>
  <c r="I22" i="12"/>
  <c r="H22" i="12"/>
  <c r="J22" i="12" s="1"/>
  <c r="D312" i="33" l="1"/>
  <c r="E312" i="33" s="1"/>
  <c r="H24" i="26"/>
  <c r="J24" i="26" s="1"/>
  <c r="B23" i="27" s="1"/>
  <c r="AI23" i="27" s="1"/>
  <c r="I24" i="26"/>
  <c r="D23" i="27" s="1"/>
  <c r="AK23" i="27" s="1"/>
  <c r="B21" i="19"/>
  <c r="AI21" i="19" s="1"/>
  <c r="B21" i="25"/>
  <c r="T21" i="25" s="1"/>
  <c r="D21" i="25"/>
  <c r="K22" i="12"/>
  <c r="D21" i="19"/>
  <c r="AK21" i="19" s="1"/>
  <c r="L22" i="12"/>
  <c r="C23" i="12" s="1"/>
  <c r="H312" i="33" l="1"/>
  <c r="J312" i="33" s="1"/>
  <c r="I312" i="33"/>
  <c r="L24" i="26"/>
  <c r="C25" i="26" s="1"/>
  <c r="D25" i="26" s="1"/>
  <c r="E25" i="26" s="1"/>
  <c r="K24" i="26"/>
  <c r="C23" i="27" s="1"/>
  <c r="AJ23" i="27" s="1"/>
  <c r="C21" i="19"/>
  <c r="AJ21" i="19" s="1"/>
  <c r="C21" i="25"/>
  <c r="U21" i="25" s="1"/>
  <c r="V21" i="25" s="1"/>
  <c r="D23" i="12"/>
  <c r="E23" i="12" s="1"/>
  <c r="L312" i="33" l="1"/>
  <c r="C313" i="33" s="1"/>
  <c r="K312" i="33"/>
  <c r="H25" i="26"/>
  <c r="J25" i="26" s="1"/>
  <c r="B24" i="27" s="1"/>
  <c r="AI24" i="27" s="1"/>
  <c r="I25" i="26"/>
  <c r="D24" i="27" s="1"/>
  <c r="AK24" i="27" s="1"/>
  <c r="H23" i="12"/>
  <c r="J23" i="12" s="1"/>
  <c r="I23" i="12"/>
  <c r="D313" i="33" l="1"/>
  <c r="E313" i="33" s="1"/>
  <c r="L25" i="26"/>
  <c r="C26" i="26" s="1"/>
  <c r="D26" i="26" s="1"/>
  <c r="E26" i="26" s="1"/>
  <c r="K25" i="26"/>
  <c r="C24" i="27" s="1"/>
  <c r="AJ24" i="27" s="1"/>
  <c r="D22" i="25"/>
  <c r="B22" i="19"/>
  <c r="AI22" i="19" s="1"/>
  <c r="B22" i="25"/>
  <c r="T22" i="25" s="1"/>
  <c r="D22" i="19"/>
  <c r="AK22" i="19" s="1"/>
  <c r="K23" i="12"/>
  <c r="L23" i="12"/>
  <c r="C24" i="12" s="1"/>
  <c r="H313" i="33" l="1"/>
  <c r="J313" i="33" s="1"/>
  <c r="I313" i="33"/>
  <c r="H26" i="26"/>
  <c r="J26" i="26" s="1"/>
  <c r="B25" i="27" s="1"/>
  <c r="AI25" i="27" s="1"/>
  <c r="I26" i="26"/>
  <c r="C22" i="19"/>
  <c r="AJ22" i="19" s="1"/>
  <c r="C22" i="25"/>
  <c r="U22" i="25" s="1"/>
  <c r="V22" i="25" s="1"/>
  <c r="D24" i="12"/>
  <c r="E24" i="12" s="1"/>
  <c r="K26" i="26" l="1"/>
  <c r="C25" i="27" s="1"/>
  <c r="AJ25" i="27" s="1"/>
  <c r="D25" i="27"/>
  <c r="AK25" i="27" s="1"/>
  <c r="L313" i="33"/>
  <c r="C314" i="33" s="1"/>
  <c r="K313" i="33"/>
  <c r="L26" i="26"/>
  <c r="C27" i="26" s="1"/>
  <c r="D27" i="26" s="1"/>
  <c r="E27" i="26" s="1"/>
  <c r="H24" i="12"/>
  <c r="J24" i="12" s="1"/>
  <c r="I24" i="12"/>
  <c r="D314" i="33" l="1"/>
  <c r="E314" i="33" s="1"/>
  <c r="I27" i="26"/>
  <c r="D26" i="27" s="1"/>
  <c r="AK26" i="27" s="1"/>
  <c r="H27" i="26"/>
  <c r="J27" i="26" s="1"/>
  <c r="B26" i="27" s="1"/>
  <c r="AI26" i="27" s="1"/>
  <c r="D23" i="25"/>
  <c r="B23" i="19"/>
  <c r="AI23" i="19" s="1"/>
  <c r="B23" i="25"/>
  <c r="T23" i="25" s="1"/>
  <c r="K24" i="12"/>
  <c r="D23" i="19"/>
  <c r="AK23" i="19" s="1"/>
  <c r="L24" i="12"/>
  <c r="C25" i="12" s="1"/>
  <c r="H314" i="33" l="1"/>
  <c r="J314" i="33" s="1"/>
  <c r="I314" i="33"/>
  <c r="K27" i="26"/>
  <c r="C26" i="27" s="1"/>
  <c r="AJ26" i="27" s="1"/>
  <c r="L27" i="26"/>
  <c r="C28" i="26" s="1"/>
  <c r="D28" i="26" s="1"/>
  <c r="C23" i="19"/>
  <c r="AJ23" i="19" s="1"/>
  <c r="C23" i="25"/>
  <c r="U23" i="25" s="1"/>
  <c r="V23" i="25" s="1"/>
  <c r="D25" i="12"/>
  <c r="E25" i="12" s="1"/>
  <c r="L314" i="33" l="1"/>
  <c r="C315" i="33" s="1"/>
  <c r="K314" i="33"/>
  <c r="H25" i="12"/>
  <c r="J25" i="12" s="1"/>
  <c r="I25" i="12"/>
  <c r="D315" i="33" l="1"/>
  <c r="E315" i="33" s="1"/>
  <c r="B24" i="19"/>
  <c r="AI24" i="19" s="1"/>
  <c r="B24" i="25"/>
  <c r="T24" i="25" s="1"/>
  <c r="D24" i="25"/>
  <c r="D24" i="19"/>
  <c r="AK24" i="19" s="1"/>
  <c r="K25" i="12"/>
  <c r="L25" i="12"/>
  <c r="C26" i="12" s="1"/>
  <c r="H315" i="33" l="1"/>
  <c r="J315" i="33" s="1"/>
  <c r="I315" i="33"/>
  <c r="C24" i="19"/>
  <c r="AJ24" i="19" s="1"/>
  <c r="C24" i="25"/>
  <c r="U24" i="25" s="1"/>
  <c r="V24" i="25" s="1"/>
  <c r="D26" i="12"/>
  <c r="E26" i="12" s="1"/>
  <c r="L315" i="33" l="1"/>
  <c r="C316" i="33" s="1"/>
  <c r="K315" i="33"/>
  <c r="H26" i="12"/>
  <c r="J26" i="12" s="1"/>
  <c r="I26" i="12"/>
  <c r="D316" i="33" l="1"/>
  <c r="E316" i="33" s="1"/>
  <c r="B25" i="19"/>
  <c r="AI25" i="19" s="1"/>
  <c r="B25" i="25"/>
  <c r="T25" i="25" s="1"/>
  <c r="D25" i="25"/>
  <c r="K26" i="12"/>
  <c r="D25" i="19"/>
  <c r="AK25" i="19" s="1"/>
  <c r="L26" i="12"/>
  <c r="C27" i="12" s="1"/>
  <c r="H316" i="33" l="1"/>
  <c r="J316" i="33" s="1"/>
  <c r="I316" i="33"/>
  <c r="C25" i="19"/>
  <c r="AJ25" i="19" s="1"/>
  <c r="C25" i="25"/>
  <c r="U25" i="25" s="1"/>
  <c r="V25" i="25" s="1"/>
  <c r="D27" i="12"/>
  <c r="E27" i="12" s="1"/>
  <c r="L316" i="33" l="1"/>
  <c r="C317" i="33" s="1"/>
  <c r="K316" i="33"/>
  <c r="H27" i="12"/>
  <c r="J27" i="12" s="1"/>
  <c r="I27" i="12"/>
  <c r="D317" i="33" l="1"/>
  <c r="E317" i="33" s="1"/>
  <c r="B26" i="19"/>
  <c r="AI26" i="19" s="1"/>
  <c r="B26" i="25"/>
  <c r="T26" i="25" s="1"/>
  <c r="D26" i="25"/>
  <c r="D26" i="19"/>
  <c r="AK26" i="19" s="1"/>
  <c r="K27" i="12"/>
  <c r="L27" i="12"/>
  <c r="C28" i="12" s="1"/>
  <c r="H317" i="33" l="1"/>
  <c r="J317" i="33" s="1"/>
  <c r="I317" i="33"/>
  <c r="C26" i="19"/>
  <c r="AJ26" i="19" s="1"/>
  <c r="C26" i="25"/>
  <c r="U26" i="25" s="1"/>
  <c r="V26" i="25" s="1"/>
  <c r="D28" i="12"/>
  <c r="E28" i="12" s="1"/>
  <c r="E28" i="26" s="1"/>
  <c r="L317" i="33" l="1"/>
  <c r="C318" i="33" s="1"/>
  <c r="K317" i="33"/>
  <c r="H28" i="26"/>
  <c r="J28" i="26" s="1"/>
  <c r="B27" i="27" s="1"/>
  <c r="AI27" i="27" s="1"/>
  <c r="I28" i="26"/>
  <c r="D27" i="27" s="1"/>
  <c r="AK27" i="27" s="1"/>
  <c r="I28" i="12"/>
  <c r="H28" i="12"/>
  <c r="J28" i="12" s="1"/>
  <c r="D318" i="33" l="1"/>
  <c r="E318" i="33" s="1"/>
  <c r="L28" i="26"/>
  <c r="C29" i="26" s="1"/>
  <c r="D29" i="26" s="1"/>
  <c r="E29" i="26" s="1"/>
  <c r="H29" i="26" s="1"/>
  <c r="J29" i="26" s="1"/>
  <c r="B28" i="27" s="1"/>
  <c r="AI28" i="27" s="1"/>
  <c r="K28" i="26"/>
  <c r="C27" i="27" s="1"/>
  <c r="AJ27" i="27" s="1"/>
  <c r="B27" i="19"/>
  <c r="AI27" i="19" s="1"/>
  <c r="B27" i="25"/>
  <c r="T27" i="25" s="1"/>
  <c r="D27" i="25"/>
  <c r="L28" i="12"/>
  <c r="C29" i="12" s="1"/>
  <c r="K28" i="12"/>
  <c r="D27" i="19"/>
  <c r="AK27" i="19" s="1"/>
  <c r="H318" i="33" l="1"/>
  <c r="J318" i="33" s="1"/>
  <c r="I318" i="33"/>
  <c r="I29" i="26"/>
  <c r="C27" i="19"/>
  <c r="AJ27" i="19" s="1"/>
  <c r="C27" i="25"/>
  <c r="U27" i="25" s="1"/>
  <c r="V27" i="25" s="1"/>
  <c r="D29" i="12"/>
  <c r="E29" i="12" s="1"/>
  <c r="K29" i="26" l="1"/>
  <c r="C28" i="27" s="1"/>
  <c r="AJ28" i="27" s="1"/>
  <c r="D28" i="27"/>
  <c r="AK28" i="27" s="1"/>
  <c r="L318" i="33"/>
  <c r="C319" i="33" s="1"/>
  <c r="K318" i="33"/>
  <c r="L29" i="26"/>
  <c r="C30" i="26" s="1"/>
  <c r="D30" i="26" s="1"/>
  <c r="E30" i="26" s="1"/>
  <c r="H30" i="26" s="1"/>
  <c r="J30" i="26" s="1"/>
  <c r="B29" i="27" s="1"/>
  <c r="AI29" i="27" s="1"/>
  <c r="I29" i="12"/>
  <c r="H29" i="12"/>
  <c r="J29" i="12" s="1"/>
  <c r="D319" i="33" l="1"/>
  <c r="E319" i="33" s="1"/>
  <c r="I30" i="26"/>
  <c r="L29" i="12"/>
  <c r="C30" i="12" s="1"/>
  <c r="D30" i="12" s="1"/>
  <c r="E30" i="12" s="1"/>
  <c r="D28" i="25"/>
  <c r="B28" i="19"/>
  <c r="AI28" i="19" s="1"/>
  <c r="B28" i="25"/>
  <c r="T28" i="25" s="1"/>
  <c r="K29" i="12"/>
  <c r="D28" i="19"/>
  <c r="AK28" i="19" s="1"/>
  <c r="K30" i="26" l="1"/>
  <c r="C29" i="27" s="1"/>
  <c r="AJ29" i="27" s="1"/>
  <c r="D29" i="27"/>
  <c r="AK29" i="27" s="1"/>
  <c r="H319" i="33"/>
  <c r="J319" i="33" s="1"/>
  <c r="I319" i="33"/>
  <c r="L30" i="26"/>
  <c r="C31" i="26" s="1"/>
  <c r="D31" i="26" s="1"/>
  <c r="E31" i="26" s="1"/>
  <c r="C28" i="19"/>
  <c r="AJ28" i="19" s="1"/>
  <c r="C28" i="25"/>
  <c r="U28" i="25" s="1"/>
  <c r="V28" i="25" s="1"/>
  <c r="I30" i="12"/>
  <c r="H30" i="12"/>
  <c r="J30" i="12" s="1"/>
  <c r="L319" i="33" l="1"/>
  <c r="C320" i="33" s="1"/>
  <c r="K319" i="33"/>
  <c r="I31" i="26"/>
  <c r="H31" i="26"/>
  <c r="J31" i="26" s="1"/>
  <c r="B30" i="27" s="1"/>
  <c r="AI30" i="27" s="1"/>
  <c r="D29" i="25"/>
  <c r="B29" i="19"/>
  <c r="AI29" i="19" s="1"/>
  <c r="B29" i="25"/>
  <c r="T29" i="25" s="1"/>
  <c r="K30" i="12"/>
  <c r="D29" i="19"/>
  <c r="AK29" i="19" s="1"/>
  <c r="L30" i="12"/>
  <c r="C31" i="12" s="1"/>
  <c r="K31" i="26" l="1"/>
  <c r="C30" i="27" s="1"/>
  <c r="AJ30" i="27" s="1"/>
  <c r="D30" i="27"/>
  <c r="AK30" i="27" s="1"/>
  <c r="D320" i="33"/>
  <c r="E320" i="33" s="1"/>
  <c r="L31" i="26"/>
  <c r="C32" i="26" s="1"/>
  <c r="D32" i="26" s="1"/>
  <c r="E32" i="26" s="1"/>
  <c r="C29" i="19"/>
  <c r="AJ29" i="19" s="1"/>
  <c r="C29" i="25"/>
  <c r="U29" i="25" s="1"/>
  <c r="V29" i="25" s="1"/>
  <c r="D31" i="12"/>
  <c r="E31" i="12" s="1"/>
  <c r="H320" i="33" l="1"/>
  <c r="J320" i="33" s="1"/>
  <c r="I320" i="33"/>
  <c r="H32" i="26"/>
  <c r="J32" i="26" s="1"/>
  <c r="B31" i="27" s="1"/>
  <c r="AI31" i="27" s="1"/>
  <c r="I32" i="26"/>
  <c r="D31" i="27" s="1"/>
  <c r="AK31" i="27" s="1"/>
  <c r="I31" i="12"/>
  <c r="H31" i="12"/>
  <c r="J31" i="12" s="1"/>
  <c r="L320" i="33" l="1"/>
  <c r="C321" i="33" s="1"/>
  <c r="K320" i="33"/>
  <c r="L32" i="26"/>
  <c r="C33" i="26" s="1"/>
  <c r="D33" i="26" s="1"/>
  <c r="E33" i="26" s="1"/>
  <c r="K32" i="26"/>
  <c r="C31" i="27" s="1"/>
  <c r="AJ31" i="27" s="1"/>
  <c r="D30" i="25"/>
  <c r="B30" i="19"/>
  <c r="AI30" i="19" s="1"/>
  <c r="B30" i="25"/>
  <c r="T30" i="25" s="1"/>
  <c r="D30" i="19"/>
  <c r="AK30" i="19" s="1"/>
  <c r="K31" i="12"/>
  <c r="L31" i="12"/>
  <c r="C32" i="12" s="1"/>
  <c r="H33" i="26" l="1"/>
  <c r="J33" i="26" s="1"/>
  <c r="I33" i="26"/>
  <c r="G33" i="37" s="1"/>
  <c r="D321" i="33"/>
  <c r="E321" i="33" s="1"/>
  <c r="C30" i="19"/>
  <c r="AJ30" i="19" s="1"/>
  <c r="C30" i="25"/>
  <c r="U30" i="25" s="1"/>
  <c r="V30" i="25" s="1"/>
  <c r="D32" i="12"/>
  <c r="E32" i="12" s="1"/>
  <c r="H33" i="37" l="1"/>
  <c r="J33" i="37" s="1"/>
  <c r="I33" i="37"/>
  <c r="L33" i="26"/>
  <c r="C34" i="26" s="1"/>
  <c r="D34" i="26" s="1"/>
  <c r="E34" i="26" s="1"/>
  <c r="I34" i="26" s="1"/>
  <c r="G34" i="37" s="1"/>
  <c r="H321" i="33"/>
  <c r="J321" i="33" s="1"/>
  <c r="I321" i="33"/>
  <c r="K33" i="26"/>
  <c r="I32" i="12"/>
  <c r="H32" i="12"/>
  <c r="J32" i="12" s="1"/>
  <c r="L33" i="37" l="1"/>
  <c r="C34" i="37" s="1"/>
  <c r="D34" i="37" s="1"/>
  <c r="E34" i="37" s="1"/>
  <c r="K33" i="37"/>
  <c r="H34" i="26"/>
  <c r="J34" i="26" s="1"/>
  <c r="B33" i="27" s="1"/>
  <c r="AI33" i="27" s="1"/>
  <c r="L321" i="33"/>
  <c r="C322" i="33" s="1"/>
  <c r="K321" i="33"/>
  <c r="L34" i="26"/>
  <c r="C35" i="26" s="1"/>
  <c r="D35" i="26" s="1"/>
  <c r="E35" i="26" s="1"/>
  <c r="B31" i="19"/>
  <c r="AI31" i="19" s="1"/>
  <c r="B31" i="25"/>
  <c r="T31" i="25" s="1"/>
  <c r="D31" i="25"/>
  <c r="D31" i="19"/>
  <c r="AK31" i="19" s="1"/>
  <c r="K32" i="12"/>
  <c r="L32" i="12"/>
  <c r="C33" i="12" s="1"/>
  <c r="H34" i="37" l="1"/>
  <c r="J34" i="37" s="1"/>
  <c r="I34" i="37"/>
  <c r="K34" i="26"/>
  <c r="D322" i="33"/>
  <c r="E322" i="33" s="1"/>
  <c r="H35" i="26"/>
  <c r="J35" i="26" s="1"/>
  <c r="B34" i="27" s="1"/>
  <c r="AI34" i="27" s="1"/>
  <c r="I35" i="26"/>
  <c r="G35" i="37" s="1"/>
  <c r="C31" i="19"/>
  <c r="AJ31" i="19" s="1"/>
  <c r="C31" i="25"/>
  <c r="U31" i="25" s="1"/>
  <c r="V31" i="25" s="1"/>
  <c r="D33" i="12"/>
  <c r="E33" i="12" s="1"/>
  <c r="L34" i="37" l="1"/>
  <c r="C35" i="37" s="1"/>
  <c r="D35" i="37" s="1"/>
  <c r="E35" i="37" s="1"/>
  <c r="K34" i="37"/>
  <c r="H33" i="12"/>
  <c r="J33" i="12" s="1"/>
  <c r="I33" i="12"/>
  <c r="G33" i="31" s="1"/>
  <c r="H322" i="33"/>
  <c r="J322" i="33" s="1"/>
  <c r="I322" i="33"/>
  <c r="K35" i="26"/>
  <c r="L35" i="26"/>
  <c r="C36" i="26" s="1"/>
  <c r="D36" i="26" s="1"/>
  <c r="E36" i="26" s="1"/>
  <c r="H35" i="37" l="1"/>
  <c r="J35" i="37" s="1"/>
  <c r="I35" i="37"/>
  <c r="H33" i="31"/>
  <c r="J33" i="31" s="1"/>
  <c r="I33" i="31"/>
  <c r="L322" i="33"/>
  <c r="C323" i="33" s="1"/>
  <c r="K322" i="33"/>
  <c r="H36" i="26"/>
  <c r="J36" i="26" s="1"/>
  <c r="B35" i="27" s="1"/>
  <c r="AI35" i="27" s="1"/>
  <c r="I36" i="26"/>
  <c r="G36" i="37" s="1"/>
  <c r="B32" i="19"/>
  <c r="AI32" i="19" s="1"/>
  <c r="B32" i="25"/>
  <c r="T32" i="25" s="1"/>
  <c r="L33" i="12"/>
  <c r="C34" i="12" s="1"/>
  <c r="D34" i="12" s="1"/>
  <c r="E34" i="12" s="1"/>
  <c r="K33" i="12"/>
  <c r="L35" i="37" l="1"/>
  <c r="C36" i="37" s="1"/>
  <c r="K35" i="37"/>
  <c r="K33" i="31"/>
  <c r="L33" i="31"/>
  <c r="C34" i="31" s="1"/>
  <c r="D34" i="31" s="1"/>
  <c r="E34" i="31" s="1"/>
  <c r="D323" i="33"/>
  <c r="E323" i="33" s="1"/>
  <c r="H34" i="12"/>
  <c r="J34" i="12" s="1"/>
  <c r="I34" i="12"/>
  <c r="G34" i="31" s="1"/>
  <c r="K36" i="26"/>
  <c r="L36" i="26"/>
  <c r="C37" i="26" s="1"/>
  <c r="D37" i="26" s="1"/>
  <c r="E37" i="26" s="1"/>
  <c r="U32" i="25"/>
  <c r="V32" i="25" s="1"/>
  <c r="D36" i="37" l="1"/>
  <c r="E36" i="37"/>
  <c r="H323" i="33"/>
  <c r="J323" i="33" s="1"/>
  <c r="I323" i="33"/>
  <c r="I34" i="31"/>
  <c r="H34" i="31"/>
  <c r="J34" i="31" s="1"/>
  <c r="H37" i="26"/>
  <c r="J37" i="26" s="1"/>
  <c r="B36" i="27" s="1"/>
  <c r="AI36" i="27" s="1"/>
  <c r="I37" i="26"/>
  <c r="G37" i="37" s="1"/>
  <c r="B33" i="25"/>
  <c r="T33" i="25" s="1"/>
  <c r="K34" i="12"/>
  <c r="L34" i="12"/>
  <c r="C35" i="12" s="1"/>
  <c r="H36" i="37" l="1"/>
  <c r="J36" i="37" s="1"/>
  <c r="I36" i="37"/>
  <c r="K34" i="31"/>
  <c r="L323" i="33"/>
  <c r="C324" i="33" s="1"/>
  <c r="K323" i="33"/>
  <c r="L34" i="31"/>
  <c r="C35" i="31" s="1"/>
  <c r="D35" i="31" s="1"/>
  <c r="E35" i="31" s="1"/>
  <c r="L37" i="26"/>
  <c r="C38" i="26" s="1"/>
  <c r="D38" i="26" s="1"/>
  <c r="E38" i="26" s="1"/>
  <c r="K37" i="26"/>
  <c r="U33" i="25"/>
  <c r="V33" i="25" s="1"/>
  <c r="D35" i="12"/>
  <c r="E35" i="12" s="1"/>
  <c r="L36" i="37" l="1"/>
  <c r="C37" i="37" s="1"/>
  <c r="D37" i="37" s="1"/>
  <c r="E37" i="37" s="1"/>
  <c r="K36" i="37"/>
  <c r="D324" i="33"/>
  <c r="E324" i="33" s="1"/>
  <c r="H38" i="26"/>
  <c r="J38" i="26" s="1"/>
  <c r="B37" i="27" s="1"/>
  <c r="AI37" i="27" s="1"/>
  <c r="I38" i="26"/>
  <c r="G38" i="37" s="1"/>
  <c r="H35" i="12"/>
  <c r="J35" i="12" s="1"/>
  <c r="I35" i="12"/>
  <c r="G35" i="31" s="1"/>
  <c r="H37" i="37" l="1"/>
  <c r="J37" i="37" s="1"/>
  <c r="I37" i="37"/>
  <c r="L38" i="26"/>
  <c r="C39" i="26" s="1"/>
  <c r="D39" i="26" s="1"/>
  <c r="E39" i="26" s="1"/>
  <c r="I39" i="26" s="1"/>
  <c r="G39" i="37" s="1"/>
  <c r="H324" i="33"/>
  <c r="J324" i="33" s="1"/>
  <c r="I324" i="33"/>
  <c r="K38" i="26"/>
  <c r="H35" i="31"/>
  <c r="J35" i="31" s="1"/>
  <c r="I35" i="31"/>
  <c r="B34" i="25"/>
  <c r="T34" i="25" s="1"/>
  <c r="L35" i="12"/>
  <c r="C36" i="12" s="1"/>
  <c r="D36" i="12" s="1"/>
  <c r="E36" i="12" s="1"/>
  <c r="K35" i="12"/>
  <c r="L37" i="37" l="1"/>
  <c r="C38" i="37" s="1"/>
  <c r="D38" i="37" s="1"/>
  <c r="E38" i="37" s="1"/>
  <c r="K37" i="37"/>
  <c r="H39" i="26"/>
  <c r="J39" i="26" s="1"/>
  <c r="B38" i="27" s="1"/>
  <c r="AI38" i="27" s="1"/>
  <c r="L324" i="33"/>
  <c r="C325" i="33" s="1"/>
  <c r="K324" i="33"/>
  <c r="L35" i="31"/>
  <c r="C36" i="31" s="1"/>
  <c r="D36" i="31" s="1"/>
  <c r="E36" i="31" s="1"/>
  <c r="K35" i="31"/>
  <c r="K39" i="26"/>
  <c r="H36" i="12"/>
  <c r="J36" i="12" s="1"/>
  <c r="I36" i="12"/>
  <c r="G36" i="31" s="1"/>
  <c r="L39" i="26"/>
  <c r="C40" i="26" s="1"/>
  <c r="D40" i="26" s="1"/>
  <c r="U34" i="25"/>
  <c r="V34" i="25" s="1"/>
  <c r="H38" i="37" l="1"/>
  <c r="J38" i="37" s="1"/>
  <c r="I38" i="37"/>
  <c r="D325" i="33"/>
  <c r="E325" i="33" s="1"/>
  <c r="H36" i="31"/>
  <c r="J36" i="31" s="1"/>
  <c r="I36" i="31"/>
  <c r="B35" i="25"/>
  <c r="T35" i="25" s="1"/>
  <c r="K36" i="12"/>
  <c r="L36" i="12"/>
  <c r="C37" i="12" s="1"/>
  <c r="L38" i="37" l="1"/>
  <c r="C39" i="37" s="1"/>
  <c r="D39" i="37" s="1"/>
  <c r="E39" i="37" s="1"/>
  <c r="K38" i="37"/>
  <c r="H325" i="33"/>
  <c r="J325" i="33" s="1"/>
  <c r="I325" i="33"/>
  <c r="L36" i="31"/>
  <c r="C37" i="31" s="1"/>
  <c r="D37" i="31" s="1"/>
  <c r="E37" i="31" s="1"/>
  <c r="K36" i="31"/>
  <c r="U35" i="25"/>
  <c r="V35" i="25" s="1"/>
  <c r="D37" i="12"/>
  <c r="E37" i="12" s="1"/>
  <c r="H39" i="37" l="1"/>
  <c r="J39" i="37" s="1"/>
  <c r="I39" i="37"/>
  <c r="L325" i="33"/>
  <c r="C326" i="33" s="1"/>
  <c r="K325" i="33"/>
  <c r="H37" i="12"/>
  <c r="J37" i="12" s="1"/>
  <c r="I37" i="12"/>
  <c r="G37" i="31" s="1"/>
  <c r="H37" i="31" s="1"/>
  <c r="J37" i="31" s="1"/>
  <c r="L39" i="37" l="1"/>
  <c r="C40" i="37" s="1"/>
  <c r="K39" i="37"/>
  <c r="D326" i="33"/>
  <c r="E326" i="33" s="1"/>
  <c r="I37" i="31"/>
  <c r="B36" i="25"/>
  <c r="T36" i="25" s="1"/>
  <c r="K37" i="12"/>
  <c r="L37" i="12"/>
  <c r="C38" i="12" s="1"/>
  <c r="D40" i="37" l="1"/>
  <c r="E40" i="37"/>
  <c r="H326" i="33"/>
  <c r="J326" i="33" s="1"/>
  <c r="I326" i="33"/>
  <c r="L37" i="31"/>
  <c r="C38" i="31" s="1"/>
  <c r="D38" i="31" s="1"/>
  <c r="E38" i="31" s="1"/>
  <c r="K37" i="31"/>
  <c r="U36" i="25"/>
  <c r="V36" i="25" s="1"/>
  <c r="D38" i="12"/>
  <c r="E38" i="12" s="1"/>
  <c r="L326" i="33" l="1"/>
  <c r="C327" i="33" s="1"/>
  <c r="K326" i="33"/>
  <c r="H38" i="12"/>
  <c r="J38" i="12" s="1"/>
  <c r="I38" i="12"/>
  <c r="G38" i="31" s="1"/>
  <c r="I38" i="31" s="1"/>
  <c r="D327" i="33" l="1"/>
  <c r="E327" i="33" s="1"/>
  <c r="H38" i="31"/>
  <c r="J38" i="31" s="1"/>
  <c r="K38" i="31" s="1"/>
  <c r="B37" i="25"/>
  <c r="T37" i="25" s="1"/>
  <c r="K38" i="12"/>
  <c r="L38" i="12"/>
  <c r="C39" i="12" s="1"/>
  <c r="H327" i="33" l="1"/>
  <c r="J327" i="33" s="1"/>
  <c r="I327" i="33"/>
  <c r="L38" i="31"/>
  <c r="C39" i="31" s="1"/>
  <c r="D39" i="31" s="1"/>
  <c r="E39" i="31" s="1"/>
  <c r="U37" i="25"/>
  <c r="V37" i="25" s="1"/>
  <c r="D39" i="12"/>
  <c r="E39" i="12" s="1"/>
  <c r="L327" i="33" l="1"/>
  <c r="C328" i="33" s="1"/>
  <c r="K327" i="33"/>
  <c r="H39" i="12"/>
  <c r="J39" i="12" s="1"/>
  <c r="I39" i="12"/>
  <c r="G39" i="31" s="1"/>
  <c r="H39" i="31" s="1"/>
  <c r="J39" i="31" s="1"/>
  <c r="D328" i="33" l="1"/>
  <c r="E328" i="33" s="1"/>
  <c r="I39" i="31"/>
  <c r="B38" i="25"/>
  <c r="T38" i="25" s="1"/>
  <c r="K39" i="12"/>
  <c r="L39" i="12"/>
  <c r="C40" i="12" s="1"/>
  <c r="H328" i="33" l="1"/>
  <c r="J328" i="33" s="1"/>
  <c r="I328" i="33"/>
  <c r="K39" i="31"/>
  <c r="L39" i="31"/>
  <c r="C40" i="31" s="1"/>
  <c r="D40" i="31" s="1"/>
  <c r="E40" i="31" s="1"/>
  <c r="U38" i="25"/>
  <c r="V38" i="25" s="1"/>
  <c r="D40" i="12"/>
  <c r="E40" i="12" s="1"/>
  <c r="I40" i="12" s="1"/>
  <c r="G40" i="31" s="1"/>
  <c r="L328" i="33" l="1"/>
  <c r="C329" i="33" s="1"/>
  <c r="K328" i="33"/>
  <c r="H40" i="31"/>
  <c r="J40" i="31" s="1"/>
  <c r="I40" i="31"/>
  <c r="E40" i="26"/>
  <c r="H40" i="12"/>
  <c r="J40" i="12" s="1"/>
  <c r="D329" i="33" l="1"/>
  <c r="E329" i="33" s="1"/>
  <c r="H40" i="26"/>
  <c r="J40" i="26" s="1"/>
  <c r="B39" i="27" s="1"/>
  <c r="AI39" i="27" s="1"/>
  <c r="I40" i="26"/>
  <c r="G40" i="37" s="1"/>
  <c r="K40" i="31"/>
  <c r="L40" i="31"/>
  <c r="C41" i="31" s="1"/>
  <c r="D41" i="31" s="1"/>
  <c r="E41" i="31" s="1"/>
  <c r="B39" i="25"/>
  <c r="T39" i="25" s="1"/>
  <c r="K40" i="12"/>
  <c r="L40" i="12"/>
  <c r="C41" i="12" s="1"/>
  <c r="H40" i="37" l="1"/>
  <c r="J40" i="37" s="1"/>
  <c r="I40" i="37"/>
  <c r="L40" i="26"/>
  <c r="C41" i="26" s="1"/>
  <c r="D41" i="26" s="1"/>
  <c r="E41" i="26" s="1"/>
  <c r="I41" i="26" s="1"/>
  <c r="G41" i="37" s="1"/>
  <c r="K40" i="26"/>
  <c r="H329" i="33"/>
  <c r="J329" i="33" s="1"/>
  <c r="I329" i="33"/>
  <c r="U39" i="25"/>
  <c r="V39" i="25" s="1"/>
  <c r="D41" i="12"/>
  <c r="E41" i="12" s="1"/>
  <c r="L40" i="37" l="1"/>
  <c r="C41" i="37" s="1"/>
  <c r="K40" i="37"/>
  <c r="H41" i="26"/>
  <c r="J41" i="26" s="1"/>
  <c r="B40" i="27" s="1"/>
  <c r="AI40" i="27" s="1"/>
  <c r="L329" i="33"/>
  <c r="C330" i="33" s="1"/>
  <c r="K329" i="33"/>
  <c r="H41" i="12"/>
  <c r="J41" i="12" s="1"/>
  <c r="I41" i="12"/>
  <c r="G41" i="31" s="1"/>
  <c r="K41" i="26"/>
  <c r="D41" i="37" l="1"/>
  <c r="E41" i="37"/>
  <c r="L41" i="26"/>
  <c r="C42" i="26" s="1"/>
  <c r="D42" i="26" s="1"/>
  <c r="E42" i="26" s="1"/>
  <c r="D330" i="33"/>
  <c r="E330" i="33" s="1"/>
  <c r="H41" i="31"/>
  <c r="J41" i="31" s="1"/>
  <c r="I41" i="31"/>
  <c r="H42" i="26"/>
  <c r="J42" i="26" s="1"/>
  <c r="B41" i="27" s="1"/>
  <c r="AI41" i="27" s="1"/>
  <c r="I42" i="26"/>
  <c r="G42" i="37" s="1"/>
  <c r="B40" i="25"/>
  <c r="T40" i="25" s="1"/>
  <c r="K41" i="12"/>
  <c r="L41" i="12"/>
  <c r="C42" i="12" s="1"/>
  <c r="H41" i="37" l="1"/>
  <c r="J41" i="37" s="1"/>
  <c r="I41" i="37"/>
  <c r="H330" i="33"/>
  <c r="J330" i="33" s="1"/>
  <c r="I330" i="33"/>
  <c r="K41" i="31"/>
  <c r="L41" i="31"/>
  <c r="C42" i="31" s="1"/>
  <c r="D42" i="31" s="1"/>
  <c r="E42" i="31" s="1"/>
  <c r="K42" i="26"/>
  <c r="L42" i="26"/>
  <c r="C43" i="26" s="1"/>
  <c r="D43" i="26" s="1"/>
  <c r="E43" i="26" s="1"/>
  <c r="U40" i="25"/>
  <c r="V40" i="25" s="1"/>
  <c r="D42" i="12"/>
  <c r="E42" i="12" s="1"/>
  <c r="L41" i="37" l="1"/>
  <c r="C42" i="37" s="1"/>
  <c r="D42" i="37" s="1"/>
  <c r="E42" i="37" s="1"/>
  <c r="K41" i="37"/>
  <c r="L330" i="33"/>
  <c r="C331" i="33" s="1"/>
  <c r="K330" i="33"/>
  <c r="H43" i="26"/>
  <c r="J43" i="26" s="1"/>
  <c r="B42" i="27" s="1"/>
  <c r="AI42" i="27" s="1"/>
  <c r="I43" i="26"/>
  <c r="G43" i="37" s="1"/>
  <c r="H42" i="12"/>
  <c r="J42" i="12" s="1"/>
  <c r="I42" i="12"/>
  <c r="G42" i="31" s="1"/>
  <c r="H42" i="31" s="1"/>
  <c r="J42" i="31" s="1"/>
  <c r="H42" i="37" l="1"/>
  <c r="J42" i="37" s="1"/>
  <c r="I42" i="37"/>
  <c r="D331" i="33"/>
  <c r="E331" i="33" s="1"/>
  <c r="I42" i="31"/>
  <c r="K43" i="26"/>
  <c r="L43" i="26"/>
  <c r="C44" i="26" s="1"/>
  <c r="D44" i="26" s="1"/>
  <c r="E44" i="26" s="1"/>
  <c r="B41" i="25"/>
  <c r="T41" i="25" s="1"/>
  <c r="L42" i="12"/>
  <c r="C43" i="12" s="1"/>
  <c r="D43" i="12" s="1"/>
  <c r="E43" i="12" s="1"/>
  <c r="K42" i="12"/>
  <c r="L42" i="37" l="1"/>
  <c r="C43" i="37" s="1"/>
  <c r="D43" i="37" s="1"/>
  <c r="E43" i="37" s="1"/>
  <c r="K42" i="37"/>
  <c r="H331" i="33"/>
  <c r="J331" i="33" s="1"/>
  <c r="I331" i="33"/>
  <c r="L42" i="31"/>
  <c r="C43" i="31" s="1"/>
  <c r="D43" i="31" s="1"/>
  <c r="E43" i="31" s="1"/>
  <c r="K42" i="31"/>
  <c r="I44" i="26"/>
  <c r="G44" i="37" s="1"/>
  <c r="H44" i="26"/>
  <c r="J44" i="26" s="1"/>
  <c r="B43" i="27" s="1"/>
  <c r="AI43" i="27" s="1"/>
  <c r="H43" i="12"/>
  <c r="J43" i="12" s="1"/>
  <c r="I43" i="12"/>
  <c r="G43" i="31" s="1"/>
  <c r="U41" i="25"/>
  <c r="H43" i="37" l="1"/>
  <c r="J43" i="37" s="1"/>
  <c r="I43" i="37"/>
  <c r="L331" i="33"/>
  <c r="C332" i="33" s="1"/>
  <c r="K331" i="33"/>
  <c r="H43" i="31"/>
  <c r="J43" i="31" s="1"/>
  <c r="I43" i="31"/>
  <c r="L44" i="26"/>
  <c r="C45" i="26" s="1"/>
  <c r="D45" i="26" s="1"/>
  <c r="E45" i="26" s="1"/>
  <c r="I45" i="26" s="1"/>
  <c r="G45" i="37" s="1"/>
  <c r="K44" i="26"/>
  <c r="B42" i="25"/>
  <c r="T42" i="25" s="1"/>
  <c r="V41" i="25"/>
  <c r="K43" i="12"/>
  <c r="L43" i="12"/>
  <c r="C44" i="12" s="1"/>
  <c r="K43" i="37" l="1"/>
  <c r="L43" i="37"/>
  <c r="C44" i="37" s="1"/>
  <c r="H45" i="26"/>
  <c r="J45" i="26" s="1"/>
  <c r="K45" i="26" s="1"/>
  <c r="D332" i="33"/>
  <c r="E332" i="33" s="1"/>
  <c r="L43" i="31"/>
  <c r="C44" i="31" s="1"/>
  <c r="D44" i="31" s="1"/>
  <c r="E44" i="31" s="1"/>
  <c r="K43" i="31"/>
  <c r="U42" i="25"/>
  <c r="V42" i="25" s="1"/>
  <c r="D44" i="12"/>
  <c r="E44" i="12" s="1"/>
  <c r="D44" i="37" l="1"/>
  <c r="E44" i="37"/>
  <c r="B44" i="27"/>
  <c r="AI44" i="27" s="1"/>
  <c r="L45" i="26"/>
  <c r="C46" i="26" s="1"/>
  <c r="D46" i="26" s="1"/>
  <c r="E46" i="26" s="1"/>
  <c r="I46" i="26" s="1"/>
  <c r="G46" i="37" s="1"/>
  <c r="H332" i="33"/>
  <c r="J332" i="33" s="1"/>
  <c r="I332" i="33"/>
  <c r="H44" i="12"/>
  <c r="J44" i="12" s="1"/>
  <c r="I44" i="12"/>
  <c r="G44" i="31" s="1"/>
  <c r="H44" i="31" s="1"/>
  <c r="J44" i="31" s="1"/>
  <c r="H44" i="37" l="1"/>
  <c r="J44" i="37" s="1"/>
  <c r="I44" i="37"/>
  <c r="H46" i="26"/>
  <c r="J46" i="26" s="1"/>
  <c r="B45" i="27" s="1"/>
  <c r="AI45" i="27" s="1"/>
  <c r="L332" i="33"/>
  <c r="C333" i="33" s="1"/>
  <c r="K332" i="33"/>
  <c r="I44" i="31"/>
  <c r="B43" i="25"/>
  <c r="T43" i="25" s="1"/>
  <c r="K44" i="12"/>
  <c r="L44" i="12"/>
  <c r="C45" i="12" s="1"/>
  <c r="L44" i="37" l="1"/>
  <c r="C45" i="37" s="1"/>
  <c r="D45" i="37" s="1"/>
  <c r="E45" i="37" s="1"/>
  <c r="K44" i="37"/>
  <c r="K46" i="26"/>
  <c r="L46" i="26"/>
  <c r="C47" i="26" s="1"/>
  <c r="D47" i="26" s="1"/>
  <c r="E47" i="26" s="1"/>
  <c r="D333" i="33"/>
  <c r="E333" i="33" s="1"/>
  <c r="K44" i="31"/>
  <c r="L44" i="31"/>
  <c r="C45" i="31" s="1"/>
  <c r="D45" i="31" s="1"/>
  <c r="E45" i="31" s="1"/>
  <c r="U43" i="25"/>
  <c r="V43" i="25" s="1"/>
  <c r="D45" i="12"/>
  <c r="E45" i="12" s="1"/>
  <c r="H45" i="37" l="1"/>
  <c r="J45" i="37" s="1"/>
  <c r="I45" i="37"/>
  <c r="I47" i="26"/>
  <c r="G47" i="37" s="1"/>
  <c r="H47" i="26"/>
  <c r="H333" i="33"/>
  <c r="J333" i="33" s="1"/>
  <c r="I333" i="33"/>
  <c r="H45" i="12"/>
  <c r="J45" i="12" s="1"/>
  <c r="I45" i="12"/>
  <c r="G45" i="31" s="1"/>
  <c r="I45" i="31" s="1"/>
  <c r="L45" i="37" l="1"/>
  <c r="C46" i="37" s="1"/>
  <c r="D46" i="37" s="1"/>
  <c r="E46" i="37" s="1"/>
  <c r="K45" i="37"/>
  <c r="J47" i="26"/>
  <c r="B46" i="27" s="1"/>
  <c r="AI46" i="27" s="1"/>
  <c r="L47" i="26"/>
  <c r="C48" i="26" s="1"/>
  <c r="D48" i="26" s="1"/>
  <c r="E48" i="26" s="1"/>
  <c r="H48" i="26" s="1"/>
  <c r="J48" i="26" s="1"/>
  <c r="B47" i="27" s="1"/>
  <c r="AI47" i="27" s="1"/>
  <c r="L333" i="33"/>
  <c r="C334" i="33" s="1"/>
  <c r="K333" i="33"/>
  <c r="H45" i="31"/>
  <c r="J45" i="31" s="1"/>
  <c r="K45" i="31" s="1"/>
  <c r="B44" i="25"/>
  <c r="T44" i="25" s="1"/>
  <c r="K45" i="12"/>
  <c r="L45" i="12"/>
  <c r="C46" i="12" s="1"/>
  <c r="H46" i="37" l="1"/>
  <c r="J46" i="37" s="1"/>
  <c r="I46" i="37"/>
  <c r="K47" i="26"/>
  <c r="I48" i="26"/>
  <c r="G48" i="37" s="1"/>
  <c r="D334" i="33"/>
  <c r="E334" i="33" s="1"/>
  <c r="L45" i="31"/>
  <c r="C46" i="31" s="1"/>
  <c r="D46" i="31" s="1"/>
  <c r="E46" i="31" s="1"/>
  <c r="U44" i="25"/>
  <c r="V44" i="25" s="1"/>
  <c r="D46" i="12"/>
  <c r="E46" i="12" s="1"/>
  <c r="L46" i="37" l="1"/>
  <c r="C47" i="37" s="1"/>
  <c r="D47" i="37" s="1"/>
  <c r="E47" i="37" s="1"/>
  <c r="K46" i="37"/>
  <c r="L48" i="26"/>
  <c r="C49" i="26" s="1"/>
  <c r="D49" i="26" s="1"/>
  <c r="E49" i="26" s="1"/>
  <c r="H49" i="26" s="1"/>
  <c r="J49" i="26" s="1"/>
  <c r="B48" i="27" s="1"/>
  <c r="AI48" i="27" s="1"/>
  <c r="K48" i="26"/>
  <c r="H334" i="33"/>
  <c r="J334" i="33" s="1"/>
  <c r="I334" i="33"/>
  <c r="H46" i="12"/>
  <c r="J46" i="12" s="1"/>
  <c r="I46" i="12"/>
  <c r="G46" i="31" s="1"/>
  <c r="H46" i="31" s="1"/>
  <c r="J46" i="31" s="1"/>
  <c r="H47" i="37" l="1"/>
  <c r="J47" i="37" s="1"/>
  <c r="I47" i="37"/>
  <c r="I49" i="26"/>
  <c r="G49" i="37" s="1"/>
  <c r="K334" i="33"/>
  <c r="L334" i="33"/>
  <c r="C335" i="33" s="1"/>
  <c r="I46" i="31"/>
  <c r="K49" i="26"/>
  <c r="B45" i="25"/>
  <c r="T45" i="25" s="1"/>
  <c r="K46" i="12"/>
  <c r="L46" i="12"/>
  <c r="C47" i="12" s="1"/>
  <c r="L47" i="37" l="1"/>
  <c r="C48" i="37" s="1"/>
  <c r="K47" i="37"/>
  <c r="L49" i="26"/>
  <c r="C50" i="26" s="1"/>
  <c r="D50" i="26" s="1"/>
  <c r="E50" i="26" s="1"/>
  <c r="H50" i="26" s="1"/>
  <c r="J50" i="26" s="1"/>
  <c r="B49" i="27" s="1"/>
  <c r="AI49" i="27" s="1"/>
  <c r="D335" i="33"/>
  <c r="E335" i="33" s="1"/>
  <c r="L46" i="31"/>
  <c r="C47" i="31" s="1"/>
  <c r="D47" i="31" s="1"/>
  <c r="E47" i="31" s="1"/>
  <c r="K46" i="31"/>
  <c r="I50" i="26"/>
  <c r="G50" i="37" s="1"/>
  <c r="U45" i="25"/>
  <c r="V45" i="25" s="1"/>
  <c r="D47" i="12"/>
  <c r="E47" i="12" s="1"/>
  <c r="D48" i="37" l="1"/>
  <c r="E48" i="37"/>
  <c r="H335" i="33"/>
  <c r="J335" i="33" s="1"/>
  <c r="I335" i="33"/>
  <c r="H47" i="12"/>
  <c r="J47" i="12" s="1"/>
  <c r="I47" i="12"/>
  <c r="G47" i="31" s="1"/>
  <c r="H47" i="31" s="1"/>
  <c r="J47" i="31" s="1"/>
  <c r="K50" i="26"/>
  <c r="L50" i="26"/>
  <c r="C51" i="26" s="1"/>
  <c r="H48" i="37" l="1"/>
  <c r="J48" i="37" s="1"/>
  <c r="I48" i="37"/>
  <c r="L335" i="33"/>
  <c r="C336" i="33" s="1"/>
  <c r="K335" i="33"/>
  <c r="I47" i="31"/>
  <c r="B46" i="25"/>
  <c r="T46" i="25" s="1"/>
  <c r="D51" i="26"/>
  <c r="E51" i="26" s="1"/>
  <c r="K47" i="12"/>
  <c r="L47" i="12"/>
  <c r="C48" i="12" s="1"/>
  <c r="L48" i="37" l="1"/>
  <c r="C49" i="37" s="1"/>
  <c r="D49" i="37" s="1"/>
  <c r="E49" i="37" s="1"/>
  <c r="K48" i="37"/>
  <c r="D336" i="33"/>
  <c r="E336" i="33" s="1"/>
  <c r="K47" i="31"/>
  <c r="L47" i="31"/>
  <c r="C48" i="31" s="1"/>
  <c r="D48" i="31" s="1"/>
  <c r="E48" i="31" s="1"/>
  <c r="H51" i="26"/>
  <c r="J51" i="26" s="1"/>
  <c r="B50" i="27" s="1"/>
  <c r="AI50" i="27" s="1"/>
  <c r="I51" i="26"/>
  <c r="G51" i="37" s="1"/>
  <c r="U46" i="25"/>
  <c r="V46" i="25" s="1"/>
  <c r="D48" i="12"/>
  <c r="E48" i="12" s="1"/>
  <c r="H49" i="37" l="1"/>
  <c r="J49" i="37" s="1"/>
  <c r="I49" i="37"/>
  <c r="H336" i="33"/>
  <c r="J336" i="33" s="1"/>
  <c r="I336" i="33"/>
  <c r="H48" i="12"/>
  <c r="J48" i="12" s="1"/>
  <c r="I48" i="12"/>
  <c r="G48" i="31" s="1"/>
  <c r="H48" i="31" s="1"/>
  <c r="J48" i="31" s="1"/>
  <c r="K51" i="26"/>
  <c r="L51" i="26"/>
  <c r="C52" i="26" s="1"/>
  <c r="D52" i="26" s="1"/>
  <c r="L49" i="37" l="1"/>
  <c r="C50" i="37" s="1"/>
  <c r="D50" i="37" s="1"/>
  <c r="E50" i="37" s="1"/>
  <c r="K49" i="37"/>
  <c r="L336" i="33"/>
  <c r="C337" i="33" s="1"/>
  <c r="K336" i="33"/>
  <c r="I48" i="31"/>
  <c r="B47" i="25"/>
  <c r="T47" i="25" s="1"/>
  <c r="K48" i="12"/>
  <c r="L48" i="12"/>
  <c r="C49" i="12" s="1"/>
  <c r="H50" i="37" l="1"/>
  <c r="J50" i="37" s="1"/>
  <c r="I50" i="37"/>
  <c r="D337" i="33"/>
  <c r="E337" i="33" s="1"/>
  <c r="L48" i="31"/>
  <c r="C49" i="31" s="1"/>
  <c r="D49" i="31" s="1"/>
  <c r="E49" i="31" s="1"/>
  <c r="K48" i="31"/>
  <c r="U47" i="25"/>
  <c r="V47" i="25" s="1"/>
  <c r="D49" i="12"/>
  <c r="E49" i="12" s="1"/>
  <c r="L50" i="37" l="1"/>
  <c r="C51" i="37" s="1"/>
  <c r="D51" i="37" s="1"/>
  <c r="E51" i="37" s="1"/>
  <c r="K50" i="37"/>
  <c r="H337" i="33"/>
  <c r="J337" i="33" s="1"/>
  <c r="I337" i="33"/>
  <c r="H49" i="12"/>
  <c r="J49" i="12" s="1"/>
  <c r="I49" i="12"/>
  <c r="G49" i="31" s="1"/>
  <c r="H49" i="31" s="1"/>
  <c r="J49" i="31" s="1"/>
  <c r="H51" i="37" l="1"/>
  <c r="J51" i="37" s="1"/>
  <c r="I51" i="37"/>
  <c r="L337" i="33"/>
  <c r="C338" i="33" s="1"/>
  <c r="K337" i="33"/>
  <c r="I49" i="31"/>
  <c r="B48" i="25"/>
  <c r="T48" i="25" s="1"/>
  <c r="K49" i="12"/>
  <c r="L49" i="12"/>
  <c r="C50" i="12" s="1"/>
  <c r="L51" i="37" l="1"/>
  <c r="C52" i="37" s="1"/>
  <c r="K51" i="37"/>
  <c r="D338" i="33"/>
  <c r="E338" i="33" s="1"/>
  <c r="L49" i="31"/>
  <c r="C50" i="31" s="1"/>
  <c r="D50" i="31" s="1"/>
  <c r="E50" i="31" s="1"/>
  <c r="K49" i="31"/>
  <c r="U48" i="25"/>
  <c r="V48" i="25" s="1"/>
  <c r="D50" i="12"/>
  <c r="E50" i="12" s="1"/>
  <c r="D52" i="37" l="1"/>
  <c r="E52" i="37"/>
  <c r="H338" i="33"/>
  <c r="J338" i="33" s="1"/>
  <c r="I338" i="33"/>
  <c r="H50" i="12"/>
  <c r="J50" i="12" s="1"/>
  <c r="I50" i="12"/>
  <c r="G50" i="31" s="1"/>
  <c r="H50" i="31" s="1"/>
  <c r="J50" i="31" s="1"/>
  <c r="L338" i="33" l="1"/>
  <c r="C339" i="33" s="1"/>
  <c r="K338" i="33"/>
  <c r="I50" i="31"/>
  <c r="B49" i="25"/>
  <c r="T49" i="25" s="1"/>
  <c r="K50" i="12"/>
  <c r="L50" i="12"/>
  <c r="C51" i="12" s="1"/>
  <c r="D339" i="33" l="1"/>
  <c r="E339" i="33" s="1"/>
  <c r="K50" i="31"/>
  <c r="L50" i="31"/>
  <c r="C51" i="31" s="1"/>
  <c r="D51" i="31" s="1"/>
  <c r="E51" i="31" s="1"/>
  <c r="U49" i="25"/>
  <c r="V49" i="25" s="1"/>
  <c r="D51" i="12"/>
  <c r="E51" i="12" s="1"/>
  <c r="H339" i="33" l="1"/>
  <c r="J339" i="33" s="1"/>
  <c r="I339" i="33"/>
  <c r="H51" i="12"/>
  <c r="J51" i="12" s="1"/>
  <c r="I51" i="12"/>
  <c r="G51" i="31" s="1"/>
  <c r="H51" i="31" s="1"/>
  <c r="J51" i="31" s="1"/>
  <c r="L339" i="33" l="1"/>
  <c r="C340" i="33" s="1"/>
  <c r="K339" i="33"/>
  <c r="I51" i="31"/>
  <c r="B50" i="25"/>
  <c r="T50" i="25" s="1"/>
  <c r="K51" i="12"/>
  <c r="L51" i="12"/>
  <c r="C52" i="12" s="1"/>
  <c r="D340" i="33" l="1"/>
  <c r="E340" i="33" s="1"/>
  <c r="L51" i="31"/>
  <c r="C52" i="31" s="1"/>
  <c r="D52" i="31" s="1"/>
  <c r="E52" i="31" s="1"/>
  <c r="K51" i="31"/>
  <c r="U50" i="25"/>
  <c r="V50" i="25" s="1"/>
  <c r="D52" i="12"/>
  <c r="E52" i="12" s="1"/>
  <c r="I52" i="12" s="1"/>
  <c r="G52" i="31" s="1"/>
  <c r="H340" i="33" l="1"/>
  <c r="J340" i="33" s="1"/>
  <c r="I340" i="33"/>
  <c r="H52" i="31"/>
  <c r="J52" i="31" s="1"/>
  <c r="I52" i="31"/>
  <c r="E52" i="26"/>
  <c r="H52" i="12"/>
  <c r="J52" i="12" s="1"/>
  <c r="K340" i="33" l="1"/>
  <c r="L340" i="33"/>
  <c r="C341" i="33" s="1"/>
  <c r="H52" i="26"/>
  <c r="J52" i="26" s="1"/>
  <c r="B51" i="27" s="1"/>
  <c r="AI51" i="27" s="1"/>
  <c r="I52" i="26"/>
  <c r="G52" i="37" s="1"/>
  <c r="L52" i="31"/>
  <c r="C53" i="31" s="1"/>
  <c r="D53" i="31" s="1"/>
  <c r="E53" i="31" s="1"/>
  <c r="K52" i="31"/>
  <c r="B51" i="25"/>
  <c r="T51" i="25" s="1"/>
  <c r="K52" i="12"/>
  <c r="L52" i="12"/>
  <c r="C53" i="12" s="1"/>
  <c r="H52" i="37" l="1"/>
  <c r="J52" i="37" s="1"/>
  <c r="I52" i="37"/>
  <c r="L52" i="26"/>
  <c r="C53" i="26" s="1"/>
  <c r="D53" i="26" s="1"/>
  <c r="E53" i="26" s="1"/>
  <c r="I53" i="26" s="1"/>
  <c r="G53" i="37" s="1"/>
  <c r="D341" i="33"/>
  <c r="E341" i="33" s="1"/>
  <c r="K52" i="26"/>
  <c r="U51" i="25"/>
  <c r="D53" i="12"/>
  <c r="E53" i="12" s="1"/>
  <c r="L52" i="37" l="1"/>
  <c r="C53" i="37" s="1"/>
  <c r="D53" i="37" s="1"/>
  <c r="E53" i="37" s="1"/>
  <c r="K52" i="37"/>
  <c r="H53" i="26"/>
  <c r="J53" i="26" s="1"/>
  <c r="B52" i="27" s="1"/>
  <c r="AI52" i="27" s="1"/>
  <c r="L53" i="26"/>
  <c r="C54" i="26" s="1"/>
  <c r="D54" i="26" s="1"/>
  <c r="E54" i="26" s="1"/>
  <c r="H54" i="26" s="1"/>
  <c r="J54" i="26" s="1"/>
  <c r="B53" i="27" s="1"/>
  <c r="AI53" i="27" s="1"/>
  <c r="H341" i="33"/>
  <c r="J341" i="33" s="1"/>
  <c r="I341" i="33"/>
  <c r="H53" i="12"/>
  <c r="J53" i="12" s="1"/>
  <c r="I53" i="12"/>
  <c r="G53" i="31" s="1"/>
  <c r="V51" i="25"/>
  <c r="H53" i="37" l="1"/>
  <c r="J53" i="37" s="1"/>
  <c r="I53" i="37"/>
  <c r="K53" i="26"/>
  <c r="I54" i="26"/>
  <c r="L341" i="33"/>
  <c r="C342" i="33" s="1"/>
  <c r="K341" i="33"/>
  <c r="H53" i="31"/>
  <c r="J53" i="31" s="1"/>
  <c r="I53" i="31"/>
  <c r="B52" i="25"/>
  <c r="T52" i="25" s="1"/>
  <c r="K53" i="12"/>
  <c r="L53" i="12"/>
  <c r="C54" i="12" s="1"/>
  <c r="L54" i="26" l="1"/>
  <c r="C55" i="26" s="1"/>
  <c r="D55" i="26" s="1"/>
  <c r="E55" i="26" s="1"/>
  <c r="I55" i="26" s="1"/>
  <c r="G55" i="37" s="1"/>
  <c r="G54" i="37"/>
  <c r="L53" i="37"/>
  <c r="C54" i="37" s="1"/>
  <c r="D54" i="37" s="1"/>
  <c r="E54" i="37" s="1"/>
  <c r="K53" i="37"/>
  <c r="K54" i="26"/>
  <c r="H55" i="26"/>
  <c r="J55" i="26" s="1"/>
  <c r="B54" i="27" s="1"/>
  <c r="AI54" i="27" s="1"/>
  <c r="D342" i="33"/>
  <c r="E342" i="33" s="1"/>
  <c r="L53" i="31"/>
  <c r="C54" i="31" s="1"/>
  <c r="D54" i="31" s="1"/>
  <c r="E54" i="31" s="1"/>
  <c r="K53" i="31"/>
  <c r="U52" i="25"/>
  <c r="V52" i="25" s="1"/>
  <c r="D54" i="12"/>
  <c r="E54" i="12" s="1"/>
  <c r="I54" i="37" l="1"/>
  <c r="H54" i="37"/>
  <c r="J54" i="37" s="1"/>
  <c r="L55" i="26"/>
  <c r="C56" i="26" s="1"/>
  <c r="D56" i="26" s="1"/>
  <c r="E56" i="26" s="1"/>
  <c r="H56" i="26" s="1"/>
  <c r="J56" i="26" s="1"/>
  <c r="B55" i="27" s="1"/>
  <c r="AI55" i="27" s="1"/>
  <c r="K55" i="26"/>
  <c r="H342" i="33"/>
  <c r="J342" i="33" s="1"/>
  <c r="I342" i="33"/>
  <c r="H54" i="12"/>
  <c r="J54" i="12" s="1"/>
  <c r="I54" i="12"/>
  <c r="G54" i="31" s="1"/>
  <c r="H54" i="31" s="1"/>
  <c r="J54" i="31" s="1"/>
  <c r="L54" i="37" l="1"/>
  <c r="C55" i="37" s="1"/>
  <c r="D55" i="37" s="1"/>
  <c r="E55" i="37" s="1"/>
  <c r="K54" i="37"/>
  <c r="I56" i="26"/>
  <c r="G56" i="37" s="1"/>
  <c r="L342" i="33"/>
  <c r="C343" i="33" s="1"/>
  <c r="K342" i="33"/>
  <c r="I54" i="31"/>
  <c r="K56" i="26"/>
  <c r="B53" i="25"/>
  <c r="T53" i="25" s="1"/>
  <c r="K54" i="12"/>
  <c r="L54" i="12"/>
  <c r="C55" i="12" s="1"/>
  <c r="L56" i="26" l="1"/>
  <c r="C57" i="26" s="1"/>
  <c r="D57" i="26" s="1"/>
  <c r="E57" i="26" s="1"/>
  <c r="H55" i="37"/>
  <c r="J55" i="37" s="1"/>
  <c r="I55" i="37"/>
  <c r="D343" i="33"/>
  <c r="E343" i="33" s="1"/>
  <c r="L54" i="31"/>
  <c r="C55" i="31" s="1"/>
  <c r="D55" i="31" s="1"/>
  <c r="E55" i="31" s="1"/>
  <c r="K54" i="31"/>
  <c r="H57" i="26"/>
  <c r="J57" i="26" s="1"/>
  <c r="B56" i="27" s="1"/>
  <c r="AI56" i="27" s="1"/>
  <c r="I57" i="26"/>
  <c r="G57" i="37" s="1"/>
  <c r="U53" i="25"/>
  <c r="V53" i="25" s="1"/>
  <c r="D55" i="12"/>
  <c r="E55" i="12" s="1"/>
  <c r="L55" i="37" l="1"/>
  <c r="C56" i="37" s="1"/>
  <c r="K55" i="37"/>
  <c r="H343" i="33"/>
  <c r="J343" i="33" s="1"/>
  <c r="I343" i="33"/>
  <c r="H55" i="12"/>
  <c r="J55" i="12" s="1"/>
  <c r="I55" i="12"/>
  <c r="G55" i="31" s="1"/>
  <c r="I55" i="31" s="1"/>
  <c r="K57" i="26"/>
  <c r="L57" i="26"/>
  <c r="C58" i="26" s="1"/>
  <c r="D58" i="26" s="1"/>
  <c r="E58" i="26" s="1"/>
  <c r="D56" i="37" l="1"/>
  <c r="E56" i="37"/>
  <c r="L343" i="33"/>
  <c r="C344" i="33" s="1"/>
  <c r="K343" i="33"/>
  <c r="H55" i="31"/>
  <c r="J55" i="31" s="1"/>
  <c r="K55" i="31" s="1"/>
  <c r="H58" i="26"/>
  <c r="J58" i="26" s="1"/>
  <c r="B57" i="27" s="1"/>
  <c r="AI57" i="27" s="1"/>
  <c r="I58" i="26"/>
  <c r="G58" i="37" s="1"/>
  <c r="B54" i="25"/>
  <c r="T54" i="25" s="1"/>
  <c r="K55" i="12"/>
  <c r="L55" i="12"/>
  <c r="C56" i="12" s="1"/>
  <c r="H56" i="37" l="1"/>
  <c r="J56" i="37" s="1"/>
  <c r="I56" i="37"/>
  <c r="D344" i="33"/>
  <c r="E344" i="33" s="1"/>
  <c r="L55" i="31"/>
  <c r="C56" i="31" s="1"/>
  <c r="D56" i="31" s="1"/>
  <c r="E56" i="31" s="1"/>
  <c r="K58" i="26"/>
  <c r="U54" i="25"/>
  <c r="V54" i="25" s="1"/>
  <c r="L58" i="26"/>
  <c r="C59" i="26" s="1"/>
  <c r="D59" i="26" s="1"/>
  <c r="E59" i="26" s="1"/>
  <c r="D56" i="12"/>
  <c r="E56" i="12" s="1"/>
  <c r="L56" i="37" l="1"/>
  <c r="C57" i="37" s="1"/>
  <c r="K56" i="37"/>
  <c r="H344" i="33"/>
  <c r="J344" i="33" s="1"/>
  <c r="I344" i="33"/>
  <c r="H59" i="26"/>
  <c r="J59" i="26" s="1"/>
  <c r="B58" i="27" s="1"/>
  <c r="AI58" i="27" s="1"/>
  <c r="I59" i="26"/>
  <c r="G59" i="37" s="1"/>
  <c r="H56" i="12"/>
  <c r="J56" i="12" s="1"/>
  <c r="I56" i="12"/>
  <c r="G56" i="31" s="1"/>
  <c r="I56" i="31" s="1"/>
  <c r="D57" i="37" l="1"/>
  <c r="E57" i="37"/>
  <c r="L344" i="33"/>
  <c r="C345" i="33" s="1"/>
  <c r="K344" i="33"/>
  <c r="H56" i="31"/>
  <c r="J56" i="31" s="1"/>
  <c r="K56" i="31" s="1"/>
  <c r="K59" i="26"/>
  <c r="L59" i="26"/>
  <c r="C60" i="26" s="1"/>
  <c r="D60" i="26" s="1"/>
  <c r="E60" i="26" s="1"/>
  <c r="B55" i="25"/>
  <c r="T55" i="25" s="1"/>
  <c r="K56" i="12"/>
  <c r="L56" i="12"/>
  <c r="C57" i="12" s="1"/>
  <c r="H57" i="37" l="1"/>
  <c r="J57" i="37" s="1"/>
  <c r="I57" i="37"/>
  <c r="L56" i="31"/>
  <c r="C57" i="31" s="1"/>
  <c r="D57" i="31" s="1"/>
  <c r="E57" i="31" s="1"/>
  <c r="D345" i="33"/>
  <c r="E345" i="33" s="1"/>
  <c r="H60" i="26"/>
  <c r="J60" i="26" s="1"/>
  <c r="B59" i="27" s="1"/>
  <c r="AI59" i="27" s="1"/>
  <c r="I60" i="26"/>
  <c r="G60" i="37" s="1"/>
  <c r="U55" i="25"/>
  <c r="V55" i="25" s="1"/>
  <c r="D57" i="12"/>
  <c r="E57" i="12" s="1"/>
  <c r="L57" i="37" l="1"/>
  <c r="C58" i="37" s="1"/>
  <c r="D58" i="37" s="1"/>
  <c r="E58" i="37" s="1"/>
  <c r="K57" i="37"/>
  <c r="H345" i="33"/>
  <c r="J345" i="33" s="1"/>
  <c r="I345" i="33"/>
  <c r="H57" i="12"/>
  <c r="J57" i="12" s="1"/>
  <c r="I57" i="12"/>
  <c r="G57" i="31" s="1"/>
  <c r="K60" i="26"/>
  <c r="L60" i="26"/>
  <c r="C61" i="26" s="1"/>
  <c r="D61" i="26" s="1"/>
  <c r="H58" i="37" l="1"/>
  <c r="J58" i="37" s="1"/>
  <c r="I58" i="37"/>
  <c r="L345" i="33"/>
  <c r="C346" i="33" s="1"/>
  <c r="K345" i="33"/>
  <c r="H57" i="31"/>
  <c r="J57" i="31" s="1"/>
  <c r="I57" i="31"/>
  <c r="E61" i="26"/>
  <c r="B56" i="25"/>
  <c r="T56" i="25" s="1"/>
  <c r="K57" i="12"/>
  <c r="L57" i="12"/>
  <c r="C58" i="12" s="1"/>
  <c r="K58" i="37" l="1"/>
  <c r="L58" i="37"/>
  <c r="C59" i="37" s="1"/>
  <c r="D59" i="37" s="1"/>
  <c r="E59" i="37" s="1"/>
  <c r="D346" i="33"/>
  <c r="E346" i="33" s="1"/>
  <c r="L57" i="31"/>
  <c r="C58" i="31" s="1"/>
  <c r="D58" i="31" s="1"/>
  <c r="E58" i="31" s="1"/>
  <c r="K57" i="31"/>
  <c r="H61" i="26"/>
  <c r="J61" i="26" s="1"/>
  <c r="B60" i="27" s="1"/>
  <c r="AI60" i="27" s="1"/>
  <c r="I61" i="26"/>
  <c r="G61" i="37" s="1"/>
  <c r="U56" i="25"/>
  <c r="V56" i="25" s="1"/>
  <c r="D58" i="12"/>
  <c r="E58" i="12" s="1"/>
  <c r="H59" i="37" l="1"/>
  <c r="J59" i="37" s="1"/>
  <c r="I59" i="37"/>
  <c r="H346" i="33"/>
  <c r="J346" i="33" s="1"/>
  <c r="I346" i="33"/>
  <c r="K61" i="26"/>
  <c r="L61" i="26"/>
  <c r="C62" i="26" s="1"/>
  <c r="D62" i="26" s="1"/>
  <c r="E62" i="26" s="1"/>
  <c r="H62" i="26" s="1"/>
  <c r="J62" i="26" s="1"/>
  <c r="B61" i="27" s="1"/>
  <c r="AI61" i="27" s="1"/>
  <c r="H58" i="12"/>
  <c r="J58" i="12" s="1"/>
  <c r="I58" i="12"/>
  <c r="G58" i="31" s="1"/>
  <c r="H58" i="31" s="1"/>
  <c r="J58" i="31" s="1"/>
  <c r="K59" i="37" l="1"/>
  <c r="L59" i="37"/>
  <c r="C60" i="37" s="1"/>
  <c r="K346" i="33"/>
  <c r="L346" i="33"/>
  <c r="C347" i="33" s="1"/>
  <c r="I62" i="26"/>
  <c r="G62" i="37" s="1"/>
  <c r="I58" i="31"/>
  <c r="B57" i="25"/>
  <c r="T57" i="25" s="1"/>
  <c r="K58" i="12"/>
  <c r="L58" i="12"/>
  <c r="C59" i="12" s="1"/>
  <c r="D60" i="37" l="1"/>
  <c r="E60" i="37"/>
  <c r="L62" i="26"/>
  <c r="C63" i="26" s="1"/>
  <c r="D63" i="26" s="1"/>
  <c r="E63" i="26" s="1"/>
  <c r="H63" i="26" s="1"/>
  <c r="J63" i="26" s="1"/>
  <c r="B62" i="27" s="1"/>
  <c r="AI62" i="27" s="1"/>
  <c r="K62" i="26"/>
  <c r="D347" i="33"/>
  <c r="E347" i="33" s="1"/>
  <c r="K58" i="31"/>
  <c r="L58" i="31"/>
  <c r="C59" i="31" s="1"/>
  <c r="D59" i="31" s="1"/>
  <c r="E59" i="31" s="1"/>
  <c r="U57" i="25"/>
  <c r="V57" i="25" s="1"/>
  <c r="D59" i="12"/>
  <c r="E59" i="12" s="1"/>
  <c r="H60" i="37" l="1"/>
  <c r="J60" i="37" s="1"/>
  <c r="I60" i="37"/>
  <c r="I63" i="26"/>
  <c r="H347" i="33"/>
  <c r="J347" i="33" s="1"/>
  <c r="I347" i="33"/>
  <c r="H59" i="12"/>
  <c r="J59" i="12" s="1"/>
  <c r="I59" i="12"/>
  <c r="G59" i="31" s="1"/>
  <c r="H59" i="31" s="1"/>
  <c r="J59" i="31" s="1"/>
  <c r="K63" i="26" l="1"/>
  <c r="G63" i="37"/>
  <c r="L60" i="37"/>
  <c r="C61" i="37" s="1"/>
  <c r="D61" i="37" s="1"/>
  <c r="E61" i="37" s="1"/>
  <c r="K60" i="37"/>
  <c r="L63" i="26"/>
  <c r="C64" i="26" s="1"/>
  <c r="D64" i="26" s="1"/>
  <c r="L347" i="33"/>
  <c r="C348" i="33" s="1"/>
  <c r="K347" i="33"/>
  <c r="I59" i="31"/>
  <c r="B58" i="25"/>
  <c r="T58" i="25" s="1"/>
  <c r="K59" i="12"/>
  <c r="L59" i="12"/>
  <c r="C60" i="12" s="1"/>
  <c r="H61" i="37" l="1"/>
  <c r="J61" i="37" s="1"/>
  <c r="I61" i="37"/>
  <c r="D348" i="33"/>
  <c r="E348" i="33" s="1"/>
  <c r="L59" i="31"/>
  <c r="C60" i="31" s="1"/>
  <c r="D60" i="31" s="1"/>
  <c r="E60" i="31" s="1"/>
  <c r="K59" i="31"/>
  <c r="U58" i="25"/>
  <c r="V58" i="25" s="1"/>
  <c r="D60" i="12"/>
  <c r="E60" i="12" s="1"/>
  <c r="L61" i="37" l="1"/>
  <c r="C62" i="37" s="1"/>
  <c r="K61" i="37"/>
  <c r="H348" i="33"/>
  <c r="J348" i="33" s="1"/>
  <c r="I348" i="33"/>
  <c r="H60" i="12"/>
  <c r="J60" i="12" s="1"/>
  <c r="I60" i="12"/>
  <c r="G60" i="31" s="1"/>
  <c r="I60" i="31" s="1"/>
  <c r="D62" i="37" l="1"/>
  <c r="E62" i="37"/>
  <c r="L348" i="33"/>
  <c r="C349" i="33" s="1"/>
  <c r="K348" i="33"/>
  <c r="H60" i="31"/>
  <c r="J60" i="31" s="1"/>
  <c r="K60" i="31" s="1"/>
  <c r="B59" i="25"/>
  <c r="T59" i="25" s="1"/>
  <c r="K60" i="12"/>
  <c r="L60" i="12"/>
  <c r="C61" i="12" s="1"/>
  <c r="H62" i="37" l="1"/>
  <c r="J62" i="37" s="1"/>
  <c r="I62" i="37"/>
  <c r="D349" i="33"/>
  <c r="E349" i="33" s="1"/>
  <c r="L60" i="31"/>
  <c r="C61" i="31" s="1"/>
  <c r="D61" i="31" s="1"/>
  <c r="E61" i="31" s="1"/>
  <c r="U59" i="25"/>
  <c r="V59" i="25" s="1"/>
  <c r="D61" i="12"/>
  <c r="E61" i="12" s="1"/>
  <c r="L62" i="37" l="1"/>
  <c r="C63" i="37" s="1"/>
  <c r="D63" i="37" s="1"/>
  <c r="E63" i="37" s="1"/>
  <c r="K62" i="37"/>
  <c r="H349" i="33"/>
  <c r="J349" i="33" s="1"/>
  <c r="I349" i="33"/>
  <c r="H61" i="12"/>
  <c r="J61" i="12" s="1"/>
  <c r="I61" i="12"/>
  <c r="G61" i="31" s="1"/>
  <c r="H61" i="31" s="1"/>
  <c r="J61" i="31" s="1"/>
  <c r="H63" i="37" l="1"/>
  <c r="J63" i="37" s="1"/>
  <c r="I63" i="37"/>
  <c r="L349" i="33"/>
  <c r="C350" i="33" s="1"/>
  <c r="K349" i="33"/>
  <c r="I61" i="31"/>
  <c r="B60" i="25"/>
  <c r="T60" i="25" s="1"/>
  <c r="K61" i="12"/>
  <c r="L61" i="12"/>
  <c r="C62" i="12" s="1"/>
  <c r="L63" i="37" l="1"/>
  <c r="C64" i="37" s="1"/>
  <c r="K63" i="37"/>
  <c r="D350" i="33"/>
  <c r="E350" i="33" s="1"/>
  <c r="K61" i="31"/>
  <c r="L61" i="31"/>
  <c r="C62" i="31" s="1"/>
  <c r="D62" i="31" s="1"/>
  <c r="E62" i="31" s="1"/>
  <c r="U60" i="25"/>
  <c r="V60" i="25" s="1"/>
  <c r="D62" i="12"/>
  <c r="E62" i="12" s="1"/>
  <c r="D64" i="37" l="1"/>
  <c r="E64" i="37"/>
  <c r="H350" i="33"/>
  <c r="J350" i="33" s="1"/>
  <c r="I350" i="33"/>
  <c r="H62" i="12"/>
  <c r="J62" i="12" s="1"/>
  <c r="I62" i="12"/>
  <c r="G62" i="31" s="1"/>
  <c r="I62" i="31" s="1"/>
  <c r="L350" i="33" l="1"/>
  <c r="C351" i="33" s="1"/>
  <c r="K350" i="33"/>
  <c r="H62" i="31"/>
  <c r="J62" i="31" s="1"/>
  <c r="K62" i="31" s="1"/>
  <c r="B61" i="25"/>
  <c r="T61" i="25" s="1"/>
  <c r="K62" i="12"/>
  <c r="L62" i="12"/>
  <c r="C63" i="12" s="1"/>
  <c r="D351" i="33" l="1"/>
  <c r="E351" i="33" s="1"/>
  <c r="L62" i="31"/>
  <c r="C63" i="31" s="1"/>
  <c r="D63" i="31" s="1"/>
  <c r="E63" i="31" s="1"/>
  <c r="U61" i="25"/>
  <c r="V61" i="25" s="1"/>
  <c r="D63" i="12"/>
  <c r="E63" i="12" s="1"/>
  <c r="H351" i="33" l="1"/>
  <c r="J351" i="33" s="1"/>
  <c r="I351" i="33"/>
  <c r="H63" i="12"/>
  <c r="J63" i="12" s="1"/>
  <c r="I63" i="12"/>
  <c r="G63" i="31" s="1"/>
  <c r="H63" i="31" s="1"/>
  <c r="J63" i="31" s="1"/>
  <c r="L351" i="33" l="1"/>
  <c r="C352" i="33" s="1"/>
  <c r="K351" i="33"/>
  <c r="I63" i="31"/>
  <c r="B62" i="25"/>
  <c r="T62" i="25" s="1"/>
  <c r="K63" i="12"/>
  <c r="L63" i="12"/>
  <c r="C64" i="12" s="1"/>
  <c r="D352" i="33" l="1"/>
  <c r="E352" i="33" s="1"/>
  <c r="L63" i="31"/>
  <c r="C64" i="31" s="1"/>
  <c r="D64" i="31" s="1"/>
  <c r="E64" i="31" s="1"/>
  <c r="K63" i="31"/>
  <c r="U62" i="25"/>
  <c r="V62" i="25" s="1"/>
  <c r="D64" i="12"/>
  <c r="E64" i="12" s="1"/>
  <c r="I64" i="12" s="1"/>
  <c r="G64" i="31" s="1"/>
  <c r="H352" i="33" l="1"/>
  <c r="J352" i="33" s="1"/>
  <c r="I352" i="33"/>
  <c r="H64" i="31"/>
  <c r="J64" i="31" s="1"/>
  <c r="I64" i="31"/>
  <c r="E64" i="26"/>
  <c r="H64" i="12"/>
  <c r="J64" i="12" s="1"/>
  <c r="K352" i="33" l="1"/>
  <c r="L352" i="33"/>
  <c r="C353" i="33" s="1"/>
  <c r="L64" i="31"/>
  <c r="C65" i="31" s="1"/>
  <c r="D65" i="31" s="1"/>
  <c r="E65" i="31" s="1"/>
  <c r="K64" i="31"/>
  <c r="H64" i="26"/>
  <c r="J64" i="26" s="1"/>
  <c r="B63" i="27" s="1"/>
  <c r="AI63" i="27" s="1"/>
  <c r="I64" i="26"/>
  <c r="G64" i="37" s="1"/>
  <c r="B63" i="25"/>
  <c r="T63" i="25" s="1"/>
  <c r="L64" i="12"/>
  <c r="C65" i="12" s="1"/>
  <c r="D65" i="12" s="1"/>
  <c r="E65" i="12" s="1"/>
  <c r="K64" i="12"/>
  <c r="H64" i="37" l="1"/>
  <c r="J64" i="37" s="1"/>
  <c r="I64" i="37"/>
  <c r="D353" i="33"/>
  <c r="E353" i="33" s="1"/>
  <c r="L64" i="26"/>
  <c r="C65" i="26" s="1"/>
  <c r="D65" i="26" s="1"/>
  <c r="E65" i="26" s="1"/>
  <c r="H65" i="26" s="1"/>
  <c r="J65" i="26" s="1"/>
  <c r="B64" i="27" s="1"/>
  <c r="AI64" i="27" s="1"/>
  <c r="K64" i="26"/>
  <c r="H65" i="12"/>
  <c r="J65" i="12" s="1"/>
  <c r="I65" i="12"/>
  <c r="G65" i="31" s="1"/>
  <c r="H65" i="31" s="1"/>
  <c r="J65" i="31" s="1"/>
  <c r="U63" i="25"/>
  <c r="L64" i="37" l="1"/>
  <c r="C65" i="37" s="1"/>
  <c r="D65" i="37" s="1"/>
  <c r="E65" i="37" s="1"/>
  <c r="K64" i="37"/>
  <c r="I65" i="26"/>
  <c r="H353" i="33"/>
  <c r="J353" i="33" s="1"/>
  <c r="I353" i="33"/>
  <c r="I65" i="31"/>
  <c r="V63" i="25"/>
  <c r="B64" i="25"/>
  <c r="T64" i="25" s="1"/>
  <c r="K65" i="12"/>
  <c r="L65" i="12"/>
  <c r="C66" i="12" s="1"/>
  <c r="K65" i="26" l="1"/>
  <c r="G65" i="37"/>
  <c r="H65" i="37" s="1"/>
  <c r="J65" i="37" s="1"/>
  <c r="I65" i="37"/>
  <c r="L65" i="26"/>
  <c r="C66" i="26" s="1"/>
  <c r="D66" i="26" s="1"/>
  <c r="E66" i="26" s="1"/>
  <c r="H66" i="26" s="1"/>
  <c r="J66" i="26" s="1"/>
  <c r="B65" i="27" s="1"/>
  <c r="AI65" i="27" s="1"/>
  <c r="L353" i="33"/>
  <c r="C354" i="33" s="1"/>
  <c r="K353" i="33"/>
  <c r="L65" i="31"/>
  <c r="C66" i="31" s="1"/>
  <c r="D66" i="31" s="1"/>
  <c r="E66" i="31" s="1"/>
  <c r="K65" i="31"/>
  <c r="U64" i="25"/>
  <c r="D66" i="12"/>
  <c r="E66" i="12" s="1"/>
  <c r="L65" i="37" l="1"/>
  <c r="C66" i="37" s="1"/>
  <c r="D66" i="37" s="1"/>
  <c r="E66" i="37" s="1"/>
  <c r="K65" i="37"/>
  <c r="I66" i="26"/>
  <c r="G66" i="37" s="1"/>
  <c r="D354" i="33"/>
  <c r="E354" i="33" s="1"/>
  <c r="H66" i="12"/>
  <c r="J66" i="12" s="1"/>
  <c r="I66" i="12"/>
  <c r="G66" i="31" s="1"/>
  <c r="H66" i="31" s="1"/>
  <c r="J66" i="31" s="1"/>
  <c r="V64" i="25"/>
  <c r="L66" i="26" l="1"/>
  <c r="C67" i="26" s="1"/>
  <c r="D67" i="26" s="1"/>
  <c r="E67" i="26" s="1"/>
  <c r="H67" i="26" s="1"/>
  <c r="J67" i="26" s="1"/>
  <c r="B66" i="27" s="1"/>
  <c r="AI66" i="27" s="1"/>
  <c r="K66" i="26"/>
  <c r="H66" i="37"/>
  <c r="J66" i="37" s="1"/>
  <c r="I66" i="37"/>
  <c r="I67" i="26"/>
  <c r="G67" i="37" s="1"/>
  <c r="H354" i="33"/>
  <c r="J354" i="33" s="1"/>
  <c r="I354" i="33"/>
  <c r="I66" i="31"/>
  <c r="B65" i="25"/>
  <c r="T65" i="25" s="1"/>
  <c r="K66" i="12"/>
  <c r="L66" i="12"/>
  <c r="C67" i="12" s="1"/>
  <c r="L66" i="37" l="1"/>
  <c r="C67" i="37" s="1"/>
  <c r="D67" i="37" s="1"/>
  <c r="E67" i="37" s="1"/>
  <c r="K66" i="37"/>
  <c r="L67" i="26"/>
  <c r="C68" i="26" s="1"/>
  <c r="D68" i="26" s="1"/>
  <c r="E68" i="26" s="1"/>
  <c r="I68" i="26" s="1"/>
  <c r="G68" i="37" s="1"/>
  <c r="K67" i="26"/>
  <c r="L354" i="33"/>
  <c r="C355" i="33" s="1"/>
  <c r="K354" i="33"/>
  <c r="L66" i="31"/>
  <c r="C67" i="31" s="1"/>
  <c r="D67" i="31" s="1"/>
  <c r="E67" i="31" s="1"/>
  <c r="K66" i="31"/>
  <c r="U65" i="25"/>
  <c r="D67" i="12"/>
  <c r="E67" i="12" s="1"/>
  <c r="H68" i="26" l="1"/>
  <c r="J68" i="26" s="1"/>
  <c r="B67" i="27" s="1"/>
  <c r="AI67" i="27" s="1"/>
  <c r="H67" i="37"/>
  <c r="J67" i="37" s="1"/>
  <c r="I67" i="37"/>
  <c r="D355" i="33"/>
  <c r="E355" i="33" s="1"/>
  <c r="H67" i="12"/>
  <c r="J67" i="12" s="1"/>
  <c r="I67" i="12"/>
  <c r="G67" i="31" s="1"/>
  <c r="I67" i="31" s="1"/>
  <c r="L68" i="26"/>
  <c r="C69" i="26" s="1"/>
  <c r="D69" i="26" s="1"/>
  <c r="E69" i="26" s="1"/>
  <c r="K68" i="26"/>
  <c r="V65" i="25"/>
  <c r="L67" i="37" l="1"/>
  <c r="C68" i="37" s="1"/>
  <c r="K67" i="37"/>
  <c r="H69" i="26"/>
  <c r="I69" i="26"/>
  <c r="D68" i="27" s="1"/>
  <c r="AK68" i="27" s="1"/>
  <c r="H355" i="33"/>
  <c r="J355" i="33" s="1"/>
  <c r="I355" i="33"/>
  <c r="H67" i="31"/>
  <c r="J67" i="31" s="1"/>
  <c r="K67" i="31" s="1"/>
  <c r="B66" i="25"/>
  <c r="T66" i="25" s="1"/>
  <c r="K67" i="12"/>
  <c r="L67" i="12"/>
  <c r="C68" i="12" s="1"/>
  <c r="D68" i="37" l="1"/>
  <c r="E68" i="37" s="1"/>
  <c r="L67" i="31"/>
  <c r="C68" i="31" s="1"/>
  <c r="D68" i="31" s="1"/>
  <c r="E68" i="31" s="1"/>
  <c r="L355" i="33"/>
  <c r="C356" i="33" s="1"/>
  <c r="K355" i="33"/>
  <c r="U66" i="25"/>
  <c r="V66" i="25" s="1"/>
  <c r="D68" i="12"/>
  <c r="E68" i="12" s="1"/>
  <c r="H68" i="37" l="1"/>
  <c r="J68" i="37" s="1"/>
  <c r="I68" i="37"/>
  <c r="D356" i="33"/>
  <c r="E356" i="33" s="1"/>
  <c r="H68" i="12"/>
  <c r="J68" i="12" s="1"/>
  <c r="I68" i="12"/>
  <c r="G68" i="31" s="1"/>
  <c r="L68" i="37" l="1"/>
  <c r="C69" i="37" s="1"/>
  <c r="K68" i="37"/>
  <c r="H356" i="33"/>
  <c r="J356" i="33" s="1"/>
  <c r="I356" i="33"/>
  <c r="I68" i="31"/>
  <c r="H68" i="31"/>
  <c r="J68" i="31" s="1"/>
  <c r="J69" i="26"/>
  <c r="L69" i="26"/>
  <c r="C70" i="26" s="1"/>
  <c r="D70" i="26" s="1"/>
  <c r="E70" i="26" s="1"/>
  <c r="B67" i="25"/>
  <c r="T67" i="25" s="1"/>
  <c r="K68" i="12"/>
  <c r="L68" i="12"/>
  <c r="C69" i="12" s="1"/>
  <c r="D69" i="37" l="1"/>
  <c r="E69" i="37"/>
  <c r="B68" i="27"/>
  <c r="AI68" i="27" s="1"/>
  <c r="L356" i="33"/>
  <c r="C357" i="33" s="1"/>
  <c r="K356" i="33"/>
  <c r="K69" i="26"/>
  <c r="K68" i="31"/>
  <c r="L68" i="31"/>
  <c r="C69" i="31" s="1"/>
  <c r="D69" i="31" s="1"/>
  <c r="E69" i="31" s="1"/>
  <c r="U67" i="25"/>
  <c r="V67" i="25" s="1"/>
  <c r="D69" i="12"/>
  <c r="E69" i="12" s="1"/>
  <c r="H69" i="37" l="1"/>
  <c r="J69" i="37" s="1"/>
  <c r="I69" i="37"/>
  <c r="H69" i="12"/>
  <c r="I69" i="12"/>
  <c r="D68" i="25" s="1"/>
  <c r="C68" i="27"/>
  <c r="AJ68" i="27" s="1"/>
  <c r="D357" i="33"/>
  <c r="E357" i="33" s="1"/>
  <c r="L69" i="37" l="1"/>
  <c r="C70" i="37" s="1"/>
  <c r="D70" i="37" s="1"/>
  <c r="E70" i="37" s="1"/>
  <c r="K69" i="37"/>
  <c r="H357" i="33"/>
  <c r="J357" i="33" s="1"/>
  <c r="I357" i="33"/>
  <c r="I69" i="31"/>
  <c r="H69" i="31"/>
  <c r="J69" i="31" s="1"/>
  <c r="J69" i="12"/>
  <c r="B68" i="25" s="1"/>
  <c r="T68" i="25" s="1"/>
  <c r="D68" i="19"/>
  <c r="AK68" i="19" s="1"/>
  <c r="G70" i="37" l="1"/>
  <c r="I70" i="37"/>
  <c r="L357" i="33"/>
  <c r="C358" i="33" s="1"/>
  <c r="K357" i="33"/>
  <c r="L69" i="31"/>
  <c r="C70" i="31" s="1"/>
  <c r="D70" i="31" s="1"/>
  <c r="E70" i="31" s="1"/>
  <c r="K69" i="31"/>
  <c r="K69" i="12"/>
  <c r="B68" i="19"/>
  <c r="AI68" i="19" s="1"/>
  <c r="L69" i="12"/>
  <c r="C70" i="12" s="1"/>
  <c r="D70" i="12" s="1"/>
  <c r="E70" i="12" s="1"/>
  <c r="H70" i="37" l="1"/>
  <c r="J70" i="37" s="1"/>
  <c r="K70" i="37" s="1"/>
  <c r="G70" i="26"/>
  <c r="C68" i="19"/>
  <c r="AJ68" i="19" s="1"/>
  <c r="C68" i="25"/>
  <c r="U68" i="25" s="1"/>
  <c r="V68" i="25" s="1"/>
  <c r="D358" i="33"/>
  <c r="E358" i="33" s="1"/>
  <c r="G70" i="31"/>
  <c r="L70" i="37" l="1"/>
  <c r="C71" i="37" s="1"/>
  <c r="D71" i="37" s="1"/>
  <c r="E71" i="37" s="1"/>
  <c r="G70" i="12"/>
  <c r="H70" i="12" s="1"/>
  <c r="J70" i="12" s="1"/>
  <c r="B69" i="19" s="1"/>
  <c r="AI69" i="19" s="1"/>
  <c r="I70" i="31"/>
  <c r="H70" i="31"/>
  <c r="J70" i="31" s="1"/>
  <c r="H358" i="33"/>
  <c r="J358" i="33" s="1"/>
  <c r="I358" i="33"/>
  <c r="I71" i="37" l="1"/>
  <c r="H71" i="37"/>
  <c r="J71" i="37" s="1"/>
  <c r="I70" i="12"/>
  <c r="D69" i="25" s="1"/>
  <c r="B69" i="25"/>
  <c r="T69" i="25" s="1"/>
  <c r="H70" i="26"/>
  <c r="J70" i="26" s="1"/>
  <c r="B69" i="27" s="1"/>
  <c r="AI69" i="27" s="1"/>
  <c r="I70" i="26"/>
  <c r="L70" i="26" s="1"/>
  <c r="C71" i="26" s="1"/>
  <c r="D71" i="26" s="1"/>
  <c r="E71" i="26" s="1"/>
  <c r="L70" i="31"/>
  <c r="C71" i="31" s="1"/>
  <c r="D71" i="31" s="1"/>
  <c r="E71" i="31" s="1"/>
  <c r="I71" i="31" s="1"/>
  <c r="K70" i="31"/>
  <c r="K358" i="33"/>
  <c r="L358" i="33"/>
  <c r="C359" i="33" s="1"/>
  <c r="L70" i="12" l="1"/>
  <c r="C71" i="12" s="1"/>
  <c r="D71" i="12" s="1"/>
  <c r="E71" i="12" s="1"/>
  <c r="D69" i="19"/>
  <c r="AK69" i="19" s="1"/>
  <c r="K70" i="12"/>
  <c r="C69" i="19" s="1"/>
  <c r="AJ69" i="19" s="1"/>
  <c r="L71" i="37"/>
  <c r="C72" i="37" s="1"/>
  <c r="D72" i="37" s="1"/>
  <c r="E72" i="37" s="1"/>
  <c r="K71" i="37"/>
  <c r="K70" i="26"/>
  <c r="C69" i="27" s="1"/>
  <c r="AJ69" i="27" s="1"/>
  <c r="D69" i="27"/>
  <c r="AK69" i="27" s="1"/>
  <c r="I71" i="26"/>
  <c r="H71" i="26"/>
  <c r="J71" i="26" s="1"/>
  <c r="B70" i="27" s="1"/>
  <c r="AI70" i="27" s="1"/>
  <c r="H71" i="31"/>
  <c r="J71" i="31" s="1"/>
  <c r="K71" i="31" s="1"/>
  <c r="C69" i="25"/>
  <c r="U69" i="25" s="1"/>
  <c r="V69" i="25" s="1"/>
  <c r="D359" i="33"/>
  <c r="E359" i="33" s="1"/>
  <c r="I71" i="12"/>
  <c r="H71" i="12"/>
  <c r="J71" i="12" s="1"/>
  <c r="H72" i="37" l="1"/>
  <c r="J72" i="37" s="1"/>
  <c r="I72" i="37"/>
  <c r="L71" i="26"/>
  <c r="C72" i="26" s="1"/>
  <c r="D72" i="26" s="1"/>
  <c r="E72" i="26" s="1"/>
  <c r="I72" i="26" s="1"/>
  <c r="L71" i="31"/>
  <c r="C72" i="31" s="1"/>
  <c r="D72" i="31" s="1"/>
  <c r="E72" i="31" s="1"/>
  <c r="I72" i="31" s="1"/>
  <c r="D70" i="27"/>
  <c r="AK70" i="27" s="1"/>
  <c r="K71" i="26"/>
  <c r="C70" i="27" s="1"/>
  <c r="AJ70" i="27" s="1"/>
  <c r="H359" i="33"/>
  <c r="J359" i="33" s="1"/>
  <c r="I359" i="33"/>
  <c r="B70" i="19"/>
  <c r="AI70" i="19" s="1"/>
  <c r="B70" i="25"/>
  <c r="T70" i="25" s="1"/>
  <c r="D70" i="25"/>
  <c r="D70" i="19"/>
  <c r="AK70" i="19" s="1"/>
  <c r="K71" i="12"/>
  <c r="L71" i="12"/>
  <c r="C72" i="12" s="1"/>
  <c r="L72" i="37" l="1"/>
  <c r="C73" i="37" s="1"/>
  <c r="D73" i="37" s="1"/>
  <c r="E73" i="37" s="1"/>
  <c r="K72" i="37"/>
  <c r="H72" i="26"/>
  <c r="H72" i="31"/>
  <c r="J72" i="31" s="1"/>
  <c r="K72" i="31" s="1"/>
  <c r="D71" i="27"/>
  <c r="AK71" i="27" s="1"/>
  <c r="L359" i="33"/>
  <c r="C360" i="33" s="1"/>
  <c r="K359" i="33"/>
  <c r="C70" i="19"/>
  <c r="AJ70" i="19" s="1"/>
  <c r="C70" i="25"/>
  <c r="U70" i="25" s="1"/>
  <c r="V70" i="25" s="1"/>
  <c r="D72" i="12"/>
  <c r="E72" i="12" s="1"/>
  <c r="H73" i="37" l="1"/>
  <c r="J73" i="37" s="1"/>
  <c r="I73" i="37"/>
  <c r="J72" i="26"/>
  <c r="L72" i="26"/>
  <c r="C73" i="26" s="1"/>
  <c r="D73" i="26" s="1"/>
  <c r="E73" i="26" s="1"/>
  <c r="L72" i="31"/>
  <c r="C73" i="31" s="1"/>
  <c r="D73" i="31" s="1"/>
  <c r="E73" i="31" s="1"/>
  <c r="D360" i="33"/>
  <c r="E360" i="33" s="1"/>
  <c r="H72" i="12"/>
  <c r="J72" i="12" s="1"/>
  <c r="I72" i="12"/>
  <c r="K73" i="37" l="1"/>
  <c r="L73" i="37"/>
  <c r="C74" i="37" s="1"/>
  <c r="D74" i="37" s="1"/>
  <c r="E74" i="37" s="1"/>
  <c r="H73" i="26"/>
  <c r="I73" i="26"/>
  <c r="B71" i="27"/>
  <c r="AI71" i="27" s="1"/>
  <c r="K72" i="26"/>
  <c r="C71" i="27" s="1"/>
  <c r="AJ71" i="27" s="1"/>
  <c r="H73" i="31"/>
  <c r="J73" i="31" s="1"/>
  <c r="I73" i="31"/>
  <c r="H360" i="33"/>
  <c r="J360" i="33" s="1"/>
  <c r="I360" i="33"/>
  <c r="D71" i="25"/>
  <c r="B71" i="19"/>
  <c r="AI71" i="19" s="1"/>
  <c r="B71" i="25"/>
  <c r="T71" i="25" s="1"/>
  <c r="D71" i="19"/>
  <c r="AK71" i="19" s="1"/>
  <c r="K72" i="12"/>
  <c r="L72" i="12"/>
  <c r="C73" i="12" s="1"/>
  <c r="H74" i="37" l="1"/>
  <c r="J74" i="37" s="1"/>
  <c r="I74" i="37"/>
  <c r="D72" i="27"/>
  <c r="AK72" i="27" s="1"/>
  <c r="J73" i="26"/>
  <c r="B72" i="27" s="1"/>
  <c r="AI72" i="27" s="1"/>
  <c r="L73" i="26"/>
  <c r="C74" i="26" s="1"/>
  <c r="D74" i="26" s="1"/>
  <c r="E74" i="26" s="1"/>
  <c r="L73" i="31"/>
  <c r="C74" i="31" s="1"/>
  <c r="D74" i="31" s="1"/>
  <c r="E74" i="31" s="1"/>
  <c r="K73" i="31"/>
  <c r="L360" i="33"/>
  <c r="C361" i="33" s="1"/>
  <c r="K360" i="33"/>
  <c r="C71" i="19"/>
  <c r="AJ71" i="19" s="1"/>
  <c r="C71" i="25"/>
  <c r="U71" i="25" s="1"/>
  <c r="V71" i="25" s="1"/>
  <c r="D73" i="12"/>
  <c r="E73" i="12" s="1"/>
  <c r="K74" i="37" l="1"/>
  <c r="L74" i="37"/>
  <c r="C75" i="37" s="1"/>
  <c r="D75" i="37" s="1"/>
  <c r="E75" i="37" s="1"/>
  <c r="H74" i="26"/>
  <c r="I74" i="26"/>
  <c r="K73" i="26"/>
  <c r="C72" i="27" s="1"/>
  <c r="AJ72" i="27" s="1"/>
  <c r="H74" i="31"/>
  <c r="J74" i="31" s="1"/>
  <c r="I74" i="31"/>
  <c r="D361" i="33"/>
  <c r="E361" i="33" s="1"/>
  <c r="H73" i="12"/>
  <c r="J73" i="12" s="1"/>
  <c r="I73" i="12"/>
  <c r="H75" i="37" l="1"/>
  <c r="J75" i="37" s="1"/>
  <c r="I75" i="37"/>
  <c r="D73" i="27"/>
  <c r="AK73" i="27" s="1"/>
  <c r="J74" i="26"/>
  <c r="B73" i="27" s="1"/>
  <c r="AI73" i="27" s="1"/>
  <c r="L74" i="26"/>
  <c r="C75" i="26" s="1"/>
  <c r="D75" i="26" s="1"/>
  <c r="E75" i="26" s="1"/>
  <c r="K74" i="31"/>
  <c r="L74" i="31"/>
  <c r="C75" i="31" s="1"/>
  <c r="D75" i="31" s="1"/>
  <c r="E75" i="31" s="1"/>
  <c r="H361" i="33"/>
  <c r="J361" i="33" s="1"/>
  <c r="I361" i="33"/>
  <c r="D72" i="25"/>
  <c r="B72" i="19"/>
  <c r="AI72" i="19" s="1"/>
  <c r="B72" i="25"/>
  <c r="T72" i="25" s="1"/>
  <c r="K73" i="12"/>
  <c r="D72" i="19"/>
  <c r="AK72" i="19" s="1"/>
  <c r="L73" i="12"/>
  <c r="C74" i="12" s="1"/>
  <c r="K75" i="37" l="1"/>
  <c r="L75" i="37"/>
  <c r="C76" i="37" s="1"/>
  <c r="D76" i="37" s="1"/>
  <c r="E76" i="37" s="1"/>
  <c r="K74" i="26"/>
  <c r="C73" i="27" s="1"/>
  <c r="AJ73" i="27" s="1"/>
  <c r="I75" i="26"/>
  <c r="H75" i="26"/>
  <c r="J75" i="26" s="1"/>
  <c r="B74" i="27" s="1"/>
  <c r="AI74" i="27" s="1"/>
  <c r="I75" i="31"/>
  <c r="H75" i="31"/>
  <c r="J75" i="31" s="1"/>
  <c r="L361" i="33"/>
  <c r="C362" i="33" s="1"/>
  <c r="K361" i="33"/>
  <c r="C72" i="19"/>
  <c r="AJ72" i="19" s="1"/>
  <c r="C72" i="25"/>
  <c r="U72" i="25" s="1"/>
  <c r="V72" i="25" s="1"/>
  <c r="D74" i="12"/>
  <c r="E74" i="12" s="1"/>
  <c r="H76" i="37" l="1"/>
  <c r="J76" i="37" s="1"/>
  <c r="I76" i="37"/>
  <c r="L75" i="26"/>
  <c r="C76" i="26" s="1"/>
  <c r="D76" i="26" s="1"/>
  <c r="K75" i="26"/>
  <c r="C74" i="27" s="1"/>
  <c r="AJ74" i="27" s="1"/>
  <c r="D74" i="27"/>
  <c r="AK74" i="27" s="1"/>
  <c r="L75" i="31"/>
  <c r="C76" i="31" s="1"/>
  <c r="D76" i="31" s="1"/>
  <c r="E76" i="31" s="1"/>
  <c r="K75" i="31"/>
  <c r="D362" i="33"/>
  <c r="E362" i="33" s="1"/>
  <c r="H74" i="12"/>
  <c r="J74" i="12" s="1"/>
  <c r="I74" i="12"/>
  <c r="L76" i="37" l="1"/>
  <c r="C77" i="37" s="1"/>
  <c r="D77" i="37" s="1"/>
  <c r="E77" i="37" s="1"/>
  <c r="K76" i="37"/>
  <c r="H76" i="31"/>
  <c r="J76" i="31" s="1"/>
  <c r="I76" i="31"/>
  <c r="H362" i="33"/>
  <c r="J362" i="33" s="1"/>
  <c r="I362" i="33"/>
  <c r="D73" i="25"/>
  <c r="B73" i="19"/>
  <c r="AI73" i="19" s="1"/>
  <c r="B73" i="25"/>
  <c r="T73" i="25" s="1"/>
  <c r="D73" i="19"/>
  <c r="AK73" i="19" s="1"/>
  <c r="K74" i="12"/>
  <c r="L74" i="12"/>
  <c r="C75" i="12" s="1"/>
  <c r="H77" i="37" l="1"/>
  <c r="J77" i="37" s="1"/>
  <c r="I77" i="37"/>
  <c r="K76" i="31"/>
  <c r="L76" i="31"/>
  <c r="C77" i="31" s="1"/>
  <c r="D77" i="31" s="1"/>
  <c r="E77" i="31" s="1"/>
  <c r="L362" i="33"/>
  <c r="C363" i="33" s="1"/>
  <c r="K362" i="33"/>
  <c r="C73" i="19"/>
  <c r="AJ73" i="19" s="1"/>
  <c r="C73" i="25"/>
  <c r="U73" i="25" s="1"/>
  <c r="V73" i="25" s="1"/>
  <c r="D75" i="12"/>
  <c r="E75" i="12" s="1"/>
  <c r="K77" i="37" l="1"/>
  <c r="L77" i="37"/>
  <c r="C78" i="37" s="1"/>
  <c r="D78" i="37" s="1"/>
  <c r="E78" i="37" s="1"/>
  <c r="H77" i="31"/>
  <c r="J77" i="31" s="1"/>
  <c r="I77" i="31"/>
  <c r="D363" i="33"/>
  <c r="E363" i="33" s="1"/>
  <c r="I75" i="12"/>
  <c r="H75" i="12"/>
  <c r="J75" i="12" s="1"/>
  <c r="I78" i="37" l="1"/>
  <c r="H78" i="37"/>
  <c r="J78" i="37" s="1"/>
  <c r="K77" i="31"/>
  <c r="L77" i="31"/>
  <c r="C78" i="31" s="1"/>
  <c r="D78" i="31" s="1"/>
  <c r="E78" i="31" s="1"/>
  <c r="H363" i="33"/>
  <c r="J363" i="33" s="1"/>
  <c r="I363" i="33"/>
  <c r="B74" i="19"/>
  <c r="AI74" i="19" s="1"/>
  <c r="B74" i="25"/>
  <c r="T74" i="25" s="1"/>
  <c r="D74" i="25"/>
  <c r="D74" i="19"/>
  <c r="AK74" i="19" s="1"/>
  <c r="K75" i="12"/>
  <c r="L75" i="12"/>
  <c r="C76" i="12" s="1"/>
  <c r="K78" i="37" l="1"/>
  <c r="L78" i="37"/>
  <c r="C79" i="37" s="1"/>
  <c r="D79" i="37" s="1"/>
  <c r="E79" i="37" s="1"/>
  <c r="I78" i="31"/>
  <c r="H78" i="31"/>
  <c r="J78" i="31" s="1"/>
  <c r="L363" i="33"/>
  <c r="C364" i="33" s="1"/>
  <c r="K363" i="33"/>
  <c r="C74" i="19"/>
  <c r="AJ74" i="19" s="1"/>
  <c r="C74" i="25"/>
  <c r="U74" i="25" s="1"/>
  <c r="V74" i="25" s="1"/>
  <c r="D76" i="12"/>
  <c r="E76" i="12" s="1"/>
  <c r="E76" i="26" s="1"/>
  <c r="H79" i="37" l="1"/>
  <c r="J79" i="37" s="1"/>
  <c r="I79" i="37"/>
  <c r="L78" i="31"/>
  <c r="C79" i="31" s="1"/>
  <c r="D79" i="31" s="1"/>
  <c r="E79" i="31" s="1"/>
  <c r="K78" i="31"/>
  <c r="D364" i="33"/>
  <c r="E364" i="33" s="1"/>
  <c r="H76" i="26"/>
  <c r="J76" i="26" s="1"/>
  <c r="B75" i="27" s="1"/>
  <c r="AI75" i="27" s="1"/>
  <c r="I76" i="26"/>
  <c r="H76" i="12"/>
  <c r="J76" i="12" s="1"/>
  <c r="I76" i="12"/>
  <c r="L79" i="37" l="1"/>
  <c r="C80" i="37" s="1"/>
  <c r="D80" i="37" s="1"/>
  <c r="E80" i="37" s="1"/>
  <c r="K79" i="37"/>
  <c r="I79" i="31"/>
  <c r="H79" i="31"/>
  <c r="J79" i="31" s="1"/>
  <c r="K79" i="31" s="1"/>
  <c r="H364" i="33"/>
  <c r="J364" i="33" s="1"/>
  <c r="I364" i="33"/>
  <c r="K76" i="26"/>
  <c r="C75" i="27" s="1"/>
  <c r="AJ75" i="27" s="1"/>
  <c r="D75" i="27"/>
  <c r="AK75" i="27" s="1"/>
  <c r="L76" i="26"/>
  <c r="C77" i="26" s="1"/>
  <c r="D77" i="26" s="1"/>
  <c r="E77" i="26" s="1"/>
  <c r="D75" i="25"/>
  <c r="B75" i="19"/>
  <c r="AI75" i="19" s="1"/>
  <c r="B75" i="25"/>
  <c r="T75" i="25" s="1"/>
  <c r="D75" i="19"/>
  <c r="AK75" i="19" s="1"/>
  <c r="K76" i="12"/>
  <c r="L76" i="12"/>
  <c r="C77" i="12" s="1"/>
  <c r="H80" i="37" l="1"/>
  <c r="J80" i="37" s="1"/>
  <c r="I80" i="37"/>
  <c r="L79" i="31"/>
  <c r="C80" i="31" s="1"/>
  <c r="D80" i="31" s="1"/>
  <c r="E80" i="31" s="1"/>
  <c r="K364" i="33"/>
  <c r="L364" i="33"/>
  <c r="C365" i="33" s="1"/>
  <c r="C75" i="19"/>
  <c r="AJ75" i="19" s="1"/>
  <c r="C75" i="25"/>
  <c r="U75" i="25" s="1"/>
  <c r="H77" i="26"/>
  <c r="J77" i="26" s="1"/>
  <c r="B76" i="27" s="1"/>
  <c r="AI76" i="27" s="1"/>
  <c r="I77" i="26"/>
  <c r="D76" i="27" s="1"/>
  <c r="AK76" i="27" s="1"/>
  <c r="D77" i="12"/>
  <c r="E77" i="12" s="1"/>
  <c r="L80" i="37" l="1"/>
  <c r="C81" i="37" s="1"/>
  <c r="K80" i="37"/>
  <c r="H80" i="31"/>
  <c r="J80" i="31" s="1"/>
  <c r="I80" i="31"/>
  <c r="L80" i="31" s="1"/>
  <c r="C81" i="31" s="1"/>
  <c r="D81" i="31" s="1"/>
  <c r="E81" i="31" s="1"/>
  <c r="D365" i="33"/>
  <c r="E365" i="33" s="1"/>
  <c r="L77" i="26"/>
  <c r="C78" i="26" s="1"/>
  <c r="K77" i="26"/>
  <c r="C76" i="27" s="1"/>
  <c r="AJ76" i="27" s="1"/>
  <c r="V75" i="25"/>
  <c r="I77" i="12"/>
  <c r="H77" i="12"/>
  <c r="J77" i="12" s="1"/>
  <c r="D81" i="37" l="1"/>
  <c r="E81" i="37"/>
  <c r="I81" i="31"/>
  <c r="H81" i="31"/>
  <c r="J81" i="31" s="1"/>
  <c r="K80" i="31"/>
  <c r="H365" i="33"/>
  <c r="J365" i="33" s="1"/>
  <c r="I365" i="33"/>
  <c r="D76" i="25"/>
  <c r="D78" i="26"/>
  <c r="E78" i="26" s="1"/>
  <c r="B76" i="19"/>
  <c r="AI76" i="19" s="1"/>
  <c r="B76" i="25"/>
  <c r="T76" i="25" s="1"/>
  <c r="K77" i="12"/>
  <c r="D76" i="19"/>
  <c r="AK76" i="19" s="1"/>
  <c r="L77" i="12"/>
  <c r="C78" i="12" s="1"/>
  <c r="H81" i="37" l="1"/>
  <c r="J81" i="37" s="1"/>
  <c r="I81" i="37"/>
  <c r="K81" i="31"/>
  <c r="L81" i="31"/>
  <c r="C82" i="31" s="1"/>
  <c r="D82" i="31" s="1"/>
  <c r="E82" i="31" s="1"/>
  <c r="L365" i="33"/>
  <c r="C366" i="33" s="1"/>
  <c r="K365" i="33"/>
  <c r="H78" i="26"/>
  <c r="J78" i="26" s="1"/>
  <c r="B77" i="27" s="1"/>
  <c r="AI77" i="27" s="1"/>
  <c r="I78" i="26"/>
  <c r="C76" i="19"/>
  <c r="AJ76" i="19" s="1"/>
  <c r="C76" i="25"/>
  <c r="U76" i="25" s="1"/>
  <c r="D78" i="12"/>
  <c r="E78" i="12" s="1"/>
  <c r="L81" i="37" l="1"/>
  <c r="C82" i="37" s="1"/>
  <c r="D82" i="37" s="1"/>
  <c r="E82" i="37" s="1"/>
  <c r="K81" i="37"/>
  <c r="H82" i="31"/>
  <c r="J82" i="31" s="1"/>
  <c r="I82" i="31"/>
  <c r="D366" i="33"/>
  <c r="E366" i="33" s="1"/>
  <c r="K78" i="26"/>
  <c r="C77" i="27" s="1"/>
  <c r="AJ77" i="27" s="1"/>
  <c r="D77" i="27"/>
  <c r="AK77" i="27" s="1"/>
  <c r="L78" i="26"/>
  <c r="C79" i="26" s="1"/>
  <c r="D79" i="26" s="1"/>
  <c r="E79" i="26" s="1"/>
  <c r="V76" i="25"/>
  <c r="I78" i="12"/>
  <c r="H78" i="12"/>
  <c r="J78" i="12" s="1"/>
  <c r="H82" i="37" l="1"/>
  <c r="J82" i="37" s="1"/>
  <c r="I82" i="37"/>
  <c r="L82" i="31"/>
  <c r="C83" i="31" s="1"/>
  <c r="D83" i="31" s="1"/>
  <c r="E83" i="31" s="1"/>
  <c r="K82" i="31"/>
  <c r="H366" i="33"/>
  <c r="J366" i="33" s="1"/>
  <c r="I366" i="33"/>
  <c r="D77" i="25"/>
  <c r="H79" i="26"/>
  <c r="J79" i="26" s="1"/>
  <c r="B78" i="27" s="1"/>
  <c r="AI78" i="27" s="1"/>
  <c r="I79" i="26"/>
  <c r="B77" i="19"/>
  <c r="AI77" i="19" s="1"/>
  <c r="B77" i="25"/>
  <c r="T77" i="25" s="1"/>
  <c r="K78" i="12"/>
  <c r="D77" i="19"/>
  <c r="AK77" i="19" s="1"/>
  <c r="L78" i="12"/>
  <c r="C79" i="12" s="1"/>
  <c r="K82" i="37" l="1"/>
  <c r="L82" i="37"/>
  <c r="C83" i="37" s="1"/>
  <c r="D83" i="37" s="1"/>
  <c r="E83" i="37" s="1"/>
  <c r="H83" i="31"/>
  <c r="J83" i="31" s="1"/>
  <c r="I83" i="31"/>
  <c r="L366" i="33"/>
  <c r="C367" i="33" s="1"/>
  <c r="K366" i="33"/>
  <c r="K79" i="26"/>
  <c r="C78" i="27" s="1"/>
  <c r="AJ78" i="27" s="1"/>
  <c r="D78" i="27"/>
  <c r="AK78" i="27" s="1"/>
  <c r="C77" i="19"/>
  <c r="AJ77" i="19" s="1"/>
  <c r="C77" i="25"/>
  <c r="U77" i="25" s="1"/>
  <c r="L79" i="26"/>
  <c r="C80" i="26" s="1"/>
  <c r="D80" i="26" s="1"/>
  <c r="E80" i="26" s="1"/>
  <c r="D79" i="12"/>
  <c r="E79" i="12" s="1"/>
  <c r="H83" i="37" l="1"/>
  <c r="J83" i="37" s="1"/>
  <c r="I83" i="37"/>
  <c r="K83" i="31"/>
  <c r="L83" i="31"/>
  <c r="C84" i="31" s="1"/>
  <c r="D84" i="31" s="1"/>
  <c r="E84" i="31" s="1"/>
  <c r="D367" i="33"/>
  <c r="E367" i="33" s="1"/>
  <c r="H80" i="26"/>
  <c r="J80" i="26" s="1"/>
  <c r="B79" i="27" s="1"/>
  <c r="AI79" i="27" s="1"/>
  <c r="I80" i="26"/>
  <c r="V77" i="25"/>
  <c r="I79" i="12"/>
  <c r="H79" i="12"/>
  <c r="J79" i="12" s="1"/>
  <c r="L83" i="37" l="1"/>
  <c r="C84" i="37" s="1"/>
  <c r="D84" i="37" s="1"/>
  <c r="E84" i="37" s="1"/>
  <c r="K83" i="37"/>
  <c r="H84" i="31"/>
  <c r="J84" i="31" s="1"/>
  <c r="I84" i="31"/>
  <c r="H367" i="33"/>
  <c r="J367" i="33" s="1"/>
  <c r="I367" i="33"/>
  <c r="K80" i="26"/>
  <c r="C79" i="27" s="1"/>
  <c r="AJ79" i="27" s="1"/>
  <c r="D79" i="27"/>
  <c r="AK79" i="27" s="1"/>
  <c r="B78" i="19"/>
  <c r="AI78" i="19" s="1"/>
  <c r="B78" i="25"/>
  <c r="T78" i="25" s="1"/>
  <c r="L80" i="26"/>
  <c r="C81" i="26" s="1"/>
  <c r="D81" i="26" s="1"/>
  <c r="E81" i="26" s="1"/>
  <c r="D78" i="25"/>
  <c r="K79" i="12"/>
  <c r="D78" i="19"/>
  <c r="AK78" i="19" s="1"/>
  <c r="L79" i="12"/>
  <c r="C80" i="12" s="1"/>
  <c r="I84" i="37" l="1"/>
  <c r="H84" i="37"/>
  <c r="J84" i="37" s="1"/>
  <c r="K84" i="31"/>
  <c r="L84" i="31"/>
  <c r="C85" i="31" s="1"/>
  <c r="D85" i="31" s="1"/>
  <c r="E85" i="31" s="1"/>
  <c r="L367" i="33"/>
  <c r="C368" i="33" s="1"/>
  <c r="K367" i="33"/>
  <c r="H81" i="26"/>
  <c r="J81" i="26" s="1"/>
  <c r="B80" i="27" s="1"/>
  <c r="AI80" i="27" s="1"/>
  <c r="I81" i="26"/>
  <c r="C78" i="19"/>
  <c r="AJ78" i="19" s="1"/>
  <c r="C78" i="25"/>
  <c r="U78" i="25" s="1"/>
  <c r="V78" i="25" s="1"/>
  <c r="D80" i="12"/>
  <c r="E80" i="12" s="1"/>
  <c r="L84" i="37" l="1"/>
  <c r="C85" i="37" s="1"/>
  <c r="D85" i="37" s="1"/>
  <c r="E85" i="37" s="1"/>
  <c r="K84" i="37"/>
  <c r="H85" i="31"/>
  <c r="J85" i="31" s="1"/>
  <c r="I85" i="31"/>
  <c r="D368" i="33"/>
  <c r="E368" i="33" s="1"/>
  <c r="K81" i="26"/>
  <c r="C80" i="27" s="1"/>
  <c r="AJ80" i="27" s="1"/>
  <c r="D80" i="27"/>
  <c r="AK80" i="27" s="1"/>
  <c r="L81" i="26"/>
  <c r="C82" i="26" s="1"/>
  <c r="D82" i="26" s="1"/>
  <c r="E82" i="26" s="1"/>
  <c r="I80" i="12"/>
  <c r="H80" i="12"/>
  <c r="J80" i="12" s="1"/>
  <c r="H85" i="37" l="1"/>
  <c r="J85" i="37" s="1"/>
  <c r="I85" i="37"/>
  <c r="K85" i="31"/>
  <c r="L85" i="31"/>
  <c r="C86" i="31" s="1"/>
  <c r="D86" i="31" s="1"/>
  <c r="E86" i="31" s="1"/>
  <c r="H368" i="33"/>
  <c r="J368" i="33" s="1"/>
  <c r="I368" i="33"/>
  <c r="B79" i="19"/>
  <c r="AI79" i="19" s="1"/>
  <c r="B79" i="25"/>
  <c r="T79" i="25" s="1"/>
  <c r="D79" i="25"/>
  <c r="H82" i="26"/>
  <c r="J82" i="26" s="1"/>
  <c r="B81" i="27" s="1"/>
  <c r="AI81" i="27" s="1"/>
  <c r="I82" i="26"/>
  <c r="L80" i="12"/>
  <c r="C81" i="12" s="1"/>
  <c r="D81" i="12" s="1"/>
  <c r="E81" i="12" s="1"/>
  <c r="K80" i="12"/>
  <c r="D79" i="19"/>
  <c r="AK79" i="19" s="1"/>
  <c r="K85" i="37" l="1"/>
  <c r="L85" i="37"/>
  <c r="C86" i="37" s="1"/>
  <c r="D86" i="37" s="1"/>
  <c r="E86" i="37" s="1"/>
  <c r="I86" i="31"/>
  <c r="H86" i="31"/>
  <c r="J86" i="31" s="1"/>
  <c r="K86" i="31" s="1"/>
  <c r="L368" i="33"/>
  <c r="C369" i="33" s="1"/>
  <c r="K368" i="33"/>
  <c r="K82" i="26"/>
  <c r="C81" i="27" s="1"/>
  <c r="AJ81" i="27" s="1"/>
  <c r="D81" i="27"/>
  <c r="AK81" i="27" s="1"/>
  <c r="C79" i="19"/>
  <c r="AJ79" i="19" s="1"/>
  <c r="C79" i="25"/>
  <c r="U79" i="25" s="1"/>
  <c r="V79" i="25" s="1"/>
  <c r="L82" i="26"/>
  <c r="C83" i="26" s="1"/>
  <c r="D83" i="26" s="1"/>
  <c r="E83" i="26" s="1"/>
  <c r="I81" i="12"/>
  <c r="H81" i="12"/>
  <c r="J81" i="12" s="1"/>
  <c r="H86" i="37" l="1"/>
  <c r="J86" i="37" s="1"/>
  <c r="I86" i="37"/>
  <c r="L86" i="31"/>
  <c r="C87" i="31" s="1"/>
  <c r="D87" i="31" s="1"/>
  <c r="E87" i="31" s="1"/>
  <c r="D369" i="33"/>
  <c r="E369" i="33" s="1"/>
  <c r="H83" i="26"/>
  <c r="J83" i="26" s="1"/>
  <c r="B82" i="27" s="1"/>
  <c r="AI82" i="27" s="1"/>
  <c r="I83" i="26"/>
  <c r="D80" i="25"/>
  <c r="B80" i="19"/>
  <c r="AI80" i="19" s="1"/>
  <c r="B80" i="25"/>
  <c r="T80" i="25" s="1"/>
  <c r="D80" i="19"/>
  <c r="AK80" i="19" s="1"/>
  <c r="K81" i="12"/>
  <c r="L81" i="12"/>
  <c r="C82" i="12" s="1"/>
  <c r="K86" i="37" l="1"/>
  <c r="L86" i="37"/>
  <c r="C87" i="37" s="1"/>
  <c r="D87" i="37" s="1"/>
  <c r="E87" i="37" s="1"/>
  <c r="I87" i="31"/>
  <c r="H87" i="31"/>
  <c r="J87" i="31" s="1"/>
  <c r="H369" i="33"/>
  <c r="J369" i="33" s="1"/>
  <c r="I369" i="33"/>
  <c r="K83" i="26"/>
  <c r="C82" i="27" s="1"/>
  <c r="AJ82" i="27" s="1"/>
  <c r="D82" i="27"/>
  <c r="AK82" i="27" s="1"/>
  <c r="C80" i="19"/>
  <c r="AJ80" i="19" s="1"/>
  <c r="C80" i="25"/>
  <c r="U80" i="25" s="1"/>
  <c r="V80" i="25" s="1"/>
  <c r="L83" i="26"/>
  <c r="C84" i="26" s="1"/>
  <c r="D84" i="26" s="1"/>
  <c r="E84" i="26" s="1"/>
  <c r="D82" i="12"/>
  <c r="E82" i="12" s="1"/>
  <c r="H87" i="37" l="1"/>
  <c r="J87" i="37" s="1"/>
  <c r="I87" i="37"/>
  <c r="K87" i="31"/>
  <c r="L87" i="31"/>
  <c r="C88" i="31" s="1"/>
  <c r="D88" i="31" s="1"/>
  <c r="E88" i="31" s="1"/>
  <c r="L369" i="33"/>
  <c r="K369" i="33"/>
  <c r="H84" i="26"/>
  <c r="J84" i="26" s="1"/>
  <c r="B83" i="27" s="1"/>
  <c r="AI83" i="27" s="1"/>
  <c r="I84" i="26"/>
  <c r="H82" i="12"/>
  <c r="J82" i="12" s="1"/>
  <c r="I82" i="12"/>
  <c r="L87" i="37" l="1"/>
  <c r="C88" i="37" s="1"/>
  <c r="D88" i="37" s="1"/>
  <c r="E88" i="37" s="1"/>
  <c r="K87" i="37"/>
  <c r="I88" i="31"/>
  <c r="H88" i="31"/>
  <c r="K84" i="26"/>
  <c r="C83" i="27" s="1"/>
  <c r="AJ83" i="27" s="1"/>
  <c r="D83" i="27"/>
  <c r="AK83" i="27" s="1"/>
  <c r="D81" i="25"/>
  <c r="L84" i="26"/>
  <c r="C85" i="26" s="1"/>
  <c r="D85" i="26" s="1"/>
  <c r="E85" i="26" s="1"/>
  <c r="B81" i="19"/>
  <c r="AI81" i="19" s="1"/>
  <c r="B81" i="25"/>
  <c r="T81" i="25" s="1"/>
  <c r="K82" i="12"/>
  <c r="D81" i="19"/>
  <c r="AK81" i="19" s="1"/>
  <c r="L82" i="12"/>
  <c r="C83" i="12" s="1"/>
  <c r="H88" i="37" l="1"/>
  <c r="J88" i="37" s="1"/>
  <c r="I88" i="37"/>
  <c r="L88" i="31"/>
  <c r="C89" i="31" s="1"/>
  <c r="D89" i="31" s="1"/>
  <c r="E89" i="31" s="1"/>
  <c r="J88" i="31"/>
  <c r="K88" i="31" s="1"/>
  <c r="H85" i="26"/>
  <c r="J85" i="26" s="1"/>
  <c r="B84" i="27" s="1"/>
  <c r="AI84" i="27" s="1"/>
  <c r="I85" i="26"/>
  <c r="C81" i="19"/>
  <c r="AJ81" i="19" s="1"/>
  <c r="C81" i="25"/>
  <c r="U81" i="25" s="1"/>
  <c r="V81" i="25" s="1"/>
  <c r="D83" i="12"/>
  <c r="E83" i="12" s="1"/>
  <c r="L88" i="37" l="1"/>
  <c r="C89" i="37" s="1"/>
  <c r="D89" i="37" s="1"/>
  <c r="E89" i="37" s="1"/>
  <c r="K88" i="37"/>
  <c r="I89" i="31"/>
  <c r="H89" i="31"/>
  <c r="J89" i="31" s="1"/>
  <c r="K85" i="26"/>
  <c r="C84" i="27" s="1"/>
  <c r="AJ84" i="27" s="1"/>
  <c r="D84" i="27"/>
  <c r="AK84" i="27" s="1"/>
  <c r="L85" i="26"/>
  <c r="C86" i="26" s="1"/>
  <c r="D86" i="26" s="1"/>
  <c r="E86" i="26" s="1"/>
  <c r="I83" i="12"/>
  <c r="H83" i="12"/>
  <c r="J83" i="12" s="1"/>
  <c r="H89" i="37" l="1"/>
  <c r="J89" i="37" s="1"/>
  <c r="I89" i="37"/>
  <c r="L89" i="31"/>
  <c r="C90" i="31" s="1"/>
  <c r="D90" i="31" s="1"/>
  <c r="E90" i="31" s="1"/>
  <c r="K89" i="31"/>
  <c r="B82" i="19"/>
  <c r="AI82" i="19" s="1"/>
  <c r="B82" i="25"/>
  <c r="T82" i="25" s="1"/>
  <c r="D82" i="25"/>
  <c r="H86" i="26"/>
  <c r="J86" i="26" s="1"/>
  <c r="B85" i="27" s="1"/>
  <c r="AI85" i="27" s="1"/>
  <c r="I86" i="26"/>
  <c r="K83" i="12"/>
  <c r="D82" i="19"/>
  <c r="AK82" i="19" s="1"/>
  <c r="L83" i="12"/>
  <c r="C84" i="12" s="1"/>
  <c r="K89" i="37" l="1"/>
  <c r="L89" i="37"/>
  <c r="C90" i="37" s="1"/>
  <c r="D90" i="37" s="1"/>
  <c r="E90" i="37" s="1"/>
  <c r="H90" i="31"/>
  <c r="J90" i="31" s="1"/>
  <c r="I90" i="31"/>
  <c r="K86" i="26"/>
  <c r="C85" i="27" s="1"/>
  <c r="AJ85" i="27" s="1"/>
  <c r="D85" i="27"/>
  <c r="AK85" i="27" s="1"/>
  <c r="L86" i="26"/>
  <c r="C87" i="26" s="1"/>
  <c r="D87" i="26" s="1"/>
  <c r="E87" i="26" s="1"/>
  <c r="C82" i="19"/>
  <c r="AJ82" i="19" s="1"/>
  <c r="C82" i="25"/>
  <c r="U82" i="25" s="1"/>
  <c r="V82" i="25" s="1"/>
  <c r="D84" i="12"/>
  <c r="E84" i="12" s="1"/>
  <c r="H90" i="37" l="1"/>
  <c r="J90" i="37" s="1"/>
  <c r="I90" i="37"/>
  <c r="L90" i="31"/>
  <c r="C91" i="31" s="1"/>
  <c r="D91" i="31" s="1"/>
  <c r="E91" i="31" s="1"/>
  <c r="K90" i="31"/>
  <c r="H87" i="26"/>
  <c r="J87" i="26" s="1"/>
  <c r="B86" i="27" s="1"/>
  <c r="AI86" i="27" s="1"/>
  <c r="I87" i="26"/>
  <c r="H84" i="12"/>
  <c r="J84" i="12" s="1"/>
  <c r="I84" i="12"/>
  <c r="L90" i="37" l="1"/>
  <c r="C91" i="37" s="1"/>
  <c r="D91" i="37" s="1"/>
  <c r="E91" i="37" s="1"/>
  <c r="K90" i="37"/>
  <c r="I91" i="31"/>
  <c r="H91" i="31"/>
  <c r="J91" i="31" s="1"/>
  <c r="K87" i="26"/>
  <c r="C86" i="27" s="1"/>
  <c r="AJ86" i="27" s="1"/>
  <c r="D86" i="27"/>
  <c r="AK86" i="27" s="1"/>
  <c r="D83" i="25"/>
  <c r="L87" i="26"/>
  <c r="C88" i="26" s="1"/>
  <c r="D88" i="26" s="1"/>
  <c r="B83" i="19"/>
  <c r="AI83" i="19" s="1"/>
  <c r="B83" i="25"/>
  <c r="T83" i="25" s="1"/>
  <c r="K84" i="12"/>
  <c r="D83" i="19"/>
  <c r="AK83" i="19" s="1"/>
  <c r="L84" i="12"/>
  <c r="C85" i="12" s="1"/>
  <c r="H91" i="37" l="1"/>
  <c r="J91" i="37" s="1"/>
  <c r="I91" i="37"/>
  <c r="K91" i="31"/>
  <c r="L91" i="31"/>
  <c r="C92" i="31" s="1"/>
  <c r="D92" i="31" s="1"/>
  <c r="E92" i="31" s="1"/>
  <c r="C83" i="19"/>
  <c r="AJ83" i="19" s="1"/>
  <c r="C83" i="25"/>
  <c r="U83" i="25" s="1"/>
  <c r="V83" i="25" s="1"/>
  <c r="D85" i="12"/>
  <c r="E85" i="12" s="1"/>
  <c r="L91" i="37" l="1"/>
  <c r="C92" i="37" s="1"/>
  <c r="D92" i="37" s="1"/>
  <c r="E92" i="37" s="1"/>
  <c r="K91" i="37"/>
  <c r="H92" i="31"/>
  <c r="J92" i="31" s="1"/>
  <c r="I92" i="31"/>
  <c r="L92" i="31" s="1"/>
  <c r="C93" i="31" s="1"/>
  <c r="D93" i="31" s="1"/>
  <c r="E93" i="31" s="1"/>
  <c r="I85" i="12"/>
  <c r="H85" i="12"/>
  <c r="J85" i="12" s="1"/>
  <c r="H92" i="37" l="1"/>
  <c r="J92" i="37" s="1"/>
  <c r="I92" i="37"/>
  <c r="H93" i="31"/>
  <c r="J93" i="31" s="1"/>
  <c r="I93" i="31"/>
  <c r="K92" i="31"/>
  <c r="D84" i="25"/>
  <c r="B84" i="19"/>
  <c r="AI84" i="19" s="1"/>
  <c r="B84" i="25"/>
  <c r="T84" i="25" s="1"/>
  <c r="D84" i="19"/>
  <c r="AK84" i="19" s="1"/>
  <c r="K85" i="12"/>
  <c r="L85" i="12"/>
  <c r="C86" i="12" s="1"/>
  <c r="L92" i="37" l="1"/>
  <c r="C93" i="37" s="1"/>
  <c r="D93" i="37" s="1"/>
  <c r="E93" i="37" s="1"/>
  <c r="K92" i="37"/>
  <c r="L93" i="31"/>
  <c r="C94" i="31" s="1"/>
  <c r="D94" i="31" s="1"/>
  <c r="E94" i="31" s="1"/>
  <c r="K93" i="31"/>
  <c r="C84" i="19"/>
  <c r="AJ84" i="19" s="1"/>
  <c r="C84" i="25"/>
  <c r="U84" i="25" s="1"/>
  <c r="V84" i="25" s="1"/>
  <c r="D86" i="12"/>
  <c r="E86" i="12" s="1"/>
  <c r="H93" i="37" l="1"/>
  <c r="J93" i="37" s="1"/>
  <c r="I93" i="37"/>
  <c r="H94" i="31"/>
  <c r="J94" i="31" s="1"/>
  <c r="I94" i="31"/>
  <c r="H86" i="12"/>
  <c r="J86" i="12" s="1"/>
  <c r="I86" i="12"/>
  <c r="K93" i="37" l="1"/>
  <c r="L93" i="37"/>
  <c r="C94" i="37" s="1"/>
  <c r="D94" i="37" s="1"/>
  <c r="E94" i="37" s="1"/>
  <c r="L94" i="31"/>
  <c r="C95" i="31" s="1"/>
  <c r="D95" i="31" s="1"/>
  <c r="E95" i="31" s="1"/>
  <c r="K94" i="31"/>
  <c r="B85" i="19"/>
  <c r="AI85" i="19" s="1"/>
  <c r="B85" i="25"/>
  <c r="T85" i="25" s="1"/>
  <c r="D85" i="25"/>
  <c r="K86" i="12"/>
  <c r="D85" i="19"/>
  <c r="AK85" i="19" s="1"/>
  <c r="L86" i="12"/>
  <c r="C87" i="12" s="1"/>
  <c r="H94" i="37" l="1"/>
  <c r="J94" i="37" s="1"/>
  <c r="I94" i="37"/>
  <c r="I95" i="31"/>
  <c r="H95" i="31"/>
  <c r="J95" i="31" s="1"/>
  <c r="C85" i="19"/>
  <c r="AJ85" i="19" s="1"/>
  <c r="C85" i="25"/>
  <c r="U85" i="25" s="1"/>
  <c r="V85" i="25" s="1"/>
  <c r="D87" i="12"/>
  <c r="E87" i="12" s="1"/>
  <c r="K94" i="37" l="1"/>
  <c r="L94" i="37"/>
  <c r="C95" i="37" s="1"/>
  <c r="D95" i="37" s="1"/>
  <c r="E95" i="37" s="1"/>
  <c r="K95" i="31"/>
  <c r="L95" i="31"/>
  <c r="C96" i="31" s="1"/>
  <c r="D96" i="31" s="1"/>
  <c r="E96" i="31" s="1"/>
  <c r="I87" i="12"/>
  <c r="H87" i="12"/>
  <c r="J87" i="12" s="1"/>
  <c r="H95" i="37" l="1"/>
  <c r="J95" i="37" s="1"/>
  <c r="I95" i="37"/>
  <c r="I96" i="31"/>
  <c r="H96" i="31"/>
  <c r="J96" i="31" s="1"/>
  <c r="K96" i="31" s="1"/>
  <c r="B86" i="19"/>
  <c r="AI86" i="19" s="1"/>
  <c r="B86" i="25"/>
  <c r="T86" i="25" s="1"/>
  <c r="D86" i="25"/>
  <c r="D86" i="19"/>
  <c r="AK86" i="19" s="1"/>
  <c r="K87" i="12"/>
  <c r="L87" i="12"/>
  <c r="C88" i="12" s="1"/>
  <c r="L95" i="37" l="1"/>
  <c r="C96" i="37" s="1"/>
  <c r="D96" i="37" s="1"/>
  <c r="E96" i="37" s="1"/>
  <c r="K95" i="37"/>
  <c r="L96" i="31"/>
  <c r="C97" i="31" s="1"/>
  <c r="D97" i="31" s="1"/>
  <c r="E97" i="31" s="1"/>
  <c r="C86" i="19"/>
  <c r="AJ86" i="19" s="1"/>
  <c r="C86" i="25"/>
  <c r="U86" i="25" s="1"/>
  <c r="V86" i="25" s="1"/>
  <c r="D88" i="12"/>
  <c r="E88" i="12" s="1"/>
  <c r="E88" i="26" s="1"/>
  <c r="H96" i="37" l="1"/>
  <c r="J96" i="37" s="1"/>
  <c r="I96" i="37"/>
  <c r="I97" i="31"/>
  <c r="H97" i="31"/>
  <c r="J97" i="31" s="1"/>
  <c r="H88" i="26"/>
  <c r="J88" i="26" s="1"/>
  <c r="B87" i="27" s="1"/>
  <c r="AI87" i="27" s="1"/>
  <c r="I88" i="26"/>
  <c r="H88" i="12"/>
  <c r="J88" i="12" s="1"/>
  <c r="I88" i="12"/>
  <c r="K97" i="31" l="1"/>
  <c r="L96" i="37"/>
  <c r="C97" i="37" s="1"/>
  <c r="D97" i="37" s="1"/>
  <c r="E97" i="37" s="1"/>
  <c r="K96" i="37"/>
  <c r="L97" i="31"/>
  <c r="C98" i="31" s="1"/>
  <c r="D98" i="31" s="1"/>
  <c r="E98" i="31" s="1"/>
  <c r="K88" i="26"/>
  <c r="C87" i="27" s="1"/>
  <c r="AJ87" i="27" s="1"/>
  <c r="D87" i="27"/>
  <c r="AK87" i="27" s="1"/>
  <c r="L88" i="26"/>
  <c r="C89" i="26" s="1"/>
  <c r="D89" i="26" s="1"/>
  <c r="E89" i="26" s="1"/>
  <c r="H89" i="26" s="1"/>
  <c r="J89" i="26" s="1"/>
  <c r="B88" i="27" s="1"/>
  <c r="AI88" i="27" s="1"/>
  <c r="D87" i="25"/>
  <c r="B87" i="19"/>
  <c r="AI87" i="19" s="1"/>
  <c r="B87" i="25"/>
  <c r="T87" i="25" s="1"/>
  <c r="K88" i="12"/>
  <c r="D87" i="19"/>
  <c r="AK87" i="19" s="1"/>
  <c r="L88" i="12"/>
  <c r="C89" i="12" s="1"/>
  <c r="H97" i="37" l="1"/>
  <c r="J97" i="37" s="1"/>
  <c r="I97" i="37"/>
  <c r="I98" i="31"/>
  <c r="H98" i="31"/>
  <c r="J98" i="31" s="1"/>
  <c r="I89" i="26"/>
  <c r="L89" i="26" s="1"/>
  <c r="C90" i="26" s="1"/>
  <c r="D90" i="26" s="1"/>
  <c r="E90" i="26" s="1"/>
  <c r="C87" i="19"/>
  <c r="AJ87" i="19" s="1"/>
  <c r="C87" i="25"/>
  <c r="U87" i="25" s="1"/>
  <c r="D89" i="12"/>
  <c r="E89" i="12" s="1"/>
  <c r="K97" i="37" l="1"/>
  <c r="L97" i="37"/>
  <c r="C98" i="37" s="1"/>
  <c r="D98" i="37" s="1"/>
  <c r="E98" i="37" s="1"/>
  <c r="K98" i="31"/>
  <c r="L98" i="31"/>
  <c r="C99" i="31" s="1"/>
  <c r="D99" i="31" s="1"/>
  <c r="E99" i="31" s="1"/>
  <c r="K89" i="26"/>
  <c r="C88" i="27" s="1"/>
  <c r="AJ88" i="27" s="1"/>
  <c r="D88" i="27"/>
  <c r="AK88" i="27" s="1"/>
  <c r="H90" i="26"/>
  <c r="J90" i="26" s="1"/>
  <c r="B89" i="27" s="1"/>
  <c r="AI89" i="27" s="1"/>
  <c r="I90" i="26"/>
  <c r="V87" i="25"/>
  <c r="H89" i="12"/>
  <c r="J89" i="12" s="1"/>
  <c r="I89" i="12"/>
  <c r="H98" i="37" l="1"/>
  <c r="J98" i="37" s="1"/>
  <c r="I98" i="37"/>
  <c r="H99" i="31"/>
  <c r="J99" i="31" s="1"/>
  <c r="I99" i="31"/>
  <c r="K90" i="26"/>
  <c r="C89" i="27" s="1"/>
  <c r="AJ89" i="27" s="1"/>
  <c r="D89" i="27"/>
  <c r="AK89" i="27" s="1"/>
  <c r="D88" i="25"/>
  <c r="L90" i="26"/>
  <c r="C91" i="26" s="1"/>
  <c r="D91" i="26" s="1"/>
  <c r="E91" i="26" s="1"/>
  <c r="B88" i="19"/>
  <c r="AI88" i="19" s="1"/>
  <c r="B88" i="25"/>
  <c r="T88" i="25" s="1"/>
  <c r="K89" i="12"/>
  <c r="D88" i="19"/>
  <c r="AK88" i="19" s="1"/>
  <c r="L89" i="12"/>
  <c r="C90" i="12" s="1"/>
  <c r="K98" i="37" l="1"/>
  <c r="L98" i="37"/>
  <c r="C99" i="37" s="1"/>
  <c r="D99" i="37" s="1"/>
  <c r="E99" i="37" s="1"/>
  <c r="K99" i="31"/>
  <c r="L99" i="31"/>
  <c r="C100" i="31" s="1"/>
  <c r="D100" i="31" s="1"/>
  <c r="E100" i="31" s="1"/>
  <c r="H91" i="26"/>
  <c r="J91" i="26" s="1"/>
  <c r="B90" i="27" s="1"/>
  <c r="AI90" i="27" s="1"/>
  <c r="I91" i="26"/>
  <c r="C88" i="19"/>
  <c r="AJ88" i="19" s="1"/>
  <c r="C88" i="25"/>
  <c r="U88" i="25" s="1"/>
  <c r="D90" i="12"/>
  <c r="E90" i="12" s="1"/>
  <c r="H99" i="37" l="1"/>
  <c r="J99" i="37" s="1"/>
  <c r="I99" i="37"/>
  <c r="I100" i="31"/>
  <c r="H100" i="31"/>
  <c r="J100" i="31" s="1"/>
  <c r="K91" i="26"/>
  <c r="C90" i="27" s="1"/>
  <c r="AJ90" i="27" s="1"/>
  <c r="D90" i="27"/>
  <c r="AK90" i="27" s="1"/>
  <c r="L91" i="26"/>
  <c r="C92" i="26" s="1"/>
  <c r="D92" i="26" s="1"/>
  <c r="E92" i="26" s="1"/>
  <c r="V88" i="25"/>
  <c r="I90" i="12"/>
  <c r="H90" i="12"/>
  <c r="J90" i="12" s="1"/>
  <c r="L99" i="37" l="1"/>
  <c r="C100" i="37" s="1"/>
  <c r="D100" i="37" s="1"/>
  <c r="E100" i="37" s="1"/>
  <c r="K99" i="37"/>
  <c r="L100" i="31"/>
  <c r="C101" i="31" s="1"/>
  <c r="D101" i="31" s="1"/>
  <c r="E101" i="31" s="1"/>
  <c r="K100" i="31"/>
  <c r="B89" i="19"/>
  <c r="AI89" i="19" s="1"/>
  <c r="B89" i="25"/>
  <c r="T89" i="25" s="1"/>
  <c r="D89" i="25"/>
  <c r="H92" i="26"/>
  <c r="J92" i="26" s="1"/>
  <c r="B91" i="27" s="1"/>
  <c r="AI91" i="27" s="1"/>
  <c r="I92" i="26"/>
  <c r="D89" i="19"/>
  <c r="AK89" i="19" s="1"/>
  <c r="K90" i="12"/>
  <c r="L90" i="12"/>
  <c r="C91" i="12" s="1"/>
  <c r="H100" i="37" l="1"/>
  <c r="J100" i="37" s="1"/>
  <c r="I100" i="37"/>
  <c r="I101" i="31"/>
  <c r="H101" i="31"/>
  <c r="J101" i="31" s="1"/>
  <c r="K92" i="26"/>
  <c r="C91" i="27" s="1"/>
  <c r="AJ91" i="27" s="1"/>
  <c r="D91" i="27"/>
  <c r="AK91" i="27" s="1"/>
  <c r="L92" i="26"/>
  <c r="C93" i="26" s="1"/>
  <c r="D93" i="26" s="1"/>
  <c r="E93" i="26" s="1"/>
  <c r="H93" i="26" s="1"/>
  <c r="C89" i="19"/>
  <c r="AJ89" i="19" s="1"/>
  <c r="C89" i="25"/>
  <c r="U89" i="25" s="1"/>
  <c r="V89" i="25" s="1"/>
  <c r="D91" i="12"/>
  <c r="E91" i="12" s="1"/>
  <c r="L100" i="37" l="1"/>
  <c r="C101" i="37" s="1"/>
  <c r="D101" i="37" s="1"/>
  <c r="E101" i="37" s="1"/>
  <c r="K100" i="37"/>
  <c r="K101" i="31"/>
  <c r="L101" i="31"/>
  <c r="C102" i="31" s="1"/>
  <c r="D102" i="31" s="1"/>
  <c r="E102" i="31" s="1"/>
  <c r="I93" i="26"/>
  <c r="D92" i="27" s="1"/>
  <c r="AK92" i="27" s="1"/>
  <c r="J93" i="26"/>
  <c r="B92" i="27" s="1"/>
  <c r="AI92" i="27" s="1"/>
  <c r="H91" i="12"/>
  <c r="J91" i="12" s="1"/>
  <c r="I91" i="12"/>
  <c r="H101" i="37" l="1"/>
  <c r="J101" i="37" s="1"/>
  <c r="I101" i="37"/>
  <c r="H102" i="31"/>
  <c r="J102" i="31" s="1"/>
  <c r="I102" i="31"/>
  <c r="K93" i="26"/>
  <c r="C92" i="27" s="1"/>
  <c r="AJ92" i="27" s="1"/>
  <c r="L93" i="26"/>
  <c r="C94" i="26" s="1"/>
  <c r="D94" i="26" s="1"/>
  <c r="E94" i="26" s="1"/>
  <c r="I94" i="26" s="1"/>
  <c r="D93" i="27" s="1"/>
  <c r="AK93" i="27" s="1"/>
  <c r="B90" i="19"/>
  <c r="AI90" i="19" s="1"/>
  <c r="B90" i="25"/>
  <c r="T90" i="25" s="1"/>
  <c r="D90" i="25"/>
  <c r="K91" i="12"/>
  <c r="D90" i="19"/>
  <c r="AK90" i="19" s="1"/>
  <c r="L91" i="12"/>
  <c r="C92" i="12" s="1"/>
  <c r="K101" i="37" l="1"/>
  <c r="L101" i="37"/>
  <c r="C102" i="37" s="1"/>
  <c r="D102" i="37" s="1"/>
  <c r="E102" i="37" s="1"/>
  <c r="L102" i="31"/>
  <c r="C103" i="31" s="1"/>
  <c r="D103" i="31" s="1"/>
  <c r="E103" i="31" s="1"/>
  <c r="K102" i="31"/>
  <c r="H94" i="26"/>
  <c r="J94" i="26" s="1"/>
  <c r="C90" i="19"/>
  <c r="AJ90" i="19" s="1"/>
  <c r="C90" i="25"/>
  <c r="U90" i="25" s="1"/>
  <c r="V90" i="25" s="1"/>
  <c r="D92" i="12"/>
  <c r="E92" i="12" s="1"/>
  <c r="H102" i="37" l="1"/>
  <c r="J102" i="37" s="1"/>
  <c r="I102" i="37"/>
  <c r="H103" i="31"/>
  <c r="J103" i="31" s="1"/>
  <c r="I103" i="31"/>
  <c r="L94" i="26"/>
  <c r="C95" i="26" s="1"/>
  <c r="D95" i="26" s="1"/>
  <c r="E95" i="26" s="1"/>
  <c r="I95" i="26" s="1"/>
  <c r="K94" i="26"/>
  <c r="C93" i="27" s="1"/>
  <c r="AJ93" i="27" s="1"/>
  <c r="B93" i="27"/>
  <c r="AI93" i="27" s="1"/>
  <c r="I92" i="12"/>
  <c r="H92" i="12"/>
  <c r="J92" i="12" s="1"/>
  <c r="K102" i="37" l="1"/>
  <c r="L102" i="37"/>
  <c r="C103" i="37" s="1"/>
  <c r="D103" i="37" s="1"/>
  <c r="E103" i="37" s="1"/>
  <c r="L103" i="31"/>
  <c r="C104" i="31" s="1"/>
  <c r="D104" i="31" s="1"/>
  <c r="E104" i="31" s="1"/>
  <c r="K103" i="31"/>
  <c r="H95" i="26"/>
  <c r="J95" i="26" s="1"/>
  <c r="B94" i="27" s="1"/>
  <c r="AI94" i="27" s="1"/>
  <c r="D94" i="27"/>
  <c r="AK94" i="27" s="1"/>
  <c r="D91" i="25"/>
  <c r="B91" i="19"/>
  <c r="AI91" i="19" s="1"/>
  <c r="B91" i="25"/>
  <c r="T91" i="25" s="1"/>
  <c r="D91" i="19"/>
  <c r="AK91" i="19" s="1"/>
  <c r="K92" i="12"/>
  <c r="L92" i="12"/>
  <c r="C93" i="12" s="1"/>
  <c r="H103" i="37" l="1"/>
  <c r="J103" i="37" s="1"/>
  <c r="I103" i="37"/>
  <c r="H104" i="31"/>
  <c r="J104" i="31" s="1"/>
  <c r="I104" i="31"/>
  <c r="K95" i="26"/>
  <c r="C94" i="27" s="1"/>
  <c r="AJ94" i="27" s="1"/>
  <c r="L95" i="26"/>
  <c r="C96" i="26" s="1"/>
  <c r="D96" i="26" s="1"/>
  <c r="E96" i="26" s="1"/>
  <c r="H96" i="26" s="1"/>
  <c r="J96" i="26" s="1"/>
  <c r="B95" i="27" s="1"/>
  <c r="AI95" i="27" s="1"/>
  <c r="C91" i="19"/>
  <c r="AJ91" i="19" s="1"/>
  <c r="C91" i="25"/>
  <c r="U91" i="25" s="1"/>
  <c r="V91" i="25" s="1"/>
  <c r="D93" i="12"/>
  <c r="E93" i="12" s="1"/>
  <c r="L103" i="37" l="1"/>
  <c r="C104" i="37" s="1"/>
  <c r="D104" i="37" s="1"/>
  <c r="E104" i="37" s="1"/>
  <c r="K103" i="37"/>
  <c r="L104" i="31"/>
  <c r="C105" i="31" s="1"/>
  <c r="D105" i="31" s="1"/>
  <c r="E105" i="31" s="1"/>
  <c r="K104" i="31"/>
  <c r="I96" i="26"/>
  <c r="K96" i="26" s="1"/>
  <c r="C95" i="27" s="1"/>
  <c r="AJ95" i="27" s="1"/>
  <c r="H93" i="12"/>
  <c r="J93" i="12" s="1"/>
  <c r="I93" i="12"/>
  <c r="H104" i="37" l="1"/>
  <c r="J104" i="37" s="1"/>
  <c r="I104" i="37"/>
  <c r="I105" i="31"/>
  <c r="H105" i="31"/>
  <c r="J105" i="31" s="1"/>
  <c r="L96" i="26"/>
  <c r="C97" i="26" s="1"/>
  <c r="D97" i="26" s="1"/>
  <c r="E97" i="26" s="1"/>
  <c r="H97" i="26" s="1"/>
  <c r="J97" i="26" s="1"/>
  <c r="B96" i="27" s="1"/>
  <c r="AI96" i="27" s="1"/>
  <c r="D95" i="27"/>
  <c r="AK95" i="27" s="1"/>
  <c r="D92" i="25"/>
  <c r="B92" i="19"/>
  <c r="AI92" i="19" s="1"/>
  <c r="B92" i="25"/>
  <c r="T92" i="25" s="1"/>
  <c r="D92" i="19"/>
  <c r="AK92" i="19" s="1"/>
  <c r="K93" i="12"/>
  <c r="L93" i="12"/>
  <c r="C94" i="12" s="1"/>
  <c r="K105" i="31" l="1"/>
  <c r="L104" i="37"/>
  <c r="C105" i="37" s="1"/>
  <c r="D105" i="37" s="1"/>
  <c r="E105" i="37" s="1"/>
  <c r="K104" i="37"/>
  <c r="L105" i="31"/>
  <c r="C106" i="31" s="1"/>
  <c r="D106" i="31" s="1"/>
  <c r="E106" i="31" s="1"/>
  <c r="I97" i="26"/>
  <c r="D96" i="27" s="1"/>
  <c r="AK96" i="27" s="1"/>
  <c r="C92" i="19"/>
  <c r="AJ92" i="19" s="1"/>
  <c r="C92" i="25"/>
  <c r="U92" i="25" s="1"/>
  <c r="V92" i="25" s="1"/>
  <c r="D94" i="12"/>
  <c r="E94" i="12" s="1"/>
  <c r="H105" i="37" l="1"/>
  <c r="J105" i="37" s="1"/>
  <c r="I105" i="37"/>
  <c r="H106" i="31"/>
  <c r="J106" i="31" s="1"/>
  <c r="I106" i="31"/>
  <c r="L97" i="26"/>
  <c r="C98" i="26" s="1"/>
  <c r="D98" i="26" s="1"/>
  <c r="E98" i="26" s="1"/>
  <c r="I98" i="26" s="1"/>
  <c r="K97" i="26"/>
  <c r="C96" i="27" s="1"/>
  <c r="AJ96" i="27" s="1"/>
  <c r="H94" i="12"/>
  <c r="J94" i="12" s="1"/>
  <c r="I94" i="12"/>
  <c r="K105" i="37" l="1"/>
  <c r="L105" i="37"/>
  <c r="C106" i="37" s="1"/>
  <c r="K106" i="31"/>
  <c r="L106" i="31"/>
  <c r="C107" i="31" s="1"/>
  <c r="D107" i="31" s="1"/>
  <c r="E107" i="31" s="1"/>
  <c r="H98" i="26"/>
  <c r="J98" i="26" s="1"/>
  <c r="B97" i="27" s="1"/>
  <c r="AI97" i="27" s="1"/>
  <c r="D97" i="27"/>
  <c r="AK97" i="27" s="1"/>
  <c r="L94" i="12"/>
  <c r="C95" i="12" s="1"/>
  <c r="D95" i="12" s="1"/>
  <c r="E95" i="12" s="1"/>
  <c r="D93" i="25"/>
  <c r="B93" i="19"/>
  <c r="AI93" i="19" s="1"/>
  <c r="B93" i="25"/>
  <c r="T93" i="25" s="1"/>
  <c r="D93" i="19"/>
  <c r="AK93" i="19" s="1"/>
  <c r="K94" i="12"/>
  <c r="D106" i="37" l="1"/>
  <c r="E106" i="37" s="1"/>
  <c r="H107" i="31"/>
  <c r="J107" i="31" s="1"/>
  <c r="I107" i="31"/>
  <c r="L98" i="26"/>
  <c r="C99" i="26" s="1"/>
  <c r="D99" i="26" s="1"/>
  <c r="E99" i="26" s="1"/>
  <c r="I99" i="26" s="1"/>
  <c r="K98" i="26"/>
  <c r="C97" i="27" s="1"/>
  <c r="AJ97" i="27" s="1"/>
  <c r="C93" i="19"/>
  <c r="AJ93" i="19" s="1"/>
  <c r="C93" i="25"/>
  <c r="U93" i="25" s="1"/>
  <c r="V93" i="25" s="1"/>
  <c r="H95" i="12"/>
  <c r="J95" i="12" s="1"/>
  <c r="I95" i="12"/>
  <c r="H106" i="37" l="1"/>
  <c r="J106" i="37" s="1"/>
  <c r="I106" i="37"/>
  <c r="K107" i="31"/>
  <c r="L107" i="31"/>
  <c r="C108" i="31" s="1"/>
  <c r="D108" i="31" s="1"/>
  <c r="E108" i="31" s="1"/>
  <c r="H99" i="26"/>
  <c r="J99" i="26" s="1"/>
  <c r="B98" i="27" s="1"/>
  <c r="AI98" i="27" s="1"/>
  <c r="D98" i="27"/>
  <c r="AK98" i="27" s="1"/>
  <c r="L99" i="26"/>
  <c r="C100" i="26" s="1"/>
  <c r="D100" i="26" s="1"/>
  <c r="B94" i="19"/>
  <c r="AI94" i="19" s="1"/>
  <c r="B94" i="25"/>
  <c r="T94" i="25" s="1"/>
  <c r="D94" i="25"/>
  <c r="D94" i="19"/>
  <c r="AK94" i="19" s="1"/>
  <c r="K95" i="12"/>
  <c r="L95" i="12"/>
  <c r="C96" i="12" s="1"/>
  <c r="L106" i="37" l="1"/>
  <c r="C107" i="37" s="1"/>
  <c r="D107" i="37" s="1"/>
  <c r="E107" i="37" s="1"/>
  <c r="K106" i="37"/>
  <c r="K99" i="26"/>
  <c r="C98" i="27" s="1"/>
  <c r="AJ98" i="27" s="1"/>
  <c r="H108" i="31"/>
  <c r="J108" i="31" s="1"/>
  <c r="I108" i="31"/>
  <c r="C94" i="19"/>
  <c r="AJ94" i="19" s="1"/>
  <c r="C94" i="25"/>
  <c r="U94" i="25" s="1"/>
  <c r="V94" i="25" s="1"/>
  <c r="D96" i="12"/>
  <c r="E96" i="12" s="1"/>
  <c r="H107" i="37" l="1"/>
  <c r="J107" i="37" s="1"/>
  <c r="I107" i="37"/>
  <c r="L108" i="31"/>
  <c r="C109" i="31" s="1"/>
  <c r="D109" i="31" s="1"/>
  <c r="E109" i="31" s="1"/>
  <c r="K108" i="31"/>
  <c r="H96" i="12"/>
  <c r="J96" i="12" s="1"/>
  <c r="I96" i="12"/>
  <c r="L107" i="37" l="1"/>
  <c r="C108" i="37" s="1"/>
  <c r="D108" i="37" s="1"/>
  <c r="E108" i="37" s="1"/>
  <c r="K107" i="37"/>
  <c r="H109" i="31"/>
  <c r="J109" i="31" s="1"/>
  <c r="I109" i="31"/>
  <c r="B95" i="19"/>
  <c r="AI95" i="19" s="1"/>
  <c r="B95" i="25"/>
  <c r="T95" i="25" s="1"/>
  <c r="D95" i="25"/>
  <c r="D95" i="19"/>
  <c r="AK95" i="19" s="1"/>
  <c r="K96" i="12"/>
  <c r="L96" i="12"/>
  <c r="C97" i="12" s="1"/>
  <c r="H108" i="37" l="1"/>
  <c r="J108" i="37" s="1"/>
  <c r="I108" i="37"/>
  <c r="K109" i="31"/>
  <c r="L109" i="31"/>
  <c r="C110" i="31" s="1"/>
  <c r="D110" i="31" s="1"/>
  <c r="E110" i="31" s="1"/>
  <c r="C95" i="19"/>
  <c r="AJ95" i="19" s="1"/>
  <c r="C95" i="25"/>
  <c r="U95" i="25" s="1"/>
  <c r="V95" i="25" s="1"/>
  <c r="D97" i="12"/>
  <c r="E97" i="12" s="1"/>
  <c r="K108" i="37" l="1"/>
  <c r="L108" i="37"/>
  <c r="C109" i="37" s="1"/>
  <c r="D109" i="37" s="1"/>
  <c r="E109" i="37" s="1"/>
  <c r="H110" i="31"/>
  <c r="J110" i="31" s="1"/>
  <c r="I110" i="31"/>
  <c r="I97" i="12"/>
  <c r="H97" i="12"/>
  <c r="J97" i="12" s="1"/>
  <c r="H109" i="37" l="1"/>
  <c r="J109" i="37" s="1"/>
  <c r="I109" i="37"/>
  <c r="L110" i="31"/>
  <c r="C111" i="31" s="1"/>
  <c r="D111" i="31" s="1"/>
  <c r="E111" i="31" s="1"/>
  <c r="K110" i="31"/>
  <c r="B96" i="19"/>
  <c r="AI96" i="19" s="1"/>
  <c r="B96" i="25"/>
  <c r="T96" i="25" s="1"/>
  <c r="D96" i="25"/>
  <c r="D96" i="19"/>
  <c r="AK96" i="19" s="1"/>
  <c r="K97" i="12"/>
  <c r="L97" i="12"/>
  <c r="C98" i="12" s="1"/>
  <c r="K109" i="37" l="1"/>
  <c r="L109" i="37"/>
  <c r="C110" i="37" s="1"/>
  <c r="D110" i="37" s="1"/>
  <c r="E110" i="37" s="1"/>
  <c r="I111" i="31"/>
  <c r="H111" i="31"/>
  <c r="J111" i="31" s="1"/>
  <c r="C96" i="19"/>
  <c r="AJ96" i="19" s="1"/>
  <c r="C96" i="25"/>
  <c r="U96" i="25" s="1"/>
  <c r="V96" i="25" s="1"/>
  <c r="D98" i="12"/>
  <c r="E98" i="12" s="1"/>
  <c r="H110" i="37" l="1"/>
  <c r="J110" i="37" s="1"/>
  <c r="I110" i="37"/>
  <c r="L111" i="31"/>
  <c r="C112" i="31" s="1"/>
  <c r="D112" i="31" s="1"/>
  <c r="E112" i="31" s="1"/>
  <c r="K111" i="31"/>
  <c r="H98" i="12"/>
  <c r="J98" i="12" s="1"/>
  <c r="I98" i="12"/>
  <c r="K110" i="37" l="1"/>
  <c r="L110" i="37"/>
  <c r="C111" i="37" s="1"/>
  <c r="D111" i="37" s="1"/>
  <c r="E111" i="37" s="1"/>
  <c r="H112" i="31"/>
  <c r="J112" i="31" s="1"/>
  <c r="I112" i="31"/>
  <c r="L98" i="12"/>
  <c r="C99" i="12" s="1"/>
  <c r="D99" i="12" s="1"/>
  <c r="E99" i="12" s="1"/>
  <c r="D97" i="25"/>
  <c r="B97" i="19"/>
  <c r="AI97" i="19" s="1"/>
  <c r="B97" i="25"/>
  <c r="T97" i="25" s="1"/>
  <c r="D97" i="19"/>
  <c r="AK97" i="19" s="1"/>
  <c r="K98" i="12"/>
  <c r="H111" i="37" l="1"/>
  <c r="J111" i="37" s="1"/>
  <c r="I111" i="37"/>
  <c r="L112" i="31"/>
  <c r="C113" i="31" s="1"/>
  <c r="D113" i="31" s="1"/>
  <c r="E113" i="31" s="1"/>
  <c r="K112" i="31"/>
  <c r="C97" i="19"/>
  <c r="AJ97" i="19" s="1"/>
  <c r="C97" i="25"/>
  <c r="U97" i="25" s="1"/>
  <c r="V97" i="25" s="1"/>
  <c r="I99" i="12"/>
  <c r="H99" i="12"/>
  <c r="J99" i="12" s="1"/>
  <c r="L111" i="37" l="1"/>
  <c r="C112" i="37" s="1"/>
  <c r="D112" i="37" s="1"/>
  <c r="E112" i="37" s="1"/>
  <c r="K111" i="37"/>
  <c r="I113" i="31"/>
  <c r="H113" i="31"/>
  <c r="J113" i="31" s="1"/>
  <c r="B98" i="19"/>
  <c r="AI98" i="19" s="1"/>
  <c r="B98" i="25"/>
  <c r="T98" i="25" s="1"/>
  <c r="D98" i="25"/>
  <c r="D98" i="19"/>
  <c r="AK98" i="19" s="1"/>
  <c r="K99" i="12"/>
  <c r="L99" i="12"/>
  <c r="C100" i="12" s="1"/>
  <c r="H112" i="37" l="1"/>
  <c r="J112" i="37" s="1"/>
  <c r="I112" i="37"/>
  <c r="K113" i="31"/>
  <c r="L113" i="31"/>
  <c r="C114" i="31" s="1"/>
  <c r="D114" i="31" s="1"/>
  <c r="E114" i="31" s="1"/>
  <c r="C98" i="19"/>
  <c r="AJ98" i="19" s="1"/>
  <c r="C98" i="25"/>
  <c r="U98" i="25" s="1"/>
  <c r="V98" i="25" s="1"/>
  <c r="D100" i="12"/>
  <c r="E100" i="12" s="1"/>
  <c r="E100" i="26" s="1"/>
  <c r="L112" i="37" l="1"/>
  <c r="C113" i="37" s="1"/>
  <c r="K112" i="37"/>
  <c r="H114" i="31"/>
  <c r="J114" i="31" s="1"/>
  <c r="I114" i="31"/>
  <c r="H100" i="26"/>
  <c r="J100" i="26" s="1"/>
  <c r="B99" i="27" s="1"/>
  <c r="AI99" i="27" s="1"/>
  <c r="I100" i="26"/>
  <c r="H100" i="12"/>
  <c r="J100" i="12" s="1"/>
  <c r="I100" i="12"/>
  <c r="D113" i="37" l="1"/>
  <c r="E113" i="37" s="1"/>
  <c r="L114" i="31"/>
  <c r="C115" i="31" s="1"/>
  <c r="D115" i="31" s="1"/>
  <c r="E115" i="31" s="1"/>
  <c r="K114" i="31"/>
  <c r="K100" i="26"/>
  <c r="C99" i="27" s="1"/>
  <c r="AJ99" i="27" s="1"/>
  <c r="D99" i="27"/>
  <c r="AK99" i="27" s="1"/>
  <c r="B99" i="19"/>
  <c r="AI99" i="19" s="1"/>
  <c r="B99" i="25"/>
  <c r="T99" i="25" s="1"/>
  <c r="L100" i="26"/>
  <c r="C101" i="26" s="1"/>
  <c r="D101" i="26" s="1"/>
  <c r="E101" i="26" s="1"/>
  <c r="D99" i="25"/>
  <c r="K100" i="12"/>
  <c r="D99" i="19"/>
  <c r="AK99" i="19" s="1"/>
  <c r="L100" i="12"/>
  <c r="C101" i="12" s="1"/>
  <c r="H113" i="37" l="1"/>
  <c r="J113" i="37" s="1"/>
  <c r="I113" i="37"/>
  <c r="H115" i="31"/>
  <c r="J115" i="31" s="1"/>
  <c r="I115" i="31"/>
  <c r="H101" i="26"/>
  <c r="J101" i="26" s="1"/>
  <c r="B100" i="27" s="1"/>
  <c r="AI100" i="27" s="1"/>
  <c r="I101" i="26"/>
  <c r="C99" i="19"/>
  <c r="AJ99" i="19" s="1"/>
  <c r="C99" i="25"/>
  <c r="U99" i="25" s="1"/>
  <c r="V99" i="25" s="1"/>
  <c r="D101" i="12"/>
  <c r="E101" i="12" s="1"/>
  <c r="K113" i="37" l="1"/>
  <c r="L113" i="37"/>
  <c r="C114" i="37" s="1"/>
  <c r="K115" i="31"/>
  <c r="L115" i="31"/>
  <c r="C116" i="31" s="1"/>
  <c r="D116" i="31" s="1"/>
  <c r="E116" i="31" s="1"/>
  <c r="K101" i="26"/>
  <c r="C100" i="27" s="1"/>
  <c r="AJ100" i="27" s="1"/>
  <c r="D100" i="27"/>
  <c r="AK100" i="27" s="1"/>
  <c r="L101" i="26"/>
  <c r="C102" i="26" s="1"/>
  <c r="D102" i="26" s="1"/>
  <c r="E102" i="26" s="1"/>
  <c r="H101" i="12"/>
  <c r="J101" i="12" s="1"/>
  <c r="I101" i="12"/>
  <c r="D114" i="37" l="1"/>
  <c r="E114" i="37" s="1"/>
  <c r="H116" i="31"/>
  <c r="J116" i="31" s="1"/>
  <c r="I116" i="31"/>
  <c r="D100" i="25"/>
  <c r="B100" i="19"/>
  <c r="AI100" i="19" s="1"/>
  <c r="B100" i="25"/>
  <c r="T100" i="25" s="1"/>
  <c r="H102" i="26"/>
  <c r="J102" i="26" s="1"/>
  <c r="B101" i="27" s="1"/>
  <c r="AI101" i="27" s="1"/>
  <c r="I102" i="26"/>
  <c r="D100" i="19"/>
  <c r="AK100" i="19" s="1"/>
  <c r="K101" i="12"/>
  <c r="L101" i="12"/>
  <c r="C102" i="12" s="1"/>
  <c r="H114" i="37" l="1"/>
  <c r="J114" i="37" s="1"/>
  <c r="I114" i="37"/>
  <c r="L116" i="31"/>
  <c r="C117" i="31" s="1"/>
  <c r="D117" i="31" s="1"/>
  <c r="E117" i="31" s="1"/>
  <c r="K116" i="31"/>
  <c r="K102" i="26"/>
  <c r="C101" i="27" s="1"/>
  <c r="AJ101" i="27" s="1"/>
  <c r="D101" i="27"/>
  <c r="AK101" i="27" s="1"/>
  <c r="L102" i="26"/>
  <c r="C103" i="26" s="1"/>
  <c r="D103" i="26" s="1"/>
  <c r="E103" i="26" s="1"/>
  <c r="C100" i="19"/>
  <c r="AJ100" i="19" s="1"/>
  <c r="C100" i="25"/>
  <c r="U100" i="25" s="1"/>
  <c r="V100" i="25" s="1"/>
  <c r="D102" i="12"/>
  <c r="E102" i="12" s="1"/>
  <c r="L114" i="37" l="1"/>
  <c r="C115" i="37" s="1"/>
  <c r="D115" i="37" s="1"/>
  <c r="E115" i="37" s="1"/>
  <c r="K114" i="37"/>
  <c r="H117" i="31"/>
  <c r="J117" i="31" s="1"/>
  <c r="I117" i="31"/>
  <c r="H103" i="26"/>
  <c r="J103" i="26" s="1"/>
  <c r="B102" i="27" s="1"/>
  <c r="AI102" i="27" s="1"/>
  <c r="I103" i="26"/>
  <c r="I102" i="12"/>
  <c r="H102" i="12"/>
  <c r="J102" i="12" s="1"/>
  <c r="H115" i="37" l="1"/>
  <c r="J115" i="37" s="1"/>
  <c r="I115" i="37"/>
  <c r="L117" i="31"/>
  <c r="C118" i="31" s="1"/>
  <c r="D118" i="31" s="1"/>
  <c r="E118" i="31" s="1"/>
  <c r="I118" i="31"/>
  <c r="H118" i="31"/>
  <c r="J118" i="31" s="1"/>
  <c r="K117" i="31"/>
  <c r="K103" i="26"/>
  <c r="C102" i="27" s="1"/>
  <c r="AJ102" i="27" s="1"/>
  <c r="D102" i="27"/>
  <c r="AK102" i="27" s="1"/>
  <c r="D101" i="25"/>
  <c r="L103" i="26"/>
  <c r="C104" i="26" s="1"/>
  <c r="D104" i="26" s="1"/>
  <c r="E104" i="26" s="1"/>
  <c r="B101" i="19"/>
  <c r="AI101" i="19" s="1"/>
  <c r="B101" i="25"/>
  <c r="T101" i="25" s="1"/>
  <c r="D101" i="19"/>
  <c r="AK101" i="19" s="1"/>
  <c r="K102" i="12"/>
  <c r="L102" i="12"/>
  <c r="C103" i="12" s="1"/>
  <c r="L115" i="37" l="1"/>
  <c r="C116" i="37" s="1"/>
  <c r="D116" i="37" s="1"/>
  <c r="E116" i="37" s="1"/>
  <c r="K115" i="37"/>
  <c r="K118" i="31"/>
  <c r="L118" i="31"/>
  <c r="C119" i="31" s="1"/>
  <c r="D119" i="31" s="1"/>
  <c r="E119" i="31" s="1"/>
  <c r="H104" i="26"/>
  <c r="J104" i="26" s="1"/>
  <c r="B103" i="27" s="1"/>
  <c r="AI103" i="27" s="1"/>
  <c r="I104" i="26"/>
  <c r="C101" i="19"/>
  <c r="AJ101" i="19" s="1"/>
  <c r="C101" i="25"/>
  <c r="U101" i="25" s="1"/>
  <c r="V101" i="25" s="1"/>
  <c r="D103" i="12"/>
  <c r="E103" i="12" s="1"/>
  <c r="I116" i="37" l="1"/>
  <c r="H116" i="37"/>
  <c r="J116" i="37" s="1"/>
  <c r="H119" i="31"/>
  <c r="J119" i="31" s="1"/>
  <c r="I119" i="31"/>
  <c r="L119" i="31" s="1"/>
  <c r="C120" i="31" s="1"/>
  <c r="D120" i="31" s="1"/>
  <c r="E120" i="31" s="1"/>
  <c r="K104" i="26"/>
  <c r="C103" i="27" s="1"/>
  <c r="AJ103" i="27" s="1"/>
  <c r="D103" i="27"/>
  <c r="AK103" i="27" s="1"/>
  <c r="L104" i="26"/>
  <c r="C105" i="26" s="1"/>
  <c r="D105" i="26" s="1"/>
  <c r="E105" i="26" s="1"/>
  <c r="H103" i="12"/>
  <c r="J103" i="12" s="1"/>
  <c r="I103" i="12"/>
  <c r="L116" i="37" l="1"/>
  <c r="C117" i="37" s="1"/>
  <c r="K116" i="37"/>
  <c r="H120" i="31"/>
  <c r="J120" i="31" s="1"/>
  <c r="I120" i="31"/>
  <c r="K119" i="31"/>
  <c r="D102" i="25"/>
  <c r="H105" i="26"/>
  <c r="J105" i="26" s="1"/>
  <c r="B104" i="27" s="1"/>
  <c r="AI104" i="27" s="1"/>
  <c r="I105" i="26"/>
  <c r="B102" i="19"/>
  <c r="AI102" i="19" s="1"/>
  <c r="B102" i="25"/>
  <c r="T102" i="25" s="1"/>
  <c r="D102" i="19"/>
  <c r="AK102" i="19" s="1"/>
  <c r="K103" i="12"/>
  <c r="L103" i="12"/>
  <c r="C104" i="12" s="1"/>
  <c r="D117" i="37" l="1"/>
  <c r="E117" i="37"/>
  <c r="L120" i="31"/>
  <c r="C121" i="31" s="1"/>
  <c r="D121" i="31" s="1"/>
  <c r="E121" i="31" s="1"/>
  <c r="H121" i="31" s="1"/>
  <c r="J121" i="31" s="1"/>
  <c r="K120" i="31"/>
  <c r="K105" i="26"/>
  <c r="C104" i="27" s="1"/>
  <c r="AJ104" i="27" s="1"/>
  <c r="D104" i="27"/>
  <c r="AK104" i="27" s="1"/>
  <c r="C102" i="19"/>
  <c r="AJ102" i="19" s="1"/>
  <c r="C102" i="25"/>
  <c r="U102" i="25" s="1"/>
  <c r="V102" i="25" s="1"/>
  <c r="L105" i="26"/>
  <c r="C106" i="26" s="1"/>
  <c r="D106" i="26" s="1"/>
  <c r="E106" i="26" s="1"/>
  <c r="D104" i="12"/>
  <c r="E104" i="12" s="1"/>
  <c r="H117" i="37" l="1"/>
  <c r="J117" i="37" s="1"/>
  <c r="I117" i="37"/>
  <c r="I121" i="31"/>
  <c r="L121" i="31"/>
  <c r="C122" i="31" s="1"/>
  <c r="D122" i="31" s="1"/>
  <c r="E122" i="31" s="1"/>
  <c r="H122" i="31" s="1"/>
  <c r="J122" i="31" s="1"/>
  <c r="K121" i="31"/>
  <c r="H106" i="26"/>
  <c r="J106" i="26" s="1"/>
  <c r="B105" i="27" s="1"/>
  <c r="AI105" i="27" s="1"/>
  <c r="I106" i="26"/>
  <c r="I104" i="12"/>
  <c r="H104" i="12"/>
  <c r="J104" i="12" s="1"/>
  <c r="L117" i="37" l="1"/>
  <c r="C118" i="37" s="1"/>
  <c r="D118" i="37" s="1"/>
  <c r="E118" i="37" s="1"/>
  <c r="K117" i="37"/>
  <c r="I122" i="31"/>
  <c r="L122" i="31" s="1"/>
  <c r="C123" i="31" s="1"/>
  <c r="D123" i="31" s="1"/>
  <c r="E123" i="31" s="1"/>
  <c r="H123" i="31" s="1"/>
  <c r="J123" i="31" s="1"/>
  <c r="K106" i="26"/>
  <c r="C105" i="27" s="1"/>
  <c r="AJ105" i="27" s="1"/>
  <c r="D105" i="27"/>
  <c r="AK105" i="27" s="1"/>
  <c r="D103" i="25"/>
  <c r="L106" i="26"/>
  <c r="C107" i="26" s="1"/>
  <c r="D107" i="26" s="1"/>
  <c r="E107" i="26" s="1"/>
  <c r="B103" i="19"/>
  <c r="AI103" i="19" s="1"/>
  <c r="B103" i="25"/>
  <c r="T103" i="25" s="1"/>
  <c r="D103" i="19"/>
  <c r="AK103" i="19" s="1"/>
  <c r="K104" i="12"/>
  <c r="L104" i="12"/>
  <c r="C105" i="12" s="1"/>
  <c r="H118" i="37" l="1"/>
  <c r="J118" i="37" s="1"/>
  <c r="I118" i="37"/>
  <c r="K122" i="31"/>
  <c r="I123" i="31"/>
  <c r="L123" i="31" s="1"/>
  <c r="C124" i="31" s="1"/>
  <c r="D124" i="31" s="1"/>
  <c r="E124" i="31" s="1"/>
  <c r="H124" i="31" s="1"/>
  <c r="J124" i="31" s="1"/>
  <c r="H107" i="26"/>
  <c r="J107" i="26" s="1"/>
  <c r="B106" i="27" s="1"/>
  <c r="AI106" i="27" s="1"/>
  <c r="I107" i="26"/>
  <c r="C103" i="19"/>
  <c r="AJ103" i="19" s="1"/>
  <c r="C103" i="25"/>
  <c r="U103" i="25" s="1"/>
  <c r="V103" i="25" s="1"/>
  <c r="D105" i="12"/>
  <c r="E105" i="12" s="1"/>
  <c r="L118" i="37" l="1"/>
  <c r="C119" i="37" s="1"/>
  <c r="D119" i="37" s="1"/>
  <c r="E119" i="37" s="1"/>
  <c r="K118" i="37"/>
  <c r="K123" i="31"/>
  <c r="I124" i="31"/>
  <c r="K124" i="31" s="1"/>
  <c r="K107" i="26"/>
  <c r="C106" i="27" s="1"/>
  <c r="AJ106" i="27" s="1"/>
  <c r="D106" i="27"/>
  <c r="AK106" i="27" s="1"/>
  <c r="L107" i="26"/>
  <c r="C108" i="26" s="1"/>
  <c r="D108" i="26" s="1"/>
  <c r="E108" i="26" s="1"/>
  <c r="H105" i="12"/>
  <c r="J105" i="12" s="1"/>
  <c r="I105" i="12"/>
  <c r="L124" i="31" l="1"/>
  <c r="C125" i="31" s="1"/>
  <c r="D125" i="31" s="1"/>
  <c r="E125" i="31" s="1"/>
  <c r="H119" i="37"/>
  <c r="J119" i="37" s="1"/>
  <c r="I119" i="37"/>
  <c r="H125" i="31"/>
  <c r="J125" i="31" s="1"/>
  <c r="I125" i="31"/>
  <c r="D104" i="25"/>
  <c r="B104" i="19"/>
  <c r="AI104" i="19" s="1"/>
  <c r="B104" i="25"/>
  <c r="T104" i="25" s="1"/>
  <c r="H108" i="26"/>
  <c r="J108" i="26" s="1"/>
  <c r="B107" i="27" s="1"/>
  <c r="AI107" i="27" s="1"/>
  <c r="I108" i="26"/>
  <c r="D104" i="19"/>
  <c r="AK104" i="19" s="1"/>
  <c r="K105" i="12"/>
  <c r="L105" i="12"/>
  <c r="C106" i="12" s="1"/>
  <c r="L119" i="37" l="1"/>
  <c r="C120" i="37" s="1"/>
  <c r="D120" i="37" s="1"/>
  <c r="E120" i="37" s="1"/>
  <c r="K119" i="37"/>
  <c r="L125" i="31"/>
  <c r="C126" i="31" s="1"/>
  <c r="D126" i="31" s="1"/>
  <c r="E126" i="31" s="1"/>
  <c r="K125" i="31"/>
  <c r="K108" i="26"/>
  <c r="C107" i="27" s="1"/>
  <c r="AJ107" i="27" s="1"/>
  <c r="D107" i="27"/>
  <c r="AK107" i="27" s="1"/>
  <c r="L108" i="26"/>
  <c r="C109" i="26" s="1"/>
  <c r="D109" i="26" s="1"/>
  <c r="E109" i="26" s="1"/>
  <c r="C104" i="19"/>
  <c r="AJ104" i="19" s="1"/>
  <c r="C104" i="25"/>
  <c r="U104" i="25" s="1"/>
  <c r="V104" i="25" s="1"/>
  <c r="D106" i="12"/>
  <c r="E106" i="12" s="1"/>
  <c r="H120" i="37" l="1"/>
  <c r="J120" i="37" s="1"/>
  <c r="I120" i="37"/>
  <c r="I126" i="31"/>
  <c r="H126" i="31"/>
  <c r="J126" i="31" s="1"/>
  <c r="H109" i="26"/>
  <c r="J109" i="26" s="1"/>
  <c r="B108" i="27" s="1"/>
  <c r="AI108" i="27" s="1"/>
  <c r="I109" i="26"/>
  <c r="I106" i="12"/>
  <c r="H106" i="12"/>
  <c r="J106" i="12" s="1"/>
  <c r="L120" i="37" l="1"/>
  <c r="C121" i="37" s="1"/>
  <c r="K120" i="37"/>
  <c r="K126" i="31"/>
  <c r="L126" i="31"/>
  <c r="C127" i="31" s="1"/>
  <c r="D127" i="31" s="1"/>
  <c r="E127" i="31" s="1"/>
  <c r="K109" i="26"/>
  <c r="C108" i="27" s="1"/>
  <c r="AJ108" i="27" s="1"/>
  <c r="D108" i="27"/>
  <c r="AK108" i="27" s="1"/>
  <c r="L109" i="26"/>
  <c r="C110" i="26" s="1"/>
  <c r="D110" i="26" s="1"/>
  <c r="E110" i="26" s="1"/>
  <c r="H110" i="26" s="1"/>
  <c r="J110" i="26" s="1"/>
  <c r="B109" i="27" s="1"/>
  <c r="AI109" i="27" s="1"/>
  <c r="D105" i="25"/>
  <c r="B105" i="19"/>
  <c r="AI105" i="19" s="1"/>
  <c r="B105" i="25"/>
  <c r="T105" i="25" s="1"/>
  <c r="K106" i="12"/>
  <c r="D105" i="19"/>
  <c r="AK105" i="19" s="1"/>
  <c r="L106" i="12"/>
  <c r="C107" i="12" s="1"/>
  <c r="D121" i="37" l="1"/>
  <c r="E121" i="37"/>
  <c r="H127" i="31"/>
  <c r="J127" i="31" s="1"/>
  <c r="I127" i="31"/>
  <c r="I110" i="26"/>
  <c r="D109" i="27" s="1"/>
  <c r="AK109" i="27" s="1"/>
  <c r="C105" i="19"/>
  <c r="AJ105" i="19" s="1"/>
  <c r="C105" i="25"/>
  <c r="U105" i="25" s="1"/>
  <c r="V105" i="25" s="1"/>
  <c r="D107" i="12"/>
  <c r="E107" i="12" s="1"/>
  <c r="H121" i="37" l="1"/>
  <c r="J121" i="37" s="1"/>
  <c r="I121" i="37"/>
  <c r="K127" i="31"/>
  <c r="L127" i="31"/>
  <c r="C128" i="31" s="1"/>
  <c r="D128" i="31" s="1"/>
  <c r="E128" i="31" s="1"/>
  <c r="L110" i="26"/>
  <c r="C111" i="26" s="1"/>
  <c r="D111" i="26" s="1"/>
  <c r="E111" i="26" s="1"/>
  <c r="H111" i="26" s="1"/>
  <c r="J111" i="26" s="1"/>
  <c r="B110" i="27" s="1"/>
  <c r="AI110" i="27" s="1"/>
  <c r="K110" i="26"/>
  <c r="C109" i="27" s="1"/>
  <c r="AJ109" i="27" s="1"/>
  <c r="H107" i="12"/>
  <c r="J107" i="12" s="1"/>
  <c r="I107" i="12"/>
  <c r="L121" i="37" l="1"/>
  <c r="C122" i="37" s="1"/>
  <c r="K121" i="37"/>
  <c r="H128" i="31"/>
  <c r="J128" i="31" s="1"/>
  <c r="I128" i="31"/>
  <c r="I111" i="26"/>
  <c r="L111" i="26" s="1"/>
  <c r="C112" i="26" s="1"/>
  <c r="D112" i="26" s="1"/>
  <c r="B106" i="19"/>
  <c r="AI106" i="19" s="1"/>
  <c r="B106" i="25"/>
  <c r="T106" i="25" s="1"/>
  <c r="D106" i="25"/>
  <c r="D106" i="19"/>
  <c r="AK106" i="19" s="1"/>
  <c r="K107" i="12"/>
  <c r="L107" i="12"/>
  <c r="C108" i="12" s="1"/>
  <c r="D122" i="37" l="1"/>
  <c r="E122" i="37"/>
  <c r="L128" i="31"/>
  <c r="C129" i="31" s="1"/>
  <c r="D129" i="31" s="1"/>
  <c r="E129" i="31" s="1"/>
  <c r="H129" i="31" s="1"/>
  <c r="J129" i="31" s="1"/>
  <c r="K128" i="31"/>
  <c r="D110" i="27"/>
  <c r="AK110" i="27" s="1"/>
  <c r="K111" i="26"/>
  <c r="C110" i="27" s="1"/>
  <c r="AJ110" i="27" s="1"/>
  <c r="C106" i="19"/>
  <c r="AJ106" i="19" s="1"/>
  <c r="C106" i="25"/>
  <c r="U106" i="25" s="1"/>
  <c r="V106" i="25" s="1"/>
  <c r="D108" i="12"/>
  <c r="E108" i="12" s="1"/>
  <c r="H122" i="37" l="1"/>
  <c r="J122" i="37" s="1"/>
  <c r="I122" i="37"/>
  <c r="I129" i="31"/>
  <c r="L129" i="31" s="1"/>
  <c r="C130" i="31" s="1"/>
  <c r="D130" i="31" s="1"/>
  <c r="E130" i="31" s="1"/>
  <c r="H130" i="31" s="1"/>
  <c r="J130" i="31" s="1"/>
  <c r="I130" i="31"/>
  <c r="I108" i="12"/>
  <c r="H108" i="12"/>
  <c r="J108" i="12" s="1"/>
  <c r="L122" i="37" l="1"/>
  <c r="C123" i="37" s="1"/>
  <c r="D123" i="37" s="1"/>
  <c r="E123" i="37" s="1"/>
  <c r="K122" i="37"/>
  <c r="L130" i="31"/>
  <c r="C131" i="31" s="1"/>
  <c r="D131" i="31" s="1"/>
  <c r="E131" i="31" s="1"/>
  <c r="H131" i="31" s="1"/>
  <c r="J131" i="31" s="1"/>
  <c r="K129" i="31"/>
  <c r="K130" i="31"/>
  <c r="B107" i="19"/>
  <c r="AI107" i="19" s="1"/>
  <c r="B107" i="25"/>
  <c r="T107" i="25" s="1"/>
  <c r="D107" i="25"/>
  <c r="K108" i="12"/>
  <c r="D107" i="19"/>
  <c r="AK107" i="19" s="1"/>
  <c r="L108" i="12"/>
  <c r="C109" i="12" s="1"/>
  <c r="I131" i="31" l="1"/>
  <c r="H123" i="37"/>
  <c r="J123" i="37" s="1"/>
  <c r="I123" i="37"/>
  <c r="K131" i="31"/>
  <c r="L131" i="31"/>
  <c r="C132" i="31" s="1"/>
  <c r="D132" i="31" s="1"/>
  <c r="E132" i="31" s="1"/>
  <c r="C107" i="19"/>
  <c r="AJ107" i="19" s="1"/>
  <c r="C107" i="25"/>
  <c r="U107" i="25" s="1"/>
  <c r="V107" i="25" s="1"/>
  <c r="D109" i="12"/>
  <c r="E109" i="12" s="1"/>
  <c r="L123" i="37" l="1"/>
  <c r="C124" i="37" s="1"/>
  <c r="D124" i="37" s="1"/>
  <c r="E124" i="37" s="1"/>
  <c r="K123" i="37"/>
  <c r="H132" i="31"/>
  <c r="J132" i="31" s="1"/>
  <c r="I132" i="31"/>
  <c r="H109" i="12"/>
  <c r="J109" i="12" s="1"/>
  <c r="I109" i="12"/>
  <c r="H124" i="37" l="1"/>
  <c r="J124" i="37" s="1"/>
  <c r="I124" i="37"/>
  <c r="L132" i="31"/>
  <c r="C133" i="31" s="1"/>
  <c r="D133" i="31" s="1"/>
  <c r="E133" i="31" s="1"/>
  <c r="K132" i="31"/>
  <c r="D108" i="25"/>
  <c r="B108" i="19"/>
  <c r="AI108" i="19" s="1"/>
  <c r="B108" i="25"/>
  <c r="T108" i="25" s="1"/>
  <c r="D108" i="19"/>
  <c r="AK108" i="19" s="1"/>
  <c r="K109" i="12"/>
  <c r="L109" i="12"/>
  <c r="C110" i="12" s="1"/>
  <c r="L124" i="37" l="1"/>
  <c r="C125" i="37" s="1"/>
  <c r="K124" i="37"/>
  <c r="I133" i="31"/>
  <c r="H133" i="31"/>
  <c r="J133" i="31" s="1"/>
  <c r="C108" i="19"/>
  <c r="AJ108" i="19" s="1"/>
  <c r="C108" i="25"/>
  <c r="U108" i="25" s="1"/>
  <c r="V108" i="25" s="1"/>
  <c r="D110" i="12"/>
  <c r="E110" i="12" s="1"/>
  <c r="D125" i="37" l="1"/>
  <c r="E125" i="37"/>
  <c r="K133" i="31"/>
  <c r="L133" i="31"/>
  <c r="C134" i="31" s="1"/>
  <c r="D134" i="31" s="1"/>
  <c r="E134" i="31" s="1"/>
  <c r="I110" i="12"/>
  <c r="H110" i="12"/>
  <c r="J110" i="12" s="1"/>
  <c r="H125" i="37" l="1"/>
  <c r="J125" i="37" s="1"/>
  <c r="I125" i="37"/>
  <c r="H134" i="31"/>
  <c r="J134" i="31" s="1"/>
  <c r="I134" i="31"/>
  <c r="B109" i="19"/>
  <c r="AI109" i="19" s="1"/>
  <c r="B109" i="25"/>
  <c r="T109" i="25" s="1"/>
  <c r="D109" i="25"/>
  <c r="K110" i="12"/>
  <c r="D109" i="19"/>
  <c r="AK109" i="19" s="1"/>
  <c r="L110" i="12"/>
  <c r="C111" i="12" s="1"/>
  <c r="K125" i="37" l="1"/>
  <c r="L125" i="37"/>
  <c r="C126" i="37" s="1"/>
  <c r="D126" i="37" s="1"/>
  <c r="E126" i="37" s="1"/>
  <c r="L134" i="31"/>
  <c r="C135" i="31" s="1"/>
  <c r="D135" i="31" s="1"/>
  <c r="E135" i="31" s="1"/>
  <c r="H135" i="31" s="1"/>
  <c r="J135" i="31" s="1"/>
  <c r="K134" i="31"/>
  <c r="C109" i="19"/>
  <c r="AJ109" i="19" s="1"/>
  <c r="C109" i="25"/>
  <c r="U109" i="25" s="1"/>
  <c r="V109" i="25" s="1"/>
  <c r="D111" i="12"/>
  <c r="E111" i="12" s="1"/>
  <c r="H126" i="37" l="1"/>
  <c r="J126" i="37" s="1"/>
  <c r="I126" i="37"/>
  <c r="I135" i="31"/>
  <c r="L135" i="31" s="1"/>
  <c r="C136" i="31" s="1"/>
  <c r="D136" i="31" s="1"/>
  <c r="E136" i="31" s="1"/>
  <c r="H111" i="12"/>
  <c r="J111" i="12" s="1"/>
  <c r="I111" i="12"/>
  <c r="L126" i="37" l="1"/>
  <c r="C127" i="37" s="1"/>
  <c r="D127" i="37" s="1"/>
  <c r="E127" i="37" s="1"/>
  <c r="K126" i="37"/>
  <c r="K135" i="31"/>
  <c r="H136" i="31"/>
  <c r="J136" i="31" s="1"/>
  <c r="I136" i="31"/>
  <c r="D110" i="25"/>
  <c r="B110" i="19"/>
  <c r="AI110" i="19" s="1"/>
  <c r="B110" i="25"/>
  <c r="T110" i="25" s="1"/>
  <c r="D110" i="19"/>
  <c r="AK110" i="19" s="1"/>
  <c r="K111" i="12"/>
  <c r="L111" i="12"/>
  <c r="C112" i="12" s="1"/>
  <c r="H127" i="37" l="1"/>
  <c r="J127" i="37" s="1"/>
  <c r="I127" i="37"/>
  <c r="L136" i="31"/>
  <c r="C137" i="31" s="1"/>
  <c r="D137" i="31" s="1"/>
  <c r="E137" i="31" s="1"/>
  <c r="K136" i="31"/>
  <c r="C110" i="19"/>
  <c r="AJ110" i="19" s="1"/>
  <c r="C110" i="25"/>
  <c r="U110" i="25" s="1"/>
  <c r="V110" i="25" s="1"/>
  <c r="D112" i="12"/>
  <c r="E112" i="12" s="1"/>
  <c r="E112" i="26" s="1"/>
  <c r="L127" i="37" l="1"/>
  <c r="C128" i="37" s="1"/>
  <c r="D128" i="37" s="1"/>
  <c r="E128" i="37" s="1"/>
  <c r="K127" i="37"/>
  <c r="I137" i="31"/>
  <c r="H137" i="31"/>
  <c r="J137" i="31" s="1"/>
  <c r="H112" i="26"/>
  <c r="J112" i="26" s="1"/>
  <c r="B111" i="27" s="1"/>
  <c r="AI111" i="27" s="1"/>
  <c r="I112" i="26"/>
  <c r="I112" i="12"/>
  <c r="H112" i="12"/>
  <c r="J112" i="12" s="1"/>
  <c r="H128" i="37" l="1"/>
  <c r="J128" i="37" s="1"/>
  <c r="I128" i="37"/>
  <c r="K137" i="31"/>
  <c r="L137" i="31"/>
  <c r="C138" i="31" s="1"/>
  <c r="D138" i="31" s="1"/>
  <c r="E138" i="31" s="1"/>
  <c r="K112" i="26"/>
  <c r="C111" i="27" s="1"/>
  <c r="AJ111" i="27" s="1"/>
  <c r="D111" i="27"/>
  <c r="AK111" i="27" s="1"/>
  <c r="D111" i="25"/>
  <c r="L112" i="26"/>
  <c r="C113" i="26" s="1"/>
  <c r="D113" i="26" s="1"/>
  <c r="E113" i="26" s="1"/>
  <c r="B111" i="19"/>
  <c r="AI111" i="19" s="1"/>
  <c r="B111" i="25"/>
  <c r="T111" i="25" s="1"/>
  <c r="D111" i="19"/>
  <c r="AK111" i="19" s="1"/>
  <c r="K112" i="12"/>
  <c r="L112" i="12"/>
  <c r="C113" i="12" s="1"/>
  <c r="L128" i="37" l="1"/>
  <c r="C129" i="37" s="1"/>
  <c r="D129" i="37" s="1"/>
  <c r="E129" i="37" s="1"/>
  <c r="K128" i="37"/>
  <c r="I138" i="31"/>
  <c r="H138" i="31"/>
  <c r="J138" i="31" s="1"/>
  <c r="H113" i="26"/>
  <c r="J113" i="26" s="1"/>
  <c r="B112" i="27" s="1"/>
  <c r="AI112" i="27" s="1"/>
  <c r="I113" i="26"/>
  <c r="C111" i="19"/>
  <c r="AJ111" i="19" s="1"/>
  <c r="C111" i="25"/>
  <c r="U111" i="25" s="1"/>
  <c r="V111" i="25" s="1"/>
  <c r="D113" i="12"/>
  <c r="E113" i="12" s="1"/>
  <c r="H129" i="37" l="1"/>
  <c r="J129" i="37" s="1"/>
  <c r="I129" i="37"/>
  <c r="L138" i="31"/>
  <c r="C139" i="31" s="1"/>
  <c r="D139" i="31" s="1"/>
  <c r="E139" i="31" s="1"/>
  <c r="K138" i="31"/>
  <c r="K113" i="26"/>
  <c r="C112" i="27" s="1"/>
  <c r="AJ112" i="27" s="1"/>
  <c r="D112" i="27"/>
  <c r="AK112" i="27" s="1"/>
  <c r="L113" i="26"/>
  <c r="C114" i="26" s="1"/>
  <c r="D114" i="26" s="1"/>
  <c r="E114" i="26" s="1"/>
  <c r="I113" i="12"/>
  <c r="H113" i="12"/>
  <c r="J113" i="12" s="1"/>
  <c r="K129" i="37" l="1"/>
  <c r="L129" i="37"/>
  <c r="C130" i="37" s="1"/>
  <c r="D130" i="37" s="1"/>
  <c r="E130" i="37" s="1"/>
  <c r="H139" i="31"/>
  <c r="J139" i="31" s="1"/>
  <c r="I139" i="31"/>
  <c r="B112" i="19"/>
  <c r="AI112" i="19" s="1"/>
  <c r="B112" i="25"/>
  <c r="T112" i="25" s="1"/>
  <c r="H114" i="26"/>
  <c r="J114" i="26" s="1"/>
  <c r="B113" i="27" s="1"/>
  <c r="AI113" i="27" s="1"/>
  <c r="I114" i="26"/>
  <c r="D112" i="25"/>
  <c r="K113" i="12"/>
  <c r="D112" i="19"/>
  <c r="AK112" i="19" s="1"/>
  <c r="L113" i="12"/>
  <c r="C114" i="12" s="1"/>
  <c r="H130" i="37" l="1"/>
  <c r="J130" i="37" s="1"/>
  <c r="I130" i="37"/>
  <c r="K139" i="31"/>
  <c r="L139" i="31"/>
  <c r="C140" i="31" s="1"/>
  <c r="D140" i="31" s="1"/>
  <c r="E140" i="31" s="1"/>
  <c r="K114" i="26"/>
  <c r="C113" i="27" s="1"/>
  <c r="AJ113" i="27" s="1"/>
  <c r="D113" i="27"/>
  <c r="AK113" i="27" s="1"/>
  <c r="L114" i="26"/>
  <c r="C115" i="26" s="1"/>
  <c r="D115" i="26" s="1"/>
  <c r="E115" i="26" s="1"/>
  <c r="C112" i="19"/>
  <c r="AJ112" i="19" s="1"/>
  <c r="C112" i="25"/>
  <c r="U112" i="25" s="1"/>
  <c r="D114" i="12"/>
  <c r="E114" i="12" s="1"/>
  <c r="L130" i="37" l="1"/>
  <c r="C131" i="37" s="1"/>
  <c r="D131" i="37" s="1"/>
  <c r="E131" i="37" s="1"/>
  <c r="K130" i="37"/>
  <c r="I140" i="31"/>
  <c r="H140" i="31"/>
  <c r="J140" i="31" s="1"/>
  <c r="K140" i="31" s="1"/>
  <c r="V112" i="25"/>
  <c r="H115" i="26"/>
  <c r="J115" i="26" s="1"/>
  <c r="B114" i="27" s="1"/>
  <c r="AI114" i="27" s="1"/>
  <c r="I115" i="26"/>
  <c r="I114" i="12"/>
  <c r="H114" i="12"/>
  <c r="J114" i="12" s="1"/>
  <c r="H131" i="37" l="1"/>
  <c r="J131" i="37" s="1"/>
  <c r="I131" i="37"/>
  <c r="L140" i="31"/>
  <c r="C141" i="31" s="1"/>
  <c r="D141" i="31" s="1"/>
  <c r="E141" i="31" s="1"/>
  <c r="K115" i="26"/>
  <c r="C114" i="27" s="1"/>
  <c r="AJ114" i="27" s="1"/>
  <c r="D114" i="27"/>
  <c r="AK114" i="27" s="1"/>
  <c r="D113" i="25"/>
  <c r="L115" i="26"/>
  <c r="C116" i="26" s="1"/>
  <c r="B113" i="19"/>
  <c r="AI113" i="19" s="1"/>
  <c r="B113" i="25"/>
  <c r="T113" i="25" s="1"/>
  <c r="K114" i="12"/>
  <c r="D113" i="19"/>
  <c r="AK113" i="19" s="1"/>
  <c r="L114" i="12"/>
  <c r="C115" i="12" s="1"/>
  <c r="L131" i="37" l="1"/>
  <c r="C132" i="37" s="1"/>
  <c r="D132" i="37" s="1"/>
  <c r="E132" i="37" s="1"/>
  <c r="K131" i="37"/>
  <c r="H141" i="31"/>
  <c r="J141" i="31" s="1"/>
  <c r="I141" i="31"/>
  <c r="D116" i="26"/>
  <c r="E116" i="26" s="1"/>
  <c r="C113" i="19"/>
  <c r="AJ113" i="19" s="1"/>
  <c r="C113" i="25"/>
  <c r="U113" i="25" s="1"/>
  <c r="V113" i="25" s="1"/>
  <c r="D115" i="12"/>
  <c r="E115" i="12" s="1"/>
  <c r="H132" i="37" l="1"/>
  <c r="J132" i="37" s="1"/>
  <c r="I132" i="37"/>
  <c r="K141" i="31"/>
  <c r="L141" i="31"/>
  <c r="C142" i="31" s="1"/>
  <c r="D142" i="31" s="1"/>
  <c r="E142" i="31" s="1"/>
  <c r="H116" i="26"/>
  <c r="J116" i="26" s="1"/>
  <c r="B115" i="27" s="1"/>
  <c r="AI115" i="27" s="1"/>
  <c r="I116" i="26"/>
  <c r="I115" i="12"/>
  <c r="H115" i="12"/>
  <c r="J115" i="12" s="1"/>
  <c r="L132" i="37" l="1"/>
  <c r="C133" i="37" s="1"/>
  <c r="K132" i="37"/>
  <c r="H142" i="31"/>
  <c r="J142" i="31" s="1"/>
  <c r="I142" i="31"/>
  <c r="K116" i="26"/>
  <c r="C115" i="27" s="1"/>
  <c r="AJ115" i="27" s="1"/>
  <c r="D115" i="27"/>
  <c r="AK115" i="27" s="1"/>
  <c r="D114" i="25"/>
  <c r="L116" i="26"/>
  <c r="C117" i="26" s="1"/>
  <c r="D117" i="26" s="1"/>
  <c r="E117" i="26" s="1"/>
  <c r="B114" i="19"/>
  <c r="AI114" i="19" s="1"/>
  <c r="B114" i="25"/>
  <c r="T114" i="25" s="1"/>
  <c r="K115" i="12"/>
  <c r="D114" i="19"/>
  <c r="AK114" i="19" s="1"/>
  <c r="L115" i="12"/>
  <c r="C116" i="12" s="1"/>
  <c r="D133" i="37" l="1"/>
  <c r="E133" i="37" s="1"/>
  <c r="L142" i="31"/>
  <c r="C143" i="31" s="1"/>
  <c r="D143" i="31" s="1"/>
  <c r="E143" i="31" s="1"/>
  <c r="K142" i="31"/>
  <c r="H117" i="26"/>
  <c r="J117" i="26" s="1"/>
  <c r="B116" i="27" s="1"/>
  <c r="AI116" i="27" s="1"/>
  <c r="I117" i="26"/>
  <c r="C114" i="19"/>
  <c r="AJ114" i="19" s="1"/>
  <c r="C114" i="25"/>
  <c r="U114" i="25" s="1"/>
  <c r="V114" i="25" s="1"/>
  <c r="D116" i="12"/>
  <c r="E116" i="12" s="1"/>
  <c r="H133" i="37" l="1"/>
  <c r="J133" i="37" s="1"/>
  <c r="I133" i="37"/>
  <c r="I143" i="31"/>
  <c r="H143" i="31"/>
  <c r="J143" i="31" s="1"/>
  <c r="K117" i="26"/>
  <c r="C116" i="27" s="1"/>
  <c r="AJ116" i="27" s="1"/>
  <c r="D116" i="27"/>
  <c r="AK116" i="27" s="1"/>
  <c r="L117" i="26"/>
  <c r="C118" i="26" s="1"/>
  <c r="D118" i="26" s="1"/>
  <c r="E118" i="26" s="1"/>
  <c r="I116" i="12"/>
  <c r="H116" i="12"/>
  <c r="J116" i="12" s="1"/>
  <c r="K133" i="37" l="1"/>
  <c r="L133" i="37"/>
  <c r="C134" i="37" s="1"/>
  <c r="K143" i="31"/>
  <c r="L143" i="31"/>
  <c r="C144" i="31" s="1"/>
  <c r="D144" i="31" s="1"/>
  <c r="E144" i="31" s="1"/>
  <c r="B115" i="19"/>
  <c r="AI115" i="19" s="1"/>
  <c r="B115" i="25"/>
  <c r="T115" i="25" s="1"/>
  <c r="D115" i="25"/>
  <c r="H118" i="26"/>
  <c r="J118" i="26" s="1"/>
  <c r="B117" i="27" s="1"/>
  <c r="AI117" i="27" s="1"/>
  <c r="I118" i="26"/>
  <c r="D115" i="19"/>
  <c r="AK115" i="19" s="1"/>
  <c r="K116" i="12"/>
  <c r="L116" i="12"/>
  <c r="C117" i="12" s="1"/>
  <c r="D134" i="37" l="1"/>
  <c r="E134" i="37" s="1"/>
  <c r="H144" i="31"/>
  <c r="J144" i="31" s="1"/>
  <c r="I144" i="31"/>
  <c r="K118" i="26"/>
  <c r="C117" i="27" s="1"/>
  <c r="AJ117" i="27" s="1"/>
  <c r="D117" i="27"/>
  <c r="AK117" i="27" s="1"/>
  <c r="L118" i="26"/>
  <c r="C119" i="26" s="1"/>
  <c r="D119" i="26" s="1"/>
  <c r="E119" i="26" s="1"/>
  <c r="C115" i="19"/>
  <c r="AJ115" i="19" s="1"/>
  <c r="C115" i="25"/>
  <c r="U115" i="25" s="1"/>
  <c r="V115" i="25" s="1"/>
  <c r="D117" i="12"/>
  <c r="E117" i="12" s="1"/>
  <c r="I134" i="37" l="1"/>
  <c r="H134" i="37"/>
  <c r="J134" i="37" s="1"/>
  <c r="L144" i="31"/>
  <c r="C145" i="31" s="1"/>
  <c r="D145" i="31" s="1"/>
  <c r="E145" i="31" s="1"/>
  <c r="K144" i="31"/>
  <c r="H119" i="26"/>
  <c r="J119" i="26" s="1"/>
  <c r="B118" i="27" s="1"/>
  <c r="AI118" i="27" s="1"/>
  <c r="I119" i="26"/>
  <c r="I117" i="12"/>
  <c r="H117" i="12"/>
  <c r="J117" i="12" s="1"/>
  <c r="L134" i="37" l="1"/>
  <c r="C135" i="37" s="1"/>
  <c r="D135" i="37" s="1"/>
  <c r="E135" i="37" s="1"/>
  <c r="K134" i="37"/>
  <c r="I145" i="31"/>
  <c r="H145" i="31"/>
  <c r="J145" i="31" s="1"/>
  <c r="K119" i="26"/>
  <c r="C118" i="27" s="1"/>
  <c r="AJ118" i="27" s="1"/>
  <c r="D118" i="27"/>
  <c r="AK118" i="27" s="1"/>
  <c r="D116" i="25"/>
  <c r="L119" i="26"/>
  <c r="C120" i="26" s="1"/>
  <c r="D120" i="26" s="1"/>
  <c r="E120" i="26" s="1"/>
  <c r="B116" i="19"/>
  <c r="AI116" i="19" s="1"/>
  <c r="B116" i="25"/>
  <c r="T116" i="25" s="1"/>
  <c r="D116" i="19"/>
  <c r="AK116" i="19" s="1"/>
  <c r="K117" i="12"/>
  <c r="L117" i="12"/>
  <c r="C118" i="12" s="1"/>
  <c r="H135" i="37" l="1"/>
  <c r="J135" i="37" s="1"/>
  <c r="I135" i="37"/>
  <c r="L145" i="31"/>
  <c r="C146" i="31" s="1"/>
  <c r="D146" i="31" s="1"/>
  <c r="E146" i="31" s="1"/>
  <c r="K145" i="31"/>
  <c r="H120" i="26"/>
  <c r="J120" i="26" s="1"/>
  <c r="B119" i="27" s="1"/>
  <c r="AI119" i="27" s="1"/>
  <c r="I120" i="26"/>
  <c r="C116" i="19"/>
  <c r="AJ116" i="19" s="1"/>
  <c r="C116" i="25"/>
  <c r="U116" i="25" s="1"/>
  <c r="V116" i="25" s="1"/>
  <c r="D118" i="12"/>
  <c r="E118" i="12" s="1"/>
  <c r="L135" i="37" l="1"/>
  <c r="C136" i="37" s="1"/>
  <c r="D136" i="37" s="1"/>
  <c r="E136" i="37" s="1"/>
  <c r="K135" i="37"/>
  <c r="H146" i="31"/>
  <c r="J146" i="31" s="1"/>
  <c r="I146" i="31"/>
  <c r="K120" i="26"/>
  <c r="C119" i="27" s="1"/>
  <c r="AJ119" i="27" s="1"/>
  <c r="D119" i="27"/>
  <c r="AK119" i="27" s="1"/>
  <c r="L120" i="26"/>
  <c r="C121" i="26" s="1"/>
  <c r="D121" i="26" s="1"/>
  <c r="E121" i="26" s="1"/>
  <c r="I118" i="12"/>
  <c r="H118" i="12"/>
  <c r="J118" i="12" s="1"/>
  <c r="H136" i="37" l="1"/>
  <c r="J136" i="37" s="1"/>
  <c r="I136" i="37"/>
  <c r="K146" i="31"/>
  <c r="L146" i="31"/>
  <c r="C147" i="31" s="1"/>
  <c r="D147" i="31" s="1"/>
  <c r="E147" i="31" s="1"/>
  <c r="D117" i="25"/>
  <c r="B117" i="19"/>
  <c r="AI117" i="19" s="1"/>
  <c r="B117" i="25"/>
  <c r="T117" i="25" s="1"/>
  <c r="H121" i="26"/>
  <c r="J121" i="26" s="1"/>
  <c r="B120" i="27" s="1"/>
  <c r="AI120" i="27" s="1"/>
  <c r="I121" i="26"/>
  <c r="D117" i="19"/>
  <c r="AK117" i="19" s="1"/>
  <c r="K118" i="12"/>
  <c r="L118" i="12"/>
  <c r="C119" i="12" s="1"/>
  <c r="L136" i="37" l="1"/>
  <c r="C137" i="37" s="1"/>
  <c r="D137" i="37" s="1"/>
  <c r="E137" i="37" s="1"/>
  <c r="K136" i="37"/>
  <c r="H147" i="31"/>
  <c r="J147" i="31" s="1"/>
  <c r="I147" i="31"/>
  <c r="K121" i="26"/>
  <c r="C120" i="27" s="1"/>
  <c r="AJ120" i="27" s="1"/>
  <c r="D120" i="27"/>
  <c r="AK120" i="27" s="1"/>
  <c r="L121" i="26"/>
  <c r="C122" i="26" s="1"/>
  <c r="D122" i="26" s="1"/>
  <c r="E122" i="26" s="1"/>
  <c r="C117" i="19"/>
  <c r="AJ117" i="19" s="1"/>
  <c r="C117" i="25"/>
  <c r="U117" i="25" s="1"/>
  <c r="V117" i="25" s="1"/>
  <c r="D119" i="12"/>
  <c r="E119" i="12" s="1"/>
  <c r="H137" i="37" l="1"/>
  <c r="J137" i="37" s="1"/>
  <c r="I137" i="37"/>
  <c r="K147" i="31"/>
  <c r="L147" i="31"/>
  <c r="C148" i="31" s="1"/>
  <c r="D148" i="31" s="1"/>
  <c r="E148" i="31" s="1"/>
  <c r="H122" i="26"/>
  <c r="J122" i="26" s="1"/>
  <c r="B121" i="27" s="1"/>
  <c r="AI121" i="27" s="1"/>
  <c r="I122" i="26"/>
  <c r="I119" i="12"/>
  <c r="H119" i="12"/>
  <c r="J119" i="12" s="1"/>
  <c r="K137" i="37" l="1"/>
  <c r="L137" i="37"/>
  <c r="C138" i="37" s="1"/>
  <c r="D138" i="37" s="1"/>
  <c r="E138" i="37" s="1"/>
  <c r="I148" i="31"/>
  <c r="H148" i="31"/>
  <c r="J148" i="31" s="1"/>
  <c r="K122" i="26"/>
  <c r="C121" i="27" s="1"/>
  <c r="AJ121" i="27" s="1"/>
  <c r="D121" i="27"/>
  <c r="AK121" i="27" s="1"/>
  <c r="D118" i="25"/>
  <c r="L122" i="26"/>
  <c r="C123" i="26" s="1"/>
  <c r="D123" i="26" s="1"/>
  <c r="E123" i="26" s="1"/>
  <c r="B118" i="19"/>
  <c r="AI118" i="19" s="1"/>
  <c r="B118" i="25"/>
  <c r="T118" i="25" s="1"/>
  <c r="D118" i="19"/>
  <c r="AK118" i="19" s="1"/>
  <c r="K119" i="12"/>
  <c r="L119" i="12"/>
  <c r="C120" i="12" s="1"/>
  <c r="H138" i="37" l="1"/>
  <c r="J138" i="37" s="1"/>
  <c r="I138" i="37"/>
  <c r="K148" i="31"/>
  <c r="L148" i="31"/>
  <c r="C149" i="31" s="1"/>
  <c r="D149" i="31" s="1"/>
  <c r="E149" i="31" s="1"/>
  <c r="H123" i="26"/>
  <c r="J123" i="26" s="1"/>
  <c r="B122" i="27" s="1"/>
  <c r="AI122" i="27" s="1"/>
  <c r="I123" i="26"/>
  <c r="C118" i="19"/>
  <c r="AJ118" i="19" s="1"/>
  <c r="C118" i="25"/>
  <c r="U118" i="25" s="1"/>
  <c r="V118" i="25" s="1"/>
  <c r="D120" i="12"/>
  <c r="E120" i="12" s="1"/>
  <c r="L138" i="37" l="1"/>
  <c r="C139" i="37" s="1"/>
  <c r="D139" i="37" s="1"/>
  <c r="E139" i="37" s="1"/>
  <c r="K138" i="37"/>
  <c r="I149" i="31"/>
  <c r="H149" i="31"/>
  <c r="J149" i="31" s="1"/>
  <c r="K123" i="26"/>
  <c r="C122" i="27" s="1"/>
  <c r="AJ122" i="27" s="1"/>
  <c r="D122" i="27"/>
  <c r="AK122" i="27" s="1"/>
  <c r="L123" i="26"/>
  <c r="C124" i="26" s="1"/>
  <c r="D124" i="26" s="1"/>
  <c r="E124" i="26" s="1"/>
  <c r="I120" i="12"/>
  <c r="H120" i="12"/>
  <c r="J120" i="12" s="1"/>
  <c r="H139" i="37" l="1"/>
  <c r="J139" i="37" s="1"/>
  <c r="I139" i="37"/>
  <c r="L149" i="31"/>
  <c r="C150" i="31" s="1"/>
  <c r="D150" i="31" s="1"/>
  <c r="E150" i="31" s="1"/>
  <c r="K149" i="31"/>
  <c r="B119" i="19"/>
  <c r="AI119" i="19" s="1"/>
  <c r="B119" i="25"/>
  <c r="T119" i="25" s="1"/>
  <c r="D119" i="25"/>
  <c r="H124" i="26"/>
  <c r="J124" i="26" s="1"/>
  <c r="I124" i="26"/>
  <c r="D119" i="19"/>
  <c r="AK119" i="19" s="1"/>
  <c r="K120" i="12"/>
  <c r="L120" i="12"/>
  <c r="C121" i="12" s="1"/>
  <c r="L139" i="37" l="1"/>
  <c r="C140" i="37" s="1"/>
  <c r="D140" i="37" s="1"/>
  <c r="E140" i="37" s="1"/>
  <c r="K139" i="37"/>
  <c r="H150" i="31"/>
  <c r="J150" i="31" s="1"/>
  <c r="I150" i="31"/>
  <c r="K124" i="26"/>
  <c r="C119" i="19"/>
  <c r="AJ119" i="19" s="1"/>
  <c r="C119" i="25"/>
  <c r="U119" i="25" s="1"/>
  <c r="V119" i="25" s="1"/>
  <c r="L124" i="26"/>
  <c r="C125" i="26" s="1"/>
  <c r="D125" i="26" s="1"/>
  <c r="E125" i="26" s="1"/>
  <c r="D121" i="12"/>
  <c r="E121" i="12" s="1"/>
  <c r="H140" i="37" l="1"/>
  <c r="J140" i="37" s="1"/>
  <c r="I140" i="37"/>
  <c r="L150" i="31"/>
  <c r="C151" i="31" s="1"/>
  <c r="D151" i="31" s="1"/>
  <c r="E151" i="31" s="1"/>
  <c r="K150" i="31"/>
  <c r="H125" i="26"/>
  <c r="J125" i="26" s="1"/>
  <c r="I125" i="26"/>
  <c r="I121" i="12"/>
  <c r="H121" i="12"/>
  <c r="J121" i="12" s="1"/>
  <c r="L140" i="37" l="1"/>
  <c r="C141" i="37" s="1"/>
  <c r="D141" i="37" s="1"/>
  <c r="E141" i="37" s="1"/>
  <c r="K140" i="37"/>
  <c r="H151" i="31"/>
  <c r="J151" i="31" s="1"/>
  <c r="I151" i="31"/>
  <c r="K125" i="26"/>
  <c r="D120" i="25"/>
  <c r="L125" i="26"/>
  <c r="C126" i="26" s="1"/>
  <c r="D126" i="26" s="1"/>
  <c r="E126" i="26" s="1"/>
  <c r="B120" i="19"/>
  <c r="AI120" i="19" s="1"/>
  <c r="B120" i="25"/>
  <c r="T120" i="25" s="1"/>
  <c r="K121" i="12"/>
  <c r="D120" i="19"/>
  <c r="AK120" i="19" s="1"/>
  <c r="L121" i="12"/>
  <c r="C122" i="12" s="1"/>
  <c r="H141" i="37" l="1"/>
  <c r="J141" i="37" s="1"/>
  <c r="I141" i="37"/>
  <c r="K151" i="31"/>
  <c r="L151" i="31"/>
  <c r="C152" i="31" s="1"/>
  <c r="D152" i="31" s="1"/>
  <c r="E152" i="31" s="1"/>
  <c r="H126" i="26"/>
  <c r="J126" i="26" s="1"/>
  <c r="I126" i="26"/>
  <c r="C120" i="19"/>
  <c r="AJ120" i="19" s="1"/>
  <c r="C120" i="25"/>
  <c r="U120" i="25" s="1"/>
  <c r="V120" i="25" s="1"/>
  <c r="D122" i="12"/>
  <c r="E122" i="12" s="1"/>
  <c r="K141" i="37" l="1"/>
  <c r="L141" i="37"/>
  <c r="C142" i="37" s="1"/>
  <c r="D142" i="37" s="1"/>
  <c r="E142" i="37" s="1"/>
  <c r="H152" i="31"/>
  <c r="J152" i="31" s="1"/>
  <c r="I152" i="31"/>
  <c r="K126" i="26"/>
  <c r="L126" i="26"/>
  <c r="C127" i="26" s="1"/>
  <c r="D127" i="26" s="1"/>
  <c r="E127" i="26" s="1"/>
  <c r="I122" i="12"/>
  <c r="H122" i="12"/>
  <c r="J122" i="12" s="1"/>
  <c r="H142" i="37" l="1"/>
  <c r="J142" i="37" s="1"/>
  <c r="I142" i="37"/>
  <c r="L152" i="31"/>
  <c r="C153" i="31" s="1"/>
  <c r="D153" i="31" s="1"/>
  <c r="E153" i="31" s="1"/>
  <c r="K152" i="31"/>
  <c r="B121" i="19"/>
  <c r="AI121" i="19" s="1"/>
  <c r="B121" i="25"/>
  <c r="T121" i="25" s="1"/>
  <c r="D121" i="25"/>
  <c r="H127" i="26"/>
  <c r="J127" i="26" s="1"/>
  <c r="I127" i="26"/>
  <c r="K122" i="12"/>
  <c r="D121" i="19"/>
  <c r="AK121" i="19" s="1"/>
  <c r="L122" i="12"/>
  <c r="C123" i="12" s="1"/>
  <c r="L142" i="37" l="1"/>
  <c r="C143" i="37" s="1"/>
  <c r="D143" i="37" s="1"/>
  <c r="E143" i="37" s="1"/>
  <c r="K142" i="37"/>
  <c r="I153" i="31"/>
  <c r="H153" i="31"/>
  <c r="J153" i="31" s="1"/>
  <c r="K127" i="26"/>
  <c r="L127" i="26"/>
  <c r="C128" i="26" s="1"/>
  <c r="D128" i="26" s="1"/>
  <c r="E128" i="26" s="1"/>
  <c r="C121" i="19"/>
  <c r="AJ121" i="19" s="1"/>
  <c r="C121" i="25"/>
  <c r="U121" i="25" s="1"/>
  <c r="V121" i="25" s="1"/>
  <c r="D123" i="12"/>
  <c r="E123" i="12" s="1"/>
  <c r="H143" i="37" l="1"/>
  <c r="J143" i="37" s="1"/>
  <c r="I143" i="37"/>
  <c r="K153" i="31"/>
  <c r="L153" i="31"/>
  <c r="C154" i="31" s="1"/>
  <c r="D154" i="31" s="1"/>
  <c r="E154" i="31" s="1"/>
  <c r="H128" i="26"/>
  <c r="J128" i="26" s="1"/>
  <c r="I128" i="26"/>
  <c r="H123" i="12"/>
  <c r="J123" i="12" s="1"/>
  <c r="I123" i="12"/>
  <c r="L143" i="37" l="1"/>
  <c r="C144" i="37" s="1"/>
  <c r="D144" i="37" s="1"/>
  <c r="E144" i="37" s="1"/>
  <c r="K143" i="37"/>
  <c r="I154" i="31"/>
  <c r="H154" i="31"/>
  <c r="J154" i="31" s="1"/>
  <c r="K154" i="31" s="1"/>
  <c r="K128" i="26"/>
  <c r="B122" i="19"/>
  <c r="AI122" i="19" s="1"/>
  <c r="B122" i="25"/>
  <c r="T122" i="25" s="1"/>
  <c r="L128" i="26"/>
  <c r="C129" i="26" s="1"/>
  <c r="D129" i="26" s="1"/>
  <c r="E129" i="26" s="1"/>
  <c r="D122" i="25"/>
  <c r="K123" i="12"/>
  <c r="D122" i="19"/>
  <c r="AK122" i="19" s="1"/>
  <c r="L123" i="12"/>
  <c r="C124" i="12" s="1"/>
  <c r="H144" i="37" l="1"/>
  <c r="J144" i="37" s="1"/>
  <c r="I144" i="37"/>
  <c r="L154" i="31"/>
  <c r="C155" i="31" s="1"/>
  <c r="D155" i="31" s="1"/>
  <c r="E155" i="31" s="1"/>
  <c r="AQ12" i="19"/>
  <c r="H129" i="26"/>
  <c r="J129" i="26" s="1"/>
  <c r="I129" i="26"/>
  <c r="AF3" i="25"/>
  <c r="AF4" i="25"/>
  <c r="AA5" i="25"/>
  <c r="AF5" i="25" s="1"/>
  <c r="AA6" i="25"/>
  <c r="AF6" i="25" s="1"/>
  <c r="AA7" i="25"/>
  <c r="AF7" i="25" s="1"/>
  <c r="AA8" i="25"/>
  <c r="AF8" i="25" s="1"/>
  <c r="AA9" i="25"/>
  <c r="AF9" i="25" s="1"/>
  <c r="AA10" i="25"/>
  <c r="AF10" i="25" s="1"/>
  <c r="AA11" i="25"/>
  <c r="AF11" i="25" s="1"/>
  <c r="AA12" i="25"/>
  <c r="AF12" i="25" s="1"/>
  <c r="C122" i="19"/>
  <c r="AJ122" i="19" s="1"/>
  <c r="C122" i="25"/>
  <c r="U122" i="25" s="1"/>
  <c r="AP3" i="27"/>
  <c r="AU3" i="27" s="1"/>
  <c r="AP4" i="27"/>
  <c r="AU4" i="27" s="1"/>
  <c r="AP5" i="27"/>
  <c r="AU5" i="27" s="1"/>
  <c r="AP6" i="27"/>
  <c r="AU6" i="27" s="1"/>
  <c r="AP7" i="27"/>
  <c r="AU7" i="27" s="1"/>
  <c r="AP8" i="27"/>
  <c r="AU8" i="27" s="1"/>
  <c r="AP9" i="27"/>
  <c r="AU9" i="27" s="1"/>
  <c r="AP10" i="27"/>
  <c r="AU10" i="27" s="1"/>
  <c r="AP11" i="27"/>
  <c r="AU11" i="27" s="1"/>
  <c r="AP12" i="27"/>
  <c r="AU12" i="27" s="1"/>
  <c r="D124" i="12"/>
  <c r="E124" i="12" s="1"/>
  <c r="L144" i="37" l="1"/>
  <c r="C145" i="37" s="1"/>
  <c r="D145" i="37" s="1"/>
  <c r="E145" i="37" s="1"/>
  <c r="K144" i="37"/>
  <c r="I155" i="31"/>
  <c r="H155" i="31"/>
  <c r="J155" i="31" s="1"/>
  <c r="K129" i="26"/>
  <c r="V122" i="25"/>
  <c r="AE3" i="25"/>
  <c r="AE4" i="25"/>
  <c r="Z5" i="25"/>
  <c r="AE5" i="25" s="1"/>
  <c r="Z6" i="25"/>
  <c r="AE6" i="25" s="1"/>
  <c r="Z7" i="25"/>
  <c r="AE7" i="25" s="1"/>
  <c r="Z8" i="25"/>
  <c r="AE8" i="25" s="1"/>
  <c r="Z9" i="25"/>
  <c r="AE9" i="25" s="1"/>
  <c r="Z10" i="25"/>
  <c r="AE10" i="25" s="1"/>
  <c r="Z11" i="25"/>
  <c r="AE11" i="25" s="1"/>
  <c r="Z12" i="25"/>
  <c r="AE12" i="25" s="1"/>
  <c r="AO3" i="27"/>
  <c r="AT3" i="27" s="1"/>
  <c r="AO4" i="27"/>
  <c r="AT4" i="27" s="1"/>
  <c r="AO5" i="27"/>
  <c r="AT5" i="27" s="1"/>
  <c r="AO6" i="27"/>
  <c r="AT6" i="27" s="1"/>
  <c r="AO7" i="27"/>
  <c r="AT7" i="27" s="1"/>
  <c r="AO8" i="27"/>
  <c r="AT8" i="27" s="1"/>
  <c r="AO9" i="27"/>
  <c r="AT9" i="27" s="1"/>
  <c r="AO10" i="27"/>
  <c r="AT10" i="27" s="1"/>
  <c r="AO11" i="27"/>
  <c r="AT11" i="27" s="1"/>
  <c r="AO12" i="27"/>
  <c r="AT12" i="27" s="1"/>
  <c r="L129" i="26"/>
  <c r="C130" i="26" s="1"/>
  <c r="D130" i="26" s="1"/>
  <c r="E130" i="26" s="1"/>
  <c r="I124" i="12"/>
  <c r="H124" i="12"/>
  <c r="J124" i="12" s="1"/>
  <c r="I145" i="37" l="1"/>
  <c r="H145" i="37"/>
  <c r="J145" i="37" s="1"/>
  <c r="K155" i="31"/>
  <c r="L155" i="31"/>
  <c r="C156" i="31" s="1"/>
  <c r="D156" i="31" s="1"/>
  <c r="E156" i="31" s="1"/>
  <c r="L124" i="12"/>
  <c r="C125" i="12" s="1"/>
  <c r="D125" i="12" s="1"/>
  <c r="E125" i="12" s="1"/>
  <c r="AQ3" i="27"/>
  <c r="AQ4" i="27"/>
  <c r="AQ5" i="27"/>
  <c r="AQ6" i="27"/>
  <c r="AQ7" i="27"/>
  <c r="AQ8" i="27"/>
  <c r="AQ9" i="27"/>
  <c r="AQ10" i="27"/>
  <c r="AQ11" i="27"/>
  <c r="AQ12" i="27"/>
  <c r="H130" i="26"/>
  <c r="J130" i="26" s="1"/>
  <c r="I130" i="26"/>
  <c r="AB5" i="25"/>
  <c r="AB6" i="25"/>
  <c r="AB7" i="25"/>
  <c r="AB8" i="25"/>
  <c r="AB9" i="25"/>
  <c r="AB10" i="25"/>
  <c r="AB11" i="25"/>
  <c r="AB12" i="25"/>
  <c r="K124" i="12"/>
  <c r="L145" i="37" l="1"/>
  <c r="C146" i="37" s="1"/>
  <c r="D146" i="37" s="1"/>
  <c r="E146" i="37" s="1"/>
  <c r="K145" i="37"/>
  <c r="H156" i="31"/>
  <c r="J156" i="31" s="1"/>
  <c r="I156" i="31"/>
  <c r="K130" i="26"/>
  <c r="L130" i="26"/>
  <c r="C131" i="26" s="1"/>
  <c r="D131" i="26" s="1"/>
  <c r="E131" i="26" s="1"/>
  <c r="I125" i="12"/>
  <c r="H125" i="12"/>
  <c r="J125" i="12" s="1"/>
  <c r="H146" i="37" l="1"/>
  <c r="J146" i="37" s="1"/>
  <c r="I146" i="37"/>
  <c r="L156" i="31"/>
  <c r="C157" i="31" s="1"/>
  <c r="D157" i="31" s="1"/>
  <c r="E157" i="31" s="1"/>
  <c r="H157" i="31"/>
  <c r="J157" i="31" s="1"/>
  <c r="I157" i="31"/>
  <c r="K156" i="31"/>
  <c r="H131" i="26"/>
  <c r="J131" i="26" s="1"/>
  <c r="I131" i="26"/>
  <c r="K125" i="12"/>
  <c r="L125" i="12"/>
  <c r="C126" i="12" s="1"/>
  <c r="K146" i="37" l="1"/>
  <c r="L146" i="37"/>
  <c r="C147" i="37" s="1"/>
  <c r="D147" i="37" s="1"/>
  <c r="E147" i="37" s="1"/>
  <c r="L157" i="31"/>
  <c r="C158" i="31" s="1"/>
  <c r="D158" i="31" s="1"/>
  <c r="E158" i="31" s="1"/>
  <c r="K157" i="31"/>
  <c r="K131" i="26"/>
  <c r="L131" i="26"/>
  <c r="C132" i="26" s="1"/>
  <c r="D132" i="26" s="1"/>
  <c r="E132" i="26" s="1"/>
  <c r="D126" i="12"/>
  <c r="E126" i="12" s="1"/>
  <c r="H147" i="37" l="1"/>
  <c r="J147" i="37" s="1"/>
  <c r="I147" i="37"/>
  <c r="I158" i="31"/>
  <c r="H158" i="31"/>
  <c r="J158" i="31" s="1"/>
  <c r="H132" i="26"/>
  <c r="J132" i="26" s="1"/>
  <c r="I132" i="26"/>
  <c r="H126" i="12"/>
  <c r="J126" i="12" s="1"/>
  <c r="I126" i="12"/>
  <c r="L147" i="37" l="1"/>
  <c r="C148" i="37" s="1"/>
  <c r="D148" i="37" s="1"/>
  <c r="E148" i="37" s="1"/>
  <c r="K147" i="37"/>
  <c r="L158" i="31"/>
  <c r="C159" i="31" s="1"/>
  <c r="D159" i="31" s="1"/>
  <c r="E159" i="31" s="1"/>
  <c r="K158" i="31"/>
  <c r="K132" i="26"/>
  <c r="L132" i="26"/>
  <c r="C133" i="26" s="1"/>
  <c r="D133" i="26" s="1"/>
  <c r="E133" i="26" s="1"/>
  <c r="K126" i="12"/>
  <c r="L126" i="12"/>
  <c r="C127" i="12" s="1"/>
  <c r="H148" i="37" l="1"/>
  <c r="J148" i="37" s="1"/>
  <c r="I148" i="37"/>
  <c r="I159" i="31"/>
  <c r="H159" i="31"/>
  <c r="J159" i="31" s="1"/>
  <c r="K159" i="31" s="1"/>
  <c r="H133" i="26"/>
  <c r="J133" i="26" s="1"/>
  <c r="I133" i="26"/>
  <c r="D127" i="12"/>
  <c r="E127" i="12" s="1"/>
  <c r="L148" i="37" l="1"/>
  <c r="C149" i="37" s="1"/>
  <c r="D149" i="37" s="1"/>
  <c r="E149" i="37" s="1"/>
  <c r="K148" i="37"/>
  <c r="L159" i="31"/>
  <c r="C160" i="31" s="1"/>
  <c r="D160" i="31" s="1"/>
  <c r="E160" i="31" s="1"/>
  <c r="K133" i="26"/>
  <c r="L133" i="26"/>
  <c r="C134" i="26" s="1"/>
  <c r="D134" i="26" s="1"/>
  <c r="E134" i="26" s="1"/>
  <c r="I127" i="12"/>
  <c r="H127" i="12"/>
  <c r="J127" i="12" s="1"/>
  <c r="H149" i="37" l="1"/>
  <c r="J149" i="37" s="1"/>
  <c r="I149" i="37"/>
  <c r="H160" i="31"/>
  <c r="J160" i="31" s="1"/>
  <c r="I160" i="31"/>
  <c r="H134" i="26"/>
  <c r="J134" i="26" s="1"/>
  <c r="I134" i="26"/>
  <c r="K127" i="12"/>
  <c r="L127" i="12"/>
  <c r="C128" i="12" s="1"/>
  <c r="K149" i="37" l="1"/>
  <c r="L149" i="37"/>
  <c r="C150" i="37" s="1"/>
  <c r="D150" i="37" s="1"/>
  <c r="E150" i="37" s="1"/>
  <c r="L160" i="31"/>
  <c r="C161" i="31" s="1"/>
  <c r="D161" i="31" s="1"/>
  <c r="E161" i="31" s="1"/>
  <c r="K160" i="31"/>
  <c r="K134" i="26"/>
  <c r="L134" i="26"/>
  <c r="C135" i="26" s="1"/>
  <c r="D135" i="26" s="1"/>
  <c r="E135" i="26" s="1"/>
  <c r="D128" i="12"/>
  <c r="E128" i="12" s="1"/>
  <c r="H150" i="37" l="1"/>
  <c r="J150" i="37" s="1"/>
  <c r="I150" i="37"/>
  <c r="I161" i="31"/>
  <c r="H161" i="31"/>
  <c r="J161" i="31" s="1"/>
  <c r="H135" i="26"/>
  <c r="J135" i="26" s="1"/>
  <c r="I135" i="26"/>
  <c r="H128" i="12"/>
  <c r="J128" i="12" s="1"/>
  <c r="I128" i="12"/>
  <c r="L150" i="37" l="1"/>
  <c r="C151" i="37" s="1"/>
  <c r="D151" i="37" s="1"/>
  <c r="E151" i="37" s="1"/>
  <c r="K150" i="37"/>
  <c r="K161" i="31"/>
  <c r="L161" i="31"/>
  <c r="C162" i="31" s="1"/>
  <c r="D162" i="31" s="1"/>
  <c r="E162" i="31" s="1"/>
  <c r="K135" i="26"/>
  <c r="L135" i="26"/>
  <c r="C136" i="26" s="1"/>
  <c r="D136" i="26" s="1"/>
  <c r="E136" i="26" s="1"/>
  <c r="K128" i="12"/>
  <c r="L128" i="12"/>
  <c r="C129" i="12" s="1"/>
  <c r="H151" i="37" l="1"/>
  <c r="J151" i="37" s="1"/>
  <c r="I151" i="37"/>
  <c r="I162" i="31"/>
  <c r="H162" i="31"/>
  <c r="J162" i="31" s="1"/>
  <c r="K162" i="31" s="1"/>
  <c r="H136" i="26"/>
  <c r="J136" i="26" s="1"/>
  <c r="I136" i="26"/>
  <c r="D129" i="12"/>
  <c r="E129" i="12" s="1"/>
  <c r="L151" i="37" l="1"/>
  <c r="C152" i="37" s="1"/>
  <c r="K151" i="37"/>
  <c r="L162" i="31"/>
  <c r="C163" i="31" s="1"/>
  <c r="D163" i="31" s="1"/>
  <c r="E163" i="31" s="1"/>
  <c r="K136" i="26"/>
  <c r="L136" i="26"/>
  <c r="C137" i="26" s="1"/>
  <c r="D137" i="26" s="1"/>
  <c r="E137" i="26" s="1"/>
  <c r="H137" i="26" s="1"/>
  <c r="J137" i="26" s="1"/>
  <c r="I129" i="12"/>
  <c r="H129" i="12"/>
  <c r="J129" i="12" s="1"/>
  <c r="D152" i="37" l="1"/>
  <c r="E152" i="37"/>
  <c r="I163" i="31"/>
  <c r="H163" i="31"/>
  <c r="J163" i="31" s="1"/>
  <c r="I137" i="26"/>
  <c r="K137" i="26" s="1"/>
  <c r="K129" i="12"/>
  <c r="L129" i="12"/>
  <c r="C130" i="12" s="1"/>
  <c r="H152" i="37" l="1"/>
  <c r="J152" i="37" s="1"/>
  <c r="I152" i="37"/>
  <c r="L163" i="31"/>
  <c r="C164" i="31" s="1"/>
  <c r="D164" i="31" s="1"/>
  <c r="E164" i="31" s="1"/>
  <c r="K163" i="31"/>
  <c r="L137" i="26"/>
  <c r="C138" i="26" s="1"/>
  <c r="D138" i="26" s="1"/>
  <c r="E138" i="26" s="1"/>
  <c r="H138" i="26" s="1"/>
  <c r="J138" i="26" s="1"/>
  <c r="D130" i="12"/>
  <c r="E130" i="12" s="1"/>
  <c r="L152" i="37" l="1"/>
  <c r="C153" i="37" s="1"/>
  <c r="D153" i="37" s="1"/>
  <c r="E153" i="37" s="1"/>
  <c r="K152" i="37"/>
  <c r="H164" i="31"/>
  <c r="J164" i="31" s="1"/>
  <c r="I164" i="31"/>
  <c r="I138" i="26"/>
  <c r="K138" i="26" s="1"/>
  <c r="H130" i="12"/>
  <c r="J130" i="12" s="1"/>
  <c r="I130" i="12"/>
  <c r="H153" i="37" l="1"/>
  <c r="J153" i="37" s="1"/>
  <c r="I153" i="37"/>
  <c r="L164" i="31"/>
  <c r="C165" i="31" s="1"/>
  <c r="D165" i="31" s="1"/>
  <c r="E165" i="31" s="1"/>
  <c r="K164" i="31"/>
  <c r="L138" i="26"/>
  <c r="C139" i="26" s="1"/>
  <c r="D139" i="26" s="1"/>
  <c r="E139" i="26" s="1"/>
  <c r="H139" i="26" s="1"/>
  <c r="J139" i="26" s="1"/>
  <c r="K130" i="12"/>
  <c r="L130" i="12"/>
  <c r="C131" i="12" s="1"/>
  <c r="K153" i="37" l="1"/>
  <c r="L153" i="37"/>
  <c r="C154" i="37" s="1"/>
  <c r="D154" i="37" s="1"/>
  <c r="E154" i="37" s="1"/>
  <c r="H165" i="31"/>
  <c r="J165" i="31" s="1"/>
  <c r="I165" i="31"/>
  <c r="I139" i="26"/>
  <c r="K139" i="26" s="1"/>
  <c r="D131" i="12"/>
  <c r="E131" i="12" s="1"/>
  <c r="H154" i="37" l="1"/>
  <c r="J154" i="37" s="1"/>
  <c r="I154" i="37"/>
  <c r="L165" i="31"/>
  <c r="C166" i="31" s="1"/>
  <c r="D166" i="31" s="1"/>
  <c r="E166" i="31" s="1"/>
  <c r="K165" i="31"/>
  <c r="L139" i="26"/>
  <c r="C140" i="26" s="1"/>
  <c r="D140" i="26" s="1"/>
  <c r="E140" i="26" s="1"/>
  <c r="H140" i="26" s="1"/>
  <c r="J140" i="26" s="1"/>
  <c r="I131" i="12"/>
  <c r="H131" i="12"/>
  <c r="J131" i="12" s="1"/>
  <c r="L154" i="37" l="1"/>
  <c r="C155" i="37" s="1"/>
  <c r="D155" i="37" s="1"/>
  <c r="E155" i="37" s="1"/>
  <c r="K154" i="37"/>
  <c r="H166" i="31"/>
  <c r="J166" i="31" s="1"/>
  <c r="I166" i="31"/>
  <c r="L166" i="31" s="1"/>
  <c r="C167" i="31" s="1"/>
  <c r="D167" i="31" s="1"/>
  <c r="E167" i="31" s="1"/>
  <c r="I140" i="26"/>
  <c r="K140" i="26" s="1"/>
  <c r="K131" i="12"/>
  <c r="L131" i="12"/>
  <c r="C132" i="12" s="1"/>
  <c r="H155" i="37" l="1"/>
  <c r="J155" i="37" s="1"/>
  <c r="I155" i="37"/>
  <c r="I167" i="31"/>
  <c r="H167" i="31"/>
  <c r="J167" i="31" s="1"/>
  <c r="K166" i="31"/>
  <c r="L140" i="26"/>
  <c r="C141" i="26" s="1"/>
  <c r="D141" i="26" s="1"/>
  <c r="E141" i="26" s="1"/>
  <c r="H141" i="26" s="1"/>
  <c r="J141" i="26" s="1"/>
  <c r="D132" i="12"/>
  <c r="E132" i="12" s="1"/>
  <c r="L155" i="37" l="1"/>
  <c r="C156" i="37" s="1"/>
  <c r="D156" i="37" s="1"/>
  <c r="E156" i="37" s="1"/>
  <c r="K155" i="37"/>
  <c r="L167" i="31"/>
  <c r="C168" i="31" s="1"/>
  <c r="D168" i="31" s="1"/>
  <c r="E168" i="31" s="1"/>
  <c r="K167" i="31"/>
  <c r="I141" i="26"/>
  <c r="L141" i="26" s="1"/>
  <c r="C142" i="26" s="1"/>
  <c r="D142" i="26" s="1"/>
  <c r="E142" i="26" s="1"/>
  <c r="H132" i="12"/>
  <c r="J132" i="12" s="1"/>
  <c r="I132" i="12"/>
  <c r="H156" i="37" l="1"/>
  <c r="J156" i="37" s="1"/>
  <c r="I156" i="37"/>
  <c r="I168" i="31"/>
  <c r="H168" i="31"/>
  <c r="J168" i="31" s="1"/>
  <c r="K141" i="26"/>
  <c r="H142" i="26"/>
  <c r="J142" i="26" s="1"/>
  <c r="I142" i="26"/>
  <c r="K132" i="12"/>
  <c r="L132" i="12"/>
  <c r="C133" i="12" s="1"/>
  <c r="L156" i="37" l="1"/>
  <c r="C157" i="37" s="1"/>
  <c r="D157" i="37" s="1"/>
  <c r="E157" i="37" s="1"/>
  <c r="K156" i="37"/>
  <c r="K168" i="31"/>
  <c r="L168" i="31"/>
  <c r="C169" i="31" s="1"/>
  <c r="D169" i="31" s="1"/>
  <c r="E169" i="31" s="1"/>
  <c r="K142" i="26"/>
  <c r="L142" i="26"/>
  <c r="C143" i="26" s="1"/>
  <c r="D143" i="26" s="1"/>
  <c r="E143" i="26" s="1"/>
  <c r="D133" i="12"/>
  <c r="E133" i="12" s="1"/>
  <c r="H157" i="37" l="1"/>
  <c r="J157" i="37" s="1"/>
  <c r="I157" i="37"/>
  <c r="H169" i="31"/>
  <c r="J169" i="31" s="1"/>
  <c r="I169" i="31"/>
  <c r="H143" i="26"/>
  <c r="J143" i="26" s="1"/>
  <c r="I143" i="26"/>
  <c r="I133" i="12"/>
  <c r="H133" i="12"/>
  <c r="J133" i="12" s="1"/>
  <c r="K157" i="37" l="1"/>
  <c r="L157" i="37"/>
  <c r="C158" i="37" s="1"/>
  <c r="L169" i="31"/>
  <c r="C170" i="31" s="1"/>
  <c r="D170" i="31" s="1"/>
  <c r="E170" i="31" s="1"/>
  <c r="K169" i="31"/>
  <c r="K143" i="26"/>
  <c r="L143" i="26"/>
  <c r="C144" i="26" s="1"/>
  <c r="D144" i="26" s="1"/>
  <c r="E144" i="26" s="1"/>
  <c r="K133" i="12"/>
  <c r="L133" i="12"/>
  <c r="C134" i="12" s="1"/>
  <c r="D158" i="37" l="1"/>
  <c r="E158" i="37" s="1"/>
  <c r="H170" i="31"/>
  <c r="J170" i="31" s="1"/>
  <c r="I170" i="31"/>
  <c r="H144" i="26"/>
  <c r="J144" i="26" s="1"/>
  <c r="I144" i="26"/>
  <c r="D134" i="12"/>
  <c r="E134" i="12" s="1"/>
  <c r="H158" i="37" l="1"/>
  <c r="J158" i="37" s="1"/>
  <c r="I158" i="37"/>
  <c r="K170" i="31"/>
  <c r="L170" i="31"/>
  <c r="C171" i="31" s="1"/>
  <c r="D171" i="31" s="1"/>
  <c r="E171" i="31" s="1"/>
  <c r="K144" i="26"/>
  <c r="L144" i="26"/>
  <c r="C145" i="26" s="1"/>
  <c r="D145" i="26" s="1"/>
  <c r="E145" i="26" s="1"/>
  <c r="H134" i="12"/>
  <c r="J134" i="12" s="1"/>
  <c r="I134" i="12"/>
  <c r="K158" i="37" l="1"/>
  <c r="L158" i="37"/>
  <c r="C159" i="37" s="1"/>
  <c r="D159" i="37" s="1"/>
  <c r="E159" i="37" s="1"/>
  <c r="I171" i="31"/>
  <c r="H171" i="31"/>
  <c r="J171" i="31" s="1"/>
  <c r="H145" i="26"/>
  <c r="J145" i="26" s="1"/>
  <c r="I145" i="26"/>
  <c r="K134" i="12"/>
  <c r="L134" i="12"/>
  <c r="C135" i="12" s="1"/>
  <c r="H159" i="37" l="1"/>
  <c r="J159" i="37" s="1"/>
  <c r="I159" i="37"/>
  <c r="K171" i="31"/>
  <c r="L171" i="31"/>
  <c r="C172" i="31" s="1"/>
  <c r="D172" i="31" s="1"/>
  <c r="E172" i="31" s="1"/>
  <c r="K145" i="26"/>
  <c r="L145" i="26"/>
  <c r="C146" i="26" s="1"/>
  <c r="D146" i="26" s="1"/>
  <c r="E146" i="26" s="1"/>
  <c r="D135" i="12"/>
  <c r="E135" i="12" s="1"/>
  <c r="L159" i="37" l="1"/>
  <c r="C160" i="37" s="1"/>
  <c r="K159" i="37"/>
  <c r="H172" i="31"/>
  <c r="J172" i="31" s="1"/>
  <c r="I172" i="31"/>
  <c r="H146" i="26"/>
  <c r="J146" i="26" s="1"/>
  <c r="I146" i="26"/>
  <c r="I135" i="12"/>
  <c r="H135" i="12"/>
  <c r="J135" i="12" s="1"/>
  <c r="D160" i="37" l="1"/>
  <c r="E160" i="37" s="1"/>
  <c r="L172" i="31"/>
  <c r="C173" i="31" s="1"/>
  <c r="D173" i="31" s="1"/>
  <c r="E173" i="31" s="1"/>
  <c r="K172" i="31"/>
  <c r="K146" i="26"/>
  <c r="L146" i="26"/>
  <c r="C147" i="26" s="1"/>
  <c r="K135" i="12"/>
  <c r="L135" i="12"/>
  <c r="C136" i="12" s="1"/>
  <c r="I160" i="37" l="1"/>
  <c r="H160" i="37"/>
  <c r="J160" i="37" s="1"/>
  <c r="I173" i="31"/>
  <c r="H173" i="31"/>
  <c r="J173" i="31" s="1"/>
  <c r="D147" i="26"/>
  <c r="E147" i="26" s="1"/>
  <c r="D136" i="12"/>
  <c r="E136" i="12" s="1"/>
  <c r="K160" i="37" l="1"/>
  <c r="L160" i="37"/>
  <c r="C161" i="37" s="1"/>
  <c r="D161" i="37" s="1"/>
  <c r="E161" i="37" s="1"/>
  <c r="L173" i="31"/>
  <c r="C174" i="31" s="1"/>
  <c r="D174" i="31" s="1"/>
  <c r="E174" i="31" s="1"/>
  <c r="K173" i="31"/>
  <c r="H147" i="26"/>
  <c r="J147" i="26" s="1"/>
  <c r="I147" i="26"/>
  <c r="H136" i="12"/>
  <c r="J136" i="12" s="1"/>
  <c r="I136" i="12"/>
  <c r="H161" i="37" l="1"/>
  <c r="J161" i="37" s="1"/>
  <c r="I161" i="37"/>
  <c r="H174" i="31"/>
  <c r="J174" i="31" s="1"/>
  <c r="I174" i="31"/>
  <c r="K147" i="26"/>
  <c r="L147" i="26"/>
  <c r="C148" i="26" s="1"/>
  <c r="D148" i="26" s="1"/>
  <c r="E148" i="26" s="1"/>
  <c r="K136" i="12"/>
  <c r="L136" i="12"/>
  <c r="C137" i="12" s="1"/>
  <c r="K161" i="37" l="1"/>
  <c r="L161" i="37"/>
  <c r="C162" i="37" s="1"/>
  <c r="D162" i="37" s="1"/>
  <c r="E162" i="37" s="1"/>
  <c r="K174" i="31"/>
  <c r="L174" i="31"/>
  <c r="C175" i="31" s="1"/>
  <c r="D175" i="31" s="1"/>
  <c r="E175" i="31" s="1"/>
  <c r="H148" i="26"/>
  <c r="J148" i="26" s="1"/>
  <c r="I148" i="26"/>
  <c r="D137" i="12"/>
  <c r="E137" i="12" s="1"/>
  <c r="H162" i="37" l="1"/>
  <c r="J162" i="37" s="1"/>
  <c r="I162" i="37"/>
  <c r="I175" i="31"/>
  <c r="H175" i="31"/>
  <c r="J175" i="31" s="1"/>
  <c r="K148" i="26"/>
  <c r="L148" i="26"/>
  <c r="C149" i="26" s="1"/>
  <c r="D149" i="26" s="1"/>
  <c r="E149" i="26" s="1"/>
  <c r="I137" i="12"/>
  <c r="H137" i="12"/>
  <c r="J137" i="12" s="1"/>
  <c r="L162" i="37" l="1"/>
  <c r="C163" i="37" s="1"/>
  <c r="D163" i="37" s="1"/>
  <c r="E163" i="37" s="1"/>
  <c r="K162" i="37"/>
  <c r="K175" i="31"/>
  <c r="L175" i="31"/>
  <c r="C176" i="31" s="1"/>
  <c r="D176" i="31" s="1"/>
  <c r="E176" i="31" s="1"/>
  <c r="H149" i="26"/>
  <c r="J149" i="26" s="1"/>
  <c r="I149" i="26"/>
  <c r="K137" i="12"/>
  <c r="L137" i="12"/>
  <c r="C138" i="12" s="1"/>
  <c r="H163" i="37" l="1"/>
  <c r="J163" i="37" s="1"/>
  <c r="I163" i="37"/>
  <c r="I176" i="31"/>
  <c r="H176" i="31"/>
  <c r="J176" i="31" s="1"/>
  <c r="K149" i="26"/>
  <c r="L149" i="26"/>
  <c r="C150" i="26" s="1"/>
  <c r="D150" i="26" s="1"/>
  <c r="E150" i="26" s="1"/>
  <c r="D138" i="12"/>
  <c r="E138" i="12" s="1"/>
  <c r="L163" i="37" l="1"/>
  <c r="C164" i="37" s="1"/>
  <c r="D164" i="37" s="1"/>
  <c r="E164" i="37" s="1"/>
  <c r="K163" i="37"/>
  <c r="L176" i="31"/>
  <c r="C177" i="31" s="1"/>
  <c r="D177" i="31" s="1"/>
  <c r="E177" i="31" s="1"/>
  <c r="K176" i="31"/>
  <c r="H150" i="26"/>
  <c r="J150" i="26" s="1"/>
  <c r="I150" i="26"/>
  <c r="I138" i="12"/>
  <c r="H138" i="12"/>
  <c r="J138" i="12" s="1"/>
  <c r="H164" i="37" l="1"/>
  <c r="J164" i="37" s="1"/>
  <c r="I164" i="37"/>
  <c r="I177" i="31"/>
  <c r="H177" i="31"/>
  <c r="J177" i="31" s="1"/>
  <c r="K150" i="26"/>
  <c r="L150" i="26"/>
  <c r="C151" i="26" s="1"/>
  <c r="K138" i="12"/>
  <c r="L138" i="12"/>
  <c r="C139" i="12" s="1"/>
  <c r="L164" i="37" l="1"/>
  <c r="C165" i="37" s="1"/>
  <c r="K164" i="37"/>
  <c r="L177" i="31"/>
  <c r="C178" i="31" s="1"/>
  <c r="D178" i="31" s="1"/>
  <c r="E178" i="31" s="1"/>
  <c r="K177" i="31"/>
  <c r="D151" i="26"/>
  <c r="E151" i="26" s="1"/>
  <c r="D139" i="12"/>
  <c r="E139" i="12" s="1"/>
  <c r="D165" i="37" l="1"/>
  <c r="E165" i="37"/>
  <c r="I178" i="31"/>
  <c r="H178" i="31"/>
  <c r="J178" i="31" s="1"/>
  <c r="H151" i="26"/>
  <c r="J151" i="26" s="1"/>
  <c r="I151" i="26"/>
  <c r="I139" i="12"/>
  <c r="H139" i="12"/>
  <c r="J139" i="12" s="1"/>
  <c r="H165" i="37" l="1"/>
  <c r="J165" i="37" s="1"/>
  <c r="I165" i="37"/>
  <c r="K178" i="31"/>
  <c r="L178" i="31"/>
  <c r="C179" i="31" s="1"/>
  <c r="D179" i="31" s="1"/>
  <c r="E179" i="31" s="1"/>
  <c r="K151" i="26"/>
  <c r="L151" i="26"/>
  <c r="C152" i="26" s="1"/>
  <c r="D152" i="26" s="1"/>
  <c r="E152" i="26" s="1"/>
  <c r="K139" i="12"/>
  <c r="L139" i="12"/>
  <c r="C140" i="12" s="1"/>
  <c r="K165" i="37" l="1"/>
  <c r="L165" i="37"/>
  <c r="C166" i="37" s="1"/>
  <c r="I179" i="31"/>
  <c r="H179" i="31"/>
  <c r="J179" i="31" s="1"/>
  <c r="H152" i="26"/>
  <c r="J152" i="26" s="1"/>
  <c r="I152" i="26"/>
  <c r="D140" i="12"/>
  <c r="E140" i="12" s="1"/>
  <c r="D166" i="37" l="1"/>
  <c r="E166" i="37" s="1"/>
  <c r="L179" i="31"/>
  <c r="C180" i="31" s="1"/>
  <c r="D180" i="31" s="1"/>
  <c r="E180" i="31" s="1"/>
  <c r="K179" i="31"/>
  <c r="K152" i="26"/>
  <c r="L152" i="26"/>
  <c r="C153" i="26" s="1"/>
  <c r="D153" i="26" s="1"/>
  <c r="E153" i="26" s="1"/>
  <c r="H140" i="12"/>
  <c r="J140" i="12" s="1"/>
  <c r="I140" i="12"/>
  <c r="H166" i="37" l="1"/>
  <c r="J166" i="37" s="1"/>
  <c r="I166" i="37"/>
  <c r="I180" i="31"/>
  <c r="H180" i="31"/>
  <c r="J180" i="31" s="1"/>
  <c r="H153" i="26"/>
  <c r="J153" i="26" s="1"/>
  <c r="I153" i="26"/>
  <c r="K140" i="12"/>
  <c r="L140" i="12"/>
  <c r="C141" i="12" s="1"/>
  <c r="L166" i="37" l="1"/>
  <c r="C167" i="37" s="1"/>
  <c r="D167" i="37" s="1"/>
  <c r="E167" i="37" s="1"/>
  <c r="K166" i="37"/>
  <c r="K180" i="31"/>
  <c r="L180" i="31"/>
  <c r="C181" i="31" s="1"/>
  <c r="D181" i="31" s="1"/>
  <c r="E181" i="31" s="1"/>
  <c r="K153" i="26"/>
  <c r="L153" i="26"/>
  <c r="C154" i="26" s="1"/>
  <c r="D154" i="26" s="1"/>
  <c r="E154" i="26" s="1"/>
  <c r="H154" i="26" s="1"/>
  <c r="J154" i="26" s="1"/>
  <c r="D141" i="12"/>
  <c r="E141" i="12" s="1"/>
  <c r="H167" i="37" l="1"/>
  <c r="J167" i="37" s="1"/>
  <c r="I167" i="37"/>
  <c r="I181" i="31"/>
  <c r="H181" i="31"/>
  <c r="J181" i="31" s="1"/>
  <c r="I154" i="26"/>
  <c r="K154" i="26" s="1"/>
  <c r="H141" i="12"/>
  <c r="J141" i="12" s="1"/>
  <c r="I141" i="12"/>
  <c r="K167" i="37" l="1"/>
  <c r="L167" i="37"/>
  <c r="C168" i="37" s="1"/>
  <c r="D168" i="37" s="1"/>
  <c r="E168" i="37" s="1"/>
  <c r="K181" i="31"/>
  <c r="L181" i="31"/>
  <c r="C182" i="31" s="1"/>
  <c r="D182" i="31" s="1"/>
  <c r="E182" i="31" s="1"/>
  <c r="L154" i="26"/>
  <c r="C155" i="26" s="1"/>
  <c r="D155" i="26" s="1"/>
  <c r="K141" i="12"/>
  <c r="L141" i="12"/>
  <c r="C142" i="12" s="1"/>
  <c r="H168" i="37" l="1"/>
  <c r="J168" i="37" s="1"/>
  <c r="I168" i="37"/>
  <c r="H182" i="31"/>
  <c r="J182" i="31" s="1"/>
  <c r="I182" i="31"/>
  <c r="E155" i="26"/>
  <c r="I155" i="26" s="1"/>
  <c r="D142" i="12"/>
  <c r="E142" i="12" s="1"/>
  <c r="L168" i="37" l="1"/>
  <c r="C169" i="37" s="1"/>
  <c r="D169" i="37" s="1"/>
  <c r="E169" i="37" s="1"/>
  <c r="K168" i="37"/>
  <c r="L182" i="31"/>
  <c r="C183" i="31" s="1"/>
  <c r="D183" i="31" s="1"/>
  <c r="E183" i="31" s="1"/>
  <c r="K182" i="31"/>
  <c r="H155" i="26"/>
  <c r="J155" i="26" s="1"/>
  <c r="K155" i="26" s="1"/>
  <c r="I142" i="12"/>
  <c r="H142" i="12"/>
  <c r="J142" i="12" s="1"/>
  <c r="H169" i="37" l="1"/>
  <c r="J169" i="37" s="1"/>
  <c r="I169" i="37"/>
  <c r="I183" i="31"/>
  <c r="H183" i="31"/>
  <c r="J183" i="31" s="1"/>
  <c r="L155" i="26"/>
  <c r="C156" i="26" s="1"/>
  <c r="D156" i="26" s="1"/>
  <c r="E156" i="26" s="1"/>
  <c r="H156" i="26" s="1"/>
  <c r="J156" i="26" s="1"/>
  <c r="K142" i="12"/>
  <c r="L142" i="12"/>
  <c r="C143" i="12" s="1"/>
  <c r="K169" i="37" l="1"/>
  <c r="L169" i="37"/>
  <c r="C170" i="37" s="1"/>
  <c r="D170" i="37" s="1"/>
  <c r="E170" i="37" s="1"/>
  <c r="L183" i="31"/>
  <c r="C184" i="31" s="1"/>
  <c r="D184" i="31" s="1"/>
  <c r="E184" i="31" s="1"/>
  <c r="K183" i="31"/>
  <c r="I156" i="26"/>
  <c r="K156" i="26" s="1"/>
  <c r="D143" i="12"/>
  <c r="E143" i="12" s="1"/>
  <c r="H170" i="37" l="1"/>
  <c r="J170" i="37" s="1"/>
  <c r="I170" i="37"/>
  <c r="I184" i="31"/>
  <c r="H184" i="31"/>
  <c r="J184" i="31" s="1"/>
  <c r="L156" i="26"/>
  <c r="C157" i="26" s="1"/>
  <c r="D157" i="26" s="1"/>
  <c r="E157" i="26" s="1"/>
  <c r="H157" i="26" s="1"/>
  <c r="J157" i="26" s="1"/>
  <c r="H143" i="12"/>
  <c r="J143" i="12" s="1"/>
  <c r="I143" i="12"/>
  <c r="K170" i="37" l="1"/>
  <c r="L170" i="37"/>
  <c r="C171" i="37" s="1"/>
  <c r="D171" i="37" s="1"/>
  <c r="E171" i="37" s="1"/>
  <c r="L184" i="31"/>
  <c r="C185" i="31" s="1"/>
  <c r="D185" i="31" s="1"/>
  <c r="E185" i="31" s="1"/>
  <c r="K184" i="31"/>
  <c r="I157" i="26"/>
  <c r="K157" i="26" s="1"/>
  <c r="L143" i="12"/>
  <c r="C144" i="12" s="1"/>
  <c r="D144" i="12" s="1"/>
  <c r="E144" i="12" s="1"/>
  <c r="K143" i="12"/>
  <c r="H171" i="37" l="1"/>
  <c r="J171" i="37" s="1"/>
  <c r="I171" i="37"/>
  <c r="H185" i="31"/>
  <c r="J185" i="31" s="1"/>
  <c r="I185" i="31"/>
  <c r="L157" i="26"/>
  <c r="C158" i="26" s="1"/>
  <c r="D158" i="26" s="1"/>
  <c r="E158" i="26" s="1"/>
  <c r="I158" i="26" s="1"/>
  <c r="I144" i="12"/>
  <c r="H144" i="12"/>
  <c r="J144" i="12" s="1"/>
  <c r="L171" i="37" l="1"/>
  <c r="C172" i="37" s="1"/>
  <c r="D172" i="37" s="1"/>
  <c r="E172" i="37" s="1"/>
  <c r="K171" i="37"/>
  <c r="L185" i="31"/>
  <c r="C186" i="31" s="1"/>
  <c r="D186" i="31" s="1"/>
  <c r="E186" i="31" s="1"/>
  <c r="H186" i="31" s="1"/>
  <c r="J186" i="31" s="1"/>
  <c r="K185" i="31"/>
  <c r="H158" i="26"/>
  <c r="J158" i="26" s="1"/>
  <c r="K158" i="26" s="1"/>
  <c r="K144" i="12"/>
  <c r="L144" i="12"/>
  <c r="C145" i="12" s="1"/>
  <c r="H172" i="37" l="1"/>
  <c r="J172" i="37" s="1"/>
  <c r="I172" i="37"/>
  <c r="I186" i="31"/>
  <c r="K186" i="31" s="1"/>
  <c r="L186" i="31"/>
  <c r="C187" i="31" s="1"/>
  <c r="D187" i="31" s="1"/>
  <c r="E187" i="31" s="1"/>
  <c r="L158" i="26"/>
  <c r="C159" i="26" s="1"/>
  <c r="D159" i="26" s="1"/>
  <c r="E159" i="26" s="1"/>
  <c r="H159" i="26" s="1"/>
  <c r="J159" i="26" s="1"/>
  <c r="D145" i="12"/>
  <c r="E145" i="12" s="1"/>
  <c r="L172" i="37" l="1"/>
  <c r="C173" i="37" s="1"/>
  <c r="D173" i="37" s="1"/>
  <c r="E173" i="37" s="1"/>
  <c r="K172" i="37"/>
  <c r="H187" i="31"/>
  <c r="J187" i="31" s="1"/>
  <c r="I187" i="31"/>
  <c r="I159" i="26"/>
  <c r="L159" i="26" s="1"/>
  <c r="C160" i="26" s="1"/>
  <c r="D160" i="26" s="1"/>
  <c r="E160" i="26" s="1"/>
  <c r="H145" i="12"/>
  <c r="J145" i="12" s="1"/>
  <c r="I145" i="12"/>
  <c r="H173" i="37" l="1"/>
  <c r="J173" i="37" s="1"/>
  <c r="I173" i="37"/>
  <c r="L187" i="31"/>
  <c r="C188" i="31" s="1"/>
  <c r="D188" i="31" s="1"/>
  <c r="E188" i="31" s="1"/>
  <c r="H188" i="31" s="1"/>
  <c r="J188" i="31" s="1"/>
  <c r="K187" i="31"/>
  <c r="K159" i="26"/>
  <c r="H160" i="26"/>
  <c r="J160" i="26" s="1"/>
  <c r="I160" i="26"/>
  <c r="K145" i="12"/>
  <c r="L145" i="12"/>
  <c r="C146" i="12" s="1"/>
  <c r="K173" i="37" l="1"/>
  <c r="L173" i="37"/>
  <c r="C174" i="37" s="1"/>
  <c r="D174" i="37" s="1"/>
  <c r="E174" i="37" s="1"/>
  <c r="I188" i="31"/>
  <c r="K188" i="31" s="1"/>
  <c r="K160" i="26"/>
  <c r="L160" i="26"/>
  <c r="C161" i="26" s="1"/>
  <c r="D161" i="26" s="1"/>
  <c r="E161" i="26" s="1"/>
  <c r="D146" i="12"/>
  <c r="E146" i="12" s="1"/>
  <c r="L188" i="31" l="1"/>
  <c r="C189" i="31" s="1"/>
  <c r="D189" i="31" s="1"/>
  <c r="E189" i="31" s="1"/>
  <c r="H174" i="37"/>
  <c r="J174" i="37" s="1"/>
  <c r="I174" i="37"/>
  <c r="H189" i="31"/>
  <c r="J189" i="31" s="1"/>
  <c r="I189" i="31"/>
  <c r="H161" i="26"/>
  <c r="J161" i="26" s="1"/>
  <c r="I161" i="26"/>
  <c r="I146" i="12"/>
  <c r="H146" i="12"/>
  <c r="J146" i="12" s="1"/>
  <c r="L174" i="37" l="1"/>
  <c r="C175" i="37" s="1"/>
  <c r="D175" i="37" s="1"/>
  <c r="E175" i="37" s="1"/>
  <c r="K174" i="37"/>
  <c r="L189" i="31"/>
  <c r="C190" i="31" s="1"/>
  <c r="D190" i="31" s="1"/>
  <c r="E190" i="31" s="1"/>
  <c r="K189" i="31"/>
  <c r="K161" i="26"/>
  <c r="L161" i="26"/>
  <c r="C162" i="26" s="1"/>
  <c r="D162" i="26" s="1"/>
  <c r="E162" i="26" s="1"/>
  <c r="K146" i="12"/>
  <c r="L146" i="12"/>
  <c r="C147" i="12" s="1"/>
  <c r="H175" i="37" l="1"/>
  <c r="J175" i="37" s="1"/>
  <c r="I175" i="37"/>
  <c r="I190" i="31"/>
  <c r="H190" i="31"/>
  <c r="J190" i="31" s="1"/>
  <c r="H162" i="26"/>
  <c r="J162" i="26" s="1"/>
  <c r="I162" i="26"/>
  <c r="D147" i="12"/>
  <c r="E147" i="12" s="1"/>
  <c r="K175" i="37" l="1"/>
  <c r="L175" i="37"/>
  <c r="C176" i="37" s="1"/>
  <c r="D176" i="37" s="1"/>
  <c r="E176" i="37" s="1"/>
  <c r="L190" i="31"/>
  <c r="C191" i="31" s="1"/>
  <c r="D191" i="31" s="1"/>
  <c r="E191" i="31" s="1"/>
  <c r="K190" i="31"/>
  <c r="K162" i="26"/>
  <c r="L162" i="26"/>
  <c r="C163" i="26" s="1"/>
  <c r="D163" i="26" s="1"/>
  <c r="E163" i="26" s="1"/>
  <c r="H147" i="12"/>
  <c r="J147" i="12" s="1"/>
  <c r="I147" i="12"/>
  <c r="H176" i="37" l="1"/>
  <c r="J176" i="37" s="1"/>
  <c r="I176" i="37"/>
  <c r="I191" i="31"/>
  <c r="H191" i="31"/>
  <c r="J191" i="31" s="1"/>
  <c r="H163" i="26"/>
  <c r="J163" i="26" s="1"/>
  <c r="I163" i="26"/>
  <c r="K147" i="12"/>
  <c r="L147" i="12"/>
  <c r="C148" i="12" s="1"/>
  <c r="L176" i="37" l="1"/>
  <c r="C177" i="37" s="1"/>
  <c r="D177" i="37" s="1"/>
  <c r="E177" i="37" s="1"/>
  <c r="K176" i="37"/>
  <c r="L191" i="31"/>
  <c r="C192" i="31" s="1"/>
  <c r="D192" i="31" s="1"/>
  <c r="E192" i="31" s="1"/>
  <c r="K191" i="31"/>
  <c r="K163" i="26"/>
  <c r="L163" i="26"/>
  <c r="C164" i="26" s="1"/>
  <c r="D164" i="26" s="1"/>
  <c r="E164" i="26" s="1"/>
  <c r="H164" i="26" s="1"/>
  <c r="J164" i="26" s="1"/>
  <c r="D148" i="12"/>
  <c r="E148" i="12" s="1"/>
  <c r="H177" i="37" l="1"/>
  <c r="J177" i="37" s="1"/>
  <c r="I177" i="37"/>
  <c r="H192" i="31"/>
  <c r="J192" i="31" s="1"/>
  <c r="I192" i="31"/>
  <c r="I164" i="26"/>
  <c r="K164" i="26" s="1"/>
  <c r="I148" i="12"/>
  <c r="H148" i="12"/>
  <c r="J148" i="12" s="1"/>
  <c r="K177" i="37" l="1"/>
  <c r="L177" i="37"/>
  <c r="C178" i="37" s="1"/>
  <c r="D178" i="37" s="1"/>
  <c r="E178" i="37" s="1"/>
  <c r="L192" i="31"/>
  <c r="C193" i="31" s="1"/>
  <c r="D193" i="31" s="1"/>
  <c r="E193" i="31" s="1"/>
  <c r="K192" i="31"/>
  <c r="L164" i="26"/>
  <c r="C165" i="26" s="1"/>
  <c r="D165" i="26" s="1"/>
  <c r="E165" i="26" s="1"/>
  <c r="L148" i="12"/>
  <c r="C149" i="12" s="1"/>
  <c r="D149" i="12" s="1"/>
  <c r="E149" i="12" s="1"/>
  <c r="K148" i="12"/>
  <c r="H178" i="37" l="1"/>
  <c r="J178" i="37" s="1"/>
  <c r="I178" i="37"/>
  <c r="H193" i="31"/>
  <c r="J193" i="31" s="1"/>
  <c r="I193" i="31"/>
  <c r="H165" i="26"/>
  <c r="J165" i="26" s="1"/>
  <c r="I165" i="26"/>
  <c r="H149" i="12"/>
  <c r="J149" i="12" s="1"/>
  <c r="I149" i="12"/>
  <c r="L193" i="31" l="1"/>
  <c r="C194" i="31" s="1"/>
  <c r="D194" i="31" s="1"/>
  <c r="E194" i="31" s="1"/>
  <c r="K178" i="37"/>
  <c r="L178" i="37"/>
  <c r="C179" i="37" s="1"/>
  <c r="D179" i="37" s="1"/>
  <c r="E179" i="37" s="1"/>
  <c r="H194" i="31"/>
  <c r="J194" i="31" s="1"/>
  <c r="I194" i="31"/>
  <c r="K193" i="31"/>
  <c r="K165" i="26"/>
  <c r="L165" i="26"/>
  <c r="C166" i="26" s="1"/>
  <c r="D166" i="26" s="1"/>
  <c r="E166" i="26" s="1"/>
  <c r="K149" i="12"/>
  <c r="L149" i="12"/>
  <c r="C150" i="12" s="1"/>
  <c r="H179" i="37" l="1"/>
  <c r="J179" i="37" s="1"/>
  <c r="I179" i="37"/>
  <c r="K194" i="31"/>
  <c r="L194" i="31"/>
  <c r="C195" i="31" s="1"/>
  <c r="D195" i="31" s="1"/>
  <c r="E195" i="31" s="1"/>
  <c r="I166" i="26"/>
  <c r="H166" i="26"/>
  <c r="J166" i="26" s="1"/>
  <c r="D150" i="12"/>
  <c r="E150" i="12" s="1"/>
  <c r="K179" i="37" l="1"/>
  <c r="L179" i="37"/>
  <c r="C180" i="37" s="1"/>
  <c r="D180" i="37" s="1"/>
  <c r="E180" i="37" s="1"/>
  <c r="I195" i="31"/>
  <c r="H195" i="31"/>
  <c r="J195" i="31" s="1"/>
  <c r="K166" i="26"/>
  <c r="L166" i="26"/>
  <c r="C167" i="26" s="1"/>
  <c r="H150" i="12"/>
  <c r="J150" i="12" s="1"/>
  <c r="I150" i="12"/>
  <c r="H180" i="37" l="1"/>
  <c r="J180" i="37" s="1"/>
  <c r="I180" i="37"/>
  <c r="K195" i="31"/>
  <c r="L195" i="31"/>
  <c r="C196" i="31" s="1"/>
  <c r="D196" i="31" s="1"/>
  <c r="E196" i="31" s="1"/>
  <c r="D167" i="26"/>
  <c r="E167" i="26" s="1"/>
  <c r="K150" i="12"/>
  <c r="L150" i="12"/>
  <c r="C151" i="12" s="1"/>
  <c r="L180" i="37" l="1"/>
  <c r="C181" i="37" s="1"/>
  <c r="D181" i="37" s="1"/>
  <c r="E181" i="37" s="1"/>
  <c r="K180" i="37"/>
  <c r="I196" i="31"/>
  <c r="H196" i="31"/>
  <c r="J196" i="31" s="1"/>
  <c r="H167" i="26"/>
  <c r="J167" i="26" s="1"/>
  <c r="I167" i="26"/>
  <c r="D151" i="12"/>
  <c r="E151" i="12" s="1"/>
  <c r="H181" i="37" l="1"/>
  <c r="J181" i="37" s="1"/>
  <c r="I181" i="37"/>
  <c r="L196" i="31"/>
  <c r="C197" i="31" s="1"/>
  <c r="D197" i="31" s="1"/>
  <c r="E197" i="31" s="1"/>
  <c r="K196" i="31"/>
  <c r="K167" i="26"/>
  <c r="L167" i="26"/>
  <c r="C168" i="26" s="1"/>
  <c r="D168" i="26" s="1"/>
  <c r="E168" i="26" s="1"/>
  <c r="I151" i="12"/>
  <c r="H151" i="12"/>
  <c r="J151" i="12" s="1"/>
  <c r="K181" i="37" l="1"/>
  <c r="L181" i="37"/>
  <c r="C182" i="37" s="1"/>
  <c r="D182" i="37" s="1"/>
  <c r="E182" i="37" s="1"/>
  <c r="H197" i="31"/>
  <c r="J197" i="31" s="1"/>
  <c r="I197" i="31"/>
  <c r="I168" i="26"/>
  <c r="H168" i="26"/>
  <c r="J168" i="26" s="1"/>
  <c r="K151" i="12"/>
  <c r="L151" i="12"/>
  <c r="C152" i="12" s="1"/>
  <c r="H182" i="37" l="1"/>
  <c r="J182" i="37" s="1"/>
  <c r="I182" i="37"/>
  <c r="L197" i="31"/>
  <c r="C198" i="31" s="1"/>
  <c r="D198" i="31" s="1"/>
  <c r="E198" i="31" s="1"/>
  <c r="K197" i="31"/>
  <c r="K168" i="26"/>
  <c r="L168" i="26"/>
  <c r="C169" i="26" s="1"/>
  <c r="D169" i="26" s="1"/>
  <c r="E169" i="26" s="1"/>
  <c r="D152" i="12"/>
  <c r="E152" i="12" s="1"/>
  <c r="L182" i="37" l="1"/>
  <c r="C183" i="37" s="1"/>
  <c r="D183" i="37" s="1"/>
  <c r="E183" i="37" s="1"/>
  <c r="K182" i="37"/>
  <c r="I198" i="31"/>
  <c r="H198" i="31"/>
  <c r="J198" i="31" s="1"/>
  <c r="I169" i="26"/>
  <c r="H169" i="26"/>
  <c r="J169" i="26" s="1"/>
  <c r="I152" i="12"/>
  <c r="H152" i="12"/>
  <c r="J152" i="12" s="1"/>
  <c r="H183" i="37" l="1"/>
  <c r="J183" i="37" s="1"/>
  <c r="I183" i="37"/>
  <c r="K198" i="31"/>
  <c r="L198" i="31"/>
  <c r="C199" i="31" s="1"/>
  <c r="D199" i="31" s="1"/>
  <c r="E199" i="31" s="1"/>
  <c r="L152" i="12"/>
  <c r="C153" i="12" s="1"/>
  <c r="D153" i="12" s="1"/>
  <c r="E153" i="12" s="1"/>
  <c r="K169" i="26"/>
  <c r="L169" i="26"/>
  <c r="C170" i="26" s="1"/>
  <c r="D170" i="26" s="1"/>
  <c r="E170" i="26" s="1"/>
  <c r="K152" i="12"/>
  <c r="L183" i="37" l="1"/>
  <c r="C184" i="37" s="1"/>
  <c r="D184" i="37" s="1"/>
  <c r="E184" i="37" s="1"/>
  <c r="K183" i="37"/>
  <c r="I199" i="31"/>
  <c r="H199" i="31"/>
  <c r="J199" i="31" s="1"/>
  <c r="K199" i="31" s="1"/>
  <c r="I170" i="26"/>
  <c r="H170" i="26"/>
  <c r="J170" i="26" s="1"/>
  <c r="I153" i="12"/>
  <c r="H153" i="12"/>
  <c r="J153" i="12" s="1"/>
  <c r="H184" i="37" l="1"/>
  <c r="J184" i="37" s="1"/>
  <c r="I184" i="37"/>
  <c r="L199" i="31"/>
  <c r="C200" i="31" s="1"/>
  <c r="D200" i="31" s="1"/>
  <c r="E200" i="31" s="1"/>
  <c r="K170" i="26"/>
  <c r="L170" i="26"/>
  <c r="C171" i="26" s="1"/>
  <c r="D171" i="26" s="1"/>
  <c r="E171" i="26" s="1"/>
  <c r="K153" i="12"/>
  <c r="L153" i="12"/>
  <c r="C154" i="12" s="1"/>
  <c r="L184" i="37" l="1"/>
  <c r="C185" i="37" s="1"/>
  <c r="D185" i="37" s="1"/>
  <c r="E185" i="37" s="1"/>
  <c r="K184" i="37"/>
  <c r="H200" i="31"/>
  <c r="J200" i="31" s="1"/>
  <c r="I200" i="31"/>
  <c r="L200" i="31" s="1"/>
  <c r="C201" i="31" s="1"/>
  <c r="D201" i="31" s="1"/>
  <c r="E201" i="31" s="1"/>
  <c r="I171" i="26"/>
  <c r="H171" i="26"/>
  <c r="J171" i="26" s="1"/>
  <c r="D154" i="12"/>
  <c r="E154" i="12" s="1"/>
  <c r="H185" i="37" l="1"/>
  <c r="J185" i="37" s="1"/>
  <c r="I185" i="37"/>
  <c r="I201" i="31"/>
  <c r="H201" i="31"/>
  <c r="J201" i="31" s="1"/>
  <c r="K200" i="31"/>
  <c r="K171" i="26"/>
  <c r="L171" i="26"/>
  <c r="C172" i="26" s="1"/>
  <c r="D172" i="26" s="1"/>
  <c r="E172" i="26" s="1"/>
  <c r="H154" i="12"/>
  <c r="J154" i="12" s="1"/>
  <c r="I154" i="12"/>
  <c r="K185" i="37" l="1"/>
  <c r="L185" i="37"/>
  <c r="C186" i="37" s="1"/>
  <c r="D186" i="37" s="1"/>
  <c r="E186" i="37" s="1"/>
  <c r="K201" i="31"/>
  <c r="L201" i="31"/>
  <c r="C202" i="31" s="1"/>
  <c r="D202" i="31" s="1"/>
  <c r="E202" i="31" s="1"/>
  <c r="I172" i="26"/>
  <c r="H172" i="26"/>
  <c r="K154" i="12"/>
  <c r="L154" i="12"/>
  <c r="C155" i="12" s="1"/>
  <c r="H186" i="37" l="1"/>
  <c r="J186" i="37" s="1"/>
  <c r="I186" i="37"/>
  <c r="I202" i="31"/>
  <c r="H202" i="31"/>
  <c r="J202" i="31" s="1"/>
  <c r="J172" i="26"/>
  <c r="K172" i="26" s="1"/>
  <c r="L172" i="26"/>
  <c r="C173" i="26" s="1"/>
  <c r="D173" i="26" s="1"/>
  <c r="E173" i="26" s="1"/>
  <c r="D155" i="12"/>
  <c r="E155" i="12" s="1"/>
  <c r="L186" i="37" l="1"/>
  <c r="C187" i="37" s="1"/>
  <c r="D187" i="37" s="1"/>
  <c r="E187" i="37" s="1"/>
  <c r="K186" i="37"/>
  <c r="K202" i="31"/>
  <c r="L202" i="31"/>
  <c r="C203" i="31" s="1"/>
  <c r="D203" i="31" s="1"/>
  <c r="E203" i="31" s="1"/>
  <c r="H173" i="26"/>
  <c r="J173" i="26" s="1"/>
  <c r="I173" i="26"/>
  <c r="I155" i="12"/>
  <c r="H155" i="12"/>
  <c r="J155" i="12" s="1"/>
  <c r="I187" i="37" l="1"/>
  <c r="H187" i="37"/>
  <c r="J187" i="37" s="1"/>
  <c r="H203" i="31"/>
  <c r="J203" i="31" s="1"/>
  <c r="I203" i="31"/>
  <c r="K173" i="26"/>
  <c r="L173" i="26"/>
  <c r="C174" i="26" s="1"/>
  <c r="D174" i="26" s="1"/>
  <c r="E174" i="26" s="1"/>
  <c r="K155" i="12"/>
  <c r="L155" i="12"/>
  <c r="C156" i="12" s="1"/>
  <c r="L187" i="37" l="1"/>
  <c r="C188" i="37" s="1"/>
  <c r="D188" i="37" s="1"/>
  <c r="E188" i="37" s="1"/>
  <c r="K187" i="37"/>
  <c r="L203" i="31"/>
  <c r="C204" i="31" s="1"/>
  <c r="D204" i="31" s="1"/>
  <c r="E204" i="31" s="1"/>
  <c r="K203" i="31"/>
  <c r="I174" i="26"/>
  <c r="H174" i="26"/>
  <c r="J174" i="26" s="1"/>
  <c r="D156" i="12"/>
  <c r="E156" i="12" s="1"/>
  <c r="H188" i="37" l="1"/>
  <c r="J188" i="37" s="1"/>
  <c r="I188" i="37"/>
  <c r="H204" i="31"/>
  <c r="J204" i="31" s="1"/>
  <c r="I204" i="31"/>
  <c r="K174" i="26"/>
  <c r="L174" i="26"/>
  <c r="C175" i="26" s="1"/>
  <c r="H156" i="12"/>
  <c r="J156" i="12" s="1"/>
  <c r="I156" i="12"/>
  <c r="L188" i="37" l="1"/>
  <c r="C189" i="37" s="1"/>
  <c r="D189" i="37" s="1"/>
  <c r="E189" i="37" s="1"/>
  <c r="K188" i="37"/>
  <c r="L204" i="31"/>
  <c r="C205" i="31" s="1"/>
  <c r="D205" i="31" s="1"/>
  <c r="E205" i="31" s="1"/>
  <c r="K204" i="31"/>
  <c r="D175" i="26"/>
  <c r="E175" i="26" s="1"/>
  <c r="K156" i="12"/>
  <c r="L156" i="12"/>
  <c r="C157" i="12" s="1"/>
  <c r="I189" i="37" l="1"/>
  <c r="H189" i="37"/>
  <c r="J189" i="37" s="1"/>
  <c r="H205" i="31"/>
  <c r="J205" i="31" s="1"/>
  <c r="I205" i="31"/>
  <c r="H175" i="26"/>
  <c r="J175" i="26" s="1"/>
  <c r="I175" i="26"/>
  <c r="D157" i="12"/>
  <c r="E157" i="12" s="1"/>
  <c r="K189" i="37" l="1"/>
  <c r="L189" i="37"/>
  <c r="C190" i="37" s="1"/>
  <c r="D190" i="37" s="1"/>
  <c r="E190" i="37" s="1"/>
  <c r="L205" i="31"/>
  <c r="C206" i="31" s="1"/>
  <c r="D206" i="31" s="1"/>
  <c r="E206" i="31" s="1"/>
  <c r="H206" i="31"/>
  <c r="J206" i="31" s="1"/>
  <c r="I206" i="31"/>
  <c r="K205" i="31"/>
  <c r="K175" i="26"/>
  <c r="L175" i="26"/>
  <c r="C176" i="26" s="1"/>
  <c r="D176" i="26" s="1"/>
  <c r="E176" i="26" s="1"/>
  <c r="I157" i="12"/>
  <c r="H157" i="12"/>
  <c r="J157" i="12" s="1"/>
  <c r="H190" i="37" l="1"/>
  <c r="J190" i="37" s="1"/>
  <c r="I190" i="37"/>
  <c r="K206" i="31"/>
  <c r="L206" i="31"/>
  <c r="C207" i="31" s="1"/>
  <c r="D207" i="31" s="1"/>
  <c r="E207" i="31" s="1"/>
  <c r="H176" i="26"/>
  <c r="J176" i="26" s="1"/>
  <c r="I176" i="26"/>
  <c r="K157" i="12"/>
  <c r="L157" i="12"/>
  <c r="C158" i="12" s="1"/>
  <c r="L190" i="37" l="1"/>
  <c r="C191" i="37" s="1"/>
  <c r="D191" i="37" s="1"/>
  <c r="E191" i="37" s="1"/>
  <c r="K190" i="37"/>
  <c r="I207" i="31"/>
  <c r="H207" i="31"/>
  <c r="J207" i="31" s="1"/>
  <c r="K176" i="26"/>
  <c r="L176" i="26"/>
  <c r="C177" i="26" s="1"/>
  <c r="D177" i="26" s="1"/>
  <c r="E177" i="26" s="1"/>
  <c r="D158" i="12"/>
  <c r="E158" i="12" s="1"/>
  <c r="K207" i="31" l="1"/>
  <c r="H191" i="37"/>
  <c r="J191" i="37" s="1"/>
  <c r="I191" i="37"/>
  <c r="L207" i="31"/>
  <c r="C208" i="31" s="1"/>
  <c r="D208" i="31" s="1"/>
  <c r="E208" i="31" s="1"/>
  <c r="H177" i="26"/>
  <c r="J177" i="26" s="1"/>
  <c r="I177" i="26"/>
  <c r="H158" i="12"/>
  <c r="J158" i="12" s="1"/>
  <c r="I158" i="12"/>
  <c r="L191" i="37" l="1"/>
  <c r="C192" i="37" s="1"/>
  <c r="K191" i="37"/>
  <c r="I208" i="31"/>
  <c r="H208" i="31"/>
  <c r="J208" i="31" s="1"/>
  <c r="K177" i="26"/>
  <c r="L177" i="26"/>
  <c r="C178" i="26" s="1"/>
  <c r="D178" i="26" s="1"/>
  <c r="E178" i="26" s="1"/>
  <c r="K158" i="12"/>
  <c r="L158" i="12"/>
  <c r="C159" i="12" s="1"/>
  <c r="D192" i="37" l="1"/>
  <c r="E192" i="37" s="1"/>
  <c r="L208" i="31"/>
  <c r="C209" i="31" s="1"/>
  <c r="D209" i="31" s="1"/>
  <c r="E209" i="31" s="1"/>
  <c r="K208" i="31"/>
  <c r="H178" i="26"/>
  <c r="J178" i="26" s="1"/>
  <c r="I178" i="26"/>
  <c r="D159" i="12"/>
  <c r="E159" i="12" s="1"/>
  <c r="I192" i="37" l="1"/>
  <c r="H192" i="37"/>
  <c r="J192" i="37" s="1"/>
  <c r="I209" i="31"/>
  <c r="H209" i="31"/>
  <c r="J209" i="31" s="1"/>
  <c r="K178" i="26"/>
  <c r="L178" i="26"/>
  <c r="C179" i="26" s="1"/>
  <c r="D179" i="26" s="1"/>
  <c r="E179" i="26" s="1"/>
  <c r="H179" i="26" s="1"/>
  <c r="J179" i="26" s="1"/>
  <c r="I159" i="12"/>
  <c r="H159" i="12"/>
  <c r="J159" i="12" s="1"/>
  <c r="K192" i="37" l="1"/>
  <c r="L192" i="37"/>
  <c r="C193" i="37" s="1"/>
  <c r="D193" i="37" s="1"/>
  <c r="E193" i="37" s="1"/>
  <c r="L209" i="31"/>
  <c r="C210" i="31" s="1"/>
  <c r="D210" i="31" s="1"/>
  <c r="E210" i="31" s="1"/>
  <c r="K209" i="31"/>
  <c r="I179" i="26"/>
  <c r="K179" i="26" s="1"/>
  <c r="K159" i="12"/>
  <c r="L159" i="12"/>
  <c r="C160" i="12" s="1"/>
  <c r="H193" i="37" l="1"/>
  <c r="J193" i="37" s="1"/>
  <c r="I193" i="37"/>
  <c r="H210" i="31"/>
  <c r="J210" i="31" s="1"/>
  <c r="I210" i="31"/>
  <c r="L179" i="26"/>
  <c r="C180" i="26" s="1"/>
  <c r="D180" i="26" s="1"/>
  <c r="E180" i="26" s="1"/>
  <c r="H180" i="26" s="1"/>
  <c r="J180" i="26" s="1"/>
  <c r="D160" i="12"/>
  <c r="E160" i="12" s="1"/>
  <c r="L193" i="37" l="1"/>
  <c r="C194" i="37" s="1"/>
  <c r="D194" i="37" s="1"/>
  <c r="E194" i="37" s="1"/>
  <c r="K193" i="37"/>
  <c r="K210" i="31"/>
  <c r="L210" i="31"/>
  <c r="C211" i="31" s="1"/>
  <c r="D211" i="31" s="1"/>
  <c r="E211" i="31" s="1"/>
  <c r="I180" i="26"/>
  <c r="K180" i="26" s="1"/>
  <c r="I160" i="12"/>
  <c r="H160" i="12"/>
  <c r="J160" i="12" s="1"/>
  <c r="H194" i="37" l="1"/>
  <c r="J194" i="37" s="1"/>
  <c r="I194" i="37"/>
  <c r="I211" i="31"/>
  <c r="H211" i="31"/>
  <c r="J211" i="31" s="1"/>
  <c r="L180" i="26"/>
  <c r="C181" i="26" s="1"/>
  <c r="D181" i="26" s="1"/>
  <c r="E181" i="26" s="1"/>
  <c r="I181" i="26" s="1"/>
  <c r="L160" i="12"/>
  <c r="C161" i="12" s="1"/>
  <c r="K160" i="12"/>
  <c r="K194" i="37" l="1"/>
  <c r="L194" i="37"/>
  <c r="C195" i="37" s="1"/>
  <c r="D195" i="37" s="1"/>
  <c r="E195" i="37" s="1"/>
  <c r="K211" i="31"/>
  <c r="L211" i="31"/>
  <c r="C212" i="31" s="1"/>
  <c r="D212" i="31" s="1"/>
  <c r="E212" i="31" s="1"/>
  <c r="H181" i="26"/>
  <c r="J181" i="26" s="1"/>
  <c r="K181" i="26" s="1"/>
  <c r="D161" i="12"/>
  <c r="E161" i="12" s="1"/>
  <c r="H195" i="37" l="1"/>
  <c r="J195" i="37" s="1"/>
  <c r="I195" i="37"/>
  <c r="H212" i="31"/>
  <c r="J212" i="31" s="1"/>
  <c r="I212" i="31"/>
  <c r="L181" i="26"/>
  <c r="C182" i="26" s="1"/>
  <c r="D182" i="26" s="1"/>
  <c r="E182" i="26" s="1"/>
  <c r="H182" i="26" s="1"/>
  <c r="J182" i="26" s="1"/>
  <c r="I161" i="12"/>
  <c r="H161" i="12"/>
  <c r="J161" i="12" s="1"/>
  <c r="I182" i="26" l="1"/>
  <c r="L195" i="37"/>
  <c r="C196" i="37" s="1"/>
  <c r="K195" i="37"/>
  <c r="L212" i="31"/>
  <c r="C213" i="31" s="1"/>
  <c r="D213" i="31" s="1"/>
  <c r="E213" i="31" s="1"/>
  <c r="K212" i="31"/>
  <c r="K182" i="26"/>
  <c r="L182" i="26"/>
  <c r="C183" i="26" s="1"/>
  <c r="D183" i="26" s="1"/>
  <c r="E183" i="26" s="1"/>
  <c r="K161" i="12"/>
  <c r="L161" i="12"/>
  <c r="C162" i="12" s="1"/>
  <c r="D196" i="37" l="1"/>
  <c r="E196" i="37"/>
  <c r="I213" i="31"/>
  <c r="H213" i="31"/>
  <c r="J213" i="31" s="1"/>
  <c r="H183" i="26"/>
  <c r="J183" i="26" s="1"/>
  <c r="I183" i="26"/>
  <c r="D162" i="12"/>
  <c r="E162" i="12" s="1"/>
  <c r="H196" i="37" l="1"/>
  <c r="J196" i="37" s="1"/>
  <c r="I196" i="37"/>
  <c r="K213" i="31"/>
  <c r="L213" i="31"/>
  <c r="C214" i="31" s="1"/>
  <c r="D214" i="31" s="1"/>
  <c r="E214" i="31" s="1"/>
  <c r="K183" i="26"/>
  <c r="L183" i="26"/>
  <c r="C184" i="26" s="1"/>
  <c r="D184" i="26" s="1"/>
  <c r="E184" i="26" s="1"/>
  <c r="I162" i="12"/>
  <c r="H162" i="12"/>
  <c r="J162" i="12" s="1"/>
  <c r="L196" i="37" l="1"/>
  <c r="C197" i="37" s="1"/>
  <c r="D197" i="37" s="1"/>
  <c r="E197" i="37" s="1"/>
  <c r="K196" i="37"/>
  <c r="H214" i="31"/>
  <c r="J214" i="31" s="1"/>
  <c r="I214" i="31"/>
  <c r="H184" i="26"/>
  <c r="J184" i="26" s="1"/>
  <c r="I184" i="26"/>
  <c r="K162" i="12"/>
  <c r="L162" i="12"/>
  <c r="C163" i="12" s="1"/>
  <c r="H197" i="37" l="1"/>
  <c r="J197" i="37" s="1"/>
  <c r="I197" i="37"/>
  <c r="K214" i="31"/>
  <c r="L214" i="31"/>
  <c r="C215" i="31" s="1"/>
  <c r="D215" i="31" s="1"/>
  <c r="E215" i="31" s="1"/>
  <c r="K184" i="26"/>
  <c r="L184" i="26"/>
  <c r="C185" i="26" s="1"/>
  <c r="D185" i="26" s="1"/>
  <c r="E185" i="26" s="1"/>
  <c r="D163" i="12"/>
  <c r="E163" i="12" s="1"/>
  <c r="L197" i="37" l="1"/>
  <c r="C198" i="37" s="1"/>
  <c r="K197" i="37"/>
  <c r="H215" i="31"/>
  <c r="J215" i="31" s="1"/>
  <c r="I215" i="31"/>
  <c r="I185" i="26"/>
  <c r="H185" i="26"/>
  <c r="J185" i="26" s="1"/>
  <c r="I163" i="12"/>
  <c r="H163" i="12"/>
  <c r="J163" i="12" s="1"/>
  <c r="D198" i="37" l="1"/>
  <c r="E198" i="37" s="1"/>
  <c r="K215" i="31"/>
  <c r="L215" i="31"/>
  <c r="C216" i="31" s="1"/>
  <c r="D216" i="31" s="1"/>
  <c r="E216" i="31" s="1"/>
  <c r="K185" i="26"/>
  <c r="L185" i="26"/>
  <c r="C186" i="26" s="1"/>
  <c r="D186" i="26" s="1"/>
  <c r="E186" i="26" s="1"/>
  <c r="K163" i="12"/>
  <c r="L163" i="12"/>
  <c r="C164" i="12" s="1"/>
  <c r="H198" i="37" l="1"/>
  <c r="J198" i="37" s="1"/>
  <c r="I198" i="37"/>
  <c r="H216" i="31"/>
  <c r="J216" i="31" s="1"/>
  <c r="I216" i="31"/>
  <c r="H186" i="26"/>
  <c r="J186" i="26" s="1"/>
  <c r="I186" i="26"/>
  <c r="D164" i="12"/>
  <c r="E164" i="12" s="1"/>
  <c r="L198" i="37" l="1"/>
  <c r="C199" i="37" s="1"/>
  <c r="K198" i="37"/>
  <c r="L216" i="31"/>
  <c r="C217" i="31" s="1"/>
  <c r="D217" i="31" s="1"/>
  <c r="E217" i="31" s="1"/>
  <c r="K216" i="31"/>
  <c r="K186" i="26"/>
  <c r="L186" i="26"/>
  <c r="C187" i="26" s="1"/>
  <c r="D187" i="26" s="1"/>
  <c r="E187" i="26" s="1"/>
  <c r="I164" i="12"/>
  <c r="H164" i="12"/>
  <c r="J164" i="12" s="1"/>
  <c r="D199" i="37" l="1"/>
  <c r="E199" i="37" s="1"/>
  <c r="I217" i="31"/>
  <c r="H217" i="31"/>
  <c r="J217" i="31" s="1"/>
  <c r="H187" i="26"/>
  <c r="J187" i="26" s="1"/>
  <c r="I187" i="26"/>
  <c r="K164" i="12"/>
  <c r="L164" i="12"/>
  <c r="C165" i="12" s="1"/>
  <c r="H199" i="37" l="1"/>
  <c r="J199" i="37" s="1"/>
  <c r="I199" i="37"/>
  <c r="L217" i="31"/>
  <c r="C218" i="31" s="1"/>
  <c r="D218" i="31" s="1"/>
  <c r="E218" i="31" s="1"/>
  <c r="K217" i="31"/>
  <c r="K187" i="26"/>
  <c r="L187" i="26"/>
  <c r="C188" i="26" s="1"/>
  <c r="D188" i="26" s="1"/>
  <c r="E188" i="26" s="1"/>
  <c r="D165" i="12"/>
  <c r="E165" i="12" s="1"/>
  <c r="K199" i="37" l="1"/>
  <c r="L199" i="37"/>
  <c r="C200" i="37" s="1"/>
  <c r="H218" i="31"/>
  <c r="J218" i="31" s="1"/>
  <c r="I218" i="31"/>
  <c r="H188" i="26"/>
  <c r="J188" i="26" s="1"/>
  <c r="I188" i="26"/>
  <c r="I165" i="12"/>
  <c r="H165" i="12"/>
  <c r="J165" i="12" s="1"/>
  <c r="D200" i="37" l="1"/>
  <c r="E200" i="37"/>
  <c r="K218" i="31"/>
  <c r="L218" i="31"/>
  <c r="C219" i="31" s="1"/>
  <c r="D219" i="31" s="1"/>
  <c r="E219" i="31" s="1"/>
  <c r="K188" i="26"/>
  <c r="L188" i="26"/>
  <c r="C189" i="26" s="1"/>
  <c r="D189" i="26" s="1"/>
  <c r="E189" i="26" s="1"/>
  <c r="K165" i="12"/>
  <c r="L165" i="12"/>
  <c r="C166" i="12" s="1"/>
  <c r="H200" i="37" l="1"/>
  <c r="J200" i="37" s="1"/>
  <c r="I200" i="37"/>
  <c r="I219" i="31"/>
  <c r="H219" i="31"/>
  <c r="J219" i="31" s="1"/>
  <c r="H189" i="26"/>
  <c r="J189" i="26" s="1"/>
  <c r="I189" i="26"/>
  <c r="D166" i="12"/>
  <c r="E166" i="12" s="1"/>
  <c r="L200" i="37" l="1"/>
  <c r="C201" i="37" s="1"/>
  <c r="D201" i="37" s="1"/>
  <c r="E201" i="37" s="1"/>
  <c r="K200" i="37"/>
  <c r="L219" i="31"/>
  <c r="C220" i="31" s="1"/>
  <c r="D220" i="31" s="1"/>
  <c r="E220" i="31" s="1"/>
  <c r="K219" i="31"/>
  <c r="K189" i="26"/>
  <c r="L189" i="26"/>
  <c r="C190" i="26" s="1"/>
  <c r="D190" i="26" s="1"/>
  <c r="E190" i="26" s="1"/>
  <c r="H166" i="12"/>
  <c r="J166" i="12" s="1"/>
  <c r="I166" i="12"/>
  <c r="I201" i="37" l="1"/>
  <c r="H201" i="37"/>
  <c r="J201" i="37" s="1"/>
  <c r="I220" i="31"/>
  <c r="H220" i="31"/>
  <c r="J220" i="31" s="1"/>
  <c r="H190" i="26"/>
  <c r="J190" i="26" s="1"/>
  <c r="I190" i="26"/>
  <c r="K166" i="12"/>
  <c r="L166" i="12"/>
  <c r="C167" i="12" s="1"/>
  <c r="L201" i="37" l="1"/>
  <c r="C202" i="37" s="1"/>
  <c r="D202" i="37" s="1"/>
  <c r="E202" i="37" s="1"/>
  <c r="K201" i="37"/>
  <c r="K220" i="31"/>
  <c r="L220" i="31"/>
  <c r="C221" i="31" s="1"/>
  <c r="D221" i="31" s="1"/>
  <c r="E221" i="31" s="1"/>
  <c r="K190" i="26"/>
  <c r="L190" i="26"/>
  <c r="C191" i="26" s="1"/>
  <c r="D191" i="26" s="1"/>
  <c r="E191" i="26" s="1"/>
  <c r="H191" i="26" s="1"/>
  <c r="J191" i="26" s="1"/>
  <c r="D167" i="12"/>
  <c r="E167" i="12" s="1"/>
  <c r="H202" i="37" l="1"/>
  <c r="J202" i="37" s="1"/>
  <c r="I202" i="37"/>
  <c r="I221" i="31"/>
  <c r="H221" i="31"/>
  <c r="J221" i="31" s="1"/>
  <c r="I191" i="26"/>
  <c r="K191" i="26" s="1"/>
  <c r="I167" i="12"/>
  <c r="H167" i="12"/>
  <c r="J167" i="12" s="1"/>
  <c r="L202" i="37" l="1"/>
  <c r="C203" i="37" s="1"/>
  <c r="D203" i="37" s="1"/>
  <c r="E203" i="37" s="1"/>
  <c r="K202" i="37"/>
  <c r="K221" i="31"/>
  <c r="L221" i="31"/>
  <c r="C222" i="31" s="1"/>
  <c r="D222" i="31" s="1"/>
  <c r="E222" i="31" s="1"/>
  <c r="L191" i="26"/>
  <c r="C192" i="26" s="1"/>
  <c r="D192" i="26" s="1"/>
  <c r="E192" i="26" s="1"/>
  <c r="I192" i="26" s="1"/>
  <c r="K167" i="12"/>
  <c r="L167" i="12"/>
  <c r="C168" i="12" s="1"/>
  <c r="H203" i="37" l="1"/>
  <c r="J203" i="37" s="1"/>
  <c r="I203" i="37"/>
  <c r="I222" i="31"/>
  <c r="H222" i="31"/>
  <c r="J222" i="31" s="1"/>
  <c r="H192" i="26"/>
  <c r="J192" i="26" s="1"/>
  <c r="K192" i="26" s="1"/>
  <c r="D168" i="12"/>
  <c r="E168" i="12" s="1"/>
  <c r="K203" i="37" l="1"/>
  <c r="L203" i="37"/>
  <c r="C204" i="37" s="1"/>
  <c r="K222" i="31"/>
  <c r="L222" i="31"/>
  <c r="C223" i="31" s="1"/>
  <c r="D223" i="31" s="1"/>
  <c r="E223" i="31" s="1"/>
  <c r="L192" i="26"/>
  <c r="C193" i="26" s="1"/>
  <c r="D193" i="26" s="1"/>
  <c r="E193" i="26" s="1"/>
  <c r="H193" i="26" s="1"/>
  <c r="J193" i="26" s="1"/>
  <c r="H168" i="12"/>
  <c r="J168" i="12" s="1"/>
  <c r="I168" i="12"/>
  <c r="D204" i="37" l="1"/>
  <c r="E204" i="37" s="1"/>
  <c r="H223" i="31"/>
  <c r="J223" i="31" s="1"/>
  <c r="I223" i="31"/>
  <c r="I193" i="26"/>
  <c r="K193" i="26" s="1"/>
  <c r="K168" i="12"/>
  <c r="L168" i="12"/>
  <c r="C169" i="12" s="1"/>
  <c r="H204" i="37" l="1"/>
  <c r="J204" i="37" s="1"/>
  <c r="I204" i="37"/>
  <c r="K223" i="31"/>
  <c r="L223" i="31"/>
  <c r="C224" i="31" s="1"/>
  <c r="D224" i="31" s="1"/>
  <c r="E224" i="31" s="1"/>
  <c r="L193" i="26"/>
  <c r="C194" i="26" s="1"/>
  <c r="D194" i="26" s="1"/>
  <c r="E194" i="26" s="1"/>
  <c r="H194" i="26" s="1"/>
  <c r="J194" i="26" s="1"/>
  <c r="D169" i="12"/>
  <c r="E169" i="12" s="1"/>
  <c r="K204" i="37" l="1"/>
  <c r="L204" i="37"/>
  <c r="C205" i="37" s="1"/>
  <c r="H224" i="31"/>
  <c r="J224" i="31" s="1"/>
  <c r="I224" i="31"/>
  <c r="I194" i="26"/>
  <c r="K194" i="26" s="1"/>
  <c r="I169" i="12"/>
  <c r="H169" i="12"/>
  <c r="J169" i="12" s="1"/>
  <c r="D205" i="37" l="1"/>
  <c r="E205" i="37"/>
  <c r="L224" i="31"/>
  <c r="C225" i="31" s="1"/>
  <c r="D225" i="31" s="1"/>
  <c r="E225" i="31" s="1"/>
  <c r="K224" i="31"/>
  <c r="L194" i="26"/>
  <c r="C195" i="26" s="1"/>
  <c r="D195" i="26" s="1"/>
  <c r="E195" i="26" s="1"/>
  <c r="H195" i="26" s="1"/>
  <c r="J195" i="26" s="1"/>
  <c r="K169" i="12"/>
  <c r="L169" i="12"/>
  <c r="C170" i="12" s="1"/>
  <c r="H205" i="37" l="1"/>
  <c r="J205" i="37" s="1"/>
  <c r="I205" i="37"/>
  <c r="I225" i="31"/>
  <c r="H225" i="31"/>
  <c r="J225" i="31" s="1"/>
  <c r="I195" i="26"/>
  <c r="K195" i="26" s="1"/>
  <c r="D170" i="12"/>
  <c r="E170" i="12" s="1"/>
  <c r="L205" i="37" l="1"/>
  <c r="C206" i="37" s="1"/>
  <c r="D206" i="37" s="1"/>
  <c r="E206" i="37" s="1"/>
  <c r="K205" i="37"/>
  <c r="L195" i="26"/>
  <c r="C196" i="26" s="1"/>
  <c r="D196" i="26" s="1"/>
  <c r="E196" i="26" s="1"/>
  <c r="L225" i="31"/>
  <c r="C226" i="31" s="1"/>
  <c r="D226" i="31" s="1"/>
  <c r="E226" i="31" s="1"/>
  <c r="K225" i="31"/>
  <c r="I196" i="26"/>
  <c r="H196" i="26"/>
  <c r="J196" i="26" s="1"/>
  <c r="H170" i="12"/>
  <c r="J170" i="12" s="1"/>
  <c r="I170" i="12"/>
  <c r="H206" i="37" l="1"/>
  <c r="J206" i="37" s="1"/>
  <c r="I206" i="37"/>
  <c r="I226" i="31"/>
  <c r="H226" i="31"/>
  <c r="J226" i="31" s="1"/>
  <c r="L196" i="26"/>
  <c r="C197" i="26" s="1"/>
  <c r="D197" i="26" s="1"/>
  <c r="E197" i="26" s="1"/>
  <c r="K196" i="26"/>
  <c r="K170" i="12"/>
  <c r="L170" i="12"/>
  <c r="C171" i="12" s="1"/>
  <c r="L206" i="37" l="1"/>
  <c r="C207" i="37" s="1"/>
  <c r="D207" i="37" s="1"/>
  <c r="E207" i="37" s="1"/>
  <c r="K206" i="37"/>
  <c r="K226" i="31"/>
  <c r="L226" i="31"/>
  <c r="C227" i="31" s="1"/>
  <c r="D227" i="31" s="1"/>
  <c r="E227" i="31" s="1"/>
  <c r="I197" i="26"/>
  <c r="H197" i="26"/>
  <c r="D171" i="12"/>
  <c r="E171" i="12" s="1"/>
  <c r="H207" i="37" l="1"/>
  <c r="J207" i="37" s="1"/>
  <c r="I207" i="37"/>
  <c r="I227" i="31"/>
  <c r="H227" i="31"/>
  <c r="J227" i="31" s="1"/>
  <c r="J197" i="26"/>
  <c r="K197" i="26" s="1"/>
  <c r="L197" i="26"/>
  <c r="C198" i="26" s="1"/>
  <c r="D198" i="26" s="1"/>
  <c r="E198" i="26" s="1"/>
  <c r="I171" i="12"/>
  <c r="H171" i="12"/>
  <c r="J171" i="12" s="1"/>
  <c r="L207" i="37" l="1"/>
  <c r="C208" i="37" s="1"/>
  <c r="K207" i="37"/>
  <c r="L227" i="31"/>
  <c r="C228" i="31" s="1"/>
  <c r="D228" i="31" s="1"/>
  <c r="E228" i="31" s="1"/>
  <c r="K227" i="31"/>
  <c r="H198" i="26"/>
  <c r="I198" i="26"/>
  <c r="K171" i="12"/>
  <c r="L171" i="12"/>
  <c r="C172" i="12" s="1"/>
  <c r="D208" i="37" l="1"/>
  <c r="E208" i="37" s="1"/>
  <c r="I228" i="31"/>
  <c r="H228" i="31"/>
  <c r="J228" i="31" s="1"/>
  <c r="J198" i="26"/>
  <c r="K198" i="26" s="1"/>
  <c r="L198" i="26"/>
  <c r="C199" i="26" s="1"/>
  <c r="D199" i="26" s="1"/>
  <c r="E199" i="26" s="1"/>
  <c r="D172" i="12"/>
  <c r="E172" i="12" s="1"/>
  <c r="H208" i="37" l="1"/>
  <c r="J208" i="37" s="1"/>
  <c r="I208" i="37"/>
  <c r="L228" i="31"/>
  <c r="C229" i="31" s="1"/>
  <c r="D229" i="31" s="1"/>
  <c r="E229" i="31" s="1"/>
  <c r="K228" i="31"/>
  <c r="I199" i="26"/>
  <c r="H199" i="26"/>
  <c r="J199" i="26" s="1"/>
  <c r="H172" i="12"/>
  <c r="J172" i="12" s="1"/>
  <c r="I172" i="12"/>
  <c r="L208" i="37" l="1"/>
  <c r="C209" i="37" s="1"/>
  <c r="K208" i="37"/>
  <c r="H229" i="31"/>
  <c r="J229" i="31" s="1"/>
  <c r="I229" i="31"/>
  <c r="K199" i="26"/>
  <c r="L199" i="26"/>
  <c r="C200" i="26" s="1"/>
  <c r="D200" i="26" s="1"/>
  <c r="E200" i="26" s="1"/>
  <c r="K172" i="12"/>
  <c r="L172" i="12"/>
  <c r="C173" i="12" s="1"/>
  <c r="D209" i="37" l="1"/>
  <c r="E209" i="37"/>
  <c r="L229" i="31"/>
  <c r="C230" i="31" s="1"/>
  <c r="D230" i="31" s="1"/>
  <c r="E230" i="31" s="1"/>
  <c r="K229" i="31"/>
  <c r="I200" i="26"/>
  <c r="H200" i="26"/>
  <c r="D173" i="12"/>
  <c r="E173" i="12" s="1"/>
  <c r="H209" i="37" l="1"/>
  <c r="J209" i="37" s="1"/>
  <c r="I209" i="37"/>
  <c r="I230" i="31"/>
  <c r="H230" i="31"/>
  <c r="J230" i="31" s="1"/>
  <c r="J200" i="26"/>
  <c r="K200" i="26" s="1"/>
  <c r="L200" i="26"/>
  <c r="C201" i="26" s="1"/>
  <c r="D201" i="26" s="1"/>
  <c r="E201" i="26" s="1"/>
  <c r="H173" i="12"/>
  <c r="J173" i="12" s="1"/>
  <c r="I173" i="12"/>
  <c r="K209" i="37" l="1"/>
  <c r="L209" i="37"/>
  <c r="C210" i="37" s="1"/>
  <c r="D210" i="37" s="1"/>
  <c r="E210" i="37" s="1"/>
  <c r="K230" i="31"/>
  <c r="L230" i="31"/>
  <c r="C231" i="31" s="1"/>
  <c r="D231" i="31" s="1"/>
  <c r="E231" i="31" s="1"/>
  <c r="H201" i="26"/>
  <c r="J201" i="26" s="1"/>
  <c r="I201" i="26"/>
  <c r="K173" i="12"/>
  <c r="L173" i="12"/>
  <c r="C174" i="12" s="1"/>
  <c r="H210" i="37" l="1"/>
  <c r="J210" i="37" s="1"/>
  <c r="I210" i="37"/>
  <c r="I231" i="31"/>
  <c r="H231" i="31"/>
  <c r="J231" i="31" s="1"/>
  <c r="K201" i="26"/>
  <c r="L201" i="26"/>
  <c r="C202" i="26" s="1"/>
  <c r="D202" i="26" s="1"/>
  <c r="E202" i="26" s="1"/>
  <c r="D174" i="12"/>
  <c r="E174" i="12" s="1"/>
  <c r="K210" i="37" l="1"/>
  <c r="L210" i="37"/>
  <c r="C211" i="37" s="1"/>
  <c r="D211" i="37" s="1"/>
  <c r="E211" i="37" s="1"/>
  <c r="K231" i="31"/>
  <c r="L231" i="31"/>
  <c r="C232" i="31" s="1"/>
  <c r="D232" i="31" s="1"/>
  <c r="E232" i="31" s="1"/>
  <c r="I202" i="26"/>
  <c r="H202" i="26"/>
  <c r="J202" i="26" s="1"/>
  <c r="I174" i="12"/>
  <c r="H174" i="12"/>
  <c r="J174" i="12" s="1"/>
  <c r="H211" i="37" l="1"/>
  <c r="J211" i="37" s="1"/>
  <c r="I211" i="37"/>
  <c r="I232" i="31"/>
  <c r="H232" i="31"/>
  <c r="J232" i="31" s="1"/>
  <c r="K202" i="26"/>
  <c r="L202" i="26"/>
  <c r="C203" i="26" s="1"/>
  <c r="D203" i="26" s="1"/>
  <c r="E203" i="26" s="1"/>
  <c r="K174" i="12"/>
  <c r="L174" i="12"/>
  <c r="C175" i="12" s="1"/>
  <c r="L211" i="37" l="1"/>
  <c r="C212" i="37" s="1"/>
  <c r="K211" i="37"/>
  <c r="K232" i="31"/>
  <c r="L232" i="31"/>
  <c r="C233" i="31" s="1"/>
  <c r="D233" i="31" s="1"/>
  <c r="E233" i="31" s="1"/>
  <c r="I203" i="26"/>
  <c r="H203" i="26"/>
  <c r="D175" i="12"/>
  <c r="E175" i="12" s="1"/>
  <c r="D212" i="37" l="1"/>
  <c r="E212" i="37"/>
  <c r="H233" i="31"/>
  <c r="J233" i="31" s="1"/>
  <c r="I233" i="31"/>
  <c r="J203" i="26"/>
  <c r="K203" i="26" s="1"/>
  <c r="L203" i="26"/>
  <c r="C204" i="26" s="1"/>
  <c r="D204" i="26" s="1"/>
  <c r="E204" i="26" s="1"/>
  <c r="H175" i="12"/>
  <c r="J175" i="12" s="1"/>
  <c r="I175" i="12"/>
  <c r="H212" i="37" l="1"/>
  <c r="J212" i="37" s="1"/>
  <c r="I212" i="37"/>
  <c r="K233" i="31"/>
  <c r="L233" i="31"/>
  <c r="C234" i="31" s="1"/>
  <c r="D234" i="31" s="1"/>
  <c r="E234" i="31" s="1"/>
  <c r="H204" i="26"/>
  <c r="J204" i="26" s="1"/>
  <c r="I204" i="26"/>
  <c r="K175" i="12"/>
  <c r="L175" i="12"/>
  <c r="C176" i="12" s="1"/>
  <c r="L212" i="37" l="1"/>
  <c r="C213" i="37" s="1"/>
  <c r="D213" i="37" s="1"/>
  <c r="E213" i="37" s="1"/>
  <c r="K212" i="37"/>
  <c r="I234" i="31"/>
  <c r="H234" i="31"/>
  <c r="J234" i="31" s="1"/>
  <c r="K204" i="26"/>
  <c r="L204" i="26"/>
  <c r="C205" i="26" s="1"/>
  <c r="D205" i="26" s="1"/>
  <c r="E205" i="26" s="1"/>
  <c r="D176" i="12"/>
  <c r="E176" i="12" s="1"/>
  <c r="H213" i="37" l="1"/>
  <c r="J213" i="37" s="1"/>
  <c r="I213" i="37"/>
  <c r="L234" i="31"/>
  <c r="C235" i="31" s="1"/>
  <c r="D235" i="31" s="1"/>
  <c r="E235" i="31" s="1"/>
  <c r="K234" i="31"/>
  <c r="I205" i="26"/>
  <c r="H205" i="26"/>
  <c r="J205" i="26" s="1"/>
  <c r="I176" i="12"/>
  <c r="H176" i="12"/>
  <c r="J176" i="12" s="1"/>
  <c r="L213" i="37" l="1"/>
  <c r="C214" i="37" s="1"/>
  <c r="D214" i="37" s="1"/>
  <c r="E214" i="37" s="1"/>
  <c r="K213" i="37"/>
  <c r="H235" i="31"/>
  <c r="J235" i="31" s="1"/>
  <c r="I235" i="31"/>
  <c r="K205" i="26"/>
  <c r="L205" i="26"/>
  <c r="C206" i="26" s="1"/>
  <c r="D206" i="26" s="1"/>
  <c r="E206" i="26" s="1"/>
  <c r="K176" i="12"/>
  <c r="L176" i="12"/>
  <c r="C177" i="12" s="1"/>
  <c r="H214" i="37" l="1"/>
  <c r="J214" i="37" s="1"/>
  <c r="I214" i="37"/>
  <c r="K235" i="31"/>
  <c r="L235" i="31"/>
  <c r="C236" i="31" s="1"/>
  <c r="D236" i="31" s="1"/>
  <c r="E236" i="31" s="1"/>
  <c r="I206" i="26"/>
  <c r="H206" i="26"/>
  <c r="J206" i="26" s="1"/>
  <c r="D177" i="12"/>
  <c r="E177" i="12" s="1"/>
  <c r="K214" i="37" l="1"/>
  <c r="L214" i="37"/>
  <c r="C215" i="37" s="1"/>
  <c r="I236" i="31"/>
  <c r="H236" i="31"/>
  <c r="J236" i="31" s="1"/>
  <c r="K206" i="26"/>
  <c r="L206" i="26"/>
  <c r="C207" i="26" s="1"/>
  <c r="D207" i="26" s="1"/>
  <c r="E207" i="26" s="1"/>
  <c r="H177" i="12"/>
  <c r="J177" i="12" s="1"/>
  <c r="I177" i="12"/>
  <c r="D215" i="37" l="1"/>
  <c r="E215" i="37" s="1"/>
  <c r="L236" i="31"/>
  <c r="C237" i="31" s="1"/>
  <c r="D237" i="31" s="1"/>
  <c r="E237" i="31" s="1"/>
  <c r="K236" i="31"/>
  <c r="I207" i="26"/>
  <c r="H207" i="26"/>
  <c r="J207" i="26" s="1"/>
  <c r="K177" i="12"/>
  <c r="L177" i="12"/>
  <c r="C178" i="12" s="1"/>
  <c r="H215" i="37" l="1"/>
  <c r="J215" i="37" s="1"/>
  <c r="I215" i="37"/>
  <c r="I237" i="31"/>
  <c r="H237" i="31"/>
  <c r="J237" i="31" s="1"/>
  <c r="K207" i="26"/>
  <c r="L207" i="26"/>
  <c r="C208" i="26" s="1"/>
  <c r="D208" i="26" s="1"/>
  <c r="E208" i="26" s="1"/>
  <c r="D178" i="12"/>
  <c r="E178" i="12" s="1"/>
  <c r="K215" i="37" l="1"/>
  <c r="L215" i="37"/>
  <c r="C216" i="37" s="1"/>
  <c r="K237" i="31"/>
  <c r="L237" i="31"/>
  <c r="C238" i="31" s="1"/>
  <c r="D238" i="31" s="1"/>
  <c r="E238" i="31" s="1"/>
  <c r="I208" i="26"/>
  <c r="H208" i="26"/>
  <c r="J208" i="26" s="1"/>
  <c r="I178" i="12"/>
  <c r="H178" i="12"/>
  <c r="J178" i="12" s="1"/>
  <c r="D216" i="37" l="1"/>
  <c r="E216" i="37"/>
  <c r="H238" i="31"/>
  <c r="J238" i="31" s="1"/>
  <c r="I238" i="31"/>
  <c r="K208" i="26"/>
  <c r="L208" i="26"/>
  <c r="C209" i="26" s="1"/>
  <c r="D209" i="26" s="1"/>
  <c r="E209" i="26" s="1"/>
  <c r="K178" i="12"/>
  <c r="L178" i="12"/>
  <c r="C179" i="12" s="1"/>
  <c r="H216" i="37" l="1"/>
  <c r="J216" i="37" s="1"/>
  <c r="I216" i="37"/>
  <c r="L238" i="31"/>
  <c r="C239" i="31" s="1"/>
  <c r="D239" i="31" s="1"/>
  <c r="E239" i="31" s="1"/>
  <c r="K238" i="31"/>
  <c r="I209" i="26"/>
  <c r="H209" i="26"/>
  <c r="J209" i="26" s="1"/>
  <c r="D179" i="12"/>
  <c r="E179" i="12" s="1"/>
  <c r="L216" i="37" l="1"/>
  <c r="C217" i="37" s="1"/>
  <c r="D217" i="37" s="1"/>
  <c r="E217" i="37" s="1"/>
  <c r="K216" i="37"/>
  <c r="H239" i="31"/>
  <c r="J239" i="31" s="1"/>
  <c r="I239" i="31"/>
  <c r="K209" i="26"/>
  <c r="L209" i="26"/>
  <c r="C210" i="26" s="1"/>
  <c r="D210" i="26" s="1"/>
  <c r="E210" i="26" s="1"/>
  <c r="H179" i="12"/>
  <c r="J179" i="12" s="1"/>
  <c r="I179" i="12"/>
  <c r="H217" i="37" l="1"/>
  <c r="J217" i="37" s="1"/>
  <c r="I217" i="37"/>
  <c r="L239" i="31"/>
  <c r="C240" i="31" s="1"/>
  <c r="D240" i="31" s="1"/>
  <c r="E240" i="31" s="1"/>
  <c r="K239" i="31"/>
  <c r="I210" i="26"/>
  <c r="H210" i="26"/>
  <c r="J210" i="26" s="1"/>
  <c r="K179" i="12"/>
  <c r="L179" i="12"/>
  <c r="C180" i="12" s="1"/>
  <c r="L217" i="37" l="1"/>
  <c r="C218" i="37" s="1"/>
  <c r="D218" i="37" s="1"/>
  <c r="E218" i="37" s="1"/>
  <c r="K217" i="37"/>
  <c r="I240" i="31"/>
  <c r="H240" i="31"/>
  <c r="J240" i="31" s="1"/>
  <c r="K210" i="26"/>
  <c r="L210" i="26"/>
  <c r="C211" i="26" s="1"/>
  <c r="D211" i="26" s="1"/>
  <c r="E211" i="26" s="1"/>
  <c r="D180" i="12"/>
  <c r="E180" i="12" s="1"/>
  <c r="H218" i="37" l="1"/>
  <c r="J218" i="37" s="1"/>
  <c r="I218" i="37"/>
  <c r="L240" i="31"/>
  <c r="C241" i="31" s="1"/>
  <c r="D241" i="31" s="1"/>
  <c r="E241" i="31" s="1"/>
  <c r="K240" i="31"/>
  <c r="I211" i="26"/>
  <c r="H211" i="26"/>
  <c r="J211" i="26" s="1"/>
  <c r="I180" i="12"/>
  <c r="H180" i="12"/>
  <c r="J180" i="12" s="1"/>
  <c r="L218" i="37" l="1"/>
  <c r="C219" i="37" s="1"/>
  <c r="K218" i="37"/>
  <c r="I241" i="31"/>
  <c r="H241" i="31"/>
  <c r="J241" i="31" s="1"/>
  <c r="K211" i="26"/>
  <c r="L211" i="26"/>
  <c r="C212" i="26" s="1"/>
  <c r="D212" i="26" s="1"/>
  <c r="E212" i="26" s="1"/>
  <c r="K180" i="12"/>
  <c r="L180" i="12"/>
  <c r="C181" i="12" s="1"/>
  <c r="D219" i="37" l="1"/>
  <c r="E219" i="37"/>
  <c r="L241" i="31"/>
  <c r="C242" i="31" s="1"/>
  <c r="D242" i="31" s="1"/>
  <c r="E242" i="31" s="1"/>
  <c r="K241" i="31"/>
  <c r="I212" i="26"/>
  <c r="H212" i="26"/>
  <c r="J212" i="26" s="1"/>
  <c r="D181" i="12"/>
  <c r="E181" i="12" s="1"/>
  <c r="H219" i="37" l="1"/>
  <c r="J219" i="37" s="1"/>
  <c r="I219" i="37"/>
  <c r="I242" i="31"/>
  <c r="H242" i="31"/>
  <c r="J242" i="31" s="1"/>
  <c r="K212" i="26"/>
  <c r="L212" i="26"/>
  <c r="C213" i="26" s="1"/>
  <c r="D213" i="26" s="1"/>
  <c r="E213" i="26" s="1"/>
  <c r="H181" i="12"/>
  <c r="J181" i="12" s="1"/>
  <c r="I181" i="12"/>
  <c r="L219" i="37" l="1"/>
  <c r="C220" i="37" s="1"/>
  <c r="K219" i="37"/>
  <c r="L242" i="31"/>
  <c r="C243" i="31" s="1"/>
  <c r="D243" i="31" s="1"/>
  <c r="E243" i="31" s="1"/>
  <c r="K242" i="31"/>
  <c r="I213" i="26"/>
  <c r="H213" i="26"/>
  <c r="J213" i="26" s="1"/>
  <c r="K181" i="12"/>
  <c r="L181" i="12"/>
  <c r="C182" i="12" s="1"/>
  <c r="D220" i="37" l="1"/>
  <c r="E220" i="37" s="1"/>
  <c r="I243" i="31"/>
  <c r="H243" i="31"/>
  <c r="J243" i="31" s="1"/>
  <c r="K213" i="26"/>
  <c r="L213" i="26"/>
  <c r="C214" i="26" s="1"/>
  <c r="D214" i="26" s="1"/>
  <c r="E214" i="26" s="1"/>
  <c r="D182" i="12"/>
  <c r="E182" i="12" s="1"/>
  <c r="H220" i="37" l="1"/>
  <c r="J220" i="37" s="1"/>
  <c r="I220" i="37"/>
  <c r="K243" i="31"/>
  <c r="L243" i="31"/>
  <c r="C244" i="31" s="1"/>
  <c r="D244" i="31" s="1"/>
  <c r="E244" i="31" s="1"/>
  <c r="I214" i="26"/>
  <c r="H214" i="26"/>
  <c r="H182" i="12"/>
  <c r="J182" i="12" s="1"/>
  <c r="I182" i="12"/>
  <c r="L220" i="37" l="1"/>
  <c r="C221" i="37" s="1"/>
  <c r="D221" i="37" s="1"/>
  <c r="E221" i="37" s="1"/>
  <c r="K220" i="37"/>
  <c r="I244" i="31"/>
  <c r="H244" i="31"/>
  <c r="J244" i="31" s="1"/>
  <c r="J214" i="26"/>
  <c r="K214" i="26" s="1"/>
  <c r="L214" i="26"/>
  <c r="C215" i="26" s="1"/>
  <c r="D215" i="26" s="1"/>
  <c r="E215" i="26" s="1"/>
  <c r="K182" i="12"/>
  <c r="L182" i="12"/>
  <c r="C183" i="12" s="1"/>
  <c r="H221" i="37" l="1"/>
  <c r="J221" i="37" s="1"/>
  <c r="I221" i="37"/>
  <c r="L244" i="31"/>
  <c r="C245" i="31" s="1"/>
  <c r="D245" i="31" s="1"/>
  <c r="E245" i="31" s="1"/>
  <c r="K244" i="31"/>
  <c r="H215" i="26"/>
  <c r="J215" i="26" s="1"/>
  <c r="I215" i="26"/>
  <c r="D183" i="12"/>
  <c r="E183" i="12" s="1"/>
  <c r="L221" i="37" l="1"/>
  <c r="C222" i="37" s="1"/>
  <c r="D222" i="37" s="1"/>
  <c r="E222" i="37" s="1"/>
  <c r="K221" i="37"/>
  <c r="H245" i="31"/>
  <c r="J245" i="31" s="1"/>
  <c r="I245" i="31"/>
  <c r="K215" i="26"/>
  <c r="L215" i="26"/>
  <c r="C216" i="26" s="1"/>
  <c r="D216" i="26" s="1"/>
  <c r="E216" i="26" s="1"/>
  <c r="H183" i="12"/>
  <c r="J183" i="12" s="1"/>
  <c r="I183" i="12"/>
  <c r="H222" i="37" l="1"/>
  <c r="J222" i="37" s="1"/>
  <c r="I222" i="37"/>
  <c r="K245" i="31"/>
  <c r="L245" i="31"/>
  <c r="C246" i="31" s="1"/>
  <c r="D246" i="31" s="1"/>
  <c r="E246" i="31" s="1"/>
  <c r="I216" i="26"/>
  <c r="H216" i="26"/>
  <c r="J216" i="26" s="1"/>
  <c r="K183" i="12"/>
  <c r="L183" i="12"/>
  <c r="C184" i="12" s="1"/>
  <c r="K222" i="37" l="1"/>
  <c r="L222" i="37"/>
  <c r="C223" i="37" s="1"/>
  <c r="D223" i="37" s="1"/>
  <c r="E223" i="37" s="1"/>
  <c r="I246" i="31"/>
  <c r="H246" i="31"/>
  <c r="J246" i="31" s="1"/>
  <c r="K216" i="26"/>
  <c r="L216" i="26"/>
  <c r="C217" i="26" s="1"/>
  <c r="D217" i="26" s="1"/>
  <c r="E217" i="26" s="1"/>
  <c r="D184" i="12"/>
  <c r="E184" i="12" s="1"/>
  <c r="H223" i="37" l="1"/>
  <c r="J223" i="37" s="1"/>
  <c r="I223" i="37"/>
  <c r="L246" i="31"/>
  <c r="C247" i="31" s="1"/>
  <c r="D247" i="31" s="1"/>
  <c r="E247" i="31" s="1"/>
  <c r="K246" i="31"/>
  <c r="I217" i="26"/>
  <c r="H217" i="26"/>
  <c r="J217" i="26" s="1"/>
  <c r="I184" i="12"/>
  <c r="H184" i="12"/>
  <c r="J184" i="12" s="1"/>
  <c r="L223" i="37" l="1"/>
  <c r="C224" i="37" s="1"/>
  <c r="K223" i="37"/>
  <c r="I247" i="31"/>
  <c r="H247" i="31"/>
  <c r="J247" i="31" s="1"/>
  <c r="L217" i="26"/>
  <c r="C218" i="26" s="1"/>
  <c r="D218" i="26" s="1"/>
  <c r="E218" i="26" s="1"/>
  <c r="K217" i="26"/>
  <c r="K184" i="12"/>
  <c r="L184" i="12"/>
  <c r="C185" i="12" s="1"/>
  <c r="D224" i="37" l="1"/>
  <c r="E224" i="37"/>
  <c r="L247" i="31"/>
  <c r="C248" i="31" s="1"/>
  <c r="D248" i="31" s="1"/>
  <c r="E248" i="31" s="1"/>
  <c r="K247" i="31"/>
  <c r="H218" i="26"/>
  <c r="J218" i="26" s="1"/>
  <c r="I218" i="26"/>
  <c r="D185" i="12"/>
  <c r="E185" i="12" s="1"/>
  <c r="H224" i="37" l="1"/>
  <c r="J224" i="37" s="1"/>
  <c r="I224" i="37"/>
  <c r="H248" i="31"/>
  <c r="J248" i="31" s="1"/>
  <c r="I248" i="31"/>
  <c r="K218" i="26"/>
  <c r="L218" i="26"/>
  <c r="C219" i="26" s="1"/>
  <c r="D219" i="26" s="1"/>
  <c r="E219" i="26" s="1"/>
  <c r="I185" i="12"/>
  <c r="H185" i="12"/>
  <c r="J185" i="12" s="1"/>
  <c r="K224" i="37" l="1"/>
  <c r="L224" i="37"/>
  <c r="C225" i="37" s="1"/>
  <c r="D225" i="37" s="1"/>
  <c r="E225" i="37" s="1"/>
  <c r="K248" i="31"/>
  <c r="L248" i="31"/>
  <c r="C249" i="31" s="1"/>
  <c r="D249" i="31" s="1"/>
  <c r="E249" i="31" s="1"/>
  <c r="H219" i="26"/>
  <c r="J219" i="26" s="1"/>
  <c r="I219" i="26"/>
  <c r="K185" i="12"/>
  <c r="L185" i="12"/>
  <c r="C186" i="12" s="1"/>
  <c r="H225" i="37" l="1"/>
  <c r="J225" i="37" s="1"/>
  <c r="I225" i="37"/>
  <c r="I249" i="31"/>
  <c r="H249" i="31"/>
  <c r="J249" i="31" s="1"/>
  <c r="K219" i="26"/>
  <c r="L219" i="26"/>
  <c r="C220" i="26" s="1"/>
  <c r="D220" i="26" s="1"/>
  <c r="E220" i="26" s="1"/>
  <c r="D186" i="12"/>
  <c r="E186" i="12" s="1"/>
  <c r="L225" i="37" l="1"/>
  <c r="C226" i="37" s="1"/>
  <c r="K225" i="37"/>
  <c r="K249" i="31"/>
  <c r="L249" i="31"/>
  <c r="C250" i="31" s="1"/>
  <c r="D250" i="31" s="1"/>
  <c r="E250" i="31" s="1"/>
  <c r="H220" i="26"/>
  <c r="J220" i="26" s="1"/>
  <c r="I220" i="26"/>
  <c r="I186" i="12"/>
  <c r="H186" i="12"/>
  <c r="J186" i="12" s="1"/>
  <c r="D226" i="37" l="1"/>
  <c r="E226" i="37"/>
  <c r="H250" i="31"/>
  <c r="J250" i="31" s="1"/>
  <c r="I250" i="31"/>
  <c r="K220" i="26"/>
  <c r="L220" i="26"/>
  <c r="C221" i="26" s="1"/>
  <c r="D221" i="26" s="1"/>
  <c r="E221" i="26" s="1"/>
  <c r="K186" i="12"/>
  <c r="L186" i="12"/>
  <c r="C187" i="12" s="1"/>
  <c r="H226" i="37" l="1"/>
  <c r="J226" i="37" s="1"/>
  <c r="I226" i="37"/>
  <c r="L250" i="31"/>
  <c r="C251" i="31" s="1"/>
  <c r="D251" i="31" s="1"/>
  <c r="E251" i="31" s="1"/>
  <c r="K250" i="31"/>
  <c r="H221" i="26"/>
  <c r="J221" i="26" s="1"/>
  <c r="I221" i="26"/>
  <c r="D187" i="12"/>
  <c r="E187" i="12" s="1"/>
  <c r="L226" i="37" l="1"/>
  <c r="C227" i="37" s="1"/>
  <c r="D227" i="37" s="1"/>
  <c r="E227" i="37" s="1"/>
  <c r="K226" i="37"/>
  <c r="I251" i="31"/>
  <c r="H251" i="31"/>
  <c r="J251" i="31" s="1"/>
  <c r="K221" i="26"/>
  <c r="L221" i="26"/>
  <c r="C222" i="26" s="1"/>
  <c r="D222" i="26" s="1"/>
  <c r="E222" i="26" s="1"/>
  <c r="H187" i="12"/>
  <c r="J187" i="12" s="1"/>
  <c r="I187" i="12"/>
  <c r="H227" i="37" l="1"/>
  <c r="J227" i="37" s="1"/>
  <c r="I227" i="37"/>
  <c r="L251" i="31"/>
  <c r="C252" i="31" s="1"/>
  <c r="D252" i="31" s="1"/>
  <c r="E252" i="31" s="1"/>
  <c r="K251" i="31"/>
  <c r="H222" i="26"/>
  <c r="J222" i="26" s="1"/>
  <c r="I222" i="26"/>
  <c r="K187" i="12"/>
  <c r="L187" i="12"/>
  <c r="C188" i="12" s="1"/>
  <c r="L227" i="37" l="1"/>
  <c r="C228" i="37" s="1"/>
  <c r="K227" i="37"/>
  <c r="I252" i="31"/>
  <c r="H252" i="31"/>
  <c r="J252" i="31" s="1"/>
  <c r="K222" i="26"/>
  <c r="L222" i="26"/>
  <c r="C223" i="26" s="1"/>
  <c r="D223" i="26" s="1"/>
  <c r="E223" i="26" s="1"/>
  <c r="D188" i="12"/>
  <c r="E188" i="12" s="1"/>
  <c r="D228" i="37" l="1"/>
  <c r="E228" i="37" s="1"/>
  <c r="L252" i="31"/>
  <c r="C253" i="31" s="1"/>
  <c r="D253" i="31" s="1"/>
  <c r="E253" i="31" s="1"/>
  <c r="K252" i="31"/>
  <c r="H223" i="26"/>
  <c r="J223" i="26" s="1"/>
  <c r="I223" i="26"/>
  <c r="H188" i="12"/>
  <c r="J188" i="12" s="1"/>
  <c r="I188" i="12"/>
  <c r="H228" i="37" l="1"/>
  <c r="J228" i="37" s="1"/>
  <c r="I228" i="37"/>
  <c r="H253" i="31"/>
  <c r="J253" i="31" s="1"/>
  <c r="I253" i="31"/>
  <c r="K223" i="26"/>
  <c r="L223" i="26"/>
  <c r="C224" i="26" s="1"/>
  <c r="D224" i="26" s="1"/>
  <c r="E224" i="26" s="1"/>
  <c r="H224" i="26" s="1"/>
  <c r="J224" i="26" s="1"/>
  <c r="K188" i="12"/>
  <c r="L188" i="12"/>
  <c r="C189" i="12" s="1"/>
  <c r="L228" i="37" l="1"/>
  <c r="C229" i="37" s="1"/>
  <c r="D229" i="37" s="1"/>
  <c r="E229" i="37" s="1"/>
  <c r="K228" i="37"/>
  <c r="K253" i="31"/>
  <c r="L253" i="31"/>
  <c r="C254" i="31" s="1"/>
  <c r="D254" i="31" s="1"/>
  <c r="E254" i="31" s="1"/>
  <c r="I224" i="26"/>
  <c r="K224" i="26" s="1"/>
  <c r="D189" i="12"/>
  <c r="E189" i="12" s="1"/>
  <c r="H229" i="37" l="1"/>
  <c r="J229" i="37" s="1"/>
  <c r="I229" i="37"/>
  <c r="H254" i="31"/>
  <c r="J254" i="31" s="1"/>
  <c r="I254" i="31"/>
  <c r="L224" i="26"/>
  <c r="C225" i="26" s="1"/>
  <c r="D225" i="26" s="1"/>
  <c r="E225" i="26" s="1"/>
  <c r="I225" i="26" s="1"/>
  <c r="I189" i="12"/>
  <c r="H189" i="12"/>
  <c r="J189" i="12" s="1"/>
  <c r="L229" i="37" l="1"/>
  <c r="C230" i="37" s="1"/>
  <c r="D230" i="37" s="1"/>
  <c r="E230" i="37" s="1"/>
  <c r="K229" i="37"/>
  <c r="L254" i="31"/>
  <c r="C255" i="31" s="1"/>
  <c r="D255" i="31" s="1"/>
  <c r="E255" i="31" s="1"/>
  <c r="K254" i="31"/>
  <c r="H225" i="26"/>
  <c r="J225" i="26" s="1"/>
  <c r="K225" i="26" s="1"/>
  <c r="K189" i="12"/>
  <c r="L189" i="12"/>
  <c r="C190" i="12" s="1"/>
  <c r="H230" i="37" l="1"/>
  <c r="J230" i="37" s="1"/>
  <c r="I230" i="37"/>
  <c r="H255" i="31"/>
  <c r="J255" i="31" s="1"/>
  <c r="I255" i="31"/>
  <c r="L225" i="26"/>
  <c r="C226" i="26" s="1"/>
  <c r="D226" i="26" s="1"/>
  <c r="E226" i="26" s="1"/>
  <c r="H226" i="26" s="1"/>
  <c r="J226" i="26" s="1"/>
  <c r="D190" i="12"/>
  <c r="E190" i="12" s="1"/>
  <c r="L230" i="37" l="1"/>
  <c r="C231" i="37" s="1"/>
  <c r="D231" i="37" s="1"/>
  <c r="E231" i="37" s="1"/>
  <c r="K230" i="37"/>
  <c r="L255" i="31"/>
  <c r="C256" i="31" s="1"/>
  <c r="D256" i="31" s="1"/>
  <c r="E256" i="31" s="1"/>
  <c r="K255" i="31"/>
  <c r="I226" i="26"/>
  <c r="K226" i="26" s="1"/>
  <c r="H190" i="12"/>
  <c r="J190" i="12" s="1"/>
  <c r="I190" i="12"/>
  <c r="H231" i="37" l="1"/>
  <c r="J231" i="37" s="1"/>
  <c r="I231" i="37"/>
  <c r="H256" i="31"/>
  <c r="J256" i="31" s="1"/>
  <c r="I256" i="31"/>
  <c r="L226" i="26"/>
  <c r="C227" i="26" s="1"/>
  <c r="D227" i="26" s="1"/>
  <c r="E227" i="26" s="1"/>
  <c r="I227" i="26" s="1"/>
  <c r="L190" i="12"/>
  <c r="C191" i="12" s="1"/>
  <c r="D191" i="12" s="1"/>
  <c r="E191" i="12" s="1"/>
  <c r="K190" i="12"/>
  <c r="L231" i="37" l="1"/>
  <c r="C232" i="37" s="1"/>
  <c r="K231" i="37"/>
  <c r="K256" i="31"/>
  <c r="L256" i="31"/>
  <c r="C257" i="31" s="1"/>
  <c r="D257" i="31" s="1"/>
  <c r="E257" i="31" s="1"/>
  <c r="H227" i="26"/>
  <c r="J227" i="26" s="1"/>
  <c r="K227" i="26" s="1"/>
  <c r="I191" i="12"/>
  <c r="H191" i="12"/>
  <c r="J191" i="12" s="1"/>
  <c r="D232" i="37" l="1"/>
  <c r="E232" i="37"/>
  <c r="H257" i="31"/>
  <c r="J257" i="31" s="1"/>
  <c r="I257" i="31"/>
  <c r="L227" i="26"/>
  <c r="C228" i="26" s="1"/>
  <c r="D228" i="26" s="1"/>
  <c r="E228" i="26" s="1"/>
  <c r="H228" i="26" s="1"/>
  <c r="K191" i="12"/>
  <c r="L191" i="12"/>
  <c r="C192" i="12" s="1"/>
  <c r="H232" i="37" l="1"/>
  <c r="J232" i="37" s="1"/>
  <c r="I232" i="37"/>
  <c r="L257" i="31"/>
  <c r="C258" i="31" s="1"/>
  <c r="D258" i="31" s="1"/>
  <c r="E258" i="31" s="1"/>
  <c r="K257" i="31"/>
  <c r="I228" i="26"/>
  <c r="L228" i="26" s="1"/>
  <c r="C229" i="26" s="1"/>
  <c r="D229" i="26" s="1"/>
  <c r="E229" i="26" s="1"/>
  <c r="J228" i="26"/>
  <c r="D192" i="12"/>
  <c r="E192" i="12" s="1"/>
  <c r="K232" i="37" l="1"/>
  <c r="L232" i="37"/>
  <c r="C233" i="37" s="1"/>
  <c r="D233" i="37" s="1"/>
  <c r="E233" i="37" s="1"/>
  <c r="H258" i="31"/>
  <c r="J258" i="31" s="1"/>
  <c r="I258" i="31"/>
  <c r="K228" i="26"/>
  <c r="H229" i="26"/>
  <c r="J229" i="26" s="1"/>
  <c r="I229" i="26"/>
  <c r="H192" i="12"/>
  <c r="J192" i="12" s="1"/>
  <c r="I192" i="12"/>
  <c r="H233" i="37" l="1"/>
  <c r="J233" i="37" s="1"/>
  <c r="I233" i="37"/>
  <c r="L258" i="31"/>
  <c r="C259" i="31" s="1"/>
  <c r="D259" i="31" s="1"/>
  <c r="E259" i="31" s="1"/>
  <c r="K258" i="31"/>
  <c r="K229" i="26"/>
  <c r="L229" i="26"/>
  <c r="C230" i="26" s="1"/>
  <c r="D230" i="26" s="1"/>
  <c r="E230" i="26" s="1"/>
  <c r="K192" i="12"/>
  <c r="L192" i="12"/>
  <c r="C193" i="12" s="1"/>
  <c r="L233" i="37" l="1"/>
  <c r="C234" i="37" s="1"/>
  <c r="D234" i="37" s="1"/>
  <c r="E234" i="37" s="1"/>
  <c r="K233" i="37"/>
  <c r="H259" i="31"/>
  <c r="J259" i="31" s="1"/>
  <c r="I259" i="31"/>
  <c r="I230" i="26"/>
  <c r="H230" i="26"/>
  <c r="J230" i="26" s="1"/>
  <c r="D193" i="12"/>
  <c r="E193" i="12" s="1"/>
  <c r="H234" i="37" l="1"/>
  <c r="J234" i="37" s="1"/>
  <c r="I234" i="37"/>
  <c r="L259" i="31"/>
  <c r="C260" i="31" s="1"/>
  <c r="D260" i="31" s="1"/>
  <c r="E260" i="31" s="1"/>
  <c r="K259" i="31"/>
  <c r="K230" i="26"/>
  <c r="L230" i="26"/>
  <c r="C231" i="26" s="1"/>
  <c r="D231" i="26" s="1"/>
  <c r="E231" i="26" s="1"/>
  <c r="H193" i="12"/>
  <c r="J193" i="12" s="1"/>
  <c r="I193" i="12"/>
  <c r="L234" i="37" l="1"/>
  <c r="C235" i="37" s="1"/>
  <c r="D235" i="37" s="1"/>
  <c r="E235" i="37" s="1"/>
  <c r="K234" i="37"/>
  <c r="H260" i="31"/>
  <c r="J260" i="31" s="1"/>
  <c r="I260" i="31"/>
  <c r="I231" i="26"/>
  <c r="H231" i="26"/>
  <c r="J231" i="26" s="1"/>
  <c r="K193" i="12"/>
  <c r="L193" i="12"/>
  <c r="C194" i="12" s="1"/>
  <c r="H235" i="37" l="1"/>
  <c r="J235" i="37" s="1"/>
  <c r="I235" i="37"/>
  <c r="L260" i="31"/>
  <c r="C261" i="31" s="1"/>
  <c r="D261" i="31" s="1"/>
  <c r="E261" i="31" s="1"/>
  <c r="K260" i="31"/>
  <c r="K231" i="26"/>
  <c r="L231" i="26"/>
  <c r="C232" i="26" s="1"/>
  <c r="D232" i="26" s="1"/>
  <c r="E232" i="26" s="1"/>
  <c r="D194" i="12"/>
  <c r="E194" i="12" s="1"/>
  <c r="L235" i="37" l="1"/>
  <c r="C236" i="37" s="1"/>
  <c r="K235" i="37"/>
  <c r="I261" i="31"/>
  <c r="H261" i="31"/>
  <c r="J261" i="31" s="1"/>
  <c r="I232" i="26"/>
  <c r="H232" i="26"/>
  <c r="J232" i="26" s="1"/>
  <c r="I194" i="12"/>
  <c r="H194" i="12"/>
  <c r="J194" i="12" s="1"/>
  <c r="D236" i="37" l="1"/>
  <c r="E236" i="37"/>
  <c r="K261" i="31"/>
  <c r="L261" i="31"/>
  <c r="C262" i="31" s="1"/>
  <c r="D262" i="31" s="1"/>
  <c r="E262" i="31" s="1"/>
  <c r="K232" i="26"/>
  <c r="L232" i="26"/>
  <c r="C233" i="26" s="1"/>
  <c r="D233" i="26" s="1"/>
  <c r="E233" i="26" s="1"/>
  <c r="K194" i="12"/>
  <c r="L194" i="12"/>
  <c r="C195" i="12" s="1"/>
  <c r="H236" i="37" l="1"/>
  <c r="J236" i="37" s="1"/>
  <c r="I236" i="37"/>
  <c r="H262" i="31"/>
  <c r="J262" i="31" s="1"/>
  <c r="I262" i="31"/>
  <c r="I233" i="26"/>
  <c r="H233" i="26"/>
  <c r="J233" i="26" s="1"/>
  <c r="D195" i="12"/>
  <c r="E195" i="12" s="1"/>
  <c r="L236" i="37" l="1"/>
  <c r="C237" i="37" s="1"/>
  <c r="D237" i="37" s="1"/>
  <c r="E237" i="37" s="1"/>
  <c r="K236" i="37"/>
  <c r="K262" i="31"/>
  <c r="L262" i="31"/>
  <c r="C263" i="31" s="1"/>
  <c r="D263" i="31" s="1"/>
  <c r="E263" i="31" s="1"/>
  <c r="K233" i="26"/>
  <c r="L233" i="26"/>
  <c r="C234" i="26" s="1"/>
  <c r="D234" i="26" s="1"/>
  <c r="E234" i="26" s="1"/>
  <c r="H195" i="12"/>
  <c r="J195" i="12" s="1"/>
  <c r="I195" i="12"/>
  <c r="H237" i="37" l="1"/>
  <c r="J237" i="37" s="1"/>
  <c r="I237" i="37"/>
  <c r="H263" i="31"/>
  <c r="J263" i="31" s="1"/>
  <c r="I263" i="31"/>
  <c r="I234" i="26"/>
  <c r="H234" i="26"/>
  <c r="J234" i="26" s="1"/>
  <c r="K195" i="12"/>
  <c r="L195" i="12"/>
  <c r="C196" i="12" s="1"/>
  <c r="L237" i="37" l="1"/>
  <c r="C238" i="37" s="1"/>
  <c r="K237" i="37"/>
  <c r="L263" i="31"/>
  <c r="C264" i="31" s="1"/>
  <c r="D264" i="31" s="1"/>
  <c r="E264" i="31" s="1"/>
  <c r="K263" i="31"/>
  <c r="K234" i="26"/>
  <c r="L234" i="26"/>
  <c r="C235" i="26" s="1"/>
  <c r="D235" i="26" s="1"/>
  <c r="E235" i="26" s="1"/>
  <c r="D196" i="12"/>
  <c r="E196" i="12" s="1"/>
  <c r="D238" i="37" l="1"/>
  <c r="E238" i="37" s="1"/>
  <c r="H264" i="31"/>
  <c r="J264" i="31" s="1"/>
  <c r="I264" i="31"/>
  <c r="I235" i="26"/>
  <c r="H235" i="26"/>
  <c r="J235" i="26" s="1"/>
  <c r="H196" i="12"/>
  <c r="J196" i="12" s="1"/>
  <c r="I196" i="12"/>
  <c r="H238" i="37" l="1"/>
  <c r="J238" i="37" s="1"/>
  <c r="I238" i="37"/>
  <c r="L264" i="31"/>
  <c r="C265" i="31" s="1"/>
  <c r="D265" i="31" s="1"/>
  <c r="E265" i="31" s="1"/>
  <c r="K264" i="31"/>
  <c r="K235" i="26"/>
  <c r="L235" i="26"/>
  <c r="C236" i="26" s="1"/>
  <c r="D236" i="26" s="1"/>
  <c r="E236" i="26" s="1"/>
  <c r="K196" i="12"/>
  <c r="L196" i="12"/>
  <c r="C197" i="12" s="1"/>
  <c r="L238" i="37" l="1"/>
  <c r="C239" i="37" s="1"/>
  <c r="D239" i="37" s="1"/>
  <c r="E239" i="37" s="1"/>
  <c r="K238" i="37"/>
  <c r="H265" i="31"/>
  <c r="J265" i="31" s="1"/>
  <c r="I265" i="31"/>
  <c r="I236" i="26"/>
  <c r="H236" i="26"/>
  <c r="J236" i="26" s="1"/>
  <c r="D197" i="12"/>
  <c r="E197" i="12" s="1"/>
  <c r="H239" i="37" l="1"/>
  <c r="J239" i="37" s="1"/>
  <c r="I239" i="37"/>
  <c r="L265" i="31"/>
  <c r="C266" i="31" s="1"/>
  <c r="D266" i="31" s="1"/>
  <c r="E266" i="31" s="1"/>
  <c r="K265" i="31"/>
  <c r="K236" i="26"/>
  <c r="L236" i="26"/>
  <c r="C237" i="26" s="1"/>
  <c r="D237" i="26" s="1"/>
  <c r="E237" i="26" s="1"/>
  <c r="I197" i="12"/>
  <c r="H197" i="12"/>
  <c r="J197" i="12" s="1"/>
  <c r="L239" i="37" l="1"/>
  <c r="C240" i="37" s="1"/>
  <c r="K239" i="37"/>
  <c r="H266" i="31"/>
  <c r="J266" i="31" s="1"/>
  <c r="I266" i="31"/>
  <c r="I237" i="26"/>
  <c r="H237" i="26"/>
  <c r="J237" i="26" s="1"/>
  <c r="K197" i="12"/>
  <c r="L197" i="12"/>
  <c r="C198" i="12" s="1"/>
  <c r="D240" i="37" l="1"/>
  <c r="E240" i="37" s="1"/>
  <c r="K266" i="31"/>
  <c r="L266" i="31"/>
  <c r="C267" i="31" s="1"/>
  <c r="D267" i="31" s="1"/>
  <c r="E267" i="31" s="1"/>
  <c r="K237" i="26"/>
  <c r="L237" i="26"/>
  <c r="C238" i="26" s="1"/>
  <c r="D238" i="26" s="1"/>
  <c r="E238" i="26" s="1"/>
  <c r="D198" i="12"/>
  <c r="E198" i="12" s="1"/>
  <c r="H240" i="37" l="1"/>
  <c r="J240" i="37" s="1"/>
  <c r="I240" i="37"/>
  <c r="I267" i="31"/>
  <c r="H267" i="31"/>
  <c r="J267" i="31" s="1"/>
  <c r="I238" i="26"/>
  <c r="H238" i="26"/>
  <c r="J238" i="26" s="1"/>
  <c r="H198" i="12"/>
  <c r="J198" i="12" s="1"/>
  <c r="I198" i="12"/>
  <c r="K240" i="37" l="1"/>
  <c r="L240" i="37"/>
  <c r="C241" i="37" s="1"/>
  <c r="K267" i="31"/>
  <c r="L267" i="31"/>
  <c r="C268" i="31" s="1"/>
  <c r="D268" i="31" s="1"/>
  <c r="E268" i="31" s="1"/>
  <c r="K238" i="26"/>
  <c r="L238" i="26"/>
  <c r="C239" i="26" s="1"/>
  <c r="D239" i="26" s="1"/>
  <c r="E239" i="26" s="1"/>
  <c r="K198" i="12"/>
  <c r="L198" i="12"/>
  <c r="C199" i="12" s="1"/>
  <c r="D241" i="37" l="1"/>
  <c r="E241" i="37"/>
  <c r="I268" i="31"/>
  <c r="H268" i="31"/>
  <c r="J268" i="31" s="1"/>
  <c r="I239" i="26"/>
  <c r="H239" i="26"/>
  <c r="J239" i="26" s="1"/>
  <c r="D199" i="12"/>
  <c r="E199" i="12" s="1"/>
  <c r="H241" i="37" l="1"/>
  <c r="J241" i="37" s="1"/>
  <c r="I241" i="37"/>
  <c r="L268" i="31"/>
  <c r="C269" i="31" s="1"/>
  <c r="D269" i="31" s="1"/>
  <c r="E269" i="31" s="1"/>
  <c r="K268" i="31"/>
  <c r="K239" i="26"/>
  <c r="L239" i="26"/>
  <c r="C240" i="26" s="1"/>
  <c r="D240" i="26" s="1"/>
  <c r="E240" i="26" s="1"/>
  <c r="I199" i="12"/>
  <c r="H199" i="12"/>
  <c r="J199" i="12" s="1"/>
  <c r="L241" i="37" l="1"/>
  <c r="C242" i="37" s="1"/>
  <c r="K241" i="37"/>
  <c r="I269" i="31"/>
  <c r="H269" i="31"/>
  <c r="J269" i="31" s="1"/>
  <c r="I240" i="26"/>
  <c r="H240" i="26"/>
  <c r="J240" i="26" s="1"/>
  <c r="K199" i="12"/>
  <c r="L199" i="12"/>
  <c r="C200" i="12" s="1"/>
  <c r="D242" i="37" l="1"/>
  <c r="E242" i="37"/>
  <c r="L269" i="31"/>
  <c r="C270" i="31" s="1"/>
  <c r="D270" i="31" s="1"/>
  <c r="E270" i="31" s="1"/>
  <c r="K269" i="31"/>
  <c r="K240" i="26"/>
  <c r="L240" i="26"/>
  <c r="C241" i="26" s="1"/>
  <c r="D241" i="26" s="1"/>
  <c r="E241" i="26" s="1"/>
  <c r="D200" i="12"/>
  <c r="E200" i="12" s="1"/>
  <c r="I242" i="37" l="1"/>
  <c r="H242" i="37"/>
  <c r="J242" i="37" s="1"/>
  <c r="H270" i="31"/>
  <c r="J270" i="31" s="1"/>
  <c r="I270" i="31"/>
  <c r="I241" i="26"/>
  <c r="H241" i="26"/>
  <c r="J241" i="26" s="1"/>
  <c r="H200" i="12"/>
  <c r="J200" i="12" s="1"/>
  <c r="I200" i="12"/>
  <c r="L242" i="37" l="1"/>
  <c r="C243" i="37" s="1"/>
  <c r="D243" i="37" s="1"/>
  <c r="E243" i="37" s="1"/>
  <c r="K242" i="37"/>
  <c r="L270" i="31"/>
  <c r="C271" i="31" s="1"/>
  <c r="D271" i="31" s="1"/>
  <c r="E271" i="31" s="1"/>
  <c r="K270" i="31"/>
  <c r="K241" i="26"/>
  <c r="L241" i="26"/>
  <c r="C242" i="26" s="1"/>
  <c r="D242" i="26" s="1"/>
  <c r="E242" i="26" s="1"/>
  <c r="K200" i="12"/>
  <c r="L200" i="12"/>
  <c r="C201" i="12" s="1"/>
  <c r="H243" i="37" l="1"/>
  <c r="J243" i="37" s="1"/>
  <c r="I243" i="37"/>
  <c r="H271" i="31"/>
  <c r="J271" i="31" s="1"/>
  <c r="I271" i="31"/>
  <c r="I242" i="26"/>
  <c r="H242" i="26"/>
  <c r="D201" i="12"/>
  <c r="E201" i="12" s="1"/>
  <c r="L243" i="37" l="1"/>
  <c r="C244" i="37" s="1"/>
  <c r="K243" i="37"/>
  <c r="L271" i="31"/>
  <c r="C272" i="31" s="1"/>
  <c r="D272" i="31" s="1"/>
  <c r="E272" i="31" s="1"/>
  <c r="K271" i="31"/>
  <c r="J242" i="26"/>
  <c r="K242" i="26" s="1"/>
  <c r="L242" i="26"/>
  <c r="C243" i="26" s="1"/>
  <c r="D243" i="26" s="1"/>
  <c r="E243" i="26" s="1"/>
  <c r="I201" i="12"/>
  <c r="H201" i="12"/>
  <c r="J201" i="12" s="1"/>
  <c r="D244" i="37" l="1"/>
  <c r="E244" i="37" s="1"/>
  <c r="I272" i="31"/>
  <c r="H272" i="31"/>
  <c r="J272" i="31" s="1"/>
  <c r="H243" i="26"/>
  <c r="I243" i="26"/>
  <c r="K201" i="12"/>
  <c r="L201" i="12"/>
  <c r="C202" i="12" s="1"/>
  <c r="K272" i="31" l="1"/>
  <c r="H244" i="37"/>
  <c r="J244" i="37" s="1"/>
  <c r="I244" i="37"/>
  <c r="L272" i="31"/>
  <c r="C273" i="31" s="1"/>
  <c r="D273" i="31" s="1"/>
  <c r="E273" i="31" s="1"/>
  <c r="H273" i="31" s="1"/>
  <c r="J273" i="31" s="1"/>
  <c r="J243" i="26"/>
  <c r="K243" i="26" s="1"/>
  <c r="L243" i="26"/>
  <c r="C244" i="26" s="1"/>
  <c r="D202" i="12"/>
  <c r="E202" i="12" s="1"/>
  <c r="I273" i="31" l="1"/>
  <c r="K244" i="37"/>
  <c r="L244" i="37"/>
  <c r="C245" i="37" s="1"/>
  <c r="D245" i="37" s="1"/>
  <c r="E245" i="37" s="1"/>
  <c r="L273" i="31"/>
  <c r="C274" i="31" s="1"/>
  <c r="D274" i="31" s="1"/>
  <c r="E274" i="31" s="1"/>
  <c r="K273" i="31"/>
  <c r="D244" i="26"/>
  <c r="E244" i="26" s="1"/>
  <c r="H202" i="12"/>
  <c r="J202" i="12" s="1"/>
  <c r="I202" i="12"/>
  <c r="H245" i="37" l="1"/>
  <c r="J245" i="37" s="1"/>
  <c r="I245" i="37"/>
  <c r="H274" i="31"/>
  <c r="J274" i="31" s="1"/>
  <c r="I274" i="31"/>
  <c r="I244" i="26"/>
  <c r="H244" i="26"/>
  <c r="K202" i="12"/>
  <c r="L202" i="12"/>
  <c r="C203" i="12" s="1"/>
  <c r="L245" i="37" l="1"/>
  <c r="C246" i="37" s="1"/>
  <c r="D246" i="37" s="1"/>
  <c r="E246" i="37" s="1"/>
  <c r="K245" i="37"/>
  <c r="K274" i="31"/>
  <c r="L274" i="31"/>
  <c r="C275" i="31" s="1"/>
  <c r="D275" i="31" s="1"/>
  <c r="E275" i="31" s="1"/>
  <c r="J244" i="26"/>
  <c r="K244" i="26" s="1"/>
  <c r="L244" i="26"/>
  <c r="C245" i="26" s="1"/>
  <c r="D245" i="26" s="1"/>
  <c r="E245" i="26" s="1"/>
  <c r="D203" i="12"/>
  <c r="E203" i="12" s="1"/>
  <c r="H246" i="37" l="1"/>
  <c r="J246" i="37" s="1"/>
  <c r="I246" i="37"/>
  <c r="H275" i="31"/>
  <c r="J275" i="31" s="1"/>
  <c r="I275" i="31"/>
  <c r="H245" i="26"/>
  <c r="J245" i="26" s="1"/>
  <c r="I245" i="26"/>
  <c r="I203" i="12"/>
  <c r="H203" i="12"/>
  <c r="J203" i="12" s="1"/>
  <c r="K246" i="37" l="1"/>
  <c r="L246" i="37"/>
  <c r="C247" i="37" s="1"/>
  <c r="D247" i="37" s="1"/>
  <c r="E247" i="37" s="1"/>
  <c r="K275" i="31"/>
  <c r="L275" i="31"/>
  <c r="C276" i="31" s="1"/>
  <c r="D276" i="31" s="1"/>
  <c r="E276" i="31" s="1"/>
  <c r="K245" i="26"/>
  <c r="L245" i="26"/>
  <c r="C246" i="26" s="1"/>
  <c r="D246" i="26" s="1"/>
  <c r="E246" i="26" s="1"/>
  <c r="K203" i="12"/>
  <c r="L203" i="12"/>
  <c r="C204" i="12" s="1"/>
  <c r="H247" i="37" l="1"/>
  <c r="J247" i="37" s="1"/>
  <c r="I247" i="37"/>
  <c r="H276" i="31"/>
  <c r="J276" i="31" s="1"/>
  <c r="I276" i="31"/>
  <c r="I246" i="26"/>
  <c r="H246" i="26"/>
  <c r="J246" i="26" s="1"/>
  <c r="D204" i="12"/>
  <c r="E204" i="12" s="1"/>
  <c r="K247" i="37" l="1"/>
  <c r="L247" i="37"/>
  <c r="C248" i="37" s="1"/>
  <c r="L276" i="31"/>
  <c r="C277" i="31" s="1"/>
  <c r="D277" i="31" s="1"/>
  <c r="E277" i="31" s="1"/>
  <c r="K276" i="31"/>
  <c r="K246" i="26"/>
  <c r="L246" i="26"/>
  <c r="C247" i="26" s="1"/>
  <c r="D247" i="26" s="1"/>
  <c r="E247" i="26" s="1"/>
  <c r="H204" i="12"/>
  <c r="J204" i="12" s="1"/>
  <c r="I204" i="12"/>
  <c r="D248" i="37" l="1"/>
  <c r="E248" i="37"/>
  <c r="I277" i="31"/>
  <c r="H277" i="31"/>
  <c r="J277" i="31" s="1"/>
  <c r="I247" i="26"/>
  <c r="H247" i="26"/>
  <c r="J247" i="26" s="1"/>
  <c r="K204" i="12"/>
  <c r="L204" i="12"/>
  <c r="C205" i="12" s="1"/>
  <c r="H248" i="37" l="1"/>
  <c r="J248" i="37" s="1"/>
  <c r="I248" i="37"/>
  <c r="L277" i="31"/>
  <c r="C278" i="31" s="1"/>
  <c r="D278" i="31" s="1"/>
  <c r="E278" i="31" s="1"/>
  <c r="K277" i="31"/>
  <c r="K247" i="26"/>
  <c r="L247" i="26"/>
  <c r="C248" i="26" s="1"/>
  <c r="D248" i="26" s="1"/>
  <c r="E248" i="26" s="1"/>
  <c r="D205" i="12"/>
  <c r="E205" i="12" s="1"/>
  <c r="L248" i="37" l="1"/>
  <c r="C249" i="37" s="1"/>
  <c r="D249" i="37" s="1"/>
  <c r="E249" i="37" s="1"/>
  <c r="K248" i="37"/>
  <c r="H278" i="31"/>
  <c r="J278" i="31" s="1"/>
  <c r="I278" i="31"/>
  <c r="I248" i="26"/>
  <c r="H248" i="26"/>
  <c r="J248" i="26" s="1"/>
  <c r="I205" i="12"/>
  <c r="H205" i="12"/>
  <c r="J205" i="12" s="1"/>
  <c r="H249" i="37" l="1"/>
  <c r="J249" i="37" s="1"/>
  <c r="I249" i="37"/>
  <c r="L278" i="31"/>
  <c r="C279" i="31" s="1"/>
  <c r="D279" i="31" s="1"/>
  <c r="E279" i="31" s="1"/>
  <c r="I279" i="31" s="1"/>
  <c r="K278" i="31"/>
  <c r="K248" i="26"/>
  <c r="L248" i="26"/>
  <c r="C249" i="26" s="1"/>
  <c r="D249" i="26" s="1"/>
  <c r="E249" i="26" s="1"/>
  <c r="K205" i="12"/>
  <c r="L205" i="12"/>
  <c r="C206" i="12" s="1"/>
  <c r="H279" i="31" l="1"/>
  <c r="J279" i="31" s="1"/>
  <c r="L249" i="37"/>
  <c r="C250" i="37" s="1"/>
  <c r="D250" i="37" s="1"/>
  <c r="E250" i="37" s="1"/>
  <c r="K249" i="37"/>
  <c r="K279" i="31"/>
  <c r="L279" i="31"/>
  <c r="C280" i="31" s="1"/>
  <c r="D280" i="31" s="1"/>
  <c r="E280" i="31" s="1"/>
  <c r="I249" i="26"/>
  <c r="H249" i="26"/>
  <c r="J249" i="26" s="1"/>
  <c r="D206" i="12"/>
  <c r="E206" i="12" s="1"/>
  <c r="H250" i="37" l="1"/>
  <c r="J250" i="37" s="1"/>
  <c r="I250" i="37"/>
  <c r="H280" i="31"/>
  <c r="J280" i="31" s="1"/>
  <c r="I280" i="31"/>
  <c r="K249" i="26"/>
  <c r="L249" i="26"/>
  <c r="C250" i="26" s="1"/>
  <c r="D250" i="26" s="1"/>
  <c r="E250" i="26" s="1"/>
  <c r="H206" i="12"/>
  <c r="J206" i="12" s="1"/>
  <c r="I206" i="12"/>
  <c r="L250" i="37" l="1"/>
  <c r="C251" i="37" s="1"/>
  <c r="K250" i="37"/>
  <c r="K280" i="31"/>
  <c r="L280" i="31"/>
  <c r="C281" i="31" s="1"/>
  <c r="D281" i="31" s="1"/>
  <c r="E281" i="31" s="1"/>
  <c r="I250" i="26"/>
  <c r="H250" i="26"/>
  <c r="J250" i="26" s="1"/>
  <c r="K206" i="12"/>
  <c r="L206" i="12"/>
  <c r="C207" i="12" s="1"/>
  <c r="D251" i="37" l="1"/>
  <c r="E251" i="37"/>
  <c r="H281" i="31"/>
  <c r="J281" i="31" s="1"/>
  <c r="I281" i="31"/>
  <c r="K250" i="26"/>
  <c r="L250" i="26"/>
  <c r="C251" i="26" s="1"/>
  <c r="D251" i="26" s="1"/>
  <c r="E251" i="26" s="1"/>
  <c r="D207" i="12"/>
  <c r="E207" i="12" s="1"/>
  <c r="H251" i="37" l="1"/>
  <c r="J251" i="37" s="1"/>
  <c r="I251" i="37"/>
  <c r="K281" i="31"/>
  <c r="L281" i="31"/>
  <c r="C282" i="31" s="1"/>
  <c r="D282" i="31" s="1"/>
  <c r="E282" i="31" s="1"/>
  <c r="I251" i="26"/>
  <c r="H251" i="26"/>
  <c r="J251" i="26" s="1"/>
  <c r="I207" i="12"/>
  <c r="H207" i="12"/>
  <c r="J207" i="12" s="1"/>
  <c r="L251" i="37" l="1"/>
  <c r="C252" i="37" s="1"/>
  <c r="K251" i="37"/>
  <c r="H282" i="31"/>
  <c r="J282" i="31" s="1"/>
  <c r="I282" i="31"/>
  <c r="K251" i="26"/>
  <c r="L251" i="26"/>
  <c r="C252" i="26" s="1"/>
  <c r="D252" i="26" s="1"/>
  <c r="E252" i="26" s="1"/>
  <c r="K207" i="12"/>
  <c r="L207" i="12"/>
  <c r="C208" i="12" s="1"/>
  <c r="D252" i="37" l="1"/>
  <c r="E252" i="37" s="1"/>
  <c r="K282" i="31"/>
  <c r="L282" i="31"/>
  <c r="C283" i="31" s="1"/>
  <c r="D283" i="31" s="1"/>
  <c r="E283" i="31" s="1"/>
  <c r="I252" i="26"/>
  <c r="H252" i="26"/>
  <c r="D208" i="12"/>
  <c r="E208" i="12" s="1"/>
  <c r="H252" i="37" l="1"/>
  <c r="J252" i="37" s="1"/>
  <c r="I252" i="37"/>
  <c r="I283" i="31"/>
  <c r="H283" i="31"/>
  <c r="J283" i="31" s="1"/>
  <c r="J252" i="26"/>
  <c r="K252" i="26" s="1"/>
  <c r="L252" i="26"/>
  <c r="C253" i="26" s="1"/>
  <c r="D253" i="26" s="1"/>
  <c r="E253" i="26" s="1"/>
  <c r="I208" i="12"/>
  <c r="H208" i="12"/>
  <c r="J208" i="12" s="1"/>
  <c r="L252" i="37" l="1"/>
  <c r="C253" i="37" s="1"/>
  <c r="K252" i="37"/>
  <c r="L283" i="31"/>
  <c r="C284" i="31" s="1"/>
  <c r="D284" i="31" s="1"/>
  <c r="E284" i="31" s="1"/>
  <c r="K283" i="31"/>
  <c r="L208" i="12"/>
  <c r="C209" i="12" s="1"/>
  <c r="D209" i="12" s="1"/>
  <c r="E209" i="12" s="1"/>
  <c r="H253" i="26"/>
  <c r="I253" i="26"/>
  <c r="K208" i="12"/>
  <c r="D253" i="37" l="1"/>
  <c r="E253" i="37"/>
  <c r="I284" i="31"/>
  <c r="H284" i="31"/>
  <c r="J284" i="31" s="1"/>
  <c r="J253" i="26"/>
  <c r="K253" i="26" s="1"/>
  <c r="L253" i="26"/>
  <c r="C254" i="26" s="1"/>
  <c r="D254" i="26" s="1"/>
  <c r="E254" i="26" s="1"/>
  <c r="I209" i="12"/>
  <c r="H209" i="12"/>
  <c r="J209" i="12" s="1"/>
  <c r="I253" i="37" l="1"/>
  <c r="H253" i="37"/>
  <c r="J253" i="37" s="1"/>
  <c r="L284" i="31"/>
  <c r="C285" i="31" s="1"/>
  <c r="D285" i="31" s="1"/>
  <c r="E285" i="31" s="1"/>
  <c r="K284" i="31"/>
  <c r="H254" i="26"/>
  <c r="J254" i="26" s="1"/>
  <c r="I254" i="26"/>
  <c r="K209" i="12"/>
  <c r="L209" i="12"/>
  <c r="C210" i="12" s="1"/>
  <c r="L253" i="37" l="1"/>
  <c r="C254" i="37" s="1"/>
  <c r="D254" i="37" s="1"/>
  <c r="E254" i="37" s="1"/>
  <c r="K253" i="37"/>
  <c r="H285" i="31"/>
  <c r="J285" i="31" s="1"/>
  <c r="I285" i="31"/>
  <c r="K254" i="26"/>
  <c r="L254" i="26"/>
  <c r="C255" i="26" s="1"/>
  <c r="D255" i="26" s="1"/>
  <c r="E255" i="26" s="1"/>
  <c r="D210" i="12"/>
  <c r="E210" i="12" s="1"/>
  <c r="H254" i="37" l="1"/>
  <c r="J254" i="37" s="1"/>
  <c r="I254" i="37"/>
  <c r="K285" i="31"/>
  <c r="L285" i="31"/>
  <c r="C286" i="31" s="1"/>
  <c r="D286" i="31" s="1"/>
  <c r="E286" i="31" s="1"/>
  <c r="I255" i="26"/>
  <c r="H255" i="26"/>
  <c r="J255" i="26" s="1"/>
  <c r="I210" i="12"/>
  <c r="H210" i="12"/>
  <c r="J210" i="12" s="1"/>
  <c r="L254" i="37" l="1"/>
  <c r="C255" i="37" s="1"/>
  <c r="D255" i="37" s="1"/>
  <c r="E255" i="37" s="1"/>
  <c r="K254" i="37"/>
  <c r="H286" i="31"/>
  <c r="J286" i="31" s="1"/>
  <c r="I286" i="31"/>
  <c r="K255" i="26"/>
  <c r="L255" i="26"/>
  <c r="C256" i="26" s="1"/>
  <c r="K210" i="12"/>
  <c r="L210" i="12"/>
  <c r="C211" i="12" s="1"/>
  <c r="H255" i="37" l="1"/>
  <c r="J255" i="37" s="1"/>
  <c r="I255" i="37"/>
  <c r="L286" i="31"/>
  <c r="C287" i="31" s="1"/>
  <c r="D287" i="31" s="1"/>
  <c r="E287" i="31" s="1"/>
  <c r="K286" i="31"/>
  <c r="D256" i="26"/>
  <c r="E256" i="26" s="1"/>
  <c r="D211" i="12"/>
  <c r="E211" i="12" s="1"/>
  <c r="L255" i="37" l="1"/>
  <c r="C256" i="37" s="1"/>
  <c r="K255" i="37"/>
  <c r="I287" i="31"/>
  <c r="H287" i="31"/>
  <c r="J287" i="31" s="1"/>
  <c r="H256" i="26"/>
  <c r="J256" i="26" s="1"/>
  <c r="I256" i="26"/>
  <c r="I211" i="12"/>
  <c r="H211" i="12"/>
  <c r="J211" i="12" s="1"/>
  <c r="D256" i="37" l="1"/>
  <c r="E256" i="37"/>
  <c r="L287" i="31"/>
  <c r="C288" i="31" s="1"/>
  <c r="D288" i="31" s="1"/>
  <c r="E288" i="31" s="1"/>
  <c r="K287" i="31"/>
  <c r="K256" i="26"/>
  <c r="L256" i="26"/>
  <c r="C257" i="26" s="1"/>
  <c r="D257" i="26" s="1"/>
  <c r="E257" i="26" s="1"/>
  <c r="K211" i="12"/>
  <c r="L211" i="12"/>
  <c r="C212" i="12" s="1"/>
  <c r="H256" i="37" l="1"/>
  <c r="J256" i="37" s="1"/>
  <c r="I256" i="37"/>
  <c r="I288" i="31"/>
  <c r="H288" i="31"/>
  <c r="J288" i="31" s="1"/>
  <c r="H257" i="26"/>
  <c r="J257" i="26" s="1"/>
  <c r="I257" i="26"/>
  <c r="D212" i="12"/>
  <c r="E212" i="12" s="1"/>
  <c r="K256" i="37" l="1"/>
  <c r="L256" i="37"/>
  <c r="C257" i="37" s="1"/>
  <c r="K288" i="31"/>
  <c r="L288" i="31"/>
  <c r="C289" i="31" s="1"/>
  <c r="D289" i="31" s="1"/>
  <c r="E289" i="31" s="1"/>
  <c r="K257" i="26"/>
  <c r="L257" i="26"/>
  <c r="C258" i="26" s="1"/>
  <c r="D258" i="26" s="1"/>
  <c r="E258" i="26" s="1"/>
  <c r="H258" i="26" s="1"/>
  <c r="J258" i="26" s="1"/>
  <c r="H212" i="12"/>
  <c r="J212" i="12" s="1"/>
  <c r="I212" i="12"/>
  <c r="D257" i="37" l="1"/>
  <c r="E257" i="37"/>
  <c r="I289" i="31"/>
  <c r="H289" i="31"/>
  <c r="J289" i="31" s="1"/>
  <c r="I258" i="26"/>
  <c r="K258" i="26" s="1"/>
  <c r="K212" i="12"/>
  <c r="L212" i="12"/>
  <c r="C213" i="12" s="1"/>
  <c r="H257" i="37" l="1"/>
  <c r="J257" i="37" s="1"/>
  <c r="I257" i="37"/>
  <c r="L289" i="31"/>
  <c r="C290" i="31" s="1"/>
  <c r="D290" i="31" s="1"/>
  <c r="E290" i="31" s="1"/>
  <c r="K289" i="31"/>
  <c r="L258" i="26"/>
  <c r="C259" i="26" s="1"/>
  <c r="D259" i="26" s="1"/>
  <c r="E259" i="26" s="1"/>
  <c r="I259" i="26" s="1"/>
  <c r="D213" i="12"/>
  <c r="E213" i="12" s="1"/>
  <c r="L257" i="37" l="1"/>
  <c r="C258" i="37" s="1"/>
  <c r="D258" i="37" s="1"/>
  <c r="E258" i="37" s="1"/>
  <c r="K257" i="37"/>
  <c r="I290" i="31"/>
  <c r="H290" i="31"/>
  <c r="J290" i="31" s="1"/>
  <c r="H259" i="26"/>
  <c r="J259" i="26" s="1"/>
  <c r="K259" i="26" s="1"/>
  <c r="I213" i="12"/>
  <c r="H213" i="12"/>
  <c r="J213" i="12" s="1"/>
  <c r="H258" i="37" l="1"/>
  <c r="J258" i="37" s="1"/>
  <c r="I258" i="37"/>
  <c r="K290" i="31"/>
  <c r="L290" i="31"/>
  <c r="C291" i="31" s="1"/>
  <c r="D291" i="31" s="1"/>
  <c r="E291" i="31" s="1"/>
  <c r="L259" i="26"/>
  <c r="C260" i="26" s="1"/>
  <c r="D260" i="26" s="1"/>
  <c r="E260" i="26" s="1"/>
  <c r="I260" i="26" s="1"/>
  <c r="K213" i="12"/>
  <c r="L213" i="12"/>
  <c r="C214" i="12" s="1"/>
  <c r="L258" i="37" l="1"/>
  <c r="C259" i="37" s="1"/>
  <c r="D259" i="37" s="1"/>
  <c r="E259" i="37" s="1"/>
  <c r="K258" i="37"/>
  <c r="I291" i="31"/>
  <c r="H291" i="31"/>
  <c r="J291" i="31" s="1"/>
  <c r="H260" i="26"/>
  <c r="J260" i="26" s="1"/>
  <c r="K260" i="26" s="1"/>
  <c r="D214" i="12"/>
  <c r="E214" i="12" s="1"/>
  <c r="H259" i="37" l="1"/>
  <c r="J259" i="37" s="1"/>
  <c r="I259" i="37"/>
  <c r="L291" i="31"/>
  <c r="C292" i="31" s="1"/>
  <c r="D292" i="31" s="1"/>
  <c r="E292" i="31" s="1"/>
  <c r="K291" i="31"/>
  <c r="L260" i="26"/>
  <c r="C261" i="26" s="1"/>
  <c r="D261" i="26" s="1"/>
  <c r="E261" i="26" s="1"/>
  <c r="I261" i="26" s="1"/>
  <c r="H214" i="12"/>
  <c r="J214" i="12" s="1"/>
  <c r="I214" i="12"/>
  <c r="L259" i="37" l="1"/>
  <c r="C260" i="37" s="1"/>
  <c r="K259" i="37"/>
  <c r="I292" i="31"/>
  <c r="H292" i="31"/>
  <c r="J292" i="31" s="1"/>
  <c r="H261" i="26"/>
  <c r="J261" i="26" s="1"/>
  <c r="K261" i="26" s="1"/>
  <c r="K214" i="12"/>
  <c r="L214" i="12"/>
  <c r="C215" i="12" s="1"/>
  <c r="D260" i="37" l="1"/>
  <c r="E260" i="37"/>
  <c r="K292" i="31"/>
  <c r="L292" i="31"/>
  <c r="C293" i="31" s="1"/>
  <c r="D293" i="31" s="1"/>
  <c r="E293" i="31" s="1"/>
  <c r="L261" i="26"/>
  <c r="C262" i="26" s="1"/>
  <c r="D262" i="26" s="1"/>
  <c r="E262" i="26" s="1"/>
  <c r="H262" i="26" s="1"/>
  <c r="J262" i="26" s="1"/>
  <c r="D215" i="12"/>
  <c r="E215" i="12" s="1"/>
  <c r="H260" i="37" l="1"/>
  <c r="J260" i="37" s="1"/>
  <c r="I260" i="37"/>
  <c r="I262" i="26"/>
  <c r="K262" i="26" s="1"/>
  <c r="H293" i="31"/>
  <c r="J293" i="31" s="1"/>
  <c r="I293" i="31"/>
  <c r="I215" i="12"/>
  <c r="H215" i="12"/>
  <c r="J215" i="12" s="1"/>
  <c r="L262" i="26" l="1"/>
  <c r="C263" i="26" s="1"/>
  <c r="D263" i="26" s="1"/>
  <c r="E263" i="26" s="1"/>
  <c r="L260" i="37"/>
  <c r="C261" i="37" s="1"/>
  <c r="D261" i="37" s="1"/>
  <c r="E261" i="37" s="1"/>
  <c r="K260" i="37"/>
  <c r="L293" i="31"/>
  <c r="C294" i="31" s="1"/>
  <c r="D294" i="31" s="1"/>
  <c r="E294" i="31" s="1"/>
  <c r="K293" i="31"/>
  <c r="I263" i="26"/>
  <c r="H263" i="26"/>
  <c r="J263" i="26" s="1"/>
  <c r="K215" i="12"/>
  <c r="L215" i="12"/>
  <c r="C216" i="12" s="1"/>
  <c r="H261" i="37" l="1"/>
  <c r="J261" i="37" s="1"/>
  <c r="I261" i="37"/>
  <c r="H294" i="31"/>
  <c r="J294" i="31" s="1"/>
  <c r="I294" i="31"/>
  <c r="K263" i="26"/>
  <c r="L263" i="26"/>
  <c r="C264" i="26" s="1"/>
  <c r="D216" i="12"/>
  <c r="E216" i="12" s="1"/>
  <c r="L261" i="37" l="1"/>
  <c r="C262" i="37" s="1"/>
  <c r="K261" i="37"/>
  <c r="L294" i="31"/>
  <c r="C295" i="31" s="1"/>
  <c r="D295" i="31" s="1"/>
  <c r="E295" i="31" s="1"/>
  <c r="K294" i="31"/>
  <c r="D264" i="26"/>
  <c r="E264" i="26" s="1"/>
  <c r="H216" i="12"/>
  <c r="J216" i="12" s="1"/>
  <c r="I216" i="12"/>
  <c r="D262" i="37" l="1"/>
  <c r="E262" i="37"/>
  <c r="H295" i="31"/>
  <c r="J295" i="31" s="1"/>
  <c r="I295" i="31"/>
  <c r="H264" i="26"/>
  <c r="J264" i="26" s="1"/>
  <c r="I264" i="26"/>
  <c r="K216" i="12"/>
  <c r="L216" i="12"/>
  <c r="C217" i="12" s="1"/>
  <c r="H262" i="37" l="1"/>
  <c r="J262" i="37" s="1"/>
  <c r="I262" i="37"/>
  <c r="L295" i="31"/>
  <c r="C296" i="31" s="1"/>
  <c r="D296" i="31" s="1"/>
  <c r="E296" i="31" s="1"/>
  <c r="K295" i="31"/>
  <c r="K264" i="26"/>
  <c r="L264" i="26"/>
  <c r="C265" i="26" s="1"/>
  <c r="D265" i="26" s="1"/>
  <c r="E265" i="26" s="1"/>
  <c r="I265" i="26" s="1"/>
  <c r="D217" i="12"/>
  <c r="E217" i="12" s="1"/>
  <c r="L262" i="37" l="1"/>
  <c r="C263" i="37" s="1"/>
  <c r="D263" i="37" s="1"/>
  <c r="E263" i="37" s="1"/>
  <c r="K262" i="37"/>
  <c r="H296" i="31"/>
  <c r="J296" i="31" s="1"/>
  <c r="I296" i="31"/>
  <c r="H265" i="26"/>
  <c r="J265" i="26" s="1"/>
  <c r="K265" i="26" s="1"/>
  <c r="I217" i="12"/>
  <c r="H217" i="12"/>
  <c r="J217" i="12" s="1"/>
  <c r="I263" i="37" l="1"/>
  <c r="H263" i="37"/>
  <c r="J263" i="37" s="1"/>
  <c r="L296" i="31"/>
  <c r="C297" i="31" s="1"/>
  <c r="D297" i="31" s="1"/>
  <c r="E297" i="31" s="1"/>
  <c r="K296" i="31"/>
  <c r="L265" i="26"/>
  <c r="C266" i="26" s="1"/>
  <c r="D266" i="26" s="1"/>
  <c r="E266" i="26" s="1"/>
  <c r="H266" i="26" s="1"/>
  <c r="J266" i="26" s="1"/>
  <c r="K217" i="12"/>
  <c r="L217" i="12"/>
  <c r="C218" i="12" s="1"/>
  <c r="L263" i="37" l="1"/>
  <c r="C264" i="37" s="1"/>
  <c r="K263" i="37"/>
  <c r="H297" i="31"/>
  <c r="J297" i="31" s="1"/>
  <c r="I297" i="31"/>
  <c r="I266" i="26"/>
  <c r="K266" i="26" s="1"/>
  <c r="D218" i="12"/>
  <c r="E218" i="12" s="1"/>
  <c r="D264" i="37" l="1"/>
  <c r="E264" i="37"/>
  <c r="L297" i="31"/>
  <c r="C298" i="31" s="1"/>
  <c r="D298" i="31" s="1"/>
  <c r="E298" i="31" s="1"/>
  <c r="K297" i="31"/>
  <c r="L266" i="26"/>
  <c r="C267" i="26" s="1"/>
  <c r="D267" i="26" s="1"/>
  <c r="E267" i="26" s="1"/>
  <c r="H267" i="26" s="1"/>
  <c r="J267" i="26" s="1"/>
  <c r="H218" i="12"/>
  <c r="J218" i="12" s="1"/>
  <c r="I218" i="12"/>
  <c r="H264" i="37" l="1"/>
  <c r="J264" i="37" s="1"/>
  <c r="I264" i="37"/>
  <c r="I298" i="31"/>
  <c r="H298" i="31"/>
  <c r="J298" i="31" s="1"/>
  <c r="I267" i="26"/>
  <c r="K267" i="26" s="1"/>
  <c r="K218" i="12"/>
  <c r="L218" i="12"/>
  <c r="C219" i="12" s="1"/>
  <c r="L264" i="37" l="1"/>
  <c r="C265" i="37" s="1"/>
  <c r="D265" i="37" s="1"/>
  <c r="E265" i="37" s="1"/>
  <c r="K264" i="37"/>
  <c r="L267" i="26"/>
  <c r="C268" i="26" s="1"/>
  <c r="D268" i="26" s="1"/>
  <c r="E268" i="26" s="1"/>
  <c r="H268" i="26" s="1"/>
  <c r="J268" i="26" s="1"/>
  <c r="K298" i="31"/>
  <c r="L298" i="31"/>
  <c r="C299" i="31" s="1"/>
  <c r="D299" i="31" s="1"/>
  <c r="E299" i="31" s="1"/>
  <c r="I268" i="26"/>
  <c r="K268" i="26" s="1"/>
  <c r="D219" i="12"/>
  <c r="E219" i="12" s="1"/>
  <c r="H265" i="37" l="1"/>
  <c r="J265" i="37" s="1"/>
  <c r="I265" i="37"/>
  <c r="H299" i="31"/>
  <c r="J299" i="31" s="1"/>
  <c r="I299" i="31"/>
  <c r="L268" i="26"/>
  <c r="C269" i="26" s="1"/>
  <c r="D269" i="26" s="1"/>
  <c r="E269" i="26" s="1"/>
  <c r="H269" i="26" s="1"/>
  <c r="J269" i="26" s="1"/>
  <c r="I269" i="26"/>
  <c r="I219" i="12"/>
  <c r="H219" i="12"/>
  <c r="J219" i="12" s="1"/>
  <c r="L265" i="37" l="1"/>
  <c r="C266" i="37" s="1"/>
  <c r="D266" i="37" s="1"/>
  <c r="E266" i="37" s="1"/>
  <c r="K265" i="37"/>
  <c r="K299" i="31"/>
  <c r="L299" i="31"/>
  <c r="C300" i="31" s="1"/>
  <c r="D300" i="31" s="1"/>
  <c r="E300" i="31" s="1"/>
  <c r="K269" i="26"/>
  <c r="L269" i="26"/>
  <c r="C270" i="26" s="1"/>
  <c r="D270" i="26" s="1"/>
  <c r="E270" i="26" s="1"/>
  <c r="L219" i="12"/>
  <c r="C220" i="12" s="1"/>
  <c r="D220" i="12" s="1"/>
  <c r="E220" i="12" s="1"/>
  <c r="K219" i="12"/>
  <c r="H266" i="37" l="1"/>
  <c r="J266" i="37" s="1"/>
  <c r="I266" i="37"/>
  <c r="H300" i="31"/>
  <c r="J300" i="31" s="1"/>
  <c r="I300" i="31"/>
  <c r="H270" i="26"/>
  <c r="J270" i="26" s="1"/>
  <c r="I270" i="26"/>
  <c r="H220" i="12"/>
  <c r="J220" i="12" s="1"/>
  <c r="I220" i="12"/>
  <c r="L266" i="37" l="1"/>
  <c r="C267" i="37" s="1"/>
  <c r="K266" i="37"/>
  <c r="L300" i="31"/>
  <c r="C301" i="31" s="1"/>
  <c r="D301" i="31" s="1"/>
  <c r="E301" i="31" s="1"/>
  <c r="K300" i="31"/>
  <c r="K270" i="26"/>
  <c r="L270" i="26"/>
  <c r="C271" i="26" s="1"/>
  <c r="D271" i="26" s="1"/>
  <c r="E271" i="26" s="1"/>
  <c r="K220" i="12"/>
  <c r="L220" i="12"/>
  <c r="C221" i="12" s="1"/>
  <c r="D267" i="37" l="1"/>
  <c r="E267" i="37"/>
  <c r="H301" i="31"/>
  <c r="J301" i="31" s="1"/>
  <c r="I301" i="31"/>
  <c r="H271" i="26"/>
  <c r="J271" i="26" s="1"/>
  <c r="I271" i="26"/>
  <c r="D221" i="12"/>
  <c r="E221" i="12" s="1"/>
  <c r="H267" i="37" l="1"/>
  <c r="J267" i="37" s="1"/>
  <c r="I267" i="37"/>
  <c r="L301" i="31"/>
  <c r="C302" i="31" s="1"/>
  <c r="D302" i="31" s="1"/>
  <c r="E302" i="31" s="1"/>
  <c r="K301" i="31"/>
  <c r="K271" i="26"/>
  <c r="L271" i="26"/>
  <c r="C272" i="26" s="1"/>
  <c r="D272" i="26" s="1"/>
  <c r="E272" i="26" s="1"/>
  <c r="H221" i="12"/>
  <c r="J221" i="12" s="1"/>
  <c r="I221" i="12"/>
  <c r="K267" i="37" l="1"/>
  <c r="L267" i="37"/>
  <c r="C268" i="37" s="1"/>
  <c r="H302" i="31"/>
  <c r="J302" i="31" s="1"/>
  <c r="I302" i="31"/>
  <c r="H272" i="26"/>
  <c r="J272" i="26" s="1"/>
  <c r="I272" i="26"/>
  <c r="K221" i="12"/>
  <c r="L221" i="12"/>
  <c r="C222" i="12" s="1"/>
  <c r="D268" i="37" l="1"/>
  <c r="E268" i="37" s="1"/>
  <c r="K302" i="31"/>
  <c r="L302" i="31"/>
  <c r="C303" i="31" s="1"/>
  <c r="D303" i="31" s="1"/>
  <c r="E303" i="31" s="1"/>
  <c r="K272" i="26"/>
  <c r="L272" i="26"/>
  <c r="C273" i="26" s="1"/>
  <c r="D273" i="26" s="1"/>
  <c r="E273" i="26" s="1"/>
  <c r="D222" i="12"/>
  <c r="E222" i="12" s="1"/>
  <c r="H268" i="37" l="1"/>
  <c r="J268" i="37" s="1"/>
  <c r="I268" i="37"/>
  <c r="H303" i="31"/>
  <c r="J303" i="31" s="1"/>
  <c r="I303" i="31"/>
  <c r="H273" i="26"/>
  <c r="J273" i="26" s="1"/>
  <c r="I273" i="26"/>
  <c r="I222" i="12"/>
  <c r="H222" i="12"/>
  <c r="J222" i="12" s="1"/>
  <c r="L268" i="37" l="1"/>
  <c r="C269" i="37" s="1"/>
  <c r="D269" i="37" s="1"/>
  <c r="E269" i="37" s="1"/>
  <c r="K268" i="37"/>
  <c r="L303" i="31"/>
  <c r="C304" i="31" s="1"/>
  <c r="D304" i="31" s="1"/>
  <c r="E304" i="31" s="1"/>
  <c r="K303" i="31"/>
  <c r="K273" i="26"/>
  <c r="L273" i="26"/>
  <c r="C274" i="26" s="1"/>
  <c r="D274" i="26" s="1"/>
  <c r="E274" i="26" s="1"/>
  <c r="K222" i="12"/>
  <c r="L222" i="12"/>
  <c r="C223" i="12" s="1"/>
  <c r="H269" i="37" l="1"/>
  <c r="J269" i="37" s="1"/>
  <c r="I269" i="37"/>
  <c r="H304" i="31"/>
  <c r="J304" i="31" s="1"/>
  <c r="I304" i="31"/>
  <c r="H274" i="26"/>
  <c r="J274" i="26" s="1"/>
  <c r="I274" i="26"/>
  <c r="D223" i="12"/>
  <c r="E223" i="12" s="1"/>
  <c r="L269" i="37" l="1"/>
  <c r="C270" i="37" s="1"/>
  <c r="D270" i="37" s="1"/>
  <c r="E270" i="37" s="1"/>
  <c r="K269" i="37"/>
  <c r="L304" i="31"/>
  <c r="C305" i="31" s="1"/>
  <c r="D305" i="31" s="1"/>
  <c r="E305" i="31" s="1"/>
  <c r="K304" i="31"/>
  <c r="K274" i="26"/>
  <c r="L274" i="26"/>
  <c r="C275" i="26" s="1"/>
  <c r="D275" i="26" s="1"/>
  <c r="E275" i="26" s="1"/>
  <c r="H223" i="12"/>
  <c r="J223" i="12" s="1"/>
  <c r="I223" i="12"/>
  <c r="H270" i="37" l="1"/>
  <c r="J270" i="37" s="1"/>
  <c r="I270" i="37"/>
  <c r="I305" i="31"/>
  <c r="H305" i="31"/>
  <c r="J305" i="31" s="1"/>
  <c r="H275" i="26"/>
  <c r="J275" i="26" s="1"/>
  <c r="I275" i="26"/>
  <c r="K223" i="12"/>
  <c r="L223" i="12"/>
  <c r="C224" i="12" s="1"/>
  <c r="L270" i="37" l="1"/>
  <c r="C271" i="37" s="1"/>
  <c r="D271" i="37" s="1"/>
  <c r="E271" i="37" s="1"/>
  <c r="K270" i="37"/>
  <c r="K305" i="31"/>
  <c r="L305" i="31"/>
  <c r="C306" i="31" s="1"/>
  <c r="D306" i="31" s="1"/>
  <c r="E306" i="31" s="1"/>
  <c r="K275" i="26"/>
  <c r="L275" i="26"/>
  <c r="C276" i="26" s="1"/>
  <c r="D276" i="26" s="1"/>
  <c r="E276" i="26" s="1"/>
  <c r="D224" i="12"/>
  <c r="E224" i="12" s="1"/>
  <c r="H271" i="37" l="1"/>
  <c r="J271" i="37" s="1"/>
  <c r="I271" i="37"/>
  <c r="H306" i="31"/>
  <c r="J306" i="31" s="1"/>
  <c r="I306" i="31"/>
  <c r="H276" i="26"/>
  <c r="J276" i="26" s="1"/>
  <c r="I276" i="26"/>
  <c r="I224" i="12"/>
  <c r="H224" i="12"/>
  <c r="J224" i="12" s="1"/>
  <c r="L271" i="37" l="1"/>
  <c r="C272" i="37" s="1"/>
  <c r="K271" i="37"/>
  <c r="L306" i="31"/>
  <c r="C307" i="31" s="1"/>
  <c r="D307" i="31" s="1"/>
  <c r="E307" i="31" s="1"/>
  <c r="K306" i="31"/>
  <c r="K276" i="26"/>
  <c r="L276" i="26"/>
  <c r="C277" i="26" s="1"/>
  <c r="D277" i="26" s="1"/>
  <c r="E277" i="26" s="1"/>
  <c r="K224" i="12"/>
  <c r="L224" i="12"/>
  <c r="C225" i="12" s="1"/>
  <c r="D272" i="37" l="1"/>
  <c r="E272" i="37" s="1"/>
  <c r="H307" i="31"/>
  <c r="J307" i="31" s="1"/>
  <c r="I307" i="31"/>
  <c r="H277" i="26"/>
  <c r="J277" i="26" s="1"/>
  <c r="I277" i="26"/>
  <c r="D225" i="12"/>
  <c r="E225" i="12" s="1"/>
  <c r="H272" i="37" l="1"/>
  <c r="J272" i="37" s="1"/>
  <c r="I272" i="37"/>
  <c r="L307" i="31"/>
  <c r="C308" i="31" s="1"/>
  <c r="D308" i="31" s="1"/>
  <c r="E308" i="31" s="1"/>
  <c r="K307" i="31"/>
  <c r="K277" i="26"/>
  <c r="L277" i="26"/>
  <c r="C278" i="26" s="1"/>
  <c r="D278" i="26" s="1"/>
  <c r="E278" i="26" s="1"/>
  <c r="H225" i="12"/>
  <c r="J225" i="12" s="1"/>
  <c r="I225" i="12"/>
  <c r="K272" i="37" l="1"/>
  <c r="L272" i="37"/>
  <c r="C273" i="37" s="1"/>
  <c r="I308" i="31"/>
  <c r="H308" i="31"/>
  <c r="J308" i="31" s="1"/>
  <c r="H278" i="26"/>
  <c r="J278" i="26" s="1"/>
  <c r="I278" i="26"/>
  <c r="K225" i="12"/>
  <c r="L225" i="12"/>
  <c r="C226" i="12" s="1"/>
  <c r="D273" i="37" l="1"/>
  <c r="E273" i="37"/>
  <c r="K308" i="31"/>
  <c r="L308" i="31"/>
  <c r="C309" i="31" s="1"/>
  <c r="D309" i="31" s="1"/>
  <c r="E309" i="31" s="1"/>
  <c r="K278" i="26"/>
  <c r="L278" i="26"/>
  <c r="C279" i="26" s="1"/>
  <c r="D279" i="26" s="1"/>
  <c r="E279" i="26" s="1"/>
  <c r="D226" i="12"/>
  <c r="E226" i="12" s="1"/>
  <c r="H273" i="37" l="1"/>
  <c r="J273" i="37" s="1"/>
  <c r="I273" i="37"/>
  <c r="I309" i="31"/>
  <c r="H309" i="31"/>
  <c r="J309" i="31" s="1"/>
  <c r="H279" i="26"/>
  <c r="J279" i="26" s="1"/>
  <c r="I279" i="26"/>
  <c r="I226" i="12"/>
  <c r="H226" i="12"/>
  <c r="J226" i="12" s="1"/>
  <c r="L273" i="37" l="1"/>
  <c r="C274" i="37" s="1"/>
  <c r="D274" i="37" s="1"/>
  <c r="E274" i="37" s="1"/>
  <c r="K273" i="37"/>
  <c r="K309" i="31"/>
  <c r="L309" i="31"/>
  <c r="C310" i="31" s="1"/>
  <c r="D310" i="31" s="1"/>
  <c r="E310" i="31" s="1"/>
  <c r="K279" i="26"/>
  <c r="L279" i="26"/>
  <c r="C280" i="26" s="1"/>
  <c r="D280" i="26" s="1"/>
  <c r="E280" i="26" s="1"/>
  <c r="K226" i="12"/>
  <c r="L226" i="12"/>
  <c r="C227" i="12" s="1"/>
  <c r="H274" i="37" l="1"/>
  <c r="J274" i="37" s="1"/>
  <c r="I274" i="37"/>
  <c r="H310" i="31"/>
  <c r="J310" i="31" s="1"/>
  <c r="I310" i="31"/>
  <c r="H280" i="26"/>
  <c r="J280" i="26" s="1"/>
  <c r="I280" i="26"/>
  <c r="D227" i="12"/>
  <c r="E227" i="12" s="1"/>
  <c r="L274" i="37" l="1"/>
  <c r="C275" i="37" s="1"/>
  <c r="D275" i="37" s="1"/>
  <c r="E275" i="37" s="1"/>
  <c r="K274" i="37"/>
  <c r="K310" i="31"/>
  <c r="L310" i="31"/>
  <c r="C311" i="31" s="1"/>
  <c r="D311" i="31" s="1"/>
  <c r="E311" i="31" s="1"/>
  <c r="K280" i="26"/>
  <c r="L280" i="26"/>
  <c r="C281" i="26" s="1"/>
  <c r="D281" i="26" s="1"/>
  <c r="E281" i="26" s="1"/>
  <c r="H227" i="12"/>
  <c r="J227" i="12" s="1"/>
  <c r="I227" i="12"/>
  <c r="H275" i="37" l="1"/>
  <c r="J275" i="37" s="1"/>
  <c r="I275" i="37"/>
  <c r="H311" i="31"/>
  <c r="J311" i="31" s="1"/>
  <c r="I311" i="31"/>
  <c r="H281" i="26"/>
  <c r="J281" i="26" s="1"/>
  <c r="I281" i="26"/>
  <c r="K227" i="12"/>
  <c r="L227" i="12"/>
  <c r="C228" i="12" s="1"/>
  <c r="L275" i="37" l="1"/>
  <c r="C276" i="37" s="1"/>
  <c r="K275" i="37"/>
  <c r="K311" i="31"/>
  <c r="L311" i="31"/>
  <c r="C312" i="31" s="1"/>
  <c r="D312" i="31" s="1"/>
  <c r="E312" i="31" s="1"/>
  <c r="K281" i="26"/>
  <c r="L281" i="26"/>
  <c r="C282" i="26" s="1"/>
  <c r="D282" i="26" s="1"/>
  <c r="E282" i="26" s="1"/>
  <c r="D228" i="12"/>
  <c r="E228" i="12" s="1"/>
  <c r="D276" i="37" l="1"/>
  <c r="E276" i="37" s="1"/>
  <c r="H312" i="31"/>
  <c r="J312" i="31" s="1"/>
  <c r="I312" i="31"/>
  <c r="H282" i="26"/>
  <c r="J282" i="26" s="1"/>
  <c r="I282" i="26"/>
  <c r="I228" i="12"/>
  <c r="H228" i="12"/>
  <c r="J228" i="12" s="1"/>
  <c r="H276" i="37" l="1"/>
  <c r="J276" i="37" s="1"/>
  <c r="I276" i="37"/>
  <c r="L312" i="31"/>
  <c r="C313" i="31" s="1"/>
  <c r="D313" i="31" s="1"/>
  <c r="E313" i="31" s="1"/>
  <c r="K312" i="31"/>
  <c r="K282" i="26"/>
  <c r="L282" i="26"/>
  <c r="C283" i="26" s="1"/>
  <c r="D283" i="26" s="1"/>
  <c r="E283" i="26" s="1"/>
  <c r="K228" i="12"/>
  <c r="L228" i="12"/>
  <c r="C229" i="12" s="1"/>
  <c r="L276" i="37" l="1"/>
  <c r="C277" i="37" s="1"/>
  <c r="D277" i="37" s="1"/>
  <c r="E277" i="37" s="1"/>
  <c r="K276" i="37"/>
  <c r="I313" i="31"/>
  <c r="H313" i="31"/>
  <c r="J313" i="31" s="1"/>
  <c r="H283" i="26"/>
  <c r="J283" i="26" s="1"/>
  <c r="I283" i="26"/>
  <c r="D229" i="12"/>
  <c r="E229" i="12" s="1"/>
  <c r="H277" i="37" l="1"/>
  <c r="J277" i="37" s="1"/>
  <c r="I277" i="37"/>
  <c r="L313" i="31"/>
  <c r="C314" i="31" s="1"/>
  <c r="D314" i="31" s="1"/>
  <c r="E314" i="31" s="1"/>
  <c r="K313" i="31"/>
  <c r="K283" i="26"/>
  <c r="L283" i="26"/>
  <c r="C284" i="26" s="1"/>
  <c r="D284" i="26" s="1"/>
  <c r="E284" i="26" s="1"/>
  <c r="H229" i="12"/>
  <c r="J229" i="12" s="1"/>
  <c r="I229" i="12"/>
  <c r="L277" i="37" l="1"/>
  <c r="C278" i="37" s="1"/>
  <c r="K277" i="37"/>
  <c r="I314" i="31"/>
  <c r="H314" i="31"/>
  <c r="J314" i="31" s="1"/>
  <c r="H284" i="26"/>
  <c r="J284" i="26" s="1"/>
  <c r="I284" i="26"/>
  <c r="K229" i="12"/>
  <c r="L229" i="12"/>
  <c r="C230" i="12" s="1"/>
  <c r="D278" i="37" l="1"/>
  <c r="E278" i="37"/>
  <c r="L314" i="31"/>
  <c r="C315" i="31" s="1"/>
  <c r="D315" i="31" s="1"/>
  <c r="E315" i="31" s="1"/>
  <c r="K314" i="31"/>
  <c r="K284" i="26"/>
  <c r="L284" i="26"/>
  <c r="C285" i="26" s="1"/>
  <c r="D285" i="26" s="1"/>
  <c r="E285" i="26" s="1"/>
  <c r="D230" i="12"/>
  <c r="E230" i="12" s="1"/>
  <c r="H278" i="37" l="1"/>
  <c r="J278" i="37" s="1"/>
  <c r="I278" i="37"/>
  <c r="H315" i="31"/>
  <c r="J315" i="31" s="1"/>
  <c r="I315" i="31"/>
  <c r="H285" i="26"/>
  <c r="J285" i="26" s="1"/>
  <c r="I285" i="26"/>
  <c r="I230" i="12"/>
  <c r="H230" i="12"/>
  <c r="J230" i="12" s="1"/>
  <c r="L278" i="37" l="1"/>
  <c r="C279" i="37" s="1"/>
  <c r="D279" i="37" s="1"/>
  <c r="E279" i="37" s="1"/>
  <c r="K278" i="37"/>
  <c r="L315" i="31"/>
  <c r="C316" i="31" s="1"/>
  <c r="D316" i="31" s="1"/>
  <c r="E316" i="31" s="1"/>
  <c r="K315" i="31"/>
  <c r="K285" i="26"/>
  <c r="L285" i="26"/>
  <c r="C286" i="26" s="1"/>
  <c r="D286" i="26" s="1"/>
  <c r="E286" i="26" s="1"/>
  <c r="K230" i="12"/>
  <c r="L230" i="12"/>
  <c r="C231" i="12" s="1"/>
  <c r="H279" i="37" l="1"/>
  <c r="J279" i="37" s="1"/>
  <c r="I279" i="37"/>
  <c r="H316" i="31"/>
  <c r="J316" i="31" s="1"/>
  <c r="I316" i="31"/>
  <c r="H286" i="26"/>
  <c r="J286" i="26" s="1"/>
  <c r="I286" i="26"/>
  <c r="D231" i="12"/>
  <c r="E231" i="12" s="1"/>
  <c r="L279" i="37" l="1"/>
  <c r="C280" i="37" s="1"/>
  <c r="K279" i="37"/>
  <c r="L316" i="31"/>
  <c r="C317" i="31" s="1"/>
  <c r="D317" i="31" s="1"/>
  <c r="E317" i="31" s="1"/>
  <c r="K316" i="31"/>
  <c r="K286" i="26"/>
  <c r="L286" i="26"/>
  <c r="C287" i="26" s="1"/>
  <c r="D287" i="26" s="1"/>
  <c r="E287" i="26" s="1"/>
  <c r="H231" i="12"/>
  <c r="J231" i="12" s="1"/>
  <c r="I231" i="12"/>
  <c r="D280" i="37" l="1"/>
  <c r="E280" i="37"/>
  <c r="H317" i="31"/>
  <c r="J317" i="31" s="1"/>
  <c r="I317" i="31"/>
  <c r="H287" i="26"/>
  <c r="J287" i="26" s="1"/>
  <c r="I287" i="26"/>
  <c r="K231" i="12"/>
  <c r="L231" i="12"/>
  <c r="C232" i="12" s="1"/>
  <c r="H280" i="37" l="1"/>
  <c r="J280" i="37" s="1"/>
  <c r="I280" i="37"/>
  <c r="L317" i="31"/>
  <c r="C318" i="31" s="1"/>
  <c r="D318" i="31" s="1"/>
  <c r="E318" i="31" s="1"/>
  <c r="K317" i="31"/>
  <c r="K287" i="26"/>
  <c r="L287" i="26"/>
  <c r="C288" i="26" s="1"/>
  <c r="D288" i="26" s="1"/>
  <c r="E288" i="26" s="1"/>
  <c r="D232" i="12"/>
  <c r="E232" i="12" s="1"/>
  <c r="L280" i="37" l="1"/>
  <c r="C281" i="37" s="1"/>
  <c r="D281" i="37" s="1"/>
  <c r="E281" i="37" s="1"/>
  <c r="K280" i="37"/>
  <c r="H318" i="31"/>
  <c r="J318" i="31" s="1"/>
  <c r="I318" i="31"/>
  <c r="I288" i="26"/>
  <c r="H288" i="26"/>
  <c r="J288" i="26" s="1"/>
  <c r="I232" i="12"/>
  <c r="H232" i="12"/>
  <c r="J232" i="12" s="1"/>
  <c r="H281" i="37" l="1"/>
  <c r="J281" i="37" s="1"/>
  <c r="I281" i="37"/>
  <c r="K318" i="31"/>
  <c r="L318" i="31"/>
  <c r="C319" i="31" s="1"/>
  <c r="D319" i="31" s="1"/>
  <c r="E319" i="31" s="1"/>
  <c r="K288" i="26"/>
  <c r="L288" i="26"/>
  <c r="C289" i="26" s="1"/>
  <c r="D289" i="26" s="1"/>
  <c r="E289" i="26" s="1"/>
  <c r="K232" i="12"/>
  <c r="L232" i="12"/>
  <c r="C233" i="12" s="1"/>
  <c r="L281" i="37" l="1"/>
  <c r="C282" i="37" s="1"/>
  <c r="D282" i="37" s="1"/>
  <c r="E282" i="37" s="1"/>
  <c r="K281" i="37"/>
  <c r="I319" i="31"/>
  <c r="H319" i="31"/>
  <c r="J319" i="31" s="1"/>
  <c r="I289" i="26"/>
  <c r="H289" i="26"/>
  <c r="J289" i="26" s="1"/>
  <c r="D233" i="12"/>
  <c r="E233" i="12" s="1"/>
  <c r="H282" i="37" l="1"/>
  <c r="J282" i="37" s="1"/>
  <c r="I282" i="37"/>
  <c r="L319" i="31"/>
  <c r="C320" i="31" s="1"/>
  <c r="D320" i="31" s="1"/>
  <c r="E320" i="31" s="1"/>
  <c r="K319" i="31"/>
  <c r="K289" i="26"/>
  <c r="L289" i="26"/>
  <c r="C290" i="26" s="1"/>
  <c r="D290" i="26" s="1"/>
  <c r="E290" i="26" s="1"/>
  <c r="H233" i="12"/>
  <c r="J233" i="12" s="1"/>
  <c r="I233" i="12"/>
  <c r="L282" i="37" l="1"/>
  <c r="C283" i="37" s="1"/>
  <c r="D283" i="37" s="1"/>
  <c r="E283" i="37" s="1"/>
  <c r="K282" i="37"/>
  <c r="I320" i="31"/>
  <c r="H320" i="31"/>
  <c r="J320" i="31" s="1"/>
  <c r="H290" i="26"/>
  <c r="J290" i="26" s="1"/>
  <c r="I290" i="26"/>
  <c r="K233" i="12"/>
  <c r="L233" i="12"/>
  <c r="C234" i="12" s="1"/>
  <c r="H283" i="37" l="1"/>
  <c r="J283" i="37" s="1"/>
  <c r="I283" i="37"/>
  <c r="L320" i="31"/>
  <c r="C321" i="31" s="1"/>
  <c r="D321" i="31" s="1"/>
  <c r="E321" i="31" s="1"/>
  <c r="K320" i="31"/>
  <c r="K290" i="26"/>
  <c r="L290" i="26"/>
  <c r="C291" i="26" s="1"/>
  <c r="D291" i="26" s="1"/>
  <c r="E291" i="26" s="1"/>
  <c r="H291" i="26" s="1"/>
  <c r="J291" i="26" s="1"/>
  <c r="D234" i="12"/>
  <c r="E234" i="12" s="1"/>
  <c r="K283" i="37" l="1"/>
  <c r="L283" i="37"/>
  <c r="C284" i="37" s="1"/>
  <c r="H321" i="31"/>
  <c r="J321" i="31" s="1"/>
  <c r="I321" i="31"/>
  <c r="I291" i="26"/>
  <c r="K291" i="26" s="1"/>
  <c r="I234" i="12"/>
  <c r="H234" i="12"/>
  <c r="J234" i="12" s="1"/>
  <c r="D284" i="37" l="1"/>
  <c r="E284" i="37"/>
  <c r="K321" i="31"/>
  <c r="L321" i="31"/>
  <c r="C322" i="31" s="1"/>
  <c r="D322" i="31" s="1"/>
  <c r="E322" i="31" s="1"/>
  <c r="L291" i="26"/>
  <c r="C292" i="26" s="1"/>
  <c r="D292" i="26" s="1"/>
  <c r="E292" i="26" s="1"/>
  <c r="I292" i="26" s="1"/>
  <c r="K234" i="12"/>
  <c r="L234" i="12"/>
  <c r="C235" i="12" s="1"/>
  <c r="H284" i="37" l="1"/>
  <c r="J284" i="37" s="1"/>
  <c r="I284" i="37"/>
  <c r="I322" i="31"/>
  <c r="H322" i="31"/>
  <c r="J322" i="31" s="1"/>
  <c r="H292" i="26"/>
  <c r="J292" i="26" s="1"/>
  <c r="K292" i="26" s="1"/>
  <c r="D235" i="12"/>
  <c r="E235" i="12" s="1"/>
  <c r="L284" i="37" l="1"/>
  <c r="C285" i="37" s="1"/>
  <c r="D285" i="37" s="1"/>
  <c r="E285" i="37" s="1"/>
  <c r="K284" i="37"/>
  <c r="L322" i="31"/>
  <c r="C323" i="31" s="1"/>
  <c r="D323" i="31" s="1"/>
  <c r="E323" i="31" s="1"/>
  <c r="K322" i="31"/>
  <c r="L292" i="26"/>
  <c r="C293" i="26" s="1"/>
  <c r="D293" i="26" s="1"/>
  <c r="E293" i="26" s="1"/>
  <c r="I293" i="26" s="1"/>
  <c r="H235" i="12"/>
  <c r="J235" i="12" s="1"/>
  <c r="I235" i="12"/>
  <c r="H285" i="37" l="1"/>
  <c r="J285" i="37" s="1"/>
  <c r="I285" i="37"/>
  <c r="H293" i="26"/>
  <c r="J293" i="26" s="1"/>
  <c r="K293" i="26" s="1"/>
  <c r="I323" i="31"/>
  <c r="H323" i="31"/>
  <c r="J323" i="31" s="1"/>
  <c r="K235" i="12"/>
  <c r="L235" i="12"/>
  <c r="C236" i="12" s="1"/>
  <c r="K285" i="37" l="1"/>
  <c r="L285" i="37"/>
  <c r="C286" i="37" s="1"/>
  <c r="D286" i="37" s="1"/>
  <c r="E286" i="37" s="1"/>
  <c r="L293" i="26"/>
  <c r="C294" i="26" s="1"/>
  <c r="D294" i="26" s="1"/>
  <c r="E294" i="26" s="1"/>
  <c r="H294" i="26" s="1"/>
  <c r="J294" i="26" s="1"/>
  <c r="K323" i="31"/>
  <c r="L323" i="31"/>
  <c r="C324" i="31" s="1"/>
  <c r="D324" i="31" s="1"/>
  <c r="E324" i="31" s="1"/>
  <c r="I294" i="26"/>
  <c r="K294" i="26" s="1"/>
  <c r="D236" i="12"/>
  <c r="E236" i="12" s="1"/>
  <c r="H286" i="37" l="1"/>
  <c r="J286" i="37" s="1"/>
  <c r="I286" i="37"/>
  <c r="H324" i="31"/>
  <c r="J324" i="31" s="1"/>
  <c r="I324" i="31"/>
  <c r="L294" i="26"/>
  <c r="C295" i="26" s="1"/>
  <c r="D295" i="26" s="1"/>
  <c r="E295" i="26" s="1"/>
  <c r="H295" i="26" s="1"/>
  <c r="J295" i="26" s="1"/>
  <c r="H236" i="12"/>
  <c r="J236" i="12" s="1"/>
  <c r="I236" i="12"/>
  <c r="K286" i="37" l="1"/>
  <c r="L286" i="37"/>
  <c r="C287" i="37" s="1"/>
  <c r="L324" i="31"/>
  <c r="C325" i="31" s="1"/>
  <c r="D325" i="31" s="1"/>
  <c r="E325" i="31" s="1"/>
  <c r="K324" i="31"/>
  <c r="I295" i="26"/>
  <c r="K295" i="26" s="1"/>
  <c r="K236" i="12"/>
  <c r="L236" i="12"/>
  <c r="C237" i="12" s="1"/>
  <c r="D287" i="37" l="1"/>
  <c r="E287" i="37" s="1"/>
  <c r="H325" i="31"/>
  <c r="J325" i="31" s="1"/>
  <c r="I325" i="31"/>
  <c r="L295" i="26"/>
  <c r="C296" i="26" s="1"/>
  <c r="D296" i="26" s="1"/>
  <c r="E296" i="26" s="1"/>
  <c r="H296" i="26" s="1"/>
  <c r="J296" i="26" s="1"/>
  <c r="D237" i="12"/>
  <c r="E237" i="12" s="1"/>
  <c r="H287" i="37" l="1"/>
  <c r="J287" i="37" s="1"/>
  <c r="I287" i="37"/>
  <c r="K325" i="31"/>
  <c r="L325" i="31"/>
  <c r="C326" i="31" s="1"/>
  <c r="D326" i="31" s="1"/>
  <c r="E326" i="31" s="1"/>
  <c r="I296" i="26"/>
  <c r="K296" i="26" s="1"/>
  <c r="H237" i="12"/>
  <c r="J237" i="12" s="1"/>
  <c r="I237" i="12"/>
  <c r="L287" i="37" l="1"/>
  <c r="C288" i="37" s="1"/>
  <c r="D288" i="37" s="1"/>
  <c r="E288" i="37" s="1"/>
  <c r="K287" i="37"/>
  <c r="H326" i="31"/>
  <c r="J326" i="31" s="1"/>
  <c r="I326" i="31"/>
  <c r="L296" i="26"/>
  <c r="C297" i="26" s="1"/>
  <c r="D297" i="26" s="1"/>
  <c r="E297" i="26" s="1"/>
  <c r="I297" i="26" s="1"/>
  <c r="K237" i="12"/>
  <c r="L237" i="12"/>
  <c r="C238" i="12" s="1"/>
  <c r="H288" i="37" l="1"/>
  <c r="J288" i="37" s="1"/>
  <c r="I288" i="37"/>
  <c r="L326" i="31"/>
  <c r="C327" i="31" s="1"/>
  <c r="D327" i="31" s="1"/>
  <c r="E327" i="31" s="1"/>
  <c r="K326" i="31"/>
  <c r="H297" i="26"/>
  <c r="J297" i="26" s="1"/>
  <c r="K297" i="26" s="1"/>
  <c r="D238" i="12"/>
  <c r="E238" i="12" s="1"/>
  <c r="L288" i="37" l="1"/>
  <c r="C289" i="37" s="1"/>
  <c r="K288" i="37"/>
  <c r="I327" i="31"/>
  <c r="H327" i="31"/>
  <c r="J327" i="31" s="1"/>
  <c r="L297" i="26"/>
  <c r="C298" i="26" s="1"/>
  <c r="D298" i="26" s="1"/>
  <c r="E298" i="26" s="1"/>
  <c r="I238" i="12"/>
  <c r="H238" i="12"/>
  <c r="J238" i="12" s="1"/>
  <c r="D289" i="37" l="1"/>
  <c r="E289" i="37"/>
  <c r="L327" i="31"/>
  <c r="C328" i="31" s="1"/>
  <c r="D328" i="31" s="1"/>
  <c r="E328" i="31" s="1"/>
  <c r="K327" i="31"/>
  <c r="H298" i="26"/>
  <c r="I298" i="26"/>
  <c r="K238" i="12"/>
  <c r="L238" i="12"/>
  <c r="C239" i="12" s="1"/>
  <c r="H289" i="37" l="1"/>
  <c r="J289" i="37" s="1"/>
  <c r="I289" i="37"/>
  <c r="H328" i="31"/>
  <c r="J328" i="31" s="1"/>
  <c r="I328" i="31"/>
  <c r="J298" i="26"/>
  <c r="K298" i="26" s="1"/>
  <c r="L298" i="26"/>
  <c r="C299" i="26" s="1"/>
  <c r="D299" i="26" s="1"/>
  <c r="E299" i="26" s="1"/>
  <c r="D239" i="12"/>
  <c r="E239" i="12" s="1"/>
  <c r="K289" i="37" l="1"/>
  <c r="L289" i="37"/>
  <c r="C290" i="37" s="1"/>
  <c r="D290" i="37" s="1"/>
  <c r="E290" i="37" s="1"/>
  <c r="L328" i="31"/>
  <c r="C329" i="31" s="1"/>
  <c r="D329" i="31" s="1"/>
  <c r="E329" i="31" s="1"/>
  <c r="K328" i="31"/>
  <c r="I299" i="26"/>
  <c r="H299" i="26"/>
  <c r="J299" i="26" s="1"/>
  <c r="H239" i="12"/>
  <c r="J239" i="12" s="1"/>
  <c r="I239" i="12"/>
  <c r="H290" i="37" l="1"/>
  <c r="J290" i="37" s="1"/>
  <c r="I290" i="37"/>
  <c r="H329" i="31"/>
  <c r="J329" i="31" s="1"/>
  <c r="I329" i="31"/>
  <c r="L299" i="26"/>
  <c r="C300" i="26" s="1"/>
  <c r="D300" i="26" s="1"/>
  <c r="E300" i="26" s="1"/>
  <c r="K299" i="26"/>
  <c r="K239" i="12"/>
  <c r="L239" i="12"/>
  <c r="C240" i="12" s="1"/>
  <c r="K290" i="37" l="1"/>
  <c r="L290" i="37"/>
  <c r="C291" i="37" s="1"/>
  <c r="K329" i="31"/>
  <c r="L329" i="31"/>
  <c r="C330" i="31" s="1"/>
  <c r="D330" i="31" s="1"/>
  <c r="E330" i="31" s="1"/>
  <c r="I300" i="26"/>
  <c r="H300" i="26"/>
  <c r="D240" i="12"/>
  <c r="E240" i="12" s="1"/>
  <c r="D291" i="37" l="1"/>
  <c r="E291" i="37"/>
  <c r="H330" i="31"/>
  <c r="J330" i="31" s="1"/>
  <c r="I330" i="31"/>
  <c r="J300" i="26"/>
  <c r="K300" i="26" s="1"/>
  <c r="L300" i="26"/>
  <c r="C301" i="26" s="1"/>
  <c r="D301" i="26" s="1"/>
  <c r="E301" i="26" s="1"/>
  <c r="I240" i="12"/>
  <c r="H240" i="12"/>
  <c r="J240" i="12" s="1"/>
  <c r="I291" i="37" l="1"/>
  <c r="H291" i="37"/>
  <c r="J291" i="37" s="1"/>
  <c r="K330" i="31"/>
  <c r="L330" i="31"/>
  <c r="C331" i="31" s="1"/>
  <c r="D331" i="31" s="1"/>
  <c r="E331" i="31" s="1"/>
  <c r="H301" i="26"/>
  <c r="J301" i="26" s="1"/>
  <c r="I301" i="26"/>
  <c r="K240" i="12"/>
  <c r="L240" i="12"/>
  <c r="C241" i="12" s="1"/>
  <c r="K291" i="37" l="1"/>
  <c r="L291" i="37"/>
  <c r="C292" i="37" s="1"/>
  <c r="D292" i="37" s="1"/>
  <c r="E292" i="37" s="1"/>
  <c r="K301" i="26"/>
  <c r="I331" i="31"/>
  <c r="H331" i="31"/>
  <c r="J331" i="31" s="1"/>
  <c r="L301" i="26"/>
  <c r="C302" i="26" s="1"/>
  <c r="D302" i="26" s="1"/>
  <c r="E302" i="26" s="1"/>
  <c r="D241" i="12"/>
  <c r="E241" i="12" s="1"/>
  <c r="H292" i="37" l="1"/>
  <c r="J292" i="37" s="1"/>
  <c r="I292" i="37"/>
  <c r="L331" i="31"/>
  <c r="C332" i="31" s="1"/>
  <c r="D332" i="31" s="1"/>
  <c r="E332" i="31" s="1"/>
  <c r="K331" i="31"/>
  <c r="H302" i="26"/>
  <c r="I302" i="26"/>
  <c r="H241" i="12"/>
  <c r="J241" i="12" s="1"/>
  <c r="I241" i="12"/>
  <c r="L292" i="37" l="1"/>
  <c r="C293" i="37" s="1"/>
  <c r="D293" i="37" s="1"/>
  <c r="E293" i="37" s="1"/>
  <c r="K292" i="37"/>
  <c r="I332" i="31"/>
  <c r="H332" i="31"/>
  <c r="J332" i="31" s="1"/>
  <c r="J302" i="26"/>
  <c r="K302" i="26" s="1"/>
  <c r="L302" i="26"/>
  <c r="C303" i="26" s="1"/>
  <c r="D303" i="26" s="1"/>
  <c r="E303" i="26" s="1"/>
  <c r="K241" i="12"/>
  <c r="L241" i="12"/>
  <c r="C242" i="12" s="1"/>
  <c r="H293" i="37" l="1"/>
  <c r="J293" i="37" s="1"/>
  <c r="I293" i="37"/>
  <c r="L332" i="31"/>
  <c r="C333" i="31" s="1"/>
  <c r="D333" i="31" s="1"/>
  <c r="E333" i="31" s="1"/>
  <c r="K332" i="31"/>
  <c r="H303" i="26"/>
  <c r="I303" i="26"/>
  <c r="D242" i="12"/>
  <c r="E242" i="12" s="1"/>
  <c r="K293" i="37" l="1"/>
  <c r="L293" i="37"/>
  <c r="C294" i="37" s="1"/>
  <c r="D294" i="37" s="1"/>
  <c r="E294" i="37" s="1"/>
  <c r="H333" i="31"/>
  <c r="J333" i="31" s="1"/>
  <c r="I333" i="31"/>
  <c r="J303" i="26"/>
  <c r="K303" i="26" s="1"/>
  <c r="L303" i="26"/>
  <c r="C304" i="26" s="1"/>
  <c r="D304" i="26" s="1"/>
  <c r="E304" i="26" s="1"/>
  <c r="I242" i="12"/>
  <c r="H242" i="12"/>
  <c r="J242" i="12" s="1"/>
  <c r="H294" i="37" l="1"/>
  <c r="J294" i="37" s="1"/>
  <c r="I294" i="37"/>
  <c r="L333" i="31"/>
  <c r="C334" i="31" s="1"/>
  <c r="D334" i="31" s="1"/>
  <c r="E334" i="31" s="1"/>
  <c r="K333" i="31"/>
  <c r="I304" i="26"/>
  <c r="H304" i="26"/>
  <c r="J304" i="26" s="1"/>
  <c r="K242" i="12"/>
  <c r="L242" i="12"/>
  <c r="C243" i="12" s="1"/>
  <c r="L294" i="37" l="1"/>
  <c r="C295" i="37" s="1"/>
  <c r="D295" i="37" s="1"/>
  <c r="E295" i="37" s="1"/>
  <c r="K294" i="37"/>
  <c r="I334" i="31"/>
  <c r="H334" i="31"/>
  <c r="J334" i="31" s="1"/>
  <c r="L304" i="26"/>
  <c r="C305" i="26" s="1"/>
  <c r="D305" i="26" s="1"/>
  <c r="E305" i="26" s="1"/>
  <c r="K304" i="26"/>
  <c r="D243" i="12"/>
  <c r="E243" i="12" s="1"/>
  <c r="H295" i="37" l="1"/>
  <c r="J295" i="37" s="1"/>
  <c r="I295" i="37"/>
  <c r="K334" i="31"/>
  <c r="L334" i="31"/>
  <c r="C335" i="31" s="1"/>
  <c r="D335" i="31" s="1"/>
  <c r="E335" i="31" s="1"/>
  <c r="H305" i="26"/>
  <c r="J305" i="26" s="1"/>
  <c r="I305" i="26"/>
  <c r="H243" i="12"/>
  <c r="J243" i="12" s="1"/>
  <c r="I243" i="12"/>
  <c r="L295" i="37" l="1"/>
  <c r="C296" i="37" s="1"/>
  <c r="K295" i="37"/>
  <c r="H335" i="31"/>
  <c r="J335" i="31" s="1"/>
  <c r="I335" i="31"/>
  <c r="L305" i="26"/>
  <c r="C306" i="26" s="1"/>
  <c r="D306" i="26" s="1"/>
  <c r="E306" i="26" s="1"/>
  <c r="K305" i="26"/>
  <c r="K243" i="12"/>
  <c r="L243" i="12"/>
  <c r="C244" i="12" s="1"/>
  <c r="D296" i="37" l="1"/>
  <c r="E296" i="37"/>
  <c r="L335" i="31"/>
  <c r="C336" i="31" s="1"/>
  <c r="D336" i="31" s="1"/>
  <c r="E336" i="31" s="1"/>
  <c r="K335" i="31"/>
  <c r="H306" i="26"/>
  <c r="J306" i="26" s="1"/>
  <c r="I306" i="26"/>
  <c r="D244" i="12"/>
  <c r="E244" i="12" s="1"/>
  <c r="H296" i="37" l="1"/>
  <c r="J296" i="37" s="1"/>
  <c r="I296" i="37"/>
  <c r="I336" i="31"/>
  <c r="H336" i="31"/>
  <c r="J336" i="31" s="1"/>
  <c r="K306" i="26"/>
  <c r="L306" i="26"/>
  <c r="C307" i="26" s="1"/>
  <c r="D307" i="26" s="1"/>
  <c r="E307" i="26" s="1"/>
  <c r="I244" i="12"/>
  <c r="H244" i="12"/>
  <c r="J244" i="12" s="1"/>
  <c r="L296" i="37" l="1"/>
  <c r="C297" i="37" s="1"/>
  <c r="K296" i="37"/>
  <c r="L336" i="31"/>
  <c r="C337" i="31" s="1"/>
  <c r="D337" i="31" s="1"/>
  <c r="E337" i="31" s="1"/>
  <c r="K336" i="31"/>
  <c r="H307" i="26"/>
  <c r="J307" i="26" s="1"/>
  <c r="I307" i="26"/>
  <c r="K244" i="12"/>
  <c r="L244" i="12"/>
  <c r="C245" i="12" s="1"/>
  <c r="D297" i="37" l="1"/>
  <c r="E297" i="37"/>
  <c r="H337" i="31"/>
  <c r="J337" i="31" s="1"/>
  <c r="I337" i="31"/>
  <c r="L307" i="26"/>
  <c r="C308" i="26" s="1"/>
  <c r="D308" i="26" s="1"/>
  <c r="E308" i="26" s="1"/>
  <c r="K307" i="26"/>
  <c r="D245" i="12"/>
  <c r="E245" i="12" s="1"/>
  <c r="H297" i="37" l="1"/>
  <c r="J297" i="37" s="1"/>
  <c r="I297" i="37"/>
  <c r="L337" i="31"/>
  <c r="C338" i="31" s="1"/>
  <c r="D338" i="31" s="1"/>
  <c r="E338" i="31" s="1"/>
  <c r="K337" i="31"/>
  <c r="H308" i="26"/>
  <c r="J308" i="26" s="1"/>
  <c r="I308" i="26"/>
  <c r="I245" i="12"/>
  <c r="H245" i="12"/>
  <c r="J245" i="12" s="1"/>
  <c r="L297" i="37" l="1"/>
  <c r="C298" i="37" s="1"/>
  <c r="D298" i="37" s="1"/>
  <c r="E298" i="37" s="1"/>
  <c r="K297" i="37"/>
  <c r="H338" i="31"/>
  <c r="J338" i="31" s="1"/>
  <c r="I338" i="31"/>
  <c r="L308" i="26"/>
  <c r="C309" i="26" s="1"/>
  <c r="D309" i="26" s="1"/>
  <c r="E309" i="26" s="1"/>
  <c r="K308" i="26"/>
  <c r="K245" i="12"/>
  <c r="L245" i="12"/>
  <c r="C246" i="12" s="1"/>
  <c r="H298" i="37" l="1"/>
  <c r="J298" i="37" s="1"/>
  <c r="I298" i="37"/>
  <c r="L338" i="31"/>
  <c r="C339" i="31" s="1"/>
  <c r="D339" i="31" s="1"/>
  <c r="E339" i="31" s="1"/>
  <c r="K338" i="31"/>
  <c r="H309" i="26"/>
  <c r="J309" i="26" s="1"/>
  <c r="I309" i="26"/>
  <c r="D246" i="12"/>
  <c r="E246" i="12" s="1"/>
  <c r="L298" i="37" l="1"/>
  <c r="C299" i="37" s="1"/>
  <c r="K298" i="37"/>
  <c r="I339" i="31"/>
  <c r="H339" i="31"/>
  <c r="J339" i="31" s="1"/>
  <c r="L309" i="26"/>
  <c r="C310" i="26" s="1"/>
  <c r="D310" i="26" s="1"/>
  <c r="E310" i="26" s="1"/>
  <c r="K309" i="26"/>
  <c r="I246" i="12"/>
  <c r="H246" i="12"/>
  <c r="J246" i="12" s="1"/>
  <c r="D299" i="37" l="1"/>
  <c r="E299" i="37"/>
  <c r="L339" i="31"/>
  <c r="C340" i="31" s="1"/>
  <c r="D340" i="31" s="1"/>
  <c r="E340" i="31" s="1"/>
  <c r="K339" i="31"/>
  <c r="I310" i="26"/>
  <c r="H310" i="26"/>
  <c r="J310" i="26" s="1"/>
  <c r="K246" i="12"/>
  <c r="L246" i="12"/>
  <c r="C247" i="12" s="1"/>
  <c r="H299" i="37" l="1"/>
  <c r="J299" i="37" s="1"/>
  <c r="I299" i="37"/>
  <c r="H340" i="31"/>
  <c r="J340" i="31" s="1"/>
  <c r="I340" i="31"/>
  <c r="L310" i="26"/>
  <c r="C311" i="26" s="1"/>
  <c r="D311" i="26" s="1"/>
  <c r="E311" i="26" s="1"/>
  <c r="K310" i="26"/>
  <c r="D247" i="12"/>
  <c r="E247" i="12" s="1"/>
  <c r="K299" i="37" l="1"/>
  <c r="L299" i="37"/>
  <c r="C300" i="37" s="1"/>
  <c r="K340" i="31"/>
  <c r="L340" i="31"/>
  <c r="C341" i="31" s="1"/>
  <c r="D341" i="31" s="1"/>
  <c r="E341" i="31" s="1"/>
  <c r="I311" i="26"/>
  <c r="H311" i="26"/>
  <c r="J311" i="26" s="1"/>
  <c r="H247" i="12"/>
  <c r="J247" i="12" s="1"/>
  <c r="I247" i="12"/>
  <c r="D300" i="37" l="1"/>
  <c r="E300" i="37" s="1"/>
  <c r="I341" i="31"/>
  <c r="H341" i="31"/>
  <c r="J341" i="31" s="1"/>
  <c r="L311" i="26"/>
  <c r="C312" i="26" s="1"/>
  <c r="D312" i="26" s="1"/>
  <c r="E312" i="26" s="1"/>
  <c r="K311" i="26"/>
  <c r="K247" i="12"/>
  <c r="L247" i="12"/>
  <c r="C248" i="12" s="1"/>
  <c r="H300" i="37" l="1"/>
  <c r="J300" i="37" s="1"/>
  <c r="I300" i="37"/>
  <c r="K341" i="31"/>
  <c r="L341" i="31"/>
  <c r="C342" i="31" s="1"/>
  <c r="D342" i="31" s="1"/>
  <c r="E342" i="31" s="1"/>
  <c r="H312" i="26"/>
  <c r="J312" i="26" s="1"/>
  <c r="I312" i="26"/>
  <c r="D248" i="12"/>
  <c r="E248" i="12" s="1"/>
  <c r="L300" i="37" l="1"/>
  <c r="C301" i="37" s="1"/>
  <c r="D301" i="37" s="1"/>
  <c r="E301" i="37" s="1"/>
  <c r="K300" i="37"/>
  <c r="H342" i="31"/>
  <c r="J342" i="31" s="1"/>
  <c r="I342" i="31"/>
  <c r="L312" i="26"/>
  <c r="C313" i="26" s="1"/>
  <c r="D313" i="26" s="1"/>
  <c r="E313" i="26" s="1"/>
  <c r="K312" i="26"/>
  <c r="I248" i="12"/>
  <c r="H248" i="12"/>
  <c r="J248" i="12" s="1"/>
  <c r="I301" i="37" l="1"/>
  <c r="H301" i="37"/>
  <c r="J301" i="37" s="1"/>
  <c r="K342" i="31"/>
  <c r="L342" i="31"/>
  <c r="C343" i="31" s="1"/>
  <c r="D343" i="31" s="1"/>
  <c r="E343" i="31" s="1"/>
  <c r="I313" i="26"/>
  <c r="H313" i="26"/>
  <c r="J313" i="26" s="1"/>
  <c r="K248" i="12"/>
  <c r="L248" i="12"/>
  <c r="C249" i="12" s="1"/>
  <c r="L301" i="37" l="1"/>
  <c r="C302" i="37" s="1"/>
  <c r="K301" i="37"/>
  <c r="H343" i="31"/>
  <c r="J343" i="31" s="1"/>
  <c r="I343" i="31"/>
  <c r="L313" i="26"/>
  <c r="C314" i="26" s="1"/>
  <c r="D314" i="26" s="1"/>
  <c r="E314" i="26" s="1"/>
  <c r="K313" i="26"/>
  <c r="D249" i="12"/>
  <c r="E249" i="12" s="1"/>
  <c r="D302" i="37" l="1"/>
  <c r="E302" i="37"/>
  <c r="K343" i="31"/>
  <c r="L343" i="31"/>
  <c r="C344" i="31" s="1"/>
  <c r="D344" i="31" s="1"/>
  <c r="E344" i="31" s="1"/>
  <c r="H314" i="26"/>
  <c r="J314" i="26" s="1"/>
  <c r="I314" i="26"/>
  <c r="H249" i="12"/>
  <c r="J249" i="12" s="1"/>
  <c r="I249" i="12"/>
  <c r="H302" i="37" l="1"/>
  <c r="J302" i="37" s="1"/>
  <c r="I302" i="37"/>
  <c r="I344" i="31"/>
  <c r="H344" i="31"/>
  <c r="J344" i="31" s="1"/>
  <c r="L314" i="26"/>
  <c r="C315" i="26" s="1"/>
  <c r="D315" i="26" s="1"/>
  <c r="E315" i="26" s="1"/>
  <c r="K314" i="26"/>
  <c r="K249" i="12"/>
  <c r="L249" i="12"/>
  <c r="C250" i="12" s="1"/>
  <c r="K302" i="37" l="1"/>
  <c r="L302" i="37"/>
  <c r="C303" i="37" s="1"/>
  <c r="D303" i="37" s="1"/>
  <c r="E303" i="37" s="1"/>
  <c r="L344" i="31"/>
  <c r="C345" i="31" s="1"/>
  <c r="D345" i="31" s="1"/>
  <c r="E345" i="31" s="1"/>
  <c r="K344" i="31"/>
  <c r="H315" i="26"/>
  <c r="J315" i="26" s="1"/>
  <c r="I315" i="26"/>
  <c r="D250" i="12"/>
  <c r="E250" i="12" s="1"/>
  <c r="H303" i="37" l="1"/>
  <c r="J303" i="37" s="1"/>
  <c r="I303" i="37"/>
  <c r="I345" i="31"/>
  <c r="H345" i="31"/>
  <c r="J345" i="31" s="1"/>
  <c r="L315" i="26"/>
  <c r="C316" i="26" s="1"/>
  <c r="D316" i="26" s="1"/>
  <c r="E316" i="26" s="1"/>
  <c r="K315" i="26"/>
  <c r="I250" i="12"/>
  <c r="H250" i="12"/>
  <c r="J250" i="12" s="1"/>
  <c r="L303" i="37" l="1"/>
  <c r="C304" i="37" s="1"/>
  <c r="D304" i="37" s="1"/>
  <c r="E304" i="37" s="1"/>
  <c r="K303" i="37"/>
  <c r="L345" i="31"/>
  <c r="C346" i="31" s="1"/>
  <c r="D346" i="31" s="1"/>
  <c r="E346" i="31" s="1"/>
  <c r="K345" i="31"/>
  <c r="H316" i="26"/>
  <c r="J316" i="26" s="1"/>
  <c r="I316" i="26"/>
  <c r="K250" i="12"/>
  <c r="L250" i="12"/>
  <c r="C251" i="12" s="1"/>
  <c r="I304" i="37" l="1"/>
  <c r="H304" i="37"/>
  <c r="J304" i="37" s="1"/>
  <c r="H346" i="31"/>
  <c r="J346" i="31" s="1"/>
  <c r="I346" i="31"/>
  <c r="L316" i="26"/>
  <c r="C317" i="26" s="1"/>
  <c r="D317" i="26" s="1"/>
  <c r="E317" i="26" s="1"/>
  <c r="K316" i="26"/>
  <c r="D251" i="12"/>
  <c r="E251" i="12" s="1"/>
  <c r="K304" i="37" l="1"/>
  <c r="L304" i="37"/>
  <c r="C305" i="37" s="1"/>
  <c r="K346" i="31"/>
  <c r="L346" i="31"/>
  <c r="C347" i="31" s="1"/>
  <c r="D347" i="31" s="1"/>
  <c r="E347" i="31" s="1"/>
  <c r="I317" i="26"/>
  <c r="H317" i="26"/>
  <c r="J317" i="26" s="1"/>
  <c r="H251" i="12"/>
  <c r="J251" i="12" s="1"/>
  <c r="I251" i="12"/>
  <c r="D305" i="37" l="1"/>
  <c r="E305" i="37"/>
  <c r="I347" i="31"/>
  <c r="H347" i="31"/>
  <c r="J347" i="31" s="1"/>
  <c r="L317" i="26"/>
  <c r="C318" i="26" s="1"/>
  <c r="D318" i="26" s="1"/>
  <c r="E318" i="26" s="1"/>
  <c r="K317" i="26"/>
  <c r="K251" i="12"/>
  <c r="L251" i="12"/>
  <c r="C252" i="12" s="1"/>
  <c r="H305" i="37" l="1"/>
  <c r="J305" i="37" s="1"/>
  <c r="I305" i="37"/>
  <c r="K347" i="31"/>
  <c r="L347" i="31"/>
  <c r="C348" i="31" s="1"/>
  <c r="D348" i="31" s="1"/>
  <c r="E348" i="31" s="1"/>
  <c r="H318" i="26"/>
  <c r="J318" i="26" s="1"/>
  <c r="I318" i="26"/>
  <c r="D252" i="12"/>
  <c r="E252" i="12" s="1"/>
  <c r="L305" i="37" l="1"/>
  <c r="C306" i="37" s="1"/>
  <c r="K305" i="37"/>
  <c r="H348" i="31"/>
  <c r="J348" i="31" s="1"/>
  <c r="I348" i="31"/>
  <c r="L348" i="31" s="1"/>
  <c r="C349" i="31" s="1"/>
  <c r="D349" i="31" s="1"/>
  <c r="E349" i="31" s="1"/>
  <c r="L318" i="26"/>
  <c r="C319" i="26" s="1"/>
  <c r="D319" i="26" s="1"/>
  <c r="E319" i="26" s="1"/>
  <c r="K318" i="26"/>
  <c r="I252" i="12"/>
  <c r="H252" i="12"/>
  <c r="J252" i="12" s="1"/>
  <c r="D306" i="37" l="1"/>
  <c r="E306" i="37" s="1"/>
  <c r="K348" i="31"/>
  <c r="I349" i="31"/>
  <c r="H349" i="31"/>
  <c r="J349" i="31" s="1"/>
  <c r="I319" i="26"/>
  <c r="H319" i="26"/>
  <c r="J319" i="26" s="1"/>
  <c r="K252" i="12"/>
  <c r="L252" i="12"/>
  <c r="C253" i="12" s="1"/>
  <c r="H306" i="37" l="1"/>
  <c r="J306" i="37" s="1"/>
  <c r="I306" i="37"/>
  <c r="L349" i="31"/>
  <c r="C350" i="31" s="1"/>
  <c r="D350" i="31" s="1"/>
  <c r="E350" i="31" s="1"/>
  <c r="K349" i="31"/>
  <c r="L319" i="26"/>
  <c r="C320" i="26" s="1"/>
  <c r="D320" i="26" s="1"/>
  <c r="E320" i="26" s="1"/>
  <c r="K319" i="26"/>
  <c r="D253" i="12"/>
  <c r="E253" i="12" s="1"/>
  <c r="K306" i="37" l="1"/>
  <c r="L306" i="37"/>
  <c r="C307" i="37" s="1"/>
  <c r="D307" i="37" s="1"/>
  <c r="E307" i="37" s="1"/>
  <c r="H350" i="31"/>
  <c r="J350" i="31" s="1"/>
  <c r="I350" i="31"/>
  <c r="I320" i="26"/>
  <c r="H320" i="26"/>
  <c r="J320" i="26" s="1"/>
  <c r="H253" i="12"/>
  <c r="J253" i="12" s="1"/>
  <c r="I253" i="12"/>
  <c r="H307" i="37" l="1"/>
  <c r="J307" i="37" s="1"/>
  <c r="I307" i="37"/>
  <c r="K350" i="31"/>
  <c r="L350" i="31"/>
  <c r="C351" i="31" s="1"/>
  <c r="D351" i="31" s="1"/>
  <c r="E351" i="31" s="1"/>
  <c r="L320" i="26"/>
  <c r="C321" i="26" s="1"/>
  <c r="D321" i="26" s="1"/>
  <c r="E321" i="26" s="1"/>
  <c r="K320" i="26"/>
  <c r="K253" i="12"/>
  <c r="L253" i="12"/>
  <c r="C254" i="12" s="1"/>
  <c r="K307" i="37" l="1"/>
  <c r="L307" i="37"/>
  <c r="C308" i="37" s="1"/>
  <c r="H351" i="31"/>
  <c r="J351" i="31" s="1"/>
  <c r="I351" i="31"/>
  <c r="I321" i="26"/>
  <c r="H321" i="26"/>
  <c r="J321" i="26" s="1"/>
  <c r="D254" i="12"/>
  <c r="E254" i="12" s="1"/>
  <c r="D308" i="37" l="1"/>
  <c r="E308" i="37"/>
  <c r="L351" i="31"/>
  <c r="C352" i="31" s="1"/>
  <c r="D352" i="31" s="1"/>
  <c r="E352" i="31" s="1"/>
  <c r="K351" i="31"/>
  <c r="L321" i="26"/>
  <c r="C322" i="26" s="1"/>
  <c r="D322" i="26" s="1"/>
  <c r="E322" i="26" s="1"/>
  <c r="K321" i="26"/>
  <c r="I254" i="12"/>
  <c r="H254" i="12"/>
  <c r="J254" i="12" s="1"/>
  <c r="H308" i="37" l="1"/>
  <c r="J308" i="37" s="1"/>
  <c r="I308" i="37"/>
  <c r="I352" i="31"/>
  <c r="H352" i="31"/>
  <c r="J352" i="31" s="1"/>
  <c r="I322" i="26"/>
  <c r="H322" i="26"/>
  <c r="J322" i="26" s="1"/>
  <c r="K254" i="12"/>
  <c r="L254" i="12"/>
  <c r="C255" i="12" s="1"/>
  <c r="L308" i="37" l="1"/>
  <c r="C309" i="37" s="1"/>
  <c r="K308" i="37"/>
  <c r="L352" i="31"/>
  <c r="C353" i="31" s="1"/>
  <c r="D353" i="31" s="1"/>
  <c r="E353" i="31" s="1"/>
  <c r="K352" i="31"/>
  <c r="L322" i="26"/>
  <c r="C323" i="26" s="1"/>
  <c r="D323" i="26" s="1"/>
  <c r="E323" i="26" s="1"/>
  <c r="K322" i="26"/>
  <c r="D255" i="12"/>
  <c r="E255" i="12" s="1"/>
  <c r="D309" i="37" l="1"/>
  <c r="E309" i="37"/>
  <c r="I353" i="31"/>
  <c r="H353" i="31"/>
  <c r="J353" i="31" s="1"/>
  <c r="I323" i="26"/>
  <c r="H323" i="26"/>
  <c r="J323" i="26" s="1"/>
  <c r="I255" i="12"/>
  <c r="H255" i="12"/>
  <c r="J255" i="12" s="1"/>
  <c r="H309" i="37" l="1"/>
  <c r="J309" i="37" s="1"/>
  <c r="I309" i="37"/>
  <c r="L353" i="31"/>
  <c r="C354" i="31" s="1"/>
  <c r="D354" i="31" s="1"/>
  <c r="E354" i="31" s="1"/>
  <c r="K353" i="31"/>
  <c r="L323" i="26"/>
  <c r="C324" i="26" s="1"/>
  <c r="D324" i="26" s="1"/>
  <c r="E324" i="26" s="1"/>
  <c r="K323" i="26"/>
  <c r="K255" i="12"/>
  <c r="L255" i="12"/>
  <c r="C256" i="12" s="1"/>
  <c r="L309" i="37" l="1"/>
  <c r="C310" i="37" s="1"/>
  <c r="K309" i="37"/>
  <c r="H354" i="31"/>
  <c r="J354" i="31" s="1"/>
  <c r="I354" i="31"/>
  <c r="H324" i="26"/>
  <c r="J324" i="26" s="1"/>
  <c r="I324" i="26"/>
  <c r="D256" i="12"/>
  <c r="E256" i="12" s="1"/>
  <c r="D310" i="37" l="1"/>
  <c r="E310" i="37"/>
  <c r="L354" i="31"/>
  <c r="C355" i="31" s="1"/>
  <c r="D355" i="31" s="1"/>
  <c r="E355" i="31" s="1"/>
  <c r="K354" i="31"/>
  <c r="L324" i="26"/>
  <c r="C325" i="26" s="1"/>
  <c r="D325" i="26" s="1"/>
  <c r="E325" i="26" s="1"/>
  <c r="K324" i="26"/>
  <c r="I256" i="12"/>
  <c r="H256" i="12"/>
  <c r="J256" i="12" s="1"/>
  <c r="H310" i="37" l="1"/>
  <c r="J310" i="37" s="1"/>
  <c r="I310" i="37"/>
  <c r="I355" i="31"/>
  <c r="H355" i="31"/>
  <c r="J355" i="31" s="1"/>
  <c r="H325" i="26"/>
  <c r="J325" i="26" s="1"/>
  <c r="I325" i="26"/>
  <c r="L256" i="12"/>
  <c r="C257" i="12" s="1"/>
  <c r="D257" i="12" s="1"/>
  <c r="E257" i="12" s="1"/>
  <c r="K256" i="12"/>
  <c r="K310" i="37" l="1"/>
  <c r="L310" i="37"/>
  <c r="C311" i="37" s="1"/>
  <c r="D311" i="37" s="1"/>
  <c r="E311" i="37" s="1"/>
  <c r="K355" i="31"/>
  <c r="L355" i="31"/>
  <c r="C356" i="31" s="1"/>
  <c r="D356" i="31" s="1"/>
  <c r="E356" i="31" s="1"/>
  <c r="K325" i="26"/>
  <c r="L325" i="26"/>
  <c r="C326" i="26" s="1"/>
  <c r="D326" i="26" s="1"/>
  <c r="E326" i="26" s="1"/>
  <c r="I257" i="12"/>
  <c r="H257" i="12"/>
  <c r="J257" i="12" s="1"/>
  <c r="H311" i="37" l="1"/>
  <c r="J311" i="37" s="1"/>
  <c r="I311" i="37"/>
  <c r="H356" i="31"/>
  <c r="J356" i="31" s="1"/>
  <c r="I356" i="31"/>
  <c r="I326" i="26"/>
  <c r="H326" i="26"/>
  <c r="J326" i="26" s="1"/>
  <c r="K257" i="12"/>
  <c r="L257" i="12"/>
  <c r="C258" i="12" s="1"/>
  <c r="L311" i="37" l="1"/>
  <c r="C312" i="37" s="1"/>
  <c r="D312" i="37" s="1"/>
  <c r="E312" i="37" s="1"/>
  <c r="K311" i="37"/>
  <c r="K326" i="26"/>
  <c r="L356" i="31"/>
  <c r="C357" i="31" s="1"/>
  <c r="D357" i="31" s="1"/>
  <c r="E357" i="31" s="1"/>
  <c r="K356" i="31"/>
  <c r="L326" i="26"/>
  <c r="C327" i="26" s="1"/>
  <c r="D327" i="26" s="1"/>
  <c r="E327" i="26" s="1"/>
  <c r="D258" i="12"/>
  <c r="E258" i="12" s="1"/>
  <c r="H312" i="37" l="1"/>
  <c r="J312" i="37" s="1"/>
  <c r="I312" i="37"/>
  <c r="H357" i="31"/>
  <c r="J357" i="31" s="1"/>
  <c r="I357" i="31"/>
  <c r="H327" i="26"/>
  <c r="J327" i="26" s="1"/>
  <c r="I327" i="26"/>
  <c r="H258" i="12"/>
  <c r="J258" i="12" s="1"/>
  <c r="I258" i="12"/>
  <c r="L312" i="37" l="1"/>
  <c r="C313" i="37" s="1"/>
  <c r="D313" i="37" s="1"/>
  <c r="E313" i="37" s="1"/>
  <c r="K312" i="37"/>
  <c r="L357" i="31"/>
  <c r="C358" i="31" s="1"/>
  <c r="D358" i="31" s="1"/>
  <c r="E358" i="31" s="1"/>
  <c r="K357" i="31"/>
  <c r="K327" i="26"/>
  <c r="L327" i="26"/>
  <c r="C328" i="26" s="1"/>
  <c r="D328" i="26" s="1"/>
  <c r="E328" i="26" s="1"/>
  <c r="K258" i="12"/>
  <c r="L258" i="12"/>
  <c r="C259" i="12" s="1"/>
  <c r="H313" i="37" l="1"/>
  <c r="J313" i="37" s="1"/>
  <c r="I313" i="37"/>
  <c r="H358" i="31"/>
  <c r="J358" i="31" s="1"/>
  <c r="I358" i="31"/>
  <c r="H328" i="26"/>
  <c r="J328" i="26" s="1"/>
  <c r="I328" i="26"/>
  <c r="D259" i="12"/>
  <c r="E259" i="12" s="1"/>
  <c r="L313" i="37" l="1"/>
  <c r="C314" i="37" s="1"/>
  <c r="K313" i="37"/>
  <c r="K358" i="31"/>
  <c r="L358" i="31"/>
  <c r="C359" i="31" s="1"/>
  <c r="D359" i="31" s="1"/>
  <c r="E359" i="31" s="1"/>
  <c r="K328" i="26"/>
  <c r="L328" i="26"/>
  <c r="C329" i="26" s="1"/>
  <c r="D329" i="26" s="1"/>
  <c r="E329" i="26" s="1"/>
  <c r="I259" i="12"/>
  <c r="H259" i="12"/>
  <c r="J259" i="12" s="1"/>
  <c r="D314" i="37" l="1"/>
  <c r="E314" i="37" s="1"/>
  <c r="H359" i="31"/>
  <c r="J359" i="31" s="1"/>
  <c r="I359" i="31"/>
  <c r="H329" i="26"/>
  <c r="J329" i="26" s="1"/>
  <c r="I329" i="26"/>
  <c r="K259" i="12"/>
  <c r="L259" i="12"/>
  <c r="C260" i="12" s="1"/>
  <c r="H314" i="37" l="1"/>
  <c r="J314" i="37" s="1"/>
  <c r="I314" i="37"/>
  <c r="L359" i="31"/>
  <c r="C360" i="31" s="1"/>
  <c r="D360" i="31" s="1"/>
  <c r="E360" i="31" s="1"/>
  <c r="K359" i="31"/>
  <c r="K329" i="26"/>
  <c r="L329" i="26"/>
  <c r="C330" i="26" s="1"/>
  <c r="D330" i="26" s="1"/>
  <c r="E330" i="26" s="1"/>
  <c r="D260" i="12"/>
  <c r="E260" i="12" s="1"/>
  <c r="K314" i="37" l="1"/>
  <c r="L314" i="37"/>
  <c r="C315" i="37" s="1"/>
  <c r="D315" i="37" s="1"/>
  <c r="E315" i="37" s="1"/>
  <c r="H360" i="31"/>
  <c r="J360" i="31" s="1"/>
  <c r="I360" i="31"/>
  <c r="I330" i="26"/>
  <c r="H330" i="26"/>
  <c r="J330" i="26" s="1"/>
  <c r="H260" i="12"/>
  <c r="J260" i="12" s="1"/>
  <c r="I260" i="12"/>
  <c r="H315" i="37" l="1"/>
  <c r="J315" i="37" s="1"/>
  <c r="I315" i="37"/>
  <c r="L360" i="31"/>
  <c r="C361" i="31" s="1"/>
  <c r="D361" i="31" s="1"/>
  <c r="E361" i="31" s="1"/>
  <c r="K360" i="31"/>
  <c r="L330" i="26"/>
  <c r="C331" i="26" s="1"/>
  <c r="D331" i="26" s="1"/>
  <c r="E331" i="26" s="1"/>
  <c r="K330" i="26"/>
  <c r="K260" i="12"/>
  <c r="L260" i="12"/>
  <c r="C261" i="12" s="1"/>
  <c r="L315" i="37" l="1"/>
  <c r="C316" i="37" s="1"/>
  <c r="K315" i="37"/>
  <c r="H361" i="31"/>
  <c r="J361" i="31" s="1"/>
  <c r="I361" i="31"/>
  <c r="I331" i="26"/>
  <c r="H331" i="26"/>
  <c r="J331" i="26" s="1"/>
  <c r="D261" i="12"/>
  <c r="E261" i="12" s="1"/>
  <c r="D316" i="37" l="1"/>
  <c r="E316" i="37"/>
  <c r="L361" i="31"/>
  <c r="C362" i="31" s="1"/>
  <c r="D362" i="31" s="1"/>
  <c r="E362" i="31" s="1"/>
  <c r="K361" i="31"/>
  <c r="K331" i="26"/>
  <c r="L331" i="26"/>
  <c r="C332" i="26" s="1"/>
  <c r="D332" i="26" s="1"/>
  <c r="E332" i="26" s="1"/>
  <c r="I261" i="12"/>
  <c r="H261" i="12"/>
  <c r="J261" i="12" s="1"/>
  <c r="I316" i="37" l="1"/>
  <c r="H316" i="37"/>
  <c r="J316" i="37" s="1"/>
  <c r="H362" i="31"/>
  <c r="J362" i="31" s="1"/>
  <c r="I362" i="31"/>
  <c r="I332" i="26"/>
  <c r="H332" i="26"/>
  <c r="J332" i="26" s="1"/>
  <c r="K261" i="12"/>
  <c r="L261" i="12"/>
  <c r="C262" i="12" s="1"/>
  <c r="L316" i="37" l="1"/>
  <c r="C317" i="37" s="1"/>
  <c r="D317" i="37" s="1"/>
  <c r="E317" i="37" s="1"/>
  <c r="K316" i="37"/>
  <c r="K362" i="31"/>
  <c r="L362" i="31"/>
  <c r="C363" i="31" s="1"/>
  <c r="D363" i="31" s="1"/>
  <c r="E363" i="31" s="1"/>
  <c r="K332" i="26"/>
  <c r="L332" i="26"/>
  <c r="C333" i="26" s="1"/>
  <c r="D333" i="26" s="1"/>
  <c r="E333" i="26" s="1"/>
  <c r="D262" i="12"/>
  <c r="E262" i="12" s="1"/>
  <c r="H317" i="37" l="1"/>
  <c r="J317" i="37" s="1"/>
  <c r="I317" i="37"/>
  <c r="H363" i="31"/>
  <c r="J363" i="31" s="1"/>
  <c r="I363" i="31"/>
  <c r="I333" i="26"/>
  <c r="H333" i="26"/>
  <c r="J333" i="26" s="1"/>
  <c r="H262" i="12"/>
  <c r="J262" i="12" s="1"/>
  <c r="I262" i="12"/>
  <c r="L317" i="37" l="1"/>
  <c r="C318" i="37" s="1"/>
  <c r="K317" i="37"/>
  <c r="L363" i="31"/>
  <c r="C364" i="31" s="1"/>
  <c r="D364" i="31" s="1"/>
  <c r="E364" i="31" s="1"/>
  <c r="K363" i="31"/>
  <c r="K333" i="26"/>
  <c r="L333" i="26"/>
  <c r="C334" i="26" s="1"/>
  <c r="D334" i="26" s="1"/>
  <c r="E334" i="26" s="1"/>
  <c r="K262" i="12"/>
  <c r="L262" i="12"/>
  <c r="C263" i="12" s="1"/>
  <c r="D318" i="37" l="1"/>
  <c r="E318" i="37"/>
  <c r="I364" i="31"/>
  <c r="H364" i="31"/>
  <c r="J364" i="31" s="1"/>
  <c r="I334" i="26"/>
  <c r="H334" i="26"/>
  <c r="J334" i="26" s="1"/>
  <c r="D263" i="12"/>
  <c r="E263" i="12" s="1"/>
  <c r="H318" i="37" l="1"/>
  <c r="J318" i="37" s="1"/>
  <c r="I318" i="37"/>
  <c r="L364" i="31"/>
  <c r="C365" i="31" s="1"/>
  <c r="D365" i="31" s="1"/>
  <c r="E365" i="31" s="1"/>
  <c r="K364" i="31"/>
  <c r="K334" i="26"/>
  <c r="L334" i="26"/>
  <c r="C335" i="26" s="1"/>
  <c r="D335" i="26" s="1"/>
  <c r="E335" i="26" s="1"/>
  <c r="I263" i="12"/>
  <c r="H263" i="12"/>
  <c r="J263" i="12" s="1"/>
  <c r="L318" i="37" l="1"/>
  <c r="C319" i="37" s="1"/>
  <c r="K318" i="37"/>
  <c r="I365" i="31"/>
  <c r="H365" i="31"/>
  <c r="J365" i="31" s="1"/>
  <c r="H335" i="26"/>
  <c r="J335" i="26" s="1"/>
  <c r="I335" i="26"/>
  <c r="K263" i="12"/>
  <c r="L263" i="12"/>
  <c r="C264" i="12" s="1"/>
  <c r="D319" i="37" l="1"/>
  <c r="E319" i="37" s="1"/>
  <c r="K365" i="31"/>
  <c r="L365" i="31"/>
  <c r="C366" i="31" s="1"/>
  <c r="D366" i="31" s="1"/>
  <c r="E366" i="31" s="1"/>
  <c r="L335" i="26"/>
  <c r="C336" i="26" s="1"/>
  <c r="D336" i="26" s="1"/>
  <c r="E336" i="26" s="1"/>
  <c r="K335" i="26"/>
  <c r="D264" i="12"/>
  <c r="E264" i="12" s="1"/>
  <c r="H319" i="37" l="1"/>
  <c r="J319" i="37" s="1"/>
  <c r="I319" i="37"/>
  <c r="I366" i="31"/>
  <c r="H366" i="31"/>
  <c r="J366" i="31" s="1"/>
  <c r="I336" i="26"/>
  <c r="H336" i="26"/>
  <c r="J336" i="26" s="1"/>
  <c r="H264" i="12"/>
  <c r="J264" i="12" s="1"/>
  <c r="I264" i="12"/>
  <c r="L319" i="37" l="1"/>
  <c r="C320" i="37" s="1"/>
  <c r="K319" i="37"/>
  <c r="K366" i="31"/>
  <c r="L366" i="31"/>
  <c r="C367" i="31" s="1"/>
  <c r="D367" i="31" s="1"/>
  <c r="E367" i="31" s="1"/>
  <c r="K336" i="26"/>
  <c r="L336" i="26"/>
  <c r="C337" i="26" s="1"/>
  <c r="D337" i="26" s="1"/>
  <c r="E337" i="26" s="1"/>
  <c r="K264" i="12"/>
  <c r="L264" i="12"/>
  <c r="C265" i="12" s="1"/>
  <c r="D320" i="37" l="1"/>
  <c r="E320" i="37" s="1"/>
  <c r="I367" i="31"/>
  <c r="H367" i="31"/>
  <c r="J367" i="31" s="1"/>
  <c r="H337" i="26"/>
  <c r="J337" i="26" s="1"/>
  <c r="I337" i="26"/>
  <c r="D265" i="12"/>
  <c r="E265" i="12" s="1"/>
  <c r="H320" i="37" l="1"/>
  <c r="J320" i="37" s="1"/>
  <c r="I320" i="37"/>
  <c r="K367" i="31"/>
  <c r="L367" i="31"/>
  <c r="C368" i="31" s="1"/>
  <c r="D368" i="31" s="1"/>
  <c r="E368" i="31" s="1"/>
  <c r="K337" i="26"/>
  <c r="L337" i="26"/>
  <c r="C338" i="26" s="1"/>
  <c r="D338" i="26" s="1"/>
  <c r="E338" i="26" s="1"/>
  <c r="I265" i="12"/>
  <c r="H265" i="12"/>
  <c r="J265" i="12" s="1"/>
  <c r="L320" i="37" l="1"/>
  <c r="C321" i="37" s="1"/>
  <c r="D321" i="37" s="1"/>
  <c r="E321" i="37" s="1"/>
  <c r="K320" i="37"/>
  <c r="I368" i="31"/>
  <c r="H368" i="31"/>
  <c r="J368" i="31" s="1"/>
  <c r="I338" i="26"/>
  <c r="H338" i="26"/>
  <c r="J338" i="26" s="1"/>
  <c r="K265" i="12"/>
  <c r="L265" i="12"/>
  <c r="C266" i="12" s="1"/>
  <c r="H321" i="37" l="1"/>
  <c r="J321" i="37" s="1"/>
  <c r="I321" i="37"/>
  <c r="K368" i="31"/>
  <c r="L368" i="31"/>
  <c r="C369" i="31" s="1"/>
  <c r="D369" i="31" s="1"/>
  <c r="E369" i="31" s="1"/>
  <c r="L338" i="26"/>
  <c r="C339" i="26" s="1"/>
  <c r="D339" i="26" s="1"/>
  <c r="E339" i="26" s="1"/>
  <c r="K338" i="26"/>
  <c r="D266" i="12"/>
  <c r="E266" i="12" s="1"/>
  <c r="K321" i="37" l="1"/>
  <c r="L321" i="37"/>
  <c r="C322" i="37" s="1"/>
  <c r="I369" i="31"/>
  <c r="H369" i="31"/>
  <c r="J369" i="31" s="1"/>
  <c r="H339" i="26"/>
  <c r="J339" i="26" s="1"/>
  <c r="I339" i="26"/>
  <c r="H266" i="12"/>
  <c r="J266" i="12" s="1"/>
  <c r="I266" i="12"/>
  <c r="D322" i="37" l="1"/>
  <c r="E322" i="37" s="1"/>
  <c r="L369" i="31"/>
  <c r="K369" i="31"/>
  <c r="K339" i="26"/>
  <c r="L339" i="26"/>
  <c r="C340" i="26" s="1"/>
  <c r="D340" i="26" s="1"/>
  <c r="E340" i="26" s="1"/>
  <c r="K266" i="12"/>
  <c r="L266" i="12"/>
  <c r="C267" i="12" s="1"/>
  <c r="H322" i="37" l="1"/>
  <c r="J322" i="37" s="1"/>
  <c r="I322" i="37"/>
  <c r="I340" i="26"/>
  <c r="H340" i="26"/>
  <c r="J340" i="26" s="1"/>
  <c r="D267" i="12"/>
  <c r="E267" i="12" s="1"/>
  <c r="L322" i="37" l="1"/>
  <c r="C323" i="37" s="1"/>
  <c r="D323" i="37" s="1"/>
  <c r="E323" i="37" s="1"/>
  <c r="K322" i="37"/>
  <c r="K340" i="26"/>
  <c r="L340" i="26"/>
  <c r="C341" i="26" s="1"/>
  <c r="D341" i="26" s="1"/>
  <c r="E341" i="26" s="1"/>
  <c r="I267" i="12"/>
  <c r="H267" i="12"/>
  <c r="J267" i="12" s="1"/>
  <c r="H323" i="37" l="1"/>
  <c r="J323" i="37" s="1"/>
  <c r="I323" i="37"/>
  <c r="H341" i="26"/>
  <c r="J341" i="26" s="1"/>
  <c r="I341" i="26"/>
  <c r="K267" i="12"/>
  <c r="L267" i="12"/>
  <c r="C268" i="12" s="1"/>
  <c r="L323" i="37" l="1"/>
  <c r="C324" i="37" s="1"/>
  <c r="D324" i="37" s="1"/>
  <c r="E324" i="37" s="1"/>
  <c r="K323" i="37"/>
  <c r="L341" i="26"/>
  <c r="C342" i="26" s="1"/>
  <c r="D342" i="26" s="1"/>
  <c r="E342" i="26" s="1"/>
  <c r="K341" i="26"/>
  <c r="D268" i="12"/>
  <c r="E268" i="12" s="1"/>
  <c r="H324" i="37" l="1"/>
  <c r="J324" i="37" s="1"/>
  <c r="I324" i="37"/>
  <c r="I342" i="26"/>
  <c r="H342" i="26"/>
  <c r="J342" i="26" s="1"/>
  <c r="I268" i="12"/>
  <c r="H268" i="12"/>
  <c r="J268" i="12" s="1"/>
  <c r="K324" i="37" l="1"/>
  <c r="L324" i="37"/>
  <c r="C325" i="37" s="1"/>
  <c r="D325" i="37" s="1"/>
  <c r="E325" i="37" s="1"/>
  <c r="K342" i="26"/>
  <c r="L342" i="26"/>
  <c r="C343" i="26" s="1"/>
  <c r="D343" i="26" s="1"/>
  <c r="E343" i="26" s="1"/>
  <c r="L268" i="12"/>
  <c r="C269" i="12" s="1"/>
  <c r="K268" i="12"/>
  <c r="H325" i="37" l="1"/>
  <c r="J325" i="37" s="1"/>
  <c r="I325" i="37"/>
  <c r="I343" i="26"/>
  <c r="H343" i="26"/>
  <c r="J343" i="26" s="1"/>
  <c r="D269" i="12"/>
  <c r="E269" i="12" s="1"/>
  <c r="K325" i="37" l="1"/>
  <c r="L325" i="37"/>
  <c r="C326" i="37" s="1"/>
  <c r="K343" i="26"/>
  <c r="L343" i="26"/>
  <c r="C344" i="26" s="1"/>
  <c r="D344" i="26" s="1"/>
  <c r="E344" i="26" s="1"/>
  <c r="I269" i="12"/>
  <c r="H269" i="12"/>
  <c r="J269" i="12" s="1"/>
  <c r="D326" i="37" l="1"/>
  <c r="E326" i="37" s="1"/>
  <c r="I344" i="26"/>
  <c r="H344" i="26"/>
  <c r="J344" i="26" s="1"/>
  <c r="K269" i="12"/>
  <c r="L269" i="12"/>
  <c r="C270" i="12" s="1"/>
  <c r="D270" i="12" s="1"/>
  <c r="E270" i="12" s="1"/>
  <c r="H326" i="37" l="1"/>
  <c r="J326" i="37" s="1"/>
  <c r="I326" i="37"/>
  <c r="K344" i="26"/>
  <c r="L344" i="26"/>
  <c r="C345" i="26" s="1"/>
  <c r="D345" i="26" s="1"/>
  <c r="E345" i="26" s="1"/>
  <c r="I270" i="12"/>
  <c r="H270" i="12"/>
  <c r="J270" i="12" s="1"/>
  <c r="L326" i="37" l="1"/>
  <c r="C327" i="37" s="1"/>
  <c r="K326" i="37"/>
  <c r="I345" i="26"/>
  <c r="H345" i="26"/>
  <c r="J345" i="26" s="1"/>
  <c r="K270" i="12"/>
  <c r="L270" i="12"/>
  <c r="C271" i="12" s="1"/>
  <c r="D327" i="37" l="1"/>
  <c r="E327" i="37" s="1"/>
  <c r="L345" i="26"/>
  <c r="C346" i="26" s="1"/>
  <c r="D346" i="26" s="1"/>
  <c r="E346" i="26" s="1"/>
  <c r="K345" i="26"/>
  <c r="D271" i="12"/>
  <c r="E271" i="12" s="1"/>
  <c r="H327" i="37" l="1"/>
  <c r="J327" i="37" s="1"/>
  <c r="I327" i="37"/>
  <c r="I346" i="26"/>
  <c r="H346" i="26"/>
  <c r="J346" i="26" s="1"/>
  <c r="I271" i="12"/>
  <c r="H271" i="12"/>
  <c r="J271" i="12" s="1"/>
  <c r="L327" i="37" l="1"/>
  <c r="C328" i="37" s="1"/>
  <c r="D328" i="37" s="1"/>
  <c r="E328" i="37" s="1"/>
  <c r="K327" i="37"/>
  <c r="K346" i="26"/>
  <c r="L346" i="26"/>
  <c r="C347" i="26" s="1"/>
  <c r="D347" i="26" s="1"/>
  <c r="E347" i="26" s="1"/>
  <c r="L271" i="12"/>
  <c r="C272" i="12" s="1"/>
  <c r="D272" i="12" s="1"/>
  <c r="E272" i="12" s="1"/>
  <c r="K271" i="12"/>
  <c r="H328" i="37" l="1"/>
  <c r="J328" i="37" s="1"/>
  <c r="I328" i="37"/>
  <c r="I347" i="26"/>
  <c r="H347" i="26"/>
  <c r="J347" i="26" s="1"/>
  <c r="I272" i="12"/>
  <c r="H272" i="12"/>
  <c r="J272" i="12" s="1"/>
  <c r="K328" i="37" l="1"/>
  <c r="L328" i="37"/>
  <c r="C329" i="37" s="1"/>
  <c r="K347" i="26"/>
  <c r="L347" i="26"/>
  <c r="C348" i="26" s="1"/>
  <c r="D348" i="26" s="1"/>
  <c r="E348" i="26" s="1"/>
  <c r="K272" i="12"/>
  <c r="L272" i="12"/>
  <c r="C273" i="12" s="1"/>
  <c r="D329" i="37" l="1"/>
  <c r="E329" i="37" s="1"/>
  <c r="H348" i="26"/>
  <c r="J348" i="26" s="1"/>
  <c r="I348" i="26"/>
  <c r="D273" i="12"/>
  <c r="E273" i="12" s="1"/>
  <c r="H329" i="37" l="1"/>
  <c r="J329" i="37" s="1"/>
  <c r="I329" i="37"/>
  <c r="K348" i="26"/>
  <c r="L348" i="26"/>
  <c r="C349" i="26" s="1"/>
  <c r="D349" i="26" s="1"/>
  <c r="E349" i="26" s="1"/>
  <c r="I273" i="12"/>
  <c r="H273" i="12"/>
  <c r="J273" i="12" s="1"/>
  <c r="L329" i="37" l="1"/>
  <c r="C330" i="37" s="1"/>
  <c r="K329" i="37"/>
  <c r="H349" i="26"/>
  <c r="J349" i="26" s="1"/>
  <c r="I349" i="26"/>
  <c r="K273" i="12"/>
  <c r="L273" i="12"/>
  <c r="C274" i="12" s="1"/>
  <c r="D330" i="37" l="1"/>
  <c r="E330" i="37"/>
  <c r="K349" i="26"/>
  <c r="L349" i="26"/>
  <c r="C350" i="26" s="1"/>
  <c r="D350" i="26" s="1"/>
  <c r="E350" i="26" s="1"/>
  <c r="D274" i="12"/>
  <c r="E274" i="12" s="1"/>
  <c r="H330" i="37" l="1"/>
  <c r="J330" i="37" s="1"/>
  <c r="I330" i="37"/>
  <c r="I350" i="26"/>
  <c r="H350" i="26"/>
  <c r="J350" i="26" s="1"/>
  <c r="H274" i="12"/>
  <c r="J274" i="12" s="1"/>
  <c r="I274" i="12"/>
  <c r="L330" i="37" l="1"/>
  <c r="C331" i="37" s="1"/>
  <c r="K330" i="37"/>
  <c r="K350" i="26"/>
  <c r="L350" i="26"/>
  <c r="C351" i="26" s="1"/>
  <c r="D351" i="26" s="1"/>
  <c r="E351" i="26" s="1"/>
  <c r="K274" i="12"/>
  <c r="L274" i="12"/>
  <c r="C275" i="12" s="1"/>
  <c r="D331" i="37" l="1"/>
  <c r="E331" i="37"/>
  <c r="H351" i="26"/>
  <c r="J351" i="26" s="1"/>
  <c r="I351" i="26"/>
  <c r="D275" i="12"/>
  <c r="E275" i="12" s="1"/>
  <c r="H331" i="37" l="1"/>
  <c r="J331" i="37" s="1"/>
  <c r="I331" i="37"/>
  <c r="K351" i="26"/>
  <c r="L351" i="26"/>
  <c r="C352" i="26" s="1"/>
  <c r="D352" i="26" s="1"/>
  <c r="E352" i="26" s="1"/>
  <c r="I275" i="12"/>
  <c r="H275" i="12"/>
  <c r="J275" i="12" s="1"/>
  <c r="L331" i="37" l="1"/>
  <c r="C332" i="37" s="1"/>
  <c r="D332" i="37" s="1"/>
  <c r="E332" i="37" s="1"/>
  <c r="K331" i="37"/>
  <c r="I352" i="26"/>
  <c r="H352" i="26"/>
  <c r="J352" i="26" s="1"/>
  <c r="K275" i="12"/>
  <c r="L275" i="12"/>
  <c r="C276" i="12" s="1"/>
  <c r="H332" i="37" l="1"/>
  <c r="J332" i="37" s="1"/>
  <c r="I332" i="37"/>
  <c r="L352" i="26"/>
  <c r="C353" i="26" s="1"/>
  <c r="D353" i="26" s="1"/>
  <c r="E353" i="26" s="1"/>
  <c r="H353" i="26" s="1"/>
  <c r="J353" i="26" s="1"/>
  <c r="K352" i="26"/>
  <c r="D276" i="12"/>
  <c r="E276" i="12" s="1"/>
  <c r="K332" i="37" l="1"/>
  <c r="L332" i="37"/>
  <c r="C333" i="37" s="1"/>
  <c r="D333" i="37" s="1"/>
  <c r="E333" i="37" s="1"/>
  <c r="I353" i="26"/>
  <c r="L353" i="26" s="1"/>
  <c r="C354" i="26" s="1"/>
  <c r="D354" i="26" s="1"/>
  <c r="E354" i="26" s="1"/>
  <c r="H276" i="12"/>
  <c r="J276" i="12" s="1"/>
  <c r="I276" i="12"/>
  <c r="H333" i="37" l="1"/>
  <c r="J333" i="37" s="1"/>
  <c r="I333" i="37"/>
  <c r="K353" i="26"/>
  <c r="H354" i="26"/>
  <c r="J354" i="26" s="1"/>
  <c r="I354" i="26"/>
  <c r="K276" i="12"/>
  <c r="L276" i="12"/>
  <c r="C277" i="12" s="1"/>
  <c r="L333" i="37" l="1"/>
  <c r="C334" i="37" s="1"/>
  <c r="K333" i="37"/>
  <c r="L354" i="26"/>
  <c r="C355" i="26" s="1"/>
  <c r="D355" i="26" s="1"/>
  <c r="E355" i="26" s="1"/>
  <c r="K354" i="26"/>
  <c r="D277" i="12"/>
  <c r="E277" i="12" s="1"/>
  <c r="D334" i="37" l="1"/>
  <c r="E334" i="37" s="1"/>
  <c r="H355" i="26"/>
  <c r="J355" i="26" s="1"/>
  <c r="I355" i="26"/>
  <c r="I277" i="12"/>
  <c r="H277" i="12"/>
  <c r="J277" i="12" s="1"/>
  <c r="H334" i="37" l="1"/>
  <c r="J334" i="37" s="1"/>
  <c r="I334" i="37"/>
  <c r="K355" i="26"/>
  <c r="L355" i="26"/>
  <c r="C356" i="26" s="1"/>
  <c r="D356" i="26" s="1"/>
  <c r="E356" i="26" s="1"/>
  <c r="K277" i="12"/>
  <c r="L277" i="12"/>
  <c r="C278" i="12" s="1"/>
  <c r="K334" i="37" l="1"/>
  <c r="L334" i="37"/>
  <c r="C335" i="37" s="1"/>
  <c r="D335" i="37" s="1"/>
  <c r="E335" i="37" s="1"/>
  <c r="H356" i="26"/>
  <c r="J356" i="26" s="1"/>
  <c r="I356" i="26"/>
  <c r="D278" i="12"/>
  <c r="E278" i="12" s="1"/>
  <c r="H335" i="37" l="1"/>
  <c r="J335" i="37" s="1"/>
  <c r="I335" i="37"/>
  <c r="K356" i="26"/>
  <c r="L356" i="26"/>
  <c r="C357" i="26" s="1"/>
  <c r="D357" i="26" s="1"/>
  <c r="E357" i="26" s="1"/>
  <c r="H278" i="12"/>
  <c r="J278" i="12" s="1"/>
  <c r="I278" i="12"/>
  <c r="L335" i="37" l="1"/>
  <c r="C336" i="37" s="1"/>
  <c r="D336" i="37" s="1"/>
  <c r="E336" i="37" s="1"/>
  <c r="K335" i="37"/>
  <c r="H357" i="26"/>
  <c r="J357" i="26" s="1"/>
  <c r="I357" i="26"/>
  <c r="K278" i="12"/>
  <c r="L278" i="12"/>
  <c r="C279" i="12" s="1"/>
  <c r="H336" i="37" l="1"/>
  <c r="J336" i="37" s="1"/>
  <c r="I336" i="37"/>
  <c r="K357" i="26"/>
  <c r="L357" i="26"/>
  <c r="C358" i="26" s="1"/>
  <c r="D358" i="26" s="1"/>
  <c r="E358" i="26" s="1"/>
  <c r="D279" i="12"/>
  <c r="E279" i="12" s="1"/>
  <c r="L336" i="37" l="1"/>
  <c r="C337" i="37" s="1"/>
  <c r="K336" i="37"/>
  <c r="H358" i="26"/>
  <c r="J358" i="26" s="1"/>
  <c r="I358" i="26"/>
  <c r="I279" i="12"/>
  <c r="H279" i="12"/>
  <c r="J279" i="12" s="1"/>
  <c r="D337" i="37" l="1"/>
  <c r="E337" i="37" s="1"/>
  <c r="K358" i="26"/>
  <c r="L358" i="26"/>
  <c r="C359" i="26" s="1"/>
  <c r="D359" i="26" s="1"/>
  <c r="E359" i="26" s="1"/>
  <c r="K279" i="12"/>
  <c r="L279" i="12"/>
  <c r="C280" i="12" s="1"/>
  <c r="H337" i="37" l="1"/>
  <c r="J337" i="37" s="1"/>
  <c r="I337" i="37"/>
  <c r="I359" i="26"/>
  <c r="H359" i="26"/>
  <c r="J359" i="26" s="1"/>
  <c r="D280" i="12"/>
  <c r="E280" i="12" s="1"/>
  <c r="L337" i="37" l="1"/>
  <c r="C338" i="37" s="1"/>
  <c r="K337" i="37"/>
  <c r="K359" i="26"/>
  <c r="L359" i="26"/>
  <c r="C360" i="26" s="1"/>
  <c r="D360" i="26" s="1"/>
  <c r="E360" i="26" s="1"/>
  <c r="H280" i="12"/>
  <c r="J280" i="12" s="1"/>
  <c r="I280" i="12"/>
  <c r="D338" i="37" l="1"/>
  <c r="E338" i="37" s="1"/>
  <c r="I360" i="26"/>
  <c r="H360" i="26"/>
  <c r="J360" i="26" s="1"/>
  <c r="L280" i="12"/>
  <c r="C281" i="12" s="1"/>
  <c r="D281" i="12" s="1"/>
  <c r="E281" i="12" s="1"/>
  <c r="K280" i="12"/>
  <c r="H338" i="37" l="1"/>
  <c r="J338" i="37" s="1"/>
  <c r="I338" i="37"/>
  <c r="L360" i="26"/>
  <c r="C361" i="26" s="1"/>
  <c r="D361" i="26" s="1"/>
  <c r="E361" i="26" s="1"/>
  <c r="K360" i="26"/>
  <c r="H281" i="12"/>
  <c r="J281" i="12" s="1"/>
  <c r="I281" i="12"/>
  <c r="L338" i="37" l="1"/>
  <c r="C339" i="37" s="1"/>
  <c r="D339" i="37" s="1"/>
  <c r="E339" i="37" s="1"/>
  <c r="K338" i="37"/>
  <c r="H361" i="26"/>
  <c r="J361" i="26" s="1"/>
  <c r="I361" i="26"/>
  <c r="K281" i="12"/>
  <c r="L281" i="12"/>
  <c r="C282" i="12" s="1"/>
  <c r="H339" i="37" l="1"/>
  <c r="J339" i="37" s="1"/>
  <c r="I339" i="37"/>
  <c r="K361" i="26"/>
  <c r="L361" i="26"/>
  <c r="C362" i="26" s="1"/>
  <c r="D362" i="26" s="1"/>
  <c r="E362" i="26" s="1"/>
  <c r="D282" i="12"/>
  <c r="E282" i="12" s="1"/>
  <c r="K339" i="37" l="1"/>
  <c r="L339" i="37"/>
  <c r="C340" i="37" s="1"/>
  <c r="H362" i="26"/>
  <c r="J362" i="26" s="1"/>
  <c r="I362" i="26"/>
  <c r="H282" i="12"/>
  <c r="J282" i="12" s="1"/>
  <c r="I282" i="12"/>
  <c r="D340" i="37" l="1"/>
  <c r="E340" i="37"/>
  <c r="K362" i="26"/>
  <c r="L362" i="26"/>
  <c r="C363" i="26" s="1"/>
  <c r="D363" i="26" s="1"/>
  <c r="E363" i="26" s="1"/>
  <c r="K282" i="12"/>
  <c r="L282" i="12"/>
  <c r="C283" i="12" s="1"/>
  <c r="H340" i="37" l="1"/>
  <c r="J340" i="37" s="1"/>
  <c r="I340" i="37"/>
  <c r="H363" i="26"/>
  <c r="J363" i="26" s="1"/>
  <c r="I363" i="26"/>
  <c r="D283" i="12"/>
  <c r="E283" i="12" s="1"/>
  <c r="L340" i="37" l="1"/>
  <c r="C341" i="37" s="1"/>
  <c r="D341" i="37" s="1"/>
  <c r="E341" i="37" s="1"/>
  <c r="K340" i="37"/>
  <c r="K363" i="26"/>
  <c r="L363" i="26"/>
  <c r="C364" i="26" s="1"/>
  <c r="D364" i="26" s="1"/>
  <c r="E364" i="26" s="1"/>
  <c r="I283" i="12"/>
  <c r="H283" i="12"/>
  <c r="J283" i="12" s="1"/>
  <c r="H341" i="37" l="1"/>
  <c r="J341" i="37" s="1"/>
  <c r="I341" i="37"/>
  <c r="H364" i="26"/>
  <c r="J364" i="26" s="1"/>
  <c r="I364" i="26"/>
  <c r="K283" i="12"/>
  <c r="L283" i="12"/>
  <c r="C284" i="12" s="1"/>
  <c r="L341" i="37" l="1"/>
  <c r="C342" i="37" s="1"/>
  <c r="K341" i="37"/>
  <c r="K364" i="26"/>
  <c r="L364" i="26"/>
  <c r="C365" i="26" s="1"/>
  <c r="D365" i="26" s="1"/>
  <c r="E365" i="26" s="1"/>
  <c r="D284" i="12"/>
  <c r="E284" i="12" s="1"/>
  <c r="D342" i="37" l="1"/>
  <c r="E342" i="37"/>
  <c r="H365" i="26"/>
  <c r="J365" i="26" s="1"/>
  <c r="I365" i="26"/>
  <c r="H284" i="12"/>
  <c r="J284" i="12" s="1"/>
  <c r="I284" i="12"/>
  <c r="H342" i="37" l="1"/>
  <c r="J342" i="37" s="1"/>
  <c r="I342" i="37"/>
  <c r="L365" i="26"/>
  <c r="C366" i="26" s="1"/>
  <c r="D366" i="26" s="1"/>
  <c r="E366" i="26" s="1"/>
  <c r="K365" i="26"/>
  <c r="L284" i="12"/>
  <c r="C285" i="12" s="1"/>
  <c r="D285" i="12" s="1"/>
  <c r="E285" i="12" s="1"/>
  <c r="K284" i="12"/>
  <c r="K342" i="37" l="1"/>
  <c r="L342" i="37"/>
  <c r="C343" i="37" s="1"/>
  <c r="D343" i="37" s="1"/>
  <c r="E343" i="37" s="1"/>
  <c r="H366" i="26"/>
  <c r="J366" i="26" s="1"/>
  <c r="I366" i="26"/>
  <c r="H285" i="12"/>
  <c r="J285" i="12" s="1"/>
  <c r="I285" i="12"/>
  <c r="H343" i="37" l="1"/>
  <c r="J343" i="37" s="1"/>
  <c r="I343" i="37"/>
  <c r="K366" i="26"/>
  <c r="L366" i="26"/>
  <c r="C367" i="26" s="1"/>
  <c r="D367" i="26" s="1"/>
  <c r="E367" i="26" s="1"/>
  <c r="K285" i="12"/>
  <c r="L285" i="12"/>
  <c r="C286" i="12" s="1"/>
  <c r="L343" i="37" l="1"/>
  <c r="C344" i="37" s="1"/>
  <c r="D344" i="37" s="1"/>
  <c r="E344" i="37" s="1"/>
  <c r="K343" i="37"/>
  <c r="H367" i="26"/>
  <c r="J367" i="26" s="1"/>
  <c r="I367" i="26"/>
  <c r="D286" i="12"/>
  <c r="E286" i="12" s="1"/>
  <c r="H344" i="37" l="1"/>
  <c r="J344" i="37" s="1"/>
  <c r="I344" i="37"/>
  <c r="L367" i="26"/>
  <c r="C368" i="26" s="1"/>
  <c r="D368" i="26" s="1"/>
  <c r="E368" i="26" s="1"/>
  <c r="K367" i="26"/>
  <c r="H286" i="12"/>
  <c r="J286" i="12" s="1"/>
  <c r="I286" i="12"/>
  <c r="L344" i="37" l="1"/>
  <c r="C345" i="37" s="1"/>
  <c r="D345" i="37" s="1"/>
  <c r="E345" i="37" s="1"/>
  <c r="K344" i="37"/>
  <c r="I368" i="26"/>
  <c r="H368" i="26"/>
  <c r="J368" i="26" s="1"/>
  <c r="K286" i="12"/>
  <c r="L286" i="12"/>
  <c r="C287" i="12" s="1"/>
  <c r="I345" i="37" l="1"/>
  <c r="H345" i="37"/>
  <c r="J345" i="37" s="1"/>
  <c r="K368" i="26"/>
  <c r="L368" i="26"/>
  <c r="C369" i="26" s="1"/>
  <c r="D369" i="26" s="1"/>
  <c r="E369" i="26" s="1"/>
  <c r="D287" i="12"/>
  <c r="E287" i="12" s="1"/>
  <c r="K345" i="37" l="1"/>
  <c r="L345" i="37"/>
  <c r="C346" i="37" s="1"/>
  <c r="H369" i="26"/>
  <c r="J369" i="26" s="1"/>
  <c r="I369" i="26"/>
  <c r="H287" i="12"/>
  <c r="J287" i="12" s="1"/>
  <c r="I287" i="12"/>
  <c r="D346" i="37" l="1"/>
  <c r="E346" i="37" s="1"/>
  <c r="L369" i="26"/>
  <c r="K369" i="26"/>
  <c r="K287" i="12"/>
  <c r="L287" i="12"/>
  <c r="C288" i="12" s="1"/>
  <c r="H346" i="37" l="1"/>
  <c r="J346" i="37" s="1"/>
  <c r="I346" i="37"/>
  <c r="D288" i="12"/>
  <c r="E288" i="12" s="1"/>
  <c r="K346" i="37" l="1"/>
  <c r="L346" i="37"/>
  <c r="C347" i="37" s="1"/>
  <c r="D347" i="37" s="1"/>
  <c r="E347" i="37" s="1"/>
  <c r="H288" i="12"/>
  <c r="J288" i="12" s="1"/>
  <c r="I288" i="12"/>
  <c r="H347" i="37" l="1"/>
  <c r="J347" i="37" s="1"/>
  <c r="I347" i="37"/>
  <c r="K288" i="12"/>
  <c r="L288" i="12"/>
  <c r="C289" i="12" s="1"/>
  <c r="L347" i="37" l="1"/>
  <c r="C348" i="37" s="1"/>
  <c r="K347" i="37"/>
  <c r="D289" i="12"/>
  <c r="E289" i="12" s="1"/>
  <c r="D348" i="37" l="1"/>
  <c r="E348" i="37" s="1"/>
  <c r="H289" i="12"/>
  <c r="J289" i="12" s="1"/>
  <c r="I289" i="12"/>
  <c r="H348" i="37" l="1"/>
  <c r="J348" i="37" s="1"/>
  <c r="I348" i="37"/>
  <c r="K289" i="12"/>
  <c r="L289" i="12"/>
  <c r="C290" i="12" s="1"/>
  <c r="L348" i="37" l="1"/>
  <c r="C349" i="37" s="1"/>
  <c r="K348" i="37"/>
  <c r="D290" i="12"/>
  <c r="E290" i="12" s="1"/>
  <c r="D349" i="37" l="1"/>
  <c r="E349" i="37" s="1"/>
  <c r="I290" i="12"/>
  <c r="H290" i="12"/>
  <c r="J290" i="12" s="1"/>
  <c r="H349" i="37" l="1"/>
  <c r="J349" i="37" s="1"/>
  <c r="I349" i="37"/>
  <c r="K290" i="12"/>
  <c r="L290" i="12"/>
  <c r="C291" i="12" s="1"/>
  <c r="L349" i="37" l="1"/>
  <c r="C350" i="37" s="1"/>
  <c r="K349" i="37"/>
  <c r="D291" i="12"/>
  <c r="E291" i="12" s="1"/>
  <c r="D350" i="37" l="1"/>
  <c r="E350" i="37"/>
  <c r="H291" i="12"/>
  <c r="J291" i="12" s="1"/>
  <c r="I291" i="12"/>
  <c r="H350" i="37" l="1"/>
  <c r="J350" i="37" s="1"/>
  <c r="I350" i="37"/>
  <c r="K291" i="12"/>
  <c r="L291" i="12"/>
  <c r="C292" i="12" s="1"/>
  <c r="L350" i="37" l="1"/>
  <c r="C351" i="37" s="1"/>
  <c r="D351" i="37" s="1"/>
  <c r="E351" i="37" s="1"/>
  <c r="K350" i="37"/>
  <c r="D292" i="12"/>
  <c r="E292" i="12" s="1"/>
  <c r="H351" i="37" l="1"/>
  <c r="J351" i="37" s="1"/>
  <c r="I351" i="37"/>
  <c r="I292" i="12"/>
  <c r="H292" i="12"/>
  <c r="J292" i="12" s="1"/>
  <c r="L351" i="37" l="1"/>
  <c r="C352" i="37" s="1"/>
  <c r="K351" i="37"/>
  <c r="K292" i="12"/>
  <c r="L292" i="12"/>
  <c r="C293" i="12" s="1"/>
  <c r="D352" i="37" l="1"/>
  <c r="E352" i="37" s="1"/>
  <c r="D293" i="12"/>
  <c r="E293" i="12" s="1"/>
  <c r="H352" i="37" l="1"/>
  <c r="J352" i="37" s="1"/>
  <c r="I352" i="37"/>
  <c r="I293" i="12"/>
  <c r="H293" i="12"/>
  <c r="J293" i="12" s="1"/>
  <c r="L352" i="37" l="1"/>
  <c r="C353" i="37" s="1"/>
  <c r="D353" i="37" s="1"/>
  <c r="E353" i="37" s="1"/>
  <c r="K352" i="37"/>
  <c r="L293" i="12"/>
  <c r="C294" i="12" s="1"/>
  <c r="D294" i="12" s="1"/>
  <c r="E294" i="12" s="1"/>
  <c r="K293" i="12"/>
  <c r="H353" i="37" l="1"/>
  <c r="J353" i="37" s="1"/>
  <c r="I353" i="37"/>
  <c r="I294" i="12"/>
  <c r="H294" i="12"/>
  <c r="J294" i="12" s="1"/>
  <c r="K353" i="37" l="1"/>
  <c r="L353" i="37"/>
  <c r="C354" i="37" s="1"/>
  <c r="L294" i="12"/>
  <c r="C295" i="12" s="1"/>
  <c r="K294" i="12"/>
  <c r="D354" i="37" l="1"/>
  <c r="E354" i="37"/>
  <c r="D295" i="12"/>
  <c r="E295" i="12" s="1"/>
  <c r="H354" i="37" l="1"/>
  <c r="J354" i="37" s="1"/>
  <c r="I354" i="37"/>
  <c r="I295" i="12"/>
  <c r="H295" i="12"/>
  <c r="J295" i="12" s="1"/>
  <c r="L354" i="37" l="1"/>
  <c r="C355" i="37" s="1"/>
  <c r="D355" i="37" s="1"/>
  <c r="E355" i="37" s="1"/>
  <c r="K354" i="37"/>
  <c r="K295" i="12"/>
  <c r="L295" i="12"/>
  <c r="C296" i="12" s="1"/>
  <c r="H355" i="37" l="1"/>
  <c r="J355" i="37" s="1"/>
  <c r="I355" i="37"/>
  <c r="D296" i="12"/>
  <c r="E296" i="12" s="1"/>
  <c r="L355" i="37" l="1"/>
  <c r="C356" i="37" s="1"/>
  <c r="D356" i="37" s="1"/>
  <c r="E356" i="37" s="1"/>
  <c r="K355" i="37"/>
  <c r="I296" i="12"/>
  <c r="H296" i="12"/>
  <c r="J296" i="12" s="1"/>
  <c r="H356" i="37" l="1"/>
  <c r="J356" i="37" s="1"/>
  <c r="I356" i="37"/>
  <c r="L296" i="12"/>
  <c r="C297" i="12" s="1"/>
  <c r="D297" i="12" s="1"/>
  <c r="E297" i="12" s="1"/>
  <c r="K296" i="12"/>
  <c r="K356" i="37" l="1"/>
  <c r="L356" i="37"/>
  <c r="C357" i="37" s="1"/>
  <c r="H297" i="12"/>
  <c r="J297" i="12" s="1"/>
  <c r="I297" i="12"/>
  <c r="D357" i="37" l="1"/>
  <c r="E357" i="37" s="1"/>
  <c r="K297" i="12"/>
  <c r="L297" i="12"/>
  <c r="C298" i="12" s="1"/>
  <c r="I357" i="37" l="1"/>
  <c r="H357" i="37"/>
  <c r="J357" i="37" s="1"/>
  <c r="D298" i="12"/>
  <c r="E298" i="12" s="1"/>
  <c r="K357" i="37" l="1"/>
  <c r="L357" i="37"/>
  <c r="C358" i="37" s="1"/>
  <c r="I298" i="12"/>
  <c r="H298" i="12"/>
  <c r="J298" i="12" s="1"/>
  <c r="D358" i="37" l="1"/>
  <c r="E358" i="37"/>
  <c r="K298" i="12"/>
  <c r="L298" i="12"/>
  <c r="C299" i="12" s="1"/>
  <c r="H358" i="37" l="1"/>
  <c r="J358" i="37" s="1"/>
  <c r="I358" i="37"/>
  <c r="D299" i="12"/>
  <c r="E299" i="12" s="1"/>
  <c r="K358" i="37" l="1"/>
  <c r="L358" i="37"/>
  <c r="C359" i="37" s="1"/>
  <c r="D359" i="37" s="1"/>
  <c r="E359" i="37" s="1"/>
  <c r="H299" i="12"/>
  <c r="J299" i="12" s="1"/>
  <c r="I299" i="12"/>
  <c r="H359" i="37" l="1"/>
  <c r="J359" i="37" s="1"/>
  <c r="I359" i="37"/>
  <c r="K299" i="12"/>
  <c r="L299" i="12"/>
  <c r="C300" i="12" s="1"/>
  <c r="L359" i="37" l="1"/>
  <c r="C360" i="37" s="1"/>
  <c r="D360" i="37" s="1"/>
  <c r="E360" i="37" s="1"/>
  <c r="K359" i="37"/>
  <c r="D300" i="12"/>
  <c r="E300" i="12" s="1"/>
  <c r="H360" i="37" l="1"/>
  <c r="J360" i="37" s="1"/>
  <c r="I360" i="37"/>
  <c r="I300" i="12"/>
  <c r="H300" i="12"/>
  <c r="J300" i="12" s="1"/>
  <c r="K360" i="37" l="1"/>
  <c r="L360" i="37"/>
  <c r="C361" i="37" s="1"/>
  <c r="D361" i="37" s="1"/>
  <c r="E361" i="37" s="1"/>
  <c r="K300" i="12"/>
  <c r="L300" i="12"/>
  <c r="C301" i="12" s="1"/>
  <c r="H361" i="37" l="1"/>
  <c r="J361" i="37" s="1"/>
  <c r="I361" i="37"/>
  <c r="D301" i="12"/>
  <c r="E301" i="12" s="1"/>
  <c r="K361" i="37" l="1"/>
  <c r="L361" i="37"/>
  <c r="C362" i="37" s="1"/>
  <c r="H301" i="12"/>
  <c r="J301" i="12" s="1"/>
  <c r="I301" i="12"/>
  <c r="D362" i="37" l="1"/>
  <c r="E362" i="37"/>
  <c r="K301" i="12"/>
  <c r="L301" i="12"/>
  <c r="C302" i="12" s="1"/>
  <c r="H362" i="37" l="1"/>
  <c r="J362" i="37" s="1"/>
  <c r="I362" i="37"/>
  <c r="D302" i="12"/>
  <c r="E302" i="12" s="1"/>
  <c r="K362" i="37" l="1"/>
  <c r="L362" i="37"/>
  <c r="C363" i="37" s="1"/>
  <c r="D363" i="37" s="1"/>
  <c r="E363" i="37" s="1"/>
  <c r="I302" i="12"/>
  <c r="H302" i="12"/>
  <c r="J302" i="12" s="1"/>
  <c r="H363" i="37" l="1"/>
  <c r="J363" i="37" s="1"/>
  <c r="I363" i="37"/>
  <c r="K302" i="12"/>
  <c r="L302" i="12"/>
  <c r="C303" i="12" s="1"/>
  <c r="L363" i="37" l="1"/>
  <c r="C364" i="37" s="1"/>
  <c r="D364" i="37" s="1"/>
  <c r="E364" i="37" s="1"/>
  <c r="K363" i="37"/>
  <c r="D303" i="12"/>
  <c r="E303" i="12" s="1"/>
  <c r="H364" i="37" l="1"/>
  <c r="J364" i="37" s="1"/>
  <c r="I364" i="37"/>
  <c r="H303" i="12"/>
  <c r="J303" i="12" s="1"/>
  <c r="I303" i="12"/>
  <c r="K364" i="37" l="1"/>
  <c r="L364" i="37"/>
  <c r="C365" i="37" s="1"/>
  <c r="D365" i="37" s="1"/>
  <c r="E365" i="37" s="1"/>
  <c r="K303" i="12"/>
  <c r="L303" i="12"/>
  <c r="C304" i="12" s="1"/>
  <c r="H365" i="37" l="1"/>
  <c r="J365" i="37" s="1"/>
  <c r="I365" i="37"/>
  <c r="D304" i="12"/>
  <c r="E304" i="12" s="1"/>
  <c r="K365" i="37" l="1"/>
  <c r="L365" i="37"/>
  <c r="C366" i="37" s="1"/>
  <c r="D366" i="37" s="1"/>
  <c r="E366" i="37" s="1"/>
  <c r="I304" i="12"/>
  <c r="H304" i="12"/>
  <c r="J304" i="12" s="1"/>
  <c r="H366" i="37" l="1"/>
  <c r="J366" i="37" s="1"/>
  <c r="I366" i="37"/>
  <c r="L304" i="12"/>
  <c r="C305" i="12" s="1"/>
  <c r="K304" i="12"/>
  <c r="L366" i="37" l="1"/>
  <c r="C367" i="37" s="1"/>
  <c r="D367" i="37" s="1"/>
  <c r="E367" i="37" s="1"/>
  <c r="K366" i="37"/>
  <c r="D305" i="12"/>
  <c r="E305" i="12" s="1"/>
  <c r="I367" i="37" l="1"/>
  <c r="H367" i="37"/>
  <c r="J367" i="37" s="1"/>
  <c r="I305" i="12"/>
  <c r="H305" i="12"/>
  <c r="J305" i="12" s="1"/>
  <c r="L367" i="37" l="1"/>
  <c r="C368" i="37" s="1"/>
  <c r="K367" i="37"/>
  <c r="K305" i="12"/>
  <c r="L305" i="12"/>
  <c r="C306" i="12" s="1"/>
  <c r="D368" i="37" l="1"/>
  <c r="E368" i="37"/>
  <c r="D306" i="12"/>
  <c r="E306" i="12" s="1"/>
  <c r="H368" i="37" l="1"/>
  <c r="J368" i="37" s="1"/>
  <c r="I368" i="37"/>
  <c r="H306" i="12"/>
  <c r="J306" i="12" s="1"/>
  <c r="I306" i="12"/>
  <c r="K368" i="37" l="1"/>
  <c r="L368" i="37"/>
  <c r="C369" i="37" s="1"/>
  <c r="K306" i="12"/>
  <c r="L306" i="12"/>
  <c r="C307" i="12" s="1"/>
  <c r="D369" i="37" l="1"/>
  <c r="E369" i="37"/>
  <c r="D307" i="12"/>
  <c r="E307" i="12" s="1"/>
  <c r="H369" i="37" l="1"/>
  <c r="J369" i="37" s="1"/>
  <c r="I369" i="37"/>
  <c r="I307" i="12"/>
  <c r="H307" i="12"/>
  <c r="J307" i="12" s="1"/>
  <c r="K369" i="37" l="1"/>
  <c r="L369" i="37"/>
  <c r="K307" i="12"/>
  <c r="L307" i="12"/>
  <c r="C308" i="12" s="1"/>
  <c r="D308" i="12" l="1"/>
  <c r="E308" i="12" s="1"/>
  <c r="H308" i="12" l="1"/>
  <c r="J308" i="12" s="1"/>
  <c r="I308" i="12"/>
  <c r="K308" i="12" l="1"/>
  <c r="L308" i="12"/>
  <c r="C309" i="12" s="1"/>
  <c r="D309" i="12" l="1"/>
  <c r="E309" i="12" s="1"/>
  <c r="I309" i="12" l="1"/>
  <c r="H309" i="12"/>
  <c r="J309" i="12" s="1"/>
  <c r="K309" i="12" l="1"/>
  <c r="L309" i="12"/>
  <c r="C310" i="12" s="1"/>
  <c r="D310" i="12" l="1"/>
  <c r="E310" i="12" s="1"/>
  <c r="H310" i="12" l="1"/>
  <c r="J310" i="12" s="1"/>
  <c r="I310" i="12"/>
  <c r="K310" i="12" l="1"/>
  <c r="L310" i="12"/>
  <c r="C311" i="12" s="1"/>
  <c r="D311" i="12" l="1"/>
  <c r="E311" i="12" s="1"/>
  <c r="I311" i="12" l="1"/>
  <c r="H311" i="12"/>
  <c r="J311" i="12" s="1"/>
  <c r="K311" i="12" l="1"/>
  <c r="L311" i="12"/>
  <c r="C312" i="12" s="1"/>
  <c r="D312" i="12" l="1"/>
  <c r="E312" i="12" s="1"/>
  <c r="H312" i="12" l="1"/>
  <c r="J312" i="12" s="1"/>
  <c r="I312" i="12"/>
  <c r="K312" i="12" l="1"/>
  <c r="L312" i="12"/>
  <c r="C313" i="12" s="1"/>
  <c r="D313" i="12" l="1"/>
  <c r="E313" i="12" s="1"/>
  <c r="H313" i="12" l="1"/>
  <c r="J313" i="12" s="1"/>
  <c r="I313" i="12"/>
  <c r="K313" i="12" l="1"/>
  <c r="L313" i="12"/>
  <c r="C314" i="12" s="1"/>
  <c r="D314" i="12" l="1"/>
  <c r="E314" i="12" s="1"/>
  <c r="H314" i="12" l="1"/>
  <c r="J314" i="12" s="1"/>
  <c r="I314" i="12"/>
  <c r="L314" i="12" l="1"/>
  <c r="C315" i="12" s="1"/>
  <c r="D315" i="12" s="1"/>
  <c r="E315" i="12" s="1"/>
  <c r="K314" i="12"/>
  <c r="I315" i="12" l="1"/>
  <c r="H315" i="12"/>
  <c r="J315" i="12" s="1"/>
  <c r="K315" i="12" l="1"/>
  <c r="L315" i="12"/>
  <c r="C316" i="12" s="1"/>
  <c r="D316" i="12" l="1"/>
  <c r="E316" i="12" s="1"/>
  <c r="I316" i="12" l="1"/>
  <c r="H316" i="12"/>
  <c r="J316" i="12" s="1"/>
  <c r="L316" i="12" l="1"/>
  <c r="C317" i="12" s="1"/>
  <c r="D317" i="12" s="1"/>
  <c r="E317" i="12" s="1"/>
  <c r="K316" i="12"/>
  <c r="H317" i="12" l="1"/>
  <c r="J317" i="12" s="1"/>
  <c r="I317" i="12"/>
  <c r="K317" i="12" l="1"/>
  <c r="L317" i="12"/>
  <c r="C318" i="12" s="1"/>
  <c r="D318" i="12" l="1"/>
  <c r="E318" i="12" s="1"/>
  <c r="H318" i="12" l="1"/>
  <c r="J318" i="12" s="1"/>
  <c r="I318" i="12"/>
  <c r="K318" i="12" l="1"/>
  <c r="L318" i="12"/>
  <c r="C319" i="12" s="1"/>
  <c r="D319" i="12" l="1"/>
  <c r="E319" i="12" s="1"/>
  <c r="H319" i="12" l="1"/>
  <c r="J319" i="12" s="1"/>
  <c r="I319" i="12"/>
  <c r="K319" i="12" l="1"/>
  <c r="L319" i="12"/>
  <c r="C320" i="12" s="1"/>
  <c r="D320" i="12" l="1"/>
  <c r="E320" i="12" s="1"/>
  <c r="H320" i="12" l="1"/>
  <c r="J320" i="12" s="1"/>
  <c r="I320" i="12"/>
  <c r="K320" i="12" l="1"/>
  <c r="L320" i="12"/>
  <c r="C321" i="12" s="1"/>
  <c r="D321" i="12" l="1"/>
  <c r="E321" i="12" s="1"/>
  <c r="H321" i="12" l="1"/>
  <c r="J321" i="12" s="1"/>
  <c r="I321" i="12"/>
  <c r="K321" i="12" l="1"/>
  <c r="L321" i="12"/>
  <c r="C322" i="12" s="1"/>
  <c r="D322" i="12" l="1"/>
  <c r="E322" i="12" s="1"/>
  <c r="H322" i="12" l="1"/>
  <c r="J322" i="12" s="1"/>
  <c r="I322" i="12"/>
  <c r="K322" i="12" l="1"/>
  <c r="L322" i="12"/>
  <c r="C323" i="12" s="1"/>
  <c r="D323" i="12" l="1"/>
  <c r="E323" i="12" s="1"/>
  <c r="I323" i="12" l="1"/>
  <c r="H323" i="12"/>
  <c r="J323" i="12" s="1"/>
  <c r="K323" i="12" l="1"/>
  <c r="L323" i="12"/>
  <c r="C324" i="12" s="1"/>
  <c r="D324" i="12" l="1"/>
  <c r="E324" i="12" s="1"/>
  <c r="H324" i="12" l="1"/>
  <c r="J324" i="12" s="1"/>
  <c r="I324" i="12"/>
  <c r="K324" i="12" l="1"/>
  <c r="L324" i="12"/>
  <c r="C325" i="12" s="1"/>
  <c r="D325" i="12" l="1"/>
  <c r="E325" i="12" s="1"/>
  <c r="I325" i="12" l="1"/>
  <c r="H325" i="12"/>
  <c r="J325" i="12" s="1"/>
  <c r="K325" i="12" l="1"/>
  <c r="L325" i="12"/>
  <c r="C326" i="12" s="1"/>
  <c r="D326" i="12" l="1"/>
  <c r="E326" i="12" s="1"/>
  <c r="H326" i="12" l="1"/>
  <c r="J326" i="12" s="1"/>
  <c r="I326" i="12"/>
  <c r="K326" i="12" l="1"/>
  <c r="L326" i="12"/>
  <c r="C327" i="12" s="1"/>
  <c r="D327" i="12" l="1"/>
  <c r="E327" i="12" s="1"/>
  <c r="I327" i="12" l="1"/>
  <c r="H327" i="12"/>
  <c r="J327" i="12" s="1"/>
  <c r="K327" i="12" l="1"/>
  <c r="L327" i="12"/>
  <c r="C328" i="12" s="1"/>
  <c r="D328" i="12" l="1"/>
  <c r="E328" i="12" s="1"/>
  <c r="H328" i="12" l="1"/>
  <c r="J328" i="12" s="1"/>
  <c r="I328" i="12"/>
  <c r="K328" i="12" l="1"/>
  <c r="L328" i="12"/>
  <c r="C329" i="12" s="1"/>
  <c r="D329" i="12" l="1"/>
  <c r="E329" i="12" s="1"/>
  <c r="I329" i="12" l="1"/>
  <c r="H329" i="12"/>
  <c r="J329" i="12" s="1"/>
  <c r="K329" i="12" l="1"/>
  <c r="L329" i="12"/>
  <c r="C330" i="12" s="1"/>
  <c r="D330" i="12" l="1"/>
  <c r="E330" i="12" s="1"/>
  <c r="H330" i="12" l="1"/>
  <c r="J330" i="12" s="1"/>
  <c r="I330" i="12"/>
  <c r="K330" i="12" l="1"/>
  <c r="L330" i="12"/>
  <c r="C331" i="12" s="1"/>
  <c r="D331" i="12" l="1"/>
  <c r="E331" i="12" s="1"/>
  <c r="I331" i="12" l="1"/>
  <c r="H331" i="12"/>
  <c r="J331" i="12" s="1"/>
  <c r="K331" i="12" l="1"/>
  <c r="L331" i="12"/>
  <c r="C332" i="12" s="1"/>
  <c r="D332" i="12" l="1"/>
  <c r="E332" i="12" s="1"/>
  <c r="H332" i="12" l="1"/>
  <c r="J332" i="12" s="1"/>
  <c r="I332" i="12"/>
  <c r="K332" i="12" l="1"/>
  <c r="L332" i="12"/>
  <c r="C333" i="12" s="1"/>
  <c r="D333" i="12" l="1"/>
  <c r="E333" i="12" s="1"/>
  <c r="H333" i="12" l="1"/>
  <c r="J333" i="12" s="1"/>
  <c r="I333" i="12"/>
  <c r="K333" i="12" l="1"/>
  <c r="L333" i="12"/>
  <c r="C334" i="12" s="1"/>
  <c r="D334" i="12" l="1"/>
  <c r="E334" i="12" s="1"/>
  <c r="H334" i="12" l="1"/>
  <c r="J334" i="12" s="1"/>
  <c r="I334" i="12"/>
  <c r="K334" i="12" l="1"/>
  <c r="L334" i="12"/>
  <c r="C335" i="12" s="1"/>
  <c r="D335" i="12" l="1"/>
  <c r="E335" i="12" s="1"/>
  <c r="H335" i="12" l="1"/>
  <c r="J335" i="12" s="1"/>
  <c r="I335" i="12"/>
  <c r="K335" i="12" l="1"/>
  <c r="L335" i="12"/>
  <c r="C336" i="12" s="1"/>
  <c r="D336" i="12" l="1"/>
  <c r="E336" i="12" s="1"/>
  <c r="H336" i="12" l="1"/>
  <c r="J336" i="12" s="1"/>
  <c r="I336" i="12"/>
  <c r="L336" i="12" l="1"/>
  <c r="C337" i="12" s="1"/>
  <c r="D337" i="12" s="1"/>
  <c r="E337" i="12" s="1"/>
  <c r="K336" i="12"/>
  <c r="H337" i="12" l="1"/>
  <c r="J337" i="12" s="1"/>
  <c r="I337" i="12"/>
  <c r="K337" i="12" l="1"/>
  <c r="L337" i="12"/>
  <c r="C338" i="12" s="1"/>
  <c r="D338" i="12" l="1"/>
  <c r="E338" i="12" s="1"/>
  <c r="H338" i="12" l="1"/>
  <c r="J338" i="12" s="1"/>
  <c r="I338" i="12"/>
  <c r="L338" i="12" s="1"/>
  <c r="C339" i="12" s="1"/>
  <c r="D339" i="12" l="1"/>
  <c r="E339" i="12" s="1"/>
  <c r="K338" i="12"/>
  <c r="H339" i="12" l="1"/>
  <c r="J339" i="12" s="1"/>
  <c r="I339" i="12"/>
  <c r="K339" i="12" l="1"/>
  <c r="L339" i="12"/>
  <c r="C340" i="12" s="1"/>
  <c r="D340" i="12" l="1"/>
  <c r="E340" i="12" s="1"/>
  <c r="H340" i="12" l="1"/>
  <c r="J340" i="12" s="1"/>
  <c r="I340" i="12"/>
  <c r="K340" i="12" l="1"/>
  <c r="L340" i="12"/>
  <c r="C341" i="12" s="1"/>
  <c r="D341" i="12" l="1"/>
  <c r="E341" i="12" s="1"/>
  <c r="H341" i="12" l="1"/>
  <c r="J341" i="12" s="1"/>
  <c r="I341" i="12"/>
  <c r="K341" i="12" l="1"/>
  <c r="L341" i="12"/>
  <c r="C342" i="12" s="1"/>
  <c r="D342" i="12" l="1"/>
  <c r="E342" i="12" s="1"/>
  <c r="H342" i="12" l="1"/>
  <c r="J342" i="12" s="1"/>
  <c r="I342" i="12"/>
  <c r="L342" i="12" l="1"/>
  <c r="C343" i="12" s="1"/>
  <c r="D343" i="12" s="1"/>
  <c r="E343" i="12" s="1"/>
  <c r="K342" i="12"/>
  <c r="I343" i="12" l="1"/>
  <c r="H343" i="12"/>
  <c r="J343" i="12" s="1"/>
  <c r="K343" i="12" l="1"/>
  <c r="L343" i="12"/>
  <c r="C344" i="12" s="1"/>
  <c r="D344" i="12" l="1"/>
  <c r="E344" i="12" s="1"/>
  <c r="H344" i="12" l="1"/>
  <c r="J344" i="12" s="1"/>
  <c r="I344" i="12"/>
  <c r="L344" i="12" l="1"/>
  <c r="C345" i="12" s="1"/>
  <c r="D345" i="12" s="1"/>
  <c r="E345" i="12" s="1"/>
  <c r="K344" i="12"/>
  <c r="I345" i="12" l="1"/>
  <c r="H345" i="12"/>
  <c r="J345" i="12" s="1"/>
  <c r="K345" i="12" l="1"/>
  <c r="L345" i="12"/>
  <c r="C346" i="12" s="1"/>
  <c r="D346" i="12" l="1"/>
  <c r="E346" i="12" s="1"/>
  <c r="H346" i="12" l="1"/>
  <c r="J346" i="12" s="1"/>
  <c r="I346" i="12"/>
  <c r="L346" i="12" s="1"/>
  <c r="C347" i="12" s="1"/>
  <c r="D347" i="12" l="1"/>
  <c r="E347" i="12" s="1"/>
  <c r="K346" i="12"/>
  <c r="I347" i="12" l="1"/>
  <c r="H347" i="12"/>
  <c r="J347" i="12" s="1"/>
  <c r="K347" i="12" l="1"/>
  <c r="L347" i="12"/>
  <c r="C348" i="12" s="1"/>
  <c r="D348" i="12" l="1"/>
  <c r="E348" i="12" s="1"/>
  <c r="H348" i="12" l="1"/>
  <c r="J348" i="12" s="1"/>
  <c r="I348" i="12"/>
  <c r="L348" i="12" l="1"/>
  <c r="C349" i="12" s="1"/>
  <c r="K348" i="12"/>
  <c r="D349" i="12" l="1"/>
  <c r="E349" i="12" s="1"/>
  <c r="I349" i="12" l="1"/>
  <c r="H349" i="12"/>
  <c r="J349" i="12" s="1"/>
  <c r="K349" i="12" l="1"/>
  <c r="L349" i="12"/>
  <c r="C350" i="12" s="1"/>
  <c r="D350" i="12" l="1"/>
  <c r="E350" i="12" s="1"/>
  <c r="I350" i="12" l="1"/>
  <c r="H350" i="12"/>
  <c r="J350" i="12" s="1"/>
  <c r="K350" i="12" l="1"/>
  <c r="L350" i="12"/>
  <c r="C351" i="12" s="1"/>
  <c r="D351" i="12" l="1"/>
  <c r="E351" i="12" s="1"/>
  <c r="I351" i="12" l="1"/>
  <c r="H351" i="12"/>
  <c r="J351" i="12" s="1"/>
  <c r="K351" i="12" l="1"/>
  <c r="L351" i="12"/>
  <c r="C352" i="12" s="1"/>
  <c r="D352" i="12" l="1"/>
  <c r="E352" i="12" s="1"/>
  <c r="I352" i="12" l="1"/>
  <c r="H352" i="12"/>
  <c r="J352" i="12" s="1"/>
  <c r="K352" i="12" l="1"/>
  <c r="L352" i="12"/>
  <c r="C353" i="12" s="1"/>
  <c r="D353" i="12" l="1"/>
  <c r="E353" i="12" s="1"/>
  <c r="I353" i="12" l="1"/>
  <c r="H353" i="12"/>
  <c r="J353" i="12" s="1"/>
  <c r="K353" i="12" l="1"/>
  <c r="L353" i="12"/>
  <c r="C354" i="12" s="1"/>
  <c r="D354" i="12" l="1"/>
  <c r="E354" i="12" s="1"/>
  <c r="I354" i="12" l="1"/>
  <c r="H354" i="12"/>
  <c r="J354" i="12" s="1"/>
  <c r="K354" i="12" l="1"/>
  <c r="L354" i="12"/>
  <c r="C355" i="12" s="1"/>
  <c r="D355" i="12" l="1"/>
  <c r="E355" i="12" s="1"/>
  <c r="I355" i="12" l="1"/>
  <c r="H355" i="12"/>
  <c r="J355" i="12" s="1"/>
  <c r="L355" i="12" l="1"/>
  <c r="C356" i="12" s="1"/>
  <c r="D356" i="12" s="1"/>
  <c r="E356" i="12" s="1"/>
  <c r="K355" i="12"/>
  <c r="I356" i="12" l="1"/>
  <c r="H356" i="12"/>
  <c r="J356" i="12" s="1"/>
  <c r="K356" i="12" l="1"/>
  <c r="L356" i="12"/>
  <c r="C357" i="12" s="1"/>
  <c r="D357" i="12" l="1"/>
  <c r="E357" i="12" s="1"/>
  <c r="I357" i="12" l="1"/>
  <c r="H357" i="12"/>
  <c r="J357" i="12" s="1"/>
  <c r="K357" i="12" l="1"/>
  <c r="L357" i="12"/>
  <c r="C358" i="12" s="1"/>
  <c r="D358" i="12" l="1"/>
  <c r="E358" i="12" s="1"/>
  <c r="I358" i="12" l="1"/>
  <c r="H358" i="12"/>
  <c r="J358" i="12" s="1"/>
  <c r="K358" i="12" l="1"/>
  <c r="L358" i="12"/>
  <c r="C359" i="12" s="1"/>
  <c r="D359" i="12" l="1"/>
  <c r="E359" i="12" s="1"/>
  <c r="I359" i="12" l="1"/>
  <c r="H359" i="12"/>
  <c r="J359" i="12" s="1"/>
  <c r="K359" i="12" l="1"/>
  <c r="L359" i="12"/>
  <c r="C360" i="12" s="1"/>
  <c r="D360" i="12" l="1"/>
  <c r="E360" i="12" s="1"/>
  <c r="H360" i="12" l="1"/>
  <c r="J360" i="12" s="1"/>
  <c r="I360" i="12"/>
  <c r="K360" i="12" l="1"/>
  <c r="L360" i="12"/>
  <c r="C361" i="12" s="1"/>
  <c r="D361" i="12" l="1"/>
  <c r="E361" i="12" s="1"/>
  <c r="I361" i="12" l="1"/>
  <c r="H361" i="12"/>
  <c r="J361" i="12" s="1"/>
  <c r="K361" i="12" l="1"/>
  <c r="L361" i="12"/>
  <c r="C362" i="12" s="1"/>
  <c r="D362" i="12" l="1"/>
  <c r="E362" i="12" s="1"/>
  <c r="H362" i="12" l="1"/>
  <c r="J362" i="12" s="1"/>
  <c r="I362" i="12"/>
  <c r="K362" i="12" l="1"/>
  <c r="L362" i="12"/>
  <c r="C363" i="12" s="1"/>
  <c r="D363" i="12" l="1"/>
  <c r="E363" i="12" s="1"/>
  <c r="I363" i="12" l="1"/>
  <c r="H363" i="12"/>
  <c r="J363" i="12" s="1"/>
  <c r="AU3" i="19" l="1"/>
  <c r="AU4" i="19"/>
  <c r="AP5" i="19"/>
  <c r="AU5" i="19" s="1"/>
  <c r="AP6" i="19"/>
  <c r="AU6" i="19" s="1"/>
  <c r="AP7" i="19"/>
  <c r="AU7" i="19" s="1"/>
  <c r="AP8" i="19"/>
  <c r="AU8" i="19" s="1"/>
  <c r="AP9" i="19"/>
  <c r="AU9" i="19" s="1"/>
  <c r="AP10" i="19"/>
  <c r="AU10" i="19" s="1"/>
  <c r="AP11" i="19"/>
  <c r="AU11" i="19" s="1"/>
  <c r="AP12" i="19"/>
  <c r="AU12" i="19" s="1"/>
  <c r="K363" i="12"/>
  <c r="L363" i="12"/>
  <c r="C364" i="12" s="1"/>
  <c r="AT3" i="19" l="1"/>
  <c r="AT4" i="19"/>
  <c r="AO5" i="19"/>
  <c r="AT5" i="19" s="1"/>
  <c r="AO6" i="19"/>
  <c r="AT6" i="19" s="1"/>
  <c r="AO7" i="19"/>
  <c r="AT7" i="19" s="1"/>
  <c r="AO8" i="19"/>
  <c r="AT8" i="19" s="1"/>
  <c r="AO9" i="19"/>
  <c r="AT9" i="19" s="1"/>
  <c r="AO10" i="19"/>
  <c r="AT10" i="19" s="1"/>
  <c r="AO11" i="19"/>
  <c r="AT11" i="19" s="1"/>
  <c r="AO12" i="19"/>
  <c r="AT12" i="19" s="1"/>
  <c r="AQ5" i="19"/>
  <c r="AQ6" i="19"/>
  <c r="AQ7" i="19"/>
  <c r="AQ8" i="19"/>
  <c r="AQ9" i="19"/>
  <c r="AQ10" i="19"/>
  <c r="AQ11" i="19"/>
  <c r="D364" i="12"/>
  <c r="E364" i="12" s="1"/>
  <c r="H364" i="12" l="1"/>
  <c r="J364" i="12" s="1"/>
  <c r="I364" i="12"/>
  <c r="K364" i="12" l="1"/>
  <c r="L364" i="12"/>
  <c r="C365" i="12" s="1"/>
  <c r="D365" i="12" l="1"/>
  <c r="E365" i="12" s="1"/>
  <c r="H365" i="12" l="1"/>
  <c r="J365" i="12" s="1"/>
  <c r="I365" i="12"/>
  <c r="K365" i="12" l="1"/>
  <c r="L365" i="12"/>
  <c r="C366" i="12" s="1"/>
  <c r="D366" i="12" l="1"/>
  <c r="E366" i="12" s="1"/>
  <c r="I366" i="12" l="1"/>
  <c r="H366" i="12"/>
  <c r="J366" i="12" s="1"/>
  <c r="L366" i="12" l="1"/>
  <c r="C367" i="12" s="1"/>
  <c r="K366" i="12"/>
  <c r="D367" i="12" l="1"/>
  <c r="E367" i="12" s="1"/>
  <c r="I367" i="12" l="1"/>
  <c r="H367" i="12"/>
  <c r="J367" i="12" s="1"/>
  <c r="L367" i="12" l="1"/>
  <c r="C368" i="12" s="1"/>
  <c r="K367" i="12"/>
  <c r="D368" i="12" l="1"/>
  <c r="E368" i="12" s="1"/>
  <c r="H368" i="12" l="1"/>
  <c r="J368" i="12" s="1"/>
  <c r="I368" i="12"/>
  <c r="K368" i="12" l="1"/>
  <c r="L368" i="12"/>
  <c r="C369" i="12" s="1"/>
  <c r="D369" i="12" l="1"/>
  <c r="E369" i="12" s="1"/>
  <c r="I369" i="12" l="1"/>
  <c r="H369" i="12"/>
  <c r="J369" i="12" s="1"/>
  <c r="K369" i="12" l="1"/>
  <c r="L369" i="12"/>
</calcChain>
</file>

<file path=xl/sharedStrings.xml><?xml version="1.0" encoding="utf-8"?>
<sst xmlns="http://schemas.openxmlformats.org/spreadsheetml/2006/main" count="2647" uniqueCount="665">
  <si>
    <t>Aba</t>
  </si>
  <si>
    <t>Descrição</t>
  </si>
  <si>
    <t>Encargos</t>
  </si>
  <si>
    <t>Apresenta a projeção dos parâmetros utilizados para evoluir os contratos.</t>
  </si>
  <si>
    <t>Linha Serviço Dívida Compet</t>
  </si>
  <si>
    <t>Apresenta o fluxo a ser inserido na linha de Serviço da Dívida por Competência na planilha do PRF. Trata-se de cálculo hipotético em que se considera a premissa de que o estado usufruiu dos benefícios do Regime de Recuperação Fiscal (RRF) até o ano anterior ao que se está fazendo referência, de modo que que todas as dívidas do art. 9º da LC 159/17 (no caso do Rio Grande do Sul, as dívidas dos programas das Leis nº 9.496/97 e das garantidas pela União) voltam a ser pagas em sua integralidade no exercício apresentado. Cabe ressaltar que para o ano de 2022 considerou-se a premissa da assinatura dos contratos do art. 9º-A da LC 159/17 e art. 23 da LC 178/21, apenas com valores que estavam em pendência jurídica (saldo inicial do art. 23), sem considerar novas incorporações.</t>
  </si>
  <si>
    <t>Consolidado - Cen. Ajustado</t>
  </si>
  <si>
    <t>Apresenta o fluxo do cenário ajustado. Parte do cálculo do cenário base, porém adicionando as medidas a implementar (no caso, o empréstimo a ser contratado junto ao BID informado na nota técnica). Por não saber qual sera a periodicidade de pagamento e o fluxo informado na nota técnica de operações de crédito apresentar apenas os valores anuais, arbitramos que seria mensal, apenas para fins de conta.</t>
  </si>
  <si>
    <t>Consolidado - Cenário Base</t>
  </si>
  <si>
    <t>Apresenta o cenário base, considerando toda a metodologia do RRF e considerando todas as dívidas contratuais do estado.</t>
  </si>
  <si>
    <t>OC A CONTRATAR</t>
  </si>
  <si>
    <t>Apresenta o fluxo em Reais, das operações de crédito aprovadas após o início do RRF ou cuja inclusão estão sendo solicitada.</t>
  </si>
  <si>
    <t>OC A CONTRATAR US$</t>
  </si>
  <si>
    <t>Apresenta o fluxo em moeda original, das operações de crédito aprovadas após o início do RRF ou cuja inclusão estão sendo solicitada.</t>
  </si>
  <si>
    <t>Contratos fora RRF</t>
  </si>
  <si>
    <r>
      <t xml:space="preserve">Apresenta as dívidas contratuais do estado que não farão parte da sistemática do RRF. Para as dívidas com garantia da União, utilizamos as informações provenientes do Sistema Integrado da Dívida (SID). Identificamos apenas um contrato de dívida sem garantia (Pró Moradia - CEF). </t>
    </r>
    <r>
      <rPr>
        <b/>
        <u/>
        <sz val="11"/>
        <color theme="1"/>
        <rFont val="Calibri"/>
        <family val="2"/>
        <scheme val="minor"/>
      </rPr>
      <t>Por favor, confirmem se é isso mesmo.</t>
    </r>
  </si>
  <si>
    <t>Art. 9º-A - serv. div. comp</t>
  </si>
  <si>
    <t>Cálculo do fluxo da dívida do art. 9º-A com as premissas adotadas para determinação do serviço da dívida por competência (estado usufrui dos benefícios do RRF somente até o ano anterior ao que se está fazendo referência).</t>
  </si>
  <si>
    <t>Art. 9º-A</t>
  </si>
  <si>
    <t xml:space="preserve">Cálculo do fluxo da dívida do art. 9º-A. O saldo inicial parte das incorporações esperadas da dívida da Lei nº 9.496/97 e dos contratos com garantia da União que adotarão os benefícios do RRF após a assinatura do contrato do art. 9º-A em 25/02. Considera, ainda, que a homologação do RRF se dará em maio/22, motivo pelo qual incorpora os valores constantes do contrato do art. 23 e tem previsão de início de pagamento em 01/07/2022. Cabe ressaltar que para efetuar as incorporações de outras dívidas, optou-se por evoluir as parcelas dessas dívidas até o dia 1 do mês subsequente e aí então incorporar ao saldo do art. 9º-A. </t>
  </si>
  <si>
    <t>Art. 23</t>
  </si>
  <si>
    <t>Apresenta projeção do fluxo do contrato do art. 23 da LC 178/21, assinado em 25/02/2022. Parte do saldo assinalado no contrato e considera a premissa de que será incorporado ao contrato do art. 9º-A na data da homologação do RRF (estimada em maio/22)</t>
  </si>
  <si>
    <t>Cálculo do fluxo da dívida da Lei nº 9.496/97. Foi adotada a mesma metodologia utilizada pelo Banco do Brasil para se evoluir as parcelas da data base (dia 1 de cada mês) para a data de vencimento, e depois para o dia 1 do mês subsequente (para ser incorporado ao art. 9º-A). Aqui consideramos a suspensão de pagamentos prevista pelo RRF, além de considerar o pagamento prioritário dos juros (quando da retomada parcial dos pagamentos).</t>
  </si>
  <si>
    <t>Fluxo dív. garantidas - RRF</t>
  </si>
  <si>
    <t>Dívidas garantidas - RRF</t>
  </si>
  <si>
    <t>Relação das dívidas com garantia da União que integrarão o RRF. Os fluxos foram retirados do SID.</t>
  </si>
  <si>
    <t>CAM</t>
  </si>
  <si>
    <t>Dólar</t>
  </si>
  <si>
    <t>Data</t>
  </si>
  <si>
    <t>LC 159 - Art. 9º - A</t>
  </si>
  <si>
    <t>Lei 9.496/97</t>
  </si>
  <si>
    <t>Art. 23 - LC 178/21</t>
  </si>
  <si>
    <t>Contratos com garantia - RRF</t>
  </si>
  <si>
    <t>Contratos fora do RRF</t>
  </si>
  <si>
    <t>Lei 8.727 - COHAB</t>
  </si>
  <si>
    <t>Operação de Crédito a Contratar - BID PROFISCO III</t>
  </si>
  <si>
    <t>Operação de Crédito a Contratar - BID PROGESTÃO</t>
  </si>
  <si>
    <t>Operação de Crédito a Contratar - BIRD PRO RESILIENCIA RS</t>
  </si>
  <si>
    <t>Total</t>
  </si>
  <si>
    <t>Juros</t>
  </si>
  <si>
    <t>Principal</t>
  </si>
  <si>
    <t>Prestação</t>
  </si>
  <si>
    <t>Ano</t>
  </si>
  <si>
    <t>Parcela</t>
  </si>
  <si>
    <t>BID PRO SUSTENTABILIDADE</t>
  </si>
  <si>
    <t>BID PROFISCO III</t>
  </si>
  <si>
    <t>BID - PROGESTÃO</t>
  </si>
  <si>
    <t>BIRD PRO-RESILIENCIA RS</t>
  </si>
  <si>
    <t>Data vencimento</t>
  </si>
  <si>
    <t>Amortização</t>
  </si>
  <si>
    <t>BIRD PRO RESILIENCIA RS</t>
  </si>
  <si>
    <t>31/01/2022</t>
  </si>
  <si>
    <t>28/02/2022</t>
  </si>
  <si>
    <t>31/03/2022</t>
  </si>
  <si>
    <t>30/04/2022</t>
  </si>
  <si>
    <t>31/05/2022</t>
  </si>
  <si>
    <t>30/06/2022</t>
  </si>
  <si>
    <t>31/07/2022</t>
  </si>
  <si>
    <t>31/08/2022</t>
  </si>
  <si>
    <t>30/09/2022</t>
  </si>
  <si>
    <t>31/10/2022</t>
  </si>
  <si>
    <t>30/11/2022</t>
  </si>
  <si>
    <t>31/12/2022</t>
  </si>
  <si>
    <t>31/01/2023</t>
  </si>
  <si>
    <t>28/02/2023</t>
  </si>
  <si>
    <t>31/03/2023</t>
  </si>
  <si>
    <t>30/04/2023</t>
  </si>
  <si>
    <t>31/05/2023</t>
  </si>
  <si>
    <t>30/06/2023</t>
  </si>
  <si>
    <t>31/07/2023</t>
  </si>
  <si>
    <t>31/08/2023</t>
  </si>
  <si>
    <t>30/09/2023</t>
  </si>
  <si>
    <t>31/10/2023</t>
  </si>
  <si>
    <t>30/11/2023</t>
  </si>
  <si>
    <t>31/12/2023</t>
  </si>
  <si>
    <t>31/01/2024</t>
  </si>
  <si>
    <t>29/02/2024</t>
  </si>
  <si>
    <t>31/03/2024</t>
  </si>
  <si>
    <t>30/04/2024</t>
  </si>
  <si>
    <t>31/05/2024</t>
  </si>
  <si>
    <t>30/06/2024</t>
  </si>
  <si>
    <t>31/07/2024</t>
  </si>
  <si>
    <t>31/08/2024</t>
  </si>
  <si>
    <t>30/09/2024</t>
  </si>
  <si>
    <t>31/10/2024</t>
  </si>
  <si>
    <t>30/11/2024</t>
  </si>
  <si>
    <t>31/12/2024</t>
  </si>
  <si>
    <t>31/01/2025</t>
  </si>
  <si>
    <t>28/02/2025</t>
  </si>
  <si>
    <t>31/03/2025</t>
  </si>
  <si>
    <t>30/04/2025</t>
  </si>
  <si>
    <t>31/05/2025</t>
  </si>
  <si>
    <t>30/06/2025</t>
  </si>
  <si>
    <t>31/07/2025</t>
  </si>
  <si>
    <t>31/08/2025</t>
  </si>
  <si>
    <t>30/09/2025</t>
  </si>
  <si>
    <t>31/10/2025</t>
  </si>
  <si>
    <t>30/11/2025</t>
  </si>
  <si>
    <t>31/12/2025</t>
  </si>
  <si>
    <t>31/01/2026</t>
  </si>
  <si>
    <t>28/02/2026</t>
  </si>
  <si>
    <t>31/03/2026</t>
  </si>
  <si>
    <t>30/04/2026</t>
  </si>
  <si>
    <t>31/05/2026</t>
  </si>
  <si>
    <t>30/06/2026</t>
  </si>
  <si>
    <t>31/07/2026</t>
  </si>
  <si>
    <t>31/08/2026</t>
  </si>
  <si>
    <t>30/09/2026</t>
  </si>
  <si>
    <t>31/10/2026</t>
  </si>
  <si>
    <t>30/11/2026</t>
  </si>
  <si>
    <t>31/12/2026</t>
  </si>
  <si>
    <t>31/01/2027</t>
  </si>
  <si>
    <t>28/02/2027</t>
  </si>
  <si>
    <t>31/03/2027</t>
  </si>
  <si>
    <t>30/04/2027</t>
  </si>
  <si>
    <t>31/05/2027</t>
  </si>
  <si>
    <t>30/06/2027</t>
  </si>
  <si>
    <t>31/07/2027</t>
  </si>
  <si>
    <t>31/08/2027</t>
  </si>
  <si>
    <t>30/09/2027</t>
  </si>
  <si>
    <t>31/10/2027</t>
  </si>
  <si>
    <t>30/11/2027</t>
  </si>
  <si>
    <t>31/12/2027</t>
  </si>
  <si>
    <t>31/01/2028</t>
  </si>
  <si>
    <t>29/02/2028</t>
  </si>
  <si>
    <t>31/03/2028</t>
  </si>
  <si>
    <t>30/04/2028</t>
  </si>
  <si>
    <t>31/05/2028</t>
  </si>
  <si>
    <t>30/06/2028</t>
  </si>
  <si>
    <t>31/07/2028</t>
  </si>
  <si>
    <t>31/08/2028</t>
  </si>
  <si>
    <t>30/09/2028</t>
  </si>
  <si>
    <t>31/10/2028</t>
  </si>
  <si>
    <t>30/11/2028</t>
  </si>
  <si>
    <t>31/12/2028</t>
  </si>
  <si>
    <t>31/01/2029</t>
  </si>
  <si>
    <t>28/02/2029</t>
  </si>
  <si>
    <t>31/03/2029</t>
  </si>
  <si>
    <t>30/04/2029</t>
  </si>
  <si>
    <t>31/05/2029</t>
  </si>
  <si>
    <t>30/06/2029</t>
  </si>
  <si>
    <t>31/07/2029</t>
  </si>
  <si>
    <t>31/08/2029</t>
  </si>
  <si>
    <t>30/09/2029</t>
  </si>
  <si>
    <t>31/10/2029</t>
  </si>
  <si>
    <t>30/11/2029</t>
  </si>
  <si>
    <t>31/12/2029</t>
  </si>
  <si>
    <t>31/01/2030</t>
  </si>
  <si>
    <t>28/02/2030</t>
  </si>
  <si>
    <t>31/03/2030</t>
  </si>
  <si>
    <t>30/04/2030</t>
  </si>
  <si>
    <t>31/05/2030</t>
  </si>
  <si>
    <t>30/06/2030</t>
  </si>
  <si>
    <t>31/07/2030</t>
  </si>
  <si>
    <t>31/08/2030</t>
  </si>
  <si>
    <t>30/09/2030</t>
  </si>
  <si>
    <t>31/10/2030</t>
  </si>
  <si>
    <t>30/11/2030</t>
  </si>
  <si>
    <t>31/12/2030</t>
  </si>
  <si>
    <t>31/01/2031</t>
  </si>
  <si>
    <t>28/02/2031</t>
  </si>
  <si>
    <t>31/03/2031</t>
  </si>
  <si>
    <t>30/04/2031</t>
  </si>
  <si>
    <t>31/05/2031</t>
  </si>
  <si>
    <t>30/06/2031</t>
  </si>
  <si>
    <t>31/07/2031</t>
  </si>
  <si>
    <t>31/08/2031</t>
  </si>
  <si>
    <t>30/09/2031</t>
  </si>
  <si>
    <t>31/10/2031</t>
  </si>
  <si>
    <t>30/11/2031</t>
  </si>
  <si>
    <t>31/12/2031</t>
  </si>
  <si>
    <t>31/01/2032</t>
  </si>
  <si>
    <t>29/02/2032</t>
  </si>
  <si>
    <t>31/03/2032</t>
  </si>
  <si>
    <t>30/04/2032</t>
  </si>
  <si>
    <t>31/05/2032</t>
  </si>
  <si>
    <t>30/06/2032</t>
  </si>
  <si>
    <t>31/07/2032</t>
  </si>
  <si>
    <t>31/08/2032</t>
  </si>
  <si>
    <t>30/09/2032</t>
  </si>
  <si>
    <t>31/10/2032</t>
  </si>
  <si>
    <t>30/11/2032</t>
  </si>
  <si>
    <t>31/12/2032</t>
  </si>
  <si>
    <t>31/01/2033</t>
  </si>
  <si>
    <t>28/02/2033</t>
  </si>
  <si>
    <t>31/03/2033</t>
  </si>
  <si>
    <t>30/04/2033</t>
  </si>
  <si>
    <t>31/05/2033</t>
  </si>
  <si>
    <t>30/06/2033</t>
  </si>
  <si>
    <t>31/07/2033</t>
  </si>
  <si>
    <t>31/08/2033</t>
  </si>
  <si>
    <t>30/09/2033</t>
  </si>
  <si>
    <t>31/10/2033</t>
  </si>
  <si>
    <t>30/11/2033</t>
  </si>
  <si>
    <t>31/12/2033</t>
  </si>
  <si>
    <t>31/01/2034</t>
  </si>
  <si>
    <t>28/02/2034</t>
  </si>
  <si>
    <t>31/03/2034</t>
  </si>
  <si>
    <t>30/04/2034</t>
  </si>
  <si>
    <t>31/05/2034</t>
  </si>
  <si>
    <t>30/06/2034</t>
  </si>
  <si>
    <t>31/07/2034</t>
  </si>
  <si>
    <t>31/08/2034</t>
  </si>
  <si>
    <t>30/09/2034</t>
  </si>
  <si>
    <t>31/10/2034</t>
  </si>
  <si>
    <t>30/11/2034</t>
  </si>
  <si>
    <t>31/12/2034</t>
  </si>
  <si>
    <t>31/01/2035</t>
  </si>
  <si>
    <t>28/02/2035</t>
  </si>
  <si>
    <t>31/03/2035</t>
  </si>
  <si>
    <t>30/04/2035</t>
  </si>
  <si>
    <t>31/05/2035</t>
  </si>
  <si>
    <t>30/06/2035</t>
  </si>
  <si>
    <t>31/07/2035</t>
  </si>
  <si>
    <t>31/08/2035</t>
  </si>
  <si>
    <t>30/09/2035</t>
  </si>
  <si>
    <t>31/10/2035</t>
  </si>
  <si>
    <t>30/11/2035</t>
  </si>
  <si>
    <t>31/12/2035</t>
  </si>
  <si>
    <t>31/01/2036</t>
  </si>
  <si>
    <t>29/02/2036</t>
  </si>
  <si>
    <t>31/03/2036</t>
  </si>
  <si>
    <t>30/04/2036</t>
  </si>
  <si>
    <t>31/05/2036</t>
  </si>
  <si>
    <t>30/06/2036</t>
  </si>
  <si>
    <t>31/07/2036</t>
  </si>
  <si>
    <t>31/08/2036</t>
  </si>
  <si>
    <t>30/09/2036</t>
  </si>
  <si>
    <t>31/10/2036</t>
  </si>
  <si>
    <t>30/11/2036</t>
  </si>
  <si>
    <t>31/12/2036</t>
  </si>
  <si>
    <t>31/01/2037</t>
  </si>
  <si>
    <t>28/02/2037</t>
  </si>
  <si>
    <t>31/03/2037</t>
  </si>
  <si>
    <t>30/04/2037</t>
  </si>
  <si>
    <t>31/05/2037</t>
  </si>
  <si>
    <t>30/06/2037</t>
  </si>
  <si>
    <t>31/07/2037</t>
  </si>
  <si>
    <t>31/08/2037</t>
  </si>
  <si>
    <t>30/09/2037</t>
  </si>
  <si>
    <t>31/10/2037</t>
  </si>
  <si>
    <t>30/11/2037</t>
  </si>
  <si>
    <t>31/12/2037</t>
  </si>
  <si>
    <t>31/01/2038</t>
  </si>
  <si>
    <t>28/02/2038</t>
  </si>
  <si>
    <t>31/03/2038</t>
  </si>
  <si>
    <t>30/04/2038</t>
  </si>
  <si>
    <t>31/05/2038</t>
  </si>
  <si>
    <t>30/06/2038</t>
  </si>
  <si>
    <t>31/07/2038</t>
  </si>
  <si>
    <t>31/08/2038</t>
  </si>
  <si>
    <t>30/09/2038</t>
  </si>
  <si>
    <t>31/10/2038</t>
  </si>
  <si>
    <t>30/11/2038</t>
  </si>
  <si>
    <t>31/12/2038</t>
  </si>
  <si>
    <t>31/01/2039</t>
  </si>
  <si>
    <t>28/02/2039</t>
  </si>
  <si>
    <t>31/03/2039</t>
  </si>
  <si>
    <t>30/04/2039</t>
  </si>
  <si>
    <t>31/05/2039</t>
  </si>
  <si>
    <t>30/06/2039</t>
  </si>
  <si>
    <t>31/07/2039</t>
  </si>
  <si>
    <t>31/08/2039</t>
  </si>
  <si>
    <t>30/09/2039</t>
  </si>
  <si>
    <t>31/10/2039</t>
  </si>
  <si>
    <t>30/11/2039</t>
  </si>
  <si>
    <t>31/12/2039</t>
  </si>
  <si>
    <t>31/01/2040</t>
  </si>
  <si>
    <t>29/02/2040</t>
  </si>
  <si>
    <t>31/03/2040</t>
  </si>
  <si>
    <t>30/04/2040</t>
  </si>
  <si>
    <t>31/05/2040</t>
  </si>
  <si>
    <t>30/06/2040</t>
  </si>
  <si>
    <t>31/07/2040</t>
  </si>
  <si>
    <t>31/08/2040</t>
  </si>
  <si>
    <t>30/09/2040</t>
  </si>
  <si>
    <t>31/10/2040</t>
  </si>
  <si>
    <t>30/11/2040</t>
  </si>
  <si>
    <t>31/12/2040</t>
  </si>
  <si>
    <t>31/01/2041</t>
  </si>
  <si>
    <t>28/02/2041</t>
  </si>
  <si>
    <t>31/03/2041</t>
  </si>
  <si>
    <t>30/04/2041</t>
  </si>
  <si>
    <t>31/05/2041</t>
  </si>
  <si>
    <t>30/06/2041</t>
  </si>
  <si>
    <t>31/07/2041</t>
  </si>
  <si>
    <t>31/08/2041</t>
  </si>
  <si>
    <t>30/09/2041</t>
  </si>
  <si>
    <t>31/10/2041</t>
  </si>
  <si>
    <t>30/11/2041</t>
  </si>
  <si>
    <t>31/12/2041</t>
  </si>
  <si>
    <t>31/01/2042</t>
  </si>
  <si>
    <t>28/02/2042</t>
  </si>
  <si>
    <t>31/03/2042</t>
  </si>
  <si>
    <t>30/04/2042</t>
  </si>
  <si>
    <t>31/05/2042</t>
  </si>
  <si>
    <t>30/06/2042</t>
  </si>
  <si>
    <t>31/07/2042</t>
  </si>
  <si>
    <t>31/08/2042</t>
  </si>
  <si>
    <t>30/09/2042</t>
  </si>
  <si>
    <t>31/10/2042</t>
  </si>
  <si>
    <t>30/11/2042</t>
  </si>
  <si>
    <t>31/12/2042</t>
  </si>
  <si>
    <t>31/01/2043</t>
  </si>
  <si>
    <t>28/02/2043</t>
  </si>
  <si>
    <t>31/03/2043</t>
  </si>
  <si>
    <t>30/04/2043</t>
  </si>
  <si>
    <t>31/05/2043</t>
  </si>
  <si>
    <t>30/06/2043</t>
  </si>
  <si>
    <t>31/07/2043</t>
  </si>
  <si>
    <t>31/08/2043</t>
  </si>
  <si>
    <t>30/09/2043</t>
  </si>
  <si>
    <t>31/10/2043</t>
  </si>
  <si>
    <t>30/11/2043</t>
  </si>
  <si>
    <t>31/12/2043</t>
  </si>
  <si>
    <t>31/01/2044</t>
  </si>
  <si>
    <t>28/02/2044</t>
  </si>
  <si>
    <t>31/03/2044</t>
  </si>
  <si>
    <t>30/04/2044</t>
  </si>
  <si>
    <t>31/05/2044</t>
  </si>
  <si>
    <t>30/06/2044</t>
  </si>
  <si>
    <t>31/07/2044</t>
  </si>
  <si>
    <t>31/08/2044</t>
  </si>
  <si>
    <t>30/09/2044</t>
  </si>
  <si>
    <t>31/10/2044</t>
  </si>
  <si>
    <t>30/11/2044</t>
  </si>
  <si>
    <t>31/12/2044</t>
  </si>
  <si>
    <t>31/01/2045</t>
  </si>
  <si>
    <t>28/02/2045</t>
  </si>
  <si>
    <t>31/03/2045</t>
  </si>
  <si>
    <t>30/04/2045</t>
  </si>
  <si>
    <t>31/05/2045</t>
  </si>
  <si>
    <t>30/06/2045</t>
  </si>
  <si>
    <t>31/07/2045</t>
  </si>
  <si>
    <t>31/08/2045</t>
  </si>
  <si>
    <t>30/09/2045</t>
  </si>
  <si>
    <t>POD - BID</t>
  </si>
  <si>
    <t>Profisco - BID</t>
  </si>
  <si>
    <t>Profisco 2 - BID</t>
  </si>
  <si>
    <t>Pro Moradia - CEF</t>
  </si>
  <si>
    <t>PEF I - BNDES</t>
  </si>
  <si>
    <t>PEF II - BNDES</t>
  </si>
  <si>
    <t>Defensoria - BNDES</t>
  </si>
  <si>
    <t>BID3241/OC-BR</t>
  </si>
  <si>
    <t>BID2371/OC-BR</t>
  </si>
  <si>
    <t>BID4961/OC-BR</t>
  </si>
  <si>
    <t>BNDES - 2011699</t>
  </si>
  <si>
    <t>BNDES - 2011656</t>
  </si>
  <si>
    <t>BNDES - 2014998</t>
  </si>
  <si>
    <t>28/02/2040</t>
  </si>
  <si>
    <t>RS</t>
  </si>
  <si>
    <t>Saldo Inicial</t>
  </si>
  <si>
    <t>Atualização Monetária</t>
  </si>
  <si>
    <t>Saldo Atualizado</t>
  </si>
  <si>
    <t>Incorporação 9496</t>
  </si>
  <si>
    <t>Incorporação Honras</t>
  </si>
  <si>
    <t>Juros a pagar</t>
  </si>
  <si>
    <t>Saldo Final</t>
  </si>
  <si>
    <t>Tx Juros</t>
  </si>
  <si>
    <t>Tx. Juros</t>
  </si>
  <si>
    <t>Fluxo Normal</t>
  </si>
  <si>
    <t>Atualização Vencimento</t>
  </si>
  <si>
    <t>Efeitos Art. 9º</t>
  </si>
  <si>
    <t>Incorporação art. 9º-A</t>
  </si>
  <si>
    <t>Dias no mês</t>
  </si>
  <si>
    <t>nº prestações</t>
  </si>
  <si>
    <t>Prestação data base</t>
  </si>
  <si>
    <t>Juros a pagar na data base</t>
  </si>
  <si>
    <t>Amortização na data base</t>
  </si>
  <si>
    <t>Incorporação</t>
  </si>
  <si>
    <t>Data Vencimento</t>
  </si>
  <si>
    <t>Dias até vencimento</t>
  </si>
  <si>
    <t>Juros no vencimento</t>
  </si>
  <si>
    <t>Amortização no vencimento</t>
  </si>
  <si>
    <t>Prestação no vencimento</t>
  </si>
  <si>
    <t>Percentual de Pagamento</t>
  </si>
  <si>
    <t>Pagamento Juros</t>
  </si>
  <si>
    <t>Pagamento Principal</t>
  </si>
  <si>
    <t>Pagamento Total</t>
  </si>
  <si>
    <t>Dias até mês seguinte</t>
  </si>
  <si>
    <t>Prestação dia 01 próximo mês (Incorporação art. 9ºA)</t>
  </si>
  <si>
    <t>30/03/2022</t>
  </si>
  <si>
    <t>30/05/2022</t>
  </si>
  <si>
    <t>30/07/2022</t>
  </si>
  <si>
    <t>30/08/2022</t>
  </si>
  <si>
    <t>30/10/2022</t>
  </si>
  <si>
    <t>30/12/2022</t>
  </si>
  <si>
    <t>30/01/2023</t>
  </si>
  <si>
    <t>30/03/2023</t>
  </si>
  <si>
    <t>30/05/2023</t>
  </si>
  <si>
    <t>30/07/2023</t>
  </si>
  <si>
    <t>30/08/2023</t>
  </si>
  <si>
    <t>30/10/2023</t>
  </si>
  <si>
    <t>30/12/2023</t>
  </si>
  <si>
    <t>30/01/2024</t>
  </si>
  <si>
    <t>28/02/2024</t>
  </si>
  <si>
    <t>30/03/2024</t>
  </si>
  <si>
    <t>30/05/2024</t>
  </si>
  <si>
    <t>30/07/2024</t>
  </si>
  <si>
    <t>30/08/2024</t>
  </si>
  <si>
    <t>30/10/2024</t>
  </si>
  <si>
    <t>30/12/2024</t>
  </si>
  <si>
    <t>30/01/2025</t>
  </si>
  <si>
    <t>30/03/2025</t>
  </si>
  <si>
    <t>30/05/2025</t>
  </si>
  <si>
    <t>30/07/2025</t>
  </si>
  <si>
    <t>30/08/2025</t>
  </si>
  <si>
    <t>30/10/2025</t>
  </si>
  <si>
    <t>30/12/2025</t>
  </si>
  <si>
    <t>30/01/2026</t>
  </si>
  <si>
    <t>30/03/2026</t>
  </si>
  <si>
    <t>30/05/2026</t>
  </si>
  <si>
    <t>30/07/2026</t>
  </si>
  <si>
    <t>30/08/2026</t>
  </si>
  <si>
    <t>30/10/2026</t>
  </si>
  <si>
    <t>30/12/2026</t>
  </si>
  <si>
    <t>30/01/2027</t>
  </si>
  <si>
    <t>30/03/2027</t>
  </si>
  <si>
    <t>30/05/2027</t>
  </si>
  <si>
    <t>30/07/2027</t>
  </si>
  <si>
    <t>30/08/2027</t>
  </si>
  <si>
    <t>30/10/2027</t>
  </si>
  <si>
    <t>30/12/2027</t>
  </si>
  <si>
    <t>30/01/2028</t>
  </si>
  <si>
    <t>28/02/2028</t>
  </si>
  <si>
    <t>30/03/2028</t>
  </si>
  <si>
    <t>30/05/2028</t>
  </si>
  <si>
    <t>30/07/2028</t>
  </si>
  <si>
    <t>30/08/2028</t>
  </si>
  <si>
    <t>30/10/2028</t>
  </si>
  <si>
    <t>30/12/2028</t>
  </si>
  <si>
    <t>30/01/2029</t>
  </si>
  <si>
    <t>30/03/2029</t>
  </si>
  <si>
    <t>30/05/2029</t>
  </si>
  <si>
    <t>30/07/2029</t>
  </si>
  <si>
    <t>30/08/2029</t>
  </si>
  <si>
    <t>30/10/2029</t>
  </si>
  <si>
    <t>30/12/2029</t>
  </si>
  <si>
    <t>30/01/2030</t>
  </si>
  <si>
    <t>30/03/2030</t>
  </si>
  <si>
    <t>30/05/2030</t>
  </si>
  <si>
    <t>30/07/2030</t>
  </si>
  <si>
    <t>30/08/2030</t>
  </si>
  <si>
    <t>30/10/2030</t>
  </si>
  <si>
    <t>30/12/2030</t>
  </si>
  <si>
    <t>30/01/2031</t>
  </si>
  <si>
    <t>30/03/2031</t>
  </si>
  <si>
    <t>30/05/2031</t>
  </si>
  <si>
    <t>30/07/2031</t>
  </si>
  <si>
    <t>30/08/2031</t>
  </si>
  <si>
    <t>30/10/2031</t>
  </si>
  <si>
    <t>30/12/2031</t>
  </si>
  <si>
    <t>30/01/2032</t>
  </si>
  <si>
    <t>28/02/2032</t>
  </si>
  <si>
    <t>30/03/2032</t>
  </si>
  <si>
    <t>30/05/2032</t>
  </si>
  <si>
    <t>30/07/2032</t>
  </si>
  <si>
    <t>30/08/2032</t>
  </si>
  <si>
    <t>30/10/2032</t>
  </si>
  <si>
    <t>30/12/2032</t>
  </si>
  <si>
    <t>30/01/2033</t>
  </si>
  <si>
    <t>30/03/2033</t>
  </si>
  <si>
    <t>30/05/2033</t>
  </si>
  <si>
    <t>30/07/2033</t>
  </si>
  <si>
    <t>30/08/2033</t>
  </si>
  <si>
    <t>30/10/2033</t>
  </si>
  <si>
    <t>30/12/2033</t>
  </si>
  <si>
    <t>30/01/2034</t>
  </si>
  <si>
    <t>30/03/2034</t>
  </si>
  <si>
    <t>30/05/2034</t>
  </si>
  <si>
    <t>30/07/2034</t>
  </si>
  <si>
    <t>30/08/2034</t>
  </si>
  <si>
    <t>30/10/2034</t>
  </si>
  <si>
    <t>30/12/2034</t>
  </si>
  <si>
    <t>30/01/2035</t>
  </si>
  <si>
    <t>30/03/2035</t>
  </si>
  <si>
    <t>30/05/2035</t>
  </si>
  <si>
    <t>30/07/2035</t>
  </si>
  <si>
    <t>30/08/2035</t>
  </si>
  <si>
    <t>30/10/2035</t>
  </si>
  <si>
    <t>30/12/2035</t>
  </si>
  <si>
    <t>30/01/2036</t>
  </si>
  <si>
    <t>28/02/2036</t>
  </si>
  <si>
    <t>30/03/2036</t>
  </si>
  <si>
    <t>30/05/2036</t>
  </si>
  <si>
    <t>30/07/2036</t>
  </si>
  <si>
    <t>30/08/2036</t>
  </si>
  <si>
    <t>30/10/2036</t>
  </si>
  <si>
    <t>30/12/2036</t>
  </si>
  <si>
    <t>30/01/2037</t>
  </si>
  <si>
    <t>30/03/2037</t>
  </si>
  <si>
    <t>30/05/2037</t>
  </si>
  <si>
    <t>30/07/2037</t>
  </si>
  <si>
    <t>30/08/2037</t>
  </si>
  <si>
    <t>30/10/2037</t>
  </si>
  <si>
    <t>30/12/2037</t>
  </si>
  <si>
    <t>30/01/2038</t>
  </si>
  <si>
    <t>30/03/2038</t>
  </si>
  <si>
    <t>30/05/2038</t>
  </si>
  <si>
    <t>30/07/2038</t>
  </si>
  <si>
    <t>30/08/2038</t>
  </si>
  <si>
    <t>30/10/2038</t>
  </si>
  <si>
    <t>30/12/2038</t>
  </si>
  <si>
    <t>30/01/2039</t>
  </si>
  <si>
    <t>30/03/2039</t>
  </si>
  <si>
    <t>30/05/2039</t>
  </si>
  <si>
    <t>30/07/2039</t>
  </si>
  <si>
    <t>30/08/2039</t>
  </si>
  <si>
    <t>30/10/2039</t>
  </si>
  <si>
    <t>30/12/2039</t>
  </si>
  <si>
    <t>30/01/2040</t>
  </si>
  <si>
    <t>30/03/2040</t>
  </si>
  <si>
    <t>30/05/2040</t>
  </si>
  <si>
    <t>30/07/2040</t>
  </si>
  <si>
    <t>30/08/2040</t>
  </si>
  <si>
    <t>30/10/2040</t>
  </si>
  <si>
    <t>30/12/2040</t>
  </si>
  <si>
    <t>30/01/2041</t>
  </si>
  <si>
    <t>30/03/2041</t>
  </si>
  <si>
    <t>30/05/2041</t>
  </si>
  <si>
    <t>30/07/2041</t>
  </si>
  <si>
    <t>30/08/2041</t>
  </si>
  <si>
    <t>30/10/2041</t>
  </si>
  <si>
    <t>30/12/2041</t>
  </si>
  <si>
    <t>30/01/2042</t>
  </si>
  <si>
    <t>30/03/2042</t>
  </si>
  <si>
    <t>30/05/2042</t>
  </si>
  <si>
    <t>30/07/2042</t>
  </si>
  <si>
    <t>30/08/2042</t>
  </si>
  <si>
    <t>30/10/2042</t>
  </si>
  <si>
    <t>30/12/2042</t>
  </si>
  <si>
    <t>30/01/2043</t>
  </si>
  <si>
    <t>30/03/2043</t>
  </si>
  <si>
    <t>30/05/2043</t>
  </si>
  <si>
    <t>30/07/2043</t>
  </si>
  <si>
    <t>30/08/2043</t>
  </si>
  <si>
    <t>30/10/2043</t>
  </si>
  <si>
    <t>30/12/2043</t>
  </si>
  <si>
    <t>30/01/2044</t>
  </si>
  <si>
    <t>30/03/2044</t>
  </si>
  <si>
    <t>30/05/2044</t>
  </si>
  <si>
    <t>30/07/2044</t>
  </si>
  <si>
    <t>30/08/2044</t>
  </si>
  <si>
    <t>30/10/2044</t>
  </si>
  <si>
    <t>30/12/2044</t>
  </si>
  <si>
    <t>30/01/2045</t>
  </si>
  <si>
    <t>30/03/2045</t>
  </si>
  <si>
    <t>30/05/2045</t>
  </si>
  <si>
    <t>30/07/2045</t>
  </si>
  <si>
    <t>30/08/2045</t>
  </si>
  <si>
    <t>30/10/2045</t>
  </si>
  <si>
    <t>30/11/2045</t>
  </si>
  <si>
    <t>30/12/2045</t>
  </si>
  <si>
    <t>30/01/2046</t>
  </si>
  <si>
    <t>28/02/2046</t>
  </si>
  <si>
    <t>30/03/2046</t>
  </si>
  <si>
    <t>30/04/2046</t>
  </si>
  <si>
    <t>30/05/2046</t>
  </si>
  <si>
    <t>30/06/2046</t>
  </si>
  <si>
    <t>30/07/2046</t>
  </si>
  <si>
    <t>30/08/2046</t>
  </si>
  <si>
    <t>30/09/2046</t>
  </si>
  <si>
    <t>30/10/2046</t>
  </si>
  <si>
    <t>30/11/2046</t>
  </si>
  <si>
    <t>30/12/2046</t>
  </si>
  <si>
    <t>30/01/2047</t>
  </si>
  <si>
    <t>28/02/2047</t>
  </si>
  <si>
    <t>30/03/2047</t>
  </si>
  <si>
    <t>30/04/2047</t>
  </si>
  <si>
    <t>30/05/2047</t>
  </si>
  <si>
    <t>30/06/2047</t>
  </si>
  <si>
    <t>30/07/2047</t>
  </si>
  <si>
    <t>30/08/2047</t>
  </si>
  <si>
    <t>30/09/2047</t>
  </si>
  <si>
    <t>30/10/2047</t>
  </si>
  <si>
    <t>30/11/2047</t>
  </si>
  <si>
    <t>30/12/2047</t>
  </si>
  <si>
    <t>30/01/2048</t>
  </si>
  <si>
    <t>28/02/2048</t>
  </si>
  <si>
    <t>30/03/2048</t>
  </si>
  <si>
    <t>30/04/2048</t>
  </si>
  <si>
    <t>Fluxo dívidas garantidas</t>
  </si>
  <si>
    <t>Valores a serem incorporados art. 9º-A</t>
  </si>
  <si>
    <t>Porcentagem pagamento</t>
  </si>
  <si>
    <t>Data incorporação</t>
  </si>
  <si>
    <t>Valor</t>
  </si>
  <si>
    <t>Controle SID</t>
  </si>
  <si>
    <t>Proinveste - BB</t>
  </si>
  <si>
    <t>Proredes - BNDES</t>
  </si>
  <si>
    <t>Reestruturação - BIRD</t>
  </si>
  <si>
    <t>Proredes - BIRD</t>
  </si>
  <si>
    <t>Proconfis II - BIRD</t>
  </si>
  <si>
    <t>Proconfis II - BID</t>
  </si>
  <si>
    <t>Proconfis - BID</t>
  </si>
  <si>
    <t>Agregado</t>
  </si>
  <si>
    <t>BB - 2012786</t>
  </si>
  <si>
    <t>BNDES - 2012725</t>
  </si>
  <si>
    <t>BIRD - 7584</t>
  </si>
  <si>
    <t>BIRD- 8155</t>
  </si>
  <si>
    <t>BIRD - 8379</t>
  </si>
  <si>
    <t>BID3138/OC-BR</t>
  </si>
  <si>
    <t>BID 2850/OC-BR</t>
  </si>
  <si>
    <t>Bancos Privados - Reestruturação de Passivos</t>
  </si>
  <si>
    <t>Operação de Crédito a Contratar - Bancos Privados - Reestruturação de Passivos</t>
  </si>
  <si>
    <t>Incorporação Art. 9° e Art. 9°-A</t>
  </si>
  <si>
    <t>IPCA</t>
  </si>
  <si>
    <t>CAM/IPCA</t>
  </si>
  <si>
    <t>ÍNDICE UTILIZADO</t>
  </si>
  <si>
    <t>IPCA (m-2)</t>
  </si>
  <si>
    <t>9.496/97</t>
  </si>
  <si>
    <t>9.496/97 261</t>
  </si>
  <si>
    <t>330 -Valores pagos a União para pagamentos aos credores</t>
  </si>
  <si>
    <t>BNDES PROREDES</t>
  </si>
  <si>
    <t>BB PROINVESTE</t>
  </si>
  <si>
    <t>BID PROCONFIS</t>
  </si>
  <si>
    <t>BID PROCONFIS 2</t>
  </si>
  <si>
    <t>BIRD PROREDES</t>
  </si>
  <si>
    <t>BIRD REESTR</t>
  </si>
  <si>
    <t>BIRD PROCONFIS 2</t>
  </si>
  <si>
    <t>PASEP FUNDEB</t>
  </si>
  <si>
    <t>PASEP PERT</t>
  </si>
  <si>
    <t>INSS PGFN MP 778</t>
  </si>
  <si>
    <t>INSS RFB MP 778</t>
  </si>
  <si>
    <t>DMAE</t>
  </si>
  <si>
    <t>BID POD</t>
  </si>
  <si>
    <t>BID PROFISCO</t>
  </si>
  <si>
    <t>BID PROFISCO 2</t>
  </si>
  <si>
    <t>BNDES PEF1</t>
  </si>
  <si>
    <t>BNDES PEF2</t>
  </si>
  <si>
    <t>BNDES DEFENSORIA</t>
  </si>
  <si>
    <t>PRO SUSTENTABILIDADE</t>
  </si>
  <si>
    <t>Cenário Base</t>
  </si>
  <si>
    <t>BIRD PRO GESTÃO</t>
  </si>
  <si>
    <t>BANCOS PRIVADOS</t>
  </si>
  <si>
    <t>BIRD PRO RESILIÊNCIA</t>
  </si>
  <si>
    <t>BID RESILIÊNCIA CLIMÁTICA</t>
  </si>
  <si>
    <t>Cenário Ajustado</t>
  </si>
  <si>
    <t>RCL</t>
  </si>
  <si>
    <t>Servço/RCL</t>
  </si>
  <si>
    <t>TOTAL DIVIDAS  que entraram RRF exceto 9496</t>
  </si>
  <si>
    <t>TOTAL DIVIDAS DIRETA SEM PARCELAMENTOS</t>
  </si>
  <si>
    <t>PRINCIPAL</t>
  </si>
  <si>
    <t>REFIN</t>
  </si>
  <si>
    <t>GARANTIDAS</t>
  </si>
  <si>
    <t>TOTAL</t>
  </si>
  <si>
    <t>OUTRAS</t>
  </si>
  <si>
    <t>mês</t>
  </si>
  <si>
    <t>Serviço</t>
  </si>
  <si>
    <t>Total Liberações</t>
  </si>
  <si>
    <t>BID PROFISCO II</t>
  </si>
  <si>
    <t>PRO GESTÃO</t>
  </si>
  <si>
    <t>BID  RESILIÊNCIA CLIMÁTICA</t>
  </si>
  <si>
    <t>RRF</t>
  </si>
  <si>
    <t>UNIÃO</t>
  </si>
  <si>
    <t xml:space="preserve">-   </t>
  </si>
  <si>
    <t>BID5792/OC-BR</t>
  </si>
  <si>
    <t>Operação de Crédito a Contratar - BID RESILIÊNCIA CLIMÁTICA</t>
  </si>
  <si>
    <t>Conta Gráfica Art. 9° comp</t>
  </si>
  <si>
    <t>Conta Gráfica 9496 LC206</t>
  </si>
  <si>
    <t>Conta Gráfica Art. 9° LC206</t>
  </si>
  <si>
    <t>Apresenta projeção  do saldo devedor e das incorporações à conta gráfica, nos termos da LC 206/2024, referentes ao serviço da dívida Art. 9°-A - serv. div. comp postergado em virtude do estado de calamidade reconhecido no Estado. O saldo acumulado será  incorporado na conta Art. 9º-A - serv. div. comp em 01/07/2027.</t>
  </si>
  <si>
    <t>Apresenta projeção  do saldo devedor e das incorporações à conta gráfica, nos termos da LC 206/2024, referentes ao serviço da dívida do art. 9°-A e dos contratos com garantia da União que integram o RRF, postergado em virtude do estado de calamidade reconhecido no Estado. O saldo acumulado será  incorporado na conta Art. 9º-A  em 01/07/2027.</t>
  </si>
  <si>
    <t>Apresenta projeção  do saldo devedor e das incorporações à conta gráfica, nos termos da LC 206/2024, referentes ao serviço da dívida Lei nº 9.496/97 postergado em virtude do estado de calamidade reconhecido no Estado. O saldo acumulado será  incorporado na conta 9496 em 01/06/2027.</t>
  </si>
  <si>
    <t>Valores a serem pagos pelo estado - CONTRATO Nº 330/2022/CAFIN</t>
  </si>
  <si>
    <t>Fluxo das dívidas garantidas pela União que integrarão o RRF. Apresenta os montantes a serem pagos de acordo com a sistemática do regime, nos termos do Contrato Nº 330/2022/CAFIN, além dos valores a serem incorporados no art. 9º-A. Aqui optamos por uma opção mais simples, de considerar os valores incorporados com posição da data de pagamento. Utiliza as informações da aba "Dívidas garantidas - RRF".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</si>
</sst>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8" formatCode="&quot;R$&quot;\ #,##0.00;[Red]\-&quot;R$&quot;\ #,##0.00"/>
    <numFmt numFmtId="44" formatCode="_-&quot;R$&quot;\ * #,##0.00_-;\-&quot;R$&quot;\ * #,##0.00_-;_-&quot;R$&quot;\ * &quot;-&quot;??_-;_-@_-"/>
    <numFmt numFmtId="43" formatCode="_-* #,##0.00_-;\-* #,##0.00_-;_-* &quot;-&quot;??_-;_-@_-"/>
    <numFmt numFmtId="164" formatCode="0.0000%"/>
    <numFmt numFmtId="165" formatCode="_-* #,##0.0000_-;\-* #,##0.0000_-;_-* &quot;-&quot;????_-;_-@_-"/>
    <numFmt numFmtId="166" formatCode="&quot;R$&quot;\ #,##0.0000;[Red]\-&quot;R$&quot;\ #,##0.0000"/>
    <numFmt numFmtId="167" formatCode="_-* #,##0.00_-;\-* #,##0.00_-;_-* &quot;-&quot;????_-;_-@_-"/>
    <numFmt numFmtId="168" formatCode="0.000%"/>
    <numFmt numFmtId="169" formatCode="0.00000000%"/>
    <numFmt numFmtId="170" formatCode="_(&quot;R$ &quot;* #,##0.00_);_(&quot;R$ &quot;* \(#,##0.00\);_(&quot;R$ &quot;* &quot;-&quot;??_);_(@_)"/>
    <numFmt numFmtId="171" formatCode="_-* #,##0.0000_-;\-* #,##0.0000_-;_-* &quot;-&quot;??_-;_-@_-"/>
    <numFmt numFmtId="172" formatCode="0.0000"/>
    <numFmt numFmtId="173" formatCode="0.0"/>
    <numFmt numFmtId="174" formatCode="0.000000"/>
    <numFmt numFmtId="175" formatCode="0.0%"/>
  </numFmts>
  <fonts count="47"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sz val="11"/>
      <color rgb="FF000000"/>
      <name val="Calibri"/>
      <family val="2"/>
    </font>
    <font>
      <sz val="8"/>
      <name val="Calibri"/>
      <family val="2"/>
      <scheme val="minor"/>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b/>
      <sz val="18"/>
      <color theme="3"/>
      <name val="Calibri Light"/>
      <family val="2"/>
      <scheme val="major"/>
    </font>
    <font>
      <sz val="11"/>
      <color rgb="FF9C6500"/>
      <name val="Calibri"/>
      <family val="2"/>
      <scheme val="minor"/>
    </font>
    <font>
      <b/>
      <u/>
      <sz val="11"/>
      <color theme="1"/>
      <name val="Calibri"/>
      <family val="2"/>
      <scheme val="minor"/>
    </font>
    <font>
      <sz val="11"/>
      <color rgb="FF000000"/>
      <name val="Aptos Narrow"/>
      <family val="2"/>
    </font>
    <font>
      <sz val="11"/>
      <name val="Calibri"/>
      <family val="2"/>
      <scheme val="minor"/>
    </font>
    <font>
      <b/>
      <sz val="12"/>
      <color theme="1"/>
      <name val="Calibri"/>
      <family val="2"/>
      <scheme val="minor"/>
    </font>
    <font>
      <b/>
      <sz val="10"/>
      <color rgb="FFFF0000"/>
      <name val="Arial"/>
      <family val="2"/>
    </font>
    <font>
      <sz val="11"/>
      <color rgb="FF000000"/>
      <name val="Calibri"/>
      <family val="2"/>
      <scheme val="minor"/>
    </font>
    <font>
      <sz val="10"/>
      <name val="Arial"/>
      <family val="2"/>
    </font>
  </fonts>
  <fills count="8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2060"/>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theme="4" tint="0.59999389629810485"/>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rgb="FFFF0000"/>
        <bgColor indexed="64"/>
      </patternFill>
    </fill>
    <fill>
      <patternFill patternType="solid">
        <fgColor theme="2" tint="-9.9978637043366805E-2"/>
        <bgColor indexed="64"/>
      </patternFill>
    </fill>
    <fill>
      <patternFill patternType="solid">
        <fgColor theme="0" tint="-0.14999847407452621"/>
        <bgColor indexed="64"/>
      </patternFill>
    </fill>
    <fill>
      <patternFill patternType="solid">
        <fgColor theme="6" tint="0.7999816888943144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theme="8" tint="0.59999389629810485"/>
        <bgColor indexed="64"/>
      </patternFill>
    </fill>
    <fill>
      <patternFill patternType="solid">
        <fgColor rgb="FFFFFF00"/>
        <bgColor indexed="64"/>
      </patternFill>
    </fill>
    <fill>
      <patternFill patternType="solid">
        <fgColor theme="8" tint="0.39997558519241921"/>
        <bgColor indexed="64"/>
      </patternFill>
    </fill>
    <fill>
      <patternFill patternType="solid">
        <fgColor theme="4" tint="-0.249977111117893"/>
        <bgColor indexed="64"/>
      </patternFill>
    </fill>
    <fill>
      <patternFill patternType="solid">
        <fgColor theme="5" tint="0.79998168889431442"/>
        <bgColor indexed="64"/>
      </patternFill>
    </fill>
    <fill>
      <patternFill patternType="solid">
        <fgColor rgb="FFFFFF99"/>
        <bgColor indexed="64"/>
      </patternFill>
    </fill>
    <fill>
      <patternFill patternType="solid">
        <fgColor rgb="FFD0CECE"/>
        <bgColor rgb="FF000000"/>
      </patternFill>
    </fill>
    <fill>
      <patternFill patternType="solid">
        <fgColor rgb="FFD9E1F2"/>
        <bgColor rgb="FF000000"/>
      </patternFill>
    </fill>
    <fill>
      <patternFill patternType="solid">
        <fgColor rgb="FFD6DCE4"/>
        <bgColor rgb="FF000000"/>
      </patternFill>
    </fill>
    <fill>
      <patternFill patternType="solid">
        <fgColor rgb="FFE2EFDA"/>
        <bgColor rgb="FF000000"/>
      </patternFill>
    </fill>
  </fills>
  <borders count="5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4"/>
      </left>
      <right style="thin">
        <color indexed="64"/>
      </right>
      <top/>
      <bottom style="thin">
        <color indexed="64"/>
      </bottom>
      <diagonal/>
    </border>
    <border>
      <left/>
      <right/>
      <top/>
      <bottom style="double">
        <color indexed="64"/>
      </bottom>
      <diagonal/>
    </border>
    <border>
      <left style="thin">
        <color indexed="64"/>
      </left>
      <right style="thin">
        <color indexed="64"/>
      </right>
      <top style="thin">
        <color indexed="64"/>
      </top>
      <bottom style="double">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diagonal/>
    </border>
    <border>
      <left/>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thin">
        <color indexed="64"/>
      </right>
      <top/>
      <bottom/>
      <diagonal/>
    </border>
    <border>
      <left/>
      <right/>
      <top/>
      <bottom style="medium">
        <color rgb="FFFF0000"/>
      </bottom>
      <diagonal/>
    </border>
    <border>
      <left style="thin">
        <color indexed="64"/>
      </left>
      <right/>
      <top style="thin">
        <color indexed="64"/>
      </top>
      <bottom style="medium">
        <color rgb="FFFF0000"/>
      </bottom>
      <diagonal/>
    </border>
  </borders>
  <cellStyleXfs count="698">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8" fillId="0" borderId="0"/>
    <xf numFmtId="43" fontId="18" fillId="0" borderId="0" applyFont="0" applyFill="0" applyBorder="0" applyAlignment="0" applyProtection="0"/>
    <xf numFmtId="0" fontId="18" fillId="0" borderId="0" applyFill="0" applyBorder="0" applyAlignment="0" applyProtection="0"/>
    <xf numFmtId="0" fontId="18" fillId="0" borderId="0"/>
    <xf numFmtId="0" fontId="18" fillId="0" borderId="0"/>
    <xf numFmtId="0" fontId="18" fillId="0" borderId="0"/>
    <xf numFmtId="0" fontId="18" fillId="0" borderId="0"/>
    <xf numFmtId="44" fontId="18" fillId="0" borderId="0" applyFont="0" applyFill="0" applyBorder="0" applyAlignment="0" applyProtection="0"/>
    <xf numFmtId="0" fontId="1" fillId="0" borderId="0"/>
    <xf numFmtId="44" fontId="18" fillId="0" borderId="0" applyFont="0" applyFill="0" applyBorder="0" applyAlignment="0" applyProtection="0"/>
    <xf numFmtId="0" fontId="21" fillId="48" borderId="0" applyNumberFormat="0" applyBorder="0" applyAlignment="0" applyProtection="0"/>
    <xf numFmtId="0" fontId="21" fillId="49" borderId="0" applyNumberFormat="0" applyBorder="0" applyAlignment="0" applyProtection="0"/>
    <xf numFmtId="0" fontId="21" fillId="50" borderId="0" applyNumberFormat="0" applyBorder="0" applyAlignment="0" applyProtection="0"/>
    <xf numFmtId="0" fontId="21" fillId="51" borderId="0" applyNumberFormat="0" applyBorder="0" applyAlignment="0" applyProtection="0"/>
    <xf numFmtId="0" fontId="21" fillId="52" borderId="0" applyNumberFormat="0" applyBorder="0" applyAlignment="0" applyProtection="0"/>
    <xf numFmtId="0" fontId="21" fillId="53" borderId="0" applyNumberFormat="0" applyBorder="0" applyAlignment="0" applyProtection="0"/>
    <xf numFmtId="0" fontId="21" fillId="54" borderId="0" applyNumberFormat="0" applyBorder="0" applyAlignment="0" applyProtection="0"/>
    <xf numFmtId="0" fontId="21" fillId="55" borderId="0" applyNumberFormat="0" applyBorder="0" applyAlignment="0" applyProtection="0"/>
    <xf numFmtId="0" fontId="21" fillId="56" borderId="0" applyNumberFormat="0" applyBorder="0" applyAlignment="0" applyProtection="0"/>
    <xf numFmtId="0" fontId="21" fillId="51" borderId="0" applyNumberFormat="0" applyBorder="0" applyAlignment="0" applyProtection="0"/>
    <xf numFmtId="0" fontId="21" fillId="54" borderId="0" applyNumberFormat="0" applyBorder="0" applyAlignment="0" applyProtection="0"/>
    <xf numFmtId="0" fontId="21" fillId="57" borderId="0" applyNumberFormat="0" applyBorder="0" applyAlignment="0" applyProtection="0"/>
    <xf numFmtId="0" fontId="22" fillId="58" borderId="0" applyNumberFormat="0" applyBorder="0" applyAlignment="0" applyProtection="0"/>
    <xf numFmtId="0" fontId="22" fillId="55" borderId="0" applyNumberFormat="0" applyBorder="0" applyAlignment="0" applyProtection="0"/>
    <xf numFmtId="0" fontId="22" fillId="56" borderId="0" applyNumberFormat="0" applyBorder="0" applyAlignment="0" applyProtection="0"/>
    <xf numFmtId="0" fontId="22" fillId="59" borderId="0" applyNumberFormat="0" applyBorder="0" applyAlignment="0" applyProtection="0"/>
    <xf numFmtId="0" fontId="22" fillId="60" borderId="0" applyNumberFormat="0" applyBorder="0" applyAlignment="0" applyProtection="0"/>
    <xf numFmtId="0" fontId="22" fillId="61" borderId="0" applyNumberFormat="0" applyBorder="0" applyAlignment="0" applyProtection="0"/>
    <xf numFmtId="0" fontId="23" fillId="50" borderId="0" applyNumberFormat="0" applyBorder="0" applyAlignment="0" applyProtection="0"/>
    <xf numFmtId="0" fontId="24" fillId="62" borderId="27" applyNumberFormat="0" applyAlignment="0" applyProtection="0"/>
    <xf numFmtId="0" fontId="25" fillId="63" borderId="28" applyNumberFormat="0" applyAlignment="0" applyProtection="0"/>
    <xf numFmtId="0" fontId="26" fillId="0" borderId="29" applyNumberFormat="0" applyFill="0" applyAlignment="0" applyProtection="0"/>
    <xf numFmtId="0" fontId="22" fillId="64" borderId="0" applyNumberFormat="0" applyBorder="0" applyAlignment="0" applyProtection="0"/>
    <xf numFmtId="0" fontId="22" fillId="65" borderId="0" applyNumberFormat="0" applyBorder="0" applyAlignment="0" applyProtection="0"/>
    <xf numFmtId="0" fontId="22" fillId="66" borderId="0" applyNumberFormat="0" applyBorder="0" applyAlignment="0" applyProtection="0"/>
    <xf numFmtId="0" fontId="22" fillId="59" borderId="0" applyNumberFormat="0" applyBorder="0" applyAlignment="0" applyProtection="0"/>
    <xf numFmtId="0" fontId="22" fillId="60" borderId="0" applyNumberFormat="0" applyBorder="0" applyAlignment="0" applyProtection="0"/>
    <xf numFmtId="0" fontId="22" fillId="67" borderId="0" applyNumberFormat="0" applyBorder="0" applyAlignment="0" applyProtection="0"/>
    <xf numFmtId="0" fontId="27" fillId="53" borderId="27" applyNumberFormat="0" applyAlignment="0" applyProtection="0"/>
    <xf numFmtId="0" fontId="28" fillId="49" borderId="0" applyNumberFormat="0" applyBorder="0" applyAlignment="0" applyProtection="0"/>
    <xf numFmtId="170" fontId="18" fillId="0" borderId="0" applyFont="0" applyFill="0" applyBorder="0" applyAlignment="0" applyProtection="0"/>
    <xf numFmtId="0" fontId="29" fillId="68" borderId="0" applyNumberFormat="0" applyBorder="0" applyAlignment="0" applyProtection="0"/>
    <xf numFmtId="0" fontId="18" fillId="69" borderId="30" applyNumberFormat="0" applyFont="0" applyAlignment="0" applyProtection="0"/>
    <xf numFmtId="0" fontId="30" fillId="62" borderId="31" applyNumberFormat="0" applyAlignment="0" applyProtection="0"/>
    <xf numFmtId="43" fontId="18" fillId="0" borderId="0" applyFon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4" fillId="0" borderId="32" applyNumberFormat="0" applyFill="0" applyAlignment="0" applyProtection="0"/>
    <xf numFmtId="0" fontId="35" fillId="0" borderId="33" applyNumberFormat="0" applyFill="0" applyAlignment="0" applyProtection="0"/>
    <xf numFmtId="0" fontId="36" fillId="0" borderId="34" applyNumberFormat="0" applyFill="0" applyAlignment="0" applyProtection="0"/>
    <xf numFmtId="0" fontId="36" fillId="0" borderId="0" applyNumberFormat="0" applyFill="0" applyBorder="0" applyAlignment="0" applyProtection="0"/>
    <xf numFmtId="0" fontId="37" fillId="0" borderId="35" applyNumberFormat="0" applyFill="0" applyAlignment="0" applyProtection="0"/>
    <xf numFmtId="0" fontId="38"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39"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8" fillId="0" borderId="0"/>
    <xf numFmtId="0" fontId="18" fillId="69" borderId="30" applyNumberFormat="0" applyFont="0" applyAlignment="0" applyProtection="0"/>
    <xf numFmtId="43" fontId="18" fillId="0" borderId="0" applyFont="0" applyFill="0" applyBorder="0" applyAlignment="0" applyProtection="0"/>
    <xf numFmtId="43" fontId="18"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8" fillId="0" borderId="0" applyFont="0" applyFill="0" applyBorder="0" applyAlignment="0" applyProtection="0"/>
    <xf numFmtId="43" fontId="1" fillId="0" borderId="0" applyFont="0" applyFill="0" applyBorder="0" applyAlignment="0" applyProtection="0"/>
  </cellStyleXfs>
  <cellXfs count="321">
    <xf numFmtId="0" fontId="0" fillId="0" borderId="0" xfId="0"/>
    <xf numFmtId="14" fontId="0" fillId="0" borderId="0" xfId="0" applyNumberFormat="1"/>
    <xf numFmtId="0" fontId="16" fillId="0" borderId="0" xfId="0" applyFont="1"/>
    <xf numFmtId="0" fontId="13" fillId="33" borderId="0" xfId="0" applyFont="1" applyFill="1" applyAlignment="1">
      <alignment horizontal="center" vertical="center" wrapText="1"/>
    </xf>
    <xf numFmtId="43" fontId="13" fillId="33" borderId="0" xfId="42" applyFont="1" applyFill="1" applyAlignment="1">
      <alignment horizontal="center" vertical="center"/>
    </xf>
    <xf numFmtId="164" fontId="0" fillId="0" borderId="0" xfId="43" applyNumberFormat="1" applyFont="1"/>
    <xf numFmtId="43" fontId="0" fillId="0" borderId="0" xfId="42" applyFont="1"/>
    <xf numFmtId="43" fontId="0" fillId="36" borderId="10" xfId="42" applyFont="1" applyFill="1" applyBorder="1"/>
    <xf numFmtId="8" fontId="0" fillId="36" borderId="10" xfId="42" applyNumberFormat="1" applyFont="1" applyFill="1" applyBorder="1"/>
    <xf numFmtId="2" fontId="0" fillId="0" borderId="0" xfId="0" applyNumberFormat="1"/>
    <xf numFmtId="0" fontId="0" fillId="37" borderId="10" xfId="0" applyFill="1" applyBorder="1"/>
    <xf numFmtId="166" fontId="0" fillId="37" borderId="10" xfId="0" applyNumberFormat="1" applyFill="1" applyBorder="1"/>
    <xf numFmtId="14" fontId="0" fillId="0" borderId="0" xfId="42" applyNumberFormat="1" applyFont="1"/>
    <xf numFmtId="2" fontId="0" fillId="39" borderId="10" xfId="0" applyNumberFormat="1" applyFill="1" applyBorder="1"/>
    <xf numFmtId="166" fontId="0" fillId="39" borderId="10" xfId="0" applyNumberFormat="1" applyFill="1" applyBorder="1"/>
    <xf numFmtId="43" fontId="0" fillId="38" borderId="10" xfId="42" applyFont="1" applyFill="1" applyBorder="1"/>
    <xf numFmtId="165" fontId="0" fillId="0" borderId="0" xfId="0" applyNumberFormat="1"/>
    <xf numFmtId="164" fontId="0" fillId="0" borderId="0" xfId="43" applyNumberFormat="1" applyFont="1" applyFill="1"/>
    <xf numFmtId="8" fontId="0" fillId="0" borderId="0" xfId="0" applyNumberFormat="1"/>
    <xf numFmtId="166" fontId="0" fillId="0" borderId="0" xfId="0" applyNumberFormat="1"/>
    <xf numFmtId="0" fontId="16" fillId="35" borderId="10" xfId="0" applyFont="1" applyFill="1" applyBorder="1" applyAlignment="1">
      <alignment horizontal="center" vertical="center"/>
    </xf>
    <xf numFmtId="43" fontId="0" fillId="0" borderId="10" xfId="42" applyFont="1" applyBorder="1"/>
    <xf numFmtId="0" fontId="16" fillId="43" borderId="10" xfId="0" applyFont="1" applyFill="1" applyBorder="1"/>
    <xf numFmtId="0" fontId="16" fillId="42" borderId="10" xfId="0" applyFont="1" applyFill="1" applyBorder="1"/>
    <xf numFmtId="0" fontId="16" fillId="37" borderId="10" xfId="0" applyFont="1" applyFill="1" applyBorder="1" applyAlignment="1">
      <alignment horizontal="center" vertical="center"/>
    </xf>
    <xf numFmtId="43" fontId="0" fillId="43" borderId="10" xfId="42" applyFont="1" applyFill="1" applyBorder="1"/>
    <xf numFmtId="43" fontId="0" fillId="42" borderId="10" xfId="42" applyFont="1" applyFill="1" applyBorder="1"/>
    <xf numFmtId="43" fontId="0" fillId="35" borderId="10" xfId="42" applyFont="1" applyFill="1" applyBorder="1" applyAlignment="1">
      <alignment horizontal="center" vertical="center"/>
    </xf>
    <xf numFmtId="43" fontId="0" fillId="37" borderId="11" xfId="42" applyFont="1" applyFill="1" applyBorder="1" applyAlignment="1">
      <alignment horizontal="center" vertical="center"/>
    </xf>
    <xf numFmtId="167" fontId="0" fillId="0" borderId="0" xfId="0" applyNumberFormat="1"/>
    <xf numFmtId="43" fontId="0" fillId="0" borderId="0" xfId="42" applyFont="1" applyFill="1" applyBorder="1" applyAlignment="1">
      <alignment horizontal="center" vertical="center"/>
    </xf>
    <xf numFmtId="43" fontId="0" fillId="0" borderId="0" xfId="42" applyFont="1" applyFill="1" applyBorder="1"/>
    <xf numFmtId="17" fontId="0" fillId="0" borderId="0" xfId="0" applyNumberFormat="1"/>
    <xf numFmtId="43" fontId="0" fillId="0" borderId="0" xfId="0" applyNumberFormat="1"/>
    <xf numFmtId="43" fontId="16" fillId="34" borderId="0" xfId="42" applyFont="1" applyFill="1" applyBorder="1" applyAlignment="1">
      <alignment horizontal="center" vertical="center"/>
    </xf>
    <xf numFmtId="14" fontId="0" fillId="37" borderId="10" xfId="0" applyNumberFormat="1" applyFill="1" applyBorder="1"/>
    <xf numFmtId="43" fontId="0" fillId="38" borderId="10" xfId="0" applyNumberFormat="1" applyFill="1" applyBorder="1"/>
    <xf numFmtId="166" fontId="0" fillId="37" borderId="11" xfId="0" applyNumberFormat="1" applyFill="1" applyBorder="1"/>
    <xf numFmtId="43" fontId="0" fillId="38" borderId="14" xfId="42" applyFont="1" applyFill="1" applyBorder="1"/>
    <xf numFmtId="10" fontId="0" fillId="38" borderId="10" xfId="0" applyNumberFormat="1" applyFill="1" applyBorder="1"/>
    <xf numFmtId="43" fontId="13" fillId="33" borderId="10" xfId="42" applyFont="1" applyFill="1" applyBorder="1" applyAlignment="1">
      <alignment horizontal="center" vertical="center"/>
    </xf>
    <xf numFmtId="43" fontId="16" fillId="44" borderId="10" xfId="42" applyFont="1" applyFill="1" applyBorder="1"/>
    <xf numFmtId="0" fontId="0" fillId="41" borderId="0" xfId="0" applyFill="1"/>
    <xf numFmtId="43" fontId="0" fillId="41" borderId="0" xfId="42" applyFont="1" applyFill="1"/>
    <xf numFmtId="0" fontId="0" fillId="41" borderId="10" xfId="0" applyFill="1" applyBorder="1"/>
    <xf numFmtId="43" fontId="0" fillId="41" borderId="10" xfId="42" applyFont="1" applyFill="1" applyBorder="1"/>
    <xf numFmtId="0" fontId="0" fillId="40" borderId="10" xfId="0" applyFill="1" applyBorder="1"/>
    <xf numFmtId="43" fontId="0" fillId="40" borderId="10" xfId="42" applyFont="1" applyFill="1" applyBorder="1"/>
    <xf numFmtId="0" fontId="0" fillId="42" borderId="10" xfId="0" applyFill="1" applyBorder="1"/>
    <xf numFmtId="14" fontId="19" fillId="0" borderId="0" xfId="0" applyNumberFormat="1" applyFont="1"/>
    <xf numFmtId="0" fontId="0" fillId="45" borderId="10" xfId="0" applyFill="1" applyBorder="1"/>
    <xf numFmtId="43" fontId="0" fillId="45" borderId="0" xfId="42" applyFont="1" applyFill="1"/>
    <xf numFmtId="43" fontId="0" fillId="45" borderId="10" xfId="42" applyFont="1" applyFill="1" applyBorder="1"/>
    <xf numFmtId="0" fontId="0" fillId="45" borderId="0" xfId="0" applyFill="1"/>
    <xf numFmtId="168" fontId="0" fillId="0" borderId="0" xfId="43" applyNumberFormat="1" applyFont="1"/>
    <xf numFmtId="169" fontId="0" fillId="0" borderId="0" xfId="43" applyNumberFormat="1" applyFont="1"/>
    <xf numFmtId="0" fontId="0" fillId="0" borderId="10" xfId="0" applyBorder="1"/>
    <xf numFmtId="4" fontId="0" fillId="0" borderId="0" xfId="0" applyNumberFormat="1"/>
    <xf numFmtId="4" fontId="0" fillId="45" borderId="10" xfId="0" applyNumberFormat="1" applyFill="1" applyBorder="1"/>
    <xf numFmtId="4" fontId="0" fillId="40" borderId="10" xfId="0" applyNumberFormat="1" applyFill="1" applyBorder="1"/>
    <xf numFmtId="0" fontId="0" fillId="40" borderId="10" xfId="0" applyFill="1" applyBorder="1" applyAlignment="1">
      <alignment horizontal="center" vertical="center"/>
    </xf>
    <xf numFmtId="14" fontId="0" fillId="45" borderId="10" xfId="0" applyNumberFormat="1" applyFill="1" applyBorder="1"/>
    <xf numFmtId="0" fontId="16" fillId="46" borderId="10" xfId="0" applyFont="1" applyFill="1" applyBorder="1" applyAlignment="1">
      <alignment horizontal="center" vertical="center"/>
    </xf>
    <xf numFmtId="43" fontId="0" fillId="46" borderId="10" xfId="42" applyFont="1" applyFill="1" applyBorder="1" applyAlignment="1">
      <alignment horizontal="center" vertical="center"/>
    </xf>
    <xf numFmtId="0" fontId="16" fillId="0" borderId="10" xfId="0" applyFont="1" applyBorder="1" applyAlignment="1">
      <alignment horizontal="center" vertical="center"/>
    </xf>
    <xf numFmtId="0" fontId="16" fillId="34" borderId="10" xfId="0" applyFont="1" applyFill="1" applyBorder="1" applyAlignment="1">
      <alignment horizontal="center" vertical="center"/>
    </xf>
    <xf numFmtId="17" fontId="0" fillId="0" borderId="10" xfId="0" applyNumberFormat="1" applyBorder="1"/>
    <xf numFmtId="43" fontId="0" fillId="37" borderId="10" xfId="42" applyFont="1" applyFill="1" applyBorder="1" applyAlignment="1">
      <alignment horizontal="center" vertical="center"/>
    </xf>
    <xf numFmtId="43" fontId="0" fillId="34" borderId="10" xfId="0" applyNumberFormat="1" applyFill="1" applyBorder="1"/>
    <xf numFmtId="43" fontId="0" fillId="42" borderId="12" xfId="42" applyFont="1" applyFill="1" applyBorder="1"/>
    <xf numFmtId="43" fontId="0" fillId="35" borderId="12" xfId="42" applyFont="1" applyFill="1" applyBorder="1" applyAlignment="1">
      <alignment horizontal="center" vertical="center"/>
    </xf>
    <xf numFmtId="43" fontId="0" fillId="46" borderId="12" xfId="42" applyFont="1" applyFill="1" applyBorder="1" applyAlignment="1">
      <alignment horizontal="center" vertical="center"/>
    </xf>
    <xf numFmtId="43" fontId="0" fillId="37" borderId="12" xfId="42" applyFont="1" applyFill="1" applyBorder="1" applyAlignment="1">
      <alignment horizontal="center" vertical="center"/>
    </xf>
    <xf numFmtId="43" fontId="0" fillId="37" borderId="13" xfId="42" applyFont="1" applyFill="1" applyBorder="1" applyAlignment="1">
      <alignment horizontal="center" vertical="center"/>
    </xf>
    <xf numFmtId="43" fontId="0" fillId="0" borderId="10" xfId="42" applyFont="1" applyFill="1" applyBorder="1"/>
    <xf numFmtId="8" fontId="0" fillId="0" borderId="10" xfId="42" applyNumberFormat="1" applyFont="1" applyFill="1" applyBorder="1"/>
    <xf numFmtId="14" fontId="0" fillId="0" borderId="10" xfId="0" applyNumberFormat="1" applyBorder="1"/>
    <xf numFmtId="166" fontId="0" fillId="0" borderId="10" xfId="0" applyNumberFormat="1" applyBorder="1"/>
    <xf numFmtId="166" fontId="0" fillId="0" borderId="11" xfId="0" applyNumberFormat="1" applyBorder="1"/>
    <xf numFmtId="10" fontId="0" fillId="0" borderId="10" xfId="0" applyNumberFormat="1" applyBorder="1"/>
    <xf numFmtId="43" fontId="0" fillId="0" borderId="14" xfId="42" applyFont="1" applyFill="1" applyBorder="1"/>
    <xf numFmtId="2" fontId="0" fillId="0" borderId="10" xfId="0" applyNumberFormat="1" applyBorder="1"/>
    <xf numFmtId="43" fontId="0" fillId="0" borderId="0" xfId="42" applyFont="1" applyFill="1"/>
    <xf numFmtId="14" fontId="0" fillId="0" borderId="0" xfId="42" applyNumberFormat="1" applyFont="1" applyFill="1"/>
    <xf numFmtId="0" fontId="16" fillId="41" borderId="10" xfId="0" applyFont="1" applyFill="1" applyBorder="1"/>
    <xf numFmtId="43" fontId="0" fillId="41" borderId="12" xfId="42" applyFont="1" applyFill="1" applyBorder="1"/>
    <xf numFmtId="43" fontId="0" fillId="41" borderId="0" xfId="42" applyFont="1" applyFill="1" applyBorder="1"/>
    <xf numFmtId="8" fontId="0" fillId="41" borderId="10" xfId="42" applyNumberFormat="1" applyFont="1" applyFill="1" applyBorder="1"/>
    <xf numFmtId="14" fontId="0" fillId="0" borderId="0" xfId="0" applyNumberFormat="1" applyAlignment="1">
      <alignment horizontal="left"/>
    </xf>
    <xf numFmtId="0" fontId="0" fillId="41" borderId="19" xfId="0" applyFill="1" applyBorder="1"/>
    <xf numFmtId="0" fontId="0" fillId="41" borderId="20" xfId="0" applyFill="1" applyBorder="1"/>
    <xf numFmtId="14" fontId="0" fillId="41" borderId="19" xfId="0" applyNumberFormat="1" applyFill="1" applyBorder="1" applyAlignment="1">
      <alignment horizontal="left"/>
    </xf>
    <xf numFmtId="43" fontId="0" fillId="41" borderId="20" xfId="42" applyFont="1" applyFill="1" applyBorder="1"/>
    <xf numFmtId="14" fontId="0" fillId="41" borderId="21" xfId="0" applyNumberFormat="1" applyFill="1" applyBorder="1" applyAlignment="1">
      <alignment horizontal="left"/>
    </xf>
    <xf numFmtId="43" fontId="0" fillId="41" borderId="22" xfId="42" applyFont="1" applyFill="1" applyBorder="1"/>
    <xf numFmtId="43" fontId="0" fillId="41" borderId="23" xfId="42" applyFont="1" applyFill="1" applyBorder="1"/>
    <xf numFmtId="0" fontId="0" fillId="40" borderId="19" xfId="0" applyFill="1" applyBorder="1"/>
    <xf numFmtId="0" fontId="0" fillId="40" borderId="20" xfId="0" applyFill="1" applyBorder="1"/>
    <xf numFmtId="14" fontId="0" fillId="40" borderId="19" xfId="0" applyNumberFormat="1" applyFill="1" applyBorder="1"/>
    <xf numFmtId="43" fontId="0" fillId="40" borderId="20" xfId="42" applyFont="1" applyFill="1" applyBorder="1"/>
    <xf numFmtId="14" fontId="0" fillId="40" borderId="21" xfId="0" applyNumberFormat="1" applyFill="1" applyBorder="1"/>
    <xf numFmtId="43" fontId="0" fillId="40" borderId="22" xfId="42" applyFont="1" applyFill="1" applyBorder="1"/>
    <xf numFmtId="43" fontId="0" fillId="40" borderId="23" xfId="42" applyFont="1" applyFill="1" applyBorder="1"/>
    <xf numFmtId="0" fontId="0" fillId="45" borderId="19" xfId="0" applyFill="1" applyBorder="1"/>
    <xf numFmtId="0" fontId="0" fillId="45" borderId="20" xfId="0" applyFill="1" applyBorder="1"/>
    <xf numFmtId="14" fontId="19" fillId="45" borderId="19" xfId="0" applyNumberFormat="1" applyFont="1" applyFill="1" applyBorder="1" applyAlignment="1">
      <alignment horizontal="left"/>
    </xf>
    <xf numFmtId="43" fontId="0" fillId="45" borderId="20" xfId="42" applyFont="1" applyFill="1" applyBorder="1"/>
    <xf numFmtId="14" fontId="19" fillId="45" borderId="21" xfId="0" applyNumberFormat="1" applyFont="1" applyFill="1" applyBorder="1" applyAlignment="1">
      <alignment horizontal="left"/>
    </xf>
    <xf numFmtId="43" fontId="0" fillId="45" borderId="22" xfId="42" applyFont="1" applyFill="1" applyBorder="1"/>
    <xf numFmtId="43" fontId="0" fillId="45" borderId="23" xfId="42" applyFont="1" applyFill="1" applyBorder="1"/>
    <xf numFmtId="0" fontId="0" fillId="42" borderId="19" xfId="0" applyFill="1" applyBorder="1"/>
    <xf numFmtId="0" fontId="0" fillId="42" borderId="20" xfId="0" applyFill="1" applyBorder="1"/>
    <xf numFmtId="14" fontId="0" fillId="42" borderId="19" xfId="0" applyNumberFormat="1" applyFill="1" applyBorder="1" applyAlignment="1">
      <alignment horizontal="left"/>
    </xf>
    <xf numFmtId="43" fontId="0" fillId="42" borderId="20" xfId="42" applyFont="1" applyFill="1" applyBorder="1"/>
    <xf numFmtId="14" fontId="0" fillId="42" borderId="21" xfId="0" applyNumberFormat="1" applyFill="1" applyBorder="1" applyAlignment="1">
      <alignment horizontal="left"/>
    </xf>
    <xf numFmtId="43" fontId="0" fillId="42" borderId="22" xfId="42" applyFont="1" applyFill="1" applyBorder="1"/>
    <xf numFmtId="43" fontId="0" fillId="42" borderId="23" xfId="42" applyFont="1" applyFill="1" applyBorder="1"/>
    <xf numFmtId="14" fontId="0" fillId="45" borderId="19" xfId="0" applyNumberFormat="1" applyFill="1" applyBorder="1" applyAlignment="1">
      <alignment horizontal="left"/>
    </xf>
    <xf numFmtId="14" fontId="0" fillId="45" borderId="21" xfId="0" applyNumberFormat="1" applyFill="1" applyBorder="1" applyAlignment="1">
      <alignment horizontal="left"/>
    </xf>
    <xf numFmtId="14" fontId="0" fillId="0" borderId="13" xfId="0" applyNumberFormat="1" applyBorder="1"/>
    <xf numFmtId="43" fontId="0" fillId="0" borderId="25" xfId="42" applyFont="1" applyFill="1" applyBorder="1"/>
    <xf numFmtId="14" fontId="0" fillId="0" borderId="26" xfId="0" applyNumberFormat="1" applyBorder="1"/>
    <xf numFmtId="1" fontId="0" fillId="0" borderId="0" xfId="42" applyNumberFormat="1" applyFont="1" applyFill="1" applyBorder="1"/>
    <xf numFmtId="0" fontId="0" fillId="47" borderId="10" xfId="0" applyFill="1" applyBorder="1"/>
    <xf numFmtId="17" fontId="0" fillId="47" borderId="10" xfId="0" applyNumberFormat="1" applyFill="1" applyBorder="1"/>
    <xf numFmtId="43" fontId="0" fillId="47" borderId="10" xfId="42" applyFont="1" applyFill="1" applyBorder="1"/>
    <xf numFmtId="0" fontId="0" fillId="36" borderId="10" xfId="0" applyFill="1" applyBorder="1"/>
    <xf numFmtId="9" fontId="0" fillId="36" borderId="10" xfId="0" applyNumberFormat="1" applyFill="1" applyBorder="1"/>
    <xf numFmtId="17" fontId="0" fillId="36" borderId="10" xfId="0" applyNumberFormat="1" applyFill="1" applyBorder="1"/>
    <xf numFmtId="43" fontId="0" fillId="36" borderId="10" xfId="0" applyNumberFormat="1" applyFill="1" applyBorder="1"/>
    <xf numFmtId="10" fontId="0" fillId="36" borderId="10" xfId="0" applyNumberFormat="1" applyFill="1" applyBorder="1"/>
    <xf numFmtId="0" fontId="0" fillId="43" borderId="10" xfId="0" applyFill="1" applyBorder="1"/>
    <xf numFmtId="17" fontId="0" fillId="43" borderId="10" xfId="0" applyNumberFormat="1" applyFill="1" applyBorder="1"/>
    <xf numFmtId="43" fontId="0" fillId="43" borderId="10" xfId="0" applyNumberFormat="1" applyFill="1" applyBorder="1"/>
    <xf numFmtId="0" fontId="0" fillId="45" borderId="12" xfId="0" applyFill="1" applyBorder="1"/>
    <xf numFmtId="4" fontId="0" fillId="45" borderId="12" xfId="0" applyNumberFormat="1" applyFill="1" applyBorder="1"/>
    <xf numFmtId="17" fontId="0" fillId="0" borderId="12" xfId="0" applyNumberFormat="1" applyBorder="1"/>
    <xf numFmtId="43" fontId="0" fillId="43" borderId="12" xfId="42" applyFont="1" applyFill="1" applyBorder="1"/>
    <xf numFmtId="1" fontId="0" fillId="0" borderId="0" xfId="0" applyNumberFormat="1"/>
    <xf numFmtId="14" fontId="0" fillId="37" borderId="10" xfId="0" applyNumberFormat="1" applyFill="1" applyBorder="1" applyAlignment="1">
      <alignment horizontal="right"/>
    </xf>
    <xf numFmtId="43" fontId="0" fillId="70" borderId="10" xfId="42" applyFont="1" applyFill="1" applyBorder="1" applyAlignment="1">
      <alignment horizontal="center" vertical="center"/>
    </xf>
    <xf numFmtId="0" fontId="16" fillId="70" borderId="10" xfId="0" applyFont="1" applyFill="1" applyBorder="1" applyAlignment="1">
      <alignment horizontal="center" vertical="center"/>
    </xf>
    <xf numFmtId="165" fontId="0" fillId="71" borderId="0" xfId="0" applyNumberFormat="1" applyFill="1"/>
    <xf numFmtId="0" fontId="0" fillId="0" borderId="0" xfId="0" applyAlignment="1">
      <alignment horizontal="center" vertical="center"/>
    </xf>
    <xf numFmtId="43" fontId="0" fillId="0" borderId="10" xfId="0" applyNumberFormat="1" applyBorder="1"/>
    <xf numFmtId="0" fontId="0" fillId="0" borderId="37" xfId="0" applyBorder="1"/>
    <xf numFmtId="14" fontId="0" fillId="45" borderId="38" xfId="0" applyNumberFormat="1" applyFill="1" applyBorder="1"/>
    <xf numFmtId="0" fontId="0" fillId="0" borderId="38" xfId="0" applyBorder="1"/>
    <xf numFmtId="14" fontId="0" fillId="45" borderId="36" xfId="0" applyNumberFormat="1" applyFill="1" applyBorder="1"/>
    <xf numFmtId="0" fontId="0" fillId="0" borderId="36" xfId="0" applyBorder="1"/>
    <xf numFmtId="0" fontId="0" fillId="71" borderId="0" xfId="0" applyFill="1"/>
    <xf numFmtId="171" fontId="0" fillId="0" borderId="0" xfId="42" applyNumberFormat="1" applyFont="1"/>
    <xf numFmtId="14" fontId="0" fillId="0" borderId="38" xfId="0" applyNumberFormat="1" applyBorder="1"/>
    <xf numFmtId="14" fontId="0" fillId="0" borderId="36" xfId="0" applyNumberFormat="1" applyBorder="1"/>
    <xf numFmtId="0" fontId="13" fillId="73" borderId="0" xfId="0" applyFont="1" applyFill="1" applyAlignment="1">
      <alignment horizontal="center" vertical="center"/>
    </xf>
    <xf numFmtId="43" fontId="13" fillId="73" borderId="0" xfId="42" applyFont="1" applyFill="1" applyBorder="1" applyAlignment="1">
      <alignment horizontal="center" vertical="center"/>
    </xf>
    <xf numFmtId="0" fontId="0" fillId="0" borderId="10" xfId="0" applyBorder="1" applyAlignment="1">
      <alignment horizontal="center" vertical="center"/>
    </xf>
    <xf numFmtId="0" fontId="0" fillId="40" borderId="10" xfId="0" applyFill="1" applyBorder="1" applyAlignment="1">
      <alignment horizontal="left" vertical="center"/>
    </xf>
    <xf numFmtId="0" fontId="0" fillId="0" borderId="10" xfId="0" applyBorder="1" applyAlignment="1">
      <alignment horizontal="left" vertical="center" wrapText="1"/>
    </xf>
    <xf numFmtId="0" fontId="0" fillId="40" borderId="10" xfId="0" applyFill="1" applyBorder="1" applyAlignment="1">
      <alignment horizontal="left" vertical="center" wrapText="1"/>
    </xf>
    <xf numFmtId="0" fontId="0" fillId="0" borderId="10" xfId="0" applyBorder="1" applyAlignment="1">
      <alignment horizontal="left" vertical="center"/>
    </xf>
    <xf numFmtId="10" fontId="0" fillId="0" borderId="0" xfId="43" applyNumberFormat="1" applyFont="1"/>
    <xf numFmtId="2" fontId="0" fillId="71" borderId="0" xfId="0" applyNumberFormat="1" applyFill="1"/>
    <xf numFmtId="14" fontId="0" fillId="43" borderId="0" xfId="0" applyNumberFormat="1" applyFill="1"/>
    <xf numFmtId="2" fontId="0" fillId="43" borderId="0" xfId="0" applyNumberFormat="1" applyFill="1"/>
    <xf numFmtId="164" fontId="0" fillId="43" borderId="0" xfId="43" applyNumberFormat="1" applyFont="1" applyFill="1"/>
    <xf numFmtId="0" fontId="0" fillId="43" borderId="0" xfId="0" applyFill="1"/>
    <xf numFmtId="8" fontId="0" fillId="43" borderId="10" xfId="42" applyNumberFormat="1" applyFont="1" applyFill="1" applyBorder="1"/>
    <xf numFmtId="14" fontId="0" fillId="43" borderId="10" xfId="0" applyNumberFormat="1" applyFill="1" applyBorder="1" applyAlignment="1">
      <alignment horizontal="right"/>
    </xf>
    <xf numFmtId="166" fontId="0" fillId="43" borderId="10" xfId="0" applyNumberFormat="1" applyFill="1" applyBorder="1"/>
    <xf numFmtId="166" fontId="0" fillId="43" borderId="11" xfId="0" applyNumberFormat="1" applyFill="1" applyBorder="1"/>
    <xf numFmtId="10" fontId="0" fillId="43" borderId="10" xfId="0" applyNumberFormat="1" applyFill="1" applyBorder="1"/>
    <xf numFmtId="43" fontId="0" fillId="43" borderId="14" xfId="42" applyFont="1" applyFill="1" applyBorder="1"/>
    <xf numFmtId="2" fontId="0" fillId="43" borderId="10" xfId="0" applyNumberFormat="1" applyFill="1" applyBorder="1"/>
    <xf numFmtId="1" fontId="0" fillId="43" borderId="0" xfId="0" applyNumberFormat="1" applyFill="1"/>
    <xf numFmtId="165" fontId="0" fillId="43" borderId="0" xfId="0" applyNumberFormat="1" applyFill="1"/>
    <xf numFmtId="167" fontId="0" fillId="43" borderId="0" xfId="0" applyNumberFormat="1" applyFill="1"/>
    <xf numFmtId="8" fontId="0" fillId="43" borderId="0" xfId="0" applyNumberFormat="1" applyFill="1"/>
    <xf numFmtId="166" fontId="0" fillId="43" borderId="0" xfId="0" applyNumberFormat="1" applyFill="1"/>
    <xf numFmtId="43" fontId="0" fillId="43" borderId="0" xfId="42" applyFont="1" applyFill="1"/>
    <xf numFmtId="167" fontId="0" fillId="71" borderId="0" xfId="0" applyNumberFormat="1" applyFill="1"/>
    <xf numFmtId="8" fontId="0" fillId="43" borderId="0" xfId="42" applyNumberFormat="1" applyFont="1" applyFill="1"/>
    <xf numFmtId="0" fontId="0" fillId="0" borderId="0" xfId="0" applyAlignment="1">
      <alignment horizontal="center"/>
    </xf>
    <xf numFmtId="172" fontId="41" fillId="0" borderId="0" xfId="0" applyNumberFormat="1" applyFont="1"/>
    <xf numFmtId="172" fontId="0" fillId="0" borderId="0" xfId="0" applyNumberFormat="1"/>
    <xf numFmtId="44" fontId="0" fillId="0" borderId="0" xfId="0" applyNumberFormat="1"/>
    <xf numFmtId="0" fontId="0" fillId="0" borderId="39" xfId="0" applyBorder="1" applyAlignment="1">
      <alignment horizontal="center"/>
    </xf>
    <xf numFmtId="173" fontId="0" fillId="0" borderId="39" xfId="0" applyNumberFormat="1" applyBorder="1" applyAlignment="1">
      <alignment horizontal="center"/>
    </xf>
    <xf numFmtId="2" fontId="0" fillId="0" borderId="39" xfId="0" applyNumberFormat="1" applyBorder="1" applyAlignment="1">
      <alignment horizontal="center"/>
    </xf>
    <xf numFmtId="2" fontId="0" fillId="0" borderId="0" xfId="0" applyNumberFormat="1" applyAlignment="1">
      <alignment horizontal="center"/>
    </xf>
    <xf numFmtId="0" fontId="0" fillId="42" borderId="41" xfId="0" applyFill="1" applyBorder="1" applyAlignment="1">
      <alignment horizontal="center"/>
    </xf>
    <xf numFmtId="44" fontId="0" fillId="37" borderId="25" xfId="0" applyNumberFormat="1" applyFill="1" applyBorder="1"/>
    <xf numFmtId="0" fontId="0" fillId="37" borderId="39" xfId="0" applyFill="1" applyBorder="1" applyAlignment="1">
      <alignment horizontal="center"/>
    </xf>
    <xf numFmtId="44" fontId="0" fillId="74" borderId="25" xfId="0" applyNumberFormat="1" applyFill="1" applyBorder="1"/>
    <xf numFmtId="44" fontId="0" fillId="75" borderId="41" xfId="0" applyNumberFormat="1" applyFill="1" applyBorder="1" applyAlignment="1">
      <alignment horizontal="center"/>
    </xf>
    <xf numFmtId="44" fontId="16" fillId="75" borderId="41" xfId="0" applyNumberFormat="1" applyFont="1" applyFill="1" applyBorder="1" applyAlignment="1">
      <alignment horizontal="center"/>
    </xf>
    <xf numFmtId="43" fontId="43" fillId="42" borderId="0" xfId="697" applyFont="1" applyFill="1"/>
    <xf numFmtId="44" fontId="0" fillId="42" borderId="43" xfId="0" applyNumberFormat="1" applyFill="1" applyBorder="1" applyAlignment="1">
      <alignment horizontal="center"/>
    </xf>
    <xf numFmtId="0" fontId="0" fillId="42" borderId="44" xfId="0" applyFill="1" applyBorder="1" applyAlignment="1">
      <alignment horizontal="center"/>
    </xf>
    <xf numFmtId="44" fontId="0" fillId="41" borderId="45" xfId="0" applyNumberFormat="1" applyFill="1" applyBorder="1" applyAlignment="1">
      <alignment horizontal="center"/>
    </xf>
    <xf numFmtId="44" fontId="0" fillId="41" borderId="43" xfId="0" applyNumberFormat="1" applyFill="1" applyBorder="1" applyAlignment="1">
      <alignment horizontal="center"/>
    </xf>
    <xf numFmtId="44" fontId="0" fillId="74" borderId="46" xfId="0" applyNumberFormat="1" applyFill="1" applyBorder="1" applyAlignment="1">
      <alignment horizontal="center"/>
    </xf>
    <xf numFmtId="44" fontId="0" fillId="43" borderId="46" xfId="0" applyNumberFormat="1" applyFill="1" applyBorder="1" applyAlignment="1">
      <alignment horizontal="center"/>
    </xf>
    <xf numFmtId="44" fontId="0" fillId="36" borderId="46" xfId="0" applyNumberFormat="1" applyFill="1" applyBorder="1" applyAlignment="1">
      <alignment horizontal="center"/>
    </xf>
    <xf numFmtId="44" fontId="0" fillId="42" borderId="46" xfId="0" applyNumberFormat="1" applyFill="1" applyBorder="1" applyAlignment="1">
      <alignment horizontal="center"/>
    </xf>
    <xf numFmtId="44" fontId="0" fillId="45" borderId="46" xfId="0" applyNumberFormat="1" applyFill="1" applyBorder="1" applyAlignment="1">
      <alignment horizontal="center"/>
    </xf>
    <xf numFmtId="44" fontId="0" fillId="74" borderId="47" xfId="0" applyNumberFormat="1" applyFill="1" applyBorder="1" applyAlignment="1">
      <alignment horizontal="center"/>
    </xf>
    <xf numFmtId="44" fontId="0" fillId="74" borderId="26" xfId="0" applyNumberFormat="1" applyFill="1" applyBorder="1" applyAlignment="1">
      <alignment horizontal="center"/>
    </xf>
    <xf numFmtId="0" fontId="0" fillId="37" borderId="44" xfId="0" applyFill="1" applyBorder="1" applyAlignment="1">
      <alignment horizontal="center"/>
    </xf>
    <xf numFmtId="44" fontId="0" fillId="75" borderId="46" xfId="0" applyNumberFormat="1" applyFill="1" applyBorder="1" applyAlignment="1">
      <alignment horizontal="center"/>
    </xf>
    <xf numFmtId="43" fontId="44" fillId="0" borderId="0" xfId="697" applyFont="1" applyFill="1"/>
    <xf numFmtId="44" fontId="0" fillId="75" borderId="26" xfId="0" applyNumberFormat="1" applyFill="1" applyBorder="1" applyAlignment="1">
      <alignment horizontal="center"/>
    </xf>
    <xf numFmtId="14" fontId="0" fillId="0" borderId="0" xfId="0" applyNumberFormat="1" applyAlignment="1">
      <alignment horizontal="right"/>
    </xf>
    <xf numFmtId="44" fontId="0" fillId="42" borderId="13" xfId="0" applyNumberFormat="1" applyFill="1" applyBorder="1"/>
    <xf numFmtId="44" fontId="0" fillId="42" borderId="25" xfId="0" applyNumberFormat="1" applyFill="1" applyBorder="1"/>
    <xf numFmtId="44" fontId="0" fillId="41" borderId="25" xfId="0" applyNumberFormat="1" applyFill="1" applyBorder="1"/>
    <xf numFmtId="44" fontId="0" fillId="43" borderId="25" xfId="0" applyNumberFormat="1" applyFill="1" applyBorder="1"/>
    <xf numFmtId="44" fontId="0" fillId="36" borderId="25" xfId="0" applyNumberFormat="1" applyFill="1" applyBorder="1"/>
    <xf numFmtId="44" fontId="0" fillId="45" borderId="25" xfId="0" applyNumberFormat="1" applyFill="1" applyBorder="1"/>
    <xf numFmtId="44" fontId="16" fillId="75" borderId="13" xfId="0" applyNumberFormat="1" applyFont="1" applyFill="1" applyBorder="1"/>
    <xf numFmtId="43" fontId="44" fillId="71" borderId="0" xfId="697" applyFont="1" applyFill="1"/>
    <xf numFmtId="43" fontId="0" fillId="0" borderId="0" xfId="697" applyFont="1"/>
    <xf numFmtId="8" fontId="14" fillId="43" borderId="10" xfId="697" applyNumberFormat="1" applyFont="1" applyFill="1" applyBorder="1"/>
    <xf numFmtId="174" fontId="0" fillId="0" borderId="0" xfId="0" applyNumberFormat="1"/>
    <xf numFmtId="43" fontId="0" fillId="43" borderId="10" xfId="697" applyFont="1" applyFill="1" applyBorder="1"/>
    <xf numFmtId="0" fontId="14" fillId="0" borderId="0" xfId="0" applyFont="1"/>
    <xf numFmtId="0" fontId="0" fillId="0" borderId="48" xfId="0" applyBorder="1"/>
    <xf numFmtId="14" fontId="0" fillId="0" borderId="48" xfId="0" applyNumberFormat="1" applyBorder="1"/>
    <xf numFmtId="43" fontId="0" fillId="0" borderId="48" xfId="697" applyFont="1" applyBorder="1"/>
    <xf numFmtId="44" fontId="16" fillId="75" borderId="49" xfId="0" applyNumberFormat="1" applyFont="1" applyFill="1" applyBorder="1"/>
    <xf numFmtId="44" fontId="16" fillId="75" borderId="26" xfId="0" applyNumberFormat="1" applyFont="1" applyFill="1" applyBorder="1"/>
    <xf numFmtId="0" fontId="45" fillId="77" borderId="10" xfId="0" applyFont="1" applyFill="1" applyBorder="1"/>
    <xf numFmtId="4" fontId="45" fillId="77" borderId="10" xfId="0" applyNumberFormat="1" applyFont="1" applyFill="1" applyBorder="1"/>
    <xf numFmtId="43" fontId="45" fillId="76" borderId="10" xfId="42" applyFont="1" applyFill="1" applyBorder="1"/>
    <xf numFmtId="43" fontId="45" fillId="77" borderId="10" xfId="42" applyFont="1" applyFill="1" applyBorder="1"/>
    <xf numFmtId="14" fontId="45" fillId="78" borderId="19" xfId="0" applyNumberFormat="1" applyFont="1" applyFill="1" applyBorder="1" applyAlignment="1">
      <alignment horizontal="left"/>
    </xf>
    <xf numFmtId="0" fontId="45" fillId="78" borderId="10" xfId="0" applyFont="1" applyFill="1" applyBorder="1"/>
    <xf numFmtId="4" fontId="45" fillId="78" borderId="10" xfId="0" applyNumberFormat="1" applyFont="1" applyFill="1" applyBorder="1"/>
    <xf numFmtId="4" fontId="45" fillId="78" borderId="20" xfId="0" applyNumberFormat="1" applyFont="1" applyFill="1" applyBorder="1"/>
    <xf numFmtId="4" fontId="45" fillId="77" borderId="20" xfId="0" applyNumberFormat="1" applyFont="1" applyFill="1" applyBorder="1"/>
    <xf numFmtId="43" fontId="45" fillId="76" borderId="20" xfId="42" applyFont="1" applyFill="1" applyBorder="1"/>
    <xf numFmtId="43" fontId="45" fillId="78" borderId="10" xfId="42" applyFont="1" applyFill="1" applyBorder="1"/>
    <xf numFmtId="43" fontId="45" fillId="78" borderId="20" xfId="42" applyFont="1" applyFill="1" applyBorder="1"/>
    <xf numFmtId="43" fontId="45" fillId="79" borderId="10" xfId="42" applyFont="1" applyFill="1" applyBorder="1"/>
    <xf numFmtId="43" fontId="45" fillId="79" borderId="20" xfId="42" applyFont="1" applyFill="1" applyBorder="1"/>
    <xf numFmtId="164" fontId="0" fillId="0" borderId="0" xfId="0" applyNumberFormat="1"/>
    <xf numFmtId="10" fontId="0" fillId="0" borderId="0" xfId="0" applyNumberFormat="1"/>
    <xf numFmtId="43" fontId="0" fillId="45" borderId="12" xfId="42" applyFont="1" applyFill="1" applyBorder="1"/>
    <xf numFmtId="168" fontId="46" fillId="0" borderId="0" xfId="0" applyNumberFormat="1" applyFont="1"/>
    <xf numFmtId="175" fontId="0" fillId="0" borderId="0" xfId="43" applyNumberFormat="1" applyFont="1"/>
    <xf numFmtId="175" fontId="0" fillId="0" borderId="0" xfId="43" applyNumberFormat="1" applyFont="1" applyFill="1"/>
    <xf numFmtId="0" fontId="0" fillId="0" borderId="0" xfId="0" applyAlignment="1">
      <alignment vertical="center"/>
    </xf>
    <xf numFmtId="0" fontId="16" fillId="72" borderId="10" xfId="0" applyFont="1" applyFill="1" applyBorder="1" applyAlignment="1">
      <alignment horizontal="center" vertical="center"/>
    </xf>
    <xf numFmtId="0" fontId="16" fillId="34" borderId="10" xfId="0" applyFont="1" applyFill="1" applyBorder="1" applyAlignment="1">
      <alignment horizontal="center" vertical="center"/>
    </xf>
    <xf numFmtId="43" fontId="16" fillId="43" borderId="11" xfId="42" applyFont="1" applyFill="1" applyBorder="1" applyAlignment="1">
      <alignment horizontal="center" vertical="center"/>
    </xf>
    <xf numFmtId="43" fontId="16" fillId="43" borderId="15" xfId="42" applyFont="1" applyFill="1" applyBorder="1" applyAlignment="1">
      <alignment horizontal="center" vertical="center"/>
    </xf>
    <xf numFmtId="43" fontId="16" fillId="43" borderId="14" xfId="42" applyFont="1" applyFill="1" applyBorder="1" applyAlignment="1">
      <alignment horizontal="center" vertical="center"/>
    </xf>
    <xf numFmtId="0" fontId="16" fillId="42" borderId="10" xfId="0" applyFont="1" applyFill="1" applyBorder="1" applyAlignment="1">
      <alignment horizontal="center" vertical="center"/>
    </xf>
    <xf numFmtId="0" fontId="16" fillId="41" borderId="11" xfId="0" applyFont="1" applyFill="1" applyBorder="1" applyAlignment="1">
      <alignment horizontal="center" vertical="center"/>
    </xf>
    <xf numFmtId="0" fontId="16" fillId="41" borderId="15" xfId="0" applyFont="1" applyFill="1" applyBorder="1" applyAlignment="1">
      <alignment horizontal="center" vertical="center"/>
    </xf>
    <xf numFmtId="0" fontId="16" fillId="41" borderId="14" xfId="0" applyFont="1" applyFill="1" applyBorder="1" applyAlignment="1">
      <alignment horizontal="center" vertical="center"/>
    </xf>
    <xf numFmtId="0" fontId="16" fillId="35" borderId="10" xfId="0" applyFont="1" applyFill="1" applyBorder="1" applyAlignment="1">
      <alignment horizontal="center" vertical="center" wrapText="1"/>
    </xf>
    <xf numFmtId="0" fontId="16" fillId="37" borderId="10" xfId="0" applyFont="1" applyFill="1" applyBorder="1" applyAlignment="1">
      <alignment horizontal="center" vertical="center" wrapText="1"/>
    </xf>
    <xf numFmtId="0" fontId="16" fillId="46" borderId="10" xfId="0" applyFont="1" applyFill="1" applyBorder="1" applyAlignment="1">
      <alignment horizontal="center" vertical="center" wrapText="1"/>
    </xf>
    <xf numFmtId="0" fontId="16" fillId="70" borderId="11" xfId="0" applyFont="1" applyFill="1" applyBorder="1" applyAlignment="1">
      <alignment horizontal="center" vertical="center" wrapText="1"/>
    </xf>
    <xf numFmtId="0" fontId="16" fillId="70" borderId="15" xfId="0" applyFont="1" applyFill="1" applyBorder="1" applyAlignment="1">
      <alignment horizontal="center" vertical="center" wrapText="1"/>
    </xf>
    <xf numFmtId="0" fontId="16" fillId="70" borderId="14" xfId="0" applyFont="1" applyFill="1" applyBorder="1" applyAlignment="1">
      <alignment horizontal="center" vertical="center" wrapText="1"/>
    </xf>
    <xf numFmtId="0" fontId="16" fillId="43" borderId="10" xfId="0" applyFont="1" applyFill="1" applyBorder="1" applyAlignment="1">
      <alignment horizontal="center" vertical="center"/>
    </xf>
    <xf numFmtId="0" fontId="0" fillId="45" borderId="10" xfId="0" applyFill="1" applyBorder="1" applyAlignment="1">
      <alignment horizontal="center"/>
    </xf>
    <xf numFmtId="0" fontId="0" fillId="0" borderId="10" xfId="0" applyBorder="1" applyAlignment="1">
      <alignment horizontal="center"/>
    </xf>
    <xf numFmtId="0" fontId="0" fillId="45" borderId="11" xfId="0" applyFill="1" applyBorder="1" applyAlignment="1">
      <alignment horizontal="center"/>
    </xf>
    <xf numFmtId="0" fontId="0" fillId="45" borderId="15" xfId="0" applyFill="1" applyBorder="1" applyAlignment="1">
      <alignment horizontal="center"/>
    </xf>
    <xf numFmtId="0" fontId="0" fillId="45" borderId="14" xfId="0" applyFill="1" applyBorder="1" applyAlignment="1">
      <alignment horizontal="center"/>
    </xf>
    <xf numFmtId="0" fontId="0" fillId="40" borderId="10" xfId="0" applyFill="1" applyBorder="1" applyAlignment="1">
      <alignment horizontal="center"/>
    </xf>
    <xf numFmtId="0" fontId="0" fillId="36" borderId="0" xfId="0" applyFill="1" applyAlignment="1">
      <alignment horizontal="center"/>
    </xf>
    <xf numFmtId="0" fontId="0" fillId="37" borderId="0" xfId="0" applyFill="1" applyAlignment="1">
      <alignment horizontal="center"/>
    </xf>
    <xf numFmtId="0" fontId="0" fillId="38" borderId="0" xfId="0" applyFill="1" applyAlignment="1">
      <alignment horizontal="center"/>
    </xf>
    <xf numFmtId="0" fontId="0" fillId="39" borderId="0" xfId="0" applyFill="1" applyAlignment="1">
      <alignment horizontal="center"/>
    </xf>
    <xf numFmtId="0" fontId="0" fillId="36" borderId="11" xfId="0" applyFill="1" applyBorder="1" applyAlignment="1">
      <alignment horizontal="center"/>
    </xf>
    <xf numFmtId="0" fontId="0" fillId="36" borderId="15" xfId="0" applyFill="1" applyBorder="1" applyAlignment="1">
      <alignment horizontal="center"/>
    </xf>
    <xf numFmtId="0" fontId="0" fillId="36" borderId="14" xfId="0" applyFill="1" applyBorder="1" applyAlignment="1">
      <alignment horizontal="center"/>
    </xf>
    <xf numFmtId="0" fontId="0" fillId="47" borderId="10" xfId="0" applyFill="1" applyBorder="1" applyAlignment="1">
      <alignment horizontal="center"/>
    </xf>
    <xf numFmtId="0" fontId="0" fillId="43" borderId="10" xfId="0" applyFill="1" applyBorder="1" applyAlignment="1">
      <alignment horizontal="center"/>
    </xf>
    <xf numFmtId="0" fontId="0" fillId="41" borderId="16" xfId="0" applyFill="1" applyBorder="1" applyAlignment="1">
      <alignment horizontal="center"/>
    </xf>
    <xf numFmtId="0" fontId="0" fillId="41" borderId="17" xfId="0" applyFill="1" applyBorder="1" applyAlignment="1">
      <alignment horizontal="center"/>
    </xf>
    <xf numFmtId="0" fontId="0" fillId="41" borderId="18" xfId="0" applyFill="1" applyBorder="1" applyAlignment="1">
      <alignment horizontal="center"/>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applyAlignment="1">
      <alignment horizontal="center"/>
    </xf>
    <xf numFmtId="0" fontId="0" fillId="0" borderId="24" xfId="0" applyBorder="1" applyAlignment="1">
      <alignment horizontal="center"/>
    </xf>
    <xf numFmtId="0" fontId="0" fillId="40" borderId="16" xfId="0" applyFill="1" applyBorder="1" applyAlignment="1">
      <alignment horizontal="center"/>
    </xf>
    <xf numFmtId="0" fontId="0" fillId="40" borderId="17" xfId="0" applyFill="1" applyBorder="1" applyAlignment="1">
      <alignment horizontal="center"/>
    </xf>
    <xf numFmtId="0" fontId="0" fillId="40" borderId="18" xfId="0" applyFill="1" applyBorder="1" applyAlignment="1">
      <alignment horizontal="center"/>
    </xf>
    <xf numFmtId="0" fontId="0" fillId="42" borderId="16" xfId="0" applyFill="1" applyBorder="1" applyAlignment="1">
      <alignment horizontal="center"/>
    </xf>
    <xf numFmtId="0" fontId="0" fillId="42" borderId="17" xfId="0" applyFill="1" applyBorder="1" applyAlignment="1">
      <alignment horizontal="center"/>
    </xf>
    <xf numFmtId="0" fontId="0" fillId="42" borderId="18" xfId="0" applyFill="1" applyBorder="1" applyAlignment="1">
      <alignment horizontal="center"/>
    </xf>
    <xf numFmtId="44" fontId="42" fillId="43" borderId="40" xfId="0" applyNumberFormat="1" applyFont="1" applyFill="1" applyBorder="1" applyAlignment="1">
      <alignment horizontal="center"/>
    </xf>
    <xf numFmtId="44" fontId="42" fillId="43" borderId="41" xfId="0" applyNumberFormat="1" applyFont="1" applyFill="1" applyBorder="1" applyAlignment="1">
      <alignment horizontal="center"/>
    </xf>
    <xf numFmtId="44" fontId="42" fillId="43" borderId="42" xfId="0" applyNumberFormat="1" applyFont="1" applyFill="1" applyBorder="1" applyAlignment="1">
      <alignment horizontal="center"/>
    </xf>
    <xf numFmtId="44" fontId="0" fillId="36" borderId="40" xfId="0" applyNumberFormat="1" applyFill="1" applyBorder="1" applyAlignment="1">
      <alignment horizontal="center"/>
    </xf>
    <xf numFmtId="44" fontId="0" fillId="36" borderId="41" xfId="0" applyNumberFormat="1" applyFill="1" applyBorder="1" applyAlignment="1">
      <alignment horizontal="center"/>
    </xf>
    <xf numFmtId="44" fontId="0" fillId="36" borderId="42" xfId="0" applyNumberFormat="1" applyFill="1" applyBorder="1" applyAlignment="1">
      <alignment horizontal="center"/>
    </xf>
    <xf numFmtId="0" fontId="0" fillId="42" borderId="40" xfId="0" applyFill="1" applyBorder="1" applyAlignment="1">
      <alignment horizontal="center"/>
    </xf>
    <xf numFmtId="0" fontId="0" fillId="42" borderId="41" xfId="0" applyFill="1" applyBorder="1" applyAlignment="1">
      <alignment horizontal="center"/>
    </xf>
    <xf numFmtId="44" fontId="0" fillId="41" borderId="40" xfId="0" applyNumberFormat="1" applyFill="1" applyBorder="1" applyAlignment="1">
      <alignment horizontal="center"/>
    </xf>
    <xf numFmtId="44" fontId="0" fillId="41" borderId="41" xfId="0" applyNumberFormat="1" applyFill="1" applyBorder="1" applyAlignment="1">
      <alignment horizontal="center"/>
    </xf>
    <xf numFmtId="44" fontId="0" fillId="45" borderId="40" xfId="0" applyNumberFormat="1" applyFill="1" applyBorder="1" applyAlignment="1">
      <alignment horizontal="center"/>
    </xf>
    <xf numFmtId="44" fontId="0" fillId="45" borderId="41" xfId="0" applyNumberFormat="1" applyFill="1" applyBorder="1" applyAlignment="1">
      <alignment horizontal="center"/>
    </xf>
    <xf numFmtId="44" fontId="0" fillId="45" borderId="42" xfId="0" applyNumberFormat="1" applyFill="1" applyBorder="1" applyAlignment="1">
      <alignment horizontal="center"/>
    </xf>
    <xf numFmtId="44" fontId="0" fillId="74" borderId="40" xfId="0" applyNumberFormat="1" applyFill="1" applyBorder="1" applyAlignment="1">
      <alignment horizontal="center"/>
    </xf>
    <xf numFmtId="44" fontId="0" fillId="74" borderId="41" xfId="0" applyNumberFormat="1" applyFill="1" applyBorder="1" applyAlignment="1">
      <alignment horizontal="center"/>
    </xf>
    <xf numFmtId="44" fontId="0" fillId="74" borderId="42" xfId="0" applyNumberFormat="1" applyFill="1" applyBorder="1" applyAlignment="1">
      <alignment horizontal="center"/>
    </xf>
    <xf numFmtId="44" fontId="0" fillId="41" borderId="42" xfId="0" applyNumberFormat="1" applyFill="1" applyBorder="1" applyAlignment="1">
      <alignment horizontal="center"/>
    </xf>
    <xf numFmtId="44" fontId="0" fillId="43" borderId="40" xfId="0" applyNumberFormat="1" applyFill="1" applyBorder="1" applyAlignment="1">
      <alignment horizontal="center"/>
    </xf>
    <xf numFmtId="44" fontId="0" fillId="43" borderId="41" xfId="0" applyNumberFormat="1" applyFill="1" applyBorder="1" applyAlignment="1">
      <alignment horizontal="center"/>
    </xf>
    <xf numFmtId="44" fontId="0" fillId="43" borderId="42" xfId="0" applyNumberFormat="1" applyFill="1" applyBorder="1" applyAlignment="1">
      <alignment horizontal="center"/>
    </xf>
    <xf numFmtId="44" fontId="0" fillId="42" borderId="40" xfId="0" applyNumberFormat="1" applyFill="1" applyBorder="1" applyAlignment="1">
      <alignment horizontal="center"/>
    </xf>
    <xf numFmtId="44" fontId="0" fillId="42" borderId="41" xfId="0" applyNumberFormat="1" applyFill="1" applyBorder="1" applyAlignment="1">
      <alignment horizontal="center"/>
    </xf>
    <xf numFmtId="44" fontId="0" fillId="42" borderId="42" xfId="0" applyNumberFormat="1" applyFill="1" applyBorder="1" applyAlignment="1">
      <alignment horizontal="center"/>
    </xf>
    <xf numFmtId="0" fontId="0" fillId="37" borderId="41" xfId="0" applyFill="1" applyBorder="1" applyAlignment="1">
      <alignment horizontal="center"/>
    </xf>
    <xf numFmtId="0" fontId="0" fillId="37" borderId="42" xfId="0" applyFill="1" applyBorder="1" applyAlignment="1">
      <alignment horizontal="center"/>
    </xf>
  </cellXfs>
  <cellStyles count="698">
    <cellStyle name="20% - Ênfase1" xfId="19" builtinId="30" customBuiltin="1"/>
    <cellStyle name="20% - Ênfase1 10" xfId="48" xr:uid="{00000000-0005-0000-0000-000001000000}"/>
    <cellStyle name="20% - Ênfase1 10 2" xfId="526" xr:uid="{00000000-0005-0000-0000-000002000000}"/>
    <cellStyle name="20% - Ênfase1 10 3" xfId="238" xr:uid="{00000000-0005-0000-0000-000003000000}"/>
    <cellStyle name="20% - Ênfase1 11" xfId="252" xr:uid="{00000000-0005-0000-0000-000004000000}"/>
    <cellStyle name="20% - Ênfase1 11 2" xfId="540" xr:uid="{00000000-0005-0000-0000-000005000000}"/>
    <cellStyle name="20% - Ênfase1 12" xfId="266" xr:uid="{00000000-0005-0000-0000-000006000000}"/>
    <cellStyle name="20% - Ênfase1 12 2" xfId="554" xr:uid="{00000000-0005-0000-0000-000007000000}"/>
    <cellStyle name="20% - Ênfase1 13" xfId="280" xr:uid="{00000000-0005-0000-0000-000008000000}"/>
    <cellStyle name="20% - Ênfase1 13 2" xfId="568" xr:uid="{00000000-0005-0000-0000-000009000000}"/>
    <cellStyle name="20% - Ênfase1 14" xfId="294" xr:uid="{00000000-0005-0000-0000-00000A000000}"/>
    <cellStyle name="20% - Ênfase1 14 2" xfId="582" xr:uid="{00000000-0005-0000-0000-00000B000000}"/>
    <cellStyle name="20% - Ênfase1 15" xfId="308" xr:uid="{00000000-0005-0000-0000-00000C000000}"/>
    <cellStyle name="20% - Ênfase1 15 2" xfId="596" xr:uid="{00000000-0005-0000-0000-00000D000000}"/>
    <cellStyle name="20% - Ênfase1 16" xfId="322" xr:uid="{00000000-0005-0000-0000-00000E000000}"/>
    <cellStyle name="20% - Ênfase1 16 2" xfId="610" xr:uid="{00000000-0005-0000-0000-00000F000000}"/>
    <cellStyle name="20% - Ênfase1 17" xfId="336" xr:uid="{00000000-0005-0000-0000-000010000000}"/>
    <cellStyle name="20% - Ênfase1 17 2" xfId="624" xr:uid="{00000000-0005-0000-0000-000011000000}"/>
    <cellStyle name="20% - Ênfase1 18" xfId="350" xr:uid="{00000000-0005-0000-0000-000012000000}"/>
    <cellStyle name="20% - Ênfase1 18 2" xfId="638" xr:uid="{00000000-0005-0000-0000-000013000000}"/>
    <cellStyle name="20% - Ênfase1 19" xfId="364" xr:uid="{00000000-0005-0000-0000-000014000000}"/>
    <cellStyle name="20% - Ênfase1 19 2" xfId="652" xr:uid="{00000000-0005-0000-0000-000015000000}"/>
    <cellStyle name="20% - Ênfase1 2" xfId="115" xr:uid="{00000000-0005-0000-0000-000016000000}"/>
    <cellStyle name="20% - Ênfase1 2 2" xfId="414" xr:uid="{00000000-0005-0000-0000-000017000000}"/>
    <cellStyle name="20% - Ênfase1 20" xfId="378" xr:uid="{00000000-0005-0000-0000-000018000000}"/>
    <cellStyle name="20% - Ênfase1 20 2" xfId="666" xr:uid="{00000000-0005-0000-0000-000019000000}"/>
    <cellStyle name="20% - Ênfase1 21" xfId="392" xr:uid="{00000000-0005-0000-0000-00001A000000}"/>
    <cellStyle name="20% - Ênfase1 21 2" xfId="680" xr:uid="{00000000-0005-0000-0000-00001B000000}"/>
    <cellStyle name="20% - Ênfase1 22" xfId="54" xr:uid="{00000000-0005-0000-0000-00001C000000}"/>
    <cellStyle name="20% - Ênfase1 3" xfId="140" xr:uid="{00000000-0005-0000-0000-00001D000000}"/>
    <cellStyle name="20% - Ênfase1 3 2" xfId="428" xr:uid="{00000000-0005-0000-0000-00001E000000}"/>
    <cellStyle name="20% - Ênfase1 4" xfId="154" xr:uid="{00000000-0005-0000-0000-00001F000000}"/>
    <cellStyle name="20% - Ênfase1 4 2" xfId="442" xr:uid="{00000000-0005-0000-0000-000020000000}"/>
    <cellStyle name="20% - Ênfase1 5" xfId="168" xr:uid="{00000000-0005-0000-0000-000021000000}"/>
    <cellStyle name="20% - Ênfase1 5 2" xfId="456" xr:uid="{00000000-0005-0000-0000-000022000000}"/>
    <cellStyle name="20% - Ênfase1 6" xfId="182" xr:uid="{00000000-0005-0000-0000-000023000000}"/>
    <cellStyle name="20% - Ênfase1 6 2" xfId="470" xr:uid="{00000000-0005-0000-0000-000024000000}"/>
    <cellStyle name="20% - Ênfase1 7" xfId="196" xr:uid="{00000000-0005-0000-0000-000025000000}"/>
    <cellStyle name="20% - Ênfase1 7 2" xfId="484" xr:uid="{00000000-0005-0000-0000-000026000000}"/>
    <cellStyle name="20% - Ênfase1 8" xfId="210" xr:uid="{00000000-0005-0000-0000-000027000000}"/>
    <cellStyle name="20% - Ênfase1 8 2" xfId="498" xr:uid="{00000000-0005-0000-0000-000028000000}"/>
    <cellStyle name="20% - Ênfase1 9" xfId="224" xr:uid="{00000000-0005-0000-0000-000029000000}"/>
    <cellStyle name="20% - Ênfase1 9 2" xfId="512" xr:uid="{00000000-0005-0000-0000-00002A000000}"/>
    <cellStyle name="20% - Ênfase2" xfId="23" builtinId="34" customBuiltin="1"/>
    <cellStyle name="20% - Ênfase2 10" xfId="240" xr:uid="{00000000-0005-0000-0000-00002C000000}"/>
    <cellStyle name="20% - Ênfase2 10 2" xfId="528" xr:uid="{00000000-0005-0000-0000-00002D000000}"/>
    <cellStyle name="20% - Ênfase2 11" xfId="254" xr:uid="{00000000-0005-0000-0000-00002E000000}"/>
    <cellStyle name="20% - Ênfase2 11 2" xfId="542" xr:uid="{00000000-0005-0000-0000-00002F000000}"/>
    <cellStyle name="20% - Ênfase2 12" xfId="268" xr:uid="{00000000-0005-0000-0000-000030000000}"/>
    <cellStyle name="20% - Ênfase2 12 2" xfId="556" xr:uid="{00000000-0005-0000-0000-000031000000}"/>
    <cellStyle name="20% - Ênfase2 13" xfId="282" xr:uid="{00000000-0005-0000-0000-000032000000}"/>
    <cellStyle name="20% - Ênfase2 13 2" xfId="570" xr:uid="{00000000-0005-0000-0000-000033000000}"/>
    <cellStyle name="20% - Ênfase2 14" xfId="296" xr:uid="{00000000-0005-0000-0000-000034000000}"/>
    <cellStyle name="20% - Ênfase2 14 2" xfId="584" xr:uid="{00000000-0005-0000-0000-000035000000}"/>
    <cellStyle name="20% - Ênfase2 15" xfId="310" xr:uid="{00000000-0005-0000-0000-000036000000}"/>
    <cellStyle name="20% - Ênfase2 15 2" xfId="598" xr:uid="{00000000-0005-0000-0000-000037000000}"/>
    <cellStyle name="20% - Ênfase2 16" xfId="324" xr:uid="{00000000-0005-0000-0000-000038000000}"/>
    <cellStyle name="20% - Ênfase2 16 2" xfId="612" xr:uid="{00000000-0005-0000-0000-000039000000}"/>
    <cellStyle name="20% - Ênfase2 17" xfId="338" xr:uid="{00000000-0005-0000-0000-00003A000000}"/>
    <cellStyle name="20% - Ênfase2 17 2" xfId="626" xr:uid="{00000000-0005-0000-0000-00003B000000}"/>
    <cellStyle name="20% - Ênfase2 18" xfId="352" xr:uid="{00000000-0005-0000-0000-00003C000000}"/>
    <cellStyle name="20% - Ênfase2 18 2" xfId="640" xr:uid="{00000000-0005-0000-0000-00003D000000}"/>
    <cellStyle name="20% - Ênfase2 19" xfId="366" xr:uid="{00000000-0005-0000-0000-00003E000000}"/>
    <cellStyle name="20% - Ênfase2 19 2" xfId="654" xr:uid="{00000000-0005-0000-0000-00003F000000}"/>
    <cellStyle name="20% - Ênfase2 2" xfId="119" xr:uid="{00000000-0005-0000-0000-000040000000}"/>
    <cellStyle name="20% - Ênfase2 2 2" xfId="416" xr:uid="{00000000-0005-0000-0000-000041000000}"/>
    <cellStyle name="20% - Ênfase2 20" xfId="380" xr:uid="{00000000-0005-0000-0000-000042000000}"/>
    <cellStyle name="20% - Ênfase2 20 2" xfId="668" xr:uid="{00000000-0005-0000-0000-000043000000}"/>
    <cellStyle name="20% - Ênfase2 21" xfId="394" xr:uid="{00000000-0005-0000-0000-000044000000}"/>
    <cellStyle name="20% - Ênfase2 21 2" xfId="682" xr:uid="{00000000-0005-0000-0000-000045000000}"/>
    <cellStyle name="20% - Ênfase2 22" xfId="55" xr:uid="{00000000-0005-0000-0000-000046000000}"/>
    <cellStyle name="20% - Ênfase2 3" xfId="142" xr:uid="{00000000-0005-0000-0000-000047000000}"/>
    <cellStyle name="20% - Ênfase2 3 2" xfId="430" xr:uid="{00000000-0005-0000-0000-000048000000}"/>
    <cellStyle name="20% - Ênfase2 4" xfId="156" xr:uid="{00000000-0005-0000-0000-000049000000}"/>
    <cellStyle name="20% - Ênfase2 4 2" xfId="444" xr:uid="{00000000-0005-0000-0000-00004A000000}"/>
    <cellStyle name="20% - Ênfase2 5" xfId="170" xr:uid="{00000000-0005-0000-0000-00004B000000}"/>
    <cellStyle name="20% - Ênfase2 5 2" xfId="458" xr:uid="{00000000-0005-0000-0000-00004C000000}"/>
    <cellStyle name="20% - Ênfase2 6" xfId="184" xr:uid="{00000000-0005-0000-0000-00004D000000}"/>
    <cellStyle name="20% - Ênfase2 6 2" xfId="472" xr:uid="{00000000-0005-0000-0000-00004E000000}"/>
    <cellStyle name="20% - Ênfase2 7" xfId="198" xr:uid="{00000000-0005-0000-0000-00004F000000}"/>
    <cellStyle name="20% - Ênfase2 7 2" xfId="486" xr:uid="{00000000-0005-0000-0000-000050000000}"/>
    <cellStyle name="20% - Ênfase2 8" xfId="212" xr:uid="{00000000-0005-0000-0000-000051000000}"/>
    <cellStyle name="20% - Ênfase2 8 2" xfId="500" xr:uid="{00000000-0005-0000-0000-000052000000}"/>
    <cellStyle name="20% - Ênfase2 9" xfId="226" xr:uid="{00000000-0005-0000-0000-000053000000}"/>
    <cellStyle name="20% - Ênfase2 9 2" xfId="514" xr:uid="{00000000-0005-0000-0000-000054000000}"/>
    <cellStyle name="20% - Ênfase3" xfId="27" builtinId="38" customBuiltin="1"/>
    <cellStyle name="20% - Ênfase3 10" xfId="242" xr:uid="{00000000-0005-0000-0000-000056000000}"/>
    <cellStyle name="20% - Ênfase3 10 2" xfId="530" xr:uid="{00000000-0005-0000-0000-000057000000}"/>
    <cellStyle name="20% - Ênfase3 11" xfId="256" xr:uid="{00000000-0005-0000-0000-000058000000}"/>
    <cellStyle name="20% - Ênfase3 11 2" xfId="544" xr:uid="{00000000-0005-0000-0000-000059000000}"/>
    <cellStyle name="20% - Ênfase3 12" xfId="270" xr:uid="{00000000-0005-0000-0000-00005A000000}"/>
    <cellStyle name="20% - Ênfase3 12 2" xfId="558" xr:uid="{00000000-0005-0000-0000-00005B000000}"/>
    <cellStyle name="20% - Ênfase3 13" xfId="284" xr:uid="{00000000-0005-0000-0000-00005C000000}"/>
    <cellStyle name="20% - Ênfase3 13 2" xfId="572" xr:uid="{00000000-0005-0000-0000-00005D000000}"/>
    <cellStyle name="20% - Ênfase3 14" xfId="298" xr:uid="{00000000-0005-0000-0000-00005E000000}"/>
    <cellStyle name="20% - Ênfase3 14 2" xfId="586" xr:uid="{00000000-0005-0000-0000-00005F000000}"/>
    <cellStyle name="20% - Ênfase3 15" xfId="312" xr:uid="{00000000-0005-0000-0000-000060000000}"/>
    <cellStyle name="20% - Ênfase3 15 2" xfId="600" xr:uid="{00000000-0005-0000-0000-000061000000}"/>
    <cellStyle name="20% - Ênfase3 16" xfId="326" xr:uid="{00000000-0005-0000-0000-000062000000}"/>
    <cellStyle name="20% - Ênfase3 16 2" xfId="614" xr:uid="{00000000-0005-0000-0000-000063000000}"/>
    <cellStyle name="20% - Ênfase3 17" xfId="340" xr:uid="{00000000-0005-0000-0000-000064000000}"/>
    <cellStyle name="20% - Ênfase3 17 2" xfId="628" xr:uid="{00000000-0005-0000-0000-000065000000}"/>
    <cellStyle name="20% - Ênfase3 18" xfId="354" xr:uid="{00000000-0005-0000-0000-000066000000}"/>
    <cellStyle name="20% - Ênfase3 18 2" xfId="642" xr:uid="{00000000-0005-0000-0000-000067000000}"/>
    <cellStyle name="20% - Ênfase3 19" xfId="368" xr:uid="{00000000-0005-0000-0000-000068000000}"/>
    <cellStyle name="20% - Ênfase3 19 2" xfId="656" xr:uid="{00000000-0005-0000-0000-000069000000}"/>
    <cellStyle name="20% - Ênfase3 2" xfId="123" xr:uid="{00000000-0005-0000-0000-00006A000000}"/>
    <cellStyle name="20% - Ênfase3 2 2" xfId="418" xr:uid="{00000000-0005-0000-0000-00006B000000}"/>
    <cellStyle name="20% - Ênfase3 20" xfId="382" xr:uid="{00000000-0005-0000-0000-00006C000000}"/>
    <cellStyle name="20% - Ênfase3 20 2" xfId="670" xr:uid="{00000000-0005-0000-0000-00006D000000}"/>
    <cellStyle name="20% - Ênfase3 21" xfId="396" xr:uid="{00000000-0005-0000-0000-00006E000000}"/>
    <cellStyle name="20% - Ênfase3 21 2" xfId="684" xr:uid="{00000000-0005-0000-0000-00006F000000}"/>
    <cellStyle name="20% - Ênfase3 22" xfId="56" xr:uid="{00000000-0005-0000-0000-000070000000}"/>
    <cellStyle name="20% - Ênfase3 3" xfId="144" xr:uid="{00000000-0005-0000-0000-000071000000}"/>
    <cellStyle name="20% - Ênfase3 3 2" xfId="432" xr:uid="{00000000-0005-0000-0000-000072000000}"/>
    <cellStyle name="20% - Ênfase3 4" xfId="158" xr:uid="{00000000-0005-0000-0000-000073000000}"/>
    <cellStyle name="20% - Ênfase3 4 2" xfId="446" xr:uid="{00000000-0005-0000-0000-000074000000}"/>
    <cellStyle name="20% - Ênfase3 5" xfId="172" xr:uid="{00000000-0005-0000-0000-000075000000}"/>
    <cellStyle name="20% - Ênfase3 5 2" xfId="460" xr:uid="{00000000-0005-0000-0000-000076000000}"/>
    <cellStyle name="20% - Ênfase3 6" xfId="186" xr:uid="{00000000-0005-0000-0000-000077000000}"/>
    <cellStyle name="20% - Ênfase3 6 2" xfId="474" xr:uid="{00000000-0005-0000-0000-000078000000}"/>
    <cellStyle name="20% - Ênfase3 7" xfId="200" xr:uid="{00000000-0005-0000-0000-000079000000}"/>
    <cellStyle name="20% - Ênfase3 7 2" xfId="488" xr:uid="{00000000-0005-0000-0000-00007A000000}"/>
    <cellStyle name="20% - Ênfase3 8" xfId="214" xr:uid="{00000000-0005-0000-0000-00007B000000}"/>
    <cellStyle name="20% - Ênfase3 8 2" xfId="502" xr:uid="{00000000-0005-0000-0000-00007C000000}"/>
    <cellStyle name="20% - Ênfase3 9" xfId="228" xr:uid="{00000000-0005-0000-0000-00007D000000}"/>
    <cellStyle name="20% - Ênfase3 9 2" xfId="516" xr:uid="{00000000-0005-0000-0000-00007E000000}"/>
    <cellStyle name="20% - Ênfase4" xfId="31" builtinId="42" customBuiltin="1"/>
    <cellStyle name="20% - Ênfase4 10" xfId="244" xr:uid="{00000000-0005-0000-0000-000080000000}"/>
    <cellStyle name="20% - Ênfase4 10 2" xfId="532" xr:uid="{00000000-0005-0000-0000-000081000000}"/>
    <cellStyle name="20% - Ênfase4 11" xfId="258" xr:uid="{00000000-0005-0000-0000-000082000000}"/>
    <cellStyle name="20% - Ênfase4 11 2" xfId="546" xr:uid="{00000000-0005-0000-0000-000083000000}"/>
    <cellStyle name="20% - Ênfase4 12" xfId="272" xr:uid="{00000000-0005-0000-0000-000084000000}"/>
    <cellStyle name="20% - Ênfase4 12 2" xfId="560" xr:uid="{00000000-0005-0000-0000-000085000000}"/>
    <cellStyle name="20% - Ênfase4 13" xfId="286" xr:uid="{00000000-0005-0000-0000-000086000000}"/>
    <cellStyle name="20% - Ênfase4 13 2" xfId="574" xr:uid="{00000000-0005-0000-0000-000087000000}"/>
    <cellStyle name="20% - Ênfase4 14" xfId="300" xr:uid="{00000000-0005-0000-0000-000088000000}"/>
    <cellStyle name="20% - Ênfase4 14 2" xfId="588" xr:uid="{00000000-0005-0000-0000-000089000000}"/>
    <cellStyle name="20% - Ênfase4 15" xfId="314" xr:uid="{00000000-0005-0000-0000-00008A000000}"/>
    <cellStyle name="20% - Ênfase4 15 2" xfId="602" xr:uid="{00000000-0005-0000-0000-00008B000000}"/>
    <cellStyle name="20% - Ênfase4 16" xfId="328" xr:uid="{00000000-0005-0000-0000-00008C000000}"/>
    <cellStyle name="20% - Ênfase4 16 2" xfId="616" xr:uid="{00000000-0005-0000-0000-00008D000000}"/>
    <cellStyle name="20% - Ênfase4 17" xfId="342" xr:uid="{00000000-0005-0000-0000-00008E000000}"/>
    <cellStyle name="20% - Ênfase4 17 2" xfId="630" xr:uid="{00000000-0005-0000-0000-00008F000000}"/>
    <cellStyle name="20% - Ênfase4 18" xfId="356" xr:uid="{00000000-0005-0000-0000-000090000000}"/>
    <cellStyle name="20% - Ênfase4 18 2" xfId="644" xr:uid="{00000000-0005-0000-0000-000091000000}"/>
    <cellStyle name="20% - Ênfase4 19" xfId="370" xr:uid="{00000000-0005-0000-0000-000092000000}"/>
    <cellStyle name="20% - Ênfase4 19 2" xfId="658" xr:uid="{00000000-0005-0000-0000-000093000000}"/>
    <cellStyle name="20% - Ênfase4 2" xfId="127" xr:uid="{00000000-0005-0000-0000-000094000000}"/>
    <cellStyle name="20% - Ênfase4 2 2" xfId="420" xr:uid="{00000000-0005-0000-0000-000095000000}"/>
    <cellStyle name="20% - Ênfase4 20" xfId="384" xr:uid="{00000000-0005-0000-0000-000096000000}"/>
    <cellStyle name="20% - Ênfase4 20 2" xfId="672" xr:uid="{00000000-0005-0000-0000-000097000000}"/>
    <cellStyle name="20% - Ênfase4 21" xfId="398" xr:uid="{00000000-0005-0000-0000-000098000000}"/>
    <cellStyle name="20% - Ênfase4 21 2" xfId="686" xr:uid="{00000000-0005-0000-0000-000099000000}"/>
    <cellStyle name="20% - Ênfase4 22" xfId="57" xr:uid="{00000000-0005-0000-0000-00009A000000}"/>
    <cellStyle name="20% - Ênfase4 3" xfId="146" xr:uid="{00000000-0005-0000-0000-00009B000000}"/>
    <cellStyle name="20% - Ênfase4 3 2" xfId="434" xr:uid="{00000000-0005-0000-0000-00009C000000}"/>
    <cellStyle name="20% - Ênfase4 4" xfId="160" xr:uid="{00000000-0005-0000-0000-00009D000000}"/>
    <cellStyle name="20% - Ênfase4 4 2" xfId="448" xr:uid="{00000000-0005-0000-0000-00009E000000}"/>
    <cellStyle name="20% - Ênfase4 5" xfId="174" xr:uid="{00000000-0005-0000-0000-00009F000000}"/>
    <cellStyle name="20% - Ênfase4 5 2" xfId="462" xr:uid="{00000000-0005-0000-0000-0000A0000000}"/>
    <cellStyle name="20% - Ênfase4 6" xfId="188" xr:uid="{00000000-0005-0000-0000-0000A1000000}"/>
    <cellStyle name="20% - Ênfase4 6 2" xfId="476" xr:uid="{00000000-0005-0000-0000-0000A2000000}"/>
    <cellStyle name="20% - Ênfase4 7" xfId="202" xr:uid="{00000000-0005-0000-0000-0000A3000000}"/>
    <cellStyle name="20% - Ênfase4 7 2" xfId="490" xr:uid="{00000000-0005-0000-0000-0000A4000000}"/>
    <cellStyle name="20% - Ênfase4 8" xfId="216" xr:uid="{00000000-0005-0000-0000-0000A5000000}"/>
    <cellStyle name="20% - Ênfase4 8 2" xfId="504" xr:uid="{00000000-0005-0000-0000-0000A6000000}"/>
    <cellStyle name="20% - Ênfase4 9" xfId="230" xr:uid="{00000000-0005-0000-0000-0000A7000000}"/>
    <cellStyle name="20% - Ênfase4 9 2" xfId="518" xr:uid="{00000000-0005-0000-0000-0000A8000000}"/>
    <cellStyle name="20% - Ênfase5" xfId="35" builtinId="46" customBuiltin="1"/>
    <cellStyle name="20% - Ênfase5 10" xfId="246" xr:uid="{00000000-0005-0000-0000-0000AA000000}"/>
    <cellStyle name="20% - Ênfase5 10 2" xfId="534" xr:uid="{00000000-0005-0000-0000-0000AB000000}"/>
    <cellStyle name="20% - Ênfase5 11" xfId="260" xr:uid="{00000000-0005-0000-0000-0000AC000000}"/>
    <cellStyle name="20% - Ênfase5 11 2" xfId="548" xr:uid="{00000000-0005-0000-0000-0000AD000000}"/>
    <cellStyle name="20% - Ênfase5 12" xfId="274" xr:uid="{00000000-0005-0000-0000-0000AE000000}"/>
    <cellStyle name="20% - Ênfase5 12 2" xfId="562" xr:uid="{00000000-0005-0000-0000-0000AF000000}"/>
    <cellStyle name="20% - Ênfase5 13" xfId="288" xr:uid="{00000000-0005-0000-0000-0000B0000000}"/>
    <cellStyle name="20% - Ênfase5 13 2" xfId="576" xr:uid="{00000000-0005-0000-0000-0000B1000000}"/>
    <cellStyle name="20% - Ênfase5 14" xfId="302" xr:uid="{00000000-0005-0000-0000-0000B2000000}"/>
    <cellStyle name="20% - Ênfase5 14 2" xfId="590" xr:uid="{00000000-0005-0000-0000-0000B3000000}"/>
    <cellStyle name="20% - Ênfase5 15" xfId="316" xr:uid="{00000000-0005-0000-0000-0000B4000000}"/>
    <cellStyle name="20% - Ênfase5 15 2" xfId="604" xr:uid="{00000000-0005-0000-0000-0000B5000000}"/>
    <cellStyle name="20% - Ênfase5 16" xfId="330" xr:uid="{00000000-0005-0000-0000-0000B6000000}"/>
    <cellStyle name="20% - Ênfase5 16 2" xfId="618" xr:uid="{00000000-0005-0000-0000-0000B7000000}"/>
    <cellStyle name="20% - Ênfase5 17" xfId="344" xr:uid="{00000000-0005-0000-0000-0000B8000000}"/>
    <cellStyle name="20% - Ênfase5 17 2" xfId="632" xr:uid="{00000000-0005-0000-0000-0000B9000000}"/>
    <cellStyle name="20% - Ênfase5 18" xfId="358" xr:uid="{00000000-0005-0000-0000-0000BA000000}"/>
    <cellStyle name="20% - Ênfase5 18 2" xfId="646" xr:uid="{00000000-0005-0000-0000-0000BB000000}"/>
    <cellStyle name="20% - Ênfase5 19" xfId="372" xr:uid="{00000000-0005-0000-0000-0000BC000000}"/>
    <cellStyle name="20% - Ênfase5 19 2" xfId="660" xr:uid="{00000000-0005-0000-0000-0000BD000000}"/>
    <cellStyle name="20% - Ênfase5 2" xfId="131" xr:uid="{00000000-0005-0000-0000-0000BE000000}"/>
    <cellStyle name="20% - Ênfase5 2 2" xfId="422" xr:uid="{00000000-0005-0000-0000-0000BF000000}"/>
    <cellStyle name="20% - Ênfase5 20" xfId="386" xr:uid="{00000000-0005-0000-0000-0000C0000000}"/>
    <cellStyle name="20% - Ênfase5 20 2" xfId="674" xr:uid="{00000000-0005-0000-0000-0000C1000000}"/>
    <cellStyle name="20% - Ênfase5 21" xfId="400" xr:uid="{00000000-0005-0000-0000-0000C2000000}"/>
    <cellStyle name="20% - Ênfase5 21 2" xfId="688" xr:uid="{00000000-0005-0000-0000-0000C3000000}"/>
    <cellStyle name="20% - Ênfase5 22" xfId="58" xr:uid="{00000000-0005-0000-0000-0000C4000000}"/>
    <cellStyle name="20% - Ênfase5 3" xfId="148" xr:uid="{00000000-0005-0000-0000-0000C5000000}"/>
    <cellStyle name="20% - Ênfase5 3 2" xfId="436" xr:uid="{00000000-0005-0000-0000-0000C6000000}"/>
    <cellStyle name="20% - Ênfase5 4" xfId="162" xr:uid="{00000000-0005-0000-0000-0000C7000000}"/>
    <cellStyle name="20% - Ênfase5 4 2" xfId="450" xr:uid="{00000000-0005-0000-0000-0000C8000000}"/>
    <cellStyle name="20% - Ênfase5 5" xfId="176" xr:uid="{00000000-0005-0000-0000-0000C9000000}"/>
    <cellStyle name="20% - Ênfase5 5 2" xfId="464" xr:uid="{00000000-0005-0000-0000-0000CA000000}"/>
    <cellStyle name="20% - Ênfase5 6" xfId="190" xr:uid="{00000000-0005-0000-0000-0000CB000000}"/>
    <cellStyle name="20% - Ênfase5 6 2" xfId="478" xr:uid="{00000000-0005-0000-0000-0000CC000000}"/>
    <cellStyle name="20% - Ênfase5 7" xfId="204" xr:uid="{00000000-0005-0000-0000-0000CD000000}"/>
    <cellStyle name="20% - Ênfase5 7 2" xfId="492" xr:uid="{00000000-0005-0000-0000-0000CE000000}"/>
    <cellStyle name="20% - Ênfase5 8" xfId="218" xr:uid="{00000000-0005-0000-0000-0000CF000000}"/>
    <cellStyle name="20% - Ênfase5 8 2" xfId="506" xr:uid="{00000000-0005-0000-0000-0000D0000000}"/>
    <cellStyle name="20% - Ênfase5 9" xfId="232" xr:uid="{00000000-0005-0000-0000-0000D1000000}"/>
    <cellStyle name="20% - Ênfase5 9 2" xfId="520" xr:uid="{00000000-0005-0000-0000-0000D2000000}"/>
    <cellStyle name="20% - Ênfase6" xfId="39" builtinId="50" customBuiltin="1"/>
    <cellStyle name="20% - Ênfase6 10" xfId="248" xr:uid="{00000000-0005-0000-0000-0000D4000000}"/>
    <cellStyle name="20% - Ênfase6 10 2" xfId="536" xr:uid="{00000000-0005-0000-0000-0000D5000000}"/>
    <cellStyle name="20% - Ênfase6 11" xfId="262" xr:uid="{00000000-0005-0000-0000-0000D6000000}"/>
    <cellStyle name="20% - Ênfase6 11 2" xfId="550" xr:uid="{00000000-0005-0000-0000-0000D7000000}"/>
    <cellStyle name="20% - Ênfase6 12" xfId="276" xr:uid="{00000000-0005-0000-0000-0000D8000000}"/>
    <cellStyle name="20% - Ênfase6 12 2" xfId="564" xr:uid="{00000000-0005-0000-0000-0000D9000000}"/>
    <cellStyle name="20% - Ênfase6 13" xfId="290" xr:uid="{00000000-0005-0000-0000-0000DA000000}"/>
    <cellStyle name="20% - Ênfase6 13 2" xfId="578" xr:uid="{00000000-0005-0000-0000-0000DB000000}"/>
    <cellStyle name="20% - Ênfase6 14" xfId="304" xr:uid="{00000000-0005-0000-0000-0000DC000000}"/>
    <cellStyle name="20% - Ênfase6 14 2" xfId="592" xr:uid="{00000000-0005-0000-0000-0000DD000000}"/>
    <cellStyle name="20% - Ênfase6 15" xfId="318" xr:uid="{00000000-0005-0000-0000-0000DE000000}"/>
    <cellStyle name="20% - Ênfase6 15 2" xfId="606" xr:uid="{00000000-0005-0000-0000-0000DF000000}"/>
    <cellStyle name="20% - Ênfase6 16" xfId="332" xr:uid="{00000000-0005-0000-0000-0000E0000000}"/>
    <cellStyle name="20% - Ênfase6 16 2" xfId="620" xr:uid="{00000000-0005-0000-0000-0000E1000000}"/>
    <cellStyle name="20% - Ênfase6 17" xfId="346" xr:uid="{00000000-0005-0000-0000-0000E2000000}"/>
    <cellStyle name="20% - Ênfase6 17 2" xfId="634" xr:uid="{00000000-0005-0000-0000-0000E3000000}"/>
    <cellStyle name="20% - Ênfase6 18" xfId="360" xr:uid="{00000000-0005-0000-0000-0000E4000000}"/>
    <cellStyle name="20% - Ênfase6 18 2" xfId="648" xr:uid="{00000000-0005-0000-0000-0000E5000000}"/>
    <cellStyle name="20% - Ênfase6 19" xfId="374" xr:uid="{00000000-0005-0000-0000-0000E6000000}"/>
    <cellStyle name="20% - Ênfase6 19 2" xfId="662" xr:uid="{00000000-0005-0000-0000-0000E7000000}"/>
    <cellStyle name="20% - Ênfase6 2" xfId="135" xr:uid="{00000000-0005-0000-0000-0000E8000000}"/>
    <cellStyle name="20% - Ênfase6 2 2" xfId="424" xr:uid="{00000000-0005-0000-0000-0000E9000000}"/>
    <cellStyle name="20% - Ênfase6 20" xfId="388" xr:uid="{00000000-0005-0000-0000-0000EA000000}"/>
    <cellStyle name="20% - Ênfase6 20 2" xfId="676" xr:uid="{00000000-0005-0000-0000-0000EB000000}"/>
    <cellStyle name="20% - Ênfase6 21" xfId="402" xr:uid="{00000000-0005-0000-0000-0000EC000000}"/>
    <cellStyle name="20% - Ênfase6 21 2" xfId="690" xr:uid="{00000000-0005-0000-0000-0000ED000000}"/>
    <cellStyle name="20% - Ênfase6 22" xfId="59" xr:uid="{00000000-0005-0000-0000-0000EE000000}"/>
    <cellStyle name="20% - Ênfase6 3" xfId="150" xr:uid="{00000000-0005-0000-0000-0000EF000000}"/>
    <cellStyle name="20% - Ênfase6 3 2" xfId="438" xr:uid="{00000000-0005-0000-0000-0000F0000000}"/>
    <cellStyle name="20% - Ênfase6 4" xfId="164" xr:uid="{00000000-0005-0000-0000-0000F1000000}"/>
    <cellStyle name="20% - Ênfase6 4 2" xfId="452" xr:uid="{00000000-0005-0000-0000-0000F2000000}"/>
    <cellStyle name="20% - Ênfase6 5" xfId="178" xr:uid="{00000000-0005-0000-0000-0000F3000000}"/>
    <cellStyle name="20% - Ênfase6 5 2" xfId="466" xr:uid="{00000000-0005-0000-0000-0000F4000000}"/>
    <cellStyle name="20% - Ênfase6 6" xfId="192" xr:uid="{00000000-0005-0000-0000-0000F5000000}"/>
    <cellStyle name="20% - Ênfase6 6 2" xfId="480" xr:uid="{00000000-0005-0000-0000-0000F6000000}"/>
    <cellStyle name="20% - Ênfase6 7" xfId="206" xr:uid="{00000000-0005-0000-0000-0000F7000000}"/>
    <cellStyle name="20% - Ênfase6 7 2" xfId="494" xr:uid="{00000000-0005-0000-0000-0000F8000000}"/>
    <cellStyle name="20% - Ênfase6 8" xfId="220" xr:uid="{00000000-0005-0000-0000-0000F9000000}"/>
    <cellStyle name="20% - Ênfase6 8 2" xfId="508" xr:uid="{00000000-0005-0000-0000-0000FA000000}"/>
    <cellStyle name="20% - Ênfase6 9" xfId="234" xr:uid="{00000000-0005-0000-0000-0000FB000000}"/>
    <cellStyle name="20% - Ênfase6 9 2" xfId="522" xr:uid="{00000000-0005-0000-0000-0000FC000000}"/>
    <cellStyle name="40% - Ênfase1" xfId="20" builtinId="31" customBuiltin="1"/>
    <cellStyle name="40% - Ênfase1 10" xfId="239" xr:uid="{00000000-0005-0000-0000-0000FE000000}"/>
    <cellStyle name="40% - Ênfase1 10 2" xfId="527" xr:uid="{00000000-0005-0000-0000-0000FF000000}"/>
    <cellStyle name="40% - Ênfase1 11" xfId="253" xr:uid="{00000000-0005-0000-0000-000000010000}"/>
    <cellStyle name="40% - Ênfase1 11 2" xfId="541" xr:uid="{00000000-0005-0000-0000-000001010000}"/>
    <cellStyle name="40% - Ênfase1 12" xfId="267" xr:uid="{00000000-0005-0000-0000-000002010000}"/>
    <cellStyle name="40% - Ênfase1 12 2" xfId="555" xr:uid="{00000000-0005-0000-0000-000003010000}"/>
    <cellStyle name="40% - Ênfase1 13" xfId="281" xr:uid="{00000000-0005-0000-0000-000004010000}"/>
    <cellStyle name="40% - Ênfase1 13 2" xfId="569" xr:uid="{00000000-0005-0000-0000-000005010000}"/>
    <cellStyle name="40% - Ênfase1 14" xfId="295" xr:uid="{00000000-0005-0000-0000-000006010000}"/>
    <cellStyle name="40% - Ênfase1 14 2" xfId="583" xr:uid="{00000000-0005-0000-0000-000007010000}"/>
    <cellStyle name="40% - Ênfase1 15" xfId="309" xr:uid="{00000000-0005-0000-0000-000008010000}"/>
    <cellStyle name="40% - Ênfase1 15 2" xfId="597" xr:uid="{00000000-0005-0000-0000-000009010000}"/>
    <cellStyle name="40% - Ênfase1 16" xfId="323" xr:uid="{00000000-0005-0000-0000-00000A010000}"/>
    <cellStyle name="40% - Ênfase1 16 2" xfId="611" xr:uid="{00000000-0005-0000-0000-00000B010000}"/>
    <cellStyle name="40% - Ênfase1 17" xfId="337" xr:uid="{00000000-0005-0000-0000-00000C010000}"/>
    <cellStyle name="40% - Ênfase1 17 2" xfId="625" xr:uid="{00000000-0005-0000-0000-00000D010000}"/>
    <cellStyle name="40% - Ênfase1 18" xfId="351" xr:uid="{00000000-0005-0000-0000-00000E010000}"/>
    <cellStyle name="40% - Ênfase1 18 2" xfId="639" xr:uid="{00000000-0005-0000-0000-00000F010000}"/>
    <cellStyle name="40% - Ênfase1 19" xfId="365" xr:uid="{00000000-0005-0000-0000-000010010000}"/>
    <cellStyle name="40% - Ênfase1 19 2" xfId="653" xr:uid="{00000000-0005-0000-0000-000011010000}"/>
    <cellStyle name="40% - Ênfase1 2" xfId="116" xr:uid="{00000000-0005-0000-0000-000012010000}"/>
    <cellStyle name="40% - Ênfase1 2 2" xfId="415" xr:uid="{00000000-0005-0000-0000-000013010000}"/>
    <cellStyle name="40% - Ênfase1 20" xfId="379" xr:uid="{00000000-0005-0000-0000-000014010000}"/>
    <cellStyle name="40% - Ênfase1 20 2" xfId="667" xr:uid="{00000000-0005-0000-0000-000015010000}"/>
    <cellStyle name="40% - Ênfase1 21" xfId="393" xr:uid="{00000000-0005-0000-0000-000016010000}"/>
    <cellStyle name="40% - Ênfase1 21 2" xfId="681" xr:uid="{00000000-0005-0000-0000-000017010000}"/>
    <cellStyle name="40% - Ênfase1 22" xfId="60" xr:uid="{00000000-0005-0000-0000-000018010000}"/>
    <cellStyle name="40% - Ênfase1 3" xfId="141" xr:uid="{00000000-0005-0000-0000-000019010000}"/>
    <cellStyle name="40% - Ênfase1 3 2" xfId="429" xr:uid="{00000000-0005-0000-0000-00001A010000}"/>
    <cellStyle name="40% - Ênfase1 4" xfId="155" xr:uid="{00000000-0005-0000-0000-00001B010000}"/>
    <cellStyle name="40% - Ênfase1 4 2" xfId="443" xr:uid="{00000000-0005-0000-0000-00001C010000}"/>
    <cellStyle name="40% - Ênfase1 5" xfId="169" xr:uid="{00000000-0005-0000-0000-00001D010000}"/>
    <cellStyle name="40% - Ênfase1 5 2" xfId="457" xr:uid="{00000000-0005-0000-0000-00001E010000}"/>
    <cellStyle name="40% - Ênfase1 6" xfId="183" xr:uid="{00000000-0005-0000-0000-00001F010000}"/>
    <cellStyle name="40% - Ênfase1 6 2" xfId="471" xr:uid="{00000000-0005-0000-0000-000020010000}"/>
    <cellStyle name="40% - Ênfase1 7" xfId="197" xr:uid="{00000000-0005-0000-0000-000021010000}"/>
    <cellStyle name="40% - Ênfase1 7 2" xfId="485" xr:uid="{00000000-0005-0000-0000-000022010000}"/>
    <cellStyle name="40% - Ênfase1 8" xfId="211" xr:uid="{00000000-0005-0000-0000-000023010000}"/>
    <cellStyle name="40% - Ênfase1 8 2" xfId="499" xr:uid="{00000000-0005-0000-0000-000024010000}"/>
    <cellStyle name="40% - Ênfase1 9" xfId="225" xr:uid="{00000000-0005-0000-0000-000025010000}"/>
    <cellStyle name="40% - Ênfase1 9 2" xfId="513" xr:uid="{00000000-0005-0000-0000-000026010000}"/>
    <cellStyle name="40% - Ênfase2" xfId="24" builtinId="35" customBuiltin="1"/>
    <cellStyle name="40% - Ênfase2 10" xfId="241" xr:uid="{00000000-0005-0000-0000-000028010000}"/>
    <cellStyle name="40% - Ênfase2 10 2" xfId="529" xr:uid="{00000000-0005-0000-0000-000029010000}"/>
    <cellStyle name="40% - Ênfase2 11" xfId="255" xr:uid="{00000000-0005-0000-0000-00002A010000}"/>
    <cellStyle name="40% - Ênfase2 11 2" xfId="543" xr:uid="{00000000-0005-0000-0000-00002B010000}"/>
    <cellStyle name="40% - Ênfase2 12" xfId="269" xr:uid="{00000000-0005-0000-0000-00002C010000}"/>
    <cellStyle name="40% - Ênfase2 12 2" xfId="557" xr:uid="{00000000-0005-0000-0000-00002D010000}"/>
    <cellStyle name="40% - Ênfase2 13" xfId="283" xr:uid="{00000000-0005-0000-0000-00002E010000}"/>
    <cellStyle name="40% - Ênfase2 13 2" xfId="571" xr:uid="{00000000-0005-0000-0000-00002F010000}"/>
    <cellStyle name="40% - Ênfase2 14" xfId="297" xr:uid="{00000000-0005-0000-0000-000030010000}"/>
    <cellStyle name="40% - Ênfase2 14 2" xfId="585" xr:uid="{00000000-0005-0000-0000-000031010000}"/>
    <cellStyle name="40% - Ênfase2 15" xfId="311" xr:uid="{00000000-0005-0000-0000-000032010000}"/>
    <cellStyle name="40% - Ênfase2 15 2" xfId="599" xr:uid="{00000000-0005-0000-0000-000033010000}"/>
    <cellStyle name="40% - Ênfase2 16" xfId="325" xr:uid="{00000000-0005-0000-0000-000034010000}"/>
    <cellStyle name="40% - Ênfase2 16 2" xfId="613" xr:uid="{00000000-0005-0000-0000-000035010000}"/>
    <cellStyle name="40% - Ênfase2 17" xfId="339" xr:uid="{00000000-0005-0000-0000-000036010000}"/>
    <cellStyle name="40% - Ênfase2 17 2" xfId="627" xr:uid="{00000000-0005-0000-0000-000037010000}"/>
    <cellStyle name="40% - Ênfase2 18" xfId="353" xr:uid="{00000000-0005-0000-0000-000038010000}"/>
    <cellStyle name="40% - Ênfase2 18 2" xfId="641" xr:uid="{00000000-0005-0000-0000-000039010000}"/>
    <cellStyle name="40% - Ênfase2 19" xfId="367" xr:uid="{00000000-0005-0000-0000-00003A010000}"/>
    <cellStyle name="40% - Ênfase2 19 2" xfId="655" xr:uid="{00000000-0005-0000-0000-00003B010000}"/>
    <cellStyle name="40% - Ênfase2 2" xfId="120" xr:uid="{00000000-0005-0000-0000-00003C010000}"/>
    <cellStyle name="40% - Ênfase2 2 2" xfId="417" xr:uid="{00000000-0005-0000-0000-00003D010000}"/>
    <cellStyle name="40% - Ênfase2 20" xfId="381" xr:uid="{00000000-0005-0000-0000-00003E010000}"/>
    <cellStyle name="40% - Ênfase2 20 2" xfId="669" xr:uid="{00000000-0005-0000-0000-00003F010000}"/>
    <cellStyle name="40% - Ênfase2 21" xfId="395" xr:uid="{00000000-0005-0000-0000-000040010000}"/>
    <cellStyle name="40% - Ênfase2 21 2" xfId="683" xr:uid="{00000000-0005-0000-0000-000041010000}"/>
    <cellStyle name="40% - Ênfase2 22" xfId="61" xr:uid="{00000000-0005-0000-0000-000042010000}"/>
    <cellStyle name="40% - Ênfase2 3" xfId="143" xr:uid="{00000000-0005-0000-0000-000043010000}"/>
    <cellStyle name="40% - Ênfase2 3 2" xfId="431" xr:uid="{00000000-0005-0000-0000-000044010000}"/>
    <cellStyle name="40% - Ênfase2 4" xfId="157" xr:uid="{00000000-0005-0000-0000-000045010000}"/>
    <cellStyle name="40% - Ênfase2 4 2" xfId="445" xr:uid="{00000000-0005-0000-0000-000046010000}"/>
    <cellStyle name="40% - Ênfase2 5" xfId="171" xr:uid="{00000000-0005-0000-0000-000047010000}"/>
    <cellStyle name="40% - Ênfase2 5 2" xfId="459" xr:uid="{00000000-0005-0000-0000-000048010000}"/>
    <cellStyle name="40% - Ênfase2 6" xfId="185" xr:uid="{00000000-0005-0000-0000-000049010000}"/>
    <cellStyle name="40% - Ênfase2 6 2" xfId="473" xr:uid="{00000000-0005-0000-0000-00004A010000}"/>
    <cellStyle name="40% - Ênfase2 7" xfId="199" xr:uid="{00000000-0005-0000-0000-00004B010000}"/>
    <cellStyle name="40% - Ênfase2 7 2" xfId="487" xr:uid="{00000000-0005-0000-0000-00004C010000}"/>
    <cellStyle name="40% - Ênfase2 8" xfId="213" xr:uid="{00000000-0005-0000-0000-00004D010000}"/>
    <cellStyle name="40% - Ênfase2 8 2" xfId="501" xr:uid="{00000000-0005-0000-0000-00004E010000}"/>
    <cellStyle name="40% - Ênfase2 9" xfId="227" xr:uid="{00000000-0005-0000-0000-00004F010000}"/>
    <cellStyle name="40% - Ênfase2 9 2" xfId="515" xr:uid="{00000000-0005-0000-0000-000050010000}"/>
    <cellStyle name="40% - Ênfase3" xfId="28" builtinId="39" customBuiltin="1"/>
    <cellStyle name="40% - Ênfase3 10" xfId="243" xr:uid="{00000000-0005-0000-0000-000052010000}"/>
    <cellStyle name="40% - Ênfase3 10 2" xfId="531" xr:uid="{00000000-0005-0000-0000-000053010000}"/>
    <cellStyle name="40% - Ênfase3 11" xfId="257" xr:uid="{00000000-0005-0000-0000-000054010000}"/>
    <cellStyle name="40% - Ênfase3 11 2" xfId="545" xr:uid="{00000000-0005-0000-0000-000055010000}"/>
    <cellStyle name="40% - Ênfase3 12" xfId="271" xr:uid="{00000000-0005-0000-0000-000056010000}"/>
    <cellStyle name="40% - Ênfase3 12 2" xfId="559" xr:uid="{00000000-0005-0000-0000-000057010000}"/>
    <cellStyle name="40% - Ênfase3 13" xfId="285" xr:uid="{00000000-0005-0000-0000-000058010000}"/>
    <cellStyle name="40% - Ênfase3 13 2" xfId="573" xr:uid="{00000000-0005-0000-0000-000059010000}"/>
    <cellStyle name="40% - Ênfase3 14" xfId="299" xr:uid="{00000000-0005-0000-0000-00005A010000}"/>
    <cellStyle name="40% - Ênfase3 14 2" xfId="587" xr:uid="{00000000-0005-0000-0000-00005B010000}"/>
    <cellStyle name="40% - Ênfase3 15" xfId="313" xr:uid="{00000000-0005-0000-0000-00005C010000}"/>
    <cellStyle name="40% - Ênfase3 15 2" xfId="601" xr:uid="{00000000-0005-0000-0000-00005D010000}"/>
    <cellStyle name="40% - Ênfase3 16" xfId="327" xr:uid="{00000000-0005-0000-0000-00005E010000}"/>
    <cellStyle name="40% - Ênfase3 16 2" xfId="615" xr:uid="{00000000-0005-0000-0000-00005F010000}"/>
    <cellStyle name="40% - Ênfase3 17" xfId="341" xr:uid="{00000000-0005-0000-0000-000060010000}"/>
    <cellStyle name="40% - Ênfase3 17 2" xfId="629" xr:uid="{00000000-0005-0000-0000-000061010000}"/>
    <cellStyle name="40% - Ênfase3 18" xfId="355" xr:uid="{00000000-0005-0000-0000-000062010000}"/>
    <cellStyle name="40% - Ênfase3 18 2" xfId="643" xr:uid="{00000000-0005-0000-0000-000063010000}"/>
    <cellStyle name="40% - Ênfase3 19" xfId="369" xr:uid="{00000000-0005-0000-0000-000064010000}"/>
    <cellStyle name="40% - Ênfase3 19 2" xfId="657" xr:uid="{00000000-0005-0000-0000-000065010000}"/>
    <cellStyle name="40% - Ênfase3 2" xfId="124" xr:uid="{00000000-0005-0000-0000-000066010000}"/>
    <cellStyle name="40% - Ênfase3 2 2" xfId="419" xr:uid="{00000000-0005-0000-0000-000067010000}"/>
    <cellStyle name="40% - Ênfase3 20" xfId="383" xr:uid="{00000000-0005-0000-0000-000068010000}"/>
    <cellStyle name="40% - Ênfase3 20 2" xfId="671" xr:uid="{00000000-0005-0000-0000-000069010000}"/>
    <cellStyle name="40% - Ênfase3 21" xfId="397" xr:uid="{00000000-0005-0000-0000-00006A010000}"/>
    <cellStyle name="40% - Ênfase3 21 2" xfId="685" xr:uid="{00000000-0005-0000-0000-00006B010000}"/>
    <cellStyle name="40% - Ênfase3 22" xfId="62" xr:uid="{00000000-0005-0000-0000-00006C010000}"/>
    <cellStyle name="40% - Ênfase3 3" xfId="145" xr:uid="{00000000-0005-0000-0000-00006D010000}"/>
    <cellStyle name="40% - Ênfase3 3 2" xfId="433" xr:uid="{00000000-0005-0000-0000-00006E010000}"/>
    <cellStyle name="40% - Ênfase3 4" xfId="159" xr:uid="{00000000-0005-0000-0000-00006F010000}"/>
    <cellStyle name="40% - Ênfase3 4 2" xfId="447" xr:uid="{00000000-0005-0000-0000-000070010000}"/>
    <cellStyle name="40% - Ênfase3 5" xfId="173" xr:uid="{00000000-0005-0000-0000-000071010000}"/>
    <cellStyle name="40% - Ênfase3 5 2" xfId="461" xr:uid="{00000000-0005-0000-0000-000072010000}"/>
    <cellStyle name="40% - Ênfase3 6" xfId="187" xr:uid="{00000000-0005-0000-0000-000073010000}"/>
    <cellStyle name="40% - Ênfase3 6 2" xfId="475" xr:uid="{00000000-0005-0000-0000-000074010000}"/>
    <cellStyle name="40% - Ênfase3 7" xfId="201" xr:uid="{00000000-0005-0000-0000-000075010000}"/>
    <cellStyle name="40% - Ênfase3 7 2" xfId="489" xr:uid="{00000000-0005-0000-0000-000076010000}"/>
    <cellStyle name="40% - Ênfase3 8" xfId="215" xr:uid="{00000000-0005-0000-0000-000077010000}"/>
    <cellStyle name="40% - Ênfase3 8 2" xfId="503" xr:uid="{00000000-0005-0000-0000-000078010000}"/>
    <cellStyle name="40% - Ênfase3 9" xfId="229" xr:uid="{00000000-0005-0000-0000-000079010000}"/>
    <cellStyle name="40% - Ênfase3 9 2" xfId="517" xr:uid="{00000000-0005-0000-0000-00007A010000}"/>
    <cellStyle name="40% - Ênfase4" xfId="32" builtinId="43" customBuiltin="1"/>
    <cellStyle name="40% - Ênfase4 10" xfId="245" xr:uid="{00000000-0005-0000-0000-00007C010000}"/>
    <cellStyle name="40% - Ênfase4 10 2" xfId="533" xr:uid="{00000000-0005-0000-0000-00007D010000}"/>
    <cellStyle name="40% - Ênfase4 11" xfId="259" xr:uid="{00000000-0005-0000-0000-00007E010000}"/>
    <cellStyle name="40% - Ênfase4 11 2" xfId="547" xr:uid="{00000000-0005-0000-0000-00007F010000}"/>
    <cellStyle name="40% - Ênfase4 12" xfId="273" xr:uid="{00000000-0005-0000-0000-000080010000}"/>
    <cellStyle name="40% - Ênfase4 12 2" xfId="561" xr:uid="{00000000-0005-0000-0000-000081010000}"/>
    <cellStyle name="40% - Ênfase4 13" xfId="287" xr:uid="{00000000-0005-0000-0000-000082010000}"/>
    <cellStyle name="40% - Ênfase4 13 2" xfId="575" xr:uid="{00000000-0005-0000-0000-000083010000}"/>
    <cellStyle name="40% - Ênfase4 14" xfId="301" xr:uid="{00000000-0005-0000-0000-000084010000}"/>
    <cellStyle name="40% - Ênfase4 14 2" xfId="589" xr:uid="{00000000-0005-0000-0000-000085010000}"/>
    <cellStyle name="40% - Ênfase4 15" xfId="315" xr:uid="{00000000-0005-0000-0000-000086010000}"/>
    <cellStyle name="40% - Ênfase4 15 2" xfId="603" xr:uid="{00000000-0005-0000-0000-000087010000}"/>
    <cellStyle name="40% - Ênfase4 16" xfId="329" xr:uid="{00000000-0005-0000-0000-000088010000}"/>
    <cellStyle name="40% - Ênfase4 16 2" xfId="617" xr:uid="{00000000-0005-0000-0000-000089010000}"/>
    <cellStyle name="40% - Ênfase4 17" xfId="343" xr:uid="{00000000-0005-0000-0000-00008A010000}"/>
    <cellStyle name="40% - Ênfase4 17 2" xfId="631" xr:uid="{00000000-0005-0000-0000-00008B010000}"/>
    <cellStyle name="40% - Ênfase4 18" xfId="357" xr:uid="{00000000-0005-0000-0000-00008C010000}"/>
    <cellStyle name="40% - Ênfase4 18 2" xfId="645" xr:uid="{00000000-0005-0000-0000-00008D010000}"/>
    <cellStyle name="40% - Ênfase4 19" xfId="371" xr:uid="{00000000-0005-0000-0000-00008E010000}"/>
    <cellStyle name="40% - Ênfase4 19 2" xfId="659" xr:uid="{00000000-0005-0000-0000-00008F010000}"/>
    <cellStyle name="40% - Ênfase4 2" xfId="128" xr:uid="{00000000-0005-0000-0000-000090010000}"/>
    <cellStyle name="40% - Ênfase4 2 2" xfId="421" xr:uid="{00000000-0005-0000-0000-000091010000}"/>
    <cellStyle name="40% - Ênfase4 20" xfId="385" xr:uid="{00000000-0005-0000-0000-000092010000}"/>
    <cellStyle name="40% - Ênfase4 20 2" xfId="673" xr:uid="{00000000-0005-0000-0000-000093010000}"/>
    <cellStyle name="40% - Ênfase4 21" xfId="399" xr:uid="{00000000-0005-0000-0000-000094010000}"/>
    <cellStyle name="40% - Ênfase4 21 2" xfId="687" xr:uid="{00000000-0005-0000-0000-000095010000}"/>
    <cellStyle name="40% - Ênfase4 22" xfId="63" xr:uid="{00000000-0005-0000-0000-000096010000}"/>
    <cellStyle name="40% - Ênfase4 3" xfId="147" xr:uid="{00000000-0005-0000-0000-000097010000}"/>
    <cellStyle name="40% - Ênfase4 3 2" xfId="435" xr:uid="{00000000-0005-0000-0000-000098010000}"/>
    <cellStyle name="40% - Ênfase4 4" xfId="161" xr:uid="{00000000-0005-0000-0000-000099010000}"/>
    <cellStyle name="40% - Ênfase4 4 2" xfId="449" xr:uid="{00000000-0005-0000-0000-00009A010000}"/>
    <cellStyle name="40% - Ênfase4 5" xfId="175" xr:uid="{00000000-0005-0000-0000-00009B010000}"/>
    <cellStyle name="40% - Ênfase4 5 2" xfId="463" xr:uid="{00000000-0005-0000-0000-00009C010000}"/>
    <cellStyle name="40% - Ênfase4 6" xfId="189" xr:uid="{00000000-0005-0000-0000-00009D010000}"/>
    <cellStyle name="40% - Ênfase4 6 2" xfId="477" xr:uid="{00000000-0005-0000-0000-00009E010000}"/>
    <cellStyle name="40% - Ênfase4 7" xfId="203" xr:uid="{00000000-0005-0000-0000-00009F010000}"/>
    <cellStyle name="40% - Ênfase4 7 2" xfId="491" xr:uid="{00000000-0005-0000-0000-0000A0010000}"/>
    <cellStyle name="40% - Ênfase4 8" xfId="217" xr:uid="{00000000-0005-0000-0000-0000A1010000}"/>
    <cellStyle name="40% - Ênfase4 8 2" xfId="505" xr:uid="{00000000-0005-0000-0000-0000A2010000}"/>
    <cellStyle name="40% - Ênfase4 9" xfId="231" xr:uid="{00000000-0005-0000-0000-0000A3010000}"/>
    <cellStyle name="40% - Ênfase4 9 2" xfId="519" xr:uid="{00000000-0005-0000-0000-0000A4010000}"/>
    <cellStyle name="40% - Ênfase5" xfId="36" builtinId="47" customBuiltin="1"/>
    <cellStyle name="40% - Ênfase5 10" xfId="247" xr:uid="{00000000-0005-0000-0000-0000A6010000}"/>
    <cellStyle name="40% - Ênfase5 10 2" xfId="535" xr:uid="{00000000-0005-0000-0000-0000A7010000}"/>
    <cellStyle name="40% - Ênfase5 11" xfId="261" xr:uid="{00000000-0005-0000-0000-0000A8010000}"/>
    <cellStyle name="40% - Ênfase5 11 2" xfId="549" xr:uid="{00000000-0005-0000-0000-0000A9010000}"/>
    <cellStyle name="40% - Ênfase5 12" xfId="275" xr:uid="{00000000-0005-0000-0000-0000AA010000}"/>
    <cellStyle name="40% - Ênfase5 12 2" xfId="563" xr:uid="{00000000-0005-0000-0000-0000AB010000}"/>
    <cellStyle name="40% - Ênfase5 13" xfId="289" xr:uid="{00000000-0005-0000-0000-0000AC010000}"/>
    <cellStyle name="40% - Ênfase5 13 2" xfId="577" xr:uid="{00000000-0005-0000-0000-0000AD010000}"/>
    <cellStyle name="40% - Ênfase5 14" xfId="303" xr:uid="{00000000-0005-0000-0000-0000AE010000}"/>
    <cellStyle name="40% - Ênfase5 14 2" xfId="591" xr:uid="{00000000-0005-0000-0000-0000AF010000}"/>
    <cellStyle name="40% - Ênfase5 15" xfId="317" xr:uid="{00000000-0005-0000-0000-0000B0010000}"/>
    <cellStyle name="40% - Ênfase5 15 2" xfId="605" xr:uid="{00000000-0005-0000-0000-0000B1010000}"/>
    <cellStyle name="40% - Ênfase5 16" xfId="331" xr:uid="{00000000-0005-0000-0000-0000B2010000}"/>
    <cellStyle name="40% - Ênfase5 16 2" xfId="619" xr:uid="{00000000-0005-0000-0000-0000B3010000}"/>
    <cellStyle name="40% - Ênfase5 17" xfId="345" xr:uid="{00000000-0005-0000-0000-0000B4010000}"/>
    <cellStyle name="40% - Ênfase5 17 2" xfId="633" xr:uid="{00000000-0005-0000-0000-0000B5010000}"/>
    <cellStyle name="40% - Ênfase5 18" xfId="359" xr:uid="{00000000-0005-0000-0000-0000B6010000}"/>
    <cellStyle name="40% - Ênfase5 18 2" xfId="647" xr:uid="{00000000-0005-0000-0000-0000B7010000}"/>
    <cellStyle name="40% - Ênfase5 19" xfId="373" xr:uid="{00000000-0005-0000-0000-0000B8010000}"/>
    <cellStyle name="40% - Ênfase5 19 2" xfId="661" xr:uid="{00000000-0005-0000-0000-0000B9010000}"/>
    <cellStyle name="40% - Ênfase5 2" xfId="132" xr:uid="{00000000-0005-0000-0000-0000BA010000}"/>
    <cellStyle name="40% - Ênfase5 2 2" xfId="423" xr:uid="{00000000-0005-0000-0000-0000BB010000}"/>
    <cellStyle name="40% - Ênfase5 20" xfId="387" xr:uid="{00000000-0005-0000-0000-0000BC010000}"/>
    <cellStyle name="40% - Ênfase5 20 2" xfId="675" xr:uid="{00000000-0005-0000-0000-0000BD010000}"/>
    <cellStyle name="40% - Ênfase5 21" xfId="401" xr:uid="{00000000-0005-0000-0000-0000BE010000}"/>
    <cellStyle name="40% - Ênfase5 21 2" xfId="689" xr:uid="{00000000-0005-0000-0000-0000BF010000}"/>
    <cellStyle name="40% - Ênfase5 22" xfId="64" xr:uid="{00000000-0005-0000-0000-0000C0010000}"/>
    <cellStyle name="40% - Ênfase5 3" xfId="149" xr:uid="{00000000-0005-0000-0000-0000C1010000}"/>
    <cellStyle name="40% - Ênfase5 3 2" xfId="437" xr:uid="{00000000-0005-0000-0000-0000C2010000}"/>
    <cellStyle name="40% - Ênfase5 4" xfId="163" xr:uid="{00000000-0005-0000-0000-0000C3010000}"/>
    <cellStyle name="40% - Ênfase5 4 2" xfId="451" xr:uid="{00000000-0005-0000-0000-0000C4010000}"/>
    <cellStyle name="40% - Ênfase5 5" xfId="177" xr:uid="{00000000-0005-0000-0000-0000C5010000}"/>
    <cellStyle name="40% - Ênfase5 5 2" xfId="465" xr:uid="{00000000-0005-0000-0000-0000C6010000}"/>
    <cellStyle name="40% - Ênfase5 6" xfId="191" xr:uid="{00000000-0005-0000-0000-0000C7010000}"/>
    <cellStyle name="40% - Ênfase5 6 2" xfId="479" xr:uid="{00000000-0005-0000-0000-0000C8010000}"/>
    <cellStyle name="40% - Ênfase5 7" xfId="205" xr:uid="{00000000-0005-0000-0000-0000C9010000}"/>
    <cellStyle name="40% - Ênfase5 7 2" xfId="493" xr:uid="{00000000-0005-0000-0000-0000CA010000}"/>
    <cellStyle name="40% - Ênfase5 8" xfId="219" xr:uid="{00000000-0005-0000-0000-0000CB010000}"/>
    <cellStyle name="40% - Ênfase5 8 2" xfId="507" xr:uid="{00000000-0005-0000-0000-0000CC010000}"/>
    <cellStyle name="40% - Ênfase5 9" xfId="233" xr:uid="{00000000-0005-0000-0000-0000CD010000}"/>
    <cellStyle name="40% - Ênfase5 9 2" xfId="521" xr:uid="{00000000-0005-0000-0000-0000CE010000}"/>
    <cellStyle name="40% - Ênfase6" xfId="40" builtinId="51" customBuiltin="1"/>
    <cellStyle name="40% - Ênfase6 10" xfId="249" xr:uid="{00000000-0005-0000-0000-0000D0010000}"/>
    <cellStyle name="40% - Ênfase6 10 2" xfId="537" xr:uid="{00000000-0005-0000-0000-0000D1010000}"/>
    <cellStyle name="40% - Ênfase6 11" xfId="263" xr:uid="{00000000-0005-0000-0000-0000D2010000}"/>
    <cellStyle name="40% - Ênfase6 11 2" xfId="551" xr:uid="{00000000-0005-0000-0000-0000D3010000}"/>
    <cellStyle name="40% - Ênfase6 12" xfId="277" xr:uid="{00000000-0005-0000-0000-0000D4010000}"/>
    <cellStyle name="40% - Ênfase6 12 2" xfId="565" xr:uid="{00000000-0005-0000-0000-0000D5010000}"/>
    <cellStyle name="40% - Ênfase6 13" xfId="291" xr:uid="{00000000-0005-0000-0000-0000D6010000}"/>
    <cellStyle name="40% - Ênfase6 13 2" xfId="579" xr:uid="{00000000-0005-0000-0000-0000D7010000}"/>
    <cellStyle name="40% - Ênfase6 14" xfId="305" xr:uid="{00000000-0005-0000-0000-0000D8010000}"/>
    <cellStyle name="40% - Ênfase6 14 2" xfId="593" xr:uid="{00000000-0005-0000-0000-0000D9010000}"/>
    <cellStyle name="40% - Ênfase6 15" xfId="319" xr:uid="{00000000-0005-0000-0000-0000DA010000}"/>
    <cellStyle name="40% - Ênfase6 15 2" xfId="607" xr:uid="{00000000-0005-0000-0000-0000DB010000}"/>
    <cellStyle name="40% - Ênfase6 16" xfId="333" xr:uid="{00000000-0005-0000-0000-0000DC010000}"/>
    <cellStyle name="40% - Ênfase6 16 2" xfId="621" xr:uid="{00000000-0005-0000-0000-0000DD010000}"/>
    <cellStyle name="40% - Ênfase6 17" xfId="347" xr:uid="{00000000-0005-0000-0000-0000DE010000}"/>
    <cellStyle name="40% - Ênfase6 17 2" xfId="635" xr:uid="{00000000-0005-0000-0000-0000DF010000}"/>
    <cellStyle name="40% - Ênfase6 18" xfId="361" xr:uid="{00000000-0005-0000-0000-0000E0010000}"/>
    <cellStyle name="40% - Ênfase6 18 2" xfId="649" xr:uid="{00000000-0005-0000-0000-0000E1010000}"/>
    <cellStyle name="40% - Ênfase6 19" xfId="375" xr:uid="{00000000-0005-0000-0000-0000E2010000}"/>
    <cellStyle name="40% - Ênfase6 19 2" xfId="663" xr:uid="{00000000-0005-0000-0000-0000E3010000}"/>
    <cellStyle name="40% - Ênfase6 2" xfId="136" xr:uid="{00000000-0005-0000-0000-0000E4010000}"/>
    <cellStyle name="40% - Ênfase6 2 2" xfId="425" xr:uid="{00000000-0005-0000-0000-0000E5010000}"/>
    <cellStyle name="40% - Ênfase6 20" xfId="389" xr:uid="{00000000-0005-0000-0000-0000E6010000}"/>
    <cellStyle name="40% - Ênfase6 20 2" xfId="677" xr:uid="{00000000-0005-0000-0000-0000E7010000}"/>
    <cellStyle name="40% - Ênfase6 21" xfId="403" xr:uid="{00000000-0005-0000-0000-0000E8010000}"/>
    <cellStyle name="40% - Ênfase6 21 2" xfId="691" xr:uid="{00000000-0005-0000-0000-0000E9010000}"/>
    <cellStyle name="40% - Ênfase6 22" xfId="65" xr:uid="{00000000-0005-0000-0000-0000EA010000}"/>
    <cellStyle name="40% - Ênfase6 3" xfId="151" xr:uid="{00000000-0005-0000-0000-0000EB010000}"/>
    <cellStyle name="40% - Ênfase6 3 2" xfId="439" xr:uid="{00000000-0005-0000-0000-0000EC010000}"/>
    <cellStyle name="40% - Ênfase6 4" xfId="165" xr:uid="{00000000-0005-0000-0000-0000ED010000}"/>
    <cellStyle name="40% - Ênfase6 4 2" xfId="453" xr:uid="{00000000-0005-0000-0000-0000EE010000}"/>
    <cellStyle name="40% - Ênfase6 5" xfId="179" xr:uid="{00000000-0005-0000-0000-0000EF010000}"/>
    <cellStyle name="40% - Ênfase6 5 2" xfId="467" xr:uid="{00000000-0005-0000-0000-0000F0010000}"/>
    <cellStyle name="40% - Ênfase6 6" xfId="193" xr:uid="{00000000-0005-0000-0000-0000F1010000}"/>
    <cellStyle name="40% - Ênfase6 6 2" xfId="481" xr:uid="{00000000-0005-0000-0000-0000F2010000}"/>
    <cellStyle name="40% - Ênfase6 7" xfId="207" xr:uid="{00000000-0005-0000-0000-0000F3010000}"/>
    <cellStyle name="40% - Ênfase6 7 2" xfId="495" xr:uid="{00000000-0005-0000-0000-0000F4010000}"/>
    <cellStyle name="40% - Ênfase6 8" xfId="221" xr:uid="{00000000-0005-0000-0000-0000F5010000}"/>
    <cellStyle name="40% - Ênfase6 8 2" xfId="509" xr:uid="{00000000-0005-0000-0000-0000F6010000}"/>
    <cellStyle name="40% - Ênfase6 9" xfId="235" xr:uid="{00000000-0005-0000-0000-0000F7010000}"/>
    <cellStyle name="40% - Ênfase6 9 2" xfId="523" xr:uid="{00000000-0005-0000-0000-0000F8010000}"/>
    <cellStyle name="60% - Ênfase1" xfId="21" builtinId="32" customBuiltin="1"/>
    <cellStyle name="60% - Ênfase1 2" xfId="117" xr:uid="{00000000-0005-0000-0000-0000FA010000}"/>
    <cellStyle name="60% - Ênfase1 3" xfId="66" xr:uid="{00000000-0005-0000-0000-0000FB010000}"/>
    <cellStyle name="60% - Ênfase2" xfId="25" builtinId="36" customBuiltin="1"/>
    <cellStyle name="60% - Ênfase2 2" xfId="121" xr:uid="{00000000-0005-0000-0000-0000FD010000}"/>
    <cellStyle name="60% - Ênfase2 3" xfId="67" xr:uid="{00000000-0005-0000-0000-0000FE010000}"/>
    <cellStyle name="60% - Ênfase3" xfId="29" builtinId="40" customBuiltin="1"/>
    <cellStyle name="60% - Ênfase3 2" xfId="125" xr:uid="{00000000-0005-0000-0000-000000020000}"/>
    <cellStyle name="60% - Ênfase3 3" xfId="68" xr:uid="{00000000-0005-0000-0000-000001020000}"/>
    <cellStyle name="60% - Ênfase4" xfId="33" builtinId="44" customBuiltin="1"/>
    <cellStyle name="60% - Ênfase4 2" xfId="129" xr:uid="{00000000-0005-0000-0000-000003020000}"/>
    <cellStyle name="60% - Ênfase4 3" xfId="69" xr:uid="{00000000-0005-0000-0000-000004020000}"/>
    <cellStyle name="60% - Ênfase5" xfId="37" builtinId="48" customBuiltin="1"/>
    <cellStyle name="60% - Ênfase5 2" xfId="133" xr:uid="{00000000-0005-0000-0000-000006020000}"/>
    <cellStyle name="60% - Ênfase5 3" xfId="70" xr:uid="{00000000-0005-0000-0000-000007020000}"/>
    <cellStyle name="60% - Ênfase6" xfId="41" builtinId="52" customBuiltin="1"/>
    <cellStyle name="60% - Ênfase6 2" xfId="137" xr:uid="{00000000-0005-0000-0000-000009020000}"/>
    <cellStyle name="60% - Ênfase6 3" xfId="71" xr:uid="{00000000-0005-0000-0000-00000A020000}"/>
    <cellStyle name="Bom" xfId="6" builtinId="26" customBuiltin="1"/>
    <cellStyle name="Bom 2" xfId="102" xr:uid="{00000000-0005-0000-0000-00000C020000}"/>
    <cellStyle name="Bom 3" xfId="72" xr:uid="{00000000-0005-0000-0000-00000D020000}"/>
    <cellStyle name="Cálculo" xfId="11" builtinId="22" customBuiltin="1"/>
    <cellStyle name="Cálculo 2" xfId="107" xr:uid="{00000000-0005-0000-0000-00000F020000}"/>
    <cellStyle name="Cálculo 3" xfId="73" xr:uid="{00000000-0005-0000-0000-000010020000}"/>
    <cellStyle name="Célula de Verificação" xfId="13" builtinId="23" customBuiltin="1"/>
    <cellStyle name="Célula de Verificação 2" xfId="109" xr:uid="{00000000-0005-0000-0000-000012020000}"/>
    <cellStyle name="Célula de Verificação 3" xfId="74" xr:uid="{00000000-0005-0000-0000-000013020000}"/>
    <cellStyle name="Célula Vinculada" xfId="12" builtinId="24" customBuiltin="1"/>
    <cellStyle name="Célula Vinculada 2" xfId="108" xr:uid="{00000000-0005-0000-0000-000015020000}"/>
    <cellStyle name="Célula Vinculada 3" xfId="75" xr:uid="{00000000-0005-0000-0000-000016020000}"/>
    <cellStyle name="Ênfase1" xfId="18" builtinId="29" customBuiltin="1"/>
    <cellStyle name="Ênfase1 2" xfId="114" xr:uid="{00000000-0005-0000-0000-000018020000}"/>
    <cellStyle name="Ênfase1 3" xfId="76" xr:uid="{00000000-0005-0000-0000-000019020000}"/>
    <cellStyle name="Ênfase2" xfId="22" builtinId="33" customBuiltin="1"/>
    <cellStyle name="Ênfase2 2" xfId="118" xr:uid="{00000000-0005-0000-0000-00001B020000}"/>
    <cellStyle name="Ênfase2 3" xfId="77" xr:uid="{00000000-0005-0000-0000-00001C020000}"/>
    <cellStyle name="Ênfase3" xfId="26" builtinId="37" customBuiltin="1"/>
    <cellStyle name="Ênfase3 2" xfId="122" xr:uid="{00000000-0005-0000-0000-00001E020000}"/>
    <cellStyle name="Ênfase3 3" xfId="78" xr:uid="{00000000-0005-0000-0000-00001F020000}"/>
    <cellStyle name="Ênfase4" xfId="30" builtinId="41" customBuiltin="1"/>
    <cellStyle name="Ênfase4 2" xfId="126" xr:uid="{00000000-0005-0000-0000-000021020000}"/>
    <cellStyle name="Ênfase4 3" xfId="79" xr:uid="{00000000-0005-0000-0000-000022020000}"/>
    <cellStyle name="Ênfase5" xfId="34" builtinId="45" customBuiltin="1"/>
    <cellStyle name="Ênfase5 2" xfId="130" xr:uid="{00000000-0005-0000-0000-000024020000}"/>
    <cellStyle name="Ênfase5 3" xfId="80" xr:uid="{00000000-0005-0000-0000-000025020000}"/>
    <cellStyle name="Ênfase6" xfId="38" builtinId="49" customBuiltin="1"/>
    <cellStyle name="Ênfase6 2" xfId="134" xr:uid="{00000000-0005-0000-0000-000027020000}"/>
    <cellStyle name="Ênfase6 3" xfId="81" xr:uid="{00000000-0005-0000-0000-000028020000}"/>
    <cellStyle name="Entrada" xfId="9" builtinId="20" customBuiltin="1"/>
    <cellStyle name="Entrada 2" xfId="105" xr:uid="{00000000-0005-0000-0000-00002A020000}"/>
    <cellStyle name="Entrada 3" xfId="82" xr:uid="{00000000-0005-0000-0000-00002B020000}"/>
    <cellStyle name="Excel Built-in Check Cell" xfId="49" xr:uid="{00000000-0005-0000-0000-00002C020000}"/>
    <cellStyle name="Excel Built-in Normal" xfId="50" xr:uid="{00000000-0005-0000-0000-00002D020000}"/>
    <cellStyle name="Excel_BuiltIn_Comma 1" xfId="46" xr:uid="{00000000-0005-0000-0000-00002E020000}"/>
    <cellStyle name="Incorreto 2" xfId="103" xr:uid="{00000000-0005-0000-0000-000030020000}"/>
    <cellStyle name="Moeda 2" xfId="53" xr:uid="{00000000-0005-0000-0000-000031020000}"/>
    <cellStyle name="Moeda 3" xfId="51" xr:uid="{00000000-0005-0000-0000-000032020000}"/>
    <cellStyle name="Moeda 4" xfId="84" xr:uid="{00000000-0005-0000-0000-000033020000}"/>
    <cellStyle name="Neutra 2" xfId="104" xr:uid="{00000000-0005-0000-0000-000035020000}"/>
    <cellStyle name="Neutro" xfId="8" builtinId="28" customBuiltin="1"/>
    <cellStyle name="Neutro 2" xfId="85" xr:uid="{00000000-0005-0000-0000-000036020000}"/>
    <cellStyle name="Normal" xfId="0" builtinId="0"/>
    <cellStyle name="Normal 10" xfId="222" xr:uid="{00000000-0005-0000-0000-000038020000}"/>
    <cellStyle name="Normal 10 2" xfId="510" xr:uid="{00000000-0005-0000-0000-000039020000}"/>
    <cellStyle name="Normal 11" xfId="236" xr:uid="{00000000-0005-0000-0000-00003A020000}"/>
    <cellStyle name="Normal 11 2" xfId="524" xr:uid="{00000000-0005-0000-0000-00003B020000}"/>
    <cellStyle name="Normal 12" xfId="250" xr:uid="{00000000-0005-0000-0000-00003C020000}"/>
    <cellStyle name="Normal 12 2" xfId="538" xr:uid="{00000000-0005-0000-0000-00003D020000}"/>
    <cellStyle name="Normal 13" xfId="264" xr:uid="{00000000-0005-0000-0000-00003E020000}"/>
    <cellStyle name="Normal 13 2" xfId="552" xr:uid="{00000000-0005-0000-0000-00003F020000}"/>
    <cellStyle name="Normal 14" xfId="278" xr:uid="{00000000-0005-0000-0000-000040020000}"/>
    <cellStyle name="Normal 14 2" xfId="566" xr:uid="{00000000-0005-0000-0000-000041020000}"/>
    <cellStyle name="Normal 15" xfId="292" xr:uid="{00000000-0005-0000-0000-000042020000}"/>
    <cellStyle name="Normal 15 2" xfId="580" xr:uid="{00000000-0005-0000-0000-000043020000}"/>
    <cellStyle name="Normal 16" xfId="306" xr:uid="{00000000-0005-0000-0000-000044020000}"/>
    <cellStyle name="Normal 16 2" xfId="594" xr:uid="{00000000-0005-0000-0000-000045020000}"/>
    <cellStyle name="Normal 17" xfId="320" xr:uid="{00000000-0005-0000-0000-000046020000}"/>
    <cellStyle name="Normal 17 2" xfId="608" xr:uid="{00000000-0005-0000-0000-000047020000}"/>
    <cellStyle name="Normal 18" xfId="334" xr:uid="{00000000-0005-0000-0000-000048020000}"/>
    <cellStyle name="Normal 18 2" xfId="622" xr:uid="{00000000-0005-0000-0000-000049020000}"/>
    <cellStyle name="Normal 19" xfId="348" xr:uid="{00000000-0005-0000-0000-00004A020000}"/>
    <cellStyle name="Normal 19 2" xfId="636" xr:uid="{00000000-0005-0000-0000-00004B020000}"/>
    <cellStyle name="Normal 2" xfId="47" xr:uid="{00000000-0005-0000-0000-00004C020000}"/>
    <cellStyle name="Normal 2 2" xfId="408" xr:uid="{00000000-0005-0000-0000-00004D020000}"/>
    <cellStyle name="Normal 20" xfId="362" xr:uid="{00000000-0005-0000-0000-00004E020000}"/>
    <cellStyle name="Normal 20 2" xfId="650" xr:uid="{00000000-0005-0000-0000-00004F020000}"/>
    <cellStyle name="Normal 21" xfId="376" xr:uid="{00000000-0005-0000-0000-000050020000}"/>
    <cellStyle name="Normal 21 2" xfId="664" xr:uid="{00000000-0005-0000-0000-000051020000}"/>
    <cellStyle name="Normal 22" xfId="390" xr:uid="{00000000-0005-0000-0000-000052020000}"/>
    <cellStyle name="Normal 22 2" xfId="678" xr:uid="{00000000-0005-0000-0000-000053020000}"/>
    <cellStyle name="Normal 23" xfId="404" xr:uid="{00000000-0005-0000-0000-000054020000}"/>
    <cellStyle name="Normal 23 2" xfId="692" xr:uid="{00000000-0005-0000-0000-000055020000}"/>
    <cellStyle name="Normal 24" xfId="406" xr:uid="{00000000-0005-0000-0000-000056020000}"/>
    <cellStyle name="Normal 24 2" xfId="694" xr:uid="{00000000-0005-0000-0000-000057020000}"/>
    <cellStyle name="Normal 3" xfId="52" xr:uid="{00000000-0005-0000-0000-000058020000}"/>
    <cellStyle name="Normal 3 2" xfId="412" xr:uid="{00000000-0005-0000-0000-000059020000}"/>
    <cellStyle name="Normal 4" xfId="44" xr:uid="{00000000-0005-0000-0000-00005A020000}"/>
    <cellStyle name="Normal 4 2" xfId="426" xr:uid="{00000000-0005-0000-0000-00005B020000}"/>
    <cellStyle name="Normal 4 3" xfId="138" xr:uid="{00000000-0005-0000-0000-00005C020000}"/>
    <cellStyle name="Normal 5" xfId="152" xr:uid="{00000000-0005-0000-0000-00005D020000}"/>
    <cellStyle name="Normal 5 2" xfId="440" xr:uid="{00000000-0005-0000-0000-00005E020000}"/>
    <cellStyle name="Normal 6" xfId="166" xr:uid="{00000000-0005-0000-0000-00005F020000}"/>
    <cellStyle name="Normal 6 2" xfId="454" xr:uid="{00000000-0005-0000-0000-000060020000}"/>
    <cellStyle name="Normal 7" xfId="180" xr:uid="{00000000-0005-0000-0000-000061020000}"/>
    <cellStyle name="Normal 7 2" xfId="468" xr:uid="{00000000-0005-0000-0000-000062020000}"/>
    <cellStyle name="Normal 8" xfId="194" xr:uid="{00000000-0005-0000-0000-000063020000}"/>
    <cellStyle name="Normal 8 2" xfId="482" xr:uid="{00000000-0005-0000-0000-000064020000}"/>
    <cellStyle name="Normal 9" xfId="208" xr:uid="{00000000-0005-0000-0000-000065020000}"/>
    <cellStyle name="Normal 9 2" xfId="496" xr:uid="{00000000-0005-0000-0000-000066020000}"/>
    <cellStyle name="Nota" xfId="15" builtinId="10" customBuiltin="1"/>
    <cellStyle name="Nota 10" xfId="237" xr:uid="{00000000-0005-0000-0000-000068020000}"/>
    <cellStyle name="Nota 10 2" xfId="525" xr:uid="{00000000-0005-0000-0000-000069020000}"/>
    <cellStyle name="Nota 11" xfId="251" xr:uid="{00000000-0005-0000-0000-00006A020000}"/>
    <cellStyle name="Nota 11 2" xfId="539" xr:uid="{00000000-0005-0000-0000-00006B020000}"/>
    <cellStyle name="Nota 12" xfId="265" xr:uid="{00000000-0005-0000-0000-00006C020000}"/>
    <cellStyle name="Nota 12 2" xfId="553" xr:uid="{00000000-0005-0000-0000-00006D020000}"/>
    <cellStyle name="Nota 13" xfId="279" xr:uid="{00000000-0005-0000-0000-00006E020000}"/>
    <cellStyle name="Nota 13 2" xfId="567" xr:uid="{00000000-0005-0000-0000-00006F020000}"/>
    <cellStyle name="Nota 14" xfId="293" xr:uid="{00000000-0005-0000-0000-000070020000}"/>
    <cellStyle name="Nota 14 2" xfId="581" xr:uid="{00000000-0005-0000-0000-000071020000}"/>
    <cellStyle name="Nota 15" xfId="307" xr:uid="{00000000-0005-0000-0000-000072020000}"/>
    <cellStyle name="Nota 15 2" xfId="595" xr:uid="{00000000-0005-0000-0000-000073020000}"/>
    <cellStyle name="Nota 16" xfId="321" xr:uid="{00000000-0005-0000-0000-000074020000}"/>
    <cellStyle name="Nota 16 2" xfId="609" xr:uid="{00000000-0005-0000-0000-000075020000}"/>
    <cellStyle name="Nota 17" xfId="335" xr:uid="{00000000-0005-0000-0000-000076020000}"/>
    <cellStyle name="Nota 17 2" xfId="623" xr:uid="{00000000-0005-0000-0000-000077020000}"/>
    <cellStyle name="Nota 18" xfId="349" xr:uid="{00000000-0005-0000-0000-000078020000}"/>
    <cellStyle name="Nota 18 2" xfId="637" xr:uid="{00000000-0005-0000-0000-000079020000}"/>
    <cellStyle name="Nota 19" xfId="363" xr:uid="{00000000-0005-0000-0000-00007A020000}"/>
    <cellStyle name="Nota 19 2" xfId="651" xr:uid="{00000000-0005-0000-0000-00007B020000}"/>
    <cellStyle name="Nota 2" xfId="111" xr:uid="{00000000-0005-0000-0000-00007C020000}"/>
    <cellStyle name="Nota 2 2" xfId="413" xr:uid="{00000000-0005-0000-0000-00007D020000}"/>
    <cellStyle name="Nota 20" xfId="377" xr:uid="{00000000-0005-0000-0000-00007E020000}"/>
    <cellStyle name="Nota 20 2" xfId="665" xr:uid="{00000000-0005-0000-0000-00007F020000}"/>
    <cellStyle name="Nota 21" xfId="391" xr:uid="{00000000-0005-0000-0000-000080020000}"/>
    <cellStyle name="Nota 21 2" xfId="679" xr:uid="{00000000-0005-0000-0000-000081020000}"/>
    <cellStyle name="Nota 22" xfId="409" xr:uid="{00000000-0005-0000-0000-000082020000}"/>
    <cellStyle name="Nota 23" xfId="86" xr:uid="{00000000-0005-0000-0000-000083020000}"/>
    <cellStyle name="Nota 3" xfId="139" xr:uid="{00000000-0005-0000-0000-000084020000}"/>
    <cellStyle name="Nota 3 2" xfId="427" xr:uid="{00000000-0005-0000-0000-000085020000}"/>
    <cellStyle name="Nota 4" xfId="153" xr:uid="{00000000-0005-0000-0000-000086020000}"/>
    <cellStyle name="Nota 4 2" xfId="441" xr:uid="{00000000-0005-0000-0000-000087020000}"/>
    <cellStyle name="Nota 5" xfId="167" xr:uid="{00000000-0005-0000-0000-000088020000}"/>
    <cellStyle name="Nota 5 2" xfId="455" xr:uid="{00000000-0005-0000-0000-000089020000}"/>
    <cellStyle name="Nota 6" xfId="181" xr:uid="{00000000-0005-0000-0000-00008A020000}"/>
    <cellStyle name="Nota 6 2" xfId="469" xr:uid="{00000000-0005-0000-0000-00008B020000}"/>
    <cellStyle name="Nota 7" xfId="195" xr:uid="{00000000-0005-0000-0000-00008C020000}"/>
    <cellStyle name="Nota 7 2" xfId="483" xr:uid="{00000000-0005-0000-0000-00008D020000}"/>
    <cellStyle name="Nota 8" xfId="209" xr:uid="{00000000-0005-0000-0000-00008E020000}"/>
    <cellStyle name="Nota 8 2" xfId="497" xr:uid="{00000000-0005-0000-0000-00008F020000}"/>
    <cellStyle name="Nota 9" xfId="223" xr:uid="{00000000-0005-0000-0000-000090020000}"/>
    <cellStyle name="Nota 9 2" xfId="511" xr:uid="{00000000-0005-0000-0000-000091020000}"/>
    <cellStyle name="Porcentagem" xfId="43" builtinId="5"/>
    <cellStyle name="Porcentagem 3" xfId="696" xr:uid="{1E7669BE-45B0-4682-9ECB-47A7F183CEC3}"/>
    <cellStyle name="Ruim" xfId="7" builtinId="27" customBuiltin="1"/>
    <cellStyle name="Ruim 2" xfId="83" xr:uid="{00000000-0005-0000-0000-000093020000}"/>
    <cellStyle name="Saída" xfId="10" builtinId="21" customBuiltin="1"/>
    <cellStyle name="Saída 2" xfId="106" xr:uid="{00000000-0005-0000-0000-000095020000}"/>
    <cellStyle name="Saída 3" xfId="87" xr:uid="{00000000-0005-0000-0000-000096020000}"/>
    <cellStyle name="Separador de milhares 2" xfId="88" xr:uid="{00000000-0005-0000-0000-000097020000}"/>
    <cellStyle name="Separador de milhares 2 2" xfId="410" xr:uid="{00000000-0005-0000-0000-000098020000}"/>
    <cellStyle name="Texto de Aviso" xfId="14" builtinId="11" customBuiltin="1"/>
    <cellStyle name="Texto de Aviso 2" xfId="110" xr:uid="{00000000-0005-0000-0000-00009A020000}"/>
    <cellStyle name="Texto de Aviso 3" xfId="89" xr:uid="{00000000-0005-0000-0000-00009B020000}"/>
    <cellStyle name="Texto Explicativo" xfId="16" builtinId="53" customBuiltin="1"/>
    <cellStyle name="Texto Explicativo 2" xfId="112" xr:uid="{00000000-0005-0000-0000-00009D020000}"/>
    <cellStyle name="Texto Explicativo 3" xfId="90" xr:uid="{00000000-0005-0000-0000-00009E020000}"/>
    <cellStyle name="Título" xfId="1" builtinId="15" customBuiltin="1"/>
    <cellStyle name="Título 1" xfId="2" builtinId="16" customBuiltin="1"/>
    <cellStyle name="Título 1 2" xfId="98" xr:uid="{00000000-0005-0000-0000-0000A1020000}"/>
    <cellStyle name="Título 1 3" xfId="92" xr:uid="{00000000-0005-0000-0000-0000A2020000}"/>
    <cellStyle name="Título 2" xfId="3" builtinId="17" customBuiltin="1"/>
    <cellStyle name="Título 2 2" xfId="99" xr:uid="{00000000-0005-0000-0000-0000A4020000}"/>
    <cellStyle name="Título 2 3" xfId="93" xr:uid="{00000000-0005-0000-0000-0000A5020000}"/>
    <cellStyle name="Título 3" xfId="4" builtinId="18" customBuiltin="1"/>
    <cellStyle name="Título 3 2" xfId="100" xr:uid="{00000000-0005-0000-0000-0000A7020000}"/>
    <cellStyle name="Título 3 3" xfId="94" xr:uid="{00000000-0005-0000-0000-0000A8020000}"/>
    <cellStyle name="Título 4" xfId="5" builtinId="19" customBuiltin="1"/>
    <cellStyle name="Título 4 2" xfId="101" xr:uid="{00000000-0005-0000-0000-0000AA020000}"/>
    <cellStyle name="Título 4 3" xfId="95" xr:uid="{00000000-0005-0000-0000-0000AB020000}"/>
    <cellStyle name="Título 5" xfId="97" xr:uid="{00000000-0005-0000-0000-0000AC020000}"/>
    <cellStyle name="Título 6" xfId="91" xr:uid="{00000000-0005-0000-0000-0000AD020000}"/>
    <cellStyle name="Total" xfId="17" builtinId="25" customBuiltin="1"/>
    <cellStyle name="Total 2" xfId="113" xr:uid="{00000000-0005-0000-0000-0000AF020000}"/>
    <cellStyle name="Total 3" xfId="96" xr:uid="{00000000-0005-0000-0000-0000B0020000}"/>
    <cellStyle name="Vírgula" xfId="42" builtinId="3"/>
    <cellStyle name="Vírgula 2" xfId="45" xr:uid="{00000000-0005-0000-0000-0000B2020000}"/>
    <cellStyle name="Vírgula 2 2" xfId="693" xr:uid="{00000000-0005-0000-0000-0000B3020000}"/>
    <cellStyle name="Vírgula 2 3" xfId="405" xr:uid="{00000000-0005-0000-0000-0000B4020000}"/>
    <cellStyle name="Vírgula 3" xfId="407" xr:uid="{00000000-0005-0000-0000-0000B5020000}"/>
    <cellStyle name="Vírgula 3 2" xfId="695" xr:uid="{00000000-0005-0000-0000-0000B6020000}"/>
    <cellStyle name="Vírgula 4" xfId="411" xr:uid="{00000000-0005-0000-0000-0000B7020000}"/>
    <cellStyle name="Vírgula 5" xfId="697" xr:uid="{DDDBC6A1-7901-4382-A0C6-B15C2C13BBD2}"/>
  </cellStyles>
  <dxfs count="0"/>
  <tableStyles count="0" defaultTableStyle="TableStyleMedium2" defaultPivotStyle="PivotStyleLight16"/>
  <colors>
    <mruColors>
      <color rgb="FFFFCCCC"/>
      <color rgb="FFFF99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theme/theme1.xml><?xml version="1.0" encoding="utf-8"?>
<a:theme xmlns:a="http://schemas.openxmlformats.org/drawingml/2006/main" name="Tema do Office 2013 -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28"/>
  <sheetViews>
    <sheetView tabSelected="1" workbookViewId="0">
      <selection activeCell="J1" sqref="J1"/>
    </sheetView>
  </sheetViews>
  <sheetFormatPr defaultColWidth="8.81640625" defaultRowHeight="14.5" x14ac:dyDescent="0.35"/>
  <cols>
    <col min="1" max="1" width="37.1796875" customWidth="1"/>
    <col min="2" max="2" width="137.453125" customWidth="1"/>
  </cols>
  <sheetData>
    <row r="1" spans="1:3" x14ac:dyDescent="0.35">
      <c r="A1" s="252" t="s">
        <v>0</v>
      </c>
      <c r="B1" s="252" t="s">
        <v>1</v>
      </c>
    </row>
    <row r="2" spans="1:3" x14ac:dyDescent="0.35">
      <c r="A2" s="252"/>
      <c r="B2" s="252"/>
    </row>
    <row r="3" spans="1:3" x14ac:dyDescent="0.35">
      <c r="A3" s="60" t="s">
        <v>2</v>
      </c>
      <c r="B3" s="157" t="s">
        <v>3</v>
      </c>
    </row>
    <row r="4" spans="1:3" ht="72.5" x14ac:dyDescent="0.35">
      <c r="A4" s="156" t="s">
        <v>4</v>
      </c>
      <c r="B4" s="158" t="s">
        <v>5</v>
      </c>
    </row>
    <row r="5" spans="1:3" ht="43.5" x14ac:dyDescent="0.35">
      <c r="A5" s="60" t="s">
        <v>6</v>
      </c>
      <c r="B5" s="159" t="s">
        <v>7</v>
      </c>
    </row>
    <row r="6" spans="1:3" x14ac:dyDescent="0.35">
      <c r="A6" s="156" t="s">
        <v>8</v>
      </c>
      <c r="B6" s="160" t="s">
        <v>9</v>
      </c>
    </row>
    <row r="7" spans="1:3" x14ac:dyDescent="0.35">
      <c r="A7" s="60" t="s">
        <v>10</v>
      </c>
      <c r="B7" s="159" t="s">
        <v>11</v>
      </c>
    </row>
    <row r="8" spans="1:3" x14ac:dyDescent="0.35">
      <c r="A8" s="156" t="s">
        <v>12</v>
      </c>
      <c r="B8" s="160" t="s">
        <v>13</v>
      </c>
    </row>
    <row r="9" spans="1:3" ht="43.5" x14ac:dyDescent="0.35">
      <c r="A9" s="60" t="s">
        <v>14</v>
      </c>
      <c r="B9" s="159" t="s">
        <v>15</v>
      </c>
      <c r="C9" s="251"/>
    </row>
    <row r="10" spans="1:3" ht="35" customHeight="1" x14ac:dyDescent="0.35">
      <c r="A10" s="156" t="s">
        <v>16</v>
      </c>
      <c r="B10" s="158" t="s">
        <v>17</v>
      </c>
    </row>
    <row r="11" spans="1:3" ht="58" x14ac:dyDescent="0.35">
      <c r="A11" s="60" t="s">
        <v>18</v>
      </c>
      <c r="B11" s="159" t="s">
        <v>19</v>
      </c>
    </row>
    <row r="12" spans="1:3" ht="34" customHeight="1" x14ac:dyDescent="0.35">
      <c r="A12" s="156" t="s">
        <v>20</v>
      </c>
      <c r="B12" s="158" t="s">
        <v>21</v>
      </c>
    </row>
    <row r="13" spans="1:3" ht="43.5" x14ac:dyDescent="0.35">
      <c r="A13" s="60">
        <v>9496</v>
      </c>
      <c r="B13" s="159" t="s">
        <v>22</v>
      </c>
    </row>
    <row r="14" spans="1:3" ht="43.5" x14ac:dyDescent="0.35">
      <c r="A14" s="156" t="s">
        <v>657</v>
      </c>
      <c r="B14" s="158" t="s">
        <v>660</v>
      </c>
    </row>
    <row r="15" spans="1:3" ht="43.5" x14ac:dyDescent="0.35">
      <c r="A15" s="60" t="s">
        <v>659</v>
      </c>
      <c r="B15" s="159" t="s">
        <v>661</v>
      </c>
    </row>
    <row r="16" spans="1:3" ht="29" x14ac:dyDescent="0.35">
      <c r="A16" s="156" t="s">
        <v>658</v>
      </c>
      <c r="B16" s="158" t="s">
        <v>662</v>
      </c>
    </row>
    <row r="17" spans="1:2" ht="43.5" x14ac:dyDescent="0.35">
      <c r="A17" s="60" t="s">
        <v>23</v>
      </c>
      <c r="B17" s="159" t="s">
        <v>664</v>
      </c>
    </row>
    <row r="18" spans="1:2" x14ac:dyDescent="0.35">
      <c r="A18" s="156" t="s">
        <v>24</v>
      </c>
      <c r="B18" s="158" t="s">
        <v>25</v>
      </c>
    </row>
    <row r="19" spans="1:2" x14ac:dyDescent="0.35">
      <c r="A19" s="143"/>
      <c r="B19" s="143"/>
    </row>
    <row r="20" spans="1:2" x14ac:dyDescent="0.35">
      <c r="A20" s="143"/>
      <c r="B20" s="143"/>
    </row>
    <row r="21" spans="1:2" x14ac:dyDescent="0.35">
      <c r="A21" s="143"/>
      <c r="B21" s="143"/>
    </row>
    <row r="22" spans="1:2" x14ac:dyDescent="0.35">
      <c r="A22" s="143"/>
      <c r="B22" s="143"/>
    </row>
    <row r="23" spans="1:2" x14ac:dyDescent="0.35">
      <c r="A23" s="143"/>
      <c r="B23" s="143"/>
    </row>
    <row r="24" spans="1:2" x14ac:dyDescent="0.35">
      <c r="A24" s="143"/>
      <c r="B24" s="143"/>
    </row>
    <row r="25" spans="1:2" x14ac:dyDescent="0.35">
      <c r="A25" s="143"/>
      <c r="B25" s="143"/>
    </row>
    <row r="26" spans="1:2" x14ac:dyDescent="0.35">
      <c r="A26" s="143"/>
      <c r="B26" s="143"/>
    </row>
    <row r="27" spans="1:2" x14ac:dyDescent="0.35">
      <c r="A27" s="143"/>
      <c r="B27" s="143"/>
    </row>
    <row r="28" spans="1:2" x14ac:dyDescent="0.35">
      <c r="A28" s="143"/>
      <c r="B28" s="143"/>
    </row>
  </sheetData>
  <mergeCells count="2">
    <mergeCell ref="A1:A2"/>
    <mergeCell ref="B1:B2"/>
  </mergeCells>
  <pageMargins left="0.511811024" right="0.511811024" top="0.78740157499999996" bottom="0.78740157499999996" header="0.31496062000000002" footer="0.31496062000000002"/>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Planilha2"/>
  <dimension ref="A1:N651"/>
  <sheetViews>
    <sheetView topLeftCell="A4" zoomScaleNormal="100" workbookViewId="0">
      <selection activeCell="B5" sqref="B5"/>
    </sheetView>
  </sheetViews>
  <sheetFormatPr defaultColWidth="8.81640625" defaultRowHeight="14.5" x14ac:dyDescent="0.35"/>
  <cols>
    <col min="2" max="2" width="10.81640625" bestFit="1" customWidth="1"/>
    <col min="3" max="3" width="20" bestFit="1" customWidth="1"/>
    <col min="4" max="4" width="17.453125" bestFit="1" customWidth="1"/>
    <col min="5" max="5" width="20" bestFit="1" customWidth="1"/>
    <col min="6" max="6" width="19" customWidth="1"/>
    <col min="7" max="7" width="27" customWidth="1"/>
    <col min="8" max="8" width="17.81640625" customWidth="1"/>
    <col min="9" max="9" width="16.453125" bestFit="1" customWidth="1"/>
    <col min="10" max="10" width="17.453125" bestFit="1" customWidth="1"/>
    <col min="11" max="11" width="18.453125" bestFit="1" customWidth="1"/>
    <col min="12" max="12" width="20" bestFit="1" customWidth="1"/>
    <col min="16" max="16" width="10.453125" bestFit="1" customWidth="1"/>
    <col min="17" max="17" width="19.453125" bestFit="1" customWidth="1"/>
  </cols>
  <sheetData>
    <row r="1" spans="1:14" x14ac:dyDescent="0.35">
      <c r="B1" s="2" t="s">
        <v>350</v>
      </c>
    </row>
    <row r="2" spans="1:14" ht="29" x14ac:dyDescent="0.35">
      <c r="C2" s="3" t="s">
        <v>351</v>
      </c>
      <c r="D2" s="3" t="s">
        <v>352</v>
      </c>
      <c r="E2" s="3" t="s">
        <v>353</v>
      </c>
      <c r="F2" s="3" t="s">
        <v>354</v>
      </c>
      <c r="G2" s="3" t="s">
        <v>355</v>
      </c>
      <c r="H2" s="4" t="s">
        <v>39</v>
      </c>
      <c r="I2" s="4" t="s">
        <v>41</v>
      </c>
      <c r="J2" s="4" t="s">
        <v>356</v>
      </c>
      <c r="K2" s="4" t="s">
        <v>40</v>
      </c>
      <c r="L2" s="4" t="s">
        <v>357</v>
      </c>
      <c r="M2" t="s">
        <v>26</v>
      </c>
    </row>
    <row r="3" spans="1:14" x14ac:dyDescent="0.35">
      <c r="N3" t="s">
        <v>358</v>
      </c>
    </row>
    <row r="4" spans="1:14" x14ac:dyDescent="0.35">
      <c r="B4" s="1">
        <v>44562</v>
      </c>
      <c r="M4" s="5"/>
      <c r="N4">
        <f>4%/12</f>
        <v>3.3333333333333335E-3</v>
      </c>
    </row>
    <row r="5" spans="1:14" x14ac:dyDescent="0.35">
      <c r="B5" s="1">
        <v>44593</v>
      </c>
      <c r="C5" s="16">
        <v>0</v>
      </c>
      <c r="D5" s="16">
        <f t="shared" ref="D5:D64" si="0">C5*M5</f>
        <v>0</v>
      </c>
      <c r="E5" s="16">
        <f t="shared" ref="E5:E12" si="1">C5+D5</f>
        <v>0</v>
      </c>
      <c r="F5" s="16"/>
      <c r="G5" s="29"/>
      <c r="H5" s="16">
        <f t="shared" ref="H5:H32" si="2">SUM(E5:G5)*$N$4</f>
        <v>0</v>
      </c>
      <c r="I5" s="18">
        <v>0</v>
      </c>
      <c r="J5" s="16">
        <v>0</v>
      </c>
      <c r="K5" s="19">
        <v>0</v>
      </c>
      <c r="L5" s="16">
        <f t="shared" ref="L5:L63" si="3">SUM(E5:H5)-I5</f>
        <v>0</v>
      </c>
      <c r="M5" s="17">
        <f>VLOOKUP(B5,Encargos!$A$8:$B$652,2,0)</f>
        <v>4.3430000000000005E-3</v>
      </c>
    </row>
    <row r="6" spans="1:14" x14ac:dyDescent="0.35">
      <c r="B6" s="1">
        <v>44621</v>
      </c>
      <c r="C6" s="16">
        <f>L5</f>
        <v>0</v>
      </c>
      <c r="D6" s="16">
        <f t="shared" si="0"/>
        <v>0</v>
      </c>
      <c r="E6" s="16">
        <f t="shared" si="1"/>
        <v>0</v>
      </c>
      <c r="F6" s="16">
        <f>'9496'!X4</f>
        <v>300796473.94446635</v>
      </c>
      <c r="G6" s="29">
        <f>VLOOKUP(B6,'Fluxo dív. garantidas - RRF'!$O$3:$P$122,2,0)</f>
        <v>0</v>
      </c>
      <c r="H6" s="16">
        <f t="shared" si="2"/>
        <v>1002654.9131482212</v>
      </c>
      <c r="I6" s="18">
        <v>0</v>
      </c>
      <c r="J6" s="16">
        <v>0</v>
      </c>
      <c r="K6" s="19">
        <v>0</v>
      </c>
      <c r="L6" s="16">
        <f t="shared" si="3"/>
        <v>301799128.85761458</v>
      </c>
      <c r="M6" s="17">
        <f>VLOOKUP(B6,Encargos!$A$8:$B$652,2,0)</f>
        <v>3.9760000000000004E-3</v>
      </c>
    </row>
    <row r="7" spans="1:14" x14ac:dyDescent="0.35">
      <c r="B7" s="1">
        <v>44652</v>
      </c>
      <c r="C7" s="16">
        <f t="shared" ref="C7:C68" si="4">L6</f>
        <v>301799128.85761458</v>
      </c>
      <c r="D7" s="16">
        <f t="shared" si="0"/>
        <v>1268461.7385885541</v>
      </c>
      <c r="E7" s="16">
        <f>C7+D7</f>
        <v>303067590.59620315</v>
      </c>
      <c r="F7" s="16">
        <f>'9496'!X5</f>
        <v>301890432.39994252</v>
      </c>
      <c r="G7" s="29">
        <f>VLOOKUP(B7,'Fluxo dív. garantidas - RRF'!$O$3:$P$122,2,0)</f>
        <v>182661018.09</v>
      </c>
      <c r="H7" s="16">
        <f t="shared" si="2"/>
        <v>2625396.8036204861</v>
      </c>
      <c r="I7" s="18">
        <v>0</v>
      </c>
      <c r="J7" s="16">
        <v>0</v>
      </c>
      <c r="K7" s="19">
        <f t="shared" ref="K7:K12" si="5">I7-J7</f>
        <v>0</v>
      </c>
      <c r="L7" s="16">
        <f t="shared" si="3"/>
        <v>790244437.88976622</v>
      </c>
      <c r="M7" s="17">
        <f>VLOOKUP(B7,Encargos!$A$8:$B$652,2,0)</f>
        <v>4.2030000000000001E-3</v>
      </c>
    </row>
    <row r="8" spans="1:14" x14ac:dyDescent="0.35">
      <c r="B8" s="1">
        <v>44682</v>
      </c>
      <c r="C8" s="16">
        <f t="shared" si="4"/>
        <v>790244437.88976622</v>
      </c>
      <c r="D8" s="16">
        <f t="shared" si="0"/>
        <v>4675876.3389937468</v>
      </c>
      <c r="E8" s="16">
        <f t="shared" si="1"/>
        <v>794920314.22876</v>
      </c>
      <c r="F8" s="16">
        <f>'9496'!X6</f>
        <v>303240637.24736178</v>
      </c>
      <c r="G8" s="29">
        <f>VLOOKUP(B8,'Fluxo dív. garantidas - RRF'!$O$3:$P$122,2,0)</f>
        <v>47035090.710000001</v>
      </c>
      <c r="H8" s="16">
        <f t="shared" si="2"/>
        <v>3817320.1406204067</v>
      </c>
      <c r="I8" s="18">
        <v>0</v>
      </c>
      <c r="J8" s="16">
        <v>0</v>
      </c>
      <c r="K8" s="19">
        <f t="shared" si="5"/>
        <v>0</v>
      </c>
      <c r="L8" s="16">
        <f t="shared" si="3"/>
        <v>1149013362.3267424</v>
      </c>
      <c r="M8" s="17">
        <f>VLOOKUP(B8,Encargos!$A$8:$B$652,2,0)</f>
        <v>5.9170000000000004E-3</v>
      </c>
    </row>
    <row r="9" spans="1:14" x14ac:dyDescent="0.35">
      <c r="B9" s="1">
        <v>44713</v>
      </c>
      <c r="C9" s="16">
        <f t="shared" si="4"/>
        <v>1149013362.3267424</v>
      </c>
      <c r="D9" s="16">
        <f t="shared" si="0"/>
        <v>5737023.7180974251</v>
      </c>
      <c r="E9" s="16">
        <f>C9+D9+'Art. 23'!E9</f>
        <v>17834491495.023903</v>
      </c>
      <c r="F9" s="16">
        <f>'9496'!X7</f>
        <v>305520069.98856527</v>
      </c>
      <c r="G9" s="29">
        <f>VLOOKUP(B9,'Fluxo dív. garantidas - RRF'!$O$3:$P$122,2,0)</f>
        <v>66205320.100000001</v>
      </c>
      <c r="H9" s="16">
        <f t="shared" si="2"/>
        <v>60687389.617041551</v>
      </c>
      <c r="I9" s="18">
        <v>0</v>
      </c>
      <c r="J9" s="16">
        <v>0</v>
      </c>
      <c r="K9" s="19">
        <f t="shared" si="5"/>
        <v>0</v>
      </c>
      <c r="L9" s="16">
        <f t="shared" si="3"/>
        <v>18266904274.729507</v>
      </c>
      <c r="M9" s="17">
        <f>VLOOKUP(B9,Encargos!$A$8:$B$652,2,0)</f>
        <v>4.993E-3</v>
      </c>
    </row>
    <row r="10" spans="1:14" x14ac:dyDescent="0.35">
      <c r="A10">
        <v>360</v>
      </c>
      <c r="B10" s="1">
        <v>44743</v>
      </c>
      <c r="C10" s="16">
        <f t="shared" si="4"/>
        <v>18266904274.729507</v>
      </c>
      <c r="D10" s="16">
        <f t="shared" si="0"/>
        <v>127667393.97608452</v>
      </c>
      <c r="E10" s="16">
        <f>C10+D10</f>
        <v>18394571668.705593</v>
      </c>
      <c r="F10" s="16">
        <f>'9496'!X8</f>
        <v>306801969.18274635</v>
      </c>
      <c r="G10" s="29">
        <f>VLOOKUP(B10,'Fluxo dív. garantidas - RRF'!$O$3:$P$122,2,0)</f>
        <v>49853100.950000003</v>
      </c>
      <c r="H10" s="16">
        <f t="shared" si="2"/>
        <v>62504089.129461139</v>
      </c>
      <c r="I10" s="18">
        <f t="shared" ref="I10:I73" si="6">PMT($N$4,A10,-SUM(E10:G10))</f>
        <v>89521224.538623303</v>
      </c>
      <c r="J10" s="16">
        <f t="shared" ref="J10:J12" si="7">H10</f>
        <v>62504089.129461139</v>
      </c>
      <c r="K10" s="19">
        <f t="shared" si="5"/>
        <v>27017135.409162164</v>
      </c>
      <c r="L10" s="16">
        <f t="shared" si="3"/>
        <v>18724209603.429176</v>
      </c>
      <c r="M10" s="17">
        <f>VLOOKUP(B10,Encargos!$A$8:$B$652,2,0)</f>
        <v>6.9889999999999996E-3</v>
      </c>
    </row>
    <row r="11" spans="1:14" x14ac:dyDescent="0.35">
      <c r="A11">
        <f>A10-1</f>
        <v>359</v>
      </c>
      <c r="B11" s="1">
        <v>44774</v>
      </c>
      <c r="C11" s="16">
        <f t="shared" si="4"/>
        <v>18724209603.429176</v>
      </c>
      <c r="D11" s="16">
        <f t="shared" si="0"/>
        <v>127268452.67450811</v>
      </c>
      <c r="E11" s="16">
        <f t="shared" si="1"/>
        <v>18851478056.103683</v>
      </c>
      <c r="F11" s="16">
        <f>'9496'!X9</f>
        <v>309535520.36674941</v>
      </c>
      <c r="G11" s="29">
        <f>VLOOKUP(B11,'Fluxo dív. garantidas - RRF'!$O$3:$P$122,2,0)</f>
        <v>53473185.539999999</v>
      </c>
      <c r="H11" s="16">
        <f t="shared" si="2"/>
        <v>64048289.20670145</v>
      </c>
      <c r="I11" s="18">
        <f t="shared" si="6"/>
        <v>91865260.016172811</v>
      </c>
      <c r="J11" s="16">
        <f t="shared" si="7"/>
        <v>64048289.20670145</v>
      </c>
      <c r="K11" s="19">
        <f t="shared" si="5"/>
        <v>27816970.809471361</v>
      </c>
      <c r="L11" s="16">
        <f t="shared" si="3"/>
        <v>19186669791.200962</v>
      </c>
      <c r="M11" s="17">
        <f>VLOOKUP(B11,Encargos!$A$8:$B$652,2,0)</f>
        <v>6.7970000000000001E-3</v>
      </c>
    </row>
    <row r="12" spans="1:14" x14ac:dyDescent="0.35">
      <c r="A12">
        <f t="shared" ref="A12:A75" si="8">A11-1</f>
        <v>358</v>
      </c>
      <c r="B12" s="1">
        <v>44805</v>
      </c>
      <c r="C12" s="16">
        <f t="shared" si="4"/>
        <v>19186669791.200962</v>
      </c>
      <c r="D12" s="16">
        <f t="shared" si="0"/>
        <v>134134008.51028593</v>
      </c>
      <c r="E12" s="16">
        <f t="shared" si="1"/>
        <v>19320803799.711246</v>
      </c>
      <c r="F12" s="16">
        <f>'9496'!X10</f>
        <v>311587720.13017732</v>
      </c>
      <c r="G12" s="29">
        <f>VLOOKUP(B12,'Fluxo dív. garantidas - RRF'!$O$3:$P$122,2,0)</f>
        <v>55670432.599999994</v>
      </c>
      <c r="H12" s="16">
        <f t="shared" si="2"/>
        <v>65626873.17480474</v>
      </c>
      <c r="I12" s="18">
        <f t="shared" si="6"/>
        <v>94265912.227509081</v>
      </c>
      <c r="J12" s="16">
        <f t="shared" si="7"/>
        <v>65626873.17480474</v>
      </c>
      <c r="K12" s="19">
        <f t="shared" si="5"/>
        <v>28639039.052704342</v>
      </c>
      <c r="L12" s="16">
        <f t="shared" si="3"/>
        <v>19659422913.388718</v>
      </c>
      <c r="M12" s="17">
        <f>VLOOKUP(B12,Encargos!$A$8:$B$652,2,0)</f>
        <v>6.9909999999999998E-3</v>
      </c>
    </row>
    <row r="13" spans="1:14" x14ac:dyDescent="0.35">
      <c r="A13">
        <f t="shared" si="8"/>
        <v>357</v>
      </c>
      <c r="B13" s="1">
        <v>44835</v>
      </c>
      <c r="C13" s="16">
        <f t="shared" si="4"/>
        <v>19659422913.388718</v>
      </c>
      <c r="D13" s="16">
        <f t="shared" si="0"/>
        <v>163802311.71435481</v>
      </c>
      <c r="E13" s="16">
        <f t="shared" ref="E13:E76" si="9">C13+D13</f>
        <v>19823225225.103073</v>
      </c>
      <c r="F13" s="16">
        <f>'9496'!X11</f>
        <v>313836510.09511793</v>
      </c>
      <c r="G13" s="29">
        <f>VLOOKUP(B13,'Fluxo dív. garantidas - RRF'!$O$3:$P$122,2,0)</f>
        <v>209941753.00999999</v>
      </c>
      <c r="H13" s="16">
        <f t="shared" si="2"/>
        <v>67823344.96069397</v>
      </c>
      <c r="I13" s="18">
        <f t="shared" si="6"/>
        <v>97562825.387209788</v>
      </c>
      <c r="J13" s="16">
        <f t="shared" ref="J13:J76" si="10">H13</f>
        <v>67823344.96069397</v>
      </c>
      <c r="K13" s="19">
        <f t="shared" ref="K13:K76" si="11">I13-J13</f>
        <v>29739480.426515818</v>
      </c>
      <c r="L13" s="16">
        <f t="shared" si="3"/>
        <v>20317264007.781673</v>
      </c>
      <c r="M13" s="17">
        <f>VLOOKUP(B13,Encargos!$A$8:$B$652,2,0)</f>
        <v>8.3320000000000009E-3</v>
      </c>
    </row>
    <row r="14" spans="1:14" x14ac:dyDescent="0.35">
      <c r="A14">
        <f t="shared" si="8"/>
        <v>356</v>
      </c>
      <c r="B14" s="1">
        <v>44866</v>
      </c>
      <c r="C14" s="16">
        <f t="shared" si="4"/>
        <v>20317264007.781673</v>
      </c>
      <c r="D14" s="16">
        <f t="shared" si="0"/>
        <v>149555380.36128092</v>
      </c>
      <c r="E14" s="16">
        <f t="shared" si="9"/>
        <v>20466819388.142956</v>
      </c>
      <c r="F14" s="16">
        <f>'9496'!X12</f>
        <v>316839060.37507415</v>
      </c>
      <c r="G14" s="29">
        <f>VLOOKUP(B14,'Fluxo dív. garantidas - RRF'!$O$3:$P$122,2,0)</f>
        <v>57331939.920000002</v>
      </c>
      <c r="H14" s="16">
        <f t="shared" si="2"/>
        <v>69469967.961460099</v>
      </c>
      <c r="I14" s="18">
        <f t="shared" si="6"/>
        <v>100077742.03184661</v>
      </c>
      <c r="J14" s="16">
        <f t="shared" si="10"/>
        <v>69469967.961460099</v>
      </c>
      <c r="K14" s="19">
        <f t="shared" si="11"/>
        <v>30607774.070386514</v>
      </c>
      <c r="L14" s="16">
        <f t="shared" si="3"/>
        <v>20810382614.367641</v>
      </c>
      <c r="M14" s="17">
        <f>VLOOKUP(B14,Encargos!$A$8:$B$652,2,0)</f>
        <v>7.3610000000000004E-3</v>
      </c>
    </row>
    <row r="15" spans="1:14" x14ac:dyDescent="0.35">
      <c r="A15">
        <f t="shared" si="8"/>
        <v>355</v>
      </c>
      <c r="B15" s="1">
        <v>44896</v>
      </c>
      <c r="C15" s="16">
        <f t="shared" si="4"/>
        <v>20810382614.367641</v>
      </c>
      <c r="D15" s="16">
        <f t="shared" si="0"/>
        <v>142551120.90841836</v>
      </c>
      <c r="E15" s="16">
        <f t="shared" si="9"/>
        <v>20952933735.276058</v>
      </c>
      <c r="F15" s="16">
        <f>'9496'!X13</f>
        <v>318878385.33119941</v>
      </c>
      <c r="G15" s="29">
        <f>VLOOKUP(B15,'Fluxo dív. garantidas - RRF'!$O$3:$P$122,2,0)</f>
        <v>106103756.18000001</v>
      </c>
      <c r="H15" s="16">
        <f t="shared" si="2"/>
        <v>71259719.589290872</v>
      </c>
      <c r="I15" s="18">
        <f t="shared" si="6"/>
        <v>102807026.18213943</v>
      </c>
      <c r="J15" s="16">
        <f t="shared" si="10"/>
        <v>71259719.589290872</v>
      </c>
      <c r="K15" s="19">
        <f t="shared" si="11"/>
        <v>31547306.592848554</v>
      </c>
      <c r="L15" s="16">
        <f t="shared" si="3"/>
        <v>21346368570.194408</v>
      </c>
      <c r="M15" s="17">
        <f>VLOOKUP(B15,Encargos!$A$8:$B$652,2,0)</f>
        <v>6.8500000000000002E-3</v>
      </c>
    </row>
    <row r="16" spans="1:14" x14ac:dyDescent="0.35">
      <c r="A16">
        <f t="shared" si="8"/>
        <v>354</v>
      </c>
      <c r="B16" s="1">
        <v>44927</v>
      </c>
      <c r="C16" s="16">
        <f t="shared" si="4"/>
        <v>21346368570.194408</v>
      </c>
      <c r="D16" s="16">
        <f t="shared" si="0"/>
        <v>146222624.70583171</v>
      </c>
      <c r="E16" s="16">
        <f t="shared" si="9"/>
        <v>21492591194.900242</v>
      </c>
      <c r="F16" s="16">
        <f>'9496'!X14</f>
        <v>320905265.54853934</v>
      </c>
      <c r="G16" s="29">
        <f>VLOOKUP(B16,'Fluxo dív. garantidas - RRF'!$O$3:$P$122,2,0)</f>
        <v>60274021.969999999</v>
      </c>
      <c r="H16" s="16">
        <f t="shared" si="2"/>
        <v>72912568.274729282</v>
      </c>
      <c r="I16" s="18">
        <f t="shared" si="6"/>
        <v>105347065.81559113</v>
      </c>
      <c r="J16" s="16">
        <f t="shared" si="10"/>
        <v>72912568.274729282</v>
      </c>
      <c r="K16" s="19">
        <f t="shared" si="11"/>
        <v>32434497.540861845</v>
      </c>
      <c r="L16" s="16">
        <f t="shared" si="3"/>
        <v>21841335984.877922</v>
      </c>
      <c r="M16" s="17">
        <f>VLOOKUP(B16,Encargos!$A$8:$B$652,2,0)</f>
        <v>6.8500000000000002E-3</v>
      </c>
    </row>
    <row r="17" spans="1:13" x14ac:dyDescent="0.35">
      <c r="A17">
        <f t="shared" si="8"/>
        <v>353</v>
      </c>
      <c r="B17" s="1">
        <v>44958</v>
      </c>
      <c r="C17" s="16">
        <f t="shared" si="4"/>
        <v>21841335984.877922</v>
      </c>
      <c r="D17" s="16">
        <f t="shared" si="0"/>
        <v>171956838.20894387</v>
      </c>
      <c r="E17" s="16">
        <f t="shared" si="9"/>
        <v>22013292823.086864</v>
      </c>
      <c r="F17" s="16">
        <f>'9496'!X15</f>
        <v>287221898.938761</v>
      </c>
      <c r="G17" s="29">
        <f>VLOOKUP(B17,'Fluxo dív. garantidas - RRF'!$O$3:$P$122,2,0)</f>
        <v>54150760.080000006</v>
      </c>
      <c r="H17" s="16">
        <f t="shared" si="2"/>
        <v>74515551.607018769</v>
      </c>
      <c r="I17" s="18">
        <f t="shared" si="6"/>
        <v>107823002.10295804</v>
      </c>
      <c r="J17" s="16">
        <f t="shared" si="10"/>
        <v>74515551.607018769</v>
      </c>
      <c r="K17" s="19">
        <f t="shared" si="11"/>
        <v>33307450.49593927</v>
      </c>
      <c r="L17" s="16">
        <f t="shared" si="3"/>
        <v>22321358031.609688</v>
      </c>
      <c r="M17" s="17">
        <f>VLOOKUP(B17,Encargos!$A$8:$B$652,2,0)</f>
        <v>7.8729999999999998E-3</v>
      </c>
    </row>
    <row r="18" spans="1:13" x14ac:dyDescent="0.35">
      <c r="A18">
        <f t="shared" si="8"/>
        <v>352</v>
      </c>
      <c r="B18" s="1">
        <v>44986</v>
      </c>
      <c r="C18" s="16">
        <f t="shared" si="4"/>
        <v>22321358031.609688</v>
      </c>
      <c r="D18" s="16">
        <f t="shared" si="0"/>
        <v>175736051.78286308</v>
      </c>
      <c r="E18" s="16">
        <f t="shared" si="9"/>
        <v>22497094083.392551</v>
      </c>
      <c r="F18" s="16">
        <f>'9496'!X16</f>
        <v>289758338.5717718</v>
      </c>
      <c r="G18" s="29">
        <f>VLOOKUP(B18,'Fluxo dív. garantidas - RRF'!$O$3:$P$122,2,0)</f>
        <v>54491692.186666667</v>
      </c>
      <c r="H18" s="16">
        <f t="shared" si="2"/>
        <v>76137813.713836655</v>
      </c>
      <c r="I18" s="18">
        <f t="shared" si="6"/>
        <v>110334787.46977858</v>
      </c>
      <c r="J18" s="16">
        <f t="shared" si="10"/>
        <v>76137813.713836655</v>
      </c>
      <c r="K18" s="19">
        <f t="shared" si="11"/>
        <v>34196973.755941927</v>
      </c>
      <c r="L18" s="16">
        <f t="shared" si="3"/>
        <v>22807147140.39505</v>
      </c>
      <c r="M18" s="17">
        <f>VLOOKUP(B18,Encargos!$A$8:$B$652,2,0)</f>
        <v>7.8729999999999998E-3</v>
      </c>
    </row>
    <row r="19" spans="1:13" x14ac:dyDescent="0.35">
      <c r="A19">
        <f t="shared" si="8"/>
        <v>351</v>
      </c>
      <c r="B19" s="1">
        <v>45017</v>
      </c>
      <c r="C19" s="16">
        <f t="shared" si="4"/>
        <v>22807147140.39505</v>
      </c>
      <c r="D19" s="16">
        <f t="shared" si="0"/>
        <v>132920053.53422235</v>
      </c>
      <c r="E19" s="16">
        <f t="shared" si="9"/>
        <v>22940067193.929272</v>
      </c>
      <c r="F19" s="16">
        <f>'9496'!X17</f>
        <v>292001340.23516399</v>
      </c>
      <c r="G19" s="29">
        <f>VLOOKUP(B19,'Fluxo dív. garantidas - RRF'!$O$3:$P$122,2,0)</f>
        <v>198833353.34222221</v>
      </c>
      <c r="H19" s="16">
        <f t="shared" si="2"/>
        <v>78103006.291688874</v>
      </c>
      <c r="I19" s="18">
        <f t="shared" si="6"/>
        <v>113352343.63461478</v>
      </c>
      <c r="J19" s="16">
        <f t="shared" si="10"/>
        <v>78103006.291688874</v>
      </c>
      <c r="K19" s="19">
        <f t="shared" si="11"/>
        <v>35249337.342925906</v>
      </c>
      <c r="L19" s="16">
        <f t="shared" si="3"/>
        <v>23395652550.163734</v>
      </c>
      <c r="M19" s="17">
        <f>VLOOKUP(B19,Encargos!$A$8:$B$652,2,0)</f>
        <v>5.8279999999999998E-3</v>
      </c>
    </row>
    <row r="20" spans="1:13" x14ac:dyDescent="0.35">
      <c r="A20">
        <f t="shared" si="8"/>
        <v>350</v>
      </c>
      <c r="B20" s="1">
        <v>45047</v>
      </c>
      <c r="C20" s="16">
        <f t="shared" si="4"/>
        <v>23395652550.163734</v>
      </c>
      <c r="D20" s="16">
        <f t="shared" si="0"/>
        <v>196172546.63312292</v>
      </c>
      <c r="E20" s="16">
        <f t="shared" si="9"/>
        <v>23591825096.796856</v>
      </c>
      <c r="F20" s="16">
        <f>'9496'!X18</f>
        <v>293170414.10900444</v>
      </c>
      <c r="G20" s="29">
        <f>VLOOKUP(B20,'Fluxo dív. garantidas - RRF'!$O$3:$P$122,2,0)</f>
        <v>53811029.93777778</v>
      </c>
      <c r="H20" s="16">
        <f t="shared" si="2"/>
        <v>79796021.802812129</v>
      </c>
      <c r="I20" s="18">
        <f t="shared" si="6"/>
        <v>115983934.16905491</v>
      </c>
      <c r="J20" s="16">
        <f t="shared" si="10"/>
        <v>79796021.802812129</v>
      </c>
      <c r="K20" s="19">
        <f t="shared" si="11"/>
        <v>36187912.366242781</v>
      </c>
      <c r="L20" s="16">
        <f t="shared" si="3"/>
        <v>23902618628.477394</v>
      </c>
      <c r="M20" s="17">
        <f>VLOOKUP(B20,Encargos!$A$8:$B$652,2,0)</f>
        <v>8.3850000000000001E-3</v>
      </c>
    </row>
    <row r="21" spans="1:13" x14ac:dyDescent="0.35">
      <c r="A21">
        <f t="shared" si="8"/>
        <v>349</v>
      </c>
      <c r="B21" s="1">
        <v>45078</v>
      </c>
      <c r="C21" s="16">
        <f t="shared" si="4"/>
        <v>23902618628.477394</v>
      </c>
      <c r="D21" s="16">
        <f t="shared" si="0"/>
        <v>139304461.36676624</v>
      </c>
      <c r="E21" s="16">
        <f t="shared" si="9"/>
        <v>24041923089.844162</v>
      </c>
      <c r="F21" s="16">
        <f>'9496'!X19</f>
        <v>296306568.21993059</v>
      </c>
      <c r="G21" s="29">
        <f>VLOOKUP(B21,'Fluxo dív. garantidas - RRF'!$O$3:$P$122,2,0)</f>
        <v>192221435.22666666</v>
      </c>
      <c r="H21" s="16">
        <f t="shared" si="2"/>
        <v>81768170.310969189</v>
      </c>
      <c r="I21" s="18">
        <f t="shared" si="6"/>
        <v>119030398.67572416</v>
      </c>
      <c r="J21" s="16">
        <f t="shared" si="10"/>
        <v>81768170.310969189</v>
      </c>
      <c r="K21" s="19">
        <f t="shared" si="11"/>
        <v>37262228.364754975</v>
      </c>
      <c r="L21" s="16">
        <f t="shared" si="3"/>
        <v>24493188864.926003</v>
      </c>
      <c r="M21" s="17">
        <f>VLOOKUP(B21,Encargos!$A$8:$B$652,2,0)</f>
        <v>5.8279999999999998E-3</v>
      </c>
    </row>
    <row r="22" spans="1:13" x14ac:dyDescent="0.35">
      <c r="A22">
        <f t="shared" si="8"/>
        <v>348</v>
      </c>
      <c r="B22" s="1">
        <v>45108</v>
      </c>
      <c r="C22" s="16">
        <f t="shared" si="4"/>
        <v>24493188864.926003</v>
      </c>
      <c r="D22" s="16">
        <f t="shared" si="0"/>
        <v>192834875.9335624</v>
      </c>
      <c r="E22" s="16">
        <f t="shared" si="9"/>
        <v>24686023740.859566</v>
      </c>
      <c r="F22" s="16">
        <f>'9496'!X20</f>
        <v>297346537.95478582</v>
      </c>
      <c r="G22" s="29">
        <f>VLOOKUP(B22,'Fluxo dív. garantidas - RRF'!$O$3:$P$122,2,0)</f>
        <v>53511328.826666676</v>
      </c>
      <c r="H22" s="16">
        <f t="shared" si="2"/>
        <v>83456272.025470063</v>
      </c>
      <c r="I22" s="18">
        <f t="shared" si="6"/>
        <v>121672601.13777837</v>
      </c>
      <c r="J22" s="16">
        <f t="shared" si="10"/>
        <v>83456272.025470063</v>
      </c>
      <c r="K22" s="19">
        <f t="shared" si="11"/>
        <v>38216329.112308308</v>
      </c>
      <c r="L22" s="16">
        <f t="shared" si="3"/>
        <v>24998665278.528709</v>
      </c>
      <c r="M22" s="17">
        <f>VLOOKUP(B22,Encargos!$A$8:$B$652,2,0)</f>
        <v>7.8729999999999998E-3</v>
      </c>
    </row>
    <row r="23" spans="1:13" x14ac:dyDescent="0.35">
      <c r="A23">
        <f t="shared" si="8"/>
        <v>347</v>
      </c>
      <c r="B23" s="1">
        <v>45139</v>
      </c>
      <c r="C23" s="16">
        <f t="shared" si="4"/>
        <v>24998665278.528709</v>
      </c>
      <c r="D23" s="16">
        <f t="shared" si="0"/>
        <v>184015175.11524981</v>
      </c>
      <c r="E23" s="16">
        <f t="shared" si="9"/>
        <v>25182680453.643959</v>
      </c>
      <c r="F23" s="16">
        <f>'9496'!X21</f>
        <v>300266683.27625358</v>
      </c>
      <c r="G23" s="29">
        <f>VLOOKUP(B23,'Fluxo dív. garantidas - RRF'!$O$3:$P$122,2,0)</f>
        <v>52705322.097777776</v>
      </c>
      <c r="H23" s="16">
        <f t="shared" si="2"/>
        <v>85118841.530059978</v>
      </c>
      <c r="I23" s="18">
        <f t="shared" si="6"/>
        <v>124286205.75625736</v>
      </c>
      <c r="J23" s="16">
        <f t="shared" si="10"/>
        <v>85118841.530059978</v>
      </c>
      <c r="K23" s="19">
        <f t="shared" si="11"/>
        <v>39167364.226197377</v>
      </c>
      <c r="L23" s="16">
        <f t="shared" si="3"/>
        <v>25496485094.791794</v>
      </c>
      <c r="M23" s="17">
        <f>VLOOKUP(B23,Encargos!$A$8:$B$652,2,0)</f>
        <v>7.3609999999999995E-3</v>
      </c>
    </row>
    <row r="24" spans="1:13" x14ac:dyDescent="0.35">
      <c r="A24">
        <f t="shared" si="8"/>
        <v>346</v>
      </c>
      <c r="B24" s="1">
        <v>45170</v>
      </c>
      <c r="C24" s="16">
        <f t="shared" si="4"/>
        <v>25496485094.791794</v>
      </c>
      <c r="D24" s="16">
        <f t="shared" si="0"/>
        <v>187679626.78276238</v>
      </c>
      <c r="E24" s="16">
        <f t="shared" si="9"/>
        <v>25684164721.574554</v>
      </c>
      <c r="F24" s="16">
        <f>'9496'!X22</f>
        <v>302333198.98023832</v>
      </c>
      <c r="G24" s="29">
        <f>VLOOKUP(B24,'Fluxo dív. garantidas - RRF'!$O$3:$P$122,2,0)</f>
        <v>54632328.888888888</v>
      </c>
      <c r="H24" s="16">
        <f t="shared" si="2"/>
        <v>86803767.498145625</v>
      </c>
      <c r="I24" s="18">
        <f t="shared" si="6"/>
        <v>126941155.23276544</v>
      </c>
      <c r="J24" s="16">
        <f t="shared" si="10"/>
        <v>86803767.498145625</v>
      </c>
      <c r="K24" s="19">
        <f t="shared" si="11"/>
        <v>40137387.734619811</v>
      </c>
      <c r="L24" s="16">
        <f t="shared" si="3"/>
        <v>26000992861.709064</v>
      </c>
      <c r="M24" s="17">
        <f>VLOOKUP(B24,Encargos!$A$8:$B$652,2,0)</f>
        <v>7.3609999999999995E-3</v>
      </c>
    </row>
    <row r="25" spans="1:13" x14ac:dyDescent="0.35">
      <c r="A25">
        <f t="shared" si="8"/>
        <v>345</v>
      </c>
      <c r="B25" s="1">
        <v>45200</v>
      </c>
      <c r="C25" s="16">
        <f t="shared" si="4"/>
        <v>26000992861.709064</v>
      </c>
      <c r="D25" s="16">
        <f t="shared" si="0"/>
        <v>208371956.79373646</v>
      </c>
      <c r="E25" s="16">
        <f t="shared" si="9"/>
        <v>26209364818.5028</v>
      </c>
      <c r="F25" s="16">
        <f>'9496'!X23</f>
        <v>304565252.38294339</v>
      </c>
      <c r="G25" s="29">
        <f>VLOOKUP(B25,'Fluxo dív. garantidas - RRF'!$O$3:$P$122,2,0)</f>
        <v>221297413.62666667</v>
      </c>
      <c r="H25" s="16">
        <f t="shared" si="2"/>
        <v>89117424.948374704</v>
      </c>
      <c r="I25" s="18">
        <f t="shared" si="6"/>
        <v>130525810.31598769</v>
      </c>
      <c r="J25" s="16">
        <f t="shared" si="10"/>
        <v>89117424.948374704</v>
      </c>
      <c r="K25" s="19">
        <f t="shared" si="11"/>
        <v>41408385.367612988</v>
      </c>
      <c r="L25" s="16">
        <f t="shared" si="3"/>
        <v>26693819099.144798</v>
      </c>
      <c r="M25" s="17">
        <f>VLOOKUP(B25,Encargos!$A$8:$B$652,2,0)</f>
        <v>8.0140000000000003E-3</v>
      </c>
    </row>
    <row r="26" spans="1:13" x14ac:dyDescent="0.35">
      <c r="A26">
        <f t="shared" si="8"/>
        <v>344</v>
      </c>
      <c r="B26" s="1">
        <v>45231</v>
      </c>
      <c r="C26" s="16">
        <f t="shared" si="4"/>
        <v>26693819099.144798</v>
      </c>
      <c r="D26" s="16">
        <f t="shared" si="0"/>
        <v>170146402.93794894</v>
      </c>
      <c r="E26" s="16">
        <f t="shared" si="9"/>
        <v>26863965502.082748</v>
      </c>
      <c r="F26" s="16">
        <f>'9496'!X24</f>
        <v>307166142.87457091</v>
      </c>
      <c r="G26" s="29">
        <f>VLOOKUP(B26,'Fluxo dív. garantidas - RRF'!$O$3:$P$122,2,0)</f>
        <v>50430033.235555559</v>
      </c>
      <c r="H26" s="16">
        <f t="shared" si="2"/>
        <v>90738538.927309588</v>
      </c>
      <c r="I26" s="18">
        <f t="shared" si="6"/>
        <v>133106333.82641733</v>
      </c>
      <c r="J26" s="16">
        <f t="shared" si="10"/>
        <v>90738538.927309588</v>
      </c>
      <c r="K26" s="19">
        <f t="shared" si="11"/>
        <v>42367794.899107739</v>
      </c>
      <c r="L26" s="16">
        <f t="shared" si="3"/>
        <v>27179193883.29377</v>
      </c>
      <c r="M26" s="17">
        <f>VLOOKUP(B26,Encargos!$A$8:$B$652,2,0)</f>
        <v>6.3739999999999995E-3</v>
      </c>
    </row>
    <row r="27" spans="1:13" x14ac:dyDescent="0.35">
      <c r="A27">
        <f t="shared" si="8"/>
        <v>343</v>
      </c>
      <c r="B27" s="1">
        <v>45261</v>
      </c>
      <c r="C27" s="16">
        <f t="shared" si="4"/>
        <v>27179193883.29377</v>
      </c>
      <c r="D27" s="16">
        <f t="shared" si="0"/>
        <v>179926263.50740474</v>
      </c>
      <c r="E27" s="16">
        <f t="shared" si="9"/>
        <v>27359120146.801174</v>
      </c>
      <c r="F27" s="16">
        <f>'9496'!X25</f>
        <v>308656024.18891025</v>
      </c>
      <c r="G27" s="29">
        <f>VLOOKUP(B27,'Fluxo dív. garantidas - RRF'!$O$3:$P$122,2,0)</f>
        <v>196902527.43999997</v>
      </c>
      <c r="H27" s="16">
        <f t="shared" si="2"/>
        <v>92882262.328100294</v>
      </c>
      <c r="I27" s="18">
        <f t="shared" si="6"/>
        <v>136463400.67057267</v>
      </c>
      <c r="J27" s="16">
        <f t="shared" si="10"/>
        <v>92882262.328100294</v>
      </c>
      <c r="K27" s="19">
        <f t="shared" si="11"/>
        <v>43581138.342472374</v>
      </c>
      <c r="L27" s="16">
        <f t="shared" si="3"/>
        <v>27821097560.087612</v>
      </c>
      <c r="M27" s="17">
        <f>VLOOKUP(B27,Encargos!$A$8:$B$652,2,0)</f>
        <v>6.62E-3</v>
      </c>
    </row>
    <row r="28" spans="1:13" x14ac:dyDescent="0.35">
      <c r="A28">
        <f t="shared" si="8"/>
        <v>342</v>
      </c>
      <c r="B28" s="1">
        <v>45292</v>
      </c>
      <c r="C28" s="16">
        <f t="shared" si="4"/>
        <v>27821097560.087612</v>
      </c>
      <c r="D28" s="16">
        <f t="shared" si="0"/>
        <v>161557113.53142875</v>
      </c>
      <c r="E28" s="16">
        <f t="shared" si="9"/>
        <v>27982654673.619041</v>
      </c>
      <c r="F28" s="16">
        <f>'9496'!X26</f>
        <v>310756543.66179949</v>
      </c>
      <c r="G28" s="29">
        <f>VLOOKUP(B28,'Fluxo dív. garantidas - RRF'!$O$3:$P$122,2,0)</f>
        <v>52811195.173333332</v>
      </c>
      <c r="H28" s="16">
        <f t="shared" si="2"/>
        <v>94487408.04151392</v>
      </c>
      <c r="I28" s="18">
        <f t="shared" si="6"/>
        <v>139039155.38247082</v>
      </c>
      <c r="J28" s="16">
        <f t="shared" si="10"/>
        <v>94487408.04151392</v>
      </c>
      <c r="K28" s="19">
        <f t="shared" si="11"/>
        <v>44551747.340956897</v>
      </c>
      <c r="L28" s="16">
        <f t="shared" si="3"/>
        <v>28301670665.11322</v>
      </c>
      <c r="M28" s="17">
        <f>VLOOKUP(B28,Encargos!$A$8:$B$652,2,0)</f>
        <v>5.8069999999999997E-3</v>
      </c>
    </row>
    <row r="29" spans="1:13" x14ac:dyDescent="0.35">
      <c r="A29">
        <f t="shared" si="8"/>
        <v>341</v>
      </c>
      <c r="B29" s="1">
        <v>45323</v>
      </c>
      <c r="C29" s="16">
        <f t="shared" si="4"/>
        <v>28301670665.11322</v>
      </c>
      <c r="D29" s="16">
        <f t="shared" si="0"/>
        <v>158291244.02997825</v>
      </c>
      <c r="E29" s="16">
        <f t="shared" si="9"/>
        <v>28459961909.1432</v>
      </c>
      <c r="F29" s="16">
        <f>'9496'!X27</f>
        <v>273280576.2954427</v>
      </c>
      <c r="G29" s="29">
        <f>VLOOKUP(B29,'Fluxo dív. garantidas - RRF'!$O$3:$P$122,2,0)</f>
        <v>47007222.181111112</v>
      </c>
      <c r="H29" s="16">
        <f t="shared" si="2"/>
        <v>95934165.69206585</v>
      </c>
      <c r="I29" s="18">
        <f t="shared" si="6"/>
        <v>141390296.6504626</v>
      </c>
      <c r="J29" s="16">
        <f t="shared" si="10"/>
        <v>95934165.69206585</v>
      </c>
      <c r="K29" s="19">
        <f t="shared" si="11"/>
        <v>45456130.958396748</v>
      </c>
      <c r="L29" s="16">
        <f t="shared" si="3"/>
        <v>28734793576.661358</v>
      </c>
      <c r="M29" s="17">
        <f>VLOOKUP(B29,Encargos!$A$8:$B$652,2,0)</f>
        <v>5.5929999999999999E-3</v>
      </c>
    </row>
    <row r="30" spans="1:13" x14ac:dyDescent="0.35">
      <c r="A30">
        <f t="shared" si="8"/>
        <v>340</v>
      </c>
      <c r="B30" s="1">
        <v>45352</v>
      </c>
      <c r="C30" s="16">
        <f t="shared" si="4"/>
        <v>28734793576.661358</v>
      </c>
      <c r="D30" s="16">
        <f t="shared" si="0"/>
        <v>181374017.05588648</v>
      </c>
      <c r="E30" s="16">
        <f t="shared" si="9"/>
        <v>28916167593.717243</v>
      </c>
      <c r="F30" s="16">
        <f>'9496'!X28</f>
        <v>274767880.55771786</v>
      </c>
      <c r="G30" s="29">
        <f>VLOOKUP(B30,'Fluxo dív. garantidas - RRF'!$O$3:$P$122,2,0)</f>
        <v>46799807.06333334</v>
      </c>
      <c r="H30" s="16">
        <f t="shared" si="2"/>
        <v>97459117.60446097</v>
      </c>
      <c r="I30" s="18">
        <f t="shared" si="6"/>
        <v>143865034.34546098</v>
      </c>
      <c r="J30" s="16">
        <f t="shared" si="10"/>
        <v>97459117.60446097</v>
      </c>
      <c r="K30" s="19">
        <f t="shared" si="11"/>
        <v>46405916.741000012</v>
      </c>
      <c r="L30" s="16">
        <f t="shared" si="3"/>
        <v>29191329364.59729</v>
      </c>
      <c r="M30" s="17">
        <f>VLOOKUP(B30,Encargos!$A$8:$B$652,2,0)</f>
        <v>6.3119999999999999E-3</v>
      </c>
    </row>
    <row r="31" spans="1:13" x14ac:dyDescent="0.35">
      <c r="A31">
        <f t="shared" si="8"/>
        <v>339</v>
      </c>
      <c r="B31" s="1">
        <v>45383</v>
      </c>
      <c r="C31" s="16">
        <f t="shared" si="4"/>
        <v>29191329364.59729</v>
      </c>
      <c r="D31" s="16">
        <f t="shared" si="0"/>
        <v>135827255.5334712</v>
      </c>
      <c r="E31" s="16">
        <f t="shared" si="9"/>
        <v>29327156620.13076</v>
      </c>
      <c r="F31" s="16">
        <f>'9496'!X29</f>
        <v>276656824.48393452</v>
      </c>
      <c r="G31" s="29">
        <f>VLOOKUP(B31,'Fluxo dív. garantidas - RRF'!$O$3:$P$122,2,0)</f>
        <v>173383283.22777781</v>
      </c>
      <c r="H31" s="16">
        <f t="shared" si="2"/>
        <v>99257322.42614159</v>
      </c>
      <c r="I31" s="18">
        <f t="shared" si="6"/>
        <v>146752392.68678316</v>
      </c>
      <c r="J31" s="16">
        <f t="shared" si="10"/>
        <v>99257322.42614159</v>
      </c>
      <c r="K31" s="19">
        <f t="shared" si="11"/>
        <v>47495070.260641575</v>
      </c>
      <c r="L31" s="16">
        <f t="shared" si="3"/>
        <v>29729701657.581833</v>
      </c>
      <c r="M31" s="17">
        <f>VLOOKUP(B31,Encargos!$A$8:$B$652,2,0)</f>
        <v>4.653E-3</v>
      </c>
    </row>
    <row r="32" spans="1:13" x14ac:dyDescent="0.35">
      <c r="A32">
        <f t="shared" si="8"/>
        <v>338</v>
      </c>
      <c r="B32" s="1">
        <v>45413</v>
      </c>
      <c r="C32" s="16">
        <f t="shared" si="4"/>
        <v>29729701657.581833</v>
      </c>
      <c r="D32" s="16">
        <f t="shared" si="0"/>
        <v>147637698.43155137</v>
      </c>
      <c r="E32" s="16">
        <f t="shared" si="9"/>
        <v>29877339356.013386</v>
      </c>
      <c r="F32" s="16">
        <f>'9496'!X30</f>
        <v>277518312.82325566</v>
      </c>
      <c r="G32" s="29">
        <f>VLOOKUP(B32,'Fluxo dív. garantidas - RRF'!$O$3:$P$122,2,0)</f>
        <v>47744374.844444439</v>
      </c>
      <c r="H32" s="16">
        <f t="shared" si="2"/>
        <v>100675340.14560363</v>
      </c>
      <c r="I32" s="18">
        <f t="shared" si="6"/>
        <v>149086733.74280483</v>
      </c>
      <c r="J32" s="16">
        <f t="shared" si="10"/>
        <v>100675340.14560363</v>
      </c>
      <c r="K32" s="19">
        <f t="shared" si="11"/>
        <v>48411393.597201198</v>
      </c>
      <c r="L32" s="16">
        <f t="shared" si="3"/>
        <v>30154190650.083885</v>
      </c>
      <c r="M32" s="17">
        <f>VLOOKUP(B32,Encargos!$A$8:$B$652,2,0)</f>
        <v>4.9659999999999999E-3</v>
      </c>
    </row>
    <row r="33" spans="1:13" s="166" customFormat="1" x14ac:dyDescent="0.35">
      <c r="A33" s="166">
        <f t="shared" si="8"/>
        <v>337</v>
      </c>
      <c r="B33" s="163">
        <v>45444</v>
      </c>
      <c r="C33" s="175">
        <f t="shared" si="4"/>
        <v>30154190650.083885</v>
      </c>
      <c r="D33" s="175">
        <f t="shared" si="0"/>
        <v>114585924.47031876</v>
      </c>
      <c r="E33" s="175">
        <f t="shared" si="9"/>
        <v>30268776574.554203</v>
      </c>
      <c r="F33" s="175">
        <f>'9496'!X31</f>
        <v>278959568.11210907</v>
      </c>
      <c r="G33" s="176">
        <f>VLOOKUP(B33,'Fluxo dív. garantidas - RRF'!$O$3:$P$122,2,0)</f>
        <v>160285518.68000001</v>
      </c>
      <c r="H33" s="175">
        <f t="shared" ref="H33:H68" si="12">SUM(E33:G33)*0</f>
        <v>0</v>
      </c>
      <c r="I33" s="177">
        <f>PMT(0,A33,-SUM(E33:G33))</f>
        <v>91121725.998060271</v>
      </c>
      <c r="J33" s="175">
        <f t="shared" si="10"/>
        <v>0</v>
      </c>
      <c r="K33" s="178">
        <f t="shared" si="11"/>
        <v>91121725.998060271</v>
      </c>
      <c r="L33" s="175">
        <f t="shared" si="3"/>
        <v>30616899935.348251</v>
      </c>
      <c r="M33" s="165">
        <f>VLOOKUP(B33,Encargos!$A$8:$B$652,2,0)</f>
        <v>3.8E-3</v>
      </c>
    </row>
    <row r="34" spans="1:13" s="166" customFormat="1" x14ac:dyDescent="0.35">
      <c r="A34" s="166">
        <f t="shared" si="8"/>
        <v>336</v>
      </c>
      <c r="B34" s="163">
        <v>45474</v>
      </c>
      <c r="C34" s="175">
        <f t="shared" si="4"/>
        <v>30616899935.348251</v>
      </c>
      <c r="D34" s="175">
        <f t="shared" si="0"/>
        <v>140837739.70260194</v>
      </c>
      <c r="E34" s="175">
        <f t="shared" si="9"/>
        <v>30757737675.050854</v>
      </c>
      <c r="F34" s="175">
        <f>'9496'!X32</f>
        <v>179307708.32128865</v>
      </c>
      <c r="G34" s="176">
        <f>VLOOKUP(B34,'Fluxo dív. garantidas - RRF'!$O$3:$P$122,2,0)</f>
        <v>50229481.975555554</v>
      </c>
      <c r="H34" s="175">
        <f t="shared" si="12"/>
        <v>0</v>
      </c>
      <c r="I34" s="177">
        <f t="shared" ref="I34:I68" si="13">PMT(0,A34,-SUM(E34:G34))</f>
        <v>92224032.337344334</v>
      </c>
      <c r="J34" s="175">
        <f t="shared" si="10"/>
        <v>0</v>
      </c>
      <c r="K34" s="178">
        <f t="shared" si="11"/>
        <v>92224032.337344334</v>
      </c>
      <c r="L34" s="175">
        <f t="shared" si="3"/>
        <v>30895050833.010353</v>
      </c>
      <c r="M34" s="165">
        <f>VLOOKUP(B34,Encargos!$A$8:$B$652,2,0)</f>
        <v>4.5999999999999999E-3</v>
      </c>
    </row>
    <row r="35" spans="1:13" s="166" customFormat="1" x14ac:dyDescent="0.35">
      <c r="A35" s="166">
        <f t="shared" si="8"/>
        <v>335</v>
      </c>
      <c r="B35" s="163">
        <v>45505</v>
      </c>
      <c r="C35" s="175">
        <f t="shared" si="4"/>
        <v>30895050833.010353</v>
      </c>
      <c r="D35" s="175">
        <f t="shared" si="0"/>
        <v>64879606.749321736</v>
      </c>
      <c r="E35" s="175">
        <f t="shared" si="9"/>
        <v>30959930439.759674</v>
      </c>
      <c r="F35" s="175">
        <f>'9496'!X33</f>
        <v>180261025.13390416</v>
      </c>
      <c r="G35" s="176">
        <f>VLOOKUP(B35,'Fluxo dív. garantidas - RRF'!$O$3:$P$122,2,0)</f>
        <v>49700056.171111107</v>
      </c>
      <c r="H35" s="175">
        <f t="shared" si="12"/>
        <v>0</v>
      </c>
      <c r="I35" s="177">
        <f t="shared" si="13"/>
        <v>93104153.794222951</v>
      </c>
      <c r="J35" s="175">
        <f t="shared" si="10"/>
        <v>0</v>
      </c>
      <c r="K35" s="178">
        <f t="shared" si="11"/>
        <v>93104153.794222951</v>
      </c>
      <c r="L35" s="175">
        <f t="shared" si="3"/>
        <v>31096787367.270466</v>
      </c>
      <c r="M35" s="165">
        <f>VLOOKUP(B35,Encargos!$A$8:$B$652,2,0)</f>
        <v>2.0999999999999999E-3</v>
      </c>
    </row>
    <row r="36" spans="1:13" s="166" customFormat="1" x14ac:dyDescent="0.35">
      <c r="A36" s="166">
        <f t="shared" si="8"/>
        <v>334</v>
      </c>
      <c r="B36" s="163">
        <v>45536</v>
      </c>
      <c r="C36" s="175">
        <f t="shared" si="4"/>
        <v>31096787367.270466</v>
      </c>
      <c r="D36" s="175">
        <f t="shared" si="0"/>
        <v>118167791.99562778</v>
      </c>
      <c r="E36" s="175">
        <f t="shared" si="9"/>
        <v>31214955159.266094</v>
      </c>
      <c r="F36" s="175">
        <f>'9496'!X34</f>
        <v>180238719.31435618</v>
      </c>
      <c r="G36" s="176">
        <f>VLOOKUP(B36,'Fluxo dív. garantidas - RRF'!$O$3:$P$122,2,0)</f>
        <v>50284480.843333334</v>
      </c>
      <c r="H36" s="175">
        <f t="shared" si="12"/>
        <v>0</v>
      </c>
      <c r="I36" s="177">
        <f t="shared" si="13"/>
        <v>94148138.800670013</v>
      </c>
      <c r="J36" s="175">
        <f t="shared" si="10"/>
        <v>0</v>
      </c>
      <c r="K36" s="178">
        <f t="shared" si="11"/>
        <v>94148138.800670013</v>
      </c>
      <c r="L36" s="175">
        <f t="shared" si="3"/>
        <v>31351330220.623116</v>
      </c>
      <c r="M36" s="165">
        <f>VLOOKUP(B36,Encargos!$A$8:$B$652,2,0)</f>
        <v>3.8E-3</v>
      </c>
    </row>
    <row r="37" spans="1:13" s="166" customFormat="1" x14ac:dyDescent="0.35">
      <c r="A37" s="166">
        <f t="shared" si="8"/>
        <v>333</v>
      </c>
      <c r="B37" s="163">
        <v>45566</v>
      </c>
      <c r="C37" s="175">
        <f t="shared" si="4"/>
        <v>31351330220.623116</v>
      </c>
      <c r="D37" s="175">
        <f t="shared" si="0"/>
        <v>72108059.507433161</v>
      </c>
      <c r="E37" s="175">
        <f t="shared" si="9"/>
        <v>31423438280.13055</v>
      </c>
      <c r="F37" s="175">
        <f>'9496'!X35</f>
        <v>181182899.66164744</v>
      </c>
      <c r="G37" s="176">
        <f>VLOOKUP(B37,'Fluxo dív. garantidas - RRF'!$O$3:$P$122,2,0)</f>
        <v>192050167.57111108</v>
      </c>
      <c r="H37" s="175">
        <f t="shared" si="12"/>
        <v>0</v>
      </c>
      <c r="I37" s="177">
        <f t="shared" si="13"/>
        <v>95485499.54163155</v>
      </c>
      <c r="J37" s="175">
        <f t="shared" si="10"/>
        <v>0</v>
      </c>
      <c r="K37" s="178">
        <f t="shared" si="11"/>
        <v>95485499.54163155</v>
      </c>
      <c r="L37" s="175">
        <f t="shared" si="3"/>
        <v>31701185847.821678</v>
      </c>
      <c r="M37" s="165">
        <f>VLOOKUP(B37,Encargos!$A$8:$B$652,2,0)</f>
        <v>2.3E-3</v>
      </c>
    </row>
    <row r="38" spans="1:13" s="166" customFormat="1" x14ac:dyDescent="0.35">
      <c r="A38" s="166">
        <f t="shared" si="8"/>
        <v>332</v>
      </c>
      <c r="B38" s="163">
        <v>45597</v>
      </c>
      <c r="C38" s="175">
        <f t="shared" si="4"/>
        <v>31701185847.821678</v>
      </c>
      <c r="D38" s="175">
        <f t="shared" si="0"/>
        <v>87264850.140272111</v>
      </c>
      <c r="E38" s="175">
        <f t="shared" si="9"/>
        <v>31788450697.961948</v>
      </c>
      <c r="F38" s="175">
        <f>'9496'!X36</f>
        <v>181361393.34557888</v>
      </c>
      <c r="G38" s="176">
        <f>VLOOKUP(B38,'Fluxo dív. garantidas - RRF'!$O$3:$P$122,2,0)</f>
        <v>56939051.726666667</v>
      </c>
      <c r="H38" s="175">
        <f t="shared" si="12"/>
        <v>0</v>
      </c>
      <c r="I38" s="177">
        <f t="shared" si="13"/>
        <v>96466117.900705397</v>
      </c>
      <c r="J38" s="175">
        <f t="shared" si="10"/>
        <v>0</v>
      </c>
      <c r="K38" s="178">
        <f t="shared" si="11"/>
        <v>96466117.900705397</v>
      </c>
      <c r="L38" s="175">
        <f t="shared" si="3"/>
        <v>31930285025.133484</v>
      </c>
      <c r="M38" s="165">
        <f>VLOOKUP(B38,Encargos!$A$8:$B$652,2,0)</f>
        <v>2.7527314138713344E-3</v>
      </c>
    </row>
    <row r="39" spans="1:13" s="166" customFormat="1" x14ac:dyDescent="0.35">
      <c r="A39" s="166">
        <f t="shared" si="8"/>
        <v>331</v>
      </c>
      <c r="B39" s="163">
        <v>45627</v>
      </c>
      <c r="C39" s="175">
        <f t="shared" si="4"/>
        <v>31930285025.133484</v>
      </c>
      <c r="D39" s="175">
        <f t="shared" si="0"/>
        <v>87895498.642550394</v>
      </c>
      <c r="E39" s="175">
        <f t="shared" si="9"/>
        <v>32018180523.776035</v>
      </c>
      <c r="F39" s="175">
        <f>'9496'!X37</f>
        <v>181918598.19952637</v>
      </c>
      <c r="G39" s="176">
        <f>VLOOKUP(B39,'Fluxo dív. garantidas - RRF'!$O$3:$P$122,2,0)</f>
        <v>169283677.84999999</v>
      </c>
      <c r="H39" s="175">
        <f t="shared" si="12"/>
        <v>0</v>
      </c>
      <c r="I39" s="177">
        <f t="shared" si="13"/>
        <v>97792697.280439764</v>
      </c>
      <c r="J39" s="175">
        <f t="shared" si="10"/>
        <v>0</v>
      </c>
      <c r="K39" s="178">
        <f t="shared" si="11"/>
        <v>97792697.280439764</v>
      </c>
      <c r="L39" s="175">
        <f t="shared" si="3"/>
        <v>32271590102.54512</v>
      </c>
      <c r="M39" s="165">
        <f>VLOOKUP(B39,Encargos!$A$8:$B$652,2,0)</f>
        <v>2.7527314138713344E-3</v>
      </c>
    </row>
    <row r="40" spans="1:13" s="166" customFormat="1" x14ac:dyDescent="0.35">
      <c r="A40" s="166">
        <f t="shared" si="8"/>
        <v>330</v>
      </c>
      <c r="B40" s="163">
        <v>45658</v>
      </c>
      <c r="C40" s="175">
        <f t="shared" si="4"/>
        <v>32271590102.54512</v>
      </c>
      <c r="D40" s="175">
        <f t="shared" si="0"/>
        <v>88835019.850855187</v>
      </c>
      <c r="E40" s="175">
        <f t="shared" si="9"/>
        <v>32360425122.395977</v>
      </c>
      <c r="F40" s="175">
        <f>'9496'!X38</f>
        <v>182438301.84316537</v>
      </c>
      <c r="G40" s="176">
        <f>VLOOKUP(B40,'Fluxo dív. garantidas - RRF'!$O$3:$P$122,2,0)</f>
        <v>55268627.431111112</v>
      </c>
      <c r="H40" s="175">
        <f t="shared" si="12"/>
        <v>0</v>
      </c>
      <c r="I40" s="177">
        <f t="shared" si="13"/>
        <v>98782218.338394701</v>
      </c>
      <c r="J40" s="175">
        <f t="shared" si="10"/>
        <v>0</v>
      </c>
      <c r="K40" s="178">
        <f t="shared" si="11"/>
        <v>98782218.338394701</v>
      </c>
      <c r="L40" s="175">
        <f t="shared" si="3"/>
        <v>32499349833.33186</v>
      </c>
      <c r="M40" s="165">
        <f>VLOOKUP(B40,Encargos!$A$8:$B$652,2,0)</f>
        <v>2.7527314138713344E-3</v>
      </c>
    </row>
    <row r="41" spans="1:13" s="166" customFormat="1" x14ac:dyDescent="0.35">
      <c r="A41" s="166">
        <f t="shared" si="8"/>
        <v>329</v>
      </c>
      <c r="B41" s="163">
        <v>45689</v>
      </c>
      <c r="C41" s="175">
        <f t="shared" si="4"/>
        <v>32499349833.33186</v>
      </c>
      <c r="D41" s="175">
        <f t="shared" si="0"/>
        <v>89461981.216606721</v>
      </c>
      <c r="E41" s="175">
        <f t="shared" si="9"/>
        <v>32588811814.548466</v>
      </c>
      <c r="F41" s="175">
        <f>'9496'!X39</f>
        <v>156806147.56092206</v>
      </c>
      <c r="G41" s="176">
        <f>VLOOKUP(B41,'Fluxo dív. garantidas - RRF'!$O$3:$P$122,2,0)</f>
        <v>47508868.439999998</v>
      </c>
      <c r="H41" s="175">
        <f t="shared" si="12"/>
        <v>0</v>
      </c>
      <c r="I41" s="177">
        <f t="shared" si="13"/>
        <v>99675157.539663792</v>
      </c>
      <c r="J41" s="175">
        <f t="shared" si="10"/>
        <v>0</v>
      </c>
      <c r="K41" s="178">
        <f t="shared" si="11"/>
        <v>99675157.539663792</v>
      </c>
      <c r="L41" s="175">
        <f t="shared" si="3"/>
        <v>32693451673.00972</v>
      </c>
      <c r="M41" s="165">
        <f>VLOOKUP(B41,Encargos!$A$8:$B$652,2,0)</f>
        <v>2.7527314138713344E-3</v>
      </c>
    </row>
    <row r="42" spans="1:13" s="166" customFormat="1" x14ac:dyDescent="0.35">
      <c r="A42" s="166">
        <f t="shared" si="8"/>
        <v>328</v>
      </c>
      <c r="B42" s="163">
        <v>45717</v>
      </c>
      <c r="C42" s="175">
        <f t="shared" si="4"/>
        <v>32693451673.00972</v>
      </c>
      <c r="D42" s="175">
        <f t="shared" si="0"/>
        <v>91218538.6452813</v>
      </c>
      <c r="E42" s="175">
        <f t="shared" si="9"/>
        <v>32784670211.655003</v>
      </c>
      <c r="F42" s="175">
        <f>'9496'!X40</f>
        <v>157222932.14187238</v>
      </c>
      <c r="G42" s="176">
        <f>VLOOKUP(B42,'Fluxo dív. garantidas - RRF'!$O$3:$P$122,2,0)</f>
        <v>47369443.5</v>
      </c>
      <c r="H42" s="175">
        <f t="shared" si="12"/>
        <v>0</v>
      </c>
      <c r="I42" s="177">
        <f t="shared" si="13"/>
        <v>100577020.08322218</v>
      </c>
      <c r="J42" s="175">
        <f t="shared" si="10"/>
        <v>0</v>
      </c>
      <c r="K42" s="178">
        <f t="shared" si="11"/>
        <v>100577020.08322218</v>
      </c>
      <c r="L42" s="175">
        <f t="shared" si="3"/>
        <v>32888685567.213654</v>
      </c>
      <c r="M42" s="165">
        <f>VLOOKUP(B42,Encargos!$A$8:$B$652,2,0)</f>
        <v>2.7901164905321796E-3</v>
      </c>
    </row>
    <row r="43" spans="1:13" s="166" customFormat="1" x14ac:dyDescent="0.35">
      <c r="A43" s="166">
        <f t="shared" si="8"/>
        <v>327</v>
      </c>
      <c r="B43" s="163">
        <v>45748</v>
      </c>
      <c r="C43" s="175">
        <f t="shared" si="4"/>
        <v>32888685567.213654</v>
      </c>
      <c r="D43" s="175">
        <f t="shared" si="0"/>
        <v>91763263.953010499</v>
      </c>
      <c r="E43" s="175">
        <f t="shared" si="9"/>
        <v>32980448831.166664</v>
      </c>
      <c r="F43" s="175">
        <f>'9496'!X41</f>
        <v>157682383.0938372</v>
      </c>
      <c r="G43" s="176">
        <f>VLOOKUP(B43,'Fluxo dív. garantidas - RRF'!$O$3:$P$122,2,0)</f>
        <v>163123817.58000001</v>
      </c>
      <c r="H43" s="175">
        <f t="shared" si="12"/>
        <v>0</v>
      </c>
      <c r="I43" s="177">
        <f t="shared" si="13"/>
        <v>101838700.40318197</v>
      </c>
      <c r="J43" s="175">
        <f t="shared" si="10"/>
        <v>0</v>
      </c>
      <c r="K43" s="178">
        <f t="shared" si="11"/>
        <v>101838700.40318197</v>
      </c>
      <c r="L43" s="175">
        <f t="shared" si="3"/>
        <v>33199416331.437321</v>
      </c>
      <c r="M43" s="165">
        <f>VLOOKUP(B43,Encargos!$A$8:$B$652,2,0)</f>
        <v>2.7901164905321796E-3</v>
      </c>
    </row>
    <row r="44" spans="1:13" s="166" customFormat="1" x14ac:dyDescent="0.35">
      <c r="A44" s="166">
        <f t="shared" si="8"/>
        <v>326</v>
      </c>
      <c r="B44" s="163">
        <v>45778</v>
      </c>
      <c r="C44" s="175">
        <f t="shared" si="4"/>
        <v>33199416331.437321</v>
      </c>
      <c r="D44" s="175">
        <f t="shared" si="0"/>
        <v>92630238.982386619</v>
      </c>
      <c r="E44" s="175">
        <f t="shared" si="9"/>
        <v>33292046570.419708</v>
      </c>
      <c r="F44" s="175">
        <f>'9496'!X42</f>
        <v>158105927.8396008</v>
      </c>
      <c r="G44" s="176">
        <f>VLOOKUP(B44,'Fluxo dív. garantidas - RRF'!$O$3:$P$122,2,0)</f>
        <v>51666013.600000009</v>
      </c>
      <c r="H44" s="175">
        <f t="shared" si="12"/>
        <v>0</v>
      </c>
      <c r="I44" s="177">
        <f t="shared" si="13"/>
        <v>102766314.45355615</v>
      </c>
      <c r="J44" s="175">
        <f t="shared" si="10"/>
        <v>0</v>
      </c>
      <c r="K44" s="178">
        <f t="shared" si="11"/>
        <v>102766314.45355615</v>
      </c>
      <c r="L44" s="175">
        <f t="shared" si="3"/>
        <v>33399052197.40575</v>
      </c>
      <c r="M44" s="165">
        <f>VLOOKUP(B44,Encargos!$A$8:$B$652,2,0)</f>
        <v>2.7901164905321796E-3</v>
      </c>
    </row>
    <row r="45" spans="1:13" s="166" customFormat="1" x14ac:dyDescent="0.35">
      <c r="A45" s="166">
        <f t="shared" si="8"/>
        <v>325</v>
      </c>
      <c r="B45" s="163">
        <v>45809</v>
      </c>
      <c r="C45" s="175">
        <f t="shared" si="4"/>
        <v>33399052197.40575</v>
      </c>
      <c r="D45" s="175">
        <f t="shared" si="0"/>
        <v>93187246.304126814</v>
      </c>
      <c r="E45" s="175">
        <f t="shared" si="9"/>
        <v>33492239443.709877</v>
      </c>
      <c r="F45" s="175">
        <f>'9496'!X43</f>
        <v>158563515.04644686</v>
      </c>
      <c r="G45" s="176">
        <f>VLOOKUP(B45,'Fluxo dív. garantidas - RRF'!$O$3:$P$122,2,0)</f>
        <v>152203235.58666667</v>
      </c>
      <c r="H45" s="175">
        <f t="shared" si="12"/>
        <v>0</v>
      </c>
      <c r="I45" s="177">
        <f t="shared" si="13"/>
        <v>104009249.82874766</v>
      </c>
      <c r="J45" s="175">
        <f t="shared" si="10"/>
        <v>0</v>
      </c>
      <c r="K45" s="178">
        <f t="shared" si="11"/>
        <v>104009249.82874766</v>
      </c>
      <c r="L45" s="175">
        <f t="shared" si="3"/>
        <v>33698996944.514244</v>
      </c>
      <c r="M45" s="165">
        <f>VLOOKUP(B45,Encargos!$A$8:$B$652,2,0)</f>
        <v>2.7901164905321796E-3</v>
      </c>
    </row>
    <row r="46" spans="1:13" s="166" customFormat="1" x14ac:dyDescent="0.35">
      <c r="A46" s="166">
        <f t="shared" si="8"/>
        <v>324</v>
      </c>
      <c r="B46" s="163">
        <v>45839</v>
      </c>
      <c r="C46" s="175">
        <f t="shared" si="4"/>
        <v>33698996944.514244</v>
      </c>
      <c r="D46" s="175">
        <f t="shared" si="0"/>
        <v>94024127.089282721</v>
      </c>
      <c r="E46" s="175">
        <f t="shared" si="9"/>
        <v>33793021071.603527</v>
      </c>
      <c r="F46" s="175">
        <f>'9496'!X44</f>
        <v>158989426.56775975</v>
      </c>
      <c r="G46" s="176">
        <f>VLOOKUP(B46,'Fluxo dív. garantidas - RRF'!$O$3:$P$122,2,0)</f>
        <v>49033566.226666674</v>
      </c>
      <c r="H46" s="175">
        <f t="shared" si="12"/>
        <v>0</v>
      </c>
      <c r="I46" s="177">
        <f t="shared" si="13"/>
        <v>104941494.0259196</v>
      </c>
      <c r="J46" s="175">
        <f t="shared" si="10"/>
        <v>0</v>
      </c>
      <c r="K46" s="178">
        <f t="shared" si="11"/>
        <v>104941494.0259196</v>
      </c>
      <c r="L46" s="175">
        <f t="shared" si="3"/>
        <v>33896102570.372032</v>
      </c>
      <c r="M46" s="165">
        <f>VLOOKUP(B46,Encargos!$A$8:$B$652,2,0)</f>
        <v>2.7901164905321796E-3</v>
      </c>
    </row>
    <row r="47" spans="1:13" s="166" customFormat="1" x14ac:dyDescent="0.35">
      <c r="A47" s="166">
        <f t="shared" si="8"/>
        <v>323</v>
      </c>
      <c r="B47" s="163">
        <v>45870</v>
      </c>
      <c r="C47" s="175">
        <f t="shared" si="4"/>
        <v>33896102570.372032</v>
      </c>
      <c r="D47" s="175">
        <f t="shared" si="0"/>
        <v>94574074.746365204</v>
      </c>
      <c r="E47" s="175">
        <f t="shared" si="9"/>
        <v>33990676645.118397</v>
      </c>
      <c r="F47" s="175">
        <f>'9496'!X45</f>
        <v>159449570.78003123</v>
      </c>
      <c r="G47" s="176">
        <f>VLOOKUP(B47,'Fluxo dív. garantidas - RRF'!$O$3:$P$122,2,0)</f>
        <v>48218209.286666676</v>
      </c>
      <c r="H47" s="175">
        <f t="shared" si="12"/>
        <v>0</v>
      </c>
      <c r="I47" s="177">
        <f t="shared" si="13"/>
        <v>105877227.32255448</v>
      </c>
      <c r="J47" s="175">
        <f t="shared" si="10"/>
        <v>0</v>
      </c>
      <c r="K47" s="178">
        <f t="shared" si="11"/>
        <v>105877227.32255448</v>
      </c>
      <c r="L47" s="175">
        <f t="shared" si="3"/>
        <v>34092467197.862541</v>
      </c>
      <c r="M47" s="165">
        <f>VLOOKUP(B47,Encargos!$A$8:$B$652,2,0)</f>
        <v>2.7901164905321796E-3</v>
      </c>
    </row>
    <row r="48" spans="1:13" s="166" customFormat="1" x14ac:dyDescent="0.35">
      <c r="A48" s="166">
        <f t="shared" si="8"/>
        <v>322</v>
      </c>
      <c r="B48" s="163">
        <v>45901</v>
      </c>
      <c r="C48" s="175">
        <f t="shared" si="4"/>
        <v>34092467197.862541</v>
      </c>
      <c r="D48" s="175">
        <f t="shared" si="0"/>
        <v>95121954.931683689</v>
      </c>
      <c r="E48" s="175">
        <f t="shared" si="9"/>
        <v>34187589152.794224</v>
      </c>
      <c r="F48" s="175">
        <f>'9496'!X46</f>
        <v>159894453.65687287</v>
      </c>
      <c r="G48" s="176">
        <f>VLOOKUP(B48,'Fluxo dív. garantidas - RRF'!$O$3:$P$122,2,0)</f>
        <v>48345615.413333327</v>
      </c>
      <c r="H48" s="175">
        <f t="shared" si="12"/>
        <v>0</v>
      </c>
      <c r="I48" s="177">
        <f t="shared" si="13"/>
        <v>106819345.40951686</v>
      </c>
      <c r="J48" s="175">
        <f t="shared" si="10"/>
        <v>0</v>
      </c>
      <c r="K48" s="178">
        <f t="shared" si="11"/>
        <v>106819345.40951686</v>
      </c>
      <c r="L48" s="175">
        <f t="shared" si="3"/>
        <v>34289009876.45491</v>
      </c>
      <c r="M48" s="165">
        <f>VLOOKUP(B48,Encargos!$A$8:$B$652,2,0)</f>
        <v>2.7901164905321796E-3</v>
      </c>
    </row>
    <row r="49" spans="1:13" s="166" customFormat="1" x14ac:dyDescent="0.35">
      <c r="A49" s="166">
        <f t="shared" si="8"/>
        <v>321</v>
      </c>
      <c r="B49" s="163">
        <v>45931</v>
      </c>
      <c r="C49" s="175">
        <f t="shared" si="4"/>
        <v>34289009876.45491</v>
      </c>
      <c r="D49" s="175">
        <f t="shared" si="0"/>
        <v>95670331.900317624</v>
      </c>
      <c r="E49" s="175">
        <f t="shared" si="9"/>
        <v>34384680208.355225</v>
      </c>
      <c r="F49" s="175">
        <f>'9496'!X47</f>
        <v>160323940.16255823</v>
      </c>
      <c r="G49" s="176">
        <f>VLOOKUP(B49,'Fluxo dív. garantidas - RRF'!$O$3:$P$122,2,0)</f>
        <v>153493039.44666669</v>
      </c>
      <c r="H49" s="175">
        <f t="shared" si="12"/>
        <v>0</v>
      </c>
      <c r="I49" s="177">
        <f t="shared" si="13"/>
        <v>108095006.81608862</v>
      </c>
      <c r="J49" s="175">
        <f t="shared" si="10"/>
        <v>0</v>
      </c>
      <c r="K49" s="178">
        <f t="shared" si="11"/>
        <v>108095006.81608862</v>
      </c>
      <c r="L49" s="175">
        <f t="shared" si="3"/>
        <v>34590402181.148361</v>
      </c>
      <c r="M49" s="165">
        <f>VLOOKUP(B49,Encargos!$A$8:$B$652,2,0)</f>
        <v>2.7901164905321796E-3</v>
      </c>
    </row>
    <row r="50" spans="1:13" s="166" customFormat="1" x14ac:dyDescent="0.35">
      <c r="A50" s="166">
        <f t="shared" si="8"/>
        <v>320</v>
      </c>
      <c r="B50" s="163">
        <v>45962</v>
      </c>
      <c r="C50" s="175">
        <f t="shared" si="4"/>
        <v>34590402181.148361</v>
      </c>
      <c r="D50" s="175">
        <f t="shared" si="0"/>
        <v>96511251.539762318</v>
      </c>
      <c r="E50" s="175">
        <f t="shared" si="9"/>
        <v>34686913432.688126</v>
      </c>
      <c r="F50" s="175">
        <f>'9496'!X48</f>
        <v>160787946.69901121</v>
      </c>
      <c r="G50" s="176">
        <f>VLOOKUP(B50,'Fluxo dív. garantidas - RRF'!$O$3:$P$122,2,0)</f>
        <v>47511868.126666665</v>
      </c>
      <c r="H50" s="175">
        <f t="shared" si="12"/>
        <v>0</v>
      </c>
      <c r="I50" s="177">
        <f t="shared" si="13"/>
        <v>109047541.39848062</v>
      </c>
      <c r="J50" s="175">
        <f t="shared" si="10"/>
        <v>0</v>
      </c>
      <c r="K50" s="178">
        <f t="shared" si="11"/>
        <v>109047541.39848062</v>
      </c>
      <c r="L50" s="175">
        <f t="shared" si="3"/>
        <v>34786165706.115318</v>
      </c>
      <c r="M50" s="165">
        <f>VLOOKUP(B50,Encargos!$A$8:$B$652,2,0)</f>
        <v>2.7901164905321796E-3</v>
      </c>
    </row>
    <row r="51" spans="1:13" s="166" customFormat="1" x14ac:dyDescent="0.35">
      <c r="A51" s="166">
        <f t="shared" si="8"/>
        <v>319</v>
      </c>
      <c r="B51" s="163">
        <v>45992</v>
      </c>
      <c r="C51" s="175">
        <f t="shared" si="4"/>
        <v>34786165706.115318</v>
      </c>
      <c r="D51" s="175">
        <f t="shared" si="0"/>
        <v>97057454.579017326</v>
      </c>
      <c r="E51" s="175">
        <f t="shared" si="9"/>
        <v>34883223160.694336</v>
      </c>
      <c r="F51" s="175">
        <f>'9496'!X49</f>
        <v>161219833.18290564</v>
      </c>
      <c r="G51" s="176">
        <f>VLOOKUP(B51,'Fluxo dív. garantidas - RRF'!$O$3:$P$122,2,0)</f>
        <v>143509625.40666667</v>
      </c>
      <c r="H51" s="175">
        <f t="shared" si="12"/>
        <v>0</v>
      </c>
      <c r="I51" s="177">
        <f t="shared" si="13"/>
        <v>110307061.50245741</v>
      </c>
      <c r="J51" s="175">
        <f t="shared" si="10"/>
        <v>0</v>
      </c>
      <c r="K51" s="178">
        <f t="shared" si="11"/>
        <v>110307061.50245741</v>
      </c>
      <c r="L51" s="175">
        <f t="shared" si="3"/>
        <v>35077645557.781456</v>
      </c>
      <c r="M51" s="165">
        <f>VLOOKUP(B51,Encargos!$A$8:$B$652,2,0)</f>
        <v>2.7901164905321796E-3</v>
      </c>
    </row>
    <row r="52" spans="1:13" s="166" customFormat="1" x14ac:dyDescent="0.35">
      <c r="A52" s="166">
        <f t="shared" si="8"/>
        <v>318</v>
      </c>
      <c r="B52" s="163">
        <v>46023</v>
      </c>
      <c r="C52" s="175">
        <f t="shared" si="4"/>
        <v>35077645557.781456</v>
      </c>
      <c r="D52" s="175">
        <f t="shared" si="0"/>
        <v>97870717.3198089</v>
      </c>
      <c r="E52" s="175">
        <f t="shared" si="9"/>
        <v>35175516275.101265</v>
      </c>
      <c r="F52" s="175">
        <f>'9496'!X50</f>
        <v>161686432.59611169</v>
      </c>
      <c r="G52" s="176">
        <f>VLOOKUP(B52,'Fluxo dív. garantidas - RRF'!$O$3:$P$122,2,0)</f>
        <v>46876801.49333334</v>
      </c>
      <c r="H52" s="175">
        <f t="shared" si="12"/>
        <v>0</v>
      </c>
      <c r="I52" s="177">
        <f t="shared" si="13"/>
        <v>111270690.28047393</v>
      </c>
      <c r="J52" s="175">
        <f t="shared" si="10"/>
        <v>0</v>
      </c>
      <c r="K52" s="178">
        <f t="shared" si="11"/>
        <v>111270690.28047393</v>
      </c>
      <c r="L52" s="175">
        <f t="shared" si="3"/>
        <v>35272808818.91024</v>
      </c>
      <c r="M52" s="165">
        <f>VLOOKUP(B52,Encargos!$A$8:$B$652,2,0)</f>
        <v>2.7901164905321796E-3</v>
      </c>
    </row>
    <row r="53" spans="1:13" s="166" customFormat="1" x14ac:dyDescent="0.35">
      <c r="A53" s="166">
        <f t="shared" si="8"/>
        <v>317</v>
      </c>
      <c r="B53" s="163">
        <v>46054</v>
      </c>
      <c r="C53" s="175">
        <f t="shared" si="4"/>
        <v>35272808818.91024</v>
      </c>
      <c r="D53" s="175">
        <f t="shared" si="0"/>
        <v>98415245.553030357</v>
      </c>
      <c r="E53" s="175">
        <f t="shared" si="9"/>
        <v>35371224064.463272</v>
      </c>
      <c r="F53" s="175">
        <f>'9496'!X51</f>
        <v>135114630.48166117</v>
      </c>
      <c r="G53" s="176">
        <f>VLOOKUP(B53,'Fluxo dív. garantidas - RRF'!$O$3:$P$122,2,0)</f>
        <v>39284944.63333334</v>
      </c>
      <c r="H53" s="175">
        <f t="shared" si="12"/>
        <v>0</v>
      </c>
      <c r="I53" s="177">
        <f t="shared" si="13"/>
        <v>112131304.85671376</v>
      </c>
      <c r="J53" s="175">
        <f t="shared" si="10"/>
        <v>0</v>
      </c>
      <c r="K53" s="178">
        <f t="shared" si="11"/>
        <v>112131304.85671376</v>
      </c>
      <c r="L53" s="175">
        <f t="shared" si="3"/>
        <v>35433492334.72155</v>
      </c>
      <c r="M53" s="165">
        <f>VLOOKUP(B53,Encargos!$A$8:$B$652,2,0)</f>
        <v>2.7901164905321796E-3</v>
      </c>
    </row>
    <row r="54" spans="1:13" s="166" customFormat="1" x14ac:dyDescent="0.35">
      <c r="A54" s="166">
        <f t="shared" si="8"/>
        <v>316</v>
      </c>
      <c r="B54" s="163">
        <v>46082</v>
      </c>
      <c r="C54" s="175">
        <f t="shared" si="4"/>
        <v>35433492334.72155</v>
      </c>
      <c r="D54" s="175">
        <f t="shared" si="0"/>
        <v>87388551.072278127</v>
      </c>
      <c r="E54" s="175">
        <f t="shared" si="9"/>
        <v>35520880885.793831</v>
      </c>
      <c r="F54" s="175">
        <f>'9496'!X52</f>
        <v>135477067.44373482</v>
      </c>
      <c r="G54" s="176">
        <f>VLOOKUP(B54,'Fluxo dív. garantidas - RRF'!$O$3:$P$122,2,0)</f>
        <v>39335383.077777773</v>
      </c>
      <c r="H54" s="175">
        <f t="shared" si="12"/>
        <v>0</v>
      </c>
      <c r="I54" s="177">
        <f t="shared" si="13"/>
        <v>112961054.8617574</v>
      </c>
      <c r="J54" s="175">
        <f t="shared" si="10"/>
        <v>0</v>
      </c>
      <c r="K54" s="178">
        <f t="shared" si="11"/>
        <v>112961054.8617574</v>
      </c>
      <c r="L54" s="175">
        <f t="shared" si="3"/>
        <v>35582732281.453583</v>
      </c>
      <c r="M54" s="165">
        <f>VLOOKUP(B54,Encargos!$A$8:$B$652,2,0)</f>
        <v>2.4662697723036864E-3</v>
      </c>
    </row>
    <row r="55" spans="1:13" s="166" customFormat="1" x14ac:dyDescent="0.35">
      <c r="A55" s="166">
        <f t="shared" si="8"/>
        <v>315</v>
      </c>
      <c r="B55" s="163">
        <v>46113</v>
      </c>
      <c r="C55" s="175">
        <f t="shared" si="4"/>
        <v>35582732281.453583</v>
      </c>
      <c r="D55" s="175">
        <f t="shared" si="0"/>
        <v>87756617.041723564</v>
      </c>
      <c r="E55" s="175">
        <f t="shared" si="9"/>
        <v>35670488898.495308</v>
      </c>
      <c r="F55" s="175">
        <f>'9496'!X53</f>
        <v>135781910.57249492</v>
      </c>
      <c r="G55" s="176">
        <f>VLOOKUP(B55,'Fluxo dív. garantidas - RRF'!$O$3:$P$122,2,0)</f>
        <v>133400210.02777779</v>
      </c>
      <c r="H55" s="175">
        <f t="shared" si="12"/>
        <v>0</v>
      </c>
      <c r="I55" s="177">
        <f t="shared" si="13"/>
        <v>114094193.71141455</v>
      </c>
      <c r="J55" s="175">
        <f t="shared" si="10"/>
        <v>0</v>
      </c>
      <c r="K55" s="178">
        <f t="shared" si="11"/>
        <v>114094193.71141455</v>
      </c>
      <c r="L55" s="175">
        <f t="shared" si="3"/>
        <v>35825576825.384163</v>
      </c>
      <c r="M55" s="165">
        <f>VLOOKUP(B55,Encargos!$A$8:$B$652,2,0)</f>
        <v>2.4662697723036864E-3</v>
      </c>
    </row>
    <row r="56" spans="1:13" s="166" customFormat="1" x14ac:dyDescent="0.35">
      <c r="A56" s="166">
        <f t="shared" si="8"/>
        <v>314</v>
      </c>
      <c r="B56" s="163">
        <v>46143</v>
      </c>
      <c r="C56" s="175">
        <f t="shared" si="4"/>
        <v>35825576825.384163</v>
      </c>
      <c r="D56" s="175">
        <f t="shared" si="0"/>
        <v>88355537.199788421</v>
      </c>
      <c r="E56" s="175">
        <f t="shared" si="9"/>
        <v>35913932362.583954</v>
      </c>
      <c r="F56" s="175">
        <f>'9496'!X54</f>
        <v>136102661.31559971</v>
      </c>
      <c r="G56" s="176">
        <f>VLOOKUP(B56,'Fluxo dív. garantidas - RRF'!$O$3:$P$122,2,0)</f>
        <v>44663307.75</v>
      </c>
      <c r="H56" s="175">
        <f t="shared" si="12"/>
        <v>0</v>
      </c>
      <c r="I56" s="177">
        <f t="shared" si="13"/>
        <v>114951268.57213233</v>
      </c>
      <c r="J56" s="175">
        <f t="shared" si="10"/>
        <v>0</v>
      </c>
      <c r="K56" s="178">
        <f t="shared" si="11"/>
        <v>114951268.57213233</v>
      </c>
      <c r="L56" s="175">
        <f t="shared" si="3"/>
        <v>35979747063.077415</v>
      </c>
      <c r="M56" s="165">
        <f>VLOOKUP(B56,Encargos!$A$8:$B$652,2,0)</f>
        <v>2.4662697723036864E-3</v>
      </c>
    </row>
    <row r="57" spans="1:13" s="166" customFormat="1" x14ac:dyDescent="0.35">
      <c r="A57" s="166">
        <f t="shared" si="8"/>
        <v>313</v>
      </c>
      <c r="B57" s="163">
        <v>46174</v>
      </c>
      <c r="C57" s="175">
        <f t="shared" si="4"/>
        <v>35979747063.077415</v>
      </c>
      <c r="D57" s="175">
        <f t="shared" si="0"/>
        <v>88735762.596800163</v>
      </c>
      <c r="E57" s="175">
        <f t="shared" si="9"/>
        <v>36068482825.674217</v>
      </c>
      <c r="F57" s="175">
        <f>'9496'!X55</f>
        <v>136452486.10748631</v>
      </c>
      <c r="G57" s="176">
        <f>VLOOKUP(B57,'Fluxo dív. garantidas - RRF'!$O$3:$P$122,2,0)</f>
        <v>120896292.74444444</v>
      </c>
      <c r="H57" s="175">
        <f t="shared" si="12"/>
        <v>0</v>
      </c>
      <c r="I57" s="177">
        <f t="shared" si="13"/>
        <v>116056969.98251165</v>
      </c>
      <c r="J57" s="175">
        <f t="shared" si="10"/>
        <v>0</v>
      </c>
      <c r="K57" s="178">
        <f t="shared" si="11"/>
        <v>116056969.98251165</v>
      </c>
      <c r="L57" s="175">
        <f t="shared" si="3"/>
        <v>36209774634.543633</v>
      </c>
      <c r="M57" s="165">
        <f>VLOOKUP(B57,Encargos!$A$8:$B$652,2,0)</f>
        <v>2.4662697723036864E-3</v>
      </c>
    </row>
    <row r="58" spans="1:13" s="166" customFormat="1" x14ac:dyDescent="0.35">
      <c r="A58" s="166">
        <f t="shared" si="8"/>
        <v>312</v>
      </c>
      <c r="B58" s="163">
        <v>46204</v>
      </c>
      <c r="C58" s="175">
        <f t="shared" si="4"/>
        <v>36209774634.543633</v>
      </c>
      <c r="D58" s="175">
        <f t="shared" si="0"/>
        <v>89303072.643103719</v>
      </c>
      <c r="E58" s="175">
        <f t="shared" si="9"/>
        <v>36299077707.186737</v>
      </c>
      <c r="F58" s="175">
        <f>'9496'!X56</f>
        <v>136774820.91727749</v>
      </c>
      <c r="G58" s="176">
        <f>VLOOKUP(B58,'Fluxo dív. garantidas - RRF'!$O$3:$P$122,2,0)</f>
        <v>42415566.966666669</v>
      </c>
      <c r="H58" s="175">
        <f t="shared" si="12"/>
        <v>0</v>
      </c>
      <c r="I58" s="177">
        <f t="shared" si="13"/>
        <v>116917525.94573936</v>
      </c>
      <c r="J58" s="175">
        <f t="shared" si="10"/>
        <v>0</v>
      </c>
      <c r="K58" s="178">
        <f t="shared" si="11"/>
        <v>116917525.94573936</v>
      </c>
      <c r="L58" s="175">
        <f t="shared" si="3"/>
        <v>36361350569.124939</v>
      </c>
      <c r="M58" s="165">
        <f>VLOOKUP(B58,Encargos!$A$8:$B$652,2,0)</f>
        <v>2.4662697723036864E-3</v>
      </c>
    </row>
    <row r="59" spans="1:13" s="166" customFormat="1" x14ac:dyDescent="0.35">
      <c r="A59" s="166">
        <f t="shared" si="8"/>
        <v>311</v>
      </c>
      <c r="B59" s="163">
        <v>46235</v>
      </c>
      <c r="C59" s="175">
        <f t="shared" si="4"/>
        <v>36361350569.124939</v>
      </c>
      <c r="D59" s="175">
        <f t="shared" si="0"/>
        <v>89676899.788770273</v>
      </c>
      <c r="E59" s="175">
        <f t="shared" si="9"/>
        <v>36451027468.913712</v>
      </c>
      <c r="F59" s="175">
        <f>'9496'!X57</f>
        <v>137126373.36158833</v>
      </c>
      <c r="G59" s="176">
        <f>VLOOKUP(B59,'Fluxo dív. garantidas - RRF'!$O$3:$P$122,2,0)</f>
        <v>42067209.938888893</v>
      </c>
      <c r="H59" s="175">
        <f t="shared" si="12"/>
        <v>0</v>
      </c>
      <c r="I59" s="177">
        <f t="shared" si="13"/>
        <v>117782061.26113887</v>
      </c>
      <c r="J59" s="175">
        <f t="shared" si="10"/>
        <v>0</v>
      </c>
      <c r="K59" s="178">
        <f t="shared" si="11"/>
        <v>117782061.26113887</v>
      </c>
      <c r="L59" s="175">
        <f t="shared" si="3"/>
        <v>36512438990.953049</v>
      </c>
      <c r="M59" s="165">
        <f>VLOOKUP(B59,Encargos!$A$8:$B$652,2,0)</f>
        <v>2.4662697723036864E-3</v>
      </c>
    </row>
    <row r="60" spans="1:13" s="166" customFormat="1" x14ac:dyDescent="0.35">
      <c r="A60" s="166">
        <f t="shared" si="8"/>
        <v>310</v>
      </c>
      <c r="B60" s="163">
        <v>46266</v>
      </c>
      <c r="C60" s="175">
        <f t="shared" si="4"/>
        <v>36512438990.953049</v>
      </c>
      <c r="D60" s="175">
        <f t="shared" si="0"/>
        <v>90049524.596470013</v>
      </c>
      <c r="E60" s="175">
        <f t="shared" si="9"/>
        <v>36602488515.549522</v>
      </c>
      <c r="F60" s="175">
        <f>'9496'!X58</f>
        <v>137464563.99119571</v>
      </c>
      <c r="G60" s="176">
        <f>VLOOKUP(B60,'Fluxo dív. garantidas - RRF'!$O$3:$P$122,2,0)</f>
        <v>42250579.711111113</v>
      </c>
      <c r="H60" s="175">
        <f t="shared" si="12"/>
        <v>0</v>
      </c>
      <c r="I60" s="177">
        <f t="shared" si="13"/>
        <v>118652269.86855429</v>
      </c>
      <c r="J60" s="175">
        <f t="shared" si="10"/>
        <v>0</v>
      </c>
      <c r="K60" s="178">
        <f t="shared" si="11"/>
        <v>118652269.86855429</v>
      </c>
      <c r="L60" s="175">
        <f t="shared" si="3"/>
        <v>36663551389.383278</v>
      </c>
      <c r="M60" s="165">
        <f>VLOOKUP(B60,Encargos!$A$8:$B$652,2,0)</f>
        <v>2.4662697723036864E-3</v>
      </c>
    </row>
    <row r="61" spans="1:13" s="166" customFormat="1" x14ac:dyDescent="0.35">
      <c r="A61" s="166">
        <f t="shared" si="8"/>
        <v>309</v>
      </c>
      <c r="B61" s="163">
        <v>46296</v>
      </c>
      <c r="C61" s="175">
        <f t="shared" si="4"/>
        <v>36663551389.383278</v>
      </c>
      <c r="D61" s="175">
        <f t="shared" si="0"/>
        <v>90422208.536938801</v>
      </c>
      <c r="E61" s="175">
        <f t="shared" si="9"/>
        <v>36753973597.920219</v>
      </c>
      <c r="F61" s="175">
        <f>'9496'!X59</f>
        <v>137789289.58140755</v>
      </c>
      <c r="G61" s="176">
        <f>VLOOKUP(B61,'Fluxo dív. garantidas - RRF'!$O$3:$P$122,2,0)</f>
        <v>129100914.59444444</v>
      </c>
      <c r="H61" s="175">
        <f t="shared" si="12"/>
        <v>0</v>
      </c>
      <c r="I61" s="177">
        <f t="shared" si="13"/>
        <v>119808620.71875751</v>
      </c>
      <c r="J61" s="175">
        <f t="shared" si="10"/>
        <v>0</v>
      </c>
      <c r="K61" s="178">
        <f t="shared" si="11"/>
        <v>119808620.71875751</v>
      </c>
      <c r="L61" s="175">
        <f t="shared" si="3"/>
        <v>36901055181.377312</v>
      </c>
      <c r="M61" s="165">
        <f>VLOOKUP(B61,Encargos!$A$8:$B$652,2,0)</f>
        <v>2.4662697723036864E-3</v>
      </c>
    </row>
    <row r="62" spans="1:13" s="166" customFormat="1" x14ac:dyDescent="0.35">
      <c r="A62" s="166">
        <f t="shared" si="8"/>
        <v>308</v>
      </c>
      <c r="B62" s="163">
        <v>46327</v>
      </c>
      <c r="C62" s="175">
        <f t="shared" si="4"/>
        <v>36901055181.377312</v>
      </c>
      <c r="D62" s="175">
        <f t="shared" si="0"/>
        <v>91007956.959941193</v>
      </c>
      <c r="E62" s="175">
        <f t="shared" si="9"/>
        <v>36992063138.33725</v>
      </c>
      <c r="F62" s="175">
        <f>'9496'!X60</f>
        <v>138143449.51543149</v>
      </c>
      <c r="G62" s="176">
        <f>VLOOKUP(B62,'Fluxo dív. garantidas - RRF'!$O$3:$P$122,2,0)</f>
        <v>41661565.394444451</v>
      </c>
      <c r="H62" s="175">
        <f t="shared" si="12"/>
        <v>0</v>
      </c>
      <c r="I62" s="177">
        <f t="shared" si="13"/>
        <v>120687883.61443874</v>
      </c>
      <c r="J62" s="175">
        <f t="shared" si="10"/>
        <v>0</v>
      </c>
      <c r="K62" s="178">
        <f t="shared" si="11"/>
        <v>120687883.61443874</v>
      </c>
      <c r="L62" s="175">
        <f t="shared" si="3"/>
        <v>37051180269.63269</v>
      </c>
      <c r="M62" s="165">
        <f>VLOOKUP(B62,Encargos!$A$8:$B$652,2,0)</f>
        <v>2.4662697723036864E-3</v>
      </c>
    </row>
    <row r="63" spans="1:13" s="166" customFormat="1" x14ac:dyDescent="0.35">
      <c r="A63" s="166">
        <f t="shared" si="8"/>
        <v>307</v>
      </c>
      <c r="B63" s="163">
        <v>46357</v>
      </c>
      <c r="C63" s="175">
        <f t="shared" si="4"/>
        <v>37051180269.63269</v>
      </c>
      <c r="D63" s="175">
        <f t="shared" si="0"/>
        <v>91378205.927169859</v>
      </c>
      <c r="E63" s="175">
        <f t="shared" si="9"/>
        <v>37142558475.55986</v>
      </c>
      <c r="F63" s="175">
        <f>'9496'!X61</f>
        <v>138469778.80259731</v>
      </c>
      <c r="G63" s="176">
        <f>VLOOKUP(B63,'Fluxo dív. garantidas - RRF'!$O$3:$P$122,2,0)</f>
        <v>116742043.63333336</v>
      </c>
      <c r="H63" s="175">
        <f t="shared" si="12"/>
        <v>0</v>
      </c>
      <c r="I63" s="177">
        <f t="shared" si="13"/>
        <v>121816841.36154979</v>
      </c>
      <c r="J63" s="175">
        <f t="shared" si="10"/>
        <v>0</v>
      </c>
      <c r="K63" s="178">
        <f t="shared" si="11"/>
        <v>121816841.36154979</v>
      </c>
      <c r="L63" s="175">
        <f t="shared" si="3"/>
        <v>37275953456.634239</v>
      </c>
      <c r="M63" s="165">
        <f>VLOOKUP(B63,Encargos!$A$8:$B$652,2,0)</f>
        <v>2.4662697723036864E-3</v>
      </c>
    </row>
    <row r="64" spans="1:13" s="166" customFormat="1" x14ac:dyDescent="0.35">
      <c r="A64" s="166">
        <f t="shared" si="8"/>
        <v>306</v>
      </c>
      <c r="B64" s="163">
        <v>46388</v>
      </c>
      <c r="C64" s="175">
        <f t="shared" si="4"/>
        <v>37275953456.634239</v>
      </c>
      <c r="D64" s="175">
        <f t="shared" si="0"/>
        <v>91932557.243896142</v>
      </c>
      <c r="E64" s="175">
        <f t="shared" si="9"/>
        <v>37367886013.878136</v>
      </c>
      <c r="F64" s="175">
        <f>'9496'!X62</f>
        <v>138825687.79867399</v>
      </c>
      <c r="G64" s="176">
        <f>VLOOKUP(B64,'Fluxo dív. garantidas - RRF'!$O$3:$P$122,2,0)</f>
        <v>41344978.405555554</v>
      </c>
      <c r="H64" s="175">
        <f t="shared" si="12"/>
        <v>0</v>
      </c>
      <c r="I64" s="177">
        <f t="shared" si="13"/>
        <v>122706067.58196852</v>
      </c>
      <c r="J64" s="175">
        <f t="shared" si="10"/>
        <v>0</v>
      </c>
      <c r="K64" s="178">
        <f t="shared" si="11"/>
        <v>122706067.58196852</v>
      </c>
      <c r="L64" s="175">
        <f t="shared" ref="L64:L127" si="14">SUM(E64:H64)-I64</f>
        <v>37425350612.500397</v>
      </c>
      <c r="M64" s="165">
        <f>VLOOKUP(B64,Encargos!$A$8:$B$652,2,0)</f>
        <v>2.4662697723036864E-3</v>
      </c>
    </row>
    <row r="65" spans="1:13" s="166" customFormat="1" x14ac:dyDescent="0.35">
      <c r="A65" s="166">
        <f t="shared" si="8"/>
        <v>305</v>
      </c>
      <c r="B65" s="163">
        <v>46419</v>
      </c>
      <c r="C65" s="175">
        <f t="shared" si="4"/>
        <v>37425350612.500397</v>
      </c>
      <c r="D65" s="175">
        <f t="shared" ref="D65:D128" si="15">C65*M65</f>
        <v>92301010.933476985</v>
      </c>
      <c r="E65" s="175">
        <f t="shared" si="9"/>
        <v>37517651623.433876</v>
      </c>
      <c r="F65" s="175">
        <f>'9496'!X63</f>
        <v>111334455.51688887</v>
      </c>
      <c r="G65" s="176">
        <f>VLOOKUP(B65,'Fluxo dív. garantidas - RRF'!$O$3:$P$122,2,0)</f>
        <v>33161168.306666665</v>
      </c>
      <c r="H65" s="175">
        <f t="shared" si="12"/>
        <v>0</v>
      </c>
      <c r="I65" s="177">
        <f t="shared" si="13"/>
        <v>123482449.99100797</v>
      </c>
      <c r="J65" s="175">
        <f t="shared" si="10"/>
        <v>0</v>
      </c>
      <c r="K65" s="178">
        <f t="shared" si="11"/>
        <v>123482449.99100797</v>
      </c>
      <c r="L65" s="175">
        <f t="shared" si="14"/>
        <v>37538664797.266426</v>
      </c>
      <c r="M65" s="165">
        <f>VLOOKUP(B65,Encargos!$A$8:$B$652,2,0)</f>
        <v>2.4662697723036864E-3</v>
      </c>
    </row>
    <row r="66" spans="1:13" s="166" customFormat="1" x14ac:dyDescent="0.35">
      <c r="A66" s="166">
        <f t="shared" si="8"/>
        <v>304</v>
      </c>
      <c r="B66" s="163">
        <v>46447</v>
      </c>
      <c r="C66" s="175">
        <f t="shared" si="4"/>
        <v>37538664797.266426</v>
      </c>
      <c r="D66" s="175">
        <f t="shared" si="15"/>
        <v>92580474.282138675</v>
      </c>
      <c r="E66" s="175">
        <f t="shared" si="9"/>
        <v>37631245271.548561</v>
      </c>
      <c r="F66" s="175">
        <f>'9496'!X64</f>
        <v>111598339.49752618</v>
      </c>
      <c r="G66" s="176">
        <f>VLOOKUP(B66,'Fluxo dív. garantidas - RRF'!$O$3:$P$122,2,0)</f>
        <v>33057788.737777777</v>
      </c>
      <c r="H66" s="175">
        <f t="shared" si="12"/>
        <v>0</v>
      </c>
      <c r="I66" s="177">
        <f t="shared" si="13"/>
        <v>124262833.55192061</v>
      </c>
      <c r="J66" s="175">
        <f t="shared" si="10"/>
        <v>0</v>
      </c>
      <c r="K66" s="178">
        <f t="shared" si="11"/>
        <v>124262833.55192061</v>
      </c>
      <c r="L66" s="175">
        <f t="shared" si="14"/>
        <v>37651638566.231949</v>
      </c>
      <c r="M66" s="165">
        <f>VLOOKUP(B66,Encargos!$A$8:$B$652,2,0)</f>
        <v>2.4662697723036864E-3</v>
      </c>
    </row>
    <row r="67" spans="1:13" s="166" customFormat="1" x14ac:dyDescent="0.35">
      <c r="A67" s="166">
        <f t="shared" si="8"/>
        <v>303</v>
      </c>
      <c r="B67" s="163">
        <v>46478</v>
      </c>
      <c r="C67" s="175">
        <f t="shared" si="4"/>
        <v>37651638566.231949</v>
      </c>
      <c r="D67" s="175">
        <f t="shared" si="15"/>
        <v>92859098.073601559</v>
      </c>
      <c r="E67" s="175">
        <f t="shared" si="9"/>
        <v>37744497664.30555</v>
      </c>
      <c r="F67" s="175">
        <f>'9496'!X65</f>
        <v>111884294.31173596</v>
      </c>
      <c r="G67" s="176">
        <f>VLOOKUP(B67,'Fluxo dív. garantidas - RRF'!$O$3:$P$122,2,0)</f>
        <v>100828842.72444443</v>
      </c>
      <c r="H67" s="175">
        <f t="shared" si="12"/>
        <v>0</v>
      </c>
      <c r="I67" s="177">
        <f t="shared" si="13"/>
        <v>125271322.77670537</v>
      </c>
      <c r="J67" s="175">
        <f t="shared" si="10"/>
        <v>0</v>
      </c>
      <c r="K67" s="178">
        <f t="shared" si="11"/>
        <v>125271322.77670537</v>
      </c>
      <c r="L67" s="175">
        <f t="shared" si="14"/>
        <v>37831939478.565025</v>
      </c>
      <c r="M67" s="165">
        <f>VLOOKUP(B67,Encargos!$A$8:$B$652,2,0)</f>
        <v>2.4662697723036864E-3</v>
      </c>
    </row>
    <row r="68" spans="1:13" s="166" customFormat="1" x14ac:dyDescent="0.35">
      <c r="A68" s="166">
        <f t="shared" si="8"/>
        <v>302</v>
      </c>
      <c r="B68" s="163">
        <v>46508</v>
      </c>
      <c r="C68" s="175">
        <f t="shared" si="4"/>
        <v>37831939478.565025</v>
      </c>
      <c r="D68" s="175">
        <f t="shared" si="15"/>
        <v>93303768.763607413</v>
      </c>
      <c r="E68" s="175">
        <f t="shared" si="9"/>
        <v>37925243247.328636</v>
      </c>
      <c r="F68" s="175">
        <f>'9496'!X66</f>
        <v>112148592.92405429</v>
      </c>
      <c r="G68" s="176">
        <f>VLOOKUP(B68,'Fluxo dív. garantidas - RRF'!$O$3:$P$122,2,0)</f>
        <v>28152211.12888889</v>
      </c>
      <c r="H68" s="175">
        <f t="shared" si="12"/>
        <v>0</v>
      </c>
      <c r="I68" s="177">
        <f t="shared" si="13"/>
        <v>126044847.85225689</v>
      </c>
      <c r="J68" s="175">
        <f t="shared" si="10"/>
        <v>0</v>
      </c>
      <c r="K68" s="178">
        <f t="shared" si="11"/>
        <v>126044847.85225689</v>
      </c>
      <c r="L68" s="175">
        <f t="shared" si="14"/>
        <v>37939499203.529327</v>
      </c>
      <c r="M68" s="165">
        <f>VLOOKUP(B68,Encargos!$A$8:$B$652,2,0)</f>
        <v>2.4662697723036864E-3</v>
      </c>
    </row>
    <row r="69" spans="1:13" x14ac:dyDescent="0.35">
      <c r="A69">
        <f t="shared" si="8"/>
        <v>301</v>
      </c>
      <c r="B69" s="1">
        <v>46539</v>
      </c>
      <c r="C69" s="16">
        <f t="shared" ref="C69:C132" si="16">L68</f>
        <v>37939499203.529327</v>
      </c>
      <c r="D69" s="16">
        <f t="shared" si="15"/>
        <v>147546712.40252554</v>
      </c>
      <c r="E69" s="16">
        <f t="shared" si="9"/>
        <v>38087045915.931854</v>
      </c>
      <c r="F69" s="16">
        <f>'9496'!X67</f>
        <v>112447136.80532563</v>
      </c>
      <c r="G69" s="29">
        <f>VLOOKUP(B69,'Fluxo dív. garantidas - RRF'!$O$3:$P$122,2,0)</f>
        <v>86594261.586666659</v>
      </c>
      <c r="H69" s="16">
        <f t="shared" ref="H69:H127" si="17">SUM(E69:G69)*$N$4</f>
        <v>127620291.04774618</v>
      </c>
      <c r="I69" s="18">
        <f t="shared" si="6"/>
        <v>201697069.02928299</v>
      </c>
      <c r="J69" s="16">
        <f t="shared" si="10"/>
        <v>127620291.04774618</v>
      </c>
      <c r="K69" s="19">
        <f t="shared" si="11"/>
        <v>74076777.981536806</v>
      </c>
      <c r="L69" s="16">
        <f t="shared" si="14"/>
        <v>38212010536.342316</v>
      </c>
      <c r="M69" s="17">
        <f>VLOOKUP(B69,Encargos!$A$8:$B$652,2,0)</f>
        <v>3.8890000000000001E-3</v>
      </c>
    </row>
    <row r="70" spans="1:13" x14ac:dyDescent="0.35">
      <c r="A70">
        <f t="shared" si="8"/>
        <v>300</v>
      </c>
      <c r="B70" s="1">
        <v>46569</v>
      </c>
      <c r="C70" s="16">
        <f t="shared" si="16"/>
        <v>38212010536.342316</v>
      </c>
      <c r="D70" s="16">
        <f t="shared" si="15"/>
        <v>135461577.3513335</v>
      </c>
      <c r="E70" s="16">
        <f t="shared" si="9"/>
        <v>38347472113.693649</v>
      </c>
      <c r="F70" s="16">
        <f>'9496'!X68</f>
        <v>167534960.29115984</v>
      </c>
      <c r="G70" s="180">
        <f>VLOOKUP(B70,'Fluxo dív. garantidas - RRF'!$O$3:$P$122,2,0)-'Conta Gráfica Art. 9° - A LC206'!G70</f>
        <v>5602810347.139905</v>
      </c>
      <c r="H70" s="16">
        <f t="shared" si="17"/>
        <v>147059391.40374908</v>
      </c>
      <c r="I70" s="18">
        <f t="shared" si="6"/>
        <v>232870093.48400706</v>
      </c>
      <c r="J70" s="16">
        <f t="shared" si="10"/>
        <v>147059391.40374908</v>
      </c>
      <c r="K70" s="19">
        <f t="shared" si="11"/>
        <v>85810702.080257982</v>
      </c>
      <c r="L70" s="16">
        <f t="shared" si="14"/>
        <v>44032006719.044456</v>
      </c>
      <c r="M70" s="17">
        <f>VLOOKUP(B70,Encargos!$A$8:$B$652,2,0)</f>
        <v>3.545E-3</v>
      </c>
    </row>
    <row r="71" spans="1:13" x14ac:dyDescent="0.35">
      <c r="A71">
        <f t="shared" si="8"/>
        <v>299</v>
      </c>
      <c r="B71" s="1">
        <v>46600</v>
      </c>
      <c r="C71" s="16">
        <f t="shared" si="16"/>
        <v>44032006719.044456</v>
      </c>
      <c r="D71" s="16">
        <f t="shared" si="15"/>
        <v>186431516.44843423</v>
      </c>
      <c r="E71" s="16">
        <f t="shared" si="9"/>
        <v>44218438235.492889</v>
      </c>
      <c r="F71" s="16">
        <f>'9496'!X69</f>
        <v>176666355.09782866</v>
      </c>
      <c r="G71" s="29">
        <f>VLOOKUP(B71,'Fluxo dív. garantidas - RRF'!$O$3:$P$122,2,0)</f>
        <v>26024332.537777778</v>
      </c>
      <c r="H71" s="16">
        <f t="shared" si="17"/>
        <v>148070429.74376169</v>
      </c>
      <c r="I71" s="18">
        <f t="shared" si="6"/>
        <v>234928026.58298978</v>
      </c>
      <c r="J71" s="16">
        <f t="shared" si="10"/>
        <v>148070429.74376169</v>
      </c>
      <c r="K71" s="19">
        <f t="shared" si="11"/>
        <v>86857596.839228094</v>
      </c>
      <c r="L71" s="16">
        <f t="shared" si="14"/>
        <v>44334271326.289268</v>
      </c>
      <c r="M71" s="17">
        <f>VLOOKUP(B71,Encargos!$A$8:$B$652,2,0)</f>
        <v>4.2339999999999999E-3</v>
      </c>
    </row>
    <row r="72" spans="1:13" x14ac:dyDescent="0.35">
      <c r="A72">
        <f t="shared" si="8"/>
        <v>298</v>
      </c>
      <c r="B72" s="1">
        <v>46631</v>
      </c>
      <c r="C72" s="16">
        <f t="shared" si="16"/>
        <v>44334271326.289268</v>
      </c>
      <c r="D72" s="16">
        <f t="shared" si="15"/>
        <v>187711304.79550877</v>
      </c>
      <c r="E72" s="16">
        <f t="shared" si="9"/>
        <v>44521982631.084778</v>
      </c>
      <c r="F72" s="16">
        <f>'9496'!X70</f>
        <v>177528306.1158101</v>
      </c>
      <c r="G72" s="29">
        <f>VLOOKUP(B72,'Fluxo dív. garantidas - RRF'!$O$3:$P$122,2,0)</f>
        <v>26104118.168888886</v>
      </c>
      <c r="H72" s="16">
        <f t="shared" si="17"/>
        <v>149085383.51789826</v>
      </c>
      <c r="I72" s="18">
        <f t="shared" si="6"/>
        <v>237001763.38384527</v>
      </c>
      <c r="J72" s="16">
        <f t="shared" si="10"/>
        <v>149085383.51789826</v>
      </c>
      <c r="K72" s="19">
        <f t="shared" si="11"/>
        <v>87916379.865947008</v>
      </c>
      <c r="L72" s="16">
        <f t="shared" si="14"/>
        <v>44637698675.503532</v>
      </c>
      <c r="M72" s="17">
        <f>VLOOKUP(B72,Encargos!$A$8:$B$652,2,0)</f>
        <v>4.2339999999999999E-3</v>
      </c>
    </row>
    <row r="73" spans="1:13" x14ac:dyDescent="0.35">
      <c r="A73">
        <f t="shared" si="8"/>
        <v>297</v>
      </c>
      <c r="B73" s="1">
        <v>46661</v>
      </c>
      <c r="C73" s="16">
        <f t="shared" si="16"/>
        <v>44637698675.503532</v>
      </c>
      <c r="D73" s="16">
        <f t="shared" si="15"/>
        <v>188996016.19208196</v>
      </c>
      <c r="E73" s="16">
        <f t="shared" si="9"/>
        <v>44826694691.695618</v>
      </c>
      <c r="F73" s="16">
        <f>'9496'!X71</f>
        <v>178279960.96390444</v>
      </c>
      <c r="G73" s="29">
        <f>VLOOKUP(B73,'Fluxo dív. garantidas - RRF'!$O$3:$P$122,2,0)</f>
        <v>110854880.17333332</v>
      </c>
      <c r="H73" s="16">
        <f t="shared" si="17"/>
        <v>150386098.4427762</v>
      </c>
      <c r="I73" s="18">
        <f t="shared" si="6"/>
        <v>239540376.70123547</v>
      </c>
      <c r="J73" s="16">
        <f t="shared" si="10"/>
        <v>150386098.4427762</v>
      </c>
      <c r="K73" s="19">
        <f t="shared" si="11"/>
        <v>89154278.25845927</v>
      </c>
      <c r="L73" s="16">
        <f t="shared" si="14"/>
        <v>45026675254.574402</v>
      </c>
      <c r="M73" s="17">
        <f>VLOOKUP(B73,Encargos!$A$8:$B$652,2,0)</f>
        <v>4.2339999999999999E-3</v>
      </c>
    </row>
    <row r="74" spans="1:13" x14ac:dyDescent="0.35">
      <c r="A74">
        <f t="shared" si="8"/>
        <v>296</v>
      </c>
      <c r="B74" s="1">
        <v>46692</v>
      </c>
      <c r="C74" s="16">
        <f t="shared" si="16"/>
        <v>45026675254.574402</v>
      </c>
      <c r="D74" s="16">
        <f t="shared" si="15"/>
        <v>175108740.06503984</v>
      </c>
      <c r="E74" s="16">
        <f t="shared" si="9"/>
        <v>45201783994.639442</v>
      </c>
      <c r="F74" s="16">
        <f>'9496'!X72</f>
        <v>179030829.51396397</v>
      </c>
      <c r="G74" s="29">
        <f>VLOOKUP(B74,'Fluxo dív. garantidas - RRF'!$O$3:$P$122,2,0)</f>
        <v>38716872.248888887</v>
      </c>
      <c r="H74" s="16">
        <f t="shared" si="17"/>
        <v>151398438.98800763</v>
      </c>
      <c r="I74" s="18">
        <f t="shared" ref="I74:I137" si="18">PMT($N$4,A74,-SUM(E74:G74))</f>
        <v>241630359.5732308</v>
      </c>
      <c r="J74" s="16">
        <f t="shared" si="10"/>
        <v>151398438.98800763</v>
      </c>
      <c r="K74" s="19">
        <f t="shared" si="11"/>
        <v>90231920.585223168</v>
      </c>
      <c r="L74" s="16">
        <f t="shared" si="14"/>
        <v>45329299775.817062</v>
      </c>
      <c r="M74" s="17">
        <f>VLOOKUP(B74,Encargos!$A$8:$B$652,2,0)</f>
        <v>3.8890000000000001E-3</v>
      </c>
    </row>
    <row r="75" spans="1:13" x14ac:dyDescent="0.35">
      <c r="A75">
        <f t="shared" si="8"/>
        <v>295</v>
      </c>
      <c r="B75" s="1">
        <v>46722</v>
      </c>
      <c r="C75" s="16">
        <f t="shared" si="16"/>
        <v>45329299775.817062</v>
      </c>
      <c r="D75" s="16">
        <f t="shared" si="15"/>
        <v>160692367.70527148</v>
      </c>
      <c r="E75" s="16">
        <f t="shared" si="9"/>
        <v>45489992143.522331</v>
      </c>
      <c r="F75" s="16">
        <f>'9496'!X73</f>
        <v>179667266.29658914</v>
      </c>
      <c r="G75" s="29">
        <f>VLOOKUP(B75,'Fluxo dív. garantidas - RRF'!$O$3:$P$122,2,0)</f>
        <v>96507683.577777773</v>
      </c>
      <c r="H75" s="16">
        <f t="shared" si="17"/>
        <v>152553890.31132233</v>
      </c>
      <c r="I75" s="18">
        <f t="shared" si="18"/>
        <v>243959105.16503623</v>
      </c>
      <c r="J75" s="16">
        <f t="shared" si="10"/>
        <v>152553890.31132233</v>
      </c>
      <c r="K75" s="19">
        <f t="shared" si="11"/>
        <v>91405214.8537139</v>
      </c>
      <c r="L75" s="16">
        <f t="shared" si="14"/>
        <v>45674761878.542984</v>
      </c>
      <c r="M75" s="17">
        <f>VLOOKUP(B75,Encargos!$A$8:$B$652,2,0)</f>
        <v>3.545E-3</v>
      </c>
    </row>
    <row r="76" spans="1:13" x14ac:dyDescent="0.35">
      <c r="A76">
        <f t="shared" ref="A76:A139" si="19">A75-1</f>
        <v>294</v>
      </c>
      <c r="B76" s="1">
        <v>46753</v>
      </c>
      <c r="C76" s="16">
        <f t="shared" si="16"/>
        <v>45674761878.542984</v>
      </c>
      <c r="D76" s="16">
        <f t="shared" si="15"/>
        <v>161917030.85943487</v>
      </c>
      <c r="E76" s="16">
        <f t="shared" si="9"/>
        <v>45836678909.40242</v>
      </c>
      <c r="F76" s="16">
        <f>'9496'!X74</f>
        <v>180244461.532305</v>
      </c>
      <c r="G76" s="29">
        <f>VLOOKUP(B76,'Fluxo dív. garantidas - RRF'!$O$3:$P$122,2,0)</f>
        <v>38434477.648888886</v>
      </c>
      <c r="H76" s="16">
        <f t="shared" si="17"/>
        <v>153517859.49527872</v>
      </c>
      <c r="I76" s="18">
        <f t="shared" si="18"/>
        <v>245991953.25141343</v>
      </c>
      <c r="J76" s="16">
        <f t="shared" si="10"/>
        <v>153517859.49527872</v>
      </c>
      <c r="K76" s="19">
        <f t="shared" si="11"/>
        <v>92474093.756134719</v>
      </c>
      <c r="L76" s="16">
        <f t="shared" si="14"/>
        <v>45962883754.827477</v>
      </c>
      <c r="M76" s="17">
        <f>VLOOKUP(B76,Encargos!$A$8:$B$652,2,0)</f>
        <v>3.545E-3</v>
      </c>
    </row>
    <row r="77" spans="1:13" x14ac:dyDescent="0.35">
      <c r="A77">
        <f t="shared" si="19"/>
        <v>293</v>
      </c>
      <c r="B77" s="1">
        <v>46784</v>
      </c>
      <c r="C77" s="16">
        <f t="shared" si="16"/>
        <v>45962883754.827477</v>
      </c>
      <c r="D77" s="16">
        <f t="shared" si="15"/>
        <v>210464044.713355</v>
      </c>
      <c r="E77" s="16">
        <f t="shared" ref="E77:E140" si="20">C77+D77</f>
        <v>46173347799.540833</v>
      </c>
      <c r="F77" s="16">
        <f>'9496'!X75</f>
        <v>135671584.80550563</v>
      </c>
      <c r="G77" s="29">
        <f>VLOOKUP(B77,'Fluxo dív. garantidas - RRF'!$O$3:$P$122,2,0)</f>
        <v>28906179.846666664</v>
      </c>
      <c r="H77" s="16">
        <f t="shared" si="17"/>
        <v>154459751.88064334</v>
      </c>
      <c r="I77" s="18">
        <f t="shared" si="18"/>
        <v>247999165.58667254</v>
      </c>
      <c r="J77" s="16">
        <f t="shared" ref="J77:J140" si="21">H77</f>
        <v>154459751.88064334</v>
      </c>
      <c r="K77" s="19">
        <f t="shared" ref="K77:K140" si="22">I77-J77</f>
        <v>93539413.706029207</v>
      </c>
      <c r="L77" s="16">
        <f t="shared" si="14"/>
        <v>46244386150.486977</v>
      </c>
      <c r="M77" s="17">
        <f>VLOOKUP(B77,Encargos!$A$8:$B$652,2,0)</f>
        <v>4.5789999999999997E-3</v>
      </c>
    </row>
    <row r="78" spans="1:13" x14ac:dyDescent="0.35">
      <c r="A78">
        <f t="shared" si="19"/>
        <v>292</v>
      </c>
      <c r="B78" s="1">
        <v>46813</v>
      </c>
      <c r="C78" s="16">
        <f t="shared" si="16"/>
        <v>46244386150.486977</v>
      </c>
      <c r="D78" s="16">
        <f t="shared" si="15"/>
        <v>182526592.13597208</v>
      </c>
      <c r="E78" s="16">
        <f t="shared" si="20"/>
        <v>46426912742.622948</v>
      </c>
      <c r="F78" s="16">
        <f>'9496'!X76</f>
        <v>136418268.81149971</v>
      </c>
      <c r="G78" s="29">
        <f>VLOOKUP(B78,'Fluxo dív. garantidas - RRF'!$O$3:$P$122,2,0)</f>
        <v>28686080.103333332</v>
      </c>
      <c r="H78" s="16">
        <f t="shared" si="17"/>
        <v>155306723.63845927</v>
      </c>
      <c r="I78" s="18">
        <f t="shared" si="18"/>
        <v>249863439.07993856</v>
      </c>
      <c r="J78" s="16">
        <f t="shared" si="21"/>
        <v>155306723.63845927</v>
      </c>
      <c r="K78" s="19">
        <f t="shared" si="22"/>
        <v>94556715.441479295</v>
      </c>
      <c r="L78" s="16">
        <f t="shared" si="14"/>
        <v>46497460376.096298</v>
      </c>
      <c r="M78" s="17">
        <f>VLOOKUP(B78,Encargos!$A$8:$B$652,2,0)</f>
        <v>3.947E-3</v>
      </c>
    </row>
    <row r="79" spans="1:13" x14ac:dyDescent="0.35">
      <c r="A79">
        <f t="shared" si="19"/>
        <v>291</v>
      </c>
      <c r="B79" s="1">
        <v>46844</v>
      </c>
      <c r="C79" s="16">
        <f t="shared" si="16"/>
        <v>46497460376.096298</v>
      </c>
      <c r="D79" s="16">
        <f t="shared" si="15"/>
        <v>151256238.60344124</v>
      </c>
      <c r="E79" s="16">
        <f t="shared" si="20"/>
        <v>46648716614.699738</v>
      </c>
      <c r="F79" s="16">
        <f>'9496'!X77</f>
        <v>136870383.67158204</v>
      </c>
      <c r="G79" s="29">
        <f>VLOOKUP(B79,'Fluxo dív. garantidas - RRF'!$O$3:$P$122,2,0)</f>
        <v>58362140.286666676</v>
      </c>
      <c r="H79" s="16">
        <f t="shared" si="17"/>
        <v>156146497.12885997</v>
      </c>
      <c r="I79" s="18">
        <f t="shared" si="18"/>
        <v>251725366.01349473</v>
      </c>
      <c r="J79" s="16">
        <f t="shared" si="21"/>
        <v>156146497.12885997</v>
      </c>
      <c r="K79" s="19">
        <f t="shared" si="22"/>
        <v>95578868.884634763</v>
      </c>
      <c r="L79" s="16">
        <f t="shared" si="14"/>
        <v>46748370269.773354</v>
      </c>
      <c r="M79" s="17">
        <f>VLOOKUP(B79,Encargos!$A$8:$B$652,2,0)</f>
        <v>3.2529999999999998E-3</v>
      </c>
    </row>
    <row r="80" spans="1:13" x14ac:dyDescent="0.35">
      <c r="A80">
        <f t="shared" si="19"/>
        <v>290</v>
      </c>
      <c r="B80" s="1">
        <v>46874</v>
      </c>
      <c r="C80" s="16">
        <f t="shared" si="16"/>
        <v>46748370269.773354</v>
      </c>
      <c r="D80" s="16">
        <f t="shared" si="15"/>
        <v>217052683.16255769</v>
      </c>
      <c r="E80" s="16">
        <f t="shared" si="20"/>
        <v>46965422952.935913</v>
      </c>
      <c r="F80" s="16">
        <f>'9496'!X78</f>
        <v>137233156.00998843</v>
      </c>
      <c r="G80" s="29">
        <f>VLOOKUP(B80,'Fluxo dív. garantidas - RRF'!$O$3:$P$122,2,0)</f>
        <v>3124432.6266666669</v>
      </c>
      <c r="H80" s="16">
        <f t="shared" si="17"/>
        <v>157019268.47190854</v>
      </c>
      <c r="I80" s="18">
        <f t="shared" si="18"/>
        <v>253649908.64388907</v>
      </c>
      <c r="J80" s="16">
        <f t="shared" si="21"/>
        <v>157019268.47190854</v>
      </c>
      <c r="K80" s="19">
        <f t="shared" si="22"/>
        <v>96630640.17198053</v>
      </c>
      <c r="L80" s="16">
        <f t="shared" si="14"/>
        <v>47009149901.400581</v>
      </c>
      <c r="M80" s="17">
        <f>VLOOKUP(B80,Encargos!$A$8:$B$652,2,0)</f>
        <v>4.6430000000000004E-3</v>
      </c>
    </row>
    <row r="81" spans="1:13" x14ac:dyDescent="0.35">
      <c r="A81">
        <f t="shared" si="19"/>
        <v>289</v>
      </c>
      <c r="B81" s="1">
        <v>46905</v>
      </c>
      <c r="C81" s="16">
        <f t="shared" si="16"/>
        <v>47009149901.400581</v>
      </c>
      <c r="D81" s="16">
        <f t="shared" si="15"/>
        <v>136608589.61347011</v>
      </c>
      <c r="E81" s="16">
        <f t="shared" si="20"/>
        <v>47145758491.014053</v>
      </c>
      <c r="F81" s="16">
        <f>'9496'!X79</f>
        <v>138039564.35593572</v>
      </c>
      <c r="G81" s="29">
        <f>VLOOKUP(B81,'Fluxo dív. garantidas - RRF'!$O$3:$P$122,2,0)</f>
        <v>45458907.443333328</v>
      </c>
      <c r="H81" s="16">
        <f t="shared" si="17"/>
        <v>157764189.87604442</v>
      </c>
      <c r="I81" s="18">
        <f t="shared" si="18"/>
        <v>255377128.28206393</v>
      </c>
      <c r="J81" s="16">
        <f t="shared" si="21"/>
        <v>157764189.87604442</v>
      </c>
      <c r="K81" s="19">
        <f t="shared" si="22"/>
        <v>97612938.406019509</v>
      </c>
      <c r="L81" s="16">
        <f t="shared" si="14"/>
        <v>47231644024.407303</v>
      </c>
      <c r="M81" s="17">
        <f>VLOOKUP(B81,Encargos!$A$8:$B$652,2,0)</f>
        <v>2.9060000000000002E-3</v>
      </c>
    </row>
    <row r="82" spans="1:13" x14ac:dyDescent="0.35">
      <c r="A82">
        <f t="shared" si="19"/>
        <v>288</v>
      </c>
      <c r="B82" s="1">
        <v>46935</v>
      </c>
      <c r="C82" s="16">
        <f t="shared" si="16"/>
        <v>47231644024.407303</v>
      </c>
      <c r="D82" s="16">
        <f t="shared" si="15"/>
        <v>202859911.08482939</v>
      </c>
      <c r="E82" s="16">
        <f t="shared" si="20"/>
        <v>47434503935.492134</v>
      </c>
      <c r="F82" s="16">
        <f>'9496'!X80</f>
        <v>138223153.89156434</v>
      </c>
      <c r="G82" s="29">
        <f>VLOOKUP(B82,'Fluxo dív. garantidas - RRF'!$O$3:$P$122,2,0)</f>
        <v>3079653.4300000006</v>
      </c>
      <c r="H82" s="16">
        <f t="shared" si="17"/>
        <v>158586022.47604567</v>
      </c>
      <c r="I82" s="18">
        <f t="shared" si="18"/>
        <v>257237984.25063777</v>
      </c>
      <c r="J82" s="16">
        <f t="shared" si="21"/>
        <v>158586022.47604567</v>
      </c>
      <c r="K82" s="19">
        <f t="shared" si="22"/>
        <v>98651961.774592102</v>
      </c>
      <c r="L82" s="16">
        <f t="shared" si="14"/>
        <v>47477154781.039101</v>
      </c>
      <c r="M82" s="17">
        <f>VLOOKUP(B82,Encargos!$A$8:$B$652,2,0)</f>
        <v>4.2950000000000002E-3</v>
      </c>
    </row>
    <row r="83" spans="1:13" x14ac:dyDescent="0.35">
      <c r="A83">
        <f t="shared" si="19"/>
        <v>287</v>
      </c>
      <c r="B83" s="1">
        <v>46966</v>
      </c>
      <c r="C83" s="16">
        <f t="shared" si="16"/>
        <v>47477154781.039101</v>
      </c>
      <c r="D83" s="16">
        <f t="shared" si="15"/>
        <v>187392329.92076132</v>
      </c>
      <c r="E83" s="16">
        <f t="shared" si="20"/>
        <v>47664547110.959862</v>
      </c>
      <c r="F83" s="16">
        <f>'9496'!X81</f>
        <v>138999559.32781646</v>
      </c>
      <c r="G83" s="29">
        <f>VLOOKUP(B83,'Fluxo dív. garantidas - RRF'!$O$3:$P$122,2,0)</f>
        <v>3006504.0466666669</v>
      </c>
      <c r="H83" s="16">
        <f t="shared" si="17"/>
        <v>159355177.24778119</v>
      </c>
      <c r="I83" s="18">
        <f t="shared" si="18"/>
        <v>259022711.64421171</v>
      </c>
      <c r="J83" s="16">
        <f t="shared" si="21"/>
        <v>159355177.24778119</v>
      </c>
      <c r="K83" s="19">
        <f t="shared" si="22"/>
        <v>99667534.396430522</v>
      </c>
      <c r="L83" s="16">
        <f t="shared" si="14"/>
        <v>47706885639.93792</v>
      </c>
      <c r="M83" s="17">
        <f>VLOOKUP(B83,Encargos!$A$8:$B$652,2,0)</f>
        <v>3.947E-3</v>
      </c>
    </row>
    <row r="84" spans="1:13" x14ac:dyDescent="0.35">
      <c r="A84">
        <f t="shared" si="19"/>
        <v>286</v>
      </c>
      <c r="B84" s="1">
        <v>46997</v>
      </c>
      <c r="C84" s="16">
        <f t="shared" si="16"/>
        <v>47706885639.93792</v>
      </c>
      <c r="D84" s="16">
        <f t="shared" si="15"/>
        <v>188299077.62083498</v>
      </c>
      <c r="E84" s="16">
        <f t="shared" si="20"/>
        <v>47895184717.558754</v>
      </c>
      <c r="F84" s="16">
        <f>'9496'!X82</f>
        <v>139502954.68047366</v>
      </c>
      <c r="G84" s="29">
        <f>VLOOKUP(B84,'Fluxo dív. garantidas - RRF'!$O$3:$P$122,2,0)</f>
        <v>2973906.1933333334</v>
      </c>
      <c r="H84" s="16">
        <f t="shared" si="17"/>
        <v>160125538.59477523</v>
      </c>
      <c r="I84" s="18">
        <f t="shared" si="18"/>
        <v>260818646.95598593</v>
      </c>
      <c r="J84" s="16">
        <f t="shared" si="21"/>
        <v>160125538.59477523</v>
      </c>
      <c r="K84" s="19">
        <f t="shared" si="22"/>
        <v>100693108.3612107</v>
      </c>
      <c r="L84" s="16">
        <f t="shared" si="14"/>
        <v>47936968470.07135</v>
      </c>
      <c r="M84" s="17">
        <f>VLOOKUP(B84,Encargos!$A$8:$B$652,2,0)</f>
        <v>3.947E-3</v>
      </c>
    </row>
    <row r="85" spans="1:13" x14ac:dyDescent="0.35">
      <c r="A85">
        <f t="shared" si="19"/>
        <v>285</v>
      </c>
      <c r="B85" s="1">
        <v>47027</v>
      </c>
      <c r="C85" s="16">
        <f t="shared" si="16"/>
        <v>47936968470.07135</v>
      </c>
      <c r="D85" s="16">
        <f t="shared" si="15"/>
        <v>222571344.60654131</v>
      </c>
      <c r="E85" s="16">
        <f t="shared" si="20"/>
        <v>48159539814.677895</v>
      </c>
      <c r="F85" s="16">
        <f>'9496'!X83</f>
        <v>140056808.22717106</v>
      </c>
      <c r="G85" s="29">
        <f>VLOOKUP(B85,'Fluxo dív. garantidas - RRF'!$O$3:$P$122,2,0)</f>
        <v>48877360.546666667</v>
      </c>
      <c r="H85" s="16">
        <f t="shared" si="17"/>
        <v>161161579.94483912</v>
      </c>
      <c r="I85" s="18">
        <f t="shared" si="18"/>
        <v>263057593.5277077</v>
      </c>
      <c r="J85" s="16">
        <f t="shared" si="21"/>
        <v>161161579.94483912</v>
      </c>
      <c r="K85" s="19">
        <f t="shared" si="22"/>
        <v>101896013.58286858</v>
      </c>
      <c r="L85" s="16">
        <f t="shared" si="14"/>
        <v>48246577969.868866</v>
      </c>
      <c r="M85" s="17">
        <f>VLOOKUP(B85,Encargos!$A$8:$B$652,2,0)</f>
        <v>4.6430000000000004E-3</v>
      </c>
    </row>
    <row r="86" spans="1:13" x14ac:dyDescent="0.35">
      <c r="A86">
        <f t="shared" si="19"/>
        <v>284</v>
      </c>
      <c r="B86" s="1">
        <v>47058</v>
      </c>
      <c r="C86" s="16">
        <f t="shared" si="16"/>
        <v>48246577969.868866</v>
      </c>
      <c r="D86" s="16">
        <f t="shared" si="15"/>
        <v>173687680.6915279</v>
      </c>
      <c r="E86" s="16">
        <f t="shared" si="20"/>
        <v>48420265650.560394</v>
      </c>
      <c r="F86" s="16">
        <f>'9496'!X84</f>
        <v>140791951.07922179</v>
      </c>
      <c r="G86" s="29">
        <f>VLOOKUP(B86,'Fluxo dív. garantidas - RRF'!$O$3:$P$122,2,0)</f>
        <v>2987610.0866666678</v>
      </c>
      <c r="H86" s="16">
        <f t="shared" si="17"/>
        <v>161880150.70575431</v>
      </c>
      <c r="I86" s="18">
        <f t="shared" si="18"/>
        <v>264788538.4398846</v>
      </c>
      <c r="J86" s="16">
        <f t="shared" si="21"/>
        <v>161880150.70575431</v>
      </c>
      <c r="K86" s="19">
        <f t="shared" si="22"/>
        <v>102908387.73413029</v>
      </c>
      <c r="L86" s="16">
        <f t="shared" si="14"/>
        <v>48461136823.992157</v>
      </c>
      <c r="M86" s="17">
        <f>VLOOKUP(B86,Encargos!$A$8:$B$652,2,0)</f>
        <v>3.5999999999999999E-3</v>
      </c>
    </row>
    <row r="87" spans="1:13" x14ac:dyDescent="0.35">
      <c r="A87">
        <f t="shared" si="19"/>
        <v>283</v>
      </c>
      <c r="B87" s="1">
        <v>47088</v>
      </c>
      <c r="C87" s="16">
        <f t="shared" si="16"/>
        <v>48461136823.992157</v>
      </c>
      <c r="D87" s="16">
        <f t="shared" si="15"/>
        <v>191276107.04429704</v>
      </c>
      <c r="E87" s="16">
        <f t="shared" si="20"/>
        <v>48652412931.036453</v>
      </c>
      <c r="F87" s="16">
        <f>'9496'!X85</f>
        <v>141163194.69347239</v>
      </c>
      <c r="G87" s="29">
        <f>VLOOKUP(B87,'Fluxo dív. garantidas - RRF'!$O$3:$P$122,2,0)</f>
        <v>44990203.613333344</v>
      </c>
      <c r="H87" s="16">
        <f t="shared" si="17"/>
        <v>162795221.09781089</v>
      </c>
      <c r="I87" s="18">
        <f t="shared" si="18"/>
        <v>266850789.01087266</v>
      </c>
      <c r="J87" s="16">
        <f t="shared" si="21"/>
        <v>162795221.09781089</v>
      </c>
      <c r="K87" s="19">
        <f t="shared" si="22"/>
        <v>104055567.91306177</v>
      </c>
      <c r="L87" s="16">
        <f t="shared" si="14"/>
        <v>48734510761.430199</v>
      </c>
      <c r="M87" s="17">
        <f>VLOOKUP(B87,Encargos!$A$8:$B$652,2,0)</f>
        <v>3.947E-3</v>
      </c>
    </row>
    <row r="88" spans="1:13" x14ac:dyDescent="0.35">
      <c r="A88">
        <f t="shared" si="19"/>
        <v>282</v>
      </c>
      <c r="B88" s="1">
        <v>47119</v>
      </c>
      <c r="C88" s="16">
        <f t="shared" si="16"/>
        <v>48734510761.430199</v>
      </c>
      <c r="D88" s="16">
        <f t="shared" si="15"/>
        <v>175444238.74114871</v>
      </c>
      <c r="E88" s="16">
        <f t="shared" si="20"/>
        <v>48909955000.171349</v>
      </c>
      <c r="F88" s="16">
        <f>'9496'!X86</f>
        <v>141764570.96121117</v>
      </c>
      <c r="G88" s="29">
        <f>VLOOKUP(B88,'Fluxo dív. garantidas - RRF'!$O$3:$P$122,2,0)</f>
        <v>2914739.6100000003</v>
      </c>
      <c r="H88" s="16">
        <f t="shared" si="17"/>
        <v>163515447.70247522</v>
      </c>
      <c r="I88" s="18">
        <f t="shared" si="18"/>
        <v>268603658.1867457</v>
      </c>
      <c r="J88" s="16">
        <f t="shared" si="21"/>
        <v>163515447.70247522</v>
      </c>
      <c r="K88" s="19">
        <f t="shared" si="22"/>
        <v>105088210.48427048</v>
      </c>
      <c r="L88" s="16">
        <f t="shared" si="14"/>
        <v>48949546100.258293</v>
      </c>
      <c r="M88" s="17">
        <f>VLOOKUP(B88,Encargos!$A$8:$B$652,2,0)</f>
        <v>3.5999999999999999E-3</v>
      </c>
    </row>
    <row r="89" spans="1:13" x14ac:dyDescent="0.35">
      <c r="A89">
        <f t="shared" si="19"/>
        <v>281</v>
      </c>
      <c r="B89" s="1">
        <v>47150</v>
      </c>
      <c r="C89" s="16">
        <f t="shared" si="16"/>
        <v>48949546100.258293</v>
      </c>
      <c r="D89" s="16">
        <f t="shared" si="15"/>
        <v>176218365.96092984</v>
      </c>
      <c r="E89" s="16">
        <f t="shared" si="20"/>
        <v>49125764466.219223</v>
      </c>
      <c r="F89" s="16">
        <f>'9496'!X87</f>
        <v>94819280.133615196</v>
      </c>
      <c r="G89" s="29">
        <f>VLOOKUP(B89,'Fluxo dív. garantidas - RRF'!$O$3:$P$122,2,0)</f>
        <v>2002788.6311111106</v>
      </c>
      <c r="H89" s="16">
        <f t="shared" si="17"/>
        <v>164075288.44994649</v>
      </c>
      <c r="I89" s="18">
        <f t="shared" si="18"/>
        <v>270101928.65997952</v>
      </c>
      <c r="J89" s="16">
        <f t="shared" si="21"/>
        <v>164075288.44994649</v>
      </c>
      <c r="K89" s="19">
        <f t="shared" si="22"/>
        <v>106026640.21003303</v>
      </c>
      <c r="L89" s="16">
        <f t="shared" si="14"/>
        <v>49116559894.773911</v>
      </c>
      <c r="M89" s="17">
        <f>VLOOKUP(B89,Encargos!$A$8:$B$652,2,0)</f>
        <v>3.5999999999999999E-3</v>
      </c>
    </row>
    <row r="90" spans="1:13" x14ac:dyDescent="0.35">
      <c r="A90">
        <f t="shared" si="19"/>
        <v>280</v>
      </c>
      <c r="B90" s="1">
        <v>47178</v>
      </c>
      <c r="C90" s="16">
        <f t="shared" si="16"/>
        <v>49116559894.773911</v>
      </c>
      <c r="D90" s="16">
        <f t="shared" si="15"/>
        <v>209433011.39131597</v>
      </c>
      <c r="E90" s="16">
        <f t="shared" si="20"/>
        <v>49325992906.16523</v>
      </c>
      <c r="F90" s="16">
        <f>'9496'!X88</f>
        <v>95162877.396625221</v>
      </c>
      <c r="G90" s="29">
        <f>VLOOKUP(B90,'Fluxo dív. garantidas - RRF'!$O$3:$P$122,2,0)</f>
        <v>1998639.6155555556</v>
      </c>
      <c r="H90" s="16">
        <f t="shared" si="17"/>
        <v>164743848.07725802</v>
      </c>
      <c r="I90" s="18">
        <f t="shared" si="18"/>
        <v>271787954.18000346</v>
      </c>
      <c r="J90" s="16">
        <f t="shared" si="21"/>
        <v>164743848.07725802</v>
      </c>
      <c r="K90" s="19">
        <f t="shared" si="22"/>
        <v>107044106.10274544</v>
      </c>
      <c r="L90" s="16">
        <f t="shared" si="14"/>
        <v>49316110317.074661</v>
      </c>
      <c r="M90" s="17">
        <f>VLOOKUP(B90,Encargos!$A$8:$B$652,2,0)</f>
        <v>4.2640000000000004E-3</v>
      </c>
    </row>
    <row r="91" spans="1:13" x14ac:dyDescent="0.35">
      <c r="A91">
        <f t="shared" si="19"/>
        <v>279</v>
      </c>
      <c r="B91" s="1">
        <v>47209</v>
      </c>
      <c r="C91" s="16">
        <f t="shared" si="16"/>
        <v>49316110317.074661</v>
      </c>
      <c r="D91" s="16">
        <f t="shared" si="15"/>
        <v>142079713.82349208</v>
      </c>
      <c r="E91" s="16">
        <f t="shared" si="20"/>
        <v>49458190030.898155</v>
      </c>
      <c r="F91" s="16">
        <f>'9496'!X89</f>
        <v>95621121.050607145</v>
      </c>
      <c r="G91" s="29">
        <f>VLOOKUP(B91,'Fluxo dív. garantidas - RRF'!$O$3:$P$122,2,0)</f>
        <v>33042734.637777776</v>
      </c>
      <c r="H91" s="16">
        <f t="shared" si="17"/>
        <v>165289512.95528847</v>
      </c>
      <c r="I91" s="18">
        <f t="shared" si="18"/>
        <v>273280059.70884424</v>
      </c>
      <c r="J91" s="16">
        <f t="shared" si="21"/>
        <v>165289512.95528847</v>
      </c>
      <c r="K91" s="19">
        <f t="shared" si="22"/>
        <v>107990546.75355577</v>
      </c>
      <c r="L91" s="16">
        <f t="shared" si="14"/>
        <v>49478863339.832985</v>
      </c>
      <c r="M91" s="17">
        <f>VLOOKUP(B91,Encargos!$A$8:$B$652,2,0)</f>
        <v>2.8809999999999999E-3</v>
      </c>
    </row>
    <row r="92" spans="1:13" x14ac:dyDescent="0.35">
      <c r="A92">
        <f t="shared" si="19"/>
        <v>278</v>
      </c>
      <c r="B92" s="1">
        <v>47239</v>
      </c>
      <c r="C92" s="16">
        <f t="shared" si="16"/>
        <v>49478863339.832985</v>
      </c>
      <c r="D92" s="16">
        <f t="shared" si="15"/>
        <v>193858186.56546563</v>
      </c>
      <c r="E92" s="16">
        <f t="shared" si="20"/>
        <v>49672721526.398453</v>
      </c>
      <c r="F92" s="16">
        <f>'9496'!X90</f>
        <v>95776357.634582907</v>
      </c>
      <c r="G92" s="29">
        <f>VLOOKUP(B92,'Fluxo dív. garantidas - RRF'!$O$3:$P$122,2,0)</f>
        <v>2010031.3066666666</v>
      </c>
      <c r="H92" s="16">
        <f t="shared" si="17"/>
        <v>165901693.05113235</v>
      </c>
      <c r="I92" s="18">
        <f t="shared" si="18"/>
        <v>274890861.60744154</v>
      </c>
      <c r="J92" s="16">
        <f t="shared" si="21"/>
        <v>165901693.05113235</v>
      </c>
      <c r="K92" s="19">
        <f t="shared" si="22"/>
        <v>108989168.55630919</v>
      </c>
      <c r="L92" s="16">
        <f t="shared" si="14"/>
        <v>49661518746.783386</v>
      </c>
      <c r="M92" s="17">
        <f>VLOOKUP(B92,Encargos!$A$8:$B$652,2,0)</f>
        <v>3.9179999999999996E-3</v>
      </c>
    </row>
    <row r="93" spans="1:13" x14ac:dyDescent="0.35">
      <c r="A93">
        <f t="shared" si="19"/>
        <v>277</v>
      </c>
      <c r="B93" s="1">
        <v>47270</v>
      </c>
      <c r="C93" s="16">
        <f t="shared" si="16"/>
        <v>49661518746.783386</v>
      </c>
      <c r="D93" s="16">
        <f t="shared" si="15"/>
        <v>194573830.44989729</v>
      </c>
      <c r="E93" s="16">
        <f t="shared" si="20"/>
        <v>49856092577.233284</v>
      </c>
      <c r="F93" s="16">
        <f>'9496'!X91</f>
        <v>96247716.437264562</v>
      </c>
      <c r="G93" s="29">
        <f>VLOOKUP(B93,'Fluxo dív. garantidas - RRF'!$O$3:$P$122,2,0)</f>
        <v>29391073.704444438</v>
      </c>
      <c r="H93" s="16">
        <f t="shared" si="17"/>
        <v>166605771.22458333</v>
      </c>
      <c r="I93" s="18">
        <f t="shared" si="18"/>
        <v>276663331.02427149</v>
      </c>
      <c r="J93" s="16">
        <f t="shared" si="21"/>
        <v>166605771.22458333</v>
      </c>
      <c r="K93" s="19">
        <f t="shared" si="22"/>
        <v>110057559.79968816</v>
      </c>
      <c r="L93" s="16">
        <f t="shared" si="14"/>
        <v>49871673807.57531</v>
      </c>
      <c r="M93" s="17">
        <f>VLOOKUP(B93,Encargos!$A$8:$B$652,2,0)</f>
        <v>3.9179999999999996E-3</v>
      </c>
    </row>
    <row r="94" spans="1:13" x14ac:dyDescent="0.35">
      <c r="A94">
        <f t="shared" si="19"/>
        <v>276</v>
      </c>
      <c r="B94" s="1">
        <v>47300</v>
      </c>
      <c r="C94" s="16">
        <f t="shared" si="16"/>
        <v>49871673807.57531</v>
      </c>
      <c r="D94" s="16">
        <f t="shared" si="15"/>
        <v>195397217.97808003</v>
      </c>
      <c r="E94" s="16">
        <f t="shared" si="20"/>
        <v>50067071025.553391</v>
      </c>
      <c r="F94" s="16">
        <f>'9496'!X92</f>
        <v>96624814.990265772</v>
      </c>
      <c r="G94" s="29">
        <f>VLOOKUP(B94,'Fluxo dív. garantidas - RRF'!$O$3:$P$122,2,0)</f>
        <v>1982229.1866666665</v>
      </c>
      <c r="H94" s="16">
        <f t="shared" si="17"/>
        <v>167218926.89910108</v>
      </c>
      <c r="I94" s="18">
        <f t="shared" si="18"/>
        <v>278294320.96892387</v>
      </c>
      <c r="J94" s="16">
        <f t="shared" si="21"/>
        <v>167218926.89910108</v>
      </c>
      <c r="K94" s="19">
        <f t="shared" si="22"/>
        <v>111075394.06982279</v>
      </c>
      <c r="L94" s="16">
        <f t="shared" si="14"/>
        <v>50054602675.6605</v>
      </c>
      <c r="M94" s="17">
        <f>VLOOKUP(B94,Encargos!$A$8:$B$652,2,0)</f>
        <v>3.9179999999999996E-3</v>
      </c>
    </row>
    <row r="95" spans="1:13" x14ac:dyDescent="0.35">
      <c r="A95">
        <f t="shared" si="19"/>
        <v>275</v>
      </c>
      <c r="B95" s="1">
        <v>47331</v>
      </c>
      <c r="C95" s="16">
        <f t="shared" si="16"/>
        <v>50054602675.6605</v>
      </c>
      <c r="D95" s="16">
        <f t="shared" si="15"/>
        <v>196113933.28323781</v>
      </c>
      <c r="E95" s="16">
        <f t="shared" si="20"/>
        <v>50250716608.943741</v>
      </c>
      <c r="F95" s="16">
        <f>'9496'!X93</f>
        <v>97003391.015397653</v>
      </c>
      <c r="G95" s="29">
        <f>VLOOKUP(B95,'Fluxo dív. garantidas - RRF'!$O$3:$P$122,2,0)</f>
        <v>1954606.3066666666</v>
      </c>
      <c r="H95" s="16">
        <f t="shared" si="17"/>
        <v>167832248.68755269</v>
      </c>
      <c r="I95" s="18">
        <f t="shared" si="18"/>
        <v>279934866.25697428</v>
      </c>
      <c r="J95" s="16">
        <f t="shared" si="21"/>
        <v>167832248.68755269</v>
      </c>
      <c r="K95" s="19">
        <f t="shared" si="22"/>
        <v>112102617.56942159</v>
      </c>
      <c r="L95" s="16">
        <f t="shared" si="14"/>
        <v>50237571988.696381</v>
      </c>
      <c r="M95" s="17">
        <f>VLOOKUP(B95,Encargos!$A$8:$B$652,2,0)</f>
        <v>3.9179999999999996E-3</v>
      </c>
    </row>
    <row r="96" spans="1:13" x14ac:dyDescent="0.35">
      <c r="A96">
        <f t="shared" si="19"/>
        <v>274</v>
      </c>
      <c r="B96" s="1">
        <v>47362</v>
      </c>
      <c r="C96" s="16">
        <f t="shared" si="16"/>
        <v>50237571988.696381</v>
      </c>
      <c r="D96" s="16">
        <f t="shared" si="15"/>
        <v>214213006.95980138</v>
      </c>
      <c r="E96" s="16">
        <f t="shared" si="20"/>
        <v>50451784995.656181</v>
      </c>
      <c r="F96" s="16">
        <f>'9496'!X94</f>
        <v>97385615.318420008</v>
      </c>
      <c r="G96" s="29">
        <f>VLOOKUP(B96,'Fluxo dív. garantidas - RRF'!$O$3:$P$122,2,0)</f>
        <v>1954873.3933333335</v>
      </c>
      <c r="H96" s="16">
        <f t="shared" si="17"/>
        <v>168503751.6145598</v>
      </c>
      <c r="I96" s="18">
        <f t="shared" si="18"/>
        <v>281682055.70902377</v>
      </c>
      <c r="J96" s="16">
        <f t="shared" si="21"/>
        <v>168503751.6145598</v>
      </c>
      <c r="K96" s="19">
        <f t="shared" si="22"/>
        <v>113178304.09446397</v>
      </c>
      <c r="L96" s="16">
        <f t="shared" si="14"/>
        <v>50437947180.273476</v>
      </c>
      <c r="M96" s="17">
        <f>VLOOKUP(B96,Encargos!$A$8:$B$652,2,0)</f>
        <v>4.2640000000000004E-3</v>
      </c>
    </row>
    <row r="97" spans="1:13" x14ac:dyDescent="0.35">
      <c r="A97">
        <f t="shared" si="19"/>
        <v>273</v>
      </c>
      <c r="B97" s="1">
        <v>47392</v>
      </c>
      <c r="C97" s="16">
        <f t="shared" si="16"/>
        <v>50437947180.273476</v>
      </c>
      <c r="D97" s="16">
        <f t="shared" si="15"/>
        <v>232569374.44824097</v>
      </c>
      <c r="E97" s="16">
        <f t="shared" si="20"/>
        <v>50670516554.721718</v>
      </c>
      <c r="F97" s="16">
        <f>'9496'!X95</f>
        <v>97833526.222129449</v>
      </c>
      <c r="G97" s="29">
        <f>VLOOKUP(B97,'Fluxo dív. garantidas - RRF'!$O$3:$P$122,2,0)</f>
        <v>32818744.280000001</v>
      </c>
      <c r="H97" s="16">
        <f t="shared" si="17"/>
        <v>169337229.41741282</v>
      </c>
      <c r="I97" s="18">
        <f t="shared" si="18"/>
        <v>283710548.64633447</v>
      </c>
      <c r="J97" s="16">
        <f t="shared" si="21"/>
        <v>169337229.41741282</v>
      </c>
      <c r="K97" s="19">
        <f t="shared" si="22"/>
        <v>114373319.22892165</v>
      </c>
      <c r="L97" s="16">
        <f t="shared" si="14"/>
        <v>50686795505.994926</v>
      </c>
      <c r="M97" s="17">
        <f>VLOOKUP(B97,Encargos!$A$8:$B$652,2,0)</f>
        <v>4.6109999999999996E-3</v>
      </c>
    </row>
    <row r="98" spans="1:13" x14ac:dyDescent="0.35">
      <c r="A98">
        <f t="shared" si="19"/>
        <v>272</v>
      </c>
      <c r="B98" s="1">
        <v>47423</v>
      </c>
      <c r="C98" s="16">
        <f t="shared" si="16"/>
        <v>50686795505.994926</v>
      </c>
      <c r="D98" s="16">
        <f t="shared" si="15"/>
        <v>163515602.30233964</v>
      </c>
      <c r="E98" s="16">
        <f t="shared" si="20"/>
        <v>50850311108.297264</v>
      </c>
      <c r="F98" s="16">
        <f>'9496'!X96</f>
        <v>98308713.924422055</v>
      </c>
      <c r="G98" s="29">
        <f>VLOOKUP(B98,'Fluxo dív. garantidas - RRF'!$O$3:$P$122,2,0)</f>
        <v>1885921.635555556</v>
      </c>
      <c r="H98" s="16">
        <f t="shared" si="17"/>
        <v>169835019.14619082</v>
      </c>
      <c r="I98" s="18">
        <f t="shared" si="18"/>
        <v>285186620.97485095</v>
      </c>
      <c r="J98" s="16">
        <f t="shared" si="21"/>
        <v>169835019.14619082</v>
      </c>
      <c r="K98" s="19">
        <f t="shared" si="22"/>
        <v>115351601.82866013</v>
      </c>
      <c r="L98" s="16">
        <f t="shared" si="14"/>
        <v>50835154142.028587</v>
      </c>
      <c r="M98" s="17">
        <f>VLOOKUP(B98,Encargos!$A$8:$B$652,2,0)</f>
        <v>3.2260000000000001E-3</v>
      </c>
    </row>
    <row r="99" spans="1:13" x14ac:dyDescent="0.35">
      <c r="A99">
        <f t="shared" si="19"/>
        <v>271</v>
      </c>
      <c r="B99" s="1">
        <v>47453</v>
      </c>
      <c r="C99" s="16">
        <f t="shared" si="16"/>
        <v>50835154142.028587</v>
      </c>
      <c r="D99" s="16">
        <f t="shared" si="15"/>
        <v>216761097.26160991</v>
      </c>
      <c r="E99" s="16">
        <f t="shared" si="20"/>
        <v>51051915239.290199</v>
      </c>
      <c r="F99" s="16">
        <f>'9496'!X97</f>
        <v>98502049.965411246</v>
      </c>
      <c r="G99" s="29">
        <f>VLOOKUP(B99,'Fluxo dív. garantidas - RRF'!$O$3:$P$122,2,0)</f>
        <v>29109309.935555562</v>
      </c>
      <c r="H99" s="16">
        <f t="shared" si="17"/>
        <v>170598421.99730387</v>
      </c>
      <c r="I99" s="18">
        <f t="shared" si="18"/>
        <v>287118559.98580801</v>
      </c>
      <c r="J99" s="16">
        <f t="shared" si="21"/>
        <v>170598421.99730387</v>
      </c>
      <c r="K99" s="19">
        <f t="shared" si="22"/>
        <v>116520137.98850414</v>
      </c>
      <c r="L99" s="16">
        <f t="shared" si="14"/>
        <v>51063006461.20266</v>
      </c>
      <c r="M99" s="17">
        <f>VLOOKUP(B99,Encargos!$A$8:$B$652,2,0)</f>
        <v>4.2640000000000004E-3</v>
      </c>
    </row>
    <row r="100" spans="1:13" x14ac:dyDescent="0.35">
      <c r="A100">
        <f t="shared" si="19"/>
        <v>270</v>
      </c>
      <c r="B100" s="1">
        <v>47484</v>
      </c>
      <c r="C100" s="16">
        <f t="shared" si="16"/>
        <v>51063006461.20266</v>
      </c>
      <c r="D100" s="16">
        <f t="shared" si="15"/>
        <v>182397059.07941592</v>
      </c>
      <c r="E100" s="16">
        <f t="shared" si="20"/>
        <v>51245403520.282074</v>
      </c>
      <c r="F100" s="16">
        <f>'9496'!X98</f>
        <v>99016596.763066962</v>
      </c>
      <c r="G100" s="29">
        <f>VLOOKUP(B100,'Fluxo dív. garantidas - RRF'!$O$3:$P$122,2,0)</f>
        <v>1935018.4088888885</v>
      </c>
      <c r="H100" s="16">
        <f t="shared" si="17"/>
        <v>171154517.11818013</v>
      </c>
      <c r="I100" s="18">
        <f t="shared" si="18"/>
        <v>288711781.16417241</v>
      </c>
      <c r="J100" s="16">
        <f t="shared" si="21"/>
        <v>171154517.11818013</v>
      </c>
      <c r="K100" s="19">
        <f t="shared" si="22"/>
        <v>117557264.04599229</v>
      </c>
      <c r="L100" s="16">
        <f t="shared" si="14"/>
        <v>51228797871.408043</v>
      </c>
      <c r="M100" s="17">
        <f>VLOOKUP(B100,Encargos!$A$8:$B$652,2,0)</f>
        <v>3.5720000000000001E-3</v>
      </c>
    </row>
    <row r="101" spans="1:13" x14ac:dyDescent="0.35">
      <c r="A101">
        <f t="shared" si="19"/>
        <v>269</v>
      </c>
      <c r="B101" s="1">
        <v>47515</v>
      </c>
      <c r="C101" s="16">
        <f t="shared" si="16"/>
        <v>51228797871.408043</v>
      </c>
      <c r="D101" s="16">
        <f t="shared" si="15"/>
        <v>182989265.99666953</v>
      </c>
      <c r="E101" s="16">
        <f t="shared" si="20"/>
        <v>51411787137.404709</v>
      </c>
      <c r="F101" s="16">
        <f>'9496'!X99</f>
        <v>49653113.958810732</v>
      </c>
      <c r="G101" s="29">
        <f>VLOOKUP(B101,'Fluxo dív. garantidas - RRF'!$O$3:$P$122,2,0)</f>
        <v>958742.56555555575</v>
      </c>
      <c r="H101" s="16">
        <f t="shared" si="17"/>
        <v>171541329.97976357</v>
      </c>
      <c r="I101" s="18">
        <f t="shared" si="18"/>
        <v>290028294.51149487</v>
      </c>
      <c r="J101" s="16">
        <f t="shared" si="21"/>
        <v>171541329.97976357</v>
      </c>
      <c r="K101" s="19">
        <f t="shared" si="22"/>
        <v>118486964.53173131</v>
      </c>
      <c r="L101" s="16">
        <f t="shared" si="14"/>
        <v>51343912029.397339</v>
      </c>
      <c r="M101" s="17">
        <f>VLOOKUP(B101,Encargos!$A$8:$B$652,2,0)</f>
        <v>3.5720000000000001E-3</v>
      </c>
    </row>
    <row r="102" spans="1:13" x14ac:dyDescent="0.35">
      <c r="A102">
        <f t="shared" si="19"/>
        <v>268</v>
      </c>
      <c r="B102" s="1">
        <v>47543</v>
      </c>
      <c r="C102" s="16">
        <f t="shared" si="16"/>
        <v>51343912029.397339</v>
      </c>
      <c r="D102" s="16">
        <f t="shared" si="15"/>
        <v>214309488.81070447</v>
      </c>
      <c r="E102" s="16">
        <f t="shared" si="20"/>
        <v>51558221518.208046</v>
      </c>
      <c r="F102" s="16">
        <f>'9496'!X100</f>
        <v>49831542.11519175</v>
      </c>
      <c r="G102" s="29">
        <f>VLOOKUP(B102,'Fluxo dív. garantidas - RRF'!$O$3:$P$122,2,0)</f>
        <v>975365.25777777843</v>
      </c>
      <c r="H102" s="16">
        <f t="shared" si="17"/>
        <v>172030094.7519367</v>
      </c>
      <c r="I102" s="18">
        <f t="shared" si="18"/>
        <v>291525867.50881845</v>
      </c>
      <c r="J102" s="16">
        <f t="shared" si="21"/>
        <v>172030094.7519367</v>
      </c>
      <c r="K102" s="19">
        <f t="shared" si="22"/>
        <v>119495772.75688174</v>
      </c>
      <c r="L102" s="16">
        <f t="shared" si="14"/>
        <v>51489532652.824127</v>
      </c>
      <c r="M102" s="17">
        <f>VLOOKUP(B102,Encargos!$A$8:$B$652,2,0)</f>
        <v>4.1739999999999998E-3</v>
      </c>
    </row>
    <row r="103" spans="1:13" x14ac:dyDescent="0.35">
      <c r="A103">
        <f t="shared" si="19"/>
        <v>267</v>
      </c>
      <c r="B103" s="1">
        <v>47574</v>
      </c>
      <c r="C103" s="16">
        <f t="shared" si="16"/>
        <v>51489532652.824127</v>
      </c>
      <c r="D103" s="16">
        <f t="shared" si="15"/>
        <v>179698468.95835617</v>
      </c>
      <c r="E103" s="16">
        <f t="shared" si="20"/>
        <v>51669231121.782486</v>
      </c>
      <c r="F103" s="16">
        <f>'9496'!X101</f>
        <v>50066282.233359508</v>
      </c>
      <c r="G103" s="29">
        <f>VLOOKUP(B103,'Fluxo dív. garantidas - RRF'!$O$3:$P$122,2,0)</f>
        <v>16040038.222222224</v>
      </c>
      <c r="H103" s="16">
        <f t="shared" si="17"/>
        <v>172451124.80746025</v>
      </c>
      <c r="I103" s="18">
        <f t="shared" si="18"/>
        <v>292917576.67337614</v>
      </c>
      <c r="J103" s="16">
        <f t="shared" si="21"/>
        <v>172451124.80746025</v>
      </c>
      <c r="K103" s="19">
        <f t="shared" si="22"/>
        <v>120466451.86591589</v>
      </c>
      <c r="L103" s="16">
        <f t="shared" si="14"/>
        <v>51614870990.372147</v>
      </c>
      <c r="M103" s="17">
        <f>VLOOKUP(B103,Encargos!$A$8:$B$652,2,0)</f>
        <v>3.4899999999999996E-3</v>
      </c>
    </row>
    <row r="104" spans="1:13" x14ac:dyDescent="0.35">
      <c r="A104">
        <f t="shared" si="19"/>
        <v>266</v>
      </c>
      <c r="B104" s="1">
        <v>47604</v>
      </c>
      <c r="C104" s="16">
        <f t="shared" si="16"/>
        <v>51614870990.372147</v>
      </c>
      <c r="D104" s="16">
        <f t="shared" si="15"/>
        <v>162535228.7486819</v>
      </c>
      <c r="E104" s="16">
        <f t="shared" si="20"/>
        <v>51777406219.120827</v>
      </c>
      <c r="F104" s="16">
        <f>'9496'!X102</f>
        <v>50208429.898258604</v>
      </c>
      <c r="G104" s="29">
        <f>VLOOKUP(B104,'Fluxo dív. garantidas - RRF'!$O$3:$P$122,2,0)</f>
        <v>971497.30000000075</v>
      </c>
      <c r="H104" s="16">
        <f t="shared" si="17"/>
        <v>172761953.82106364</v>
      </c>
      <c r="I104" s="18">
        <f t="shared" si="18"/>
        <v>294130423.36614466</v>
      </c>
      <c r="J104" s="16">
        <f t="shared" si="21"/>
        <v>172761953.82106364</v>
      </c>
      <c r="K104" s="19">
        <f t="shared" si="22"/>
        <v>121368469.54508102</v>
      </c>
      <c r="L104" s="16">
        <f t="shared" si="14"/>
        <v>51707217676.77401</v>
      </c>
      <c r="M104" s="17">
        <f>VLOOKUP(B104,Encargos!$A$8:$B$652,2,0)</f>
        <v>3.1490000000000003E-3</v>
      </c>
    </row>
    <row r="105" spans="1:13" x14ac:dyDescent="0.35">
      <c r="A105">
        <f t="shared" si="19"/>
        <v>265</v>
      </c>
      <c r="B105" s="1">
        <v>47635</v>
      </c>
      <c r="C105" s="16">
        <f t="shared" si="16"/>
        <v>51707217676.77401</v>
      </c>
      <c r="D105" s="16">
        <f t="shared" si="15"/>
        <v>198142058.137398</v>
      </c>
      <c r="E105" s="16">
        <f t="shared" si="20"/>
        <v>51905359734.911407</v>
      </c>
      <c r="F105" s="16">
        <f>'9496'!X103</f>
        <v>50352202.381617963</v>
      </c>
      <c r="G105" s="29">
        <f>VLOOKUP(B105,'Fluxo dív. garantidas - RRF'!$O$3:$P$122,2,0)</f>
        <v>14270633.828888893</v>
      </c>
      <c r="H105" s="16">
        <f t="shared" si="17"/>
        <v>173233275.23707303</v>
      </c>
      <c r="I105" s="18">
        <f t="shared" si="18"/>
        <v>295625130.54809821</v>
      </c>
      <c r="J105" s="16">
        <f t="shared" si="21"/>
        <v>173233275.23707303</v>
      </c>
      <c r="K105" s="19">
        <f t="shared" si="22"/>
        <v>122391855.31102517</v>
      </c>
      <c r="L105" s="16">
        <f t="shared" si="14"/>
        <v>51847590715.81089</v>
      </c>
      <c r="M105" s="17">
        <f>VLOOKUP(B105,Encargos!$A$8:$B$652,2,0)</f>
        <v>3.8319999999999999E-3</v>
      </c>
    </row>
    <row r="106" spans="1:13" x14ac:dyDescent="0.35">
      <c r="A106">
        <f t="shared" si="19"/>
        <v>264</v>
      </c>
      <c r="B106" s="1">
        <v>47665</v>
      </c>
      <c r="C106" s="16">
        <f t="shared" si="16"/>
        <v>51847590715.81089</v>
      </c>
      <c r="D106" s="16">
        <f t="shared" si="15"/>
        <v>216411843.64779463</v>
      </c>
      <c r="E106" s="16">
        <f t="shared" si="20"/>
        <v>52064002559.458687</v>
      </c>
      <c r="F106" s="16">
        <f>'9496'!X104</f>
        <v>50577919.313547611</v>
      </c>
      <c r="G106" s="29">
        <f>VLOOKUP(B106,'Fluxo dív. garantidas - RRF'!$O$3:$P$122,2,0)</f>
        <v>985655.23222222272</v>
      </c>
      <c r="H106" s="16">
        <f t="shared" si="17"/>
        <v>173718553.78001487</v>
      </c>
      <c r="I106" s="18">
        <f t="shared" si="18"/>
        <v>297153075.56720972</v>
      </c>
      <c r="J106" s="16">
        <f t="shared" si="21"/>
        <v>173718553.78001487</v>
      </c>
      <c r="K106" s="19">
        <f t="shared" si="22"/>
        <v>123434521.78719485</v>
      </c>
      <c r="L106" s="16">
        <f t="shared" si="14"/>
        <v>51992131612.217262</v>
      </c>
      <c r="M106" s="17">
        <f>VLOOKUP(B106,Encargos!$A$8:$B$652,2,0)</f>
        <v>4.1739999999999998E-3</v>
      </c>
    </row>
    <row r="107" spans="1:13" x14ac:dyDescent="0.35">
      <c r="A107">
        <f t="shared" si="19"/>
        <v>263</v>
      </c>
      <c r="B107" s="1">
        <v>47696</v>
      </c>
      <c r="C107" s="16">
        <f t="shared" si="16"/>
        <v>51992131612.217262</v>
      </c>
      <c r="D107" s="16">
        <f t="shared" si="15"/>
        <v>163723222.44687217</v>
      </c>
      <c r="E107" s="16">
        <f t="shared" si="20"/>
        <v>52155854834.664131</v>
      </c>
      <c r="F107" s="16">
        <f>'9496'!X105</f>
        <v>50802410.841848284</v>
      </c>
      <c r="G107" s="29">
        <f>VLOOKUP(B107,'Fluxo dív. garantidas - RRF'!$O$3:$P$122,2,0)</f>
        <v>927238.08444444463</v>
      </c>
      <c r="H107" s="16">
        <f t="shared" si="17"/>
        <v>174025281.6119681</v>
      </c>
      <c r="I107" s="18">
        <f t="shared" si="18"/>
        <v>298384463.49809569</v>
      </c>
      <c r="J107" s="16">
        <f t="shared" si="21"/>
        <v>174025281.6119681</v>
      </c>
      <c r="K107" s="19">
        <f t="shared" si="22"/>
        <v>124359181.88612759</v>
      </c>
      <c r="L107" s="16">
        <f t="shared" si="14"/>
        <v>52083225301.7043</v>
      </c>
      <c r="M107" s="17">
        <f>VLOOKUP(B107,Encargos!$A$8:$B$652,2,0)</f>
        <v>3.1490000000000003E-3</v>
      </c>
    </row>
    <row r="108" spans="1:13" x14ac:dyDescent="0.35">
      <c r="A108">
        <f t="shared" si="19"/>
        <v>262</v>
      </c>
      <c r="B108" s="1">
        <v>47727</v>
      </c>
      <c r="C108" s="16">
        <f t="shared" si="16"/>
        <v>52083225301.7043</v>
      </c>
      <c r="D108" s="16">
        <f t="shared" si="15"/>
        <v>235207845.46249661</v>
      </c>
      <c r="E108" s="16">
        <f t="shared" si="20"/>
        <v>52318433147.166794</v>
      </c>
      <c r="F108" s="16">
        <f>'9496'!X106</f>
        <v>50918196.112900861</v>
      </c>
      <c r="G108" s="29">
        <f>VLOOKUP(B108,'Fluxo dív. garantidas - RRF'!$O$3:$P$122,2,0)</f>
        <v>963787.18000000063</v>
      </c>
      <c r="H108" s="16">
        <f t="shared" si="17"/>
        <v>174567717.10153231</v>
      </c>
      <c r="I108" s="18">
        <f t="shared" si="18"/>
        <v>300029199.28457427</v>
      </c>
      <c r="J108" s="16">
        <f t="shared" si="21"/>
        <v>174567717.10153231</v>
      </c>
      <c r="K108" s="19">
        <f t="shared" si="22"/>
        <v>125461482.18304196</v>
      </c>
      <c r="L108" s="16">
        <f t="shared" si="14"/>
        <v>52244853648.276649</v>
      </c>
      <c r="M108" s="17">
        <f>VLOOKUP(B108,Encargos!$A$8:$B$652,2,0)</f>
        <v>4.516E-3</v>
      </c>
    </row>
    <row r="109" spans="1:13" x14ac:dyDescent="0.35">
      <c r="A109">
        <f t="shared" si="19"/>
        <v>261</v>
      </c>
      <c r="B109" s="1">
        <v>47757</v>
      </c>
      <c r="C109" s="16">
        <f t="shared" si="16"/>
        <v>52244853648.276649</v>
      </c>
      <c r="D109" s="16">
        <f t="shared" si="15"/>
        <v>181603111.28140965</v>
      </c>
      <c r="E109" s="16">
        <f t="shared" si="20"/>
        <v>52426456759.55806</v>
      </c>
      <c r="F109" s="16">
        <f>'9496'!X107</f>
        <v>51211574.772249073</v>
      </c>
      <c r="G109" s="29">
        <f>VLOOKUP(B109,'Fluxo dív. garantidas - RRF'!$O$3:$P$122,2,0)</f>
        <v>15916908.205555558</v>
      </c>
      <c r="H109" s="16">
        <f t="shared" si="17"/>
        <v>174978617.47511956</v>
      </c>
      <c r="I109" s="18">
        <f t="shared" si="18"/>
        <v>301457602.96170527</v>
      </c>
      <c r="J109" s="16">
        <f t="shared" si="21"/>
        <v>174978617.47511956</v>
      </c>
      <c r="K109" s="19">
        <f t="shared" si="22"/>
        <v>126478985.48658571</v>
      </c>
      <c r="L109" s="16">
        <f t="shared" si="14"/>
        <v>52367106257.049278</v>
      </c>
      <c r="M109" s="17">
        <f>VLOOKUP(B109,Encargos!$A$8:$B$652,2,0)</f>
        <v>3.4760000000000004E-3</v>
      </c>
    </row>
    <row r="110" spans="1:13" x14ac:dyDescent="0.35">
      <c r="A110">
        <f t="shared" si="19"/>
        <v>260</v>
      </c>
      <c r="B110" s="1">
        <v>47788</v>
      </c>
      <c r="C110" s="16">
        <f t="shared" si="16"/>
        <v>52367106257.049278</v>
      </c>
      <c r="D110" s="16">
        <f t="shared" si="15"/>
        <v>129137284.02988352</v>
      </c>
      <c r="E110" s="16">
        <f t="shared" si="20"/>
        <v>52496243541.079163</v>
      </c>
      <c r="F110" s="16">
        <f>'9496'!X108</f>
        <v>51334818.675610796</v>
      </c>
      <c r="G110" s="29">
        <f>VLOOKUP(B110,'Fluxo dív. garantidas - RRF'!$O$3:$P$122,2,0)</f>
        <v>930912.63444444444</v>
      </c>
      <c r="H110" s="16">
        <f t="shared" si="17"/>
        <v>175161697.57463074</v>
      </c>
      <c r="I110" s="18">
        <f t="shared" si="18"/>
        <v>302501871.43638426</v>
      </c>
      <c r="J110" s="16">
        <f t="shared" si="21"/>
        <v>175161697.57463074</v>
      </c>
      <c r="K110" s="19">
        <f t="shared" si="22"/>
        <v>127340173.86175352</v>
      </c>
      <c r="L110" s="16">
        <f t="shared" si="14"/>
        <v>52421169098.527466</v>
      </c>
      <c r="M110" s="17">
        <f>VLOOKUP(B110,Encargos!$A$8:$B$652,2,0)</f>
        <v>2.4659999999999999E-3</v>
      </c>
    </row>
    <row r="111" spans="1:13" x14ac:dyDescent="0.35">
      <c r="A111">
        <f t="shared" si="19"/>
        <v>259</v>
      </c>
      <c r="B111" s="1">
        <v>47818</v>
      </c>
      <c r="C111" s="16">
        <f t="shared" si="16"/>
        <v>52421169098.527466</v>
      </c>
      <c r="D111" s="16">
        <f t="shared" si="15"/>
        <v>129270602.99696873</v>
      </c>
      <c r="E111" s="16">
        <f t="shared" si="20"/>
        <v>52550439701.524437</v>
      </c>
      <c r="F111" s="16">
        <f>'9496'!X109</f>
        <v>51412954.459321715</v>
      </c>
      <c r="G111" s="29">
        <f>VLOOKUP(B111,'Fluxo dív. garantidas - RRF'!$O$3:$P$122,2,0)</f>
        <v>14136058.210000008</v>
      </c>
      <c r="H111" s="16">
        <f t="shared" si="17"/>
        <v>175386629.04731253</v>
      </c>
      <c r="I111" s="18">
        <f t="shared" si="18"/>
        <v>303626098.52526897</v>
      </c>
      <c r="J111" s="16">
        <f t="shared" si="21"/>
        <v>175386629.04731253</v>
      </c>
      <c r="K111" s="19">
        <f t="shared" si="22"/>
        <v>128239469.47795644</v>
      </c>
      <c r="L111" s="16">
        <f t="shared" si="14"/>
        <v>52487749244.715797</v>
      </c>
      <c r="M111" s="17">
        <f>VLOOKUP(B111,Encargos!$A$8:$B$652,2,0)</f>
        <v>2.4659999999999999E-3</v>
      </c>
    </row>
    <row r="112" spans="1:13" x14ac:dyDescent="0.35">
      <c r="A112">
        <f t="shared" si="19"/>
        <v>258</v>
      </c>
      <c r="B112" s="1">
        <v>47849</v>
      </c>
      <c r="C112" s="16">
        <f t="shared" si="16"/>
        <v>52487749244.715797</v>
      </c>
      <c r="D112" s="16">
        <f t="shared" si="15"/>
        <v>129434789.63746914</v>
      </c>
      <c r="E112" s="16">
        <f t="shared" si="20"/>
        <v>52617184034.353264</v>
      </c>
      <c r="F112" s="16">
        <f>'9496'!X110</f>
        <v>51539738.80501838</v>
      </c>
      <c r="G112" s="29">
        <f>VLOOKUP(B112,'Fluxo dív. garantidas - RRF'!$O$3:$P$122,2,0)</f>
        <v>918880.32333333418</v>
      </c>
      <c r="H112" s="16">
        <f t="shared" si="17"/>
        <v>175565475.51160538</v>
      </c>
      <c r="I112" s="18">
        <f t="shared" si="18"/>
        <v>304678298.07365382</v>
      </c>
      <c r="J112" s="16">
        <f t="shared" si="21"/>
        <v>175565475.51160538</v>
      </c>
      <c r="K112" s="19">
        <f t="shared" si="22"/>
        <v>129112822.56204844</v>
      </c>
      <c r="L112" s="16">
        <f t="shared" si="14"/>
        <v>52540529830.919563</v>
      </c>
      <c r="M112" s="17">
        <f>VLOOKUP(B112,Encargos!$A$8:$B$652,2,0)</f>
        <v>2.4659999999999999E-3</v>
      </c>
    </row>
    <row r="113" spans="1:13" x14ac:dyDescent="0.35">
      <c r="A113">
        <f t="shared" si="19"/>
        <v>257</v>
      </c>
      <c r="B113" s="1">
        <v>47880</v>
      </c>
      <c r="C113" s="16">
        <f t="shared" si="16"/>
        <v>52540529830.919563</v>
      </c>
      <c r="D113" s="16">
        <f t="shared" si="15"/>
        <v>129564946.56304763</v>
      </c>
      <c r="E113" s="16">
        <f t="shared" si="20"/>
        <v>52670094777.482613</v>
      </c>
      <c r="F113" s="16">
        <f>'9496'!X111</f>
        <v>0</v>
      </c>
      <c r="G113" s="29">
        <f>VLOOKUP(B113,'Fluxo dív. garantidas - RRF'!$O$3:$P$122,2,0)</f>
        <v>0</v>
      </c>
      <c r="H113" s="16">
        <f t="shared" si="17"/>
        <v>175566982.59160873</v>
      </c>
      <c r="I113" s="18">
        <f t="shared" si="18"/>
        <v>305429634.75670344</v>
      </c>
      <c r="J113" s="16">
        <f t="shared" si="21"/>
        <v>175566982.59160873</v>
      </c>
      <c r="K113" s="19">
        <f t="shared" si="22"/>
        <v>129862652.1650947</v>
      </c>
      <c r="L113" s="16">
        <f t="shared" si="14"/>
        <v>52540232125.317513</v>
      </c>
      <c r="M113" s="17">
        <f>VLOOKUP(B113,Encargos!$A$8:$B$652,2,0)</f>
        <v>2.4659999999999999E-3</v>
      </c>
    </row>
    <row r="114" spans="1:13" x14ac:dyDescent="0.35">
      <c r="A114">
        <f t="shared" si="19"/>
        <v>256</v>
      </c>
      <c r="B114" s="1">
        <v>47908</v>
      </c>
      <c r="C114" s="16">
        <f t="shared" si="16"/>
        <v>52540232125.317513</v>
      </c>
      <c r="D114" s="16">
        <f t="shared" si="15"/>
        <v>129564212.42103298</v>
      </c>
      <c r="E114" s="16">
        <f t="shared" si="20"/>
        <v>52669796337.738548</v>
      </c>
      <c r="F114" s="16">
        <f>'9496'!X112</f>
        <v>0</v>
      </c>
      <c r="G114" s="29">
        <f>VLOOKUP(B114,'Fluxo dív. garantidas - RRF'!$O$3:$P$122,2,0)</f>
        <v>0</v>
      </c>
      <c r="H114" s="16">
        <f t="shared" si="17"/>
        <v>175565987.79246184</v>
      </c>
      <c r="I114" s="18">
        <f t="shared" si="18"/>
        <v>306182824.23601347</v>
      </c>
      <c r="J114" s="16">
        <f t="shared" si="21"/>
        <v>175565987.79246184</v>
      </c>
      <c r="K114" s="19">
        <f t="shared" si="22"/>
        <v>130616836.44355163</v>
      </c>
      <c r="L114" s="16">
        <f t="shared" si="14"/>
        <v>52539179501.294998</v>
      </c>
      <c r="M114" s="17">
        <f>VLOOKUP(B114,Encargos!$A$8:$B$652,2,0)</f>
        <v>2.4659999999999999E-3</v>
      </c>
    </row>
    <row r="115" spans="1:13" x14ac:dyDescent="0.35">
      <c r="A115">
        <f t="shared" si="19"/>
        <v>255</v>
      </c>
      <c r="B115" s="1">
        <v>47939</v>
      </c>
      <c r="C115" s="16">
        <f t="shared" si="16"/>
        <v>52539179501.294998</v>
      </c>
      <c r="D115" s="16">
        <f t="shared" si="15"/>
        <v>129561616.65019345</v>
      </c>
      <c r="E115" s="16">
        <f t="shared" si="20"/>
        <v>52668741117.94519</v>
      </c>
      <c r="F115" s="16">
        <f>'9496'!X113</f>
        <v>0</v>
      </c>
      <c r="G115" s="29">
        <f>VLOOKUP(B115,'Fluxo dív. garantidas - RRF'!$O$3:$P$122,2,0)</f>
        <v>0</v>
      </c>
      <c r="H115" s="16">
        <f t="shared" si="17"/>
        <v>175562470.39315066</v>
      </c>
      <c r="I115" s="18">
        <f t="shared" si="18"/>
        <v>306937871.08057952</v>
      </c>
      <c r="J115" s="16">
        <f t="shared" si="21"/>
        <v>175562470.39315066</v>
      </c>
      <c r="K115" s="19">
        <f t="shared" si="22"/>
        <v>131375400.68742886</v>
      </c>
      <c r="L115" s="16">
        <f t="shared" si="14"/>
        <v>52537365717.257759</v>
      </c>
      <c r="M115" s="17">
        <f>VLOOKUP(B115,Encargos!$A$8:$B$652,2,0)</f>
        <v>2.4659999999999999E-3</v>
      </c>
    </row>
    <row r="116" spans="1:13" x14ac:dyDescent="0.35">
      <c r="A116">
        <f t="shared" si="19"/>
        <v>254</v>
      </c>
      <c r="B116" s="1">
        <v>47969</v>
      </c>
      <c r="C116" s="16">
        <f t="shared" si="16"/>
        <v>52537365717.257759</v>
      </c>
      <c r="D116" s="16">
        <f t="shared" si="15"/>
        <v>129557143.85875763</v>
      </c>
      <c r="E116" s="16">
        <f t="shared" si="20"/>
        <v>52666922861.116516</v>
      </c>
      <c r="F116" s="16">
        <f>'9496'!X114</f>
        <v>0</v>
      </c>
      <c r="G116" s="29">
        <f>VLOOKUP(B116,'Fluxo dív. garantidas - RRF'!$O$3:$P$122,2,0)</f>
        <v>0</v>
      </c>
      <c r="H116" s="16">
        <f t="shared" si="17"/>
        <v>175556409.53705508</v>
      </c>
      <c r="I116" s="18">
        <f t="shared" si="18"/>
        <v>307694779.87066418</v>
      </c>
      <c r="J116" s="16">
        <f t="shared" si="21"/>
        <v>175556409.53705508</v>
      </c>
      <c r="K116" s="19">
        <f t="shared" si="22"/>
        <v>132138370.3336091</v>
      </c>
      <c r="L116" s="16">
        <f t="shared" si="14"/>
        <v>52534784490.782906</v>
      </c>
      <c r="M116" s="17">
        <f>VLOOKUP(B116,Encargos!$A$8:$B$652,2,0)</f>
        <v>2.4659999999999999E-3</v>
      </c>
    </row>
    <row r="117" spans="1:13" x14ac:dyDescent="0.35">
      <c r="A117">
        <f t="shared" si="19"/>
        <v>253</v>
      </c>
      <c r="B117" s="1">
        <v>48000</v>
      </c>
      <c r="C117" s="16">
        <f t="shared" si="16"/>
        <v>52534784490.782906</v>
      </c>
      <c r="D117" s="16">
        <f t="shared" si="15"/>
        <v>129550778.55427064</v>
      </c>
      <c r="E117" s="16">
        <f t="shared" si="20"/>
        <v>52664335269.337173</v>
      </c>
      <c r="F117" s="16">
        <f>'9496'!X115</f>
        <v>0</v>
      </c>
      <c r="G117" s="29">
        <f>VLOOKUP(B117,'Fluxo dív. garantidas - RRF'!$O$3:$P$122,2,0)</f>
        <v>0</v>
      </c>
      <c r="H117" s="16">
        <f t="shared" si="17"/>
        <v>175547784.23112392</v>
      </c>
      <c r="I117" s="18">
        <f t="shared" si="18"/>
        <v>308453555.19782519</v>
      </c>
      <c r="J117" s="16">
        <f t="shared" si="21"/>
        <v>175547784.23112392</v>
      </c>
      <c r="K117" s="19">
        <f t="shared" si="22"/>
        <v>132905770.96670127</v>
      </c>
      <c r="L117" s="16">
        <f t="shared" si="14"/>
        <v>52531429498.370476</v>
      </c>
      <c r="M117" s="17">
        <f>VLOOKUP(B117,Encargos!$A$8:$B$652,2,0)</f>
        <v>2.4659999999999999E-3</v>
      </c>
    </row>
    <row r="118" spans="1:13" x14ac:dyDescent="0.35">
      <c r="A118">
        <f t="shared" si="19"/>
        <v>252</v>
      </c>
      <c r="B118" s="1">
        <v>48030</v>
      </c>
      <c r="C118" s="16">
        <f t="shared" si="16"/>
        <v>52531429498.370476</v>
      </c>
      <c r="D118" s="16">
        <f t="shared" si="15"/>
        <v>129542505.14298159</v>
      </c>
      <c r="E118" s="16">
        <f t="shared" si="20"/>
        <v>52660972003.513458</v>
      </c>
      <c r="F118" s="16">
        <f>'9496'!X116</f>
        <v>0</v>
      </c>
      <c r="G118" s="29">
        <f>VLOOKUP(B118,'Fluxo dív. garantidas - RRF'!$O$3:$P$122,2,0)</f>
        <v>0</v>
      </c>
      <c r="H118" s="16">
        <f t="shared" si="17"/>
        <v>175536573.34504488</v>
      </c>
      <c r="I118" s="18">
        <f t="shared" si="18"/>
        <v>309214201.66494298</v>
      </c>
      <c r="J118" s="16">
        <f t="shared" si="21"/>
        <v>175536573.34504488</v>
      </c>
      <c r="K118" s="19">
        <f t="shared" si="22"/>
        <v>133677628.3198981</v>
      </c>
      <c r="L118" s="16">
        <f t="shared" si="14"/>
        <v>52527294375.193565</v>
      </c>
      <c r="M118" s="17">
        <f>VLOOKUP(B118,Encargos!$A$8:$B$652,2,0)</f>
        <v>2.4659999999999999E-3</v>
      </c>
    </row>
    <row r="119" spans="1:13" x14ac:dyDescent="0.35">
      <c r="A119">
        <f t="shared" si="19"/>
        <v>251</v>
      </c>
      <c r="B119" s="1">
        <v>48061</v>
      </c>
      <c r="C119" s="16">
        <f t="shared" si="16"/>
        <v>52527294375.193565</v>
      </c>
      <c r="D119" s="16">
        <f t="shared" si="15"/>
        <v>129532307.92922732</v>
      </c>
      <c r="E119" s="16">
        <f t="shared" si="20"/>
        <v>52656826683.122795</v>
      </c>
      <c r="F119" s="16">
        <f>'9496'!X117</f>
        <v>0</v>
      </c>
      <c r="G119" s="29">
        <f>VLOOKUP(B119,'Fluxo dív. garantidas - RRF'!$O$3:$P$122,2,0)</f>
        <v>0</v>
      </c>
      <c r="H119" s="16">
        <f t="shared" si="17"/>
        <v>175522755.61040932</v>
      </c>
      <c r="I119" s="18">
        <f t="shared" si="18"/>
        <v>309976723.88624883</v>
      </c>
      <c r="J119" s="16">
        <f t="shared" si="21"/>
        <v>175522755.61040932</v>
      </c>
      <c r="K119" s="19">
        <f t="shared" si="22"/>
        <v>134453968.27583951</v>
      </c>
      <c r="L119" s="16">
        <f t="shared" si="14"/>
        <v>52522372714.846962</v>
      </c>
      <c r="M119" s="17">
        <f>VLOOKUP(B119,Encargos!$A$8:$B$652,2,0)</f>
        <v>2.4659999999999999E-3</v>
      </c>
    </row>
    <row r="120" spans="1:13" x14ac:dyDescent="0.35">
      <c r="A120">
        <f t="shared" si="19"/>
        <v>250</v>
      </c>
      <c r="B120" s="1">
        <v>48092</v>
      </c>
      <c r="C120" s="16">
        <f t="shared" si="16"/>
        <v>52522372714.846962</v>
      </c>
      <c r="D120" s="16">
        <f t="shared" si="15"/>
        <v>129520171.1148126</v>
      </c>
      <c r="E120" s="16">
        <f t="shared" si="20"/>
        <v>52651892885.961777</v>
      </c>
      <c r="F120" s="16">
        <f>'9496'!X118</f>
        <v>0</v>
      </c>
      <c r="G120" s="29">
        <f>VLOOKUP(B120,'Fluxo dív. garantidas - RRF'!$O$3:$P$122,2,0)</f>
        <v>0</v>
      </c>
      <c r="H120" s="16">
        <f t="shared" si="17"/>
        <v>175506309.6198726</v>
      </c>
      <c r="I120" s="18">
        <f t="shared" si="18"/>
        <v>310741126.48735237</v>
      </c>
      <c r="J120" s="16">
        <f t="shared" si="21"/>
        <v>175506309.6198726</v>
      </c>
      <c r="K120" s="19">
        <f t="shared" si="22"/>
        <v>135234816.86747977</v>
      </c>
      <c r="L120" s="16">
        <f t="shared" si="14"/>
        <v>52516658069.094299</v>
      </c>
      <c r="M120" s="17">
        <f>VLOOKUP(B120,Encargos!$A$8:$B$652,2,0)</f>
        <v>2.4659999999999999E-3</v>
      </c>
    </row>
    <row r="121" spans="1:13" x14ac:dyDescent="0.35">
      <c r="A121">
        <f t="shared" si="19"/>
        <v>249</v>
      </c>
      <c r="B121" s="1">
        <v>48122</v>
      </c>
      <c r="C121" s="16">
        <f t="shared" si="16"/>
        <v>52516658069.094299</v>
      </c>
      <c r="D121" s="16">
        <f t="shared" si="15"/>
        <v>129506078.79838653</v>
      </c>
      <c r="E121" s="16">
        <f t="shared" si="20"/>
        <v>52646164147.892685</v>
      </c>
      <c r="F121" s="16">
        <f>'9496'!X119</f>
        <v>0</v>
      </c>
      <c r="G121" s="29">
        <f>VLOOKUP(B121,'Fluxo dív. garantidas - RRF'!$O$3:$P$122,2,0)</f>
        <v>0</v>
      </c>
      <c r="H121" s="16">
        <f t="shared" si="17"/>
        <v>175487213.82630897</v>
      </c>
      <c r="I121" s="18">
        <f t="shared" si="18"/>
        <v>311507414.10527027</v>
      </c>
      <c r="J121" s="16">
        <f t="shared" si="21"/>
        <v>175487213.82630897</v>
      </c>
      <c r="K121" s="19">
        <f t="shared" si="22"/>
        <v>136020200.2789613</v>
      </c>
      <c r="L121" s="16">
        <f t="shared" si="14"/>
        <v>52510143947.613724</v>
      </c>
      <c r="M121" s="17">
        <f>VLOOKUP(B121,Encargos!$A$8:$B$652,2,0)</f>
        <v>2.4659999999999999E-3</v>
      </c>
    </row>
    <row r="122" spans="1:13" x14ac:dyDescent="0.35">
      <c r="A122">
        <f t="shared" si="19"/>
        <v>248</v>
      </c>
      <c r="B122" s="1">
        <v>48153</v>
      </c>
      <c r="C122" s="16">
        <f t="shared" si="16"/>
        <v>52510143947.613724</v>
      </c>
      <c r="D122" s="16">
        <f t="shared" si="15"/>
        <v>129490014.97481544</v>
      </c>
      <c r="E122" s="16">
        <f t="shared" si="20"/>
        <v>52639633962.588539</v>
      </c>
      <c r="F122" s="16">
        <f>'9496'!X120</f>
        <v>0</v>
      </c>
      <c r="G122" s="29">
        <f>VLOOKUP(B122,'Fluxo dív. garantidas - RRF'!$O$3:$P$122,2,0)</f>
        <v>0</v>
      </c>
      <c r="H122" s="16">
        <f t="shared" si="17"/>
        <v>175465446.54196182</v>
      </c>
      <c r="I122" s="18">
        <f t="shared" si="18"/>
        <v>312275591.38845378</v>
      </c>
      <c r="J122" s="16">
        <f t="shared" si="21"/>
        <v>175465446.54196182</v>
      </c>
      <c r="K122" s="19">
        <f t="shared" si="22"/>
        <v>136810144.84649196</v>
      </c>
      <c r="L122" s="16">
        <f t="shared" si="14"/>
        <v>52502823817.74205</v>
      </c>
      <c r="M122" s="17">
        <f>VLOOKUP(B122,Encargos!$A$8:$B$652,2,0)</f>
        <v>2.4659999999999999E-3</v>
      </c>
    </row>
    <row r="123" spans="1:13" x14ac:dyDescent="0.35">
      <c r="A123">
        <f t="shared" si="19"/>
        <v>247</v>
      </c>
      <c r="B123" s="1">
        <v>48183</v>
      </c>
      <c r="C123" s="16">
        <f t="shared" si="16"/>
        <v>52502823817.74205</v>
      </c>
      <c r="D123" s="16">
        <f t="shared" si="15"/>
        <v>129471963.53455189</v>
      </c>
      <c r="E123" s="16">
        <f t="shared" si="20"/>
        <v>52632295781.276604</v>
      </c>
      <c r="F123" s="16">
        <f>'9496'!X121</f>
        <v>0</v>
      </c>
      <c r="G123" s="29">
        <f>VLOOKUP(B123,'Fluxo dív. garantidas - RRF'!$O$3:$P$122,2,0)</f>
        <v>0</v>
      </c>
      <c r="H123" s="16">
        <f t="shared" si="17"/>
        <v>175440985.93758869</v>
      </c>
      <c r="I123" s="18">
        <f t="shared" si="18"/>
        <v>313045662.99681771</v>
      </c>
      <c r="J123" s="16">
        <f t="shared" si="21"/>
        <v>175440985.93758869</v>
      </c>
      <c r="K123" s="19">
        <f t="shared" si="22"/>
        <v>137604677.05922902</v>
      </c>
      <c r="L123" s="16">
        <f t="shared" si="14"/>
        <v>52494691104.217377</v>
      </c>
      <c r="M123" s="17">
        <f>VLOOKUP(B123,Encargos!$A$8:$B$652,2,0)</f>
        <v>2.4659999999999999E-3</v>
      </c>
    </row>
    <row r="124" spans="1:13" x14ac:dyDescent="0.35">
      <c r="A124">
        <f t="shared" si="19"/>
        <v>246</v>
      </c>
      <c r="B124" s="1">
        <v>48214</v>
      </c>
      <c r="C124" s="16">
        <f t="shared" si="16"/>
        <v>52494691104.217377</v>
      </c>
      <c r="D124" s="16">
        <f t="shared" si="15"/>
        <v>129451908.26300004</v>
      </c>
      <c r="E124" s="16">
        <f t="shared" si="20"/>
        <v>52624143012.480377</v>
      </c>
      <c r="F124" s="16">
        <f>'9496'!X122</f>
        <v>0</v>
      </c>
      <c r="G124" s="29">
        <f>VLOOKUP(B124,'Fluxo dív. garantidas - RRF'!$O$3:$P$122,2,0)</f>
        <v>0</v>
      </c>
      <c r="H124" s="16">
        <f t="shared" si="17"/>
        <v>175413810.04160127</v>
      </c>
      <c r="I124" s="18">
        <f t="shared" si="18"/>
        <v>313817633.6017679</v>
      </c>
      <c r="J124" s="16">
        <f t="shared" si="21"/>
        <v>175413810.04160127</v>
      </c>
      <c r="K124" s="19">
        <f t="shared" si="22"/>
        <v>138403823.56016663</v>
      </c>
      <c r="L124" s="16">
        <f t="shared" si="14"/>
        <v>52485739188.920212</v>
      </c>
      <c r="M124" s="17">
        <f>VLOOKUP(B124,Encargos!$A$8:$B$652,2,0)</f>
        <v>2.4659999999999999E-3</v>
      </c>
    </row>
    <row r="125" spans="1:13" x14ac:dyDescent="0.35">
      <c r="A125">
        <f t="shared" si="19"/>
        <v>245</v>
      </c>
      <c r="B125" s="1">
        <v>48245</v>
      </c>
      <c r="C125" s="16">
        <f t="shared" si="16"/>
        <v>52485739188.920212</v>
      </c>
      <c r="D125" s="16">
        <f t="shared" si="15"/>
        <v>129429832.83987723</v>
      </c>
      <c r="E125" s="16">
        <f t="shared" si="20"/>
        <v>52615169021.760086</v>
      </c>
      <c r="F125" s="16">
        <f>'9496'!X123</f>
        <v>0</v>
      </c>
      <c r="G125" s="29">
        <v>0</v>
      </c>
      <c r="H125" s="16">
        <f t="shared" si="17"/>
        <v>175383896.73920029</v>
      </c>
      <c r="I125" s="18">
        <f t="shared" si="18"/>
        <v>314591507.88622987</v>
      </c>
      <c r="J125" s="16">
        <f t="shared" si="21"/>
        <v>175383896.73920029</v>
      </c>
      <c r="K125" s="19">
        <f t="shared" si="22"/>
        <v>139207611.14702958</v>
      </c>
      <c r="L125" s="16">
        <f t="shared" si="14"/>
        <v>52475961410.613052</v>
      </c>
      <c r="M125" s="17">
        <f>VLOOKUP(B125,Encargos!$A$8:$B$652,2,0)</f>
        <v>2.4659999999999999E-3</v>
      </c>
    </row>
    <row r="126" spans="1:13" x14ac:dyDescent="0.35">
      <c r="A126">
        <f t="shared" si="19"/>
        <v>244</v>
      </c>
      <c r="B126" s="1">
        <v>48274</v>
      </c>
      <c r="C126" s="16">
        <f t="shared" si="16"/>
        <v>52475961410.613052</v>
      </c>
      <c r="D126" s="16">
        <f t="shared" si="15"/>
        <v>129405720.83857179</v>
      </c>
      <c r="E126" s="16">
        <f t="shared" si="20"/>
        <v>52605367131.451622</v>
      </c>
      <c r="F126" s="16">
        <f>'9496'!X124</f>
        <v>0</v>
      </c>
      <c r="G126" s="29">
        <v>0</v>
      </c>
      <c r="H126" s="16">
        <f t="shared" si="17"/>
        <v>175351223.77150542</v>
      </c>
      <c r="I126" s="18">
        <f t="shared" si="18"/>
        <v>315367290.54467726</v>
      </c>
      <c r="J126" s="16">
        <f t="shared" si="21"/>
        <v>175351223.77150542</v>
      </c>
      <c r="K126" s="19">
        <f t="shared" si="22"/>
        <v>140016066.77317184</v>
      </c>
      <c r="L126" s="16">
        <f t="shared" si="14"/>
        <v>52465351064.678452</v>
      </c>
      <c r="M126" s="17">
        <f>VLOOKUP(B126,Encargos!$A$8:$B$652,2,0)</f>
        <v>2.4659999999999999E-3</v>
      </c>
    </row>
    <row r="127" spans="1:13" x14ac:dyDescent="0.35">
      <c r="A127">
        <f t="shared" si="19"/>
        <v>243</v>
      </c>
      <c r="B127" s="1">
        <v>48305</v>
      </c>
      <c r="C127" s="16">
        <f t="shared" si="16"/>
        <v>52465351064.678452</v>
      </c>
      <c r="D127" s="16">
        <f t="shared" si="15"/>
        <v>129379555.72549705</v>
      </c>
      <c r="E127" s="16">
        <f t="shared" si="20"/>
        <v>52594730620.403946</v>
      </c>
      <c r="F127" s="16">
        <f>'9496'!X125</f>
        <v>0</v>
      </c>
      <c r="G127" s="29">
        <v>0</v>
      </c>
      <c r="H127" s="16">
        <f t="shared" si="17"/>
        <v>175315768.73467982</v>
      </c>
      <c r="I127" s="18">
        <f t="shared" si="18"/>
        <v>316144986.28316045</v>
      </c>
      <c r="J127" s="16">
        <f t="shared" si="21"/>
        <v>175315768.73467982</v>
      </c>
      <c r="K127" s="19">
        <f t="shared" si="22"/>
        <v>140829217.54848063</v>
      </c>
      <c r="L127" s="16">
        <f t="shared" si="14"/>
        <v>52453901402.855469</v>
      </c>
      <c r="M127" s="17">
        <f>VLOOKUP(B127,Encargos!$A$8:$B$652,2,0)</f>
        <v>2.4659999999999999E-3</v>
      </c>
    </row>
    <row r="128" spans="1:13" x14ac:dyDescent="0.35">
      <c r="A128">
        <f t="shared" si="19"/>
        <v>242</v>
      </c>
      <c r="B128" s="1">
        <v>48335</v>
      </c>
      <c r="C128" s="16">
        <f t="shared" si="16"/>
        <v>52453901402.855469</v>
      </c>
      <c r="D128" s="16">
        <f t="shared" si="15"/>
        <v>129351320.85944158</v>
      </c>
      <c r="E128" s="16">
        <f t="shared" si="20"/>
        <v>52583252723.714912</v>
      </c>
      <c r="F128" s="16">
        <f>'9496'!X126</f>
        <v>0</v>
      </c>
      <c r="G128" s="29">
        <v>0</v>
      </c>
      <c r="H128" s="16">
        <f t="shared" ref="H128:H191" si="23">SUM(E128:G128)*$N$4</f>
        <v>175277509.07904971</v>
      </c>
      <c r="I128" s="18">
        <f t="shared" si="18"/>
        <v>316924599.81933481</v>
      </c>
      <c r="J128" s="16">
        <f t="shared" si="21"/>
        <v>175277509.07904971</v>
      </c>
      <c r="K128" s="19">
        <f t="shared" si="22"/>
        <v>141647090.7402851</v>
      </c>
      <c r="L128" s="16">
        <f t="shared" ref="L128:L191" si="24">SUM(E128:H128)-I128</f>
        <v>52441605632.974625</v>
      </c>
      <c r="M128" s="17">
        <f>VLOOKUP(B128,Encargos!$A$8:$B$652,2,0)</f>
        <v>2.4659999999999999E-3</v>
      </c>
    </row>
    <row r="129" spans="1:13" x14ac:dyDescent="0.35">
      <c r="A129">
        <f t="shared" si="19"/>
        <v>241</v>
      </c>
      <c r="B129" s="1">
        <v>48366</v>
      </c>
      <c r="C129" s="16">
        <f t="shared" si="16"/>
        <v>52441605632.974625</v>
      </c>
      <c r="D129" s="16">
        <f t="shared" ref="D129:D192" si="25">C129*M129</f>
        <v>129320999.49091542</v>
      </c>
      <c r="E129" s="16">
        <f t="shared" si="20"/>
        <v>52570926632.465538</v>
      </c>
      <c r="F129" s="16">
        <f>'9496'!X127</f>
        <v>0</v>
      </c>
      <c r="G129" s="29">
        <v>0</v>
      </c>
      <c r="H129" s="16">
        <f t="shared" si="23"/>
        <v>175236422.10821846</v>
      </c>
      <c r="I129" s="18">
        <f t="shared" si="18"/>
        <v>317706135.8824892</v>
      </c>
      <c r="J129" s="16">
        <f t="shared" si="21"/>
        <v>175236422.10821846</v>
      </c>
      <c r="K129" s="19">
        <f t="shared" si="22"/>
        <v>142469713.77427074</v>
      </c>
      <c r="L129" s="16">
        <f t="shared" si="24"/>
        <v>52428456918.691261</v>
      </c>
      <c r="M129" s="17">
        <f>VLOOKUP(B129,Encargos!$A$8:$B$652,2,0)</f>
        <v>2.4659999999999999E-3</v>
      </c>
    </row>
    <row r="130" spans="1:13" x14ac:dyDescent="0.35">
      <c r="A130">
        <f t="shared" si="19"/>
        <v>240</v>
      </c>
      <c r="B130" s="1">
        <v>48396</v>
      </c>
      <c r="C130" s="16">
        <f t="shared" si="16"/>
        <v>52428456918.691261</v>
      </c>
      <c r="D130" s="16">
        <f t="shared" si="25"/>
        <v>129288574.76149264</v>
      </c>
      <c r="E130" s="16">
        <f t="shared" si="20"/>
        <v>52557745493.452751</v>
      </c>
      <c r="F130" s="16">
        <f>'9496'!X128</f>
        <v>0</v>
      </c>
      <c r="G130" s="29">
        <v>0</v>
      </c>
      <c r="H130" s="16">
        <f t="shared" si="23"/>
        <v>175192484.97817585</v>
      </c>
      <c r="I130" s="18">
        <f t="shared" si="18"/>
        <v>318489599.21357536</v>
      </c>
      <c r="J130" s="16">
        <f t="shared" si="21"/>
        <v>175192484.97817585</v>
      </c>
      <c r="K130" s="19">
        <f t="shared" si="22"/>
        <v>143297114.23539951</v>
      </c>
      <c r="L130" s="16">
        <f t="shared" si="24"/>
        <v>52414448379.217346</v>
      </c>
      <c r="M130" s="17">
        <f>VLOOKUP(B130,Encargos!$A$8:$B$652,2,0)</f>
        <v>2.4659999999999999E-3</v>
      </c>
    </row>
    <row r="131" spans="1:13" x14ac:dyDescent="0.35">
      <c r="A131">
        <f t="shared" si="19"/>
        <v>239</v>
      </c>
      <c r="B131" s="1">
        <v>48427</v>
      </c>
      <c r="C131" s="16">
        <f t="shared" si="16"/>
        <v>52414448379.217346</v>
      </c>
      <c r="D131" s="16">
        <f t="shared" si="25"/>
        <v>129254029.70314997</v>
      </c>
      <c r="E131" s="16">
        <f t="shared" si="20"/>
        <v>52543702408.920494</v>
      </c>
      <c r="F131" s="16">
        <f>'9496'!X129</f>
        <v>0</v>
      </c>
      <c r="G131" s="29">
        <v>0</v>
      </c>
      <c r="H131" s="16">
        <f t="shared" si="23"/>
        <v>175145674.69640166</v>
      </c>
      <c r="I131" s="18">
        <f t="shared" si="18"/>
        <v>319274994.56523603</v>
      </c>
      <c r="J131" s="16">
        <f t="shared" si="21"/>
        <v>175145674.69640166</v>
      </c>
      <c r="K131" s="19">
        <f t="shared" si="22"/>
        <v>144129319.86883438</v>
      </c>
      <c r="L131" s="16">
        <f t="shared" si="24"/>
        <v>52399573089.051659</v>
      </c>
      <c r="M131" s="17">
        <f>VLOOKUP(B131,Encargos!$A$8:$B$652,2,0)</f>
        <v>2.4659999999999999E-3</v>
      </c>
    </row>
    <row r="132" spans="1:13" x14ac:dyDescent="0.35">
      <c r="A132">
        <f t="shared" si="19"/>
        <v>238</v>
      </c>
      <c r="B132" s="1">
        <v>48458</v>
      </c>
      <c r="C132" s="16">
        <f t="shared" si="16"/>
        <v>52399573089.051659</v>
      </c>
      <c r="D132" s="16">
        <f t="shared" si="25"/>
        <v>129217347.23760138</v>
      </c>
      <c r="E132" s="16">
        <f t="shared" si="20"/>
        <v>52528790436.289261</v>
      </c>
      <c r="F132" s="16">
        <f>'9496'!X130</f>
        <v>0</v>
      </c>
      <c r="G132" s="29">
        <v>0</v>
      </c>
      <c r="H132" s="16">
        <f t="shared" si="23"/>
        <v>175095968.1209642</v>
      </c>
      <c r="I132" s="18">
        <f t="shared" si="18"/>
        <v>320062326.70183378</v>
      </c>
      <c r="J132" s="16">
        <f t="shared" si="21"/>
        <v>175095968.1209642</v>
      </c>
      <c r="K132" s="19">
        <f t="shared" si="22"/>
        <v>144966358.58086959</v>
      </c>
      <c r="L132" s="16">
        <f t="shared" si="24"/>
        <v>52383824077.708389</v>
      </c>
      <c r="M132" s="17">
        <f>VLOOKUP(B132,Encargos!$A$8:$B$652,2,0)</f>
        <v>2.4659999999999999E-3</v>
      </c>
    </row>
    <row r="133" spans="1:13" x14ac:dyDescent="0.35">
      <c r="A133">
        <f t="shared" si="19"/>
        <v>237</v>
      </c>
      <c r="B133" s="1">
        <v>48488</v>
      </c>
      <c r="C133" s="16">
        <f t="shared" ref="C133:C196" si="26">L132</f>
        <v>52383824077.708389</v>
      </c>
      <c r="D133" s="16">
        <f t="shared" si="25"/>
        <v>129178510.17562889</v>
      </c>
      <c r="E133" s="16">
        <f t="shared" si="20"/>
        <v>52513002587.884018</v>
      </c>
      <c r="F133" s="16">
        <f>'9496'!X131</f>
        <v>0</v>
      </c>
      <c r="G133" s="29">
        <v>0</v>
      </c>
      <c r="H133" s="16">
        <f t="shared" si="23"/>
        <v>175043341.95961341</v>
      </c>
      <c r="I133" s="18">
        <f t="shared" si="18"/>
        <v>320851600.39948058</v>
      </c>
      <c r="J133" s="16">
        <f t="shared" si="21"/>
        <v>175043341.95961341</v>
      </c>
      <c r="K133" s="19">
        <f t="shared" si="22"/>
        <v>145808258.43986717</v>
      </c>
      <c r="L133" s="16">
        <f t="shared" si="24"/>
        <v>52367194329.444145</v>
      </c>
      <c r="M133" s="17">
        <f>VLOOKUP(B133,Encargos!$A$8:$B$652,2,0)</f>
        <v>2.4659999999999999E-3</v>
      </c>
    </row>
    <row r="134" spans="1:13" x14ac:dyDescent="0.35">
      <c r="A134">
        <f t="shared" si="19"/>
        <v>236</v>
      </c>
      <c r="B134" s="1">
        <v>48519</v>
      </c>
      <c r="C134" s="16">
        <f t="shared" si="26"/>
        <v>52367194329.444145</v>
      </c>
      <c r="D134" s="16">
        <f t="shared" si="25"/>
        <v>129137501.21640925</v>
      </c>
      <c r="E134" s="16">
        <f t="shared" si="20"/>
        <v>52496331830.660553</v>
      </c>
      <c r="F134" s="16">
        <f>'9496'!X132</f>
        <v>0</v>
      </c>
      <c r="G134" s="29">
        <v>0</v>
      </c>
      <c r="H134" s="16">
        <f t="shared" si="23"/>
        <v>174987772.76886854</v>
      </c>
      <c r="I134" s="18">
        <f t="shared" si="18"/>
        <v>321642820.44606566</v>
      </c>
      <c r="J134" s="16">
        <f t="shared" si="21"/>
        <v>174987772.76886854</v>
      </c>
      <c r="K134" s="19">
        <f t="shared" si="22"/>
        <v>146655047.67719713</v>
      </c>
      <c r="L134" s="16">
        <f t="shared" si="24"/>
        <v>52349676782.983353</v>
      </c>
      <c r="M134" s="17">
        <f>VLOOKUP(B134,Encargos!$A$8:$B$652,2,0)</f>
        <v>2.4659999999999999E-3</v>
      </c>
    </row>
    <row r="135" spans="1:13" x14ac:dyDescent="0.35">
      <c r="A135">
        <f t="shared" si="19"/>
        <v>235</v>
      </c>
      <c r="B135" s="1">
        <v>48549</v>
      </c>
      <c r="C135" s="16">
        <f t="shared" si="26"/>
        <v>52349676782.983353</v>
      </c>
      <c r="D135" s="16">
        <f t="shared" si="25"/>
        <v>129094302.94683695</v>
      </c>
      <c r="E135" s="16">
        <f t="shared" si="20"/>
        <v>52478771085.930191</v>
      </c>
      <c r="F135" s="16">
        <f>'9496'!X133</f>
        <v>0</v>
      </c>
      <c r="G135" s="29">
        <v>0</v>
      </c>
      <c r="H135" s="16">
        <f t="shared" si="23"/>
        <v>174929236.95310065</v>
      </c>
      <c r="I135" s="18">
        <f t="shared" si="18"/>
        <v>322435991.6412856</v>
      </c>
      <c r="J135" s="16">
        <f t="shared" si="21"/>
        <v>174929236.95310065</v>
      </c>
      <c r="K135" s="19">
        <f t="shared" si="22"/>
        <v>147506754.68818495</v>
      </c>
      <c r="L135" s="16">
        <f t="shared" si="24"/>
        <v>52331264331.242004</v>
      </c>
      <c r="M135" s="17">
        <f>VLOOKUP(B135,Encargos!$A$8:$B$652,2,0)</f>
        <v>2.4659999999999999E-3</v>
      </c>
    </row>
    <row r="136" spans="1:13" x14ac:dyDescent="0.35">
      <c r="A136">
        <f t="shared" si="19"/>
        <v>234</v>
      </c>
      <c r="B136" s="1">
        <v>48580</v>
      </c>
      <c r="C136" s="16">
        <f t="shared" si="26"/>
        <v>52331264331.242004</v>
      </c>
      <c r="D136" s="16">
        <f t="shared" si="25"/>
        <v>129048897.84084278</v>
      </c>
      <c r="E136" s="16">
        <f t="shared" si="20"/>
        <v>52460313229.082848</v>
      </c>
      <c r="F136" s="16">
        <f>'9496'!X134</f>
        <v>0</v>
      </c>
      <c r="G136" s="29">
        <v>0</v>
      </c>
      <c r="H136" s="16">
        <f t="shared" si="23"/>
        <v>174867710.7636095</v>
      </c>
      <c r="I136" s="18">
        <f t="shared" si="18"/>
        <v>323231118.796673</v>
      </c>
      <c r="J136" s="16">
        <f t="shared" si="21"/>
        <v>174867710.7636095</v>
      </c>
      <c r="K136" s="19">
        <f t="shared" si="22"/>
        <v>148363408.0330635</v>
      </c>
      <c r="L136" s="16">
        <f t="shared" si="24"/>
        <v>52311949821.049782</v>
      </c>
      <c r="M136" s="17">
        <f>VLOOKUP(B136,Encargos!$A$8:$B$652,2,0)</f>
        <v>2.4659999999999999E-3</v>
      </c>
    </row>
    <row r="137" spans="1:13" x14ac:dyDescent="0.35">
      <c r="A137">
        <f t="shared" si="19"/>
        <v>233</v>
      </c>
      <c r="B137" s="1">
        <v>48611</v>
      </c>
      <c r="C137" s="16">
        <f t="shared" si="26"/>
        <v>52311949821.049782</v>
      </c>
      <c r="D137" s="16">
        <f t="shared" si="25"/>
        <v>129001268.25870876</v>
      </c>
      <c r="E137" s="16">
        <f t="shared" si="20"/>
        <v>52440951089.308487</v>
      </c>
      <c r="F137" s="16">
        <f>'9496'!X135</f>
        <v>0</v>
      </c>
      <c r="G137" s="29">
        <v>0</v>
      </c>
      <c r="H137" s="16">
        <f t="shared" si="23"/>
        <v>174803170.29769498</v>
      </c>
      <c r="I137" s="18">
        <f t="shared" si="18"/>
        <v>324028206.73562557</v>
      </c>
      <c r="J137" s="16">
        <f t="shared" si="21"/>
        <v>174803170.29769498</v>
      </c>
      <c r="K137" s="19">
        <f t="shared" si="22"/>
        <v>149225036.43793058</v>
      </c>
      <c r="L137" s="16">
        <f t="shared" si="24"/>
        <v>52291726052.870552</v>
      </c>
      <c r="M137" s="17">
        <f>VLOOKUP(B137,Encargos!$A$8:$B$652,2,0)</f>
        <v>2.4659999999999999E-3</v>
      </c>
    </row>
    <row r="138" spans="1:13" x14ac:dyDescent="0.35">
      <c r="A138">
        <f t="shared" si="19"/>
        <v>232</v>
      </c>
      <c r="B138" s="1">
        <v>48639</v>
      </c>
      <c r="C138" s="16">
        <f t="shared" si="26"/>
        <v>52291726052.870552</v>
      </c>
      <c r="D138" s="16">
        <f t="shared" si="25"/>
        <v>128951396.44637877</v>
      </c>
      <c r="E138" s="16">
        <f t="shared" si="20"/>
        <v>52420677449.316933</v>
      </c>
      <c r="F138" s="16">
        <f>'9496'!X136</f>
        <v>0</v>
      </c>
      <c r="G138" s="29">
        <v>0</v>
      </c>
      <c r="H138" s="16">
        <f t="shared" si="23"/>
        <v>174735591.49772313</v>
      </c>
      <c r="I138" s="18">
        <f t="shared" ref="I138:I201" si="27">PMT($N$4,A138,-SUM(E138:G138))</f>
        <v>324827260.29343557</v>
      </c>
      <c r="J138" s="16">
        <f t="shared" si="21"/>
        <v>174735591.49772313</v>
      </c>
      <c r="K138" s="19">
        <f t="shared" si="22"/>
        <v>150091668.79571244</v>
      </c>
      <c r="L138" s="16">
        <f t="shared" si="24"/>
        <v>52270585780.521225</v>
      </c>
      <c r="M138" s="17">
        <f>VLOOKUP(B138,Encargos!$A$8:$B$652,2,0)</f>
        <v>2.4659999999999999E-3</v>
      </c>
    </row>
    <row r="139" spans="1:13" x14ac:dyDescent="0.35">
      <c r="A139">
        <f t="shared" si="19"/>
        <v>231</v>
      </c>
      <c r="B139" s="1">
        <v>48670</v>
      </c>
      <c r="C139" s="16">
        <f t="shared" si="26"/>
        <v>52270585780.521225</v>
      </c>
      <c r="D139" s="16">
        <f t="shared" si="25"/>
        <v>128899264.53476533</v>
      </c>
      <c r="E139" s="16">
        <f t="shared" si="20"/>
        <v>52399485045.055992</v>
      </c>
      <c r="F139" s="16">
        <f>'9496'!X137</f>
        <v>0</v>
      </c>
      <c r="G139" s="29">
        <v>0</v>
      </c>
      <c r="H139" s="16">
        <f t="shared" si="23"/>
        <v>174664950.15018666</v>
      </c>
      <c r="I139" s="18">
        <f t="shared" si="27"/>
        <v>325628284.31731921</v>
      </c>
      <c r="J139" s="16">
        <f t="shared" si="21"/>
        <v>174664950.15018666</v>
      </c>
      <c r="K139" s="19">
        <f t="shared" si="22"/>
        <v>150963334.16713256</v>
      </c>
      <c r="L139" s="16">
        <f t="shared" si="24"/>
        <v>52248521710.888855</v>
      </c>
      <c r="M139" s="17">
        <f>VLOOKUP(B139,Encargos!$A$8:$B$652,2,0)</f>
        <v>2.4659999999999999E-3</v>
      </c>
    </row>
    <row r="140" spans="1:13" x14ac:dyDescent="0.35">
      <c r="A140">
        <f t="shared" ref="A140:A203" si="28">A139-1</f>
        <v>230</v>
      </c>
      <c r="B140" s="1">
        <v>48700</v>
      </c>
      <c r="C140" s="16">
        <f t="shared" si="26"/>
        <v>52248521710.888855</v>
      </c>
      <c r="D140" s="16">
        <f t="shared" si="25"/>
        <v>128844854.53905191</v>
      </c>
      <c r="E140" s="16">
        <f t="shared" si="20"/>
        <v>52377366565.42791</v>
      </c>
      <c r="F140" s="16">
        <f>'9496'!X138</f>
        <v>0</v>
      </c>
      <c r="G140" s="29">
        <v>0</v>
      </c>
      <c r="H140" s="16">
        <f t="shared" si="23"/>
        <v>174591221.88475972</v>
      </c>
      <c r="I140" s="18">
        <f t="shared" si="27"/>
        <v>326431283.66644573</v>
      </c>
      <c r="J140" s="16">
        <f t="shared" si="21"/>
        <v>174591221.88475972</v>
      </c>
      <c r="K140" s="19">
        <f t="shared" si="22"/>
        <v>151840061.78168601</v>
      </c>
      <c r="L140" s="16">
        <f t="shared" si="24"/>
        <v>52225526503.646225</v>
      </c>
      <c r="M140" s="17">
        <f>VLOOKUP(B140,Encargos!$A$8:$B$652,2,0)</f>
        <v>2.4659999999999999E-3</v>
      </c>
    </row>
    <row r="141" spans="1:13" x14ac:dyDescent="0.35">
      <c r="A141">
        <f t="shared" si="28"/>
        <v>229</v>
      </c>
      <c r="B141" s="1">
        <v>48731</v>
      </c>
      <c r="C141" s="16">
        <f t="shared" si="26"/>
        <v>52225526503.646225</v>
      </c>
      <c r="D141" s="16">
        <f t="shared" si="25"/>
        <v>128788148.35799159</v>
      </c>
      <c r="E141" s="16">
        <f t="shared" ref="E141:E204" si="29">C141+D141</f>
        <v>52354314652.004219</v>
      </c>
      <c r="F141" s="16">
        <f>'9496'!X139</f>
        <v>0</v>
      </c>
      <c r="G141" s="29">
        <v>0</v>
      </c>
      <c r="H141" s="16">
        <f t="shared" si="23"/>
        <v>174514382.17334741</v>
      </c>
      <c r="I141" s="18">
        <f t="shared" si="27"/>
        <v>327236263.21196723</v>
      </c>
      <c r="J141" s="16">
        <f t="shared" ref="J141:J204" si="30">H141</f>
        <v>174514382.17334741</v>
      </c>
      <c r="K141" s="19">
        <f t="shared" ref="K141:K204" si="31">I141-J141</f>
        <v>152721881.03861982</v>
      </c>
      <c r="L141" s="16">
        <f t="shared" si="24"/>
        <v>52201592770.965599</v>
      </c>
      <c r="M141" s="17">
        <f>VLOOKUP(B141,Encargos!$A$8:$B$652,2,0)</f>
        <v>2.4659999999999999E-3</v>
      </c>
    </row>
    <row r="142" spans="1:13" x14ac:dyDescent="0.35">
      <c r="A142">
        <f t="shared" si="28"/>
        <v>228</v>
      </c>
      <c r="B142" s="1">
        <v>48761</v>
      </c>
      <c r="C142" s="16">
        <f t="shared" si="26"/>
        <v>52201592770.965599</v>
      </c>
      <c r="D142" s="16">
        <f t="shared" si="25"/>
        <v>128729127.77320117</v>
      </c>
      <c r="E142" s="16">
        <f t="shared" si="29"/>
        <v>52330321898.7388</v>
      </c>
      <c r="F142" s="16">
        <f>'9496'!X140</f>
        <v>0</v>
      </c>
      <c r="G142" s="29">
        <v>0</v>
      </c>
      <c r="H142" s="16">
        <f t="shared" si="23"/>
        <v>174434406.32912934</v>
      </c>
      <c r="I142" s="18">
        <f t="shared" si="27"/>
        <v>328043227.83704793</v>
      </c>
      <c r="J142" s="16">
        <f t="shared" si="30"/>
        <v>174434406.32912934</v>
      </c>
      <c r="K142" s="19">
        <f t="shared" si="31"/>
        <v>153608821.5079186</v>
      </c>
      <c r="L142" s="16">
        <f t="shared" si="24"/>
        <v>52176713077.230881</v>
      </c>
      <c r="M142" s="17">
        <f>VLOOKUP(B142,Encargos!$A$8:$B$652,2,0)</f>
        <v>2.4659999999999999E-3</v>
      </c>
    </row>
    <row r="143" spans="1:13" x14ac:dyDescent="0.35">
      <c r="A143">
        <f t="shared" si="28"/>
        <v>227</v>
      </c>
      <c r="B143" s="1">
        <v>48792</v>
      </c>
      <c r="C143" s="16">
        <f t="shared" si="26"/>
        <v>52176713077.230881</v>
      </c>
      <c r="D143" s="16">
        <f t="shared" si="25"/>
        <v>128667774.44845134</v>
      </c>
      <c r="E143" s="16">
        <f t="shared" si="29"/>
        <v>52305380851.679329</v>
      </c>
      <c r="F143" s="16">
        <f>'9496'!X141</f>
        <v>0</v>
      </c>
      <c r="G143" s="29">
        <v>0</v>
      </c>
      <c r="H143" s="16">
        <f t="shared" si="23"/>
        <v>174351269.50559777</v>
      </c>
      <c r="I143" s="18">
        <f t="shared" si="27"/>
        <v>328852182.43689406</v>
      </c>
      <c r="J143" s="16">
        <f t="shared" si="30"/>
        <v>174351269.50559777</v>
      </c>
      <c r="K143" s="19">
        <f t="shared" si="31"/>
        <v>154500912.93129629</v>
      </c>
      <c r="L143" s="16">
        <f t="shared" si="24"/>
        <v>52150879938.748032</v>
      </c>
      <c r="M143" s="17">
        <f>VLOOKUP(B143,Encargos!$A$8:$B$652,2,0)</f>
        <v>2.4659999999999999E-3</v>
      </c>
    </row>
    <row r="144" spans="1:13" x14ac:dyDescent="0.35">
      <c r="A144">
        <f t="shared" si="28"/>
        <v>226</v>
      </c>
      <c r="B144" s="1">
        <v>48823</v>
      </c>
      <c r="C144" s="16">
        <f t="shared" si="26"/>
        <v>52150879938.748032</v>
      </c>
      <c r="D144" s="16">
        <f t="shared" si="25"/>
        <v>128604069.92895263</v>
      </c>
      <c r="E144" s="16">
        <f t="shared" si="29"/>
        <v>52279484008.676987</v>
      </c>
      <c r="F144" s="16">
        <f>'9496'!X142</f>
        <v>0</v>
      </c>
      <c r="G144" s="29">
        <v>0</v>
      </c>
      <c r="H144" s="16">
        <f t="shared" si="23"/>
        <v>174264946.69558996</v>
      </c>
      <c r="I144" s="18">
        <f t="shared" si="27"/>
        <v>329663131.91878343</v>
      </c>
      <c r="J144" s="16">
        <f t="shared" si="30"/>
        <v>174264946.69558996</v>
      </c>
      <c r="K144" s="19">
        <f t="shared" si="31"/>
        <v>155398185.22319347</v>
      </c>
      <c r="L144" s="16">
        <f t="shared" si="24"/>
        <v>52124085823.453789</v>
      </c>
      <c r="M144" s="17">
        <f>VLOOKUP(B144,Encargos!$A$8:$B$652,2,0)</f>
        <v>2.4659999999999999E-3</v>
      </c>
    </row>
    <row r="145" spans="1:13" x14ac:dyDescent="0.35">
      <c r="A145">
        <f t="shared" si="28"/>
        <v>225</v>
      </c>
      <c r="B145" s="1">
        <v>48853</v>
      </c>
      <c r="C145" s="16">
        <f t="shared" si="26"/>
        <v>52124085823.453789</v>
      </c>
      <c r="D145" s="16">
        <f t="shared" si="25"/>
        <v>128537995.64063704</v>
      </c>
      <c r="E145" s="16">
        <f t="shared" si="29"/>
        <v>52252623819.094429</v>
      </c>
      <c r="F145" s="16">
        <f>'9496'!X143</f>
        <v>0</v>
      </c>
      <c r="G145" s="29">
        <v>0</v>
      </c>
      <c r="H145" s="16">
        <f t="shared" si="23"/>
        <v>174175412.73031476</v>
      </c>
      <c r="I145" s="18">
        <f t="shared" si="27"/>
        <v>330476081.20209521</v>
      </c>
      <c r="J145" s="16">
        <f t="shared" si="30"/>
        <v>174175412.73031476</v>
      </c>
      <c r="K145" s="19">
        <f t="shared" si="31"/>
        <v>156300668.47178045</v>
      </c>
      <c r="L145" s="16">
        <f t="shared" si="24"/>
        <v>52096323150.62265</v>
      </c>
      <c r="M145" s="17">
        <f>VLOOKUP(B145,Encargos!$A$8:$B$652,2,0)</f>
        <v>2.4659999999999999E-3</v>
      </c>
    </row>
    <row r="146" spans="1:13" x14ac:dyDescent="0.35">
      <c r="A146">
        <f t="shared" si="28"/>
        <v>224</v>
      </c>
      <c r="B146" s="1">
        <v>48884</v>
      </c>
      <c r="C146" s="16">
        <f t="shared" si="26"/>
        <v>52096323150.62265</v>
      </c>
      <c r="D146" s="16">
        <f t="shared" si="25"/>
        <v>128469532.88943546</v>
      </c>
      <c r="E146" s="16">
        <f t="shared" si="29"/>
        <v>52224792683.512085</v>
      </c>
      <c r="F146" s="16">
        <f>'9496'!X144</f>
        <v>0</v>
      </c>
      <c r="G146" s="29">
        <v>0</v>
      </c>
      <c r="H146" s="16">
        <f t="shared" si="23"/>
        <v>174082642.27837363</v>
      </c>
      <c r="I146" s="18">
        <f t="shared" si="27"/>
        <v>331291035.21833956</v>
      </c>
      <c r="J146" s="16">
        <f t="shared" si="30"/>
        <v>174082642.27837363</v>
      </c>
      <c r="K146" s="19">
        <f t="shared" si="31"/>
        <v>157208392.93996593</v>
      </c>
      <c r="L146" s="16">
        <f t="shared" si="24"/>
        <v>52067584290.572121</v>
      </c>
      <c r="M146" s="17">
        <f>VLOOKUP(B146,Encargos!$A$8:$B$652,2,0)</f>
        <v>2.4659999999999999E-3</v>
      </c>
    </row>
    <row r="147" spans="1:13" x14ac:dyDescent="0.35">
      <c r="A147">
        <f t="shared" si="28"/>
        <v>223</v>
      </c>
      <c r="B147" s="1">
        <v>48914</v>
      </c>
      <c r="C147" s="16">
        <f t="shared" si="26"/>
        <v>52067584290.572121</v>
      </c>
      <c r="D147" s="16">
        <f t="shared" si="25"/>
        <v>128398662.86055084</v>
      </c>
      <c r="E147" s="16">
        <f t="shared" si="29"/>
        <v>52195982953.432671</v>
      </c>
      <c r="F147" s="16">
        <f>'9496'!X145</f>
        <v>0</v>
      </c>
      <c r="G147" s="29">
        <v>0</v>
      </c>
      <c r="H147" s="16">
        <f t="shared" si="23"/>
        <v>173986609.84477559</v>
      </c>
      <c r="I147" s="18">
        <f t="shared" si="27"/>
        <v>332107998.91118801</v>
      </c>
      <c r="J147" s="16">
        <f t="shared" si="30"/>
        <v>173986609.84477559</v>
      </c>
      <c r="K147" s="19">
        <f t="shared" si="31"/>
        <v>158121389.06641242</v>
      </c>
      <c r="L147" s="16">
        <f t="shared" si="24"/>
        <v>52037861564.366257</v>
      </c>
      <c r="M147" s="17">
        <f>VLOOKUP(B147,Encargos!$A$8:$B$652,2,0)</f>
        <v>2.4659999999999999E-3</v>
      </c>
    </row>
    <row r="148" spans="1:13" x14ac:dyDescent="0.35">
      <c r="A148">
        <f t="shared" si="28"/>
        <v>222</v>
      </c>
      <c r="B148" s="1">
        <v>48945</v>
      </c>
      <c r="C148" s="16">
        <f t="shared" si="26"/>
        <v>52037861564.366257</v>
      </c>
      <c r="D148" s="16">
        <f t="shared" si="25"/>
        <v>128325366.61772718</v>
      </c>
      <c r="E148" s="16">
        <f t="shared" si="29"/>
        <v>52166186930.983986</v>
      </c>
      <c r="F148" s="16">
        <f>'9496'!X146</f>
        <v>0</v>
      </c>
      <c r="G148" s="29">
        <v>0</v>
      </c>
      <c r="H148" s="16">
        <f t="shared" si="23"/>
        <v>173887289.76994663</v>
      </c>
      <c r="I148" s="18">
        <f t="shared" si="27"/>
        <v>332926977.23650295</v>
      </c>
      <c r="J148" s="16">
        <f t="shared" si="30"/>
        <v>173887289.76994663</v>
      </c>
      <c r="K148" s="19">
        <f t="shared" si="31"/>
        <v>159039687.46655631</v>
      </c>
      <c r="L148" s="16">
        <f t="shared" si="24"/>
        <v>52007147243.517426</v>
      </c>
      <c r="M148" s="17">
        <f>VLOOKUP(B148,Encargos!$A$8:$B$652,2,0)</f>
        <v>2.4659999999999999E-3</v>
      </c>
    </row>
    <row r="149" spans="1:13" x14ac:dyDescent="0.35">
      <c r="A149">
        <f t="shared" si="28"/>
        <v>221</v>
      </c>
      <c r="B149" s="1">
        <v>48976</v>
      </c>
      <c r="C149" s="16">
        <f t="shared" si="26"/>
        <v>52007147243.517426</v>
      </c>
      <c r="D149" s="16">
        <f t="shared" si="25"/>
        <v>128249625.10251397</v>
      </c>
      <c r="E149" s="16">
        <f t="shared" si="29"/>
        <v>52135396868.619942</v>
      </c>
      <c r="F149" s="16">
        <f>'9496'!X147</f>
        <v>0</v>
      </c>
      <c r="G149" s="29">
        <v>0</v>
      </c>
      <c r="H149" s="16">
        <f t="shared" si="23"/>
        <v>173784656.22873315</v>
      </c>
      <c r="I149" s="18">
        <f t="shared" si="27"/>
        <v>333747975.16236818</v>
      </c>
      <c r="J149" s="16">
        <f t="shared" si="30"/>
        <v>173784656.22873315</v>
      </c>
      <c r="K149" s="19">
        <f t="shared" si="31"/>
        <v>159963318.93363503</v>
      </c>
      <c r="L149" s="16">
        <f t="shared" si="24"/>
        <v>51975433549.68631</v>
      </c>
      <c r="M149" s="17">
        <f>VLOOKUP(B149,Encargos!$A$8:$B$652,2,0)</f>
        <v>2.4659999999999999E-3</v>
      </c>
    </row>
    <row r="150" spans="1:13" x14ac:dyDescent="0.35">
      <c r="A150">
        <f t="shared" si="28"/>
        <v>220</v>
      </c>
      <c r="B150" s="1">
        <v>49004</v>
      </c>
      <c r="C150" s="16">
        <f t="shared" si="26"/>
        <v>51975433549.68631</v>
      </c>
      <c r="D150" s="16">
        <f t="shared" si="25"/>
        <v>128171419.13352643</v>
      </c>
      <c r="E150" s="16">
        <f t="shared" si="29"/>
        <v>52103604968.819839</v>
      </c>
      <c r="F150" s="16">
        <f>'9496'!X148</f>
        <v>0</v>
      </c>
      <c r="G150" s="29">
        <v>0</v>
      </c>
      <c r="H150" s="16">
        <f t="shared" si="23"/>
        <v>173678683.22939947</v>
      </c>
      <c r="I150" s="18">
        <f t="shared" si="27"/>
        <v>334570997.66911858</v>
      </c>
      <c r="J150" s="16">
        <f t="shared" si="30"/>
        <v>173678683.22939947</v>
      </c>
      <c r="K150" s="19">
        <f t="shared" si="31"/>
        <v>160892314.43971911</v>
      </c>
      <c r="L150" s="16">
        <f t="shared" si="24"/>
        <v>51942712654.380119</v>
      </c>
      <c r="M150" s="17">
        <f>VLOOKUP(B150,Encargos!$A$8:$B$652,2,0)</f>
        <v>2.4659999999999999E-3</v>
      </c>
    </row>
    <row r="151" spans="1:13" x14ac:dyDescent="0.35">
      <c r="A151">
        <f t="shared" si="28"/>
        <v>219</v>
      </c>
      <c r="B151" s="1">
        <v>49035</v>
      </c>
      <c r="C151" s="16">
        <f t="shared" si="26"/>
        <v>51942712654.380119</v>
      </c>
      <c r="D151" s="16">
        <f t="shared" si="25"/>
        <v>128090729.40570137</v>
      </c>
      <c r="E151" s="16">
        <f t="shared" si="29"/>
        <v>52070803383.78582</v>
      </c>
      <c r="F151" s="16">
        <f>'9496'!X149</f>
        <v>0</v>
      </c>
      <c r="G151" s="29">
        <v>0</v>
      </c>
      <c r="H151" s="16">
        <f t="shared" si="23"/>
        <v>173569344.6126194</v>
      </c>
      <c r="I151" s="18">
        <f t="shared" si="27"/>
        <v>335396049.74937063</v>
      </c>
      <c r="J151" s="16">
        <f t="shared" si="30"/>
        <v>173569344.6126194</v>
      </c>
      <c r="K151" s="19">
        <f t="shared" si="31"/>
        <v>161826705.13675123</v>
      </c>
      <c r="L151" s="16">
        <f t="shared" si="24"/>
        <v>51908976678.649063</v>
      </c>
      <c r="M151" s="17">
        <f>VLOOKUP(B151,Encargos!$A$8:$B$652,2,0)</f>
        <v>2.4659999999999999E-3</v>
      </c>
    </row>
    <row r="152" spans="1:13" x14ac:dyDescent="0.35">
      <c r="A152">
        <f t="shared" si="28"/>
        <v>218</v>
      </c>
      <c r="B152" s="1">
        <v>49065</v>
      </c>
      <c r="C152" s="16">
        <f t="shared" si="26"/>
        <v>51908976678.649063</v>
      </c>
      <c r="D152" s="16">
        <f t="shared" si="25"/>
        <v>128007536.48954858</v>
      </c>
      <c r="E152" s="16">
        <f t="shared" si="29"/>
        <v>52036984215.138611</v>
      </c>
      <c r="F152" s="16">
        <f>'9496'!X150</f>
        <v>0</v>
      </c>
      <c r="G152" s="29">
        <v>0</v>
      </c>
      <c r="H152" s="16">
        <f t="shared" si="23"/>
        <v>173456614.05046204</v>
      </c>
      <c r="I152" s="18">
        <f t="shared" si="27"/>
        <v>336223136.40805256</v>
      </c>
      <c r="J152" s="16">
        <f t="shared" si="30"/>
        <v>173456614.05046204</v>
      </c>
      <c r="K152" s="19">
        <f t="shared" si="31"/>
        <v>162766522.35759053</v>
      </c>
      <c r="L152" s="16">
        <f t="shared" si="24"/>
        <v>51874217692.781021</v>
      </c>
      <c r="M152" s="17">
        <f>VLOOKUP(B152,Encargos!$A$8:$B$652,2,0)</f>
        <v>2.4659999999999999E-3</v>
      </c>
    </row>
    <row r="153" spans="1:13" x14ac:dyDescent="0.35">
      <c r="A153">
        <f t="shared" si="28"/>
        <v>217</v>
      </c>
      <c r="B153" s="1">
        <v>49096</v>
      </c>
      <c r="C153" s="16">
        <f t="shared" si="26"/>
        <v>51874217692.781021</v>
      </c>
      <c r="D153" s="16">
        <f t="shared" si="25"/>
        <v>127921820.83039799</v>
      </c>
      <c r="E153" s="16">
        <f t="shared" si="29"/>
        <v>52002139513.61142</v>
      </c>
      <c r="F153" s="16">
        <f>'9496'!X151</f>
        <v>0</v>
      </c>
      <c r="G153" s="29">
        <v>0</v>
      </c>
      <c r="H153" s="16">
        <f t="shared" si="23"/>
        <v>173340465.04537141</v>
      </c>
      <c r="I153" s="18">
        <f t="shared" si="27"/>
        <v>337052262.66243488</v>
      </c>
      <c r="J153" s="16">
        <f t="shared" si="30"/>
        <v>173340465.04537141</v>
      </c>
      <c r="K153" s="19">
        <f t="shared" si="31"/>
        <v>163711797.61706346</v>
      </c>
      <c r="L153" s="16">
        <f t="shared" si="24"/>
        <v>51838427715.994354</v>
      </c>
      <c r="M153" s="17">
        <f>VLOOKUP(B153,Encargos!$A$8:$B$652,2,0)</f>
        <v>2.4659999999999999E-3</v>
      </c>
    </row>
    <row r="154" spans="1:13" x14ac:dyDescent="0.35">
      <c r="A154">
        <f t="shared" si="28"/>
        <v>216</v>
      </c>
      <c r="B154" s="1">
        <v>49126</v>
      </c>
      <c r="C154" s="16">
        <f t="shared" si="26"/>
        <v>51838427715.994354</v>
      </c>
      <c r="D154" s="16">
        <f t="shared" si="25"/>
        <v>127833562.74764207</v>
      </c>
      <c r="E154" s="16">
        <f t="shared" si="29"/>
        <v>51966261278.741997</v>
      </c>
      <c r="F154" s="16">
        <f>'9496'!X152</f>
        <v>0</v>
      </c>
      <c r="G154" s="29">
        <v>0</v>
      </c>
      <c r="H154" s="16">
        <f t="shared" si="23"/>
        <v>173220870.92914</v>
      </c>
      <c r="I154" s="18">
        <f t="shared" si="27"/>
        <v>337883433.54216033</v>
      </c>
      <c r="J154" s="16">
        <f t="shared" si="30"/>
        <v>173220870.92914</v>
      </c>
      <c r="K154" s="19">
        <f t="shared" si="31"/>
        <v>164662562.61302033</v>
      </c>
      <c r="L154" s="16">
        <f t="shared" si="24"/>
        <v>51801598716.128975</v>
      </c>
      <c r="M154" s="17">
        <f>VLOOKUP(B154,Encargos!$A$8:$B$652,2,0)</f>
        <v>2.4659999999999999E-3</v>
      </c>
    </row>
    <row r="155" spans="1:13" x14ac:dyDescent="0.35">
      <c r="A155">
        <f t="shared" si="28"/>
        <v>215</v>
      </c>
      <c r="B155" s="1">
        <v>49157</v>
      </c>
      <c r="C155" s="16">
        <f t="shared" si="26"/>
        <v>51801598716.128975</v>
      </c>
      <c r="D155" s="16">
        <f t="shared" si="25"/>
        <v>127742742.43397404</v>
      </c>
      <c r="E155" s="16">
        <f t="shared" si="29"/>
        <v>51929341458.56295</v>
      </c>
      <c r="F155" s="16">
        <f>'9496'!X153</f>
        <v>0</v>
      </c>
      <c r="G155" s="29">
        <v>0</v>
      </c>
      <c r="H155" s="16">
        <f t="shared" si="23"/>
        <v>173097804.86187652</v>
      </c>
      <c r="I155" s="18">
        <f t="shared" si="27"/>
        <v>338716654.08927536</v>
      </c>
      <c r="J155" s="16">
        <f t="shared" si="30"/>
        <v>173097804.86187652</v>
      </c>
      <c r="K155" s="19">
        <f t="shared" si="31"/>
        <v>165618849.22739884</v>
      </c>
      <c r="L155" s="16">
        <f t="shared" si="24"/>
        <v>51763722609.335556</v>
      </c>
      <c r="M155" s="17">
        <f>VLOOKUP(B155,Encargos!$A$8:$B$652,2,0)</f>
        <v>2.4659999999999999E-3</v>
      </c>
    </row>
    <row r="156" spans="1:13" x14ac:dyDescent="0.35">
      <c r="A156">
        <f t="shared" si="28"/>
        <v>214</v>
      </c>
      <c r="B156" s="1">
        <v>49188</v>
      </c>
      <c r="C156" s="16">
        <f t="shared" si="26"/>
        <v>51763722609.335556</v>
      </c>
      <c r="D156" s="16">
        <f t="shared" si="25"/>
        <v>127649339.95462148</v>
      </c>
      <c r="E156" s="16">
        <f t="shared" si="29"/>
        <v>51891371949.290176</v>
      </c>
      <c r="F156" s="16">
        <f>'9496'!X154</f>
        <v>0</v>
      </c>
      <c r="G156" s="29">
        <v>0</v>
      </c>
      <c r="H156" s="16">
        <f t="shared" si="23"/>
        <v>172971239.83096728</v>
      </c>
      <c r="I156" s="18">
        <f t="shared" si="27"/>
        <v>339551929.35825956</v>
      </c>
      <c r="J156" s="16">
        <f t="shared" si="30"/>
        <v>172971239.83096728</v>
      </c>
      <c r="K156" s="19">
        <f t="shared" si="31"/>
        <v>166580689.52729228</v>
      </c>
      <c r="L156" s="16">
        <f t="shared" si="24"/>
        <v>51724791259.762886</v>
      </c>
      <c r="M156" s="17">
        <f>VLOOKUP(B156,Encargos!$A$8:$B$652,2,0)</f>
        <v>2.4659999999999999E-3</v>
      </c>
    </row>
    <row r="157" spans="1:13" x14ac:dyDescent="0.35">
      <c r="A157">
        <f t="shared" si="28"/>
        <v>213</v>
      </c>
      <c r="B157" s="1">
        <v>49218</v>
      </c>
      <c r="C157" s="16">
        <f t="shared" si="26"/>
        <v>51724791259.762886</v>
      </c>
      <c r="D157" s="16">
        <f t="shared" si="25"/>
        <v>127553335.24657527</v>
      </c>
      <c r="E157" s="16">
        <f t="shared" si="29"/>
        <v>51852344595.00946</v>
      </c>
      <c r="F157" s="16">
        <f>'9496'!X155</f>
        <v>0</v>
      </c>
      <c r="G157" s="29">
        <v>0</v>
      </c>
      <c r="H157" s="16">
        <f t="shared" si="23"/>
        <v>172841148.65003154</v>
      </c>
      <c r="I157" s="18">
        <f t="shared" si="27"/>
        <v>340389264.41605705</v>
      </c>
      <c r="J157" s="16">
        <f t="shared" si="30"/>
        <v>172841148.65003154</v>
      </c>
      <c r="K157" s="19">
        <f t="shared" si="31"/>
        <v>167548115.76602551</v>
      </c>
      <c r="L157" s="16">
        <f t="shared" si="24"/>
        <v>51684796479.243439</v>
      </c>
      <c r="M157" s="17">
        <f>VLOOKUP(B157,Encargos!$A$8:$B$652,2,0)</f>
        <v>2.4659999999999999E-3</v>
      </c>
    </row>
    <row r="158" spans="1:13" x14ac:dyDescent="0.35">
      <c r="A158">
        <f t="shared" si="28"/>
        <v>212</v>
      </c>
      <c r="B158" s="1">
        <v>49249</v>
      </c>
      <c r="C158" s="16">
        <f t="shared" si="26"/>
        <v>51684796479.243439</v>
      </c>
      <c r="D158" s="16">
        <f t="shared" si="25"/>
        <v>127454708.11781432</v>
      </c>
      <c r="E158" s="16">
        <f t="shared" si="29"/>
        <v>51812251187.361252</v>
      </c>
      <c r="F158" s="16">
        <f>'9496'!X156</f>
        <v>0</v>
      </c>
      <c r="G158" s="29">
        <v>0</v>
      </c>
      <c r="H158" s="16">
        <f t="shared" si="23"/>
        <v>172707503.95787084</v>
      </c>
      <c r="I158" s="18">
        <f t="shared" si="27"/>
        <v>341228664.342107</v>
      </c>
      <c r="J158" s="16">
        <f t="shared" si="30"/>
        <v>172707503.95787084</v>
      </c>
      <c r="K158" s="19">
        <f t="shared" si="31"/>
        <v>168521160.38423616</v>
      </c>
      <c r="L158" s="16">
        <f t="shared" si="24"/>
        <v>51643730026.977013</v>
      </c>
      <c r="M158" s="17">
        <f>VLOOKUP(B158,Encargos!$A$8:$B$652,2,0)</f>
        <v>2.4659999999999999E-3</v>
      </c>
    </row>
    <row r="159" spans="1:13" x14ac:dyDescent="0.35">
      <c r="A159">
        <f t="shared" si="28"/>
        <v>211</v>
      </c>
      <c r="B159" s="1">
        <v>49279</v>
      </c>
      <c r="C159" s="16">
        <f t="shared" si="26"/>
        <v>51643730026.977013</v>
      </c>
      <c r="D159" s="16">
        <f t="shared" si="25"/>
        <v>127353438.2465253</v>
      </c>
      <c r="E159" s="16">
        <f t="shared" si="29"/>
        <v>51771083465.223541</v>
      </c>
      <c r="F159" s="16">
        <f>'9496'!X157</f>
        <v>0</v>
      </c>
      <c r="G159" s="29">
        <v>0</v>
      </c>
      <c r="H159" s="16">
        <f t="shared" si="23"/>
        <v>172570278.21741182</v>
      </c>
      <c r="I159" s="18">
        <f t="shared" si="27"/>
        <v>342070134.22837466</v>
      </c>
      <c r="J159" s="16">
        <f t="shared" si="30"/>
        <v>172570278.21741182</v>
      </c>
      <c r="K159" s="19">
        <f t="shared" si="31"/>
        <v>169499856.01096284</v>
      </c>
      <c r="L159" s="16">
        <f t="shared" si="24"/>
        <v>51601583609.212578</v>
      </c>
      <c r="M159" s="17">
        <f>VLOOKUP(B159,Encargos!$A$8:$B$652,2,0)</f>
        <v>2.4659999999999999E-3</v>
      </c>
    </row>
    <row r="160" spans="1:13" x14ac:dyDescent="0.35">
      <c r="A160">
        <f t="shared" si="28"/>
        <v>210</v>
      </c>
      <c r="B160" s="1">
        <v>49310</v>
      </c>
      <c r="C160" s="16">
        <f t="shared" si="26"/>
        <v>51601583609.212578</v>
      </c>
      <c r="D160" s="16">
        <f t="shared" si="25"/>
        <v>127249505.18031821</v>
      </c>
      <c r="E160" s="16">
        <f t="shared" si="29"/>
        <v>51728833114.392899</v>
      </c>
      <c r="F160" s="16">
        <f>'9496'!X158</f>
        <v>0</v>
      </c>
      <c r="G160" s="29">
        <v>0</v>
      </c>
      <c r="H160" s="16">
        <f t="shared" si="23"/>
        <v>172429443.714643</v>
      </c>
      <c r="I160" s="18">
        <f t="shared" si="27"/>
        <v>342913679.17938179</v>
      </c>
      <c r="J160" s="16">
        <f t="shared" si="30"/>
        <v>172429443.714643</v>
      </c>
      <c r="K160" s="19">
        <f t="shared" si="31"/>
        <v>170484235.46473879</v>
      </c>
      <c r="L160" s="16">
        <f t="shared" si="24"/>
        <v>51558348878.928162</v>
      </c>
      <c r="M160" s="17">
        <f>VLOOKUP(B160,Encargos!$A$8:$B$652,2,0)</f>
        <v>2.4659999999999999E-3</v>
      </c>
    </row>
    <row r="161" spans="1:13" x14ac:dyDescent="0.35">
      <c r="A161">
        <f t="shared" si="28"/>
        <v>209</v>
      </c>
      <c r="B161" s="1">
        <v>49341</v>
      </c>
      <c r="C161" s="16">
        <f t="shared" si="26"/>
        <v>51558348878.928162</v>
      </c>
      <c r="D161" s="16">
        <f t="shared" si="25"/>
        <v>127142888.33543684</v>
      </c>
      <c r="E161" s="16">
        <f t="shared" si="29"/>
        <v>51685491767.263596</v>
      </c>
      <c r="F161" s="16">
        <f>'9496'!X159</f>
        <v>0</v>
      </c>
      <c r="G161" s="29">
        <v>0</v>
      </c>
      <c r="H161" s="16">
        <f t="shared" si="23"/>
        <v>172284972.55754533</v>
      </c>
      <c r="I161" s="18">
        <f t="shared" si="27"/>
        <v>343759304.31223822</v>
      </c>
      <c r="J161" s="16">
        <f t="shared" si="30"/>
        <v>172284972.55754533</v>
      </c>
      <c r="K161" s="19">
        <f t="shared" si="31"/>
        <v>171474331.75469288</v>
      </c>
      <c r="L161" s="16">
        <f t="shared" si="24"/>
        <v>51514017435.508904</v>
      </c>
      <c r="M161" s="17">
        <f>VLOOKUP(B161,Encargos!$A$8:$B$652,2,0)</f>
        <v>2.4659999999999999E-3</v>
      </c>
    </row>
    <row r="162" spans="1:13" x14ac:dyDescent="0.35">
      <c r="A162">
        <f t="shared" si="28"/>
        <v>208</v>
      </c>
      <c r="B162" s="1">
        <v>49369</v>
      </c>
      <c r="C162" s="16">
        <f t="shared" si="26"/>
        <v>51514017435.508904</v>
      </c>
      <c r="D162" s="16">
        <f t="shared" si="25"/>
        <v>127033566.99596494</v>
      </c>
      <c r="E162" s="16">
        <f t="shared" si="29"/>
        <v>51641051002.504868</v>
      </c>
      <c r="F162" s="16">
        <f>'9496'!X160</f>
        <v>0</v>
      </c>
      <c r="G162" s="29">
        <v>0</v>
      </c>
      <c r="H162" s="16">
        <f t="shared" si="23"/>
        <v>172136836.67501622</v>
      </c>
      <c r="I162" s="18">
        <f t="shared" si="27"/>
        <v>344607014.75667214</v>
      </c>
      <c r="J162" s="16">
        <f t="shared" si="30"/>
        <v>172136836.67501622</v>
      </c>
      <c r="K162" s="19">
        <f t="shared" si="31"/>
        <v>172470178.08165592</v>
      </c>
      <c r="L162" s="16">
        <f t="shared" si="24"/>
        <v>51468580824.42321</v>
      </c>
      <c r="M162" s="17">
        <f>VLOOKUP(B162,Encargos!$A$8:$B$652,2,0)</f>
        <v>2.4659999999999999E-3</v>
      </c>
    </row>
    <row r="163" spans="1:13" x14ac:dyDescent="0.35">
      <c r="A163">
        <f t="shared" si="28"/>
        <v>207</v>
      </c>
      <c r="B163" s="1">
        <v>49400</v>
      </c>
      <c r="C163" s="16">
        <f t="shared" si="26"/>
        <v>51468580824.42321</v>
      </c>
      <c r="D163" s="16">
        <f t="shared" si="25"/>
        <v>126921520.31302764</v>
      </c>
      <c r="E163" s="16">
        <f t="shared" si="29"/>
        <v>51595502344.736237</v>
      </c>
      <c r="F163" s="16">
        <f>'9496'!X161</f>
        <v>0</v>
      </c>
      <c r="G163" s="29">
        <v>0</v>
      </c>
      <c r="H163" s="16">
        <f t="shared" si="23"/>
        <v>171985007.81578746</v>
      </c>
      <c r="I163" s="18">
        <f t="shared" si="27"/>
        <v>345456815.65506208</v>
      </c>
      <c r="J163" s="16">
        <f t="shared" si="30"/>
        <v>171985007.81578746</v>
      </c>
      <c r="K163" s="19">
        <f t="shared" si="31"/>
        <v>173471807.83927462</v>
      </c>
      <c r="L163" s="16">
        <f t="shared" si="24"/>
        <v>51422030536.896965</v>
      </c>
      <c r="M163" s="17">
        <f>VLOOKUP(B163,Encargos!$A$8:$B$652,2,0)</f>
        <v>2.4659999999999999E-3</v>
      </c>
    </row>
    <row r="164" spans="1:13" x14ac:dyDescent="0.35">
      <c r="A164">
        <f t="shared" si="28"/>
        <v>206</v>
      </c>
      <c r="B164" s="1">
        <v>49430</v>
      </c>
      <c r="C164" s="16">
        <f t="shared" si="26"/>
        <v>51422030536.896965</v>
      </c>
      <c r="D164" s="16">
        <f t="shared" si="25"/>
        <v>126806727.30398791</v>
      </c>
      <c r="E164" s="16">
        <f t="shared" si="29"/>
        <v>51548837264.200951</v>
      </c>
      <c r="F164" s="16">
        <f>'9496'!X162</f>
        <v>0</v>
      </c>
      <c r="G164" s="29">
        <v>0</v>
      </c>
      <c r="H164" s="16">
        <f t="shared" si="23"/>
        <v>171829457.54733652</v>
      </c>
      <c r="I164" s="18">
        <f t="shared" si="27"/>
        <v>346308712.16246754</v>
      </c>
      <c r="J164" s="16">
        <f t="shared" si="30"/>
        <v>171829457.54733652</v>
      </c>
      <c r="K164" s="19">
        <f t="shared" si="31"/>
        <v>174479254.61513102</v>
      </c>
      <c r="L164" s="16">
        <f t="shared" si="24"/>
        <v>51374358009.585815</v>
      </c>
      <c r="M164" s="17">
        <f>VLOOKUP(B164,Encargos!$A$8:$B$652,2,0)</f>
        <v>2.4659999999999999E-3</v>
      </c>
    </row>
    <row r="165" spans="1:13" x14ac:dyDescent="0.35">
      <c r="A165">
        <f t="shared" si="28"/>
        <v>205</v>
      </c>
      <c r="B165" s="1">
        <v>49461</v>
      </c>
      <c r="C165" s="16">
        <f t="shared" si="26"/>
        <v>51374358009.585815</v>
      </c>
      <c r="D165" s="16">
        <f t="shared" si="25"/>
        <v>126689166.85163862</v>
      </c>
      <c r="E165" s="16">
        <f t="shared" si="29"/>
        <v>51501047176.437454</v>
      </c>
      <c r="F165" s="16">
        <f>'9496'!X163</f>
        <v>0</v>
      </c>
      <c r="G165" s="29">
        <v>0</v>
      </c>
      <c r="H165" s="16">
        <f t="shared" si="23"/>
        <v>171670157.25479153</v>
      </c>
      <c r="I165" s="18">
        <f t="shared" si="27"/>
        <v>347162709.4466601</v>
      </c>
      <c r="J165" s="16">
        <f t="shared" si="30"/>
        <v>171670157.25479153</v>
      </c>
      <c r="K165" s="19">
        <f t="shared" si="31"/>
        <v>175492552.19186857</v>
      </c>
      <c r="L165" s="16">
        <f t="shared" si="24"/>
        <v>51325554624.245583</v>
      </c>
      <c r="M165" s="17">
        <f>VLOOKUP(B165,Encargos!$A$8:$B$652,2,0)</f>
        <v>2.4659999999999999E-3</v>
      </c>
    </row>
    <row r="166" spans="1:13" x14ac:dyDescent="0.35">
      <c r="A166">
        <f t="shared" si="28"/>
        <v>204</v>
      </c>
      <c r="B166" s="1">
        <v>49491</v>
      </c>
      <c r="C166" s="16">
        <f t="shared" si="26"/>
        <v>51325554624.245583</v>
      </c>
      <c r="D166" s="16">
        <f t="shared" si="25"/>
        <v>126568817.7033896</v>
      </c>
      <c r="E166" s="16">
        <f t="shared" si="29"/>
        <v>51452123441.948975</v>
      </c>
      <c r="F166" s="16">
        <f>'9496'!X164</f>
        <v>0</v>
      </c>
      <c r="G166" s="29">
        <v>0</v>
      </c>
      <c r="H166" s="16">
        <f t="shared" si="23"/>
        <v>171507078.13982993</v>
      </c>
      <c r="I166" s="18">
        <f t="shared" si="27"/>
        <v>348018812.68815553</v>
      </c>
      <c r="J166" s="16">
        <f t="shared" si="30"/>
        <v>171507078.13982993</v>
      </c>
      <c r="K166" s="19">
        <f t="shared" si="31"/>
        <v>176511734.5483256</v>
      </c>
      <c r="L166" s="16">
        <f t="shared" si="24"/>
        <v>51275611707.40065</v>
      </c>
      <c r="M166" s="17">
        <f>VLOOKUP(B166,Encargos!$A$8:$B$652,2,0)</f>
        <v>2.4659999999999999E-3</v>
      </c>
    </row>
    <row r="167" spans="1:13" x14ac:dyDescent="0.35">
      <c r="A167">
        <f t="shared" si="28"/>
        <v>203</v>
      </c>
      <c r="B167" s="1">
        <v>49522</v>
      </c>
      <c r="C167" s="16">
        <f t="shared" si="26"/>
        <v>51275611707.40065</v>
      </c>
      <c r="D167" s="16">
        <f t="shared" si="25"/>
        <v>126445658.47045</v>
      </c>
      <c r="E167" s="16">
        <f t="shared" si="29"/>
        <v>51402057365.871101</v>
      </c>
      <c r="F167" s="16">
        <f>'9496'!X165</f>
        <v>0</v>
      </c>
      <c r="G167" s="29">
        <v>0</v>
      </c>
      <c r="H167" s="16">
        <f t="shared" si="23"/>
        <v>171340191.21957034</v>
      </c>
      <c r="I167" s="18">
        <f t="shared" si="27"/>
        <v>348877027.08024454</v>
      </c>
      <c r="J167" s="16">
        <f t="shared" si="30"/>
        <v>171340191.21957034</v>
      </c>
      <c r="K167" s="19">
        <f t="shared" si="31"/>
        <v>177536835.8606742</v>
      </c>
      <c r="L167" s="16">
        <f t="shared" si="24"/>
        <v>51224520530.010429</v>
      </c>
      <c r="M167" s="17">
        <f>VLOOKUP(B167,Encargos!$A$8:$B$652,2,0)</f>
        <v>2.4659999999999999E-3</v>
      </c>
    </row>
    <row r="168" spans="1:13" x14ac:dyDescent="0.35">
      <c r="A168">
        <f t="shared" si="28"/>
        <v>202</v>
      </c>
      <c r="B168" s="1">
        <v>49553</v>
      </c>
      <c r="C168" s="16">
        <f t="shared" si="26"/>
        <v>51224520530.010429</v>
      </c>
      <c r="D168" s="16">
        <f t="shared" si="25"/>
        <v>126319667.62700571</v>
      </c>
      <c r="E168" s="16">
        <f t="shared" si="29"/>
        <v>51350840197.637436</v>
      </c>
      <c r="F168" s="16">
        <f>'9496'!X166</f>
        <v>0</v>
      </c>
      <c r="G168" s="29">
        <v>0</v>
      </c>
      <c r="H168" s="16">
        <f t="shared" si="23"/>
        <v>171169467.32545814</v>
      </c>
      <c r="I168" s="18">
        <f t="shared" si="27"/>
        <v>349737357.82902443</v>
      </c>
      <c r="J168" s="16">
        <f t="shared" si="30"/>
        <v>171169467.32545814</v>
      </c>
      <c r="K168" s="19">
        <f t="shared" si="31"/>
        <v>178567890.50356629</v>
      </c>
      <c r="L168" s="16">
        <f t="shared" si="24"/>
        <v>51172272307.133865</v>
      </c>
      <c r="M168" s="17">
        <f>VLOOKUP(B168,Encargos!$A$8:$B$652,2,0)</f>
        <v>2.4659999999999999E-3</v>
      </c>
    </row>
    <row r="169" spans="1:13" x14ac:dyDescent="0.35">
      <c r="A169">
        <f t="shared" si="28"/>
        <v>201</v>
      </c>
      <c r="B169" s="1">
        <v>49583</v>
      </c>
      <c r="C169" s="16">
        <f t="shared" si="26"/>
        <v>51172272307.133865</v>
      </c>
      <c r="D169" s="16">
        <f t="shared" si="25"/>
        <v>126190823.50939211</v>
      </c>
      <c r="E169" s="16">
        <f t="shared" si="29"/>
        <v>51298463130.643257</v>
      </c>
      <c r="F169" s="16">
        <f>'9496'!X167</f>
        <v>0</v>
      </c>
      <c r="G169" s="29">
        <v>0</v>
      </c>
      <c r="H169" s="16">
        <f t="shared" si="23"/>
        <v>170994877.10214421</v>
      </c>
      <c r="I169" s="18">
        <f t="shared" si="27"/>
        <v>350599810.15343082</v>
      </c>
      <c r="J169" s="16">
        <f t="shared" si="30"/>
        <v>170994877.10214421</v>
      </c>
      <c r="K169" s="19">
        <f t="shared" si="31"/>
        <v>179604933.05128661</v>
      </c>
      <c r="L169" s="16">
        <f t="shared" si="24"/>
        <v>51118858197.591972</v>
      </c>
      <c r="M169" s="17">
        <f>VLOOKUP(B169,Encargos!$A$8:$B$652,2,0)</f>
        <v>2.4659999999999999E-3</v>
      </c>
    </row>
    <row r="170" spans="1:13" x14ac:dyDescent="0.35">
      <c r="A170">
        <f t="shared" si="28"/>
        <v>200</v>
      </c>
      <c r="B170" s="1">
        <v>49614</v>
      </c>
      <c r="C170" s="16">
        <f t="shared" si="26"/>
        <v>51118858197.591972</v>
      </c>
      <c r="D170" s="16">
        <f t="shared" si="25"/>
        <v>126059104.3152618</v>
      </c>
      <c r="E170" s="16">
        <f t="shared" si="29"/>
        <v>51244917301.907234</v>
      </c>
      <c r="F170" s="16">
        <f>'9496'!X168</f>
        <v>0</v>
      </c>
      <c r="G170" s="29">
        <v>0</v>
      </c>
      <c r="H170" s="16">
        <f t="shared" si="23"/>
        <v>170816391.00635746</v>
      </c>
      <c r="I170" s="18">
        <f t="shared" si="27"/>
        <v>351464389.2852692</v>
      </c>
      <c r="J170" s="16">
        <f t="shared" si="30"/>
        <v>170816391.00635746</v>
      </c>
      <c r="K170" s="19">
        <f t="shared" si="31"/>
        <v>180647998.27891174</v>
      </c>
      <c r="L170" s="16">
        <f t="shared" si="24"/>
        <v>51064269303.628319</v>
      </c>
      <c r="M170" s="17">
        <f>VLOOKUP(B170,Encargos!$A$8:$B$652,2,0)</f>
        <v>2.4659999999999999E-3</v>
      </c>
    </row>
    <row r="171" spans="1:13" x14ac:dyDescent="0.35">
      <c r="A171">
        <f t="shared" si="28"/>
        <v>199</v>
      </c>
      <c r="B171" s="1">
        <v>49644</v>
      </c>
      <c r="C171" s="16">
        <f t="shared" si="26"/>
        <v>51064269303.628319</v>
      </c>
      <c r="D171" s="16">
        <f t="shared" si="25"/>
        <v>125924488.10274743</v>
      </c>
      <c r="E171" s="16">
        <f t="shared" si="29"/>
        <v>51190193791.731064</v>
      </c>
      <c r="F171" s="16">
        <f>'9496'!X169</f>
        <v>0</v>
      </c>
      <c r="G171" s="29">
        <v>0</v>
      </c>
      <c r="H171" s="16">
        <f>SUM(E171:G171)*$N$4</f>
        <v>170633979.30577022</v>
      </c>
      <c r="I171" s="18">
        <f t="shared" si="27"/>
        <v>352331100.46924657</v>
      </c>
      <c r="J171" s="16">
        <f t="shared" si="30"/>
        <v>170633979.30577022</v>
      </c>
      <c r="K171" s="19">
        <f t="shared" si="31"/>
        <v>181697121.16347635</v>
      </c>
      <c r="L171" s="16">
        <f t="shared" si="24"/>
        <v>51008496670.567589</v>
      </c>
      <c r="M171" s="17">
        <f>VLOOKUP(B171,Encargos!$A$8:$B$652,2,0)</f>
        <v>2.4659999999999999E-3</v>
      </c>
    </row>
    <row r="172" spans="1:13" x14ac:dyDescent="0.35">
      <c r="A172">
        <f t="shared" si="28"/>
        <v>198</v>
      </c>
      <c r="B172" s="1">
        <v>49675</v>
      </c>
      <c r="C172" s="16">
        <f t="shared" si="26"/>
        <v>51008496670.567589</v>
      </c>
      <c r="D172" s="16">
        <f t="shared" si="25"/>
        <v>125786952.78961967</v>
      </c>
      <c r="E172" s="16">
        <f t="shared" si="29"/>
        <v>51134283623.357208</v>
      </c>
      <c r="F172" s="16">
        <f>'9496'!X170</f>
        <v>0</v>
      </c>
      <c r="G172" s="29">
        <v>0</v>
      </c>
      <c r="H172" s="16">
        <f t="shared" si="23"/>
        <v>170447612.07785738</v>
      </c>
      <c r="I172" s="18">
        <f t="shared" si="27"/>
        <v>353199948.96300375</v>
      </c>
      <c r="J172" s="16">
        <f t="shared" si="30"/>
        <v>170447612.07785738</v>
      </c>
      <c r="K172" s="19">
        <f t="shared" si="31"/>
        <v>182752336.88514638</v>
      </c>
      <c r="L172" s="16">
        <f t="shared" si="24"/>
        <v>50951531286.472061</v>
      </c>
      <c r="M172" s="17">
        <f>VLOOKUP(B172,Encargos!$A$8:$B$652,2,0)</f>
        <v>2.4659999999999999E-3</v>
      </c>
    </row>
    <row r="173" spans="1:13" x14ac:dyDescent="0.35">
      <c r="A173">
        <f t="shared" si="28"/>
        <v>197</v>
      </c>
      <c r="B173" s="1">
        <v>49706</v>
      </c>
      <c r="C173" s="16">
        <f t="shared" si="26"/>
        <v>50951531286.472061</v>
      </c>
      <c r="D173" s="16">
        <f t="shared" si="25"/>
        <v>125646476.1524401</v>
      </c>
      <c r="E173" s="16">
        <f t="shared" si="29"/>
        <v>51077177762.624504</v>
      </c>
      <c r="F173" s="16">
        <f>'9496'!X171</f>
        <v>0</v>
      </c>
      <c r="G173" s="29">
        <v>0</v>
      </c>
      <c r="H173" s="16">
        <f t="shared" si="23"/>
        <v>170257259.20874837</v>
      </c>
      <c r="I173" s="18">
        <f t="shared" si="27"/>
        <v>354070940.03714651</v>
      </c>
      <c r="J173" s="16">
        <f t="shared" si="30"/>
        <v>170257259.20874837</v>
      </c>
      <c r="K173" s="19">
        <f t="shared" si="31"/>
        <v>183813680.82839814</v>
      </c>
      <c r="L173" s="16">
        <f t="shared" si="24"/>
        <v>50893364081.796104</v>
      </c>
      <c r="M173" s="17">
        <f>VLOOKUP(B173,Encargos!$A$8:$B$652,2,0)</f>
        <v>2.4659999999999999E-3</v>
      </c>
    </row>
    <row r="174" spans="1:13" x14ac:dyDescent="0.35">
      <c r="A174">
        <f t="shared" si="28"/>
        <v>196</v>
      </c>
      <c r="B174" s="1">
        <v>49735</v>
      </c>
      <c r="C174" s="16">
        <f t="shared" si="26"/>
        <v>50893364081.796104</v>
      </c>
      <c r="D174" s="16">
        <f t="shared" si="25"/>
        <v>125503035.82570919</v>
      </c>
      <c r="E174" s="16">
        <f t="shared" si="29"/>
        <v>51018867117.621811</v>
      </c>
      <c r="F174" s="16">
        <f>'9496'!X172</f>
        <v>0</v>
      </c>
      <c r="G174" s="29">
        <v>0</v>
      </c>
      <c r="H174" s="16">
        <f t="shared" si="23"/>
        <v>170062890.39207271</v>
      </c>
      <c r="I174" s="18">
        <f t="shared" si="27"/>
        <v>354944078.97527814</v>
      </c>
      <c r="J174" s="16">
        <f t="shared" si="30"/>
        <v>170062890.39207271</v>
      </c>
      <c r="K174" s="19">
        <f t="shared" si="31"/>
        <v>184881188.58320543</v>
      </c>
      <c r="L174" s="16">
        <f t="shared" si="24"/>
        <v>50833985929.038605</v>
      </c>
      <c r="M174" s="17">
        <f>VLOOKUP(B174,Encargos!$A$8:$B$652,2,0)</f>
        <v>2.4659999999999999E-3</v>
      </c>
    </row>
    <row r="175" spans="1:13" x14ac:dyDescent="0.35">
      <c r="A175">
        <f t="shared" si="28"/>
        <v>195</v>
      </c>
      <c r="B175" s="1">
        <v>49766</v>
      </c>
      <c r="C175" s="16">
        <f t="shared" si="26"/>
        <v>50833985929.038605</v>
      </c>
      <c r="D175" s="16">
        <f t="shared" si="25"/>
        <v>125356609.30100919</v>
      </c>
      <c r="E175" s="16">
        <f t="shared" si="29"/>
        <v>50959342538.339615</v>
      </c>
      <c r="F175" s="16">
        <f>'9496'!X173</f>
        <v>0</v>
      </c>
      <c r="G175" s="29">
        <v>0</v>
      </c>
      <c r="H175" s="16">
        <f t="shared" si="23"/>
        <v>169864475.12779874</v>
      </c>
      <c r="I175" s="18">
        <f t="shared" si="27"/>
        <v>355819371.07403111</v>
      </c>
      <c r="J175" s="16">
        <f t="shared" si="30"/>
        <v>169864475.12779874</v>
      </c>
      <c r="K175" s="19">
        <f t="shared" si="31"/>
        <v>185954895.94623238</v>
      </c>
      <c r="L175" s="16">
        <f t="shared" si="24"/>
        <v>50773387642.393387</v>
      </c>
      <c r="M175" s="17">
        <f>VLOOKUP(B175,Encargos!$A$8:$B$652,2,0)</f>
        <v>2.4659999999999999E-3</v>
      </c>
    </row>
    <row r="176" spans="1:13" x14ac:dyDescent="0.35">
      <c r="A176">
        <f t="shared" si="28"/>
        <v>194</v>
      </c>
      <c r="B176" s="1">
        <v>49796</v>
      </c>
      <c r="C176" s="16">
        <f t="shared" si="26"/>
        <v>50773387642.393387</v>
      </c>
      <c r="D176" s="16">
        <f t="shared" si="25"/>
        <v>125207173.92614208</v>
      </c>
      <c r="E176" s="16">
        <f t="shared" si="29"/>
        <v>50898594816.319527</v>
      </c>
      <c r="F176" s="16">
        <f>'9496'!X174</f>
        <v>0</v>
      </c>
      <c r="G176" s="29">
        <v>0</v>
      </c>
      <c r="H176" s="16">
        <f t="shared" si="23"/>
        <v>169661982.7210651</v>
      </c>
      <c r="I176" s="18">
        <f t="shared" si="27"/>
        <v>356696821.64309973</v>
      </c>
      <c r="J176" s="16">
        <f t="shared" si="30"/>
        <v>169661982.7210651</v>
      </c>
      <c r="K176" s="19">
        <f t="shared" si="31"/>
        <v>187034838.92203462</v>
      </c>
      <c r="L176" s="16">
        <f t="shared" si="24"/>
        <v>50711559977.397491</v>
      </c>
      <c r="M176" s="17">
        <f>VLOOKUP(B176,Encargos!$A$8:$B$652,2,0)</f>
        <v>2.4659999999999999E-3</v>
      </c>
    </row>
    <row r="177" spans="1:13" x14ac:dyDescent="0.35">
      <c r="A177">
        <f t="shared" si="28"/>
        <v>193</v>
      </c>
      <c r="B177" s="1">
        <v>49827</v>
      </c>
      <c r="C177" s="16">
        <f t="shared" si="26"/>
        <v>50711559977.397491</v>
      </c>
      <c r="D177" s="16">
        <f t="shared" si="25"/>
        <v>125054706.90426221</v>
      </c>
      <c r="E177" s="16">
        <f t="shared" si="29"/>
        <v>50836614684.30175</v>
      </c>
      <c r="F177" s="16">
        <f>'9496'!X175</f>
        <v>0</v>
      </c>
      <c r="G177" s="29">
        <v>0</v>
      </c>
      <c r="H177" s="16">
        <f t="shared" si="23"/>
        <v>169455382.28100586</v>
      </c>
      <c r="I177" s="18">
        <f t="shared" si="27"/>
        <v>357576436.00527167</v>
      </c>
      <c r="J177" s="16">
        <f t="shared" si="30"/>
        <v>169455382.28100586</v>
      </c>
      <c r="K177" s="19">
        <f t="shared" si="31"/>
        <v>188121053.72426581</v>
      </c>
      <c r="L177" s="16">
        <f t="shared" si="24"/>
        <v>50648493630.577484</v>
      </c>
      <c r="M177" s="17">
        <f>VLOOKUP(B177,Encargos!$A$8:$B$652,2,0)</f>
        <v>2.4659999999999999E-3</v>
      </c>
    </row>
    <row r="178" spans="1:13" x14ac:dyDescent="0.35">
      <c r="A178">
        <f t="shared" si="28"/>
        <v>192</v>
      </c>
      <c r="B178" s="1">
        <v>49857</v>
      </c>
      <c r="C178" s="16">
        <f t="shared" si="26"/>
        <v>50648493630.577484</v>
      </c>
      <c r="D178" s="16">
        <f t="shared" si="25"/>
        <v>124899185.29300407</v>
      </c>
      <c r="E178" s="16">
        <f t="shared" si="29"/>
        <v>50773392815.870491</v>
      </c>
      <c r="F178" s="16">
        <f>'9496'!X176</f>
        <v>0</v>
      </c>
      <c r="G178" s="29">
        <v>0</v>
      </c>
      <c r="H178" s="16">
        <f t="shared" si="23"/>
        <v>169244642.71956831</v>
      </c>
      <c r="I178" s="18">
        <f t="shared" si="27"/>
        <v>358458219.49646062</v>
      </c>
      <c r="J178" s="16">
        <f t="shared" si="30"/>
        <v>169244642.71956831</v>
      </c>
      <c r="K178" s="19">
        <f t="shared" si="31"/>
        <v>189213576.7768923</v>
      </c>
      <c r="L178" s="16">
        <f t="shared" si="24"/>
        <v>50584179239.093597</v>
      </c>
      <c r="M178" s="17">
        <f>VLOOKUP(B178,Encargos!$A$8:$B$652,2,0)</f>
        <v>2.4659999999999999E-3</v>
      </c>
    </row>
    <row r="179" spans="1:13" x14ac:dyDescent="0.35">
      <c r="A179">
        <f t="shared" si="28"/>
        <v>191</v>
      </c>
      <c r="B179" s="1">
        <v>49888</v>
      </c>
      <c r="C179" s="16">
        <f t="shared" si="26"/>
        <v>50584179239.093597</v>
      </c>
      <c r="D179" s="16">
        <f t="shared" si="25"/>
        <v>124740586.0036048</v>
      </c>
      <c r="E179" s="16">
        <f t="shared" si="29"/>
        <v>50708919825.097198</v>
      </c>
      <c r="F179" s="16">
        <f>'9496'!X177</f>
        <v>0</v>
      </c>
      <c r="G179" s="29">
        <v>0</v>
      </c>
      <c r="H179" s="16">
        <f t="shared" si="23"/>
        <v>169029732.75032401</v>
      </c>
      <c r="I179" s="18">
        <f t="shared" si="27"/>
        <v>359342177.46573883</v>
      </c>
      <c r="J179" s="16">
        <f t="shared" si="30"/>
        <v>169029732.75032401</v>
      </c>
      <c r="K179" s="19">
        <f t="shared" si="31"/>
        <v>190312444.71541482</v>
      </c>
      <c r="L179" s="16">
        <f t="shared" si="24"/>
        <v>50518607380.381783</v>
      </c>
      <c r="M179" s="17">
        <f>VLOOKUP(B179,Encargos!$A$8:$B$652,2,0)</f>
        <v>2.4659999999999999E-3</v>
      </c>
    </row>
    <row r="180" spans="1:13" x14ac:dyDescent="0.35">
      <c r="A180">
        <f t="shared" si="28"/>
        <v>190</v>
      </c>
      <c r="B180" s="1">
        <v>49919</v>
      </c>
      <c r="C180" s="16">
        <f t="shared" si="26"/>
        <v>50518607380.381783</v>
      </c>
      <c r="D180" s="16">
        <f t="shared" si="25"/>
        <v>124578885.80002147</v>
      </c>
      <c r="E180" s="16">
        <f t="shared" si="29"/>
        <v>50643186266.181801</v>
      </c>
      <c r="F180" s="16">
        <f>'9496'!X178</f>
        <v>0</v>
      </c>
      <c r="G180" s="29">
        <v>0</v>
      </c>
      <c r="H180" s="16">
        <f t="shared" si="23"/>
        <v>168810620.88727269</v>
      </c>
      <c r="I180" s="18">
        <f t="shared" si="27"/>
        <v>360228315.27536935</v>
      </c>
      <c r="J180" s="16">
        <f t="shared" si="30"/>
        <v>168810620.88727269</v>
      </c>
      <c r="K180" s="19">
        <f t="shared" si="31"/>
        <v>191417694.38809666</v>
      </c>
      <c r="L180" s="16">
        <f t="shared" si="24"/>
        <v>50451768571.793709</v>
      </c>
      <c r="M180" s="17">
        <f>VLOOKUP(B180,Encargos!$A$8:$B$652,2,0)</f>
        <v>2.4659999999999999E-3</v>
      </c>
    </row>
    <row r="181" spans="1:13" x14ac:dyDescent="0.35">
      <c r="A181">
        <f t="shared" si="28"/>
        <v>189</v>
      </c>
      <c r="B181" s="1">
        <v>49949</v>
      </c>
      <c r="C181" s="16">
        <f t="shared" si="26"/>
        <v>50451768571.793709</v>
      </c>
      <c r="D181" s="16">
        <f t="shared" si="25"/>
        <v>124414061.29804328</v>
      </c>
      <c r="E181" s="16">
        <f t="shared" si="29"/>
        <v>50576182633.091751</v>
      </c>
      <c r="F181" s="16">
        <f>'9496'!X179</f>
        <v>0</v>
      </c>
      <c r="G181" s="29">
        <v>0</v>
      </c>
      <c r="H181" s="16">
        <f t="shared" si="23"/>
        <v>168587275.44363919</v>
      </c>
      <c r="I181" s="18">
        <f t="shared" si="27"/>
        <v>361116638.30083847</v>
      </c>
      <c r="J181" s="16">
        <f t="shared" si="30"/>
        <v>168587275.44363919</v>
      </c>
      <c r="K181" s="19">
        <f t="shared" si="31"/>
        <v>192529362.85719928</v>
      </c>
      <c r="L181" s="16">
        <f t="shared" si="24"/>
        <v>50383653270.234558</v>
      </c>
      <c r="M181" s="17">
        <f>VLOOKUP(B181,Encargos!$A$8:$B$652,2,0)</f>
        <v>2.4659999999999999E-3</v>
      </c>
    </row>
    <row r="182" spans="1:13" x14ac:dyDescent="0.35">
      <c r="A182">
        <f t="shared" si="28"/>
        <v>188</v>
      </c>
      <c r="B182" s="1">
        <v>49980</v>
      </c>
      <c r="C182" s="16">
        <f t="shared" si="26"/>
        <v>50383653270.234558</v>
      </c>
      <c r="D182" s="16">
        <f t="shared" si="25"/>
        <v>124246088.96439841</v>
      </c>
      <c r="E182" s="16">
        <f t="shared" si="29"/>
        <v>50507899359.198959</v>
      </c>
      <c r="F182" s="16">
        <f>'9496'!X180</f>
        <v>0</v>
      </c>
      <c r="G182" s="29">
        <v>0</v>
      </c>
      <c r="H182" s="16">
        <f t="shared" si="23"/>
        <v>168359664.53066322</v>
      </c>
      <c r="I182" s="18">
        <f t="shared" si="27"/>
        <v>362007151.93088835</v>
      </c>
      <c r="J182" s="16">
        <f t="shared" si="30"/>
        <v>168359664.53066322</v>
      </c>
      <c r="K182" s="19">
        <f t="shared" si="31"/>
        <v>193647487.40022513</v>
      </c>
      <c r="L182" s="16">
        <f t="shared" si="24"/>
        <v>50314251871.798737</v>
      </c>
      <c r="M182" s="17">
        <f>VLOOKUP(B182,Encargos!$A$8:$B$652,2,0)</f>
        <v>2.4659999999999999E-3</v>
      </c>
    </row>
    <row r="183" spans="1:13" x14ac:dyDescent="0.35">
      <c r="A183">
        <f t="shared" si="28"/>
        <v>187</v>
      </c>
      <c r="B183" s="1">
        <v>50010</v>
      </c>
      <c r="C183" s="16">
        <f t="shared" si="26"/>
        <v>50314251871.798737</v>
      </c>
      <c r="D183" s="16">
        <f t="shared" si="25"/>
        <v>124074945.11585568</v>
      </c>
      <c r="E183" s="16">
        <f t="shared" si="29"/>
        <v>50438326816.914589</v>
      </c>
      <c r="F183" s="16">
        <f>'9496'!X181</f>
        <v>0</v>
      </c>
      <c r="G183" s="29">
        <v>0</v>
      </c>
      <c r="H183" s="16">
        <f t="shared" si="23"/>
        <v>168127756.05638197</v>
      </c>
      <c r="I183" s="18">
        <f t="shared" si="27"/>
        <v>362899861.56754994</v>
      </c>
      <c r="J183" s="16">
        <f t="shared" si="30"/>
        <v>168127756.05638197</v>
      </c>
      <c r="K183" s="19">
        <f t="shared" si="31"/>
        <v>194772105.51116797</v>
      </c>
      <c r="L183" s="16">
        <f t="shared" si="24"/>
        <v>50243554711.403419</v>
      </c>
      <c r="M183" s="17">
        <f>VLOOKUP(B183,Encargos!$A$8:$B$652,2,0)</f>
        <v>2.4659999999999999E-3</v>
      </c>
    </row>
    <row r="184" spans="1:13" x14ac:dyDescent="0.35">
      <c r="A184">
        <f t="shared" si="28"/>
        <v>186</v>
      </c>
      <c r="B184" s="1">
        <v>50041</v>
      </c>
      <c r="C184" s="16">
        <f t="shared" si="26"/>
        <v>50243554711.403419</v>
      </c>
      <c r="D184" s="16">
        <f t="shared" si="25"/>
        <v>123900605.91832082</v>
      </c>
      <c r="E184" s="16">
        <f t="shared" si="29"/>
        <v>50367455317.321739</v>
      </c>
      <c r="F184" s="16">
        <f>'9496'!X182</f>
        <v>0</v>
      </c>
      <c r="G184" s="29">
        <v>0</v>
      </c>
      <c r="H184" s="16">
        <f t="shared" si="23"/>
        <v>167891517.7244058</v>
      </c>
      <c r="I184" s="18">
        <f t="shared" si="27"/>
        <v>363794772.62617558</v>
      </c>
      <c r="J184" s="16">
        <f t="shared" si="30"/>
        <v>167891517.7244058</v>
      </c>
      <c r="K184" s="19">
        <f t="shared" si="31"/>
        <v>195903254.90176979</v>
      </c>
      <c r="L184" s="16">
        <f t="shared" si="24"/>
        <v>50171552062.419968</v>
      </c>
      <c r="M184" s="17">
        <f>VLOOKUP(B184,Encargos!$A$8:$B$652,2,0)</f>
        <v>2.4659999999999999E-3</v>
      </c>
    </row>
    <row r="185" spans="1:13" x14ac:dyDescent="0.35">
      <c r="A185">
        <f t="shared" si="28"/>
        <v>185</v>
      </c>
      <c r="B185" s="1">
        <v>50072</v>
      </c>
      <c r="C185" s="16">
        <f t="shared" si="26"/>
        <v>50171552062.419968</v>
      </c>
      <c r="D185" s="16">
        <f t="shared" si="25"/>
        <v>123723047.38592763</v>
      </c>
      <c r="E185" s="16">
        <f t="shared" si="29"/>
        <v>50295275109.805893</v>
      </c>
      <c r="F185" s="16">
        <f>'9496'!X183</f>
        <v>0</v>
      </c>
      <c r="G185" s="29">
        <v>0</v>
      </c>
      <c r="H185" s="16">
        <f t="shared" si="23"/>
        <v>167650917.03268632</v>
      </c>
      <c r="I185" s="18">
        <f t="shared" si="27"/>
        <v>364691890.53547156</v>
      </c>
      <c r="J185" s="16">
        <f t="shared" si="30"/>
        <v>167650917.03268632</v>
      </c>
      <c r="K185" s="19">
        <f t="shared" si="31"/>
        <v>197040973.50278524</v>
      </c>
      <c r="L185" s="16">
        <f t="shared" si="24"/>
        <v>50098234136.303108</v>
      </c>
      <c r="M185" s="17">
        <f>VLOOKUP(B185,Encargos!$A$8:$B$652,2,0)</f>
        <v>2.4659999999999999E-3</v>
      </c>
    </row>
    <row r="186" spans="1:13" x14ac:dyDescent="0.35">
      <c r="A186">
        <f t="shared" si="28"/>
        <v>184</v>
      </c>
      <c r="B186" s="1">
        <v>50100</v>
      </c>
      <c r="C186" s="16">
        <f t="shared" si="26"/>
        <v>50098234136.303108</v>
      </c>
      <c r="D186" s="16">
        <f t="shared" si="25"/>
        <v>123542245.38012345</v>
      </c>
      <c r="E186" s="16">
        <f t="shared" si="29"/>
        <v>50221776381.683235</v>
      </c>
      <c r="F186" s="16">
        <f>'9496'!X184</f>
        <v>0</v>
      </c>
      <c r="G186" s="29">
        <v>0</v>
      </c>
      <c r="H186" s="16">
        <f t="shared" si="23"/>
        <v>167405921.27227747</v>
      </c>
      <c r="I186" s="18">
        <f t="shared" si="27"/>
        <v>365591220.73753214</v>
      </c>
      <c r="J186" s="16">
        <f t="shared" si="30"/>
        <v>167405921.27227747</v>
      </c>
      <c r="K186" s="19">
        <f t="shared" si="31"/>
        <v>198185299.46525466</v>
      </c>
      <c r="L186" s="16">
        <f t="shared" si="24"/>
        <v>50023591082.217979</v>
      </c>
      <c r="M186" s="17">
        <f>VLOOKUP(B186,Encargos!$A$8:$B$652,2,0)</f>
        <v>2.4659999999999999E-3</v>
      </c>
    </row>
    <row r="187" spans="1:13" x14ac:dyDescent="0.35">
      <c r="A187">
        <f t="shared" si="28"/>
        <v>183</v>
      </c>
      <c r="B187" s="1">
        <v>50131</v>
      </c>
      <c r="C187" s="16">
        <f t="shared" si="26"/>
        <v>50023591082.217979</v>
      </c>
      <c r="D187" s="16">
        <f t="shared" si="25"/>
        <v>123358175.60874952</v>
      </c>
      <c r="E187" s="16">
        <f t="shared" si="29"/>
        <v>50146949257.826729</v>
      </c>
      <c r="F187" s="16">
        <f>'9496'!X185</f>
        <v>0</v>
      </c>
      <c r="G187" s="29">
        <v>0</v>
      </c>
      <c r="H187" s="16">
        <f t="shared" si="23"/>
        <v>167156497.5260891</v>
      </c>
      <c r="I187" s="18">
        <f t="shared" si="27"/>
        <v>366492768.68787092</v>
      </c>
      <c r="J187" s="16">
        <f t="shared" si="30"/>
        <v>167156497.5260891</v>
      </c>
      <c r="K187" s="19">
        <f t="shared" si="31"/>
        <v>199336271.16178182</v>
      </c>
      <c r="L187" s="16">
        <f t="shared" si="24"/>
        <v>49947612986.664948</v>
      </c>
      <c r="M187" s="17">
        <f>VLOOKUP(B187,Encargos!$A$8:$B$652,2,0)</f>
        <v>2.4659999999999999E-3</v>
      </c>
    </row>
    <row r="188" spans="1:13" x14ac:dyDescent="0.35">
      <c r="A188">
        <f t="shared" si="28"/>
        <v>182</v>
      </c>
      <c r="B188" s="1">
        <v>50161</v>
      </c>
      <c r="C188" s="16">
        <f t="shared" si="26"/>
        <v>49947612986.664948</v>
      </c>
      <c r="D188" s="16">
        <f t="shared" si="25"/>
        <v>123170813.62511575</v>
      </c>
      <c r="E188" s="16">
        <f t="shared" si="29"/>
        <v>50070783800.290062</v>
      </c>
      <c r="F188" s="16">
        <f>'9496'!X186</f>
        <v>0</v>
      </c>
      <c r="G188" s="29">
        <v>0</v>
      </c>
      <c r="H188" s="16">
        <f t="shared" si="23"/>
        <v>166902612.66763356</v>
      </c>
      <c r="I188" s="18">
        <f t="shared" si="27"/>
        <v>367396539.85545522</v>
      </c>
      <c r="J188" s="16">
        <f t="shared" si="30"/>
        <v>166902612.66763356</v>
      </c>
      <c r="K188" s="19">
        <f t="shared" si="31"/>
        <v>200493927.18782166</v>
      </c>
      <c r="L188" s="16">
        <f t="shared" si="24"/>
        <v>49870289873.102242</v>
      </c>
      <c r="M188" s="17">
        <f>VLOOKUP(B188,Encargos!$A$8:$B$652,2,0)</f>
        <v>2.4659999999999999E-3</v>
      </c>
    </row>
    <row r="189" spans="1:13" x14ac:dyDescent="0.35">
      <c r="A189">
        <f t="shared" si="28"/>
        <v>181</v>
      </c>
      <c r="B189" s="1">
        <v>50192</v>
      </c>
      <c r="C189" s="16">
        <f t="shared" si="26"/>
        <v>49870289873.102242</v>
      </c>
      <c r="D189" s="16">
        <f t="shared" si="25"/>
        <v>122980134.82707012</v>
      </c>
      <c r="E189" s="16">
        <f t="shared" si="29"/>
        <v>49993270007.929314</v>
      </c>
      <c r="F189" s="16">
        <f>'9496'!X187</f>
        <v>0</v>
      </c>
      <c r="G189" s="29">
        <v>0</v>
      </c>
      <c r="H189" s="16">
        <f t="shared" si="23"/>
        <v>166644233.3597644</v>
      </c>
      <c r="I189" s="18">
        <f t="shared" si="27"/>
        <v>368302539.72273874</v>
      </c>
      <c r="J189" s="16">
        <f t="shared" si="30"/>
        <v>166644233.3597644</v>
      </c>
      <c r="K189" s="19">
        <f t="shared" si="31"/>
        <v>201658306.36297435</v>
      </c>
      <c r="L189" s="16">
        <f t="shared" si="24"/>
        <v>49791611701.566338</v>
      </c>
      <c r="M189" s="17">
        <f>VLOOKUP(B189,Encargos!$A$8:$B$652,2,0)</f>
        <v>2.4659999999999999E-3</v>
      </c>
    </row>
    <row r="190" spans="1:13" x14ac:dyDescent="0.35">
      <c r="A190">
        <f t="shared" si="28"/>
        <v>180</v>
      </c>
      <c r="B190" s="1">
        <v>50222</v>
      </c>
      <c r="C190" s="16">
        <f t="shared" si="26"/>
        <v>49791611701.566338</v>
      </c>
      <c r="D190" s="16">
        <f t="shared" si="25"/>
        <v>122786114.45606259</v>
      </c>
      <c r="E190" s="16">
        <f t="shared" si="29"/>
        <v>49914397816.0224</v>
      </c>
      <c r="F190" s="16">
        <f>'9496'!X188</f>
        <v>0</v>
      </c>
      <c r="G190" s="29">
        <v>0</v>
      </c>
      <c r="H190" s="16">
        <f t="shared" si="23"/>
        <v>166381326.053408</v>
      </c>
      <c r="I190" s="18">
        <f t="shared" si="27"/>
        <v>369210773.78569496</v>
      </c>
      <c r="J190" s="16">
        <f t="shared" si="30"/>
        <v>166381326.053408</v>
      </c>
      <c r="K190" s="19">
        <f t="shared" si="31"/>
        <v>202829447.73228696</v>
      </c>
      <c r="L190" s="16">
        <f t="shared" si="24"/>
        <v>49711568368.290108</v>
      </c>
      <c r="M190" s="17">
        <f>VLOOKUP(B190,Encargos!$A$8:$B$652,2,0)</f>
        <v>2.4659999999999999E-3</v>
      </c>
    </row>
    <row r="191" spans="1:13" x14ac:dyDescent="0.35">
      <c r="A191">
        <f t="shared" si="28"/>
        <v>179</v>
      </c>
      <c r="B191" s="1">
        <v>50253</v>
      </c>
      <c r="C191" s="16">
        <f t="shared" si="26"/>
        <v>49711568368.290108</v>
      </c>
      <c r="D191" s="16">
        <f t="shared" si="25"/>
        <v>122588727.5962034</v>
      </c>
      <c r="E191" s="16">
        <f t="shared" si="29"/>
        <v>49834157095.886314</v>
      </c>
      <c r="F191" s="16">
        <f>'9496'!X189</f>
        <v>0</v>
      </c>
      <c r="G191" s="29">
        <v>0</v>
      </c>
      <c r="H191" s="16">
        <f t="shared" si="23"/>
        <v>166113856.98628771</v>
      </c>
      <c r="I191" s="18">
        <f t="shared" si="27"/>
        <v>370121247.55385053</v>
      </c>
      <c r="J191" s="16">
        <f t="shared" si="30"/>
        <v>166113856.98628771</v>
      </c>
      <c r="K191" s="19">
        <f t="shared" si="31"/>
        <v>204007390.56756282</v>
      </c>
      <c r="L191" s="16">
        <f t="shared" si="24"/>
        <v>49630149705.318756</v>
      </c>
      <c r="M191" s="17">
        <f>VLOOKUP(B191,Encargos!$A$8:$B$652,2,0)</f>
        <v>2.4659999999999999E-3</v>
      </c>
    </row>
    <row r="192" spans="1:13" x14ac:dyDescent="0.35">
      <c r="A192">
        <f t="shared" si="28"/>
        <v>178</v>
      </c>
      <c r="B192" s="1">
        <v>50284</v>
      </c>
      <c r="C192" s="16">
        <f t="shared" si="26"/>
        <v>49630149705.318756</v>
      </c>
      <c r="D192" s="16">
        <f t="shared" si="25"/>
        <v>122387949.17331605</v>
      </c>
      <c r="E192" s="16">
        <f t="shared" si="29"/>
        <v>49752537654.492073</v>
      </c>
      <c r="F192" s="16">
        <f>'9496'!X190</f>
        <v>0</v>
      </c>
      <c r="G192" s="29">
        <v>0</v>
      </c>
      <c r="H192" s="16">
        <f t="shared" ref="H192:H255" si="32">SUM(E192:G192)*$N$4</f>
        <v>165841792.18164027</v>
      </c>
      <c r="I192" s="18">
        <f t="shared" si="27"/>
        <v>371033966.55031842</v>
      </c>
      <c r="J192" s="16">
        <f t="shared" si="30"/>
        <v>165841792.18164027</v>
      </c>
      <c r="K192" s="19">
        <f t="shared" si="31"/>
        <v>205192174.36867815</v>
      </c>
      <c r="L192" s="16">
        <f t="shared" ref="L192:L255" si="33">SUM(E192:H192)-I192</f>
        <v>49547345480.123398</v>
      </c>
      <c r="M192" s="17">
        <f>VLOOKUP(B192,Encargos!$A$8:$B$652,2,0)</f>
        <v>2.4659999999999999E-3</v>
      </c>
    </row>
    <row r="193" spans="1:13" x14ac:dyDescent="0.35">
      <c r="A193">
        <f t="shared" si="28"/>
        <v>177</v>
      </c>
      <c r="B193" s="1">
        <v>50314</v>
      </c>
      <c r="C193" s="16">
        <f t="shared" si="26"/>
        <v>49547345480.123398</v>
      </c>
      <c r="D193" s="16">
        <f t="shared" ref="D193:D256" si="34">C193*M193</f>
        <v>122183753.95398429</v>
      </c>
      <c r="E193" s="16">
        <f t="shared" si="29"/>
        <v>49669529234.077385</v>
      </c>
      <c r="F193" s="16">
        <f>'9496'!X191</f>
        <v>0</v>
      </c>
      <c r="G193" s="29">
        <v>0</v>
      </c>
      <c r="H193" s="16">
        <f t="shared" si="32"/>
        <v>165565097.44692463</v>
      </c>
      <c r="I193" s="18">
        <f t="shared" si="27"/>
        <v>371948936.31183141</v>
      </c>
      <c r="J193" s="16">
        <f t="shared" si="30"/>
        <v>165565097.44692463</v>
      </c>
      <c r="K193" s="19">
        <f t="shared" si="31"/>
        <v>206383838.86490679</v>
      </c>
      <c r="L193" s="16">
        <f t="shared" si="33"/>
        <v>49463145395.212479</v>
      </c>
      <c r="M193" s="17">
        <f>VLOOKUP(B193,Encargos!$A$8:$B$652,2,0)</f>
        <v>2.4659999999999999E-3</v>
      </c>
    </row>
    <row r="194" spans="1:13" x14ac:dyDescent="0.35">
      <c r="A194">
        <f t="shared" si="28"/>
        <v>176</v>
      </c>
      <c r="B194" s="1">
        <v>50345</v>
      </c>
      <c r="C194" s="16">
        <f t="shared" si="26"/>
        <v>49463145395.212479</v>
      </c>
      <c r="D194" s="16">
        <f t="shared" si="34"/>
        <v>121976116.54459396</v>
      </c>
      <c r="E194" s="16">
        <f t="shared" si="29"/>
        <v>49585121511.757072</v>
      </c>
      <c r="F194" s="16">
        <f>'9496'!X192</f>
        <v>0</v>
      </c>
      <c r="G194" s="29">
        <v>0</v>
      </c>
      <c r="H194" s="16">
        <f t="shared" si="32"/>
        <v>165283738.37252358</v>
      </c>
      <c r="I194" s="18">
        <f t="shared" si="27"/>
        <v>372866162.38877654</v>
      </c>
      <c r="J194" s="16">
        <f t="shared" si="30"/>
        <v>165283738.37252358</v>
      </c>
      <c r="K194" s="19">
        <f t="shared" si="31"/>
        <v>207582424.01625296</v>
      </c>
      <c r="L194" s="16">
        <f t="shared" si="33"/>
        <v>49377539087.740814</v>
      </c>
      <c r="M194" s="17">
        <f>VLOOKUP(B194,Encargos!$A$8:$B$652,2,0)</f>
        <v>2.4659999999999999E-3</v>
      </c>
    </row>
    <row r="195" spans="1:13" x14ac:dyDescent="0.35">
      <c r="A195">
        <f t="shared" si="28"/>
        <v>175</v>
      </c>
      <c r="B195" s="1">
        <v>50375</v>
      </c>
      <c r="C195" s="16">
        <f t="shared" si="26"/>
        <v>49377539087.740814</v>
      </c>
      <c r="D195" s="16">
        <f t="shared" si="34"/>
        <v>121765011.39036885</v>
      </c>
      <c r="E195" s="16">
        <f t="shared" si="29"/>
        <v>49499304099.13118</v>
      </c>
      <c r="F195" s="16">
        <f>'9496'!X193</f>
        <v>0</v>
      </c>
      <c r="G195" s="29">
        <v>0</v>
      </c>
      <c r="H195" s="16">
        <f t="shared" si="32"/>
        <v>164997680.33043727</v>
      </c>
      <c r="I195" s="18">
        <f t="shared" si="27"/>
        <v>373785650.34522706</v>
      </c>
      <c r="J195" s="16">
        <f t="shared" si="30"/>
        <v>164997680.33043727</v>
      </c>
      <c r="K195" s="19">
        <f t="shared" si="31"/>
        <v>208787970.01478979</v>
      </c>
      <c r="L195" s="16">
        <f t="shared" si="33"/>
        <v>49290516129.116386</v>
      </c>
      <c r="M195" s="17">
        <f>VLOOKUP(B195,Encargos!$A$8:$B$652,2,0)</f>
        <v>2.4659999999999999E-3</v>
      </c>
    </row>
    <row r="196" spans="1:13" x14ac:dyDescent="0.35">
      <c r="A196">
        <f t="shared" si="28"/>
        <v>174</v>
      </c>
      <c r="B196" s="1">
        <v>50406</v>
      </c>
      <c r="C196" s="16">
        <f t="shared" si="26"/>
        <v>49290516129.116386</v>
      </c>
      <c r="D196" s="16">
        <f t="shared" si="34"/>
        <v>121550412.77440101</v>
      </c>
      <c r="E196" s="16">
        <f t="shared" si="29"/>
        <v>49412066541.890785</v>
      </c>
      <c r="F196" s="16">
        <f>'9496'!X194</f>
        <v>0</v>
      </c>
      <c r="G196" s="29">
        <v>0</v>
      </c>
      <c r="H196" s="16">
        <f t="shared" si="32"/>
        <v>164706888.47296929</v>
      </c>
      <c r="I196" s="18">
        <f t="shared" si="27"/>
        <v>374707405.75897837</v>
      </c>
      <c r="J196" s="16">
        <f t="shared" si="30"/>
        <v>164706888.47296929</v>
      </c>
      <c r="K196" s="19">
        <f t="shared" si="31"/>
        <v>210000517.28600907</v>
      </c>
      <c r="L196" s="16">
        <f t="shared" si="33"/>
        <v>49202066024.604774</v>
      </c>
      <c r="M196" s="17">
        <f>VLOOKUP(B196,Encargos!$A$8:$B$652,2,0)</f>
        <v>2.4659999999999999E-3</v>
      </c>
    </row>
    <row r="197" spans="1:13" x14ac:dyDescent="0.35">
      <c r="A197">
        <f t="shared" si="28"/>
        <v>173</v>
      </c>
      <c r="B197" s="1">
        <v>50437</v>
      </c>
      <c r="C197" s="16">
        <f t="shared" ref="C197:C260" si="35">L196</f>
        <v>49202066024.604774</v>
      </c>
      <c r="D197" s="16">
        <f t="shared" si="34"/>
        <v>121332294.81667536</v>
      </c>
      <c r="E197" s="16">
        <f t="shared" si="29"/>
        <v>49323398319.421448</v>
      </c>
      <c r="F197" s="16">
        <f>'9496'!X195</f>
        <v>0</v>
      </c>
      <c r="G197" s="29">
        <v>0</v>
      </c>
      <c r="H197" s="16">
        <f t="shared" si="32"/>
        <v>164411327.73140484</v>
      </c>
      <c r="I197" s="18">
        <f t="shared" si="27"/>
        <v>375631434.22157991</v>
      </c>
      <c r="J197" s="16">
        <f t="shared" si="30"/>
        <v>164411327.73140484</v>
      </c>
      <c r="K197" s="19">
        <f t="shared" si="31"/>
        <v>211220106.49017507</v>
      </c>
      <c r="L197" s="16">
        <f t="shared" si="33"/>
        <v>49112178212.931274</v>
      </c>
      <c r="M197" s="17">
        <f>VLOOKUP(B197,Encargos!$A$8:$B$652,2,0)</f>
        <v>2.4659999999999999E-3</v>
      </c>
    </row>
    <row r="198" spans="1:13" x14ac:dyDescent="0.35">
      <c r="A198">
        <f t="shared" si="28"/>
        <v>172</v>
      </c>
      <c r="B198" s="1">
        <v>50465</v>
      </c>
      <c r="C198" s="16">
        <f t="shared" si="35"/>
        <v>49112178212.931274</v>
      </c>
      <c r="D198" s="16">
        <f t="shared" si="34"/>
        <v>121110631.47308852</v>
      </c>
      <c r="E198" s="16">
        <f t="shared" si="29"/>
        <v>49233288844.404366</v>
      </c>
      <c r="F198" s="16">
        <f>'9496'!X196</f>
        <v>0</v>
      </c>
      <c r="G198" s="29">
        <v>0</v>
      </c>
      <c r="H198" s="16">
        <f t="shared" si="32"/>
        <v>164110962.81468123</v>
      </c>
      <c r="I198" s="18">
        <f t="shared" si="27"/>
        <v>376557741.33837056</v>
      </c>
      <c r="J198" s="16">
        <f t="shared" si="30"/>
        <v>164110962.81468123</v>
      </c>
      <c r="K198" s="19">
        <f t="shared" si="31"/>
        <v>212446778.52368933</v>
      </c>
      <c r="L198" s="16">
        <f t="shared" si="33"/>
        <v>49020842065.880676</v>
      </c>
      <c r="M198" s="17">
        <f>VLOOKUP(B198,Encargos!$A$8:$B$652,2,0)</f>
        <v>2.4659999999999999E-3</v>
      </c>
    </row>
    <row r="199" spans="1:13" x14ac:dyDescent="0.35">
      <c r="A199">
        <f t="shared" si="28"/>
        <v>171</v>
      </c>
      <c r="B199" s="1">
        <v>50496</v>
      </c>
      <c r="C199" s="16">
        <f t="shared" si="35"/>
        <v>49020842065.880676</v>
      </c>
      <c r="D199" s="16">
        <f t="shared" si="34"/>
        <v>120885396.53446174</v>
      </c>
      <c r="E199" s="16">
        <f t="shared" si="29"/>
        <v>49141727462.415138</v>
      </c>
      <c r="F199" s="16">
        <f>'9496'!X197</f>
        <v>0</v>
      </c>
      <c r="G199" s="29">
        <v>0</v>
      </c>
      <c r="H199" s="16">
        <f t="shared" si="32"/>
        <v>163805758.20805046</v>
      </c>
      <c r="I199" s="18">
        <f t="shared" si="27"/>
        <v>377486332.72851086</v>
      </c>
      <c r="J199" s="16">
        <f t="shared" si="30"/>
        <v>163805758.20805046</v>
      </c>
      <c r="K199" s="19">
        <f t="shared" si="31"/>
        <v>213680574.5204604</v>
      </c>
      <c r="L199" s="16">
        <f t="shared" si="33"/>
        <v>48928046887.894684</v>
      </c>
      <c r="M199" s="17">
        <f>VLOOKUP(B199,Encargos!$A$8:$B$652,2,0)</f>
        <v>2.4659999999999999E-3</v>
      </c>
    </row>
    <row r="200" spans="1:13" x14ac:dyDescent="0.35">
      <c r="A200">
        <f t="shared" si="28"/>
        <v>170</v>
      </c>
      <c r="B200" s="1">
        <v>50526</v>
      </c>
      <c r="C200" s="16">
        <f t="shared" si="35"/>
        <v>48928046887.894684</v>
      </c>
      <c r="D200" s="16">
        <f t="shared" si="34"/>
        <v>120656563.62554829</v>
      </c>
      <c r="E200" s="16">
        <f t="shared" si="29"/>
        <v>49048703451.520233</v>
      </c>
      <c r="F200" s="16">
        <f>'9496'!X198</f>
        <v>0</v>
      </c>
      <c r="G200" s="29">
        <v>0</v>
      </c>
      <c r="H200" s="16">
        <f t="shared" si="32"/>
        <v>163495678.17173412</v>
      </c>
      <c r="I200" s="18">
        <f t="shared" si="27"/>
        <v>378417214.02501947</v>
      </c>
      <c r="J200" s="16">
        <f t="shared" si="30"/>
        <v>163495678.17173412</v>
      </c>
      <c r="K200" s="19">
        <f t="shared" si="31"/>
        <v>214921535.85328534</v>
      </c>
      <c r="L200" s="16">
        <f t="shared" si="33"/>
        <v>48833781915.666954</v>
      </c>
      <c r="M200" s="17">
        <f>VLOOKUP(B200,Encargos!$A$8:$B$652,2,0)</f>
        <v>2.4659999999999999E-3</v>
      </c>
    </row>
    <row r="201" spans="1:13" x14ac:dyDescent="0.35">
      <c r="A201">
        <f t="shared" si="28"/>
        <v>169</v>
      </c>
      <c r="B201" s="1">
        <v>50557</v>
      </c>
      <c r="C201" s="16">
        <f t="shared" si="35"/>
        <v>48833781915.666954</v>
      </c>
      <c r="D201" s="16">
        <f t="shared" si="34"/>
        <v>120424106.2040347</v>
      </c>
      <c r="E201" s="16">
        <f t="shared" si="29"/>
        <v>48954206021.870987</v>
      </c>
      <c r="F201" s="16">
        <f>'9496'!X199</f>
        <v>0</v>
      </c>
      <c r="G201" s="29">
        <v>0</v>
      </c>
      <c r="H201" s="16">
        <f t="shared" si="32"/>
        <v>163180686.73956996</v>
      </c>
      <c r="I201" s="18">
        <f t="shared" si="27"/>
        <v>379350390.87480515</v>
      </c>
      <c r="J201" s="16">
        <f t="shared" si="30"/>
        <v>163180686.73956996</v>
      </c>
      <c r="K201" s="19">
        <f t="shared" si="31"/>
        <v>216169704.13523519</v>
      </c>
      <c r="L201" s="16">
        <f t="shared" si="33"/>
        <v>48738036317.735756</v>
      </c>
      <c r="M201" s="17">
        <f>VLOOKUP(B201,Encargos!$A$8:$B$652,2,0)</f>
        <v>2.4659999999999999E-3</v>
      </c>
    </row>
    <row r="202" spans="1:13" x14ac:dyDescent="0.35">
      <c r="A202">
        <f t="shared" si="28"/>
        <v>168</v>
      </c>
      <c r="B202" s="1">
        <v>50587</v>
      </c>
      <c r="C202" s="16">
        <f t="shared" si="35"/>
        <v>48738036317.735756</v>
      </c>
      <c r="D202" s="16">
        <f t="shared" si="34"/>
        <v>120187997.55953637</v>
      </c>
      <c r="E202" s="16">
        <f t="shared" si="29"/>
        <v>48858224315.295296</v>
      </c>
      <c r="F202" s="16">
        <f>'9496'!X200</f>
        <v>0</v>
      </c>
      <c r="G202" s="29">
        <v>0</v>
      </c>
      <c r="H202" s="16">
        <f t="shared" si="32"/>
        <v>162860747.71765101</v>
      </c>
      <c r="I202" s="18">
        <f t="shared" ref="I202:I265" si="36">PMT($N$4,A202,-SUM(E202:G202))</f>
        <v>380285868.93870252</v>
      </c>
      <c r="J202" s="16">
        <f t="shared" si="30"/>
        <v>162860747.71765101</v>
      </c>
      <c r="K202" s="19">
        <f t="shared" si="31"/>
        <v>217425121.22105151</v>
      </c>
      <c r="L202" s="16">
        <f t="shared" si="33"/>
        <v>48640799194.074242</v>
      </c>
      <c r="M202" s="17">
        <f>VLOOKUP(B202,Encargos!$A$8:$B$652,2,0)</f>
        <v>2.4659999999999999E-3</v>
      </c>
    </row>
    <row r="203" spans="1:13" x14ac:dyDescent="0.35">
      <c r="A203">
        <f t="shared" si="28"/>
        <v>167</v>
      </c>
      <c r="B203" s="1">
        <v>50618</v>
      </c>
      <c r="C203" s="16">
        <f t="shared" si="35"/>
        <v>48640799194.074242</v>
      </c>
      <c r="D203" s="16">
        <f t="shared" si="34"/>
        <v>119948210.81258707</v>
      </c>
      <c r="E203" s="16">
        <f t="shared" si="29"/>
        <v>48760747404.886826</v>
      </c>
      <c r="F203" s="16">
        <f>'9496'!X201</f>
        <v>0</v>
      </c>
      <c r="G203" s="29">
        <v>0</v>
      </c>
      <c r="H203" s="16">
        <f t="shared" si="32"/>
        <v>162535824.6829561</v>
      </c>
      <c r="I203" s="18">
        <f t="shared" si="36"/>
        <v>381223653.89150524</v>
      </c>
      <c r="J203" s="16">
        <f t="shared" si="30"/>
        <v>162535824.6829561</v>
      </c>
      <c r="K203" s="19">
        <f t="shared" si="31"/>
        <v>218687829.20854914</v>
      </c>
      <c r="L203" s="16">
        <f t="shared" si="33"/>
        <v>48542059575.678276</v>
      </c>
      <c r="M203" s="17">
        <f>VLOOKUP(B203,Encargos!$A$8:$B$652,2,0)</f>
        <v>2.4659999999999999E-3</v>
      </c>
    </row>
    <row r="204" spans="1:13" x14ac:dyDescent="0.35">
      <c r="A204">
        <f t="shared" ref="A204:A267" si="37">A203-1</f>
        <v>166</v>
      </c>
      <c r="B204" s="1">
        <v>50649</v>
      </c>
      <c r="C204" s="16">
        <f t="shared" si="35"/>
        <v>48542059575.678276</v>
      </c>
      <c r="D204" s="16">
        <f t="shared" si="34"/>
        <v>119704718.91362262</v>
      </c>
      <c r="E204" s="16">
        <f t="shared" si="29"/>
        <v>48661764294.591896</v>
      </c>
      <c r="F204" s="16">
        <f>'9496'!X202</f>
        <v>0</v>
      </c>
      <c r="G204" s="29">
        <v>0</v>
      </c>
      <c r="H204" s="16">
        <f t="shared" si="32"/>
        <v>162205880.98197299</v>
      </c>
      <c r="I204" s="18">
        <f t="shared" si="36"/>
        <v>382163751.42200172</v>
      </c>
      <c r="J204" s="16">
        <f t="shared" si="30"/>
        <v>162205880.98197299</v>
      </c>
      <c r="K204" s="19">
        <f t="shared" si="31"/>
        <v>219957870.44002873</v>
      </c>
      <c r="L204" s="16">
        <f t="shared" si="33"/>
        <v>48441806424.151863</v>
      </c>
      <c r="M204" s="17">
        <f>VLOOKUP(B204,Encargos!$A$8:$B$652,2,0)</f>
        <v>2.4659999999999999E-3</v>
      </c>
    </row>
    <row r="205" spans="1:13" x14ac:dyDescent="0.35">
      <c r="A205">
        <f t="shared" si="37"/>
        <v>165</v>
      </c>
      <c r="B205" s="1">
        <v>50679</v>
      </c>
      <c r="C205" s="16">
        <f t="shared" si="35"/>
        <v>48441806424.151863</v>
      </c>
      <c r="D205" s="16">
        <f t="shared" si="34"/>
        <v>119457494.64195849</v>
      </c>
      <c r="E205" s="16">
        <f t="shared" ref="E205:E268" si="38">C205+D205</f>
        <v>48561263918.793823</v>
      </c>
      <c r="F205" s="16">
        <f>'9496'!X203</f>
        <v>0</v>
      </c>
      <c r="G205" s="29">
        <v>0</v>
      </c>
      <c r="H205" s="16">
        <f t="shared" si="32"/>
        <v>161870879.72931275</v>
      </c>
      <c r="I205" s="18">
        <f t="shared" si="36"/>
        <v>383106167.23300833</v>
      </c>
      <c r="J205" s="16">
        <f t="shared" ref="J205:J268" si="39">H205</f>
        <v>161870879.72931275</v>
      </c>
      <c r="K205" s="19">
        <f t="shared" ref="K205:K268" si="40">I205-J205</f>
        <v>221235287.50369558</v>
      </c>
      <c r="L205" s="16">
        <f t="shared" si="33"/>
        <v>48340028631.290123</v>
      </c>
      <c r="M205" s="17">
        <f>VLOOKUP(B205,Encargos!$A$8:$B$652,2,0)</f>
        <v>2.4659999999999999E-3</v>
      </c>
    </row>
    <row r="206" spans="1:13" x14ac:dyDescent="0.35">
      <c r="A206">
        <f t="shared" si="37"/>
        <v>164</v>
      </c>
      <c r="B206" s="1">
        <v>50710</v>
      </c>
      <c r="C206" s="16">
        <f t="shared" si="35"/>
        <v>48340028631.290123</v>
      </c>
      <c r="D206" s="16">
        <f t="shared" si="34"/>
        <v>119206510.60476144</v>
      </c>
      <c r="E206" s="16">
        <f t="shared" si="38"/>
        <v>48459235141.894882</v>
      </c>
      <c r="F206" s="16">
        <f>'9496'!X204</f>
        <v>0</v>
      </c>
      <c r="G206" s="29">
        <v>0</v>
      </c>
      <c r="H206" s="16">
        <f t="shared" si="32"/>
        <v>161530783.80631629</v>
      </c>
      <c r="I206" s="18">
        <f t="shared" si="36"/>
        <v>384050907.0414049</v>
      </c>
      <c r="J206" s="16">
        <f t="shared" si="39"/>
        <v>161530783.80631629</v>
      </c>
      <c r="K206" s="19">
        <f t="shared" si="40"/>
        <v>222520123.23508862</v>
      </c>
      <c r="L206" s="16">
        <f t="shared" si="33"/>
        <v>48236715018.65979</v>
      </c>
      <c r="M206" s="17">
        <f>VLOOKUP(B206,Encargos!$A$8:$B$652,2,0)</f>
        <v>2.4659999999999999E-3</v>
      </c>
    </row>
    <row r="207" spans="1:13" x14ac:dyDescent="0.35">
      <c r="A207">
        <f t="shared" si="37"/>
        <v>163</v>
      </c>
      <c r="B207" s="1">
        <v>50740</v>
      </c>
      <c r="C207" s="16">
        <f t="shared" si="35"/>
        <v>48236715018.65979</v>
      </c>
      <c r="D207" s="16">
        <f t="shared" si="34"/>
        <v>118951739.23601504</v>
      </c>
      <c r="E207" s="16">
        <f t="shared" si="38"/>
        <v>48355666757.895805</v>
      </c>
      <c r="F207" s="16">
        <f>'9496'!X205</f>
        <v>0</v>
      </c>
      <c r="G207" s="29">
        <v>0</v>
      </c>
      <c r="H207" s="16">
        <f t="shared" si="32"/>
        <v>161185555.8596527</v>
      </c>
      <c r="I207" s="18">
        <f t="shared" si="36"/>
        <v>384997976.57816899</v>
      </c>
      <c r="J207" s="16">
        <f t="shared" si="39"/>
        <v>161185555.8596527</v>
      </c>
      <c r="K207" s="19">
        <f t="shared" si="40"/>
        <v>223812420.71851629</v>
      </c>
      <c r="L207" s="16">
        <f t="shared" si="33"/>
        <v>48131854337.177284</v>
      </c>
      <c r="M207" s="17">
        <f>VLOOKUP(B207,Encargos!$A$8:$B$652,2,0)</f>
        <v>2.4659999999999999E-3</v>
      </c>
    </row>
    <row r="208" spans="1:13" x14ac:dyDescent="0.35">
      <c r="A208">
        <f t="shared" si="37"/>
        <v>162</v>
      </c>
      <c r="B208" s="1">
        <v>50771</v>
      </c>
      <c r="C208" s="16">
        <f t="shared" si="35"/>
        <v>48131854337.177284</v>
      </c>
      <c r="D208" s="16">
        <f t="shared" si="34"/>
        <v>118693152.79547918</v>
      </c>
      <c r="E208" s="16">
        <f t="shared" si="38"/>
        <v>48250547489.972763</v>
      </c>
      <c r="F208" s="16">
        <f>'9496'!X206</f>
        <v>0</v>
      </c>
      <c r="G208" s="29">
        <v>0</v>
      </c>
      <c r="H208" s="16">
        <f t="shared" si="32"/>
        <v>160835158.29990923</v>
      </c>
      <c r="I208" s="18">
        <f t="shared" si="36"/>
        <v>385947381.58841074</v>
      </c>
      <c r="J208" s="16">
        <f t="shared" si="39"/>
        <v>160835158.29990923</v>
      </c>
      <c r="K208" s="19">
        <f t="shared" si="40"/>
        <v>225112223.2885015</v>
      </c>
      <c r="L208" s="16">
        <f t="shared" si="33"/>
        <v>48025435266.684265</v>
      </c>
      <c r="M208" s="17">
        <f>VLOOKUP(B208,Encargos!$A$8:$B$652,2,0)</f>
        <v>2.4659999999999999E-3</v>
      </c>
    </row>
    <row r="209" spans="1:13" x14ac:dyDescent="0.35">
      <c r="A209">
        <f t="shared" si="37"/>
        <v>161</v>
      </c>
      <c r="B209" s="1">
        <v>50802</v>
      </c>
      <c r="C209" s="16">
        <f t="shared" si="35"/>
        <v>48025435266.684265</v>
      </c>
      <c r="D209" s="16">
        <f t="shared" si="34"/>
        <v>118430723.36764339</v>
      </c>
      <c r="E209" s="16">
        <f t="shared" si="38"/>
        <v>48143865990.05191</v>
      </c>
      <c r="F209" s="16">
        <f>'9496'!X207</f>
        <v>0</v>
      </c>
      <c r="G209" s="29">
        <v>0</v>
      </c>
      <c r="H209" s="16">
        <f t="shared" si="32"/>
        <v>160479553.30017304</v>
      </c>
      <c r="I209" s="18">
        <f t="shared" si="36"/>
        <v>386899127.83140773</v>
      </c>
      <c r="J209" s="16">
        <f t="shared" si="39"/>
        <v>160479553.30017304</v>
      </c>
      <c r="K209" s="19">
        <f t="shared" si="40"/>
        <v>226419574.53123468</v>
      </c>
      <c r="L209" s="16">
        <f t="shared" si="33"/>
        <v>47917446415.520676</v>
      </c>
      <c r="M209" s="17">
        <f>VLOOKUP(B209,Encargos!$A$8:$B$652,2,0)</f>
        <v>2.4659999999999999E-3</v>
      </c>
    </row>
    <row r="210" spans="1:13" x14ac:dyDescent="0.35">
      <c r="A210">
        <f t="shared" si="37"/>
        <v>160</v>
      </c>
      <c r="B210" s="1">
        <v>50830</v>
      </c>
      <c r="C210" s="16">
        <f t="shared" si="35"/>
        <v>47917446415.520676</v>
      </c>
      <c r="D210" s="16">
        <f t="shared" si="34"/>
        <v>118164422.86067398</v>
      </c>
      <c r="E210" s="16">
        <f t="shared" si="38"/>
        <v>48035610838.381348</v>
      </c>
      <c r="F210" s="16">
        <f>'9496'!X208</f>
        <v>0</v>
      </c>
      <c r="G210" s="29">
        <v>0</v>
      </c>
      <c r="H210" s="16">
        <f t="shared" si="32"/>
        <v>160118702.79460451</v>
      </c>
      <c r="I210" s="18">
        <f t="shared" si="36"/>
        <v>387853221.08064002</v>
      </c>
      <c r="J210" s="16">
        <f t="shared" si="39"/>
        <v>160118702.79460451</v>
      </c>
      <c r="K210" s="19">
        <f t="shared" si="40"/>
        <v>227734518.28603551</v>
      </c>
      <c r="L210" s="16">
        <f t="shared" si="33"/>
        <v>47807876320.095306</v>
      </c>
      <c r="M210" s="17">
        <f>VLOOKUP(B210,Encargos!$A$8:$B$652,2,0)</f>
        <v>2.4659999999999999E-3</v>
      </c>
    </row>
    <row r="211" spans="1:13" x14ac:dyDescent="0.35">
      <c r="A211">
        <f t="shared" si="37"/>
        <v>159</v>
      </c>
      <c r="B211" s="1">
        <v>50861</v>
      </c>
      <c r="C211" s="16">
        <f t="shared" si="35"/>
        <v>47807876320.095306</v>
      </c>
      <c r="D211" s="16">
        <f t="shared" si="34"/>
        <v>117894223.00535502</v>
      </c>
      <c r="E211" s="16">
        <f t="shared" si="38"/>
        <v>47925770543.100662</v>
      </c>
      <c r="F211" s="16">
        <f>'9496'!X209</f>
        <v>0</v>
      </c>
      <c r="G211" s="29">
        <v>0</v>
      </c>
      <c r="H211" s="16">
        <f t="shared" si="32"/>
        <v>159752568.4770022</v>
      </c>
      <c r="I211" s="18">
        <f t="shared" si="36"/>
        <v>388809667.12382478</v>
      </c>
      <c r="J211" s="16">
        <f t="shared" si="39"/>
        <v>159752568.4770022</v>
      </c>
      <c r="K211" s="19">
        <f t="shared" si="40"/>
        <v>229057098.64682257</v>
      </c>
      <c r="L211" s="16">
        <f t="shared" si="33"/>
        <v>47696713444.453842</v>
      </c>
      <c r="M211" s="17">
        <f>VLOOKUP(B211,Encargos!$A$8:$B$652,2,0)</f>
        <v>2.4659999999999999E-3</v>
      </c>
    </row>
    <row r="212" spans="1:13" x14ac:dyDescent="0.35">
      <c r="A212">
        <f t="shared" si="37"/>
        <v>158</v>
      </c>
      <c r="B212" s="1">
        <v>50891</v>
      </c>
      <c r="C212" s="16">
        <f t="shared" si="35"/>
        <v>47696713444.453842</v>
      </c>
      <c r="D212" s="16">
        <f t="shared" si="34"/>
        <v>117620095.35402317</v>
      </c>
      <c r="E212" s="16">
        <f t="shared" si="38"/>
        <v>47814333539.807869</v>
      </c>
      <c r="F212" s="16">
        <f>'9496'!X210</f>
        <v>0</v>
      </c>
      <c r="G212" s="29">
        <v>0</v>
      </c>
      <c r="H212" s="16">
        <f t="shared" si="32"/>
        <v>159381111.79935956</v>
      </c>
      <c r="I212" s="18">
        <f t="shared" si="36"/>
        <v>389768471.76295215</v>
      </c>
      <c r="J212" s="16">
        <f t="shared" si="39"/>
        <v>159381111.79935956</v>
      </c>
      <c r="K212" s="19">
        <f t="shared" si="40"/>
        <v>230387359.96359259</v>
      </c>
      <c r="L212" s="16">
        <f t="shared" si="33"/>
        <v>47583946179.844276</v>
      </c>
      <c r="M212" s="17">
        <f>VLOOKUP(B212,Encargos!$A$8:$B$652,2,0)</f>
        <v>2.4659999999999999E-3</v>
      </c>
    </row>
    <row r="213" spans="1:13" x14ac:dyDescent="0.35">
      <c r="A213">
        <f t="shared" si="37"/>
        <v>157</v>
      </c>
      <c r="B213" s="1">
        <v>50922</v>
      </c>
      <c r="C213" s="16">
        <f t="shared" si="35"/>
        <v>47583946179.844276</v>
      </c>
      <c r="D213" s="16">
        <f t="shared" si="34"/>
        <v>117342011.27949598</v>
      </c>
      <c r="E213" s="16">
        <f t="shared" si="38"/>
        <v>47701288191.123772</v>
      </c>
      <c r="F213" s="16">
        <f>'9496'!X211</f>
        <v>0</v>
      </c>
      <c r="G213" s="29">
        <v>0</v>
      </c>
      <c r="H213" s="16">
        <f t="shared" si="32"/>
        <v>159004293.97041258</v>
      </c>
      <c r="I213" s="18">
        <f t="shared" si="36"/>
        <v>390729640.81431967</v>
      </c>
      <c r="J213" s="16">
        <f t="shared" si="39"/>
        <v>159004293.97041258</v>
      </c>
      <c r="K213" s="19">
        <f t="shared" si="40"/>
        <v>231725346.84390709</v>
      </c>
      <c r="L213" s="16">
        <f t="shared" si="33"/>
        <v>47469562844.279861</v>
      </c>
      <c r="M213" s="17">
        <f>VLOOKUP(B213,Encargos!$A$8:$B$652,2,0)</f>
        <v>2.4659999999999999E-3</v>
      </c>
    </row>
    <row r="214" spans="1:13" x14ac:dyDescent="0.35">
      <c r="A214">
        <f t="shared" si="37"/>
        <v>156</v>
      </c>
      <c r="B214" s="1">
        <v>50952</v>
      </c>
      <c r="C214" s="16">
        <f t="shared" si="35"/>
        <v>47469562844.279861</v>
      </c>
      <c r="D214" s="16">
        <f t="shared" si="34"/>
        <v>117059941.97399414</v>
      </c>
      <c r="E214" s="16">
        <f t="shared" si="38"/>
        <v>47586622786.253853</v>
      </c>
      <c r="F214" s="16">
        <f>'9496'!X212</f>
        <v>0</v>
      </c>
      <c r="G214" s="29">
        <v>0</v>
      </c>
      <c r="H214" s="16">
        <f t="shared" si="32"/>
        <v>158622075.95417953</v>
      </c>
      <c r="I214" s="18">
        <f t="shared" si="36"/>
        <v>391693180.10856771</v>
      </c>
      <c r="J214" s="16">
        <f t="shared" si="39"/>
        <v>158622075.95417953</v>
      </c>
      <c r="K214" s="19">
        <f t="shared" si="40"/>
        <v>233071104.15438819</v>
      </c>
      <c r="L214" s="16">
        <f t="shared" si="33"/>
        <v>47353551682.099464</v>
      </c>
      <c r="M214" s="17">
        <f>VLOOKUP(B214,Encargos!$A$8:$B$652,2,0)</f>
        <v>2.4659999999999999E-3</v>
      </c>
    </row>
    <row r="215" spans="1:13" x14ac:dyDescent="0.35">
      <c r="A215">
        <f t="shared" si="37"/>
        <v>155</v>
      </c>
      <c r="B215" s="1">
        <v>50983</v>
      </c>
      <c r="C215" s="16">
        <f t="shared" si="35"/>
        <v>47353551682.099464</v>
      </c>
      <c r="D215" s="16">
        <f t="shared" si="34"/>
        <v>116773858.44805728</v>
      </c>
      <c r="E215" s="16">
        <f t="shared" si="38"/>
        <v>47470325540.547523</v>
      </c>
      <c r="F215" s="16">
        <f>'9496'!X213</f>
        <v>0</v>
      </c>
      <c r="G215" s="29">
        <v>0</v>
      </c>
      <c r="H215" s="16">
        <f t="shared" si="32"/>
        <v>158234418.46849176</v>
      </c>
      <c r="I215" s="18">
        <f t="shared" si="36"/>
        <v>392659095.4907155</v>
      </c>
      <c r="J215" s="16">
        <f t="shared" si="39"/>
        <v>158234418.46849176</v>
      </c>
      <c r="K215" s="19">
        <f t="shared" si="40"/>
        <v>234424677.02222374</v>
      </c>
      <c r="L215" s="16">
        <f t="shared" si="33"/>
        <v>47235900863.525299</v>
      </c>
      <c r="M215" s="17">
        <f>VLOOKUP(B215,Encargos!$A$8:$B$652,2,0)</f>
        <v>2.4659999999999999E-3</v>
      </c>
    </row>
    <row r="216" spans="1:13" x14ac:dyDescent="0.35">
      <c r="A216">
        <f t="shared" si="37"/>
        <v>154</v>
      </c>
      <c r="B216" s="1">
        <v>51014</v>
      </c>
      <c r="C216" s="16">
        <f t="shared" si="35"/>
        <v>47235900863.525299</v>
      </c>
      <c r="D216" s="16">
        <f t="shared" si="34"/>
        <v>116483731.52945338</v>
      </c>
      <c r="E216" s="16">
        <f t="shared" si="38"/>
        <v>47352384595.054756</v>
      </c>
      <c r="F216" s="16">
        <f>'9496'!X214</f>
        <v>0</v>
      </c>
      <c r="G216" s="29">
        <v>0</v>
      </c>
      <c r="H216" s="16">
        <f t="shared" si="32"/>
        <v>157841281.98351586</v>
      </c>
      <c r="I216" s="18">
        <f t="shared" si="36"/>
        <v>393627392.82019556</v>
      </c>
      <c r="J216" s="16">
        <f t="shared" si="39"/>
        <v>157841281.98351586</v>
      </c>
      <c r="K216" s="19">
        <f t="shared" si="40"/>
        <v>235786110.8366797</v>
      </c>
      <c r="L216" s="16">
        <f t="shared" si="33"/>
        <v>47116598484.218071</v>
      </c>
      <c r="M216" s="17">
        <f>VLOOKUP(B216,Encargos!$A$8:$B$652,2,0)</f>
        <v>2.4659999999999999E-3</v>
      </c>
    </row>
    <row r="217" spans="1:13" x14ac:dyDescent="0.35">
      <c r="A217">
        <f t="shared" si="37"/>
        <v>153</v>
      </c>
      <c r="B217" s="1">
        <v>51044</v>
      </c>
      <c r="C217" s="16">
        <f t="shared" si="35"/>
        <v>47116598484.218071</v>
      </c>
      <c r="D217" s="16">
        <f t="shared" si="34"/>
        <v>116189531.86208175</v>
      </c>
      <c r="E217" s="16">
        <f t="shared" si="38"/>
        <v>47232788016.080154</v>
      </c>
      <c r="F217" s="16">
        <f>'9496'!X215</f>
        <v>0</v>
      </c>
      <c r="G217" s="29">
        <v>0</v>
      </c>
      <c r="H217" s="16">
        <f t="shared" si="32"/>
        <v>157442626.72026718</v>
      </c>
      <c r="I217" s="18">
        <f t="shared" si="36"/>
        <v>394598077.97089016</v>
      </c>
      <c r="J217" s="16">
        <f t="shared" si="39"/>
        <v>157442626.72026718</v>
      </c>
      <c r="K217" s="19">
        <f t="shared" si="40"/>
        <v>237155451.25062299</v>
      </c>
      <c r="L217" s="16">
        <f t="shared" si="33"/>
        <v>46995632564.829529</v>
      </c>
      <c r="M217" s="17">
        <f>VLOOKUP(B217,Encargos!$A$8:$B$652,2,0)</f>
        <v>2.4659999999999999E-3</v>
      </c>
    </row>
    <row r="218" spans="1:13" x14ac:dyDescent="0.35">
      <c r="A218">
        <f t="shared" si="37"/>
        <v>152</v>
      </c>
      <c r="B218" s="1">
        <v>51075</v>
      </c>
      <c r="C218" s="16">
        <f t="shared" si="35"/>
        <v>46995632564.829529</v>
      </c>
      <c r="D218" s="16">
        <f t="shared" si="34"/>
        <v>115891229.90486962</v>
      </c>
      <c r="E218" s="16">
        <f t="shared" si="38"/>
        <v>47111523794.734398</v>
      </c>
      <c r="F218" s="16">
        <f>'9496'!X216</f>
        <v>0</v>
      </c>
      <c r="G218" s="29">
        <v>0</v>
      </c>
      <c r="H218" s="16">
        <f t="shared" si="32"/>
        <v>157038412.64911467</v>
      </c>
      <c r="I218" s="18">
        <f t="shared" si="36"/>
        <v>395571156.83116633</v>
      </c>
      <c r="J218" s="16">
        <f t="shared" si="39"/>
        <v>157038412.64911467</v>
      </c>
      <c r="K218" s="19">
        <f t="shared" si="40"/>
        <v>238532744.18205166</v>
      </c>
      <c r="L218" s="16">
        <f t="shared" si="33"/>
        <v>46872991050.552345</v>
      </c>
      <c r="M218" s="17">
        <f>VLOOKUP(B218,Encargos!$A$8:$B$652,2,0)</f>
        <v>2.4659999999999999E-3</v>
      </c>
    </row>
    <row r="219" spans="1:13" x14ac:dyDescent="0.35">
      <c r="A219">
        <f t="shared" si="37"/>
        <v>151</v>
      </c>
      <c r="B219" s="1">
        <v>51105</v>
      </c>
      <c r="C219" s="16">
        <f t="shared" si="35"/>
        <v>46872991050.552345</v>
      </c>
      <c r="D219" s="16">
        <f t="shared" si="34"/>
        <v>115588795.93066208</v>
      </c>
      <c r="E219" s="16">
        <f t="shared" si="38"/>
        <v>46988579846.483009</v>
      </c>
      <c r="F219" s="16">
        <f>'9496'!X217</f>
        <v>0</v>
      </c>
      <c r="G219" s="29">
        <v>0</v>
      </c>
      <c r="H219" s="16">
        <f t="shared" si="32"/>
        <v>156628599.48827672</v>
      </c>
      <c r="I219" s="18">
        <f t="shared" si="36"/>
        <v>396546635.30391204</v>
      </c>
      <c r="J219" s="16">
        <f t="shared" si="39"/>
        <v>156628599.48827672</v>
      </c>
      <c r="K219" s="19">
        <f t="shared" si="40"/>
        <v>239918035.81563532</v>
      </c>
      <c r="L219" s="16">
        <f t="shared" si="33"/>
        <v>46748661810.667374</v>
      </c>
      <c r="M219" s="17">
        <f>VLOOKUP(B219,Encargos!$A$8:$B$652,2,0)</f>
        <v>2.4659999999999999E-3</v>
      </c>
    </row>
    <row r="220" spans="1:13" x14ac:dyDescent="0.35">
      <c r="A220">
        <f t="shared" si="37"/>
        <v>150</v>
      </c>
      <c r="B220" s="1">
        <v>51136</v>
      </c>
      <c r="C220" s="16">
        <f t="shared" si="35"/>
        <v>46748661810.667374</v>
      </c>
      <c r="D220" s="16">
        <f t="shared" si="34"/>
        <v>115282200.02510574</v>
      </c>
      <c r="E220" s="16">
        <f t="shared" si="38"/>
        <v>46863944010.692482</v>
      </c>
      <c r="F220" s="16">
        <f>'9496'!X218</f>
        <v>0</v>
      </c>
      <c r="G220" s="29">
        <v>0</v>
      </c>
      <c r="H220" s="16">
        <f t="shared" si="32"/>
        <v>156213146.7023083</v>
      </c>
      <c r="I220" s="18">
        <f t="shared" si="36"/>
        <v>397524519.30657154</v>
      </c>
      <c r="J220" s="16">
        <f t="shared" si="39"/>
        <v>156213146.7023083</v>
      </c>
      <c r="K220" s="19">
        <f t="shared" si="40"/>
        <v>241311372.60426325</v>
      </c>
      <c r="L220" s="16">
        <f t="shared" si="33"/>
        <v>46622632638.088219</v>
      </c>
      <c r="M220" s="17">
        <f>VLOOKUP(B220,Encargos!$A$8:$B$652,2,0)</f>
        <v>2.4659999999999999E-3</v>
      </c>
    </row>
    <row r="221" spans="1:13" x14ac:dyDescent="0.35">
      <c r="A221">
        <f t="shared" si="37"/>
        <v>149</v>
      </c>
      <c r="B221" s="1">
        <v>51167</v>
      </c>
      <c r="C221" s="16">
        <f t="shared" si="35"/>
        <v>46622632638.088219</v>
      </c>
      <c r="D221" s="16">
        <f t="shared" si="34"/>
        <v>114971412.08552554</v>
      </c>
      <c r="E221" s="16">
        <f t="shared" si="38"/>
        <v>46737604050.173744</v>
      </c>
      <c r="F221" s="16">
        <f>'9496'!X219</f>
        <v>0</v>
      </c>
      <c r="G221" s="29">
        <v>0</v>
      </c>
      <c r="H221" s="16">
        <f t="shared" si="32"/>
        <v>155792013.50057915</v>
      </c>
      <c r="I221" s="18">
        <f t="shared" si="36"/>
        <v>398504814.77118146</v>
      </c>
      <c r="J221" s="16">
        <f t="shared" si="39"/>
        <v>155792013.50057915</v>
      </c>
      <c r="K221" s="19">
        <f t="shared" si="40"/>
        <v>242712801.27060232</v>
      </c>
      <c r="L221" s="16">
        <f t="shared" si="33"/>
        <v>46494891248.903145</v>
      </c>
      <c r="M221" s="17">
        <f>VLOOKUP(B221,Encargos!$A$8:$B$652,2,0)</f>
        <v>2.4659999999999999E-3</v>
      </c>
    </row>
    <row r="222" spans="1:13" x14ac:dyDescent="0.35">
      <c r="A222">
        <f t="shared" si="37"/>
        <v>148</v>
      </c>
      <c r="B222" s="1">
        <v>51196</v>
      </c>
      <c r="C222" s="16">
        <f t="shared" si="35"/>
        <v>46494891248.903145</v>
      </c>
      <c r="D222" s="16">
        <f t="shared" si="34"/>
        <v>114656401.81979515</v>
      </c>
      <c r="E222" s="16">
        <f t="shared" si="38"/>
        <v>46609547650.722939</v>
      </c>
      <c r="F222" s="16">
        <f>'9496'!X220</f>
        <v>0</v>
      </c>
      <c r="G222" s="29">
        <v>0</v>
      </c>
      <c r="H222" s="16">
        <f t="shared" si="32"/>
        <v>155365158.83574313</v>
      </c>
      <c r="I222" s="18">
        <f t="shared" si="36"/>
        <v>399487527.64440721</v>
      </c>
      <c r="J222" s="16">
        <f t="shared" si="39"/>
        <v>155365158.83574313</v>
      </c>
      <c r="K222" s="19">
        <f t="shared" si="40"/>
        <v>244122368.80866408</v>
      </c>
      <c r="L222" s="16">
        <f t="shared" si="33"/>
        <v>46365425281.914276</v>
      </c>
      <c r="M222" s="17">
        <f>VLOOKUP(B222,Encargos!$A$8:$B$652,2,0)</f>
        <v>2.4659999999999999E-3</v>
      </c>
    </row>
    <row r="223" spans="1:13" x14ac:dyDescent="0.35">
      <c r="A223">
        <f t="shared" si="37"/>
        <v>147</v>
      </c>
      <c r="B223" s="1">
        <v>51227</v>
      </c>
      <c r="C223" s="16">
        <f t="shared" si="35"/>
        <v>46365425281.914276</v>
      </c>
      <c r="D223" s="16">
        <f t="shared" si="34"/>
        <v>114337138.7452006</v>
      </c>
      <c r="E223" s="16">
        <f t="shared" si="38"/>
        <v>46479762420.659477</v>
      </c>
      <c r="F223" s="16">
        <f>'9496'!X221</f>
        <v>0</v>
      </c>
      <c r="G223" s="29">
        <v>0</v>
      </c>
      <c r="H223" s="16">
        <f t="shared" si="32"/>
        <v>154932541.40219826</v>
      </c>
      <c r="I223" s="18">
        <f t="shared" si="36"/>
        <v>400472663.88757837</v>
      </c>
      <c r="J223" s="16">
        <f t="shared" si="39"/>
        <v>154932541.40219826</v>
      </c>
      <c r="K223" s="19">
        <f t="shared" si="40"/>
        <v>245540122.48538011</v>
      </c>
      <c r="L223" s="16">
        <f t="shared" si="33"/>
        <v>46234222298.174095</v>
      </c>
      <c r="M223" s="17">
        <f>VLOOKUP(B223,Encargos!$A$8:$B$652,2,0)</f>
        <v>2.4659999999999999E-3</v>
      </c>
    </row>
    <row r="224" spans="1:13" x14ac:dyDescent="0.35">
      <c r="A224">
        <f t="shared" si="37"/>
        <v>146</v>
      </c>
      <c r="B224" s="1">
        <v>51257</v>
      </c>
      <c r="C224" s="16">
        <f t="shared" si="35"/>
        <v>46234222298.174095</v>
      </c>
      <c r="D224" s="16">
        <f t="shared" si="34"/>
        <v>114013592.18729731</v>
      </c>
      <c r="E224" s="16">
        <f t="shared" si="38"/>
        <v>46348235890.361389</v>
      </c>
      <c r="F224" s="16">
        <f>'9496'!X222</f>
        <v>0</v>
      </c>
      <c r="G224" s="29">
        <v>0</v>
      </c>
      <c r="H224" s="16">
        <f t="shared" si="32"/>
        <v>154494119.63453797</v>
      </c>
      <c r="I224" s="18">
        <f t="shared" si="36"/>
        <v>401460229.4767251</v>
      </c>
      <c r="J224" s="16">
        <f t="shared" si="39"/>
        <v>154494119.63453797</v>
      </c>
      <c r="K224" s="19">
        <f t="shared" si="40"/>
        <v>246966109.84218714</v>
      </c>
      <c r="L224" s="16">
        <f t="shared" si="33"/>
        <v>46101269780.519203</v>
      </c>
      <c r="M224" s="17">
        <f>VLOOKUP(B224,Encargos!$A$8:$B$652,2,0)</f>
        <v>2.4659999999999999E-3</v>
      </c>
    </row>
    <row r="225" spans="1:13" x14ac:dyDescent="0.35">
      <c r="A225">
        <f t="shared" si="37"/>
        <v>145</v>
      </c>
      <c r="B225" s="1">
        <v>51288</v>
      </c>
      <c r="C225" s="16">
        <f t="shared" si="35"/>
        <v>46101269780.519203</v>
      </c>
      <c r="D225" s="16">
        <f t="shared" si="34"/>
        <v>113685731.27876034</v>
      </c>
      <c r="E225" s="16">
        <f t="shared" si="38"/>
        <v>46214955511.797966</v>
      </c>
      <c r="F225" s="16">
        <f>'9496'!X223</f>
        <v>0</v>
      </c>
      <c r="G225" s="29">
        <v>0</v>
      </c>
      <c r="H225" s="16">
        <f t="shared" si="32"/>
        <v>154049851.70599324</v>
      </c>
      <c r="I225" s="18">
        <f t="shared" si="36"/>
        <v>402450230.40261471</v>
      </c>
      <c r="J225" s="16">
        <f t="shared" si="39"/>
        <v>154049851.70599324</v>
      </c>
      <c r="K225" s="19">
        <f t="shared" si="40"/>
        <v>248400378.69662148</v>
      </c>
      <c r="L225" s="16">
        <f t="shared" si="33"/>
        <v>45966555133.101341</v>
      </c>
      <c r="M225" s="17">
        <f>VLOOKUP(B225,Encargos!$A$8:$B$652,2,0)</f>
        <v>2.4659999999999999E-3</v>
      </c>
    </row>
    <row r="226" spans="1:13" x14ac:dyDescent="0.35">
      <c r="A226">
        <f t="shared" si="37"/>
        <v>144</v>
      </c>
      <c r="B226" s="1">
        <v>51318</v>
      </c>
      <c r="C226" s="16">
        <f t="shared" si="35"/>
        <v>45966555133.101341</v>
      </c>
      <c r="D226" s="16">
        <f t="shared" si="34"/>
        <v>113353524.9582279</v>
      </c>
      <c r="E226" s="16">
        <f t="shared" si="38"/>
        <v>46079908658.05957</v>
      </c>
      <c r="F226" s="16">
        <f>'9496'!X224</f>
        <v>0</v>
      </c>
      <c r="G226" s="29">
        <v>0</v>
      </c>
      <c r="H226" s="16">
        <f t="shared" si="32"/>
        <v>153599695.52686524</v>
      </c>
      <c r="I226" s="18">
        <f t="shared" si="36"/>
        <v>403442672.67078751</v>
      </c>
      <c r="J226" s="16">
        <f t="shared" si="39"/>
        <v>153599695.52686524</v>
      </c>
      <c r="K226" s="19">
        <f t="shared" si="40"/>
        <v>249842977.14392227</v>
      </c>
      <c r="L226" s="16">
        <f t="shared" si="33"/>
        <v>45830065680.915649</v>
      </c>
      <c r="M226" s="17">
        <f>VLOOKUP(B226,Encargos!$A$8:$B$652,2,0)</f>
        <v>2.4659999999999999E-3</v>
      </c>
    </row>
    <row r="227" spans="1:13" x14ac:dyDescent="0.35">
      <c r="A227">
        <f t="shared" si="37"/>
        <v>143</v>
      </c>
      <c r="B227" s="1">
        <v>51349</v>
      </c>
      <c r="C227" s="16">
        <f t="shared" si="35"/>
        <v>45830065680.915649</v>
      </c>
      <c r="D227" s="16">
        <f t="shared" si="34"/>
        <v>113016941.96913798</v>
      </c>
      <c r="E227" s="16">
        <f t="shared" si="38"/>
        <v>45943082622.884789</v>
      </c>
      <c r="F227" s="16">
        <f>'9496'!X225</f>
        <v>0</v>
      </c>
      <c r="G227" s="29">
        <v>0</v>
      </c>
      <c r="H227" s="16">
        <f t="shared" si="32"/>
        <v>153143608.74294931</v>
      </c>
      <c r="I227" s="18">
        <f t="shared" si="36"/>
        <v>404437562.30159366</v>
      </c>
      <c r="J227" s="16">
        <f t="shared" si="39"/>
        <v>153143608.74294931</v>
      </c>
      <c r="K227" s="19">
        <f t="shared" si="40"/>
        <v>251293953.55864435</v>
      </c>
      <c r="L227" s="16">
        <f t="shared" si="33"/>
        <v>45691788669.326149</v>
      </c>
      <c r="M227" s="17">
        <f>VLOOKUP(B227,Encargos!$A$8:$B$652,2,0)</f>
        <v>2.4659999999999999E-3</v>
      </c>
    </row>
    <row r="228" spans="1:13" x14ac:dyDescent="0.35">
      <c r="A228">
        <f t="shared" si="37"/>
        <v>142</v>
      </c>
      <c r="B228" s="1">
        <v>51380</v>
      </c>
      <c r="C228" s="16">
        <f t="shared" si="35"/>
        <v>45691788669.326149</v>
      </c>
      <c r="D228" s="16">
        <f t="shared" si="34"/>
        <v>112675950.85855828</v>
      </c>
      <c r="E228" s="16">
        <f t="shared" si="38"/>
        <v>45804464620.184708</v>
      </c>
      <c r="F228" s="16">
        <f>'9496'!X226</f>
        <v>0</v>
      </c>
      <c r="G228" s="29">
        <v>0</v>
      </c>
      <c r="H228" s="16">
        <f t="shared" si="32"/>
        <v>152681548.73394904</v>
      </c>
      <c r="I228" s="18">
        <f t="shared" si="36"/>
        <v>405434905.33022946</v>
      </c>
      <c r="J228" s="16">
        <f t="shared" si="39"/>
        <v>152681548.73394904</v>
      </c>
      <c r="K228" s="19">
        <f t="shared" si="40"/>
        <v>252753356.59628043</v>
      </c>
      <c r="L228" s="16">
        <f t="shared" si="33"/>
        <v>45551711263.588425</v>
      </c>
      <c r="M228" s="17">
        <f>VLOOKUP(B228,Encargos!$A$8:$B$652,2,0)</f>
        <v>2.4659999999999999E-3</v>
      </c>
    </row>
    <row r="229" spans="1:13" x14ac:dyDescent="0.35">
      <c r="A229">
        <f t="shared" si="37"/>
        <v>141</v>
      </c>
      <c r="B229" s="1">
        <v>51410</v>
      </c>
      <c r="C229" s="16">
        <f t="shared" si="35"/>
        <v>45551711263.588425</v>
      </c>
      <c r="D229" s="16">
        <f t="shared" si="34"/>
        <v>112330519.97600906</v>
      </c>
      <c r="E229" s="16">
        <f t="shared" si="38"/>
        <v>45664041783.56443</v>
      </c>
      <c r="F229" s="16">
        <f>'9496'!X227</f>
        <v>0</v>
      </c>
      <c r="G229" s="29">
        <v>0</v>
      </c>
      <c r="H229" s="16">
        <f t="shared" si="32"/>
        <v>152213472.61188143</v>
      </c>
      <c r="I229" s="18">
        <f t="shared" si="36"/>
        <v>406434707.80677378</v>
      </c>
      <c r="J229" s="16">
        <f t="shared" si="39"/>
        <v>152213472.61188143</v>
      </c>
      <c r="K229" s="19">
        <f t="shared" si="40"/>
        <v>254221235.19489235</v>
      </c>
      <c r="L229" s="16">
        <f t="shared" si="33"/>
        <v>45409820548.369545</v>
      </c>
      <c r="M229" s="17">
        <f>VLOOKUP(B229,Encargos!$A$8:$B$652,2,0)</f>
        <v>2.4659999999999999E-3</v>
      </c>
    </row>
    <row r="230" spans="1:13" x14ac:dyDescent="0.35">
      <c r="A230">
        <f t="shared" si="37"/>
        <v>140</v>
      </c>
      <c r="B230" s="1">
        <v>51441</v>
      </c>
      <c r="C230" s="16">
        <f t="shared" si="35"/>
        <v>45409820548.369545</v>
      </c>
      <c r="D230" s="16">
        <f t="shared" si="34"/>
        <v>111980617.4722793</v>
      </c>
      <c r="E230" s="16">
        <f t="shared" si="38"/>
        <v>45521801165.841827</v>
      </c>
      <c r="F230" s="16">
        <f>'9496'!X228</f>
        <v>0</v>
      </c>
      <c r="G230" s="29">
        <v>0</v>
      </c>
      <c r="H230" s="16">
        <f t="shared" si="32"/>
        <v>151739337.21947277</v>
      </c>
      <c r="I230" s="18">
        <f t="shared" si="36"/>
        <v>407436975.79622543</v>
      </c>
      <c r="J230" s="16">
        <f t="shared" si="39"/>
        <v>151739337.21947277</v>
      </c>
      <c r="K230" s="19">
        <f t="shared" si="40"/>
        <v>255697638.57675266</v>
      </c>
      <c r="L230" s="16">
        <f t="shared" si="33"/>
        <v>45266103527.265076</v>
      </c>
      <c r="M230" s="17">
        <f>VLOOKUP(B230,Encargos!$A$8:$B$652,2,0)</f>
        <v>2.4659999999999999E-3</v>
      </c>
    </row>
    <row r="231" spans="1:13" x14ac:dyDescent="0.35">
      <c r="A231">
        <f t="shared" si="37"/>
        <v>139</v>
      </c>
      <c r="B231" s="1">
        <v>51471</v>
      </c>
      <c r="C231" s="16">
        <f t="shared" si="35"/>
        <v>45266103527.265076</v>
      </c>
      <c r="D231" s="16">
        <f t="shared" si="34"/>
        <v>111626211.29823567</v>
      </c>
      <c r="E231" s="16">
        <f t="shared" si="38"/>
        <v>45377729738.563309</v>
      </c>
      <c r="F231" s="16">
        <f>'9496'!X229</f>
        <v>0</v>
      </c>
      <c r="G231" s="29">
        <v>0</v>
      </c>
      <c r="H231" s="16">
        <f t="shared" si="32"/>
        <v>151259099.12854436</v>
      </c>
      <c r="I231" s="18">
        <f t="shared" si="36"/>
        <v>408441715.37853885</v>
      </c>
      <c r="J231" s="16">
        <f t="shared" si="39"/>
        <v>151259099.12854436</v>
      </c>
      <c r="K231" s="19">
        <f t="shared" si="40"/>
        <v>257182616.24999449</v>
      </c>
      <c r="L231" s="16">
        <f t="shared" si="33"/>
        <v>45120547122.313316</v>
      </c>
      <c r="M231" s="17">
        <f>VLOOKUP(B231,Encargos!$A$8:$B$652,2,0)</f>
        <v>2.4659999999999999E-3</v>
      </c>
    </row>
    <row r="232" spans="1:13" x14ac:dyDescent="0.35">
      <c r="A232">
        <f t="shared" si="37"/>
        <v>138</v>
      </c>
      <c r="B232" s="1">
        <v>51502</v>
      </c>
      <c r="C232" s="16">
        <f t="shared" si="35"/>
        <v>45120547122.313316</v>
      </c>
      <c r="D232" s="16">
        <f t="shared" si="34"/>
        <v>111267269.20362464</v>
      </c>
      <c r="E232" s="16">
        <f t="shared" si="38"/>
        <v>45231814391.516937</v>
      </c>
      <c r="F232" s="16">
        <f>'9496'!X230</f>
        <v>0</v>
      </c>
      <c r="G232" s="29">
        <v>0</v>
      </c>
      <c r="H232" s="16">
        <f t="shared" si="32"/>
        <v>150772714.6383898</v>
      </c>
      <c r="I232" s="18">
        <f t="shared" si="36"/>
        <v>409448932.64866239</v>
      </c>
      <c r="J232" s="16">
        <f t="shared" si="39"/>
        <v>150772714.6383898</v>
      </c>
      <c r="K232" s="19">
        <f t="shared" si="40"/>
        <v>258676218.01027259</v>
      </c>
      <c r="L232" s="16">
        <f t="shared" si="33"/>
        <v>44973138173.506668</v>
      </c>
      <c r="M232" s="17">
        <f>VLOOKUP(B232,Encargos!$A$8:$B$652,2,0)</f>
        <v>2.4659999999999999E-3</v>
      </c>
    </row>
    <row r="233" spans="1:13" x14ac:dyDescent="0.35">
      <c r="A233">
        <f t="shared" si="37"/>
        <v>137</v>
      </c>
      <c r="B233" s="1">
        <v>51533</v>
      </c>
      <c r="C233" s="16">
        <f t="shared" si="35"/>
        <v>44973138173.506668</v>
      </c>
      <c r="D233" s="16">
        <f t="shared" si="34"/>
        <v>110903758.73586744</v>
      </c>
      <c r="E233" s="16">
        <f t="shared" si="38"/>
        <v>45084041932.242538</v>
      </c>
      <c r="F233" s="16">
        <f>'9496'!X231</f>
        <v>0</v>
      </c>
      <c r="G233" s="29">
        <v>0</v>
      </c>
      <c r="H233" s="16">
        <f t="shared" si="32"/>
        <v>150280139.77414182</v>
      </c>
      <c r="I233" s="18">
        <f t="shared" si="36"/>
        <v>410458633.71657401</v>
      </c>
      <c r="J233" s="16">
        <f t="shared" si="39"/>
        <v>150280139.77414182</v>
      </c>
      <c r="K233" s="19">
        <f t="shared" si="40"/>
        <v>260178493.94243219</v>
      </c>
      <c r="L233" s="16">
        <f t="shared" si="33"/>
        <v>44823863438.300102</v>
      </c>
      <c r="M233" s="17">
        <f>VLOOKUP(B233,Encargos!$A$8:$B$652,2,0)</f>
        <v>2.4659999999999999E-3</v>
      </c>
    </row>
    <row r="234" spans="1:13" x14ac:dyDescent="0.35">
      <c r="A234">
        <f t="shared" si="37"/>
        <v>136</v>
      </c>
      <c r="B234" s="1">
        <v>51561</v>
      </c>
      <c r="C234" s="16">
        <f t="shared" si="35"/>
        <v>44823863438.300102</v>
      </c>
      <c r="D234" s="16">
        <f t="shared" si="34"/>
        <v>110535647.23884805</v>
      </c>
      <c r="E234" s="16">
        <f t="shared" si="38"/>
        <v>44934399085.538948</v>
      </c>
      <c r="F234" s="16">
        <f>'9496'!X232</f>
        <v>0</v>
      </c>
      <c r="G234" s="29">
        <v>0</v>
      </c>
      <c r="H234" s="16">
        <f t="shared" si="32"/>
        <v>149781330.28512985</v>
      </c>
      <c r="I234" s="18">
        <f t="shared" si="36"/>
        <v>411470824.70731902</v>
      </c>
      <c r="J234" s="16">
        <f t="shared" si="39"/>
        <v>149781330.28512985</v>
      </c>
      <c r="K234" s="19">
        <f t="shared" si="40"/>
        <v>261689494.42218918</v>
      </c>
      <c r="L234" s="16">
        <f t="shared" si="33"/>
        <v>44672709591.11676</v>
      </c>
      <c r="M234" s="17">
        <f>VLOOKUP(B234,Encargos!$A$8:$B$652,2,0)</f>
        <v>2.4659999999999999E-3</v>
      </c>
    </row>
    <row r="235" spans="1:13" x14ac:dyDescent="0.35">
      <c r="A235">
        <f t="shared" si="37"/>
        <v>135</v>
      </c>
      <c r="B235" s="1">
        <v>51592</v>
      </c>
      <c r="C235" s="16">
        <f t="shared" si="35"/>
        <v>44672709591.11676</v>
      </c>
      <c r="D235" s="16">
        <f t="shared" si="34"/>
        <v>110162901.85169393</v>
      </c>
      <c r="E235" s="16">
        <f t="shared" si="38"/>
        <v>44782872492.968452</v>
      </c>
      <c r="F235" s="16">
        <f>'9496'!X233</f>
        <v>0</v>
      </c>
      <c r="G235" s="29">
        <v>0</v>
      </c>
      <c r="H235" s="16">
        <f t="shared" si="32"/>
        <v>149276241.64322817</v>
      </c>
      <c r="I235" s="18">
        <f t="shared" si="36"/>
        <v>412485511.76104724</v>
      </c>
      <c r="J235" s="16">
        <f t="shared" si="39"/>
        <v>149276241.64322817</v>
      </c>
      <c r="K235" s="19">
        <f t="shared" si="40"/>
        <v>263209270.11781907</v>
      </c>
      <c r="L235" s="16">
        <f t="shared" si="33"/>
        <v>44519663222.850632</v>
      </c>
      <c r="M235" s="17">
        <f>VLOOKUP(B235,Encargos!$A$8:$B$652,2,0)</f>
        <v>2.4659999999999999E-3</v>
      </c>
    </row>
    <row r="236" spans="1:13" x14ac:dyDescent="0.35">
      <c r="A236">
        <f t="shared" si="37"/>
        <v>134</v>
      </c>
      <c r="B236" s="1">
        <v>51622</v>
      </c>
      <c r="C236" s="16">
        <f t="shared" si="35"/>
        <v>44519663222.850632</v>
      </c>
      <c r="D236" s="16">
        <f t="shared" si="34"/>
        <v>109785489.50754966</v>
      </c>
      <c r="E236" s="16">
        <f t="shared" si="38"/>
        <v>44629448712.358185</v>
      </c>
      <c r="F236" s="16">
        <f>'9496'!X234</f>
        <v>0</v>
      </c>
      <c r="G236" s="29">
        <v>0</v>
      </c>
      <c r="H236" s="16">
        <f t="shared" si="32"/>
        <v>148764829.04119396</v>
      </c>
      <c r="I236" s="18">
        <f t="shared" si="36"/>
        <v>413502701.03305</v>
      </c>
      <c r="J236" s="16">
        <f t="shared" si="39"/>
        <v>148764829.04119396</v>
      </c>
      <c r="K236" s="19">
        <f t="shared" si="40"/>
        <v>264737871.99185604</v>
      </c>
      <c r="L236" s="16">
        <f t="shared" si="33"/>
        <v>44364710840.366325</v>
      </c>
      <c r="M236" s="17">
        <f>VLOOKUP(B236,Encargos!$A$8:$B$652,2,0)</f>
        <v>2.4659999999999999E-3</v>
      </c>
    </row>
    <row r="237" spans="1:13" x14ac:dyDescent="0.35">
      <c r="A237">
        <f t="shared" si="37"/>
        <v>133</v>
      </c>
      <c r="B237" s="1">
        <v>51653</v>
      </c>
      <c r="C237" s="16">
        <f t="shared" si="35"/>
        <v>44364710840.366325</v>
      </c>
      <c r="D237" s="16">
        <f t="shared" si="34"/>
        <v>109403376.93234335</v>
      </c>
      <c r="E237" s="16">
        <f t="shared" si="38"/>
        <v>44474114217.298668</v>
      </c>
      <c r="F237" s="16">
        <f>'9496'!X235</f>
        <v>0</v>
      </c>
      <c r="G237" s="29">
        <v>0</v>
      </c>
      <c r="H237" s="16">
        <f t="shared" si="32"/>
        <v>148247047.39099556</v>
      </c>
      <c r="I237" s="18">
        <f t="shared" si="36"/>
        <v>414522398.69379753</v>
      </c>
      <c r="J237" s="16">
        <f t="shared" si="39"/>
        <v>148247047.39099556</v>
      </c>
      <c r="K237" s="19">
        <f t="shared" si="40"/>
        <v>266275351.30280197</v>
      </c>
      <c r="L237" s="16">
        <f t="shared" si="33"/>
        <v>44207838865.995872</v>
      </c>
      <c r="M237" s="17">
        <f>VLOOKUP(B237,Encargos!$A$8:$B$652,2,0)</f>
        <v>2.4659999999999999E-3</v>
      </c>
    </row>
    <row r="238" spans="1:13" x14ac:dyDescent="0.35">
      <c r="A238">
        <f t="shared" si="37"/>
        <v>132</v>
      </c>
      <c r="B238" s="1">
        <v>51683</v>
      </c>
      <c r="C238" s="16">
        <f t="shared" si="35"/>
        <v>44207838865.995872</v>
      </c>
      <c r="D238" s="16">
        <f t="shared" si="34"/>
        <v>109016530.64354582</v>
      </c>
      <c r="E238" s="16">
        <f t="shared" si="38"/>
        <v>44316855396.63942</v>
      </c>
      <c r="F238" s="16">
        <f>'9496'!X236</f>
        <v>0</v>
      </c>
      <c r="G238" s="29">
        <v>0</v>
      </c>
      <c r="H238" s="16">
        <f t="shared" si="32"/>
        <v>147722851.3221314</v>
      </c>
      <c r="I238" s="18">
        <f t="shared" si="36"/>
        <v>415544610.92897642</v>
      </c>
      <c r="J238" s="16">
        <f t="shared" si="39"/>
        <v>147722851.3221314</v>
      </c>
      <c r="K238" s="19">
        <f t="shared" si="40"/>
        <v>267821759.60684502</v>
      </c>
      <c r="L238" s="16">
        <f t="shared" si="33"/>
        <v>44049033637.03257</v>
      </c>
      <c r="M238" s="17">
        <f>VLOOKUP(B238,Encargos!$A$8:$B$652,2,0)</f>
        <v>2.4659999999999999E-3</v>
      </c>
    </row>
    <row r="239" spans="1:13" x14ac:dyDescent="0.35">
      <c r="A239">
        <f t="shared" si="37"/>
        <v>131</v>
      </c>
      <c r="B239" s="1">
        <v>51714</v>
      </c>
      <c r="C239" s="16">
        <f t="shared" si="35"/>
        <v>44049033637.03257</v>
      </c>
      <c r="D239" s="16">
        <f t="shared" si="34"/>
        <v>108624916.94892231</v>
      </c>
      <c r="E239" s="16">
        <f t="shared" si="38"/>
        <v>44157658553.981491</v>
      </c>
      <c r="F239" s="16">
        <f>'9496'!X237</f>
        <v>0</v>
      </c>
      <c r="G239" s="29">
        <v>0</v>
      </c>
      <c r="H239" s="16">
        <f t="shared" si="32"/>
        <v>147192195.17993832</v>
      </c>
      <c r="I239" s="18">
        <f t="shared" si="36"/>
        <v>416569343.93952733</v>
      </c>
      <c r="J239" s="16">
        <f t="shared" si="39"/>
        <v>147192195.17993832</v>
      </c>
      <c r="K239" s="19">
        <f t="shared" si="40"/>
        <v>269377148.75958902</v>
      </c>
      <c r="L239" s="16">
        <f t="shared" si="33"/>
        <v>43888281405.221901</v>
      </c>
      <c r="M239" s="17">
        <f>VLOOKUP(B239,Encargos!$A$8:$B$652,2,0)</f>
        <v>2.4659999999999999E-3</v>
      </c>
    </row>
    <row r="240" spans="1:13" x14ac:dyDescent="0.35">
      <c r="A240">
        <f t="shared" si="37"/>
        <v>130</v>
      </c>
      <c r="B240" s="1">
        <v>51745</v>
      </c>
      <c r="C240" s="16">
        <f t="shared" si="35"/>
        <v>43888281405.221901</v>
      </c>
      <c r="D240" s="16">
        <f t="shared" si="34"/>
        <v>108228501.9452772</v>
      </c>
      <c r="E240" s="16">
        <f t="shared" si="38"/>
        <v>43996509907.167175</v>
      </c>
      <c r="F240" s="16">
        <f>'9496'!X238</f>
        <v>0</v>
      </c>
      <c r="G240" s="29">
        <v>0</v>
      </c>
      <c r="H240" s="16">
        <f t="shared" si="32"/>
        <v>146655033.02389058</v>
      </c>
      <c r="I240" s="18">
        <f t="shared" si="36"/>
        <v>417596603.9416821</v>
      </c>
      <c r="J240" s="16">
        <f t="shared" si="39"/>
        <v>146655033.02389058</v>
      </c>
      <c r="K240" s="19">
        <f t="shared" si="40"/>
        <v>270941570.91779149</v>
      </c>
      <c r="L240" s="16">
        <f t="shared" si="33"/>
        <v>43725568336.249382</v>
      </c>
      <c r="M240" s="17">
        <f>VLOOKUP(B240,Encargos!$A$8:$B$652,2,0)</f>
        <v>2.4659999999999999E-3</v>
      </c>
    </row>
    <row r="241" spans="1:13" x14ac:dyDescent="0.35">
      <c r="A241">
        <f t="shared" si="37"/>
        <v>129</v>
      </c>
      <c r="B241" s="1">
        <v>51775</v>
      </c>
      <c r="C241" s="16">
        <f t="shared" si="35"/>
        <v>43725568336.249382</v>
      </c>
      <c r="D241" s="16">
        <f t="shared" si="34"/>
        <v>107827251.51719098</v>
      </c>
      <c r="E241" s="16">
        <f t="shared" si="38"/>
        <v>43833395587.766571</v>
      </c>
      <c r="F241" s="16">
        <f>'9496'!X239</f>
        <v>0</v>
      </c>
      <c r="G241" s="29">
        <v>0</v>
      </c>
      <c r="H241" s="16">
        <f t="shared" si="32"/>
        <v>146111318.62588859</v>
      </c>
      <c r="I241" s="18">
        <f t="shared" si="36"/>
        <v>418626397.16700226</v>
      </c>
      <c r="J241" s="16">
        <f t="shared" si="39"/>
        <v>146111318.62588859</v>
      </c>
      <c r="K241" s="19">
        <f t="shared" si="40"/>
        <v>272515078.54111367</v>
      </c>
      <c r="L241" s="16">
        <f t="shared" si="33"/>
        <v>43560880509.225456</v>
      </c>
      <c r="M241" s="17">
        <f>VLOOKUP(B241,Encargos!$A$8:$B$652,2,0)</f>
        <v>2.4659999999999999E-3</v>
      </c>
    </row>
    <row r="242" spans="1:13" x14ac:dyDescent="0.35">
      <c r="A242">
        <f t="shared" si="37"/>
        <v>128</v>
      </c>
      <c r="B242" s="1">
        <v>51806</v>
      </c>
      <c r="C242" s="16">
        <f t="shared" si="35"/>
        <v>43560880509.225456</v>
      </c>
      <c r="D242" s="16">
        <f t="shared" si="34"/>
        <v>107421131.33574997</v>
      </c>
      <c r="E242" s="16">
        <f t="shared" si="38"/>
        <v>43668301640.561203</v>
      </c>
      <c r="F242" s="16">
        <f>'9496'!X240</f>
        <v>0</v>
      </c>
      <c r="G242" s="29">
        <v>0</v>
      </c>
      <c r="H242" s="16">
        <f t="shared" si="32"/>
        <v>145561005.46853736</v>
      </c>
      <c r="I242" s="18">
        <f t="shared" si="36"/>
        <v>419658729.86241603</v>
      </c>
      <c r="J242" s="16">
        <f t="shared" si="39"/>
        <v>145561005.46853736</v>
      </c>
      <c r="K242" s="19">
        <f t="shared" si="40"/>
        <v>274097724.3938787</v>
      </c>
      <c r="L242" s="16">
        <f t="shared" si="33"/>
        <v>43394203916.16732</v>
      </c>
      <c r="M242" s="17">
        <f>VLOOKUP(B242,Encargos!$A$8:$B$652,2,0)</f>
        <v>2.4659999999999999E-3</v>
      </c>
    </row>
    <row r="243" spans="1:13" x14ac:dyDescent="0.35">
      <c r="A243">
        <f t="shared" si="37"/>
        <v>127</v>
      </c>
      <c r="B243" s="1">
        <v>51836</v>
      </c>
      <c r="C243" s="16">
        <f t="shared" si="35"/>
        <v>43394203916.16732</v>
      </c>
      <c r="D243" s="16">
        <f t="shared" si="34"/>
        <v>107010106.8572686</v>
      </c>
      <c r="E243" s="16">
        <f t="shared" si="38"/>
        <v>43501214023.02459</v>
      </c>
      <c r="F243" s="16">
        <f>'9496'!X241</f>
        <v>0</v>
      </c>
      <c r="G243" s="29">
        <v>0</v>
      </c>
      <c r="H243" s="16">
        <f t="shared" si="32"/>
        <v>145004046.7434153</v>
      </c>
      <c r="I243" s="18">
        <f t="shared" si="36"/>
        <v>420693608.29025662</v>
      </c>
      <c r="J243" s="16">
        <f t="shared" si="39"/>
        <v>145004046.7434153</v>
      </c>
      <c r="K243" s="19">
        <f t="shared" si="40"/>
        <v>275689561.54684132</v>
      </c>
      <c r="L243" s="16">
        <f t="shared" si="33"/>
        <v>43225524461.477745</v>
      </c>
      <c r="M243" s="17">
        <f>VLOOKUP(B243,Encargos!$A$8:$B$652,2,0)</f>
        <v>2.4659999999999999E-3</v>
      </c>
    </row>
    <row r="244" spans="1:13" x14ac:dyDescent="0.35">
      <c r="A244">
        <f t="shared" si="37"/>
        <v>126</v>
      </c>
      <c r="B244" s="1">
        <v>51867</v>
      </c>
      <c r="C244" s="16">
        <f t="shared" si="35"/>
        <v>43225524461.477745</v>
      </c>
      <c r="D244" s="16">
        <f t="shared" si="34"/>
        <v>106594143.32200411</v>
      </c>
      <c r="E244" s="16">
        <f t="shared" si="38"/>
        <v>43332118604.799751</v>
      </c>
      <c r="F244" s="16">
        <f>'9496'!X242</f>
        <v>0</v>
      </c>
      <c r="G244" s="29">
        <v>0</v>
      </c>
      <c r="H244" s="16">
        <f t="shared" si="32"/>
        <v>144440395.34933251</v>
      </c>
      <c r="I244" s="18">
        <f t="shared" si="36"/>
        <v>421731038.72830051</v>
      </c>
      <c r="J244" s="16">
        <f t="shared" si="39"/>
        <v>144440395.34933251</v>
      </c>
      <c r="K244" s="19">
        <f t="shared" si="40"/>
        <v>277290643.378968</v>
      </c>
      <c r="L244" s="16">
        <f t="shared" si="33"/>
        <v>43054827961.420784</v>
      </c>
      <c r="M244" s="17">
        <f>VLOOKUP(B244,Encargos!$A$8:$B$652,2,0)</f>
        <v>2.4659999999999999E-3</v>
      </c>
    </row>
    <row r="245" spans="1:13" x14ac:dyDescent="0.35">
      <c r="A245">
        <f t="shared" si="37"/>
        <v>125</v>
      </c>
      <c r="B245" s="1">
        <v>51898</v>
      </c>
      <c r="C245" s="16">
        <f t="shared" si="35"/>
        <v>43054827961.420784</v>
      </c>
      <c r="D245" s="16">
        <f t="shared" si="34"/>
        <v>106173205.75286365</v>
      </c>
      <c r="E245" s="16">
        <f t="shared" si="38"/>
        <v>43161001167.173645</v>
      </c>
      <c r="F245" s="16">
        <f>'9496'!X243</f>
        <v>0</v>
      </c>
      <c r="G245" s="29">
        <v>0</v>
      </c>
      <c r="H245" s="16">
        <f t="shared" si="32"/>
        <v>143870003.89057884</v>
      </c>
      <c r="I245" s="18">
        <f t="shared" si="36"/>
        <v>422771027.46980435</v>
      </c>
      <c r="J245" s="16">
        <f t="shared" si="39"/>
        <v>143870003.89057884</v>
      </c>
      <c r="K245" s="19">
        <f t="shared" si="40"/>
        <v>278901023.57922554</v>
      </c>
      <c r="L245" s="16">
        <f t="shared" si="33"/>
        <v>42882100143.594421</v>
      </c>
      <c r="M245" s="17">
        <f>VLOOKUP(B245,Encargos!$A$8:$B$652,2,0)</f>
        <v>2.4659999999999999E-3</v>
      </c>
    </row>
    <row r="246" spans="1:13" x14ac:dyDescent="0.35">
      <c r="A246">
        <f t="shared" si="37"/>
        <v>124</v>
      </c>
      <c r="B246" s="1">
        <v>51926</v>
      </c>
      <c r="C246" s="16">
        <f t="shared" si="35"/>
        <v>42882100143.594421</v>
      </c>
      <c r="D246" s="16">
        <f t="shared" si="34"/>
        <v>105747258.95410384</v>
      </c>
      <c r="E246" s="16">
        <f t="shared" si="38"/>
        <v>42987847402.548523</v>
      </c>
      <c r="F246" s="16">
        <f>'9496'!X244</f>
        <v>0</v>
      </c>
      <c r="G246" s="29">
        <v>0</v>
      </c>
      <c r="H246" s="16">
        <f t="shared" si="32"/>
        <v>143292824.67516175</v>
      </c>
      <c r="I246" s="18">
        <f t="shared" si="36"/>
        <v>423813580.82354492</v>
      </c>
      <c r="J246" s="16">
        <f t="shared" si="39"/>
        <v>143292824.67516175</v>
      </c>
      <c r="K246" s="19">
        <f t="shared" si="40"/>
        <v>280520756.14838314</v>
      </c>
      <c r="L246" s="16">
        <f t="shared" si="33"/>
        <v>42707326646.400139</v>
      </c>
      <c r="M246" s="17">
        <f>VLOOKUP(B246,Encargos!$A$8:$B$652,2,0)</f>
        <v>2.4659999999999999E-3</v>
      </c>
    </row>
    <row r="247" spans="1:13" x14ac:dyDescent="0.35">
      <c r="A247">
        <f t="shared" si="37"/>
        <v>123</v>
      </c>
      <c r="B247" s="1">
        <v>51957</v>
      </c>
      <c r="C247" s="16">
        <f t="shared" si="35"/>
        <v>42707326646.400139</v>
      </c>
      <c r="D247" s="16">
        <f t="shared" si="34"/>
        <v>105316267.51002274</v>
      </c>
      <c r="E247" s="16">
        <f t="shared" si="38"/>
        <v>42812642913.910164</v>
      </c>
      <c r="F247" s="16">
        <f>'9496'!X245</f>
        <v>0</v>
      </c>
      <c r="G247" s="29">
        <v>0</v>
      </c>
      <c r="H247" s="16">
        <f t="shared" si="32"/>
        <v>142708809.71303388</v>
      </c>
      <c r="I247" s="18">
        <f t="shared" si="36"/>
        <v>424858705.1138559</v>
      </c>
      <c r="J247" s="16">
        <f t="shared" si="39"/>
        <v>142708809.71303388</v>
      </c>
      <c r="K247" s="19">
        <f t="shared" si="40"/>
        <v>282149895.40082204</v>
      </c>
      <c r="L247" s="16">
        <f t="shared" si="33"/>
        <v>42530493018.509346</v>
      </c>
      <c r="M247" s="17">
        <f>VLOOKUP(B247,Encargos!$A$8:$B$652,2,0)</f>
        <v>2.4659999999999999E-3</v>
      </c>
    </row>
    <row r="248" spans="1:13" x14ac:dyDescent="0.35">
      <c r="A248">
        <f t="shared" si="37"/>
        <v>122</v>
      </c>
      <c r="B248" s="1">
        <v>51987</v>
      </c>
      <c r="C248" s="16">
        <f t="shared" si="35"/>
        <v>42530493018.509346</v>
      </c>
      <c r="D248" s="16">
        <f t="shared" si="34"/>
        <v>104880195.78364404</v>
      </c>
      <c r="E248" s="16">
        <f t="shared" si="38"/>
        <v>42635373214.292992</v>
      </c>
      <c r="F248" s="16">
        <f>'9496'!X246</f>
        <v>0</v>
      </c>
      <c r="G248" s="29">
        <v>0</v>
      </c>
      <c r="H248" s="16">
        <f t="shared" si="32"/>
        <v>142117910.71430999</v>
      </c>
      <c r="I248" s="18">
        <f t="shared" si="36"/>
        <v>425906406.68066669</v>
      </c>
      <c r="J248" s="16">
        <f t="shared" si="39"/>
        <v>142117910.71430999</v>
      </c>
      <c r="K248" s="19">
        <f t="shared" si="40"/>
        <v>283788495.96635669</v>
      </c>
      <c r="L248" s="16">
        <f t="shared" si="33"/>
        <v>42351584718.326637</v>
      </c>
      <c r="M248" s="17">
        <f>VLOOKUP(B248,Encargos!$A$8:$B$652,2,0)</f>
        <v>2.4659999999999999E-3</v>
      </c>
    </row>
    <row r="249" spans="1:13" x14ac:dyDescent="0.35">
      <c r="A249">
        <f t="shared" si="37"/>
        <v>121</v>
      </c>
      <c r="B249" s="1">
        <v>52018</v>
      </c>
      <c r="C249" s="16">
        <f t="shared" si="35"/>
        <v>42351584718.326637</v>
      </c>
      <c r="D249" s="16">
        <f t="shared" si="34"/>
        <v>104439007.91539349</v>
      </c>
      <c r="E249" s="16">
        <f t="shared" si="38"/>
        <v>42456023726.242027</v>
      </c>
      <c r="F249" s="16">
        <f>'9496'!X247</f>
        <v>0</v>
      </c>
      <c r="G249" s="29">
        <v>0</v>
      </c>
      <c r="H249" s="16">
        <f t="shared" si="32"/>
        <v>141520079.08747342</v>
      </c>
      <c r="I249" s="18">
        <f t="shared" si="36"/>
        <v>426956691.87954122</v>
      </c>
      <c r="J249" s="16">
        <f t="shared" si="39"/>
        <v>141520079.08747342</v>
      </c>
      <c r="K249" s="19">
        <f t="shared" si="40"/>
        <v>285436612.79206777</v>
      </c>
      <c r="L249" s="16">
        <f t="shared" si="33"/>
        <v>42170587113.449959</v>
      </c>
      <c r="M249" s="17">
        <f>VLOOKUP(B249,Encargos!$A$8:$B$652,2,0)</f>
        <v>2.4659999999999999E-3</v>
      </c>
    </row>
    <row r="250" spans="1:13" x14ac:dyDescent="0.35">
      <c r="A250">
        <f t="shared" si="37"/>
        <v>120</v>
      </c>
      <c r="B250" s="1">
        <v>52048</v>
      </c>
      <c r="C250" s="16">
        <f t="shared" si="35"/>
        <v>42170587113.449959</v>
      </c>
      <c r="D250" s="16">
        <f t="shared" si="34"/>
        <v>103992667.8217676</v>
      </c>
      <c r="E250" s="16">
        <f t="shared" si="38"/>
        <v>42274579781.271729</v>
      </c>
      <c r="F250" s="16">
        <f>'9496'!X248</f>
        <v>0</v>
      </c>
      <c r="G250" s="29">
        <v>0</v>
      </c>
      <c r="H250" s="16">
        <f t="shared" si="32"/>
        <v>140915265.93757245</v>
      </c>
      <c r="I250" s="18">
        <f t="shared" si="36"/>
        <v>428009567.08171618</v>
      </c>
      <c r="J250" s="16">
        <f t="shared" si="39"/>
        <v>140915265.93757245</v>
      </c>
      <c r="K250" s="19">
        <f t="shared" si="40"/>
        <v>287094301.1441437</v>
      </c>
      <c r="L250" s="16">
        <f t="shared" si="33"/>
        <v>41987485480.127579</v>
      </c>
      <c r="M250" s="17">
        <f>VLOOKUP(B250,Encargos!$A$8:$B$652,2,0)</f>
        <v>2.4659999999999999E-3</v>
      </c>
    </row>
    <row r="251" spans="1:13" x14ac:dyDescent="0.35">
      <c r="A251">
        <f t="shared" si="37"/>
        <v>119</v>
      </c>
      <c r="B251" s="1">
        <v>52079</v>
      </c>
      <c r="C251" s="16">
        <f t="shared" si="35"/>
        <v>41987485480.127579</v>
      </c>
      <c r="D251" s="16">
        <f t="shared" si="34"/>
        <v>103541139.1939946</v>
      </c>
      <c r="E251" s="16">
        <f t="shared" si="38"/>
        <v>42091026619.321571</v>
      </c>
      <c r="F251" s="16">
        <f>'9496'!X249</f>
        <v>0</v>
      </c>
      <c r="G251" s="29">
        <v>0</v>
      </c>
      <c r="H251" s="16">
        <f t="shared" si="32"/>
        <v>140303422.06440523</v>
      </c>
      <c r="I251" s="18">
        <f t="shared" si="36"/>
        <v>429065038.67413956</v>
      </c>
      <c r="J251" s="16">
        <f t="shared" si="39"/>
        <v>140303422.06440523</v>
      </c>
      <c r="K251" s="19">
        <f t="shared" si="40"/>
        <v>288761616.6097343</v>
      </c>
      <c r="L251" s="16">
        <f t="shared" si="33"/>
        <v>41802265002.711838</v>
      </c>
      <c r="M251" s="17">
        <f>VLOOKUP(B251,Encargos!$A$8:$B$652,2,0)</f>
        <v>2.4659999999999999E-3</v>
      </c>
    </row>
    <row r="252" spans="1:13" x14ac:dyDescent="0.35">
      <c r="A252">
        <f t="shared" si="37"/>
        <v>118</v>
      </c>
      <c r="B252" s="1">
        <v>52110</v>
      </c>
      <c r="C252" s="16">
        <f t="shared" si="35"/>
        <v>41802265002.711838</v>
      </c>
      <c r="D252" s="16">
        <f t="shared" si="34"/>
        <v>103084385.49668738</v>
      </c>
      <c r="E252" s="16">
        <f t="shared" si="38"/>
        <v>41905349388.208527</v>
      </c>
      <c r="F252" s="16">
        <f>'9496'!X250</f>
        <v>0</v>
      </c>
      <c r="G252" s="29">
        <v>0</v>
      </c>
      <c r="H252" s="16">
        <f t="shared" si="32"/>
        <v>139684497.96069509</v>
      </c>
      <c r="I252" s="18">
        <f t="shared" si="36"/>
        <v>430123113.05950999</v>
      </c>
      <c r="J252" s="16">
        <f t="shared" si="39"/>
        <v>139684497.96069509</v>
      </c>
      <c r="K252" s="19">
        <f t="shared" si="40"/>
        <v>290438615.0988149</v>
      </c>
      <c r="L252" s="16">
        <f t="shared" si="33"/>
        <v>41614910773.109711</v>
      </c>
      <c r="M252" s="17">
        <f>VLOOKUP(B252,Encargos!$A$8:$B$652,2,0)</f>
        <v>2.4659999999999999E-3</v>
      </c>
    </row>
    <row r="253" spans="1:13" x14ac:dyDescent="0.35">
      <c r="A253">
        <f t="shared" si="37"/>
        <v>117</v>
      </c>
      <c r="B253" s="1">
        <v>52140</v>
      </c>
      <c r="C253" s="16">
        <f t="shared" si="35"/>
        <v>41614910773.109711</v>
      </c>
      <c r="D253" s="16">
        <f t="shared" si="34"/>
        <v>102622369.96648854</v>
      </c>
      <c r="E253" s="16">
        <f t="shared" si="38"/>
        <v>41717533143.076202</v>
      </c>
      <c r="F253" s="16">
        <f>'9496'!X251</f>
        <v>0</v>
      </c>
      <c r="G253" s="29">
        <v>0</v>
      </c>
      <c r="H253" s="16">
        <f t="shared" si="32"/>
        <v>139058443.81025401</v>
      </c>
      <c r="I253" s="18">
        <f t="shared" si="36"/>
        <v>431183796.65631485</v>
      </c>
      <c r="J253" s="16">
        <f t="shared" si="39"/>
        <v>139058443.81025401</v>
      </c>
      <c r="K253" s="19">
        <f t="shared" si="40"/>
        <v>292125352.84606087</v>
      </c>
      <c r="L253" s="16">
        <f t="shared" si="33"/>
        <v>41425407790.230148</v>
      </c>
      <c r="M253" s="17">
        <f>VLOOKUP(B253,Encargos!$A$8:$B$652,2,0)</f>
        <v>2.4659999999999999E-3</v>
      </c>
    </row>
    <row r="254" spans="1:13" x14ac:dyDescent="0.35">
      <c r="A254">
        <f t="shared" si="37"/>
        <v>116</v>
      </c>
      <c r="B254" s="1">
        <v>52171</v>
      </c>
      <c r="C254" s="16">
        <f t="shared" si="35"/>
        <v>41425407790.230148</v>
      </c>
      <c r="D254" s="16">
        <f t="shared" si="34"/>
        <v>102155055.61070754</v>
      </c>
      <c r="E254" s="16">
        <f t="shared" si="38"/>
        <v>41527562845.840858</v>
      </c>
      <c r="F254" s="16">
        <f>'9496'!X252</f>
        <v>0</v>
      </c>
      <c r="G254" s="29">
        <v>0</v>
      </c>
      <c r="H254" s="16">
        <f t="shared" si="32"/>
        <v>138425209.4861362</v>
      </c>
      <c r="I254" s="18">
        <f t="shared" si="36"/>
        <v>432247095.8988694</v>
      </c>
      <c r="J254" s="16">
        <f t="shared" si="39"/>
        <v>138425209.4861362</v>
      </c>
      <c r="K254" s="19">
        <f t="shared" si="40"/>
        <v>293821886.4127332</v>
      </c>
      <c r="L254" s="16">
        <f t="shared" si="33"/>
        <v>41233740959.428123</v>
      </c>
      <c r="M254" s="17">
        <f>VLOOKUP(B254,Encargos!$A$8:$B$652,2,0)</f>
        <v>2.4659999999999999E-3</v>
      </c>
    </row>
    <row r="255" spans="1:13" x14ac:dyDescent="0.35">
      <c r="A255">
        <f t="shared" si="37"/>
        <v>115</v>
      </c>
      <c r="B255" s="1">
        <v>52201</v>
      </c>
      <c r="C255" s="16">
        <f t="shared" si="35"/>
        <v>41233740959.428123</v>
      </c>
      <c r="D255" s="16">
        <f t="shared" si="34"/>
        <v>101682405.20594975</v>
      </c>
      <c r="E255" s="16">
        <f t="shared" si="38"/>
        <v>41335423364.634071</v>
      </c>
      <c r="F255" s="16">
        <f>'9496'!X253</f>
        <v>0</v>
      </c>
      <c r="G255" s="29">
        <v>0</v>
      </c>
      <c r="H255" s="16">
        <f t="shared" si="32"/>
        <v>137784744.54878023</v>
      </c>
      <c r="I255" s="18">
        <f t="shared" si="36"/>
        <v>433313017.23735601</v>
      </c>
      <c r="J255" s="16">
        <f t="shared" si="39"/>
        <v>137784744.54878023</v>
      </c>
      <c r="K255" s="19">
        <f t="shared" si="40"/>
        <v>295528272.68857574</v>
      </c>
      <c r="L255" s="16">
        <f t="shared" si="33"/>
        <v>41039895091.945496</v>
      </c>
      <c r="M255" s="17">
        <f>VLOOKUP(B255,Encargos!$A$8:$B$652,2,0)</f>
        <v>2.4659999999999999E-3</v>
      </c>
    </row>
    <row r="256" spans="1:13" x14ac:dyDescent="0.35">
      <c r="A256">
        <f t="shared" si="37"/>
        <v>114</v>
      </c>
      <c r="B256" s="1">
        <v>52232</v>
      </c>
      <c r="C256" s="16">
        <f t="shared" si="35"/>
        <v>41039895091.945496</v>
      </c>
      <c r="D256" s="16">
        <f t="shared" si="34"/>
        <v>101204381.29673758</v>
      </c>
      <c r="E256" s="16">
        <f t="shared" si="38"/>
        <v>41141099473.242233</v>
      </c>
      <c r="F256" s="16">
        <f>'9496'!X254</f>
        <v>0</v>
      </c>
      <c r="G256" s="29">
        <v>0</v>
      </c>
      <c r="H256" s="16">
        <f t="shared" ref="H256:H319" si="41">SUM(E256:G256)*$N$4</f>
        <v>137136998.24414077</v>
      </c>
      <c r="I256" s="18">
        <f t="shared" si="36"/>
        <v>434381567.13786328</v>
      </c>
      <c r="J256" s="16">
        <f t="shared" si="39"/>
        <v>137136998.24414077</v>
      </c>
      <c r="K256" s="19">
        <f t="shared" si="40"/>
        <v>297244568.89372253</v>
      </c>
      <c r="L256" s="16">
        <f t="shared" ref="L256:L319" si="42">SUM(E256:H256)-I256</f>
        <v>40843854904.348511</v>
      </c>
      <c r="M256" s="17">
        <f>VLOOKUP(B256,Encargos!$A$8:$B$652,2,0)</f>
        <v>2.4659999999999999E-3</v>
      </c>
    </row>
    <row r="257" spans="1:13" x14ac:dyDescent="0.35">
      <c r="A257">
        <f t="shared" si="37"/>
        <v>113</v>
      </c>
      <c r="B257" s="1">
        <v>52263</v>
      </c>
      <c r="C257" s="16">
        <f t="shared" si="35"/>
        <v>40843854904.348511</v>
      </c>
      <c r="D257" s="16">
        <f t="shared" ref="D257:D320" si="43">C257*M257</f>
        <v>100720946.19412342</v>
      </c>
      <c r="E257" s="16">
        <f t="shared" si="38"/>
        <v>40944575850.542633</v>
      </c>
      <c r="F257" s="16">
        <f>'9496'!X255</f>
        <v>0</v>
      </c>
      <c r="G257" s="29">
        <v>0</v>
      </c>
      <c r="H257" s="16">
        <f t="shared" si="41"/>
        <v>136481919.50180879</v>
      </c>
      <c r="I257" s="18">
        <f t="shared" si="36"/>
        <v>435452752.08242524</v>
      </c>
      <c r="J257" s="16">
        <f t="shared" si="39"/>
        <v>136481919.50180879</v>
      </c>
      <c r="K257" s="19">
        <f t="shared" si="40"/>
        <v>298970832.58061647</v>
      </c>
      <c r="L257" s="16">
        <f t="shared" si="42"/>
        <v>40645605017.962013</v>
      </c>
      <c r="M257" s="17">
        <f>VLOOKUP(B257,Encargos!$A$8:$B$652,2,0)</f>
        <v>2.4659999999999999E-3</v>
      </c>
    </row>
    <row r="258" spans="1:13" x14ac:dyDescent="0.35">
      <c r="A258">
        <f t="shared" si="37"/>
        <v>112</v>
      </c>
      <c r="B258" s="1">
        <v>52291</v>
      </c>
      <c r="C258" s="16">
        <f t="shared" si="35"/>
        <v>40645605017.962013</v>
      </c>
      <c r="D258" s="16">
        <f t="shared" si="43"/>
        <v>100232061.97429432</v>
      </c>
      <c r="E258" s="16">
        <f t="shared" si="38"/>
        <v>40745837079.93631</v>
      </c>
      <c r="F258" s="16">
        <f>'9496'!X256</f>
        <v>0</v>
      </c>
      <c r="G258" s="29">
        <v>0</v>
      </c>
      <c r="H258" s="16">
        <f t="shared" si="41"/>
        <v>135819456.93312106</v>
      </c>
      <c r="I258" s="18">
        <f t="shared" si="36"/>
        <v>436526578.56906044</v>
      </c>
      <c r="J258" s="16">
        <f t="shared" si="39"/>
        <v>135819456.93312106</v>
      </c>
      <c r="K258" s="19">
        <f t="shared" si="40"/>
        <v>300707121.63593936</v>
      </c>
      <c r="L258" s="16">
        <f t="shared" si="42"/>
        <v>40445129958.300369</v>
      </c>
      <c r="M258" s="17">
        <f>VLOOKUP(B258,Encargos!$A$8:$B$652,2,0)</f>
        <v>2.4659999999999999E-3</v>
      </c>
    </row>
    <row r="259" spans="1:13" x14ac:dyDescent="0.35">
      <c r="A259">
        <f t="shared" si="37"/>
        <v>111</v>
      </c>
      <c r="B259" s="1">
        <v>52322</v>
      </c>
      <c r="C259" s="16">
        <f t="shared" si="35"/>
        <v>40445129958.300369</v>
      </c>
      <c r="D259" s="16">
        <f t="shared" si="43"/>
        <v>99737690.477168709</v>
      </c>
      <c r="E259" s="16">
        <f t="shared" si="38"/>
        <v>40544867648.777534</v>
      </c>
      <c r="F259" s="16">
        <f>'9496'!X257</f>
        <v>0</v>
      </c>
      <c r="G259" s="29">
        <v>0</v>
      </c>
      <c r="H259" s="16">
        <f t="shared" si="41"/>
        <v>135149558.82925847</v>
      </c>
      <c r="I259" s="18">
        <f t="shared" si="36"/>
        <v>437603053.11181176</v>
      </c>
      <c r="J259" s="16">
        <f t="shared" si="39"/>
        <v>135149558.82925847</v>
      </c>
      <c r="K259" s="19">
        <f t="shared" si="40"/>
        <v>302453494.28255332</v>
      </c>
      <c r="L259" s="16">
        <f t="shared" si="42"/>
        <v>40242414154.494987</v>
      </c>
      <c r="M259" s="17">
        <f>VLOOKUP(B259,Encargos!$A$8:$B$652,2,0)</f>
        <v>2.4659999999999999E-3</v>
      </c>
    </row>
    <row r="260" spans="1:13" x14ac:dyDescent="0.35">
      <c r="A260">
        <f t="shared" si="37"/>
        <v>110</v>
      </c>
      <c r="B260" s="1">
        <v>52352</v>
      </c>
      <c r="C260" s="16">
        <f t="shared" si="35"/>
        <v>40242414154.494987</v>
      </c>
      <c r="D260" s="16">
        <f t="shared" si="43"/>
        <v>99237793.304984629</v>
      </c>
      <c r="E260" s="16">
        <f t="shared" si="38"/>
        <v>40341651947.799973</v>
      </c>
      <c r="F260" s="16">
        <f>'9496'!X258</f>
        <v>0</v>
      </c>
      <c r="G260" s="29">
        <v>0</v>
      </c>
      <c r="H260" s="16">
        <f t="shared" si="41"/>
        <v>134472173.15933326</v>
      </c>
      <c r="I260" s="18">
        <f t="shared" si="36"/>
        <v>438682182.24078548</v>
      </c>
      <c r="J260" s="16">
        <f t="shared" si="39"/>
        <v>134472173.15933326</v>
      </c>
      <c r="K260" s="19">
        <f t="shared" si="40"/>
        <v>304210009.08145225</v>
      </c>
      <c r="L260" s="16">
        <f t="shared" si="42"/>
        <v>40037441938.718521</v>
      </c>
      <c r="M260" s="17">
        <f>VLOOKUP(B260,Encargos!$A$8:$B$652,2,0)</f>
        <v>2.4659999999999999E-3</v>
      </c>
    </row>
    <row r="261" spans="1:13" x14ac:dyDescent="0.35">
      <c r="A261">
        <f t="shared" si="37"/>
        <v>109</v>
      </c>
      <c r="B261" s="1">
        <v>52383</v>
      </c>
      <c r="C261" s="16">
        <f t="shared" ref="C261:C324" si="44">L260</f>
        <v>40037441938.718521</v>
      </c>
      <c r="D261" s="16">
        <f t="shared" si="43"/>
        <v>98732331.820879862</v>
      </c>
      <c r="E261" s="16">
        <f t="shared" si="38"/>
        <v>40136174270.539398</v>
      </c>
      <c r="F261" s="16">
        <f>'9496'!X259</f>
        <v>0</v>
      </c>
      <c r="G261" s="29">
        <v>0</v>
      </c>
      <c r="H261" s="16">
        <f t="shared" si="41"/>
        <v>133787247.56846467</v>
      </c>
      <c r="I261" s="18">
        <f t="shared" si="36"/>
        <v>439763972.50219131</v>
      </c>
      <c r="J261" s="16">
        <f t="shared" si="39"/>
        <v>133787247.56846467</v>
      </c>
      <c r="K261" s="19">
        <f t="shared" si="40"/>
        <v>305976724.93372667</v>
      </c>
      <c r="L261" s="16">
        <f t="shared" si="42"/>
        <v>39830197545.605675</v>
      </c>
      <c r="M261" s="17">
        <f>VLOOKUP(B261,Encargos!$A$8:$B$652,2,0)</f>
        <v>2.4659999999999999E-3</v>
      </c>
    </row>
    <row r="262" spans="1:13" x14ac:dyDescent="0.35">
      <c r="A262">
        <f t="shared" si="37"/>
        <v>108</v>
      </c>
      <c r="B262" s="1">
        <v>52413</v>
      </c>
      <c r="C262" s="16">
        <f t="shared" si="44"/>
        <v>39830197545.605675</v>
      </c>
      <c r="D262" s="16">
        <f t="shared" si="43"/>
        <v>98221267.14746359</v>
      </c>
      <c r="E262" s="16">
        <f t="shared" si="38"/>
        <v>39928418812.753136</v>
      </c>
      <c r="F262" s="16">
        <f>'9496'!X260</f>
        <v>0</v>
      </c>
      <c r="G262" s="29">
        <v>0</v>
      </c>
      <c r="H262" s="16">
        <f t="shared" si="41"/>
        <v>133094729.37584379</v>
      </c>
      <c r="I262" s="18">
        <f t="shared" si="36"/>
        <v>440848430.45838171</v>
      </c>
      <c r="J262" s="16">
        <f t="shared" si="39"/>
        <v>133094729.37584379</v>
      </c>
      <c r="K262" s="19">
        <f t="shared" si="40"/>
        <v>307753701.08253789</v>
      </c>
      <c r="L262" s="16">
        <f t="shared" si="42"/>
        <v>39620665111.670601</v>
      </c>
      <c r="M262" s="17">
        <f>VLOOKUP(B262,Encargos!$A$8:$B$652,2,0)</f>
        <v>2.4659999999999999E-3</v>
      </c>
    </row>
    <row r="263" spans="1:13" x14ac:dyDescent="0.35">
      <c r="A263">
        <f t="shared" si="37"/>
        <v>107</v>
      </c>
      <c r="B263" s="1">
        <v>52444</v>
      </c>
      <c r="C263" s="16">
        <f t="shared" si="44"/>
        <v>39620665111.670601</v>
      </c>
      <c r="D263" s="16">
        <f t="shared" si="43"/>
        <v>97704560.165379703</v>
      </c>
      <c r="E263" s="16">
        <f t="shared" si="38"/>
        <v>39718369671.835983</v>
      </c>
      <c r="F263" s="16">
        <f>'9496'!X261</f>
        <v>0</v>
      </c>
      <c r="G263" s="29">
        <v>0</v>
      </c>
      <c r="H263" s="16">
        <f t="shared" si="41"/>
        <v>132394565.57278661</v>
      </c>
      <c r="I263" s="18">
        <f t="shared" si="36"/>
        <v>441935562.6878922</v>
      </c>
      <c r="J263" s="16">
        <f t="shared" si="39"/>
        <v>132394565.57278661</v>
      </c>
      <c r="K263" s="19">
        <f t="shared" si="40"/>
        <v>309540997.11510557</v>
      </c>
      <c r="L263" s="16">
        <f t="shared" si="42"/>
        <v>39408828674.720879</v>
      </c>
      <c r="M263" s="17">
        <f>VLOOKUP(B263,Encargos!$A$8:$B$652,2,0)</f>
        <v>2.4659999999999999E-3</v>
      </c>
    </row>
    <row r="264" spans="1:13" x14ac:dyDescent="0.35">
      <c r="A264">
        <f t="shared" si="37"/>
        <v>106</v>
      </c>
      <c r="B264" s="1">
        <v>52475</v>
      </c>
      <c r="C264" s="16">
        <f t="shared" si="44"/>
        <v>39408828674.720879</v>
      </c>
      <c r="D264" s="16">
        <f t="shared" si="43"/>
        <v>97182171.511861682</v>
      </c>
      <c r="E264" s="16">
        <f t="shared" si="38"/>
        <v>39506010846.232742</v>
      </c>
      <c r="F264" s="16">
        <f>'9496'!X262</f>
        <v>0</v>
      </c>
      <c r="G264" s="29">
        <v>0</v>
      </c>
      <c r="H264" s="16">
        <f t="shared" si="41"/>
        <v>131686702.82077582</v>
      </c>
      <c r="I264" s="18">
        <f t="shared" si="36"/>
        <v>443025375.7854805</v>
      </c>
      <c r="J264" s="16">
        <f t="shared" si="39"/>
        <v>131686702.82077582</v>
      </c>
      <c r="K264" s="19">
        <f t="shared" si="40"/>
        <v>311338672.96470469</v>
      </c>
      <c r="L264" s="16">
        <f t="shared" si="42"/>
        <v>39194672173.268036</v>
      </c>
      <c r="M264" s="17">
        <f>VLOOKUP(B264,Encargos!$A$8:$B$652,2,0)</f>
        <v>2.4659999999999999E-3</v>
      </c>
    </row>
    <row r="265" spans="1:13" x14ac:dyDescent="0.35">
      <c r="A265">
        <f t="shared" si="37"/>
        <v>105</v>
      </c>
      <c r="B265" s="1">
        <v>52505</v>
      </c>
      <c r="C265" s="16">
        <f t="shared" si="44"/>
        <v>39194672173.268036</v>
      </c>
      <c r="D265" s="16">
        <f t="shared" si="43"/>
        <v>96654061.579278976</v>
      </c>
      <c r="E265" s="16">
        <f t="shared" si="38"/>
        <v>39291326234.847313</v>
      </c>
      <c r="F265" s="16">
        <f>'9496'!X263</f>
        <v>0</v>
      </c>
      <c r="G265" s="29">
        <v>0</v>
      </c>
      <c r="H265" s="16">
        <f t="shared" si="41"/>
        <v>130971087.44949105</v>
      </c>
      <c r="I265" s="18">
        <f t="shared" si="36"/>
        <v>444117876.36216742</v>
      </c>
      <c r="J265" s="16">
        <f t="shared" si="39"/>
        <v>130971087.44949105</v>
      </c>
      <c r="K265" s="19">
        <f t="shared" si="40"/>
        <v>313146788.91267633</v>
      </c>
      <c r="L265" s="16">
        <f t="shared" si="42"/>
        <v>38978179445.934639</v>
      </c>
      <c r="M265" s="17">
        <f>VLOOKUP(B265,Encargos!$A$8:$B$652,2,0)</f>
        <v>2.4659999999999999E-3</v>
      </c>
    </row>
    <row r="266" spans="1:13" x14ac:dyDescent="0.35">
      <c r="A266">
        <f t="shared" si="37"/>
        <v>104</v>
      </c>
      <c r="B266" s="1">
        <v>52536</v>
      </c>
      <c r="C266" s="16">
        <f t="shared" si="44"/>
        <v>38978179445.934639</v>
      </c>
      <c r="D266" s="16">
        <f t="shared" si="43"/>
        <v>96120190.513674811</v>
      </c>
      <c r="E266" s="16">
        <f t="shared" si="38"/>
        <v>39074299636.448311</v>
      </c>
      <c r="F266" s="16">
        <f>'9496'!X264</f>
        <v>0</v>
      </c>
      <c r="G266" s="29">
        <v>0</v>
      </c>
      <c r="H266" s="16">
        <f t="shared" si="41"/>
        <v>130247665.45482771</v>
      </c>
      <c r="I266" s="18">
        <f t="shared" ref="I266:I329" si="45">PMT($N$4,A266,-SUM(E266:G266))</f>
        <v>445213071.04527652</v>
      </c>
      <c r="J266" s="16">
        <f t="shared" si="39"/>
        <v>130247665.45482771</v>
      </c>
      <c r="K266" s="19">
        <f t="shared" si="40"/>
        <v>314965405.5904488</v>
      </c>
      <c r="L266" s="16">
        <f t="shared" si="42"/>
        <v>38759334230.857864</v>
      </c>
      <c r="M266" s="17">
        <f>VLOOKUP(B266,Encargos!$A$8:$B$652,2,0)</f>
        <v>2.4659999999999999E-3</v>
      </c>
    </row>
    <row r="267" spans="1:13" x14ac:dyDescent="0.35">
      <c r="A267">
        <f t="shared" si="37"/>
        <v>103</v>
      </c>
      <c r="B267" s="1">
        <v>52566</v>
      </c>
      <c r="C267" s="16">
        <f t="shared" si="44"/>
        <v>38759334230.857864</v>
      </c>
      <c r="D267" s="16">
        <f t="shared" si="43"/>
        <v>95580518.21329549</v>
      </c>
      <c r="E267" s="16">
        <f t="shared" si="38"/>
        <v>38854914749.071159</v>
      </c>
      <c r="F267" s="16">
        <f>'9496'!X265</f>
        <v>0</v>
      </c>
      <c r="G267" s="29">
        <v>0</v>
      </c>
      <c r="H267" s="16">
        <f t="shared" si="41"/>
        <v>129516382.49690387</v>
      </c>
      <c r="I267" s="18">
        <f t="shared" si="45"/>
        <v>446310966.47847426</v>
      </c>
      <c r="J267" s="16">
        <f t="shared" si="39"/>
        <v>129516382.49690387</v>
      </c>
      <c r="K267" s="19">
        <f t="shared" si="40"/>
        <v>316794583.98157036</v>
      </c>
      <c r="L267" s="16">
        <f t="shared" si="42"/>
        <v>38538120165.089584</v>
      </c>
      <c r="M267" s="17">
        <f>VLOOKUP(B267,Encargos!$A$8:$B$652,2,0)</f>
        <v>2.4659999999999999E-3</v>
      </c>
    </row>
    <row r="268" spans="1:13" x14ac:dyDescent="0.35">
      <c r="A268">
        <f t="shared" ref="A268:A331" si="46">A267-1</f>
        <v>102</v>
      </c>
      <c r="B268" s="1">
        <v>52597</v>
      </c>
      <c r="C268" s="16">
        <f t="shared" si="44"/>
        <v>38538120165.089584</v>
      </c>
      <c r="D268" s="16">
        <f t="shared" si="43"/>
        <v>95035004.327110916</v>
      </c>
      <c r="E268" s="16">
        <f t="shared" si="38"/>
        <v>38633155169.416695</v>
      </c>
      <c r="F268" s="16">
        <f>'9496'!X266</f>
        <v>0</v>
      </c>
      <c r="G268" s="29">
        <v>0</v>
      </c>
      <c r="H268" s="16">
        <f t="shared" si="41"/>
        <v>128777183.89805566</v>
      </c>
      <c r="I268" s="18">
        <f t="shared" si="45"/>
        <v>447411569.32181007</v>
      </c>
      <c r="J268" s="16">
        <f t="shared" si="39"/>
        <v>128777183.89805566</v>
      </c>
      <c r="K268" s="19">
        <f t="shared" si="40"/>
        <v>318634385.42375439</v>
      </c>
      <c r="L268" s="16">
        <f t="shared" si="42"/>
        <v>38314520783.992943</v>
      </c>
      <c r="M268" s="17">
        <f>VLOOKUP(B268,Encargos!$A$8:$B$652,2,0)</f>
        <v>2.4659999999999999E-3</v>
      </c>
    </row>
    <row r="269" spans="1:13" x14ac:dyDescent="0.35">
      <c r="A269">
        <f t="shared" si="46"/>
        <v>101</v>
      </c>
      <c r="B269" s="1">
        <v>52628</v>
      </c>
      <c r="C269" s="16">
        <f t="shared" si="44"/>
        <v>38314520783.992943</v>
      </c>
      <c r="D269" s="16">
        <f t="shared" si="43"/>
        <v>94483608.253326595</v>
      </c>
      <c r="E269" s="16">
        <f t="shared" ref="E269:E332" si="47">C269+D269</f>
        <v>38409004392.246269</v>
      </c>
      <c r="F269" s="16">
        <f>'9496'!X267</f>
        <v>0</v>
      </c>
      <c r="G269" s="29">
        <v>0</v>
      </c>
      <c r="H269" s="16">
        <f t="shared" si="41"/>
        <v>128030014.64082091</v>
      </c>
      <c r="I269" s="18">
        <f t="shared" si="45"/>
        <v>448514886.25175774</v>
      </c>
      <c r="J269" s="16">
        <f t="shared" ref="J269:J332" si="48">H269</f>
        <v>128030014.64082091</v>
      </c>
      <c r="K269" s="19">
        <f t="shared" ref="K269:K332" si="49">I269-J269</f>
        <v>320484871.61093682</v>
      </c>
      <c r="L269" s="16">
        <f t="shared" si="42"/>
        <v>38088519520.635338</v>
      </c>
      <c r="M269" s="17">
        <f>VLOOKUP(B269,Encargos!$A$8:$B$652,2,0)</f>
        <v>2.4659999999999999E-3</v>
      </c>
    </row>
    <row r="270" spans="1:13" x14ac:dyDescent="0.35">
      <c r="A270">
        <f t="shared" si="46"/>
        <v>100</v>
      </c>
      <c r="B270" s="1">
        <v>52657</v>
      </c>
      <c r="C270" s="16">
        <f t="shared" si="44"/>
        <v>38088519520.635338</v>
      </c>
      <c r="D270" s="16">
        <f t="shared" si="43"/>
        <v>93926289.137886733</v>
      </c>
      <c r="E270" s="16">
        <f t="shared" si="47"/>
        <v>38182445809.773224</v>
      </c>
      <c r="F270" s="16">
        <f>'9496'!X268</f>
        <v>0</v>
      </c>
      <c r="G270" s="29">
        <v>0</v>
      </c>
      <c r="H270" s="16">
        <f t="shared" si="41"/>
        <v>127274819.36591075</v>
      </c>
      <c r="I270" s="18">
        <f t="shared" si="45"/>
        <v>449620923.96125454</v>
      </c>
      <c r="J270" s="16">
        <f t="shared" si="48"/>
        <v>127274819.36591075</v>
      </c>
      <c r="K270" s="19">
        <f t="shared" si="49"/>
        <v>322346104.59534377</v>
      </c>
      <c r="L270" s="16">
        <f t="shared" si="42"/>
        <v>37860099705.177879</v>
      </c>
      <c r="M270" s="17">
        <f>VLOOKUP(B270,Encargos!$A$8:$B$652,2,0)</f>
        <v>2.4659999999999999E-3</v>
      </c>
    </row>
    <row r="271" spans="1:13" x14ac:dyDescent="0.35">
      <c r="A271">
        <f t="shared" si="46"/>
        <v>99</v>
      </c>
      <c r="B271" s="1">
        <v>52688</v>
      </c>
      <c r="C271" s="16">
        <f t="shared" si="44"/>
        <v>37860099705.177879</v>
      </c>
      <c r="D271" s="16">
        <f t="shared" si="43"/>
        <v>93363005.872968644</v>
      </c>
      <c r="E271" s="16">
        <f t="shared" si="47"/>
        <v>37953462711.05085</v>
      </c>
      <c r="F271" s="16">
        <f>'9496'!X269</f>
        <v>0</v>
      </c>
      <c r="G271" s="29">
        <v>0</v>
      </c>
      <c r="H271" s="16">
        <f t="shared" si="41"/>
        <v>126511542.37016951</v>
      </c>
      <c r="I271" s="18">
        <f t="shared" si="45"/>
        <v>450729689.15974307</v>
      </c>
      <c r="J271" s="16">
        <f t="shared" si="48"/>
        <v>126511542.37016951</v>
      </c>
      <c r="K271" s="19">
        <f t="shared" si="49"/>
        <v>324218146.78957355</v>
      </c>
      <c r="L271" s="16">
        <f t="shared" si="42"/>
        <v>37629244564.261276</v>
      </c>
      <c r="M271" s="17">
        <f>VLOOKUP(B271,Encargos!$A$8:$B$652,2,0)</f>
        <v>2.4659999999999999E-3</v>
      </c>
    </row>
    <row r="272" spans="1:13" x14ac:dyDescent="0.35">
      <c r="A272">
        <f t="shared" si="46"/>
        <v>98</v>
      </c>
      <c r="B272" s="1">
        <v>52718</v>
      </c>
      <c r="C272" s="16">
        <f t="shared" si="44"/>
        <v>37629244564.261276</v>
      </c>
      <c r="D272" s="16">
        <f t="shared" si="43"/>
        <v>92793717.095468298</v>
      </c>
      <c r="E272" s="16">
        <f t="shared" si="47"/>
        <v>37722038281.356743</v>
      </c>
      <c r="F272" s="16">
        <f>'9496'!X270</f>
        <v>0</v>
      </c>
      <c r="G272" s="29">
        <v>0</v>
      </c>
      <c r="H272" s="16">
        <f t="shared" si="41"/>
        <v>125740127.60452248</v>
      </c>
      <c r="I272" s="18">
        <f t="shared" si="45"/>
        <v>451841188.57321095</v>
      </c>
      <c r="J272" s="16">
        <f t="shared" si="48"/>
        <v>125740127.60452248</v>
      </c>
      <c r="K272" s="19">
        <f t="shared" si="49"/>
        <v>326101060.96868849</v>
      </c>
      <c r="L272" s="16">
        <f t="shared" si="42"/>
        <v>37395937220.388054</v>
      </c>
      <c r="M272" s="17">
        <f>VLOOKUP(B272,Encargos!$A$8:$B$652,2,0)</f>
        <v>2.4659999999999999E-3</v>
      </c>
    </row>
    <row r="273" spans="1:13" x14ac:dyDescent="0.35">
      <c r="A273">
        <f t="shared" si="46"/>
        <v>97</v>
      </c>
      <c r="B273" s="1">
        <v>52749</v>
      </c>
      <c r="C273" s="16">
        <f t="shared" si="44"/>
        <v>37395937220.388054</v>
      </c>
      <c r="D273" s="16">
        <f t="shared" si="43"/>
        <v>92218381.185476929</v>
      </c>
      <c r="E273" s="16">
        <f t="shared" si="47"/>
        <v>37488155601.573532</v>
      </c>
      <c r="F273" s="16">
        <f>'9496'!X271</f>
        <v>0</v>
      </c>
      <c r="G273" s="29">
        <v>0</v>
      </c>
      <c r="H273" s="16">
        <f t="shared" si="41"/>
        <v>124960518.67191178</v>
      </c>
      <c r="I273" s="18">
        <f t="shared" si="45"/>
        <v>452955428.94423264</v>
      </c>
      <c r="J273" s="16">
        <f t="shared" si="48"/>
        <v>124960518.67191178</v>
      </c>
      <c r="K273" s="19">
        <f t="shared" si="49"/>
        <v>327994910.27232087</v>
      </c>
      <c r="L273" s="16">
        <f t="shared" si="42"/>
        <v>37160160691.301216</v>
      </c>
      <c r="M273" s="17">
        <f>VLOOKUP(B273,Encargos!$A$8:$B$652,2,0)</f>
        <v>2.4659999999999999E-3</v>
      </c>
    </row>
    <row r="274" spans="1:13" x14ac:dyDescent="0.35">
      <c r="A274">
        <f t="shared" si="46"/>
        <v>96</v>
      </c>
      <c r="B274" s="1">
        <v>52779</v>
      </c>
      <c r="C274" s="16">
        <f t="shared" si="44"/>
        <v>37160160691.301216</v>
      </c>
      <c r="D274" s="16">
        <f t="shared" si="43"/>
        <v>91636956.264748797</v>
      </c>
      <c r="E274" s="16">
        <f t="shared" si="47"/>
        <v>37251797647.565964</v>
      </c>
      <c r="F274" s="16">
        <f>'9496'!X272</f>
        <v>0</v>
      </c>
      <c r="G274" s="29">
        <v>0</v>
      </c>
      <c r="H274" s="16">
        <f t="shared" si="41"/>
        <v>124172658.82521988</v>
      </c>
      <c r="I274" s="18">
        <f t="shared" si="45"/>
        <v>454072417.03200907</v>
      </c>
      <c r="J274" s="16">
        <f t="shared" si="48"/>
        <v>124172658.82521988</v>
      </c>
      <c r="K274" s="19">
        <f t="shared" si="49"/>
        <v>329899758.2067892</v>
      </c>
      <c r="L274" s="16">
        <f t="shared" si="42"/>
        <v>36921897889.359177</v>
      </c>
      <c r="M274" s="17">
        <f>VLOOKUP(B274,Encargos!$A$8:$B$652,2,0)</f>
        <v>2.4659999999999999E-3</v>
      </c>
    </row>
    <row r="275" spans="1:13" x14ac:dyDescent="0.35">
      <c r="A275">
        <f t="shared" si="46"/>
        <v>95</v>
      </c>
      <c r="B275" s="1">
        <v>52810</v>
      </c>
      <c r="C275" s="16">
        <f t="shared" si="44"/>
        <v>36921897889.359177</v>
      </c>
      <c r="D275" s="16">
        <f t="shared" si="43"/>
        <v>91049400.195159718</v>
      </c>
      <c r="E275" s="16">
        <f t="shared" si="47"/>
        <v>37012947289.554337</v>
      </c>
      <c r="F275" s="16">
        <f>'9496'!X273</f>
        <v>0</v>
      </c>
      <c r="G275" s="29">
        <v>0</v>
      </c>
      <c r="H275" s="16">
        <f t="shared" si="41"/>
        <v>123376490.96518113</v>
      </c>
      <c r="I275" s="18">
        <f t="shared" si="45"/>
        <v>455192159.61241001</v>
      </c>
      <c r="J275" s="16">
        <f t="shared" si="48"/>
        <v>123376490.96518113</v>
      </c>
      <c r="K275" s="19">
        <f t="shared" si="49"/>
        <v>331815668.6472289</v>
      </c>
      <c r="L275" s="16">
        <f t="shared" si="42"/>
        <v>36681131620.907104</v>
      </c>
      <c r="M275" s="17">
        <f>VLOOKUP(B275,Encargos!$A$8:$B$652,2,0)</f>
        <v>2.4659999999999999E-3</v>
      </c>
    </row>
    <row r="276" spans="1:13" x14ac:dyDescent="0.35">
      <c r="A276">
        <f t="shared" si="46"/>
        <v>94</v>
      </c>
      <c r="B276" s="1">
        <v>52841</v>
      </c>
      <c r="C276" s="16">
        <f t="shared" si="44"/>
        <v>36681131620.907104</v>
      </c>
      <c r="D276" s="16">
        <f t="shared" si="43"/>
        <v>90455670.577156916</v>
      </c>
      <c r="E276" s="16">
        <f t="shared" si="47"/>
        <v>36771587291.484261</v>
      </c>
      <c r="F276" s="16">
        <f>'9496'!X274</f>
        <v>0</v>
      </c>
      <c r="G276" s="29">
        <v>0</v>
      </c>
      <c r="H276" s="16">
        <f t="shared" si="41"/>
        <v>122571957.63828088</v>
      </c>
      <c r="I276" s="18">
        <f t="shared" si="45"/>
        <v>456314663.47801411</v>
      </c>
      <c r="J276" s="16">
        <f t="shared" si="48"/>
        <v>122571957.63828088</v>
      </c>
      <c r="K276" s="19">
        <f t="shared" si="49"/>
        <v>333742705.83973324</v>
      </c>
      <c r="L276" s="16">
        <f t="shared" si="42"/>
        <v>36437844585.644531</v>
      </c>
      <c r="M276" s="17">
        <f>VLOOKUP(B276,Encargos!$A$8:$B$652,2,0)</f>
        <v>2.4659999999999999E-3</v>
      </c>
    </row>
    <row r="277" spans="1:13" x14ac:dyDescent="0.35">
      <c r="A277">
        <f t="shared" si="46"/>
        <v>93</v>
      </c>
      <c r="B277" s="1">
        <v>52871</v>
      </c>
      <c r="C277" s="16">
        <f t="shared" si="44"/>
        <v>36437844585.644531</v>
      </c>
      <c r="D277" s="16">
        <f t="shared" si="43"/>
        <v>89855724.748199403</v>
      </c>
      <c r="E277" s="16">
        <f t="shared" si="47"/>
        <v>36527700310.392731</v>
      </c>
      <c r="F277" s="16">
        <f>'9496'!X275</f>
        <v>0</v>
      </c>
      <c r="G277" s="29">
        <v>0</v>
      </c>
      <c r="H277" s="16">
        <f t="shared" si="41"/>
        <v>121759001.03464244</v>
      </c>
      <c r="I277" s="18">
        <f t="shared" si="45"/>
        <v>457439935.438151</v>
      </c>
      <c r="J277" s="16">
        <f t="shared" si="48"/>
        <v>121759001.03464244</v>
      </c>
      <c r="K277" s="19">
        <f t="shared" si="49"/>
        <v>335680934.40350854</v>
      </c>
      <c r="L277" s="16">
        <f t="shared" si="42"/>
        <v>36192019375.989227</v>
      </c>
      <c r="M277" s="17">
        <f>VLOOKUP(B277,Encargos!$A$8:$B$652,2,0)</f>
        <v>2.4659999999999999E-3</v>
      </c>
    </row>
    <row r="278" spans="1:13" x14ac:dyDescent="0.35">
      <c r="A278">
        <f t="shared" si="46"/>
        <v>92</v>
      </c>
      <c r="B278" s="1">
        <v>52902</v>
      </c>
      <c r="C278" s="16">
        <f t="shared" si="44"/>
        <v>36192019375.989227</v>
      </c>
      <c r="D278" s="16">
        <f t="shared" si="43"/>
        <v>89249519.781189427</v>
      </c>
      <c r="E278" s="16">
        <f t="shared" si="47"/>
        <v>36281268895.770416</v>
      </c>
      <c r="F278" s="16">
        <f>'9496'!X276</f>
        <v>0</v>
      </c>
      <c r="G278" s="29">
        <v>0</v>
      </c>
      <c r="H278" s="16">
        <f t="shared" si="41"/>
        <v>120937562.9859014</v>
      </c>
      <c r="I278" s="18">
        <f t="shared" si="45"/>
        <v>458567982.31894147</v>
      </c>
      <c r="J278" s="16">
        <f t="shared" si="48"/>
        <v>120937562.9859014</v>
      </c>
      <c r="K278" s="19">
        <f t="shared" si="49"/>
        <v>337630419.33304006</v>
      </c>
      <c r="L278" s="16">
        <f t="shared" si="42"/>
        <v>35943638476.437378</v>
      </c>
      <c r="M278" s="17">
        <f>VLOOKUP(B278,Encargos!$A$8:$B$652,2,0)</f>
        <v>2.4659999999999999E-3</v>
      </c>
    </row>
    <row r="279" spans="1:13" x14ac:dyDescent="0.35">
      <c r="A279">
        <f t="shared" si="46"/>
        <v>91</v>
      </c>
      <c r="B279" s="1">
        <v>52932</v>
      </c>
      <c r="C279" s="16">
        <f t="shared" si="44"/>
        <v>35943638476.437378</v>
      </c>
      <c r="D279" s="16">
        <f t="shared" si="43"/>
        <v>88637012.48289457</v>
      </c>
      <c r="E279" s="16">
        <f t="shared" si="47"/>
        <v>36032275488.920273</v>
      </c>
      <c r="F279" s="16">
        <f>'9496'!X277</f>
        <v>0</v>
      </c>
      <c r="G279" s="29">
        <v>0</v>
      </c>
      <c r="H279" s="16">
        <f t="shared" si="41"/>
        <v>120107584.96306759</v>
      </c>
      <c r="I279" s="18">
        <f t="shared" si="45"/>
        <v>459698810.9633401</v>
      </c>
      <c r="J279" s="16">
        <f t="shared" si="48"/>
        <v>120107584.96306759</v>
      </c>
      <c r="K279" s="19">
        <f t="shared" si="49"/>
        <v>339591226.00027251</v>
      </c>
      <c r="L279" s="16">
        <f t="shared" si="42"/>
        <v>35692684262.919998</v>
      </c>
      <c r="M279" s="17">
        <f>VLOOKUP(B279,Encargos!$A$8:$B$652,2,0)</f>
        <v>2.4659999999999999E-3</v>
      </c>
    </row>
    <row r="280" spans="1:13" x14ac:dyDescent="0.35">
      <c r="A280">
        <f t="shared" si="46"/>
        <v>90</v>
      </c>
      <c r="B280" s="1">
        <v>52963</v>
      </c>
      <c r="C280" s="16">
        <f t="shared" si="44"/>
        <v>35692684262.919998</v>
      </c>
      <c r="D280" s="16">
        <f t="shared" si="43"/>
        <v>88018159.392360717</v>
      </c>
      <c r="E280" s="16">
        <f t="shared" si="47"/>
        <v>35780702422.312363</v>
      </c>
      <c r="F280" s="16">
        <f>'9496'!X278</f>
        <v>0</v>
      </c>
      <c r="G280" s="29">
        <v>0</v>
      </c>
      <c r="H280" s="16">
        <f t="shared" si="41"/>
        <v>119269008.07437456</v>
      </c>
      <c r="I280" s="18">
        <f t="shared" si="45"/>
        <v>460832428.23117566</v>
      </c>
      <c r="J280" s="16">
        <f t="shared" si="48"/>
        <v>119269008.07437456</v>
      </c>
      <c r="K280" s="19">
        <f t="shared" si="49"/>
        <v>341563420.1568011</v>
      </c>
      <c r="L280" s="16">
        <f t="shared" si="42"/>
        <v>35439139002.155556</v>
      </c>
      <c r="M280" s="17">
        <f>VLOOKUP(B280,Encargos!$A$8:$B$652,2,0)</f>
        <v>2.4659999999999999E-3</v>
      </c>
    </row>
    <row r="281" spans="1:13" x14ac:dyDescent="0.35">
      <c r="A281">
        <f t="shared" si="46"/>
        <v>89</v>
      </c>
      <c r="B281" s="1">
        <v>52994</v>
      </c>
      <c r="C281" s="16">
        <f t="shared" si="44"/>
        <v>35439139002.155556</v>
      </c>
      <c r="D281" s="16">
        <f t="shared" si="43"/>
        <v>87392916.779315591</v>
      </c>
      <c r="E281" s="16">
        <f t="shared" si="47"/>
        <v>35526531918.934868</v>
      </c>
      <c r="F281" s="16">
        <f>'9496'!X279</f>
        <v>0</v>
      </c>
      <c r="G281" s="29">
        <v>0</v>
      </c>
      <c r="H281" s="16">
        <f t="shared" si="41"/>
        <v>118421773.06311624</v>
      </c>
      <c r="I281" s="18">
        <f t="shared" si="45"/>
        <v>461968840.99919367</v>
      </c>
      <c r="J281" s="16">
        <f t="shared" si="48"/>
        <v>118421773.06311624</v>
      </c>
      <c r="K281" s="19">
        <f t="shared" si="49"/>
        <v>343547067.93607742</v>
      </c>
      <c r="L281" s="16">
        <f t="shared" si="42"/>
        <v>35182984850.998795</v>
      </c>
      <c r="M281" s="17">
        <f>VLOOKUP(B281,Encargos!$A$8:$B$652,2,0)</f>
        <v>2.4659999999999999E-3</v>
      </c>
    </row>
    <row r="282" spans="1:13" x14ac:dyDescent="0.35">
      <c r="A282">
        <f t="shared" si="46"/>
        <v>88</v>
      </c>
      <c r="B282" s="1">
        <v>53022</v>
      </c>
      <c r="C282" s="16">
        <f t="shared" si="44"/>
        <v>35182984850.998795</v>
      </c>
      <c r="D282" s="16">
        <f t="shared" si="43"/>
        <v>86761240.64256303</v>
      </c>
      <c r="E282" s="16">
        <f t="shared" si="47"/>
        <v>35269746091.641357</v>
      </c>
      <c r="F282" s="16">
        <f>'9496'!X280</f>
        <v>0</v>
      </c>
      <c r="G282" s="29">
        <v>0</v>
      </c>
      <c r="H282" s="16">
        <f t="shared" si="41"/>
        <v>117565820.3054712</v>
      </c>
      <c r="I282" s="18">
        <f t="shared" si="45"/>
        <v>463108056.16109765</v>
      </c>
      <c r="J282" s="16">
        <f t="shared" si="48"/>
        <v>117565820.3054712</v>
      </c>
      <c r="K282" s="19">
        <f t="shared" si="49"/>
        <v>345542235.85562646</v>
      </c>
      <c r="L282" s="16">
        <f t="shared" si="42"/>
        <v>34924203855.785736</v>
      </c>
      <c r="M282" s="17">
        <f>VLOOKUP(B282,Encargos!$A$8:$B$652,2,0)</f>
        <v>2.4659999999999999E-3</v>
      </c>
    </row>
    <row r="283" spans="1:13" x14ac:dyDescent="0.35">
      <c r="A283">
        <f t="shared" si="46"/>
        <v>87</v>
      </c>
      <c r="B283" s="1">
        <v>53053</v>
      </c>
      <c r="C283" s="16">
        <f t="shared" si="44"/>
        <v>34924203855.785736</v>
      </c>
      <c r="D283" s="16">
        <f t="shared" si="43"/>
        <v>86123086.708367616</v>
      </c>
      <c r="E283" s="16">
        <f t="shared" si="47"/>
        <v>35010326942.494102</v>
      </c>
      <c r="F283" s="16">
        <f>'9496'!X281</f>
        <v>0</v>
      </c>
      <c r="G283" s="29">
        <v>0</v>
      </c>
      <c r="H283" s="16">
        <f t="shared" si="41"/>
        <v>116701089.80831368</v>
      </c>
      <c r="I283" s="18">
        <f t="shared" si="45"/>
        <v>464250080.62759107</v>
      </c>
      <c r="J283" s="16">
        <f t="shared" si="48"/>
        <v>116701089.80831368</v>
      </c>
      <c r="K283" s="19">
        <f t="shared" si="49"/>
        <v>347548990.81927741</v>
      </c>
      <c r="L283" s="16">
        <f t="shared" si="42"/>
        <v>34662777951.67482</v>
      </c>
      <c r="M283" s="17">
        <f>VLOOKUP(B283,Encargos!$A$8:$B$652,2,0)</f>
        <v>2.4659999999999999E-3</v>
      </c>
    </row>
    <row r="284" spans="1:13" x14ac:dyDescent="0.35">
      <c r="A284">
        <f t="shared" si="46"/>
        <v>86</v>
      </c>
      <c r="B284" s="1">
        <v>53083</v>
      </c>
      <c r="C284" s="16">
        <f t="shared" si="44"/>
        <v>34662777951.67482</v>
      </c>
      <c r="D284" s="16">
        <f t="shared" si="43"/>
        <v>85478410.428830102</v>
      </c>
      <c r="E284" s="16">
        <f t="shared" si="47"/>
        <v>34748256362.103653</v>
      </c>
      <c r="F284" s="16">
        <f>'9496'!X282</f>
        <v>0</v>
      </c>
      <c r="G284" s="29">
        <v>0</v>
      </c>
      <c r="H284" s="16">
        <f t="shared" si="41"/>
        <v>115827521.20701218</v>
      </c>
      <c r="I284" s="18">
        <f t="shared" si="45"/>
        <v>465394921.3264187</v>
      </c>
      <c r="J284" s="16">
        <f t="shared" si="48"/>
        <v>115827521.20701218</v>
      </c>
      <c r="K284" s="19">
        <f t="shared" si="49"/>
        <v>349567400.11940652</v>
      </c>
      <c r="L284" s="16">
        <f t="shared" si="42"/>
        <v>34398688961.984253</v>
      </c>
      <c r="M284" s="17">
        <f>VLOOKUP(B284,Encargos!$A$8:$B$652,2,0)</f>
        <v>2.4659999999999999E-3</v>
      </c>
    </row>
    <row r="285" spans="1:13" x14ac:dyDescent="0.35">
      <c r="A285">
        <f t="shared" si="46"/>
        <v>85</v>
      </c>
      <c r="B285" s="1">
        <v>53114</v>
      </c>
      <c r="C285" s="16">
        <f t="shared" si="44"/>
        <v>34398688961.984253</v>
      </c>
      <c r="D285" s="16">
        <f t="shared" si="43"/>
        <v>84827166.98025316</v>
      </c>
      <c r="E285" s="16">
        <f t="shared" si="47"/>
        <v>34483516128.964508</v>
      </c>
      <c r="F285" s="16">
        <f>'9496'!X283</f>
        <v>0</v>
      </c>
      <c r="G285" s="29">
        <v>0</v>
      </c>
      <c r="H285" s="16">
        <f t="shared" si="41"/>
        <v>114945053.76321504</v>
      </c>
      <c r="I285" s="18">
        <f t="shared" si="45"/>
        <v>466542585.20240963</v>
      </c>
      <c r="J285" s="16">
        <f t="shared" si="48"/>
        <v>114945053.76321504</v>
      </c>
      <c r="K285" s="19">
        <f t="shared" si="49"/>
        <v>351597531.43919456</v>
      </c>
      <c r="L285" s="16">
        <f t="shared" si="42"/>
        <v>34131918597.525314</v>
      </c>
      <c r="M285" s="17">
        <f>VLOOKUP(B285,Encargos!$A$8:$B$652,2,0)</f>
        <v>2.4659999999999999E-3</v>
      </c>
    </row>
    <row r="286" spans="1:13" x14ac:dyDescent="0.35">
      <c r="A286">
        <f t="shared" si="46"/>
        <v>84</v>
      </c>
      <c r="B286" s="1">
        <v>53144</v>
      </c>
      <c r="C286" s="16">
        <f t="shared" si="44"/>
        <v>34131918597.525314</v>
      </c>
      <c r="D286" s="16">
        <f t="shared" si="43"/>
        <v>84169311.261497423</v>
      </c>
      <c r="E286" s="16">
        <f t="shared" si="47"/>
        <v>34216087908.786812</v>
      </c>
      <c r="F286" s="16">
        <f>'9496'!X284</f>
        <v>0</v>
      </c>
      <c r="G286" s="29">
        <v>0</v>
      </c>
      <c r="H286" s="16">
        <f t="shared" si="41"/>
        <v>114053626.36262271</v>
      </c>
      <c r="I286" s="18">
        <f t="shared" si="45"/>
        <v>467693079.21751887</v>
      </c>
      <c r="J286" s="16">
        <f t="shared" si="48"/>
        <v>114053626.36262271</v>
      </c>
      <c r="K286" s="19">
        <f t="shared" si="49"/>
        <v>353639452.85489619</v>
      </c>
      <c r="L286" s="16">
        <f t="shared" si="42"/>
        <v>33862448455.931915</v>
      </c>
      <c r="M286" s="17">
        <f>VLOOKUP(B286,Encargos!$A$8:$B$652,2,0)</f>
        <v>2.4659999999999999E-3</v>
      </c>
    </row>
    <row r="287" spans="1:13" x14ac:dyDescent="0.35">
      <c r="A287">
        <f t="shared" si="46"/>
        <v>83</v>
      </c>
      <c r="B287" s="1">
        <v>53175</v>
      </c>
      <c r="C287" s="16">
        <f t="shared" si="44"/>
        <v>33862448455.931915</v>
      </c>
      <c r="D287" s="16">
        <f t="shared" si="43"/>
        <v>83504797.892328098</v>
      </c>
      <c r="E287" s="16">
        <f t="shared" si="47"/>
        <v>33945953253.824242</v>
      </c>
      <c r="F287" s="16">
        <f>'9496'!X285</f>
        <v>0</v>
      </c>
      <c r="G287" s="29">
        <v>0</v>
      </c>
      <c r="H287" s="16">
        <f t="shared" si="41"/>
        <v>113153177.51274748</v>
      </c>
      <c r="I287" s="18">
        <f t="shared" si="45"/>
        <v>468846410.35086918</v>
      </c>
      <c r="J287" s="16">
        <f t="shared" si="48"/>
        <v>113153177.51274748</v>
      </c>
      <c r="K287" s="19">
        <f t="shared" si="49"/>
        <v>355693232.83812171</v>
      </c>
      <c r="L287" s="16">
        <f t="shared" si="42"/>
        <v>33590260020.986122</v>
      </c>
      <c r="M287" s="17">
        <f>VLOOKUP(B287,Encargos!$A$8:$B$652,2,0)</f>
        <v>2.4659999999999999E-3</v>
      </c>
    </row>
    <row r="288" spans="1:13" x14ac:dyDescent="0.35">
      <c r="A288">
        <f t="shared" si="46"/>
        <v>82</v>
      </c>
      <c r="B288" s="1">
        <v>53206</v>
      </c>
      <c r="C288" s="16">
        <f t="shared" si="44"/>
        <v>33590260020.986122</v>
      </c>
      <c r="D288" s="16">
        <f t="shared" si="43"/>
        <v>82833581.211751774</v>
      </c>
      <c r="E288" s="16">
        <f t="shared" si="47"/>
        <v>33673093602.197872</v>
      </c>
      <c r="F288" s="16">
        <f>'9496'!X286</f>
        <v>0</v>
      </c>
      <c r="G288" s="29">
        <v>0</v>
      </c>
      <c r="H288" s="16">
        <f t="shared" si="41"/>
        <v>112243645.34065957</v>
      </c>
      <c r="I288" s="18">
        <f t="shared" si="45"/>
        <v>470002585.59879446</v>
      </c>
      <c r="J288" s="16">
        <f t="shared" si="48"/>
        <v>112243645.34065957</v>
      </c>
      <c r="K288" s="19">
        <f t="shared" si="49"/>
        <v>357758940.2581349</v>
      </c>
      <c r="L288" s="16">
        <f t="shared" si="42"/>
        <v>33315334661.939739</v>
      </c>
      <c r="M288" s="17">
        <f>VLOOKUP(B288,Encargos!$A$8:$B$652,2,0)</f>
        <v>2.4659999999999999E-3</v>
      </c>
    </row>
    <row r="289" spans="1:13" x14ac:dyDescent="0.35">
      <c r="A289">
        <f t="shared" si="46"/>
        <v>81</v>
      </c>
      <c r="B289" s="1">
        <v>53236</v>
      </c>
      <c r="C289" s="16">
        <f t="shared" si="44"/>
        <v>33315334661.939739</v>
      </c>
      <c r="D289" s="16">
        <f t="shared" si="43"/>
        <v>82155615.27634339</v>
      </c>
      <c r="E289" s="16">
        <f t="shared" si="47"/>
        <v>33397490277.216084</v>
      </c>
      <c r="F289" s="16">
        <f>'9496'!X287</f>
        <v>0</v>
      </c>
      <c r="G289" s="29">
        <v>0</v>
      </c>
      <c r="H289" s="16">
        <f t="shared" si="41"/>
        <v>111324967.59072028</v>
      </c>
      <c r="I289" s="18">
        <f t="shared" si="45"/>
        <v>471161611.97488111</v>
      </c>
      <c r="J289" s="16">
        <f t="shared" si="48"/>
        <v>111324967.59072028</v>
      </c>
      <c r="K289" s="19">
        <f t="shared" si="49"/>
        <v>359836644.38416082</v>
      </c>
      <c r="L289" s="16">
        <f t="shared" si="42"/>
        <v>33037653632.831924</v>
      </c>
      <c r="M289" s="17">
        <f>VLOOKUP(B289,Encargos!$A$8:$B$652,2,0)</f>
        <v>2.4659999999999999E-3</v>
      </c>
    </row>
    <row r="290" spans="1:13" x14ac:dyDescent="0.35">
      <c r="A290">
        <f t="shared" si="46"/>
        <v>80</v>
      </c>
      <c r="B290" s="1">
        <v>53267</v>
      </c>
      <c r="C290" s="16">
        <f t="shared" si="44"/>
        <v>33037653632.831924</v>
      </c>
      <c r="D290" s="16">
        <f t="shared" si="43"/>
        <v>81470853.858563527</v>
      </c>
      <c r="E290" s="16">
        <f t="shared" si="47"/>
        <v>33119124486.690487</v>
      </c>
      <c r="F290" s="16">
        <f>'9496'!X288</f>
        <v>0</v>
      </c>
      <c r="G290" s="29">
        <v>0</v>
      </c>
      <c r="H290" s="16">
        <f t="shared" si="41"/>
        <v>110397081.62230162</v>
      </c>
      <c r="I290" s="18">
        <f t="shared" si="45"/>
        <v>472323496.5100112</v>
      </c>
      <c r="J290" s="16">
        <f t="shared" si="48"/>
        <v>110397081.62230162</v>
      </c>
      <c r="K290" s="19">
        <f t="shared" si="49"/>
        <v>361926414.88770956</v>
      </c>
      <c r="L290" s="16">
        <f t="shared" si="42"/>
        <v>32757198071.80278</v>
      </c>
      <c r="M290" s="17">
        <f>VLOOKUP(B290,Encargos!$A$8:$B$652,2,0)</f>
        <v>2.4659999999999999E-3</v>
      </c>
    </row>
    <row r="291" spans="1:13" x14ac:dyDescent="0.35">
      <c r="A291">
        <f t="shared" si="46"/>
        <v>79</v>
      </c>
      <c r="B291" s="1">
        <v>53297</v>
      </c>
      <c r="C291" s="16">
        <f t="shared" si="44"/>
        <v>32757198071.80278</v>
      </c>
      <c r="D291" s="16">
        <f t="shared" si="43"/>
        <v>80779250.445065647</v>
      </c>
      <c r="E291" s="16">
        <f t="shared" si="47"/>
        <v>32837977322.247845</v>
      </c>
      <c r="F291" s="16">
        <f>'9496'!X289</f>
        <v>0</v>
      </c>
      <c r="G291" s="29">
        <v>0</v>
      </c>
      <c r="H291" s="16">
        <f t="shared" si="41"/>
        <v>109459924.40749282</v>
      </c>
      <c r="I291" s="18">
        <f t="shared" si="45"/>
        <v>473488246.25240493</v>
      </c>
      <c r="J291" s="16">
        <f t="shared" si="48"/>
        <v>109459924.40749282</v>
      </c>
      <c r="K291" s="19">
        <f t="shared" si="49"/>
        <v>364028321.84491211</v>
      </c>
      <c r="L291" s="16">
        <f t="shared" si="42"/>
        <v>32473949000.402935</v>
      </c>
      <c r="M291" s="17">
        <f>VLOOKUP(B291,Encargos!$A$8:$B$652,2,0)</f>
        <v>2.4659999999999999E-3</v>
      </c>
    </row>
    <row r="292" spans="1:13" x14ac:dyDescent="0.35">
      <c r="A292">
        <f t="shared" si="46"/>
        <v>78</v>
      </c>
      <c r="B292" s="1">
        <v>53328</v>
      </c>
      <c r="C292" s="16">
        <f t="shared" si="44"/>
        <v>32473949000.402935</v>
      </c>
      <c r="D292" s="16">
        <f t="shared" si="43"/>
        <v>80080758.234993637</v>
      </c>
      <c r="E292" s="16">
        <f t="shared" si="47"/>
        <v>32554029758.637928</v>
      </c>
      <c r="F292" s="16">
        <f>'9496'!X290</f>
        <v>0</v>
      </c>
      <c r="G292" s="29">
        <v>0</v>
      </c>
      <c r="H292" s="16">
        <f t="shared" si="41"/>
        <v>108513432.5287931</v>
      </c>
      <c r="I292" s="18">
        <f t="shared" si="45"/>
        <v>474655868.26766342</v>
      </c>
      <c r="J292" s="16">
        <f t="shared" si="48"/>
        <v>108513432.5287931</v>
      </c>
      <c r="K292" s="19">
        <f t="shared" si="49"/>
        <v>366142435.73887032</v>
      </c>
      <c r="L292" s="16">
        <f t="shared" si="42"/>
        <v>32187887322.899059</v>
      </c>
      <c r="M292" s="17">
        <f>VLOOKUP(B292,Encargos!$A$8:$B$652,2,0)</f>
        <v>2.4659999999999999E-3</v>
      </c>
    </row>
    <row r="293" spans="1:13" x14ac:dyDescent="0.35">
      <c r="A293">
        <f t="shared" si="46"/>
        <v>77</v>
      </c>
      <c r="B293" s="1">
        <v>53359</v>
      </c>
      <c r="C293" s="16">
        <f t="shared" si="44"/>
        <v>32187887322.899059</v>
      </c>
      <c r="D293" s="16">
        <f t="shared" si="43"/>
        <v>79375330.138269082</v>
      </c>
      <c r="E293" s="16">
        <f t="shared" si="47"/>
        <v>32267262653.037327</v>
      </c>
      <c r="F293" s="16">
        <f>'9496'!X291</f>
        <v>0</v>
      </c>
      <c r="G293" s="29">
        <v>0</v>
      </c>
      <c r="H293" s="16">
        <f t="shared" si="41"/>
        <v>107557542.1767911</v>
      </c>
      <c r="I293" s="18">
        <f t="shared" si="45"/>
        <v>475826369.63881147</v>
      </c>
      <c r="J293" s="16">
        <f t="shared" si="48"/>
        <v>107557542.1767911</v>
      </c>
      <c r="K293" s="19">
        <f t="shared" si="49"/>
        <v>368268827.4620204</v>
      </c>
      <c r="L293" s="16">
        <f t="shared" si="42"/>
        <v>31898993825.575306</v>
      </c>
      <c r="M293" s="17">
        <f>VLOOKUP(B293,Encargos!$A$8:$B$652,2,0)</f>
        <v>2.4659999999999999E-3</v>
      </c>
    </row>
    <row r="294" spans="1:13" x14ac:dyDescent="0.35">
      <c r="A294">
        <f t="shared" si="46"/>
        <v>76</v>
      </c>
      <c r="B294" s="1">
        <v>53387</v>
      </c>
      <c r="C294" s="16">
        <f t="shared" si="44"/>
        <v>31898993825.575306</v>
      </c>
      <c r="D294" s="16">
        <f t="shared" si="43"/>
        <v>78662918.773868695</v>
      </c>
      <c r="E294" s="16">
        <f t="shared" si="47"/>
        <v>31977656744.349174</v>
      </c>
      <c r="F294" s="16">
        <f>'9496'!X292</f>
        <v>0</v>
      </c>
      <c r="G294" s="29">
        <v>0</v>
      </c>
      <c r="H294" s="16">
        <f t="shared" si="41"/>
        <v>106592189.14783059</v>
      </c>
      <c r="I294" s="18">
        <f t="shared" si="45"/>
        <v>476999757.46634078</v>
      </c>
      <c r="J294" s="16">
        <f t="shared" si="48"/>
        <v>106592189.14783059</v>
      </c>
      <c r="K294" s="19">
        <f t="shared" si="49"/>
        <v>370407568.31851017</v>
      </c>
      <c r="L294" s="16">
        <f t="shared" si="42"/>
        <v>31607249176.030666</v>
      </c>
      <c r="M294" s="17">
        <f>VLOOKUP(B294,Encargos!$A$8:$B$652,2,0)</f>
        <v>2.4659999999999999E-3</v>
      </c>
    </row>
    <row r="295" spans="1:13" x14ac:dyDescent="0.35">
      <c r="A295">
        <f t="shared" si="46"/>
        <v>75</v>
      </c>
      <c r="B295" s="1">
        <v>53418</v>
      </c>
      <c r="C295" s="16">
        <f t="shared" si="44"/>
        <v>31607249176.030666</v>
      </c>
      <c r="D295" s="16">
        <f t="shared" si="43"/>
        <v>77943476.468091622</v>
      </c>
      <c r="E295" s="16">
        <f t="shared" si="47"/>
        <v>31685192652.498756</v>
      </c>
      <c r="F295" s="16">
        <f>'9496'!X293</f>
        <v>0</v>
      </c>
      <c r="G295" s="29">
        <v>0</v>
      </c>
      <c r="H295" s="16">
        <f t="shared" si="41"/>
        <v>105617308.84166253</v>
      </c>
      <c r="I295" s="18">
        <f t="shared" si="45"/>
        <v>478176038.86825281</v>
      </c>
      <c r="J295" s="16">
        <f t="shared" si="48"/>
        <v>105617308.84166253</v>
      </c>
      <c r="K295" s="19">
        <f t="shared" si="49"/>
        <v>372558730.02659029</v>
      </c>
      <c r="L295" s="16">
        <f t="shared" si="42"/>
        <v>31312633922.472168</v>
      </c>
      <c r="M295" s="17">
        <f>VLOOKUP(B295,Encargos!$A$8:$B$652,2,0)</f>
        <v>2.4659999999999999E-3</v>
      </c>
    </row>
    <row r="296" spans="1:13" x14ac:dyDescent="0.35">
      <c r="A296">
        <f t="shared" si="46"/>
        <v>74</v>
      </c>
      <c r="B296" s="1">
        <v>53448</v>
      </c>
      <c r="C296" s="16">
        <f t="shared" si="44"/>
        <v>31312633922.472168</v>
      </c>
      <c r="D296" s="16">
        <f t="shared" si="43"/>
        <v>77216955.252816364</v>
      </c>
      <c r="E296" s="16">
        <f t="shared" si="47"/>
        <v>31389850877.724983</v>
      </c>
      <c r="F296" s="16">
        <f>'9496'!X294</f>
        <v>0</v>
      </c>
      <c r="G296" s="29">
        <v>0</v>
      </c>
      <c r="H296" s="16">
        <f t="shared" si="41"/>
        <v>104632836.25908329</v>
      </c>
      <c r="I296" s="18">
        <f t="shared" si="45"/>
        <v>479355220.98010188</v>
      </c>
      <c r="J296" s="16">
        <f t="shared" si="48"/>
        <v>104632836.25908329</v>
      </c>
      <c r="K296" s="19">
        <f t="shared" si="49"/>
        <v>374722384.72101861</v>
      </c>
      <c r="L296" s="16">
        <f t="shared" si="42"/>
        <v>31015128493.003963</v>
      </c>
      <c r="M296" s="17">
        <f>VLOOKUP(B296,Encargos!$A$8:$B$652,2,0)</f>
        <v>2.4659999999999999E-3</v>
      </c>
    </row>
    <row r="297" spans="1:13" x14ac:dyDescent="0.35">
      <c r="A297">
        <f t="shared" si="46"/>
        <v>73</v>
      </c>
      <c r="B297" s="1">
        <v>53479</v>
      </c>
      <c r="C297" s="16">
        <f t="shared" si="44"/>
        <v>31015128493.003963</v>
      </c>
      <c r="D297" s="16">
        <f t="shared" si="43"/>
        <v>76483306.863747776</v>
      </c>
      <c r="E297" s="16">
        <f t="shared" si="47"/>
        <v>31091611799.86771</v>
      </c>
      <c r="F297" s="16">
        <f>'9496'!X295</f>
        <v>0</v>
      </c>
      <c r="G297" s="29">
        <v>0</v>
      </c>
      <c r="H297" s="16">
        <f t="shared" si="41"/>
        <v>103638705.99955904</v>
      </c>
      <c r="I297" s="18">
        <f t="shared" si="45"/>
        <v>480537310.95503867</v>
      </c>
      <c r="J297" s="16">
        <f t="shared" si="48"/>
        <v>103638705.99955904</v>
      </c>
      <c r="K297" s="19">
        <f t="shared" si="49"/>
        <v>376898604.95547962</v>
      </c>
      <c r="L297" s="16">
        <f t="shared" si="42"/>
        <v>30714713194.912228</v>
      </c>
      <c r="M297" s="17">
        <f>VLOOKUP(B297,Encargos!$A$8:$B$652,2,0)</f>
        <v>2.4659999999999999E-3</v>
      </c>
    </row>
    <row r="298" spans="1:13" x14ac:dyDescent="0.35">
      <c r="A298">
        <f t="shared" si="46"/>
        <v>72</v>
      </c>
      <c r="B298" s="1">
        <v>53509</v>
      </c>
      <c r="C298" s="16">
        <f t="shared" si="44"/>
        <v>30714713194.912228</v>
      </c>
      <c r="D298" s="16">
        <f t="shared" si="43"/>
        <v>75742482.738653556</v>
      </c>
      <c r="E298" s="16">
        <f t="shared" si="47"/>
        <v>30790455677.650883</v>
      </c>
      <c r="F298" s="16">
        <f>'9496'!X296</f>
        <v>0</v>
      </c>
      <c r="G298" s="29">
        <v>0</v>
      </c>
      <c r="H298" s="16">
        <f t="shared" si="41"/>
        <v>102634852.25883628</v>
      </c>
      <c r="I298" s="18">
        <f t="shared" si="45"/>
        <v>481722315.96385378</v>
      </c>
      <c r="J298" s="16">
        <f t="shared" si="48"/>
        <v>102634852.25883628</v>
      </c>
      <c r="K298" s="19">
        <f t="shared" si="49"/>
        <v>379087463.70501751</v>
      </c>
      <c r="L298" s="16">
        <f t="shared" si="42"/>
        <v>30411368213.945866</v>
      </c>
      <c r="M298" s="17">
        <f>VLOOKUP(B298,Encargos!$A$8:$B$652,2,0)</f>
        <v>2.4659999999999999E-3</v>
      </c>
    </row>
    <row r="299" spans="1:13" x14ac:dyDescent="0.35">
      <c r="A299">
        <f t="shared" si="46"/>
        <v>71</v>
      </c>
      <c r="B299" s="1">
        <v>53540</v>
      </c>
      <c r="C299" s="16">
        <f t="shared" si="44"/>
        <v>30411368213.945866</v>
      </c>
      <c r="D299" s="16">
        <f t="shared" si="43"/>
        <v>74994434.015590504</v>
      </c>
      <c r="E299" s="16">
        <f t="shared" si="47"/>
        <v>30486362647.961456</v>
      </c>
      <c r="F299" s="16">
        <f>'9496'!X297</f>
        <v>0</v>
      </c>
      <c r="G299" s="29">
        <v>0</v>
      </c>
      <c r="H299" s="16">
        <f t="shared" si="41"/>
        <v>101621208.82653819</v>
      </c>
      <c r="I299" s="18">
        <f t="shared" si="45"/>
        <v>482910243.19502068</v>
      </c>
      <c r="J299" s="16">
        <f t="shared" si="48"/>
        <v>101621208.82653819</v>
      </c>
      <c r="K299" s="19">
        <f t="shared" si="49"/>
        <v>381289034.36848247</v>
      </c>
      <c r="L299" s="16">
        <f t="shared" si="42"/>
        <v>30105073613.592972</v>
      </c>
      <c r="M299" s="17">
        <f>VLOOKUP(B299,Encargos!$A$8:$B$652,2,0)</f>
        <v>2.4659999999999999E-3</v>
      </c>
    </row>
    <row r="300" spans="1:13" x14ac:dyDescent="0.35">
      <c r="A300">
        <f t="shared" si="46"/>
        <v>70</v>
      </c>
      <c r="B300" s="1">
        <v>53571</v>
      </c>
      <c r="C300" s="16">
        <f t="shared" si="44"/>
        <v>30105073613.592972</v>
      </c>
      <c r="D300" s="16">
        <f t="shared" si="43"/>
        <v>74239111.53112027</v>
      </c>
      <c r="E300" s="16">
        <f t="shared" si="47"/>
        <v>30179312725.124092</v>
      </c>
      <c r="F300" s="16">
        <f>'9496'!X298</f>
        <v>0</v>
      </c>
      <c r="G300" s="29">
        <v>0</v>
      </c>
      <c r="H300" s="16">
        <f t="shared" si="41"/>
        <v>100597709.08374698</v>
      </c>
      <c r="I300" s="18">
        <f t="shared" si="45"/>
        <v>484101099.85473961</v>
      </c>
      <c r="J300" s="16">
        <f t="shared" si="48"/>
        <v>100597709.08374698</v>
      </c>
      <c r="K300" s="19">
        <f t="shared" si="49"/>
        <v>383503390.77099264</v>
      </c>
      <c r="L300" s="16">
        <f t="shared" si="42"/>
        <v>29795809334.3531</v>
      </c>
      <c r="M300" s="17">
        <f>VLOOKUP(B300,Encargos!$A$8:$B$652,2,0)</f>
        <v>2.4659999999999999E-3</v>
      </c>
    </row>
    <row r="301" spans="1:13" x14ac:dyDescent="0.35">
      <c r="A301">
        <f t="shared" si="46"/>
        <v>69</v>
      </c>
      <c r="B301" s="1">
        <v>53601</v>
      </c>
      <c r="C301" s="16">
        <f t="shared" si="44"/>
        <v>29795809334.3531</v>
      </c>
      <c r="D301" s="16">
        <f t="shared" si="43"/>
        <v>73476465.818514735</v>
      </c>
      <c r="E301" s="16">
        <f t="shared" si="47"/>
        <v>29869285800.171616</v>
      </c>
      <c r="F301" s="16">
        <f>'9496'!X299</f>
        <v>0</v>
      </c>
      <c r="G301" s="29">
        <v>0</v>
      </c>
      <c r="H301" s="16">
        <f t="shared" si="41"/>
        <v>99564286.000572056</v>
      </c>
      <c r="I301" s="18">
        <f t="shared" si="45"/>
        <v>485294893.16698146</v>
      </c>
      <c r="J301" s="16">
        <f t="shared" si="48"/>
        <v>99564286.000572056</v>
      </c>
      <c r="K301" s="19">
        <f t="shared" si="49"/>
        <v>385730607.16640937</v>
      </c>
      <c r="L301" s="16">
        <f t="shared" si="42"/>
        <v>29483555193.005207</v>
      </c>
      <c r="M301" s="17">
        <f>VLOOKUP(B301,Encargos!$A$8:$B$652,2,0)</f>
        <v>2.4659999999999999E-3</v>
      </c>
    </row>
    <row r="302" spans="1:13" x14ac:dyDescent="0.35">
      <c r="A302">
        <f t="shared" si="46"/>
        <v>68</v>
      </c>
      <c r="B302" s="1">
        <v>53632</v>
      </c>
      <c r="C302" s="16">
        <f t="shared" si="44"/>
        <v>29483555193.005207</v>
      </c>
      <c r="D302" s="16">
        <f t="shared" si="43"/>
        <v>72706447.105950832</v>
      </c>
      <c r="E302" s="16">
        <f t="shared" si="47"/>
        <v>29556261640.111156</v>
      </c>
      <c r="F302" s="16">
        <f>'9496'!X300</f>
        <v>0</v>
      </c>
      <c r="G302" s="29">
        <v>0</v>
      </c>
      <c r="H302" s="16">
        <f t="shared" si="41"/>
        <v>98520872.133703858</v>
      </c>
      <c r="I302" s="18">
        <f t="shared" si="45"/>
        <v>486491630.3735311</v>
      </c>
      <c r="J302" s="16">
        <f t="shared" si="48"/>
        <v>98520872.133703858</v>
      </c>
      <c r="K302" s="19">
        <f t="shared" si="49"/>
        <v>387970758.23982728</v>
      </c>
      <c r="L302" s="16">
        <f t="shared" si="42"/>
        <v>29168290881.87133</v>
      </c>
      <c r="M302" s="17">
        <f>VLOOKUP(B302,Encargos!$A$8:$B$652,2,0)</f>
        <v>2.4659999999999999E-3</v>
      </c>
    </row>
    <row r="303" spans="1:13" x14ac:dyDescent="0.35">
      <c r="A303">
        <f t="shared" si="46"/>
        <v>67</v>
      </c>
      <c r="B303" s="1">
        <v>53662</v>
      </c>
      <c r="C303" s="16">
        <f t="shared" si="44"/>
        <v>29168290881.87133</v>
      </c>
      <c r="D303" s="16">
        <f t="shared" si="43"/>
        <v>71929005.314694703</v>
      </c>
      <c r="E303" s="16">
        <f t="shared" si="47"/>
        <v>29240219887.186024</v>
      </c>
      <c r="F303" s="16">
        <f>'9496'!X301</f>
        <v>0</v>
      </c>
      <c r="G303" s="29">
        <v>0</v>
      </c>
      <c r="H303" s="16">
        <f t="shared" si="41"/>
        <v>97467399.623953417</v>
      </c>
      <c r="I303" s="18">
        <f t="shared" si="45"/>
        <v>487691318.73403233</v>
      </c>
      <c r="J303" s="16">
        <f t="shared" si="48"/>
        <v>97467399.623953417</v>
      </c>
      <c r="K303" s="19">
        <f t="shared" si="49"/>
        <v>390223919.11007893</v>
      </c>
      <c r="L303" s="16">
        <f t="shared" si="42"/>
        <v>28849995968.075947</v>
      </c>
      <c r="M303" s="17">
        <f>VLOOKUP(B303,Encargos!$A$8:$B$652,2,0)</f>
        <v>2.4659999999999999E-3</v>
      </c>
    </row>
    <row r="304" spans="1:13" x14ac:dyDescent="0.35">
      <c r="A304">
        <f t="shared" si="46"/>
        <v>66</v>
      </c>
      <c r="B304" s="1">
        <v>53693</v>
      </c>
      <c r="C304" s="16">
        <f t="shared" si="44"/>
        <v>28849995968.075947</v>
      </c>
      <c r="D304" s="16">
        <f t="shared" si="43"/>
        <v>71144090.05727528</v>
      </c>
      <c r="E304" s="16">
        <f t="shared" si="47"/>
        <v>28921140058.133221</v>
      </c>
      <c r="F304" s="16">
        <f>'9496'!X302</f>
        <v>0</v>
      </c>
      <c r="G304" s="29">
        <v>0</v>
      </c>
      <c r="H304" s="16">
        <f t="shared" si="41"/>
        <v>96403800.193777412</v>
      </c>
      <c r="I304" s="18">
        <f t="shared" si="45"/>
        <v>488893965.52603042</v>
      </c>
      <c r="J304" s="16">
        <f t="shared" si="48"/>
        <v>96403800.193777412</v>
      </c>
      <c r="K304" s="19">
        <f t="shared" si="49"/>
        <v>392490165.33225298</v>
      </c>
      <c r="L304" s="16">
        <f t="shared" si="42"/>
        <v>28528649892.800968</v>
      </c>
      <c r="M304" s="17">
        <f>VLOOKUP(B304,Encargos!$A$8:$B$652,2,0)</f>
        <v>2.4659999999999999E-3</v>
      </c>
    </row>
    <row r="305" spans="1:13" x14ac:dyDescent="0.35">
      <c r="A305">
        <f t="shared" si="46"/>
        <v>65</v>
      </c>
      <c r="B305" s="1">
        <v>53724</v>
      </c>
      <c r="C305" s="16">
        <f t="shared" si="44"/>
        <v>28528649892.800968</v>
      </c>
      <c r="D305" s="16">
        <f t="shared" si="43"/>
        <v>70351650.635647178</v>
      </c>
      <c r="E305" s="16">
        <f t="shared" si="47"/>
        <v>28599001543.436615</v>
      </c>
      <c r="F305" s="16">
        <f>'9496'!X303</f>
        <v>0</v>
      </c>
      <c r="G305" s="29">
        <v>0</v>
      </c>
      <c r="H305" s="16">
        <f t="shared" si="41"/>
        <v>95330005.144788727</v>
      </c>
      <c r="I305" s="18">
        <f t="shared" si="45"/>
        <v>490099578.04501766</v>
      </c>
      <c r="J305" s="16">
        <f t="shared" si="48"/>
        <v>95330005.144788727</v>
      </c>
      <c r="K305" s="19">
        <f t="shared" si="49"/>
        <v>394769572.90022892</v>
      </c>
      <c r="L305" s="16">
        <f t="shared" si="42"/>
        <v>28204231970.536385</v>
      </c>
      <c r="M305" s="17">
        <f>VLOOKUP(B305,Encargos!$A$8:$B$652,2,0)</f>
        <v>2.4659999999999999E-3</v>
      </c>
    </row>
    <row r="306" spans="1:13" x14ac:dyDescent="0.35">
      <c r="A306">
        <f t="shared" si="46"/>
        <v>64</v>
      </c>
      <c r="B306" s="1">
        <v>53752</v>
      </c>
      <c r="C306" s="16">
        <f t="shared" si="44"/>
        <v>28204231970.536385</v>
      </c>
      <c r="D306" s="16">
        <f t="shared" si="43"/>
        <v>69551636.039342716</v>
      </c>
      <c r="E306" s="16">
        <f t="shared" si="47"/>
        <v>28273783606.575726</v>
      </c>
      <c r="F306" s="16">
        <f>'9496'!X304</f>
        <v>0</v>
      </c>
      <c r="G306" s="29">
        <v>0</v>
      </c>
      <c r="H306" s="16">
        <f t="shared" si="41"/>
        <v>94245945.35525243</v>
      </c>
      <c r="I306" s="18">
        <f t="shared" si="45"/>
        <v>491308163.60447663</v>
      </c>
      <c r="J306" s="16">
        <f t="shared" si="48"/>
        <v>94245945.35525243</v>
      </c>
      <c r="K306" s="19">
        <f t="shared" si="49"/>
        <v>397062218.24922419</v>
      </c>
      <c r="L306" s="16">
        <f t="shared" si="42"/>
        <v>27876721388.3265</v>
      </c>
      <c r="M306" s="17">
        <f>VLOOKUP(B306,Encargos!$A$8:$B$652,2,0)</f>
        <v>2.4659999999999999E-3</v>
      </c>
    </row>
    <row r="307" spans="1:13" x14ac:dyDescent="0.35">
      <c r="A307">
        <f t="shared" si="46"/>
        <v>63</v>
      </c>
      <c r="B307" s="1">
        <v>53783</v>
      </c>
      <c r="C307" s="16">
        <f t="shared" si="44"/>
        <v>27876721388.3265</v>
      </c>
      <c r="D307" s="16">
        <f t="shared" si="43"/>
        <v>68743994.943613142</v>
      </c>
      <c r="E307" s="16">
        <f t="shared" si="47"/>
        <v>27945465383.270115</v>
      </c>
      <c r="F307" s="16">
        <f>'9496'!X305</f>
        <v>0</v>
      </c>
      <c r="G307" s="29">
        <v>0</v>
      </c>
      <c r="H307" s="16">
        <f t="shared" si="41"/>
        <v>93151551.277567059</v>
      </c>
      <c r="I307" s="18">
        <f t="shared" si="45"/>
        <v>492519729.53592521</v>
      </c>
      <c r="J307" s="16">
        <f t="shared" si="48"/>
        <v>93151551.277567059</v>
      </c>
      <c r="K307" s="19">
        <f t="shared" si="49"/>
        <v>399368178.25835812</v>
      </c>
      <c r="L307" s="16">
        <f t="shared" si="42"/>
        <v>27546097205.011757</v>
      </c>
      <c r="M307" s="17">
        <f>VLOOKUP(B307,Encargos!$A$8:$B$652,2,0)</f>
        <v>2.4659999999999999E-3</v>
      </c>
    </row>
    <row r="308" spans="1:13" x14ac:dyDescent="0.35">
      <c r="A308">
        <f t="shared" si="46"/>
        <v>62</v>
      </c>
      <c r="B308" s="1">
        <v>53813</v>
      </c>
      <c r="C308" s="16">
        <f t="shared" si="44"/>
        <v>27546097205.011757</v>
      </c>
      <c r="D308" s="16">
        <f t="shared" si="43"/>
        <v>67928675.70755899</v>
      </c>
      <c r="E308" s="16">
        <f t="shared" si="47"/>
        <v>27614025880.719315</v>
      </c>
      <c r="F308" s="16">
        <f>'9496'!X306</f>
        <v>0</v>
      </c>
      <c r="G308" s="29">
        <v>0</v>
      </c>
      <c r="H308" s="16">
        <f t="shared" si="41"/>
        <v>92046752.935731053</v>
      </c>
      <c r="I308" s="18">
        <f t="shared" si="45"/>
        <v>493734283.18896079</v>
      </c>
      <c r="J308" s="16">
        <f t="shared" si="48"/>
        <v>92046752.935731053</v>
      </c>
      <c r="K308" s="19">
        <f t="shared" si="49"/>
        <v>401687530.25322974</v>
      </c>
      <c r="L308" s="16">
        <f t="shared" si="42"/>
        <v>27212338350.466084</v>
      </c>
      <c r="M308" s="17">
        <f>VLOOKUP(B308,Encargos!$A$8:$B$652,2,0)</f>
        <v>2.4659999999999999E-3</v>
      </c>
    </row>
    <row r="309" spans="1:13" x14ac:dyDescent="0.35">
      <c r="A309">
        <f t="shared" si="46"/>
        <v>61</v>
      </c>
      <c r="B309" s="1">
        <v>53844</v>
      </c>
      <c r="C309" s="16">
        <f t="shared" si="44"/>
        <v>27212338350.466084</v>
      </c>
      <c r="D309" s="16">
        <f t="shared" si="43"/>
        <v>67105626.372249357</v>
      </c>
      <c r="E309" s="16">
        <f t="shared" si="47"/>
        <v>27279443976.838333</v>
      </c>
      <c r="F309" s="16">
        <f>'9496'!X307</f>
        <v>0</v>
      </c>
      <c r="G309" s="29">
        <v>0</v>
      </c>
      <c r="H309" s="16">
        <f t="shared" si="41"/>
        <v>90931479.922794446</v>
      </c>
      <c r="I309" s="18">
        <f t="shared" si="45"/>
        <v>494951831.93130475</v>
      </c>
      <c r="J309" s="16">
        <f t="shared" si="48"/>
        <v>90931479.922794446</v>
      </c>
      <c r="K309" s="19">
        <f t="shared" si="49"/>
        <v>404020352.00851029</v>
      </c>
      <c r="L309" s="16">
        <f t="shared" si="42"/>
        <v>26875423624.829823</v>
      </c>
      <c r="M309" s="17">
        <f>VLOOKUP(B309,Encargos!$A$8:$B$652,2,0)</f>
        <v>2.4659999999999999E-3</v>
      </c>
    </row>
    <row r="310" spans="1:13" x14ac:dyDescent="0.35">
      <c r="A310">
        <f t="shared" si="46"/>
        <v>60</v>
      </c>
      <c r="B310" s="1">
        <v>53874</v>
      </c>
      <c r="C310" s="16">
        <f t="shared" si="44"/>
        <v>26875423624.829823</v>
      </c>
      <c r="D310" s="16">
        <f t="shared" si="43"/>
        <v>66274794.658830337</v>
      </c>
      <c r="E310" s="16">
        <f t="shared" si="47"/>
        <v>26941698419.488651</v>
      </c>
      <c r="F310" s="16">
        <f>'9496'!X308</f>
        <v>0</v>
      </c>
      <c r="G310" s="29">
        <v>0</v>
      </c>
      <c r="H310" s="16">
        <f t="shared" si="41"/>
        <v>89805661.398295507</v>
      </c>
      <c r="I310" s="18">
        <f t="shared" si="45"/>
        <v>496172383.1488474</v>
      </c>
      <c r="J310" s="16">
        <f t="shared" si="48"/>
        <v>89805661.398295507</v>
      </c>
      <c r="K310" s="19">
        <f t="shared" si="49"/>
        <v>406366721.75055188</v>
      </c>
      <c r="L310" s="16">
        <f t="shared" si="42"/>
        <v>26535331697.738102</v>
      </c>
      <c r="M310" s="17">
        <f>VLOOKUP(B310,Encargos!$A$8:$B$652,2,0)</f>
        <v>2.4659999999999999E-3</v>
      </c>
    </row>
    <row r="311" spans="1:13" x14ac:dyDescent="0.35">
      <c r="A311">
        <f t="shared" si="46"/>
        <v>59</v>
      </c>
      <c r="B311" s="1">
        <v>53905</v>
      </c>
      <c r="C311" s="16">
        <f t="shared" si="44"/>
        <v>26535331697.738102</v>
      </c>
      <c r="D311" s="16">
        <f t="shared" si="43"/>
        <v>65436127.966622159</v>
      </c>
      <c r="E311" s="16">
        <f t="shared" si="47"/>
        <v>26600767825.704723</v>
      </c>
      <c r="F311" s="16">
        <f>'9496'!X309</f>
        <v>0</v>
      </c>
      <c r="G311" s="29">
        <v>0</v>
      </c>
      <c r="H311" s="16">
        <f t="shared" si="41"/>
        <v>88669226.085682422</v>
      </c>
      <c r="I311" s="18">
        <f t="shared" si="45"/>
        <v>497395944.24569255</v>
      </c>
      <c r="J311" s="16">
        <f t="shared" si="48"/>
        <v>88669226.085682422</v>
      </c>
      <c r="K311" s="19">
        <f t="shared" si="49"/>
        <v>408726718.1600101</v>
      </c>
      <c r="L311" s="16">
        <f t="shared" si="42"/>
        <v>26192041107.544712</v>
      </c>
      <c r="M311" s="17">
        <f>VLOOKUP(B311,Encargos!$A$8:$B$652,2,0)</f>
        <v>2.4659999999999999E-3</v>
      </c>
    </row>
    <row r="312" spans="1:13" x14ac:dyDescent="0.35">
      <c r="A312">
        <f t="shared" si="46"/>
        <v>58</v>
      </c>
      <c r="B312" s="1">
        <v>53936</v>
      </c>
      <c r="C312" s="16">
        <f t="shared" si="44"/>
        <v>26192041107.544712</v>
      </c>
      <c r="D312" s="16">
        <f t="shared" si="43"/>
        <v>64589573.371205255</v>
      </c>
      <c r="E312" s="16">
        <f t="shared" si="47"/>
        <v>26256630680.915916</v>
      </c>
      <c r="F312" s="16">
        <f>'9496'!X310</f>
        <v>0</v>
      </c>
      <c r="G312" s="29">
        <v>0</v>
      </c>
      <c r="H312" s="16">
        <f t="shared" si="41"/>
        <v>87522102.26971972</v>
      </c>
      <c r="I312" s="18">
        <f t="shared" si="45"/>
        <v>498622522.64420229</v>
      </c>
      <c r="J312" s="16">
        <f t="shared" si="48"/>
        <v>87522102.26971972</v>
      </c>
      <c r="K312" s="19">
        <f t="shared" si="49"/>
        <v>411100420.37448257</v>
      </c>
      <c r="L312" s="16">
        <f t="shared" si="42"/>
        <v>25845530260.541431</v>
      </c>
      <c r="M312" s="17">
        <f>VLOOKUP(B312,Encargos!$A$8:$B$652,2,0)</f>
        <v>2.4659999999999999E-3</v>
      </c>
    </row>
    <row r="313" spans="1:13" x14ac:dyDescent="0.35">
      <c r="A313">
        <f t="shared" si="46"/>
        <v>57</v>
      </c>
      <c r="B313" s="1">
        <v>53966</v>
      </c>
      <c r="C313" s="16">
        <f t="shared" si="44"/>
        <v>25845530260.541431</v>
      </c>
      <c r="D313" s="16">
        <f t="shared" si="43"/>
        <v>63735077.622495167</v>
      </c>
      <c r="E313" s="16">
        <f t="shared" si="47"/>
        <v>25909265338.163925</v>
      </c>
      <c r="F313" s="16">
        <f>'9496'!X311</f>
        <v>0</v>
      </c>
      <c r="G313" s="29">
        <v>0</v>
      </c>
      <c r="H313" s="16">
        <f t="shared" si="41"/>
        <v>86364217.793879762</v>
      </c>
      <c r="I313" s="18">
        <f t="shared" si="45"/>
        <v>499852125.78504288</v>
      </c>
      <c r="J313" s="16">
        <f t="shared" si="48"/>
        <v>86364217.793879762</v>
      </c>
      <c r="K313" s="19">
        <f t="shared" si="49"/>
        <v>413487907.99116313</v>
      </c>
      <c r="L313" s="16">
        <f t="shared" si="42"/>
        <v>25495777430.172764</v>
      </c>
      <c r="M313" s="17">
        <f>VLOOKUP(B313,Encargos!$A$8:$B$652,2,0)</f>
        <v>2.4659999999999999E-3</v>
      </c>
    </row>
    <row r="314" spans="1:13" x14ac:dyDescent="0.35">
      <c r="A314">
        <f t="shared" si="46"/>
        <v>56</v>
      </c>
      <c r="B314" s="1">
        <v>53997</v>
      </c>
      <c r="C314" s="16">
        <f t="shared" si="44"/>
        <v>25495777430.172764</v>
      </c>
      <c r="D314" s="16">
        <f t="shared" si="43"/>
        <v>62872587.142806031</v>
      </c>
      <c r="E314" s="16">
        <f t="shared" si="47"/>
        <v>25558650017.315571</v>
      </c>
      <c r="F314" s="16">
        <f>'9496'!X312</f>
        <v>0</v>
      </c>
      <c r="G314" s="29">
        <v>0</v>
      </c>
      <c r="H314" s="16">
        <f t="shared" si="41"/>
        <v>85195500.057718575</v>
      </c>
      <c r="I314" s="18">
        <f t="shared" si="45"/>
        <v>501084761.12722886</v>
      </c>
      <c r="J314" s="16">
        <f t="shared" si="48"/>
        <v>85195500.057718575</v>
      </c>
      <c r="K314" s="19">
        <f t="shared" si="49"/>
        <v>415889261.06951028</v>
      </c>
      <c r="L314" s="16">
        <f t="shared" si="42"/>
        <v>25142760756.246063</v>
      </c>
      <c r="M314" s="17">
        <f>VLOOKUP(B314,Encargos!$A$8:$B$652,2,0)</f>
        <v>2.4659999999999999E-3</v>
      </c>
    </row>
    <row r="315" spans="1:13" x14ac:dyDescent="0.35">
      <c r="A315">
        <f t="shared" si="46"/>
        <v>55</v>
      </c>
      <c r="B315" s="1">
        <v>54027</v>
      </c>
      <c r="C315" s="16">
        <f t="shared" si="44"/>
        <v>25142760756.246063</v>
      </c>
      <c r="D315" s="16">
        <f t="shared" si="43"/>
        <v>62002048.024902791</v>
      </c>
      <c r="E315" s="16">
        <f t="shared" si="47"/>
        <v>25204762804.270966</v>
      </c>
      <c r="F315" s="16">
        <f>'9496'!X313</f>
        <v>0</v>
      </c>
      <c r="G315" s="29">
        <v>0</v>
      </c>
      <c r="H315" s="16">
        <f t="shared" si="41"/>
        <v>84015876.014236555</v>
      </c>
      <c r="I315" s="18">
        <f t="shared" si="45"/>
        <v>502320436.14816856</v>
      </c>
      <c r="J315" s="16">
        <f t="shared" si="48"/>
        <v>84015876.014236555</v>
      </c>
      <c r="K315" s="19">
        <f t="shared" si="49"/>
        <v>418304560.13393199</v>
      </c>
      <c r="L315" s="16">
        <f t="shared" si="42"/>
        <v>24786458244.137032</v>
      </c>
      <c r="M315" s="17">
        <f>VLOOKUP(B315,Encargos!$A$8:$B$652,2,0)</f>
        <v>2.4659999999999999E-3</v>
      </c>
    </row>
    <row r="316" spans="1:13" x14ac:dyDescent="0.35">
      <c r="A316">
        <f t="shared" si="46"/>
        <v>54</v>
      </c>
      <c r="B316" s="1">
        <v>54058</v>
      </c>
      <c r="C316" s="16">
        <f t="shared" si="44"/>
        <v>24786458244.137032</v>
      </c>
      <c r="D316" s="16">
        <f t="shared" si="43"/>
        <v>61123406.030041918</v>
      </c>
      <c r="E316" s="16">
        <f t="shared" si="47"/>
        <v>24847581650.167072</v>
      </c>
      <c r="F316" s="16">
        <f>'9496'!X314</f>
        <v>0</v>
      </c>
      <c r="G316" s="29">
        <v>0</v>
      </c>
      <c r="H316" s="16">
        <f t="shared" si="41"/>
        <v>82825272.167223573</v>
      </c>
      <c r="I316" s="18">
        <f t="shared" si="45"/>
        <v>503559158.34370995</v>
      </c>
      <c r="J316" s="16">
        <f t="shared" si="48"/>
        <v>82825272.167223573</v>
      </c>
      <c r="K316" s="19">
        <f t="shared" si="49"/>
        <v>420733886.17648637</v>
      </c>
      <c r="L316" s="16">
        <f t="shared" si="42"/>
        <v>24426847763.990585</v>
      </c>
      <c r="M316" s="17">
        <f>VLOOKUP(B316,Encargos!$A$8:$B$652,2,0)</f>
        <v>2.4659999999999999E-3</v>
      </c>
    </row>
    <row r="317" spans="1:13" x14ac:dyDescent="0.35">
      <c r="A317">
        <f t="shared" si="46"/>
        <v>53</v>
      </c>
      <c r="B317" s="1">
        <v>54089</v>
      </c>
      <c r="C317" s="16">
        <f t="shared" si="44"/>
        <v>24426847763.990585</v>
      </c>
      <c r="D317" s="16">
        <f t="shared" si="43"/>
        <v>60236606.586000778</v>
      </c>
      <c r="E317" s="16">
        <f t="shared" si="47"/>
        <v>24487084370.576588</v>
      </c>
      <c r="F317" s="16">
        <f>'9496'!X315</f>
        <v>0</v>
      </c>
      <c r="G317" s="29">
        <v>0</v>
      </c>
      <c r="H317" s="16">
        <f t="shared" si="41"/>
        <v>81623614.568588629</v>
      </c>
      <c r="I317" s="18">
        <f t="shared" si="45"/>
        <v>504800935.22818547</v>
      </c>
      <c r="J317" s="16">
        <f t="shared" si="48"/>
        <v>81623614.568588629</v>
      </c>
      <c r="K317" s="19">
        <f t="shared" si="49"/>
        <v>423177320.65959686</v>
      </c>
      <c r="L317" s="16">
        <f t="shared" si="42"/>
        <v>24063907049.916992</v>
      </c>
      <c r="M317" s="17">
        <f>VLOOKUP(B317,Encargos!$A$8:$B$652,2,0)</f>
        <v>2.4659999999999999E-3</v>
      </c>
    </row>
    <row r="318" spans="1:13" x14ac:dyDescent="0.35">
      <c r="A318">
        <f t="shared" si="46"/>
        <v>52</v>
      </c>
      <c r="B318" s="1">
        <v>54118</v>
      </c>
      <c r="C318" s="16">
        <f t="shared" si="44"/>
        <v>24063907049.916992</v>
      </c>
      <c r="D318" s="16">
        <f t="shared" si="43"/>
        <v>59341594.785095297</v>
      </c>
      <c r="E318" s="16">
        <f t="shared" si="47"/>
        <v>24123248644.702087</v>
      </c>
      <c r="F318" s="16">
        <f>'9496'!X316</f>
        <v>0</v>
      </c>
      <c r="G318" s="29">
        <v>0</v>
      </c>
      <c r="H318" s="16">
        <f t="shared" si="41"/>
        <v>80410828.815673634</v>
      </c>
      <c r="I318" s="18">
        <f t="shared" si="45"/>
        <v>506045774.33445811</v>
      </c>
      <c r="J318" s="16">
        <f t="shared" si="48"/>
        <v>80410828.815673634</v>
      </c>
      <c r="K318" s="19">
        <f t="shared" si="49"/>
        <v>425634945.51878446</v>
      </c>
      <c r="L318" s="16">
        <f t="shared" si="42"/>
        <v>23697613699.183304</v>
      </c>
      <c r="M318" s="17">
        <f>VLOOKUP(B318,Encargos!$A$8:$B$652,2,0)</f>
        <v>2.4659999999999999E-3</v>
      </c>
    </row>
    <row r="319" spans="1:13" x14ac:dyDescent="0.35">
      <c r="A319">
        <f t="shared" si="46"/>
        <v>51</v>
      </c>
      <c r="B319" s="1">
        <v>54149</v>
      </c>
      <c r="C319" s="16">
        <f t="shared" si="44"/>
        <v>23697613699.183304</v>
      </c>
      <c r="D319" s="16">
        <f t="shared" si="43"/>
        <v>58438315.382186025</v>
      </c>
      <c r="E319" s="16">
        <f t="shared" si="47"/>
        <v>23756052014.565491</v>
      </c>
      <c r="F319" s="16">
        <f>'9496'!X317</f>
        <v>0</v>
      </c>
      <c r="G319" s="29">
        <v>0</v>
      </c>
      <c r="H319" s="16">
        <f t="shared" si="41"/>
        <v>79186840.048551634</v>
      </c>
      <c r="I319" s="18">
        <f t="shared" si="45"/>
        <v>507293683.21396703</v>
      </c>
      <c r="J319" s="16">
        <f t="shared" si="48"/>
        <v>79186840.048551634</v>
      </c>
      <c r="K319" s="19">
        <f t="shared" si="49"/>
        <v>428106843.16541541</v>
      </c>
      <c r="L319" s="16">
        <f t="shared" si="42"/>
        <v>23327945171.400078</v>
      </c>
      <c r="M319" s="17">
        <f>VLOOKUP(B319,Encargos!$A$8:$B$652,2,0)</f>
        <v>2.4659999999999999E-3</v>
      </c>
    </row>
    <row r="320" spans="1:13" x14ac:dyDescent="0.35">
      <c r="A320">
        <f t="shared" si="46"/>
        <v>50</v>
      </c>
      <c r="B320" s="1">
        <v>54179</v>
      </c>
      <c r="C320" s="16">
        <f t="shared" si="44"/>
        <v>23327945171.400078</v>
      </c>
      <c r="D320" s="16">
        <f t="shared" si="43"/>
        <v>57526712.792672589</v>
      </c>
      <c r="E320" s="16">
        <f t="shared" si="47"/>
        <v>23385471884.192749</v>
      </c>
      <c r="F320" s="16">
        <f>'9496'!X318</f>
        <v>0</v>
      </c>
      <c r="G320" s="29">
        <v>0</v>
      </c>
      <c r="H320" s="16">
        <f t="shared" ref="H320:H366" si="50">SUM(E320:G320)*$N$4</f>
        <v>77951572.947309166</v>
      </c>
      <c r="I320" s="18">
        <f t="shared" si="45"/>
        <v>508544669.4367727</v>
      </c>
      <c r="J320" s="16">
        <f t="shared" si="48"/>
        <v>77951572.947309166</v>
      </c>
      <c r="K320" s="19">
        <f t="shared" si="49"/>
        <v>430593096.48946357</v>
      </c>
      <c r="L320" s="16">
        <f t="shared" ref="L320:L366" si="51">SUM(E320:H320)-I320</f>
        <v>22954878787.703285</v>
      </c>
      <c r="M320" s="17">
        <f>VLOOKUP(B320,Encargos!$A$8:$B$652,2,0)</f>
        <v>2.4659999999999999E-3</v>
      </c>
    </row>
    <row r="321" spans="1:13" x14ac:dyDescent="0.35">
      <c r="A321">
        <f t="shared" si="46"/>
        <v>49</v>
      </c>
      <c r="B321" s="1">
        <v>54210</v>
      </c>
      <c r="C321" s="16">
        <f t="shared" si="44"/>
        <v>22954878787.703285</v>
      </c>
      <c r="D321" s="16">
        <f t="shared" ref="D321:D366" si="52">C321*M321</f>
        <v>56606731.090476297</v>
      </c>
      <c r="E321" s="16">
        <f t="shared" si="47"/>
        <v>23011485518.793762</v>
      </c>
      <c r="F321" s="16">
        <f>'9496'!X319</f>
        <v>0</v>
      </c>
      <c r="G321" s="29">
        <v>0</v>
      </c>
      <c r="H321" s="16">
        <f t="shared" si="50"/>
        <v>76704951.729312539</v>
      </c>
      <c r="I321" s="18">
        <f t="shared" si="45"/>
        <v>509798740.59160376</v>
      </c>
      <c r="J321" s="16">
        <f t="shared" si="48"/>
        <v>76704951.729312539</v>
      </c>
      <c r="K321" s="19">
        <f t="shared" si="49"/>
        <v>433093788.86229122</v>
      </c>
      <c r="L321" s="16">
        <f t="shared" si="51"/>
        <v>22578391729.931473</v>
      </c>
      <c r="M321" s="17">
        <f>VLOOKUP(B321,Encargos!$A$8:$B$652,2,0)</f>
        <v>2.4659999999999999E-3</v>
      </c>
    </row>
    <row r="322" spans="1:13" x14ac:dyDescent="0.35">
      <c r="A322">
        <f t="shared" si="46"/>
        <v>48</v>
      </c>
      <c r="B322" s="1">
        <v>54240</v>
      </c>
      <c r="C322" s="16">
        <f t="shared" si="44"/>
        <v>22578391729.931473</v>
      </c>
      <c r="D322" s="16">
        <f t="shared" si="52"/>
        <v>55678314.006011009</v>
      </c>
      <c r="E322" s="16">
        <f t="shared" si="47"/>
        <v>22634070043.937485</v>
      </c>
      <c r="F322" s="16">
        <f>'9496'!X320</f>
        <v>0</v>
      </c>
      <c r="G322" s="29">
        <v>0</v>
      </c>
      <c r="H322" s="16">
        <f t="shared" si="50"/>
        <v>75446900.146458283</v>
      </c>
      <c r="I322" s="18">
        <f t="shared" si="45"/>
        <v>511055904.28590274</v>
      </c>
      <c r="J322" s="16">
        <f t="shared" si="48"/>
        <v>75446900.146458283</v>
      </c>
      <c r="K322" s="19">
        <f t="shared" si="49"/>
        <v>435609004.13944447</v>
      </c>
      <c r="L322" s="16">
        <f t="shared" si="51"/>
        <v>22198461039.798038</v>
      </c>
      <c r="M322" s="17">
        <f>VLOOKUP(B322,Encargos!$A$8:$B$652,2,0)</f>
        <v>2.4659999999999999E-3</v>
      </c>
    </row>
    <row r="323" spans="1:13" x14ac:dyDescent="0.35">
      <c r="A323">
        <f t="shared" si="46"/>
        <v>47</v>
      </c>
      <c r="B323" s="1">
        <v>54271</v>
      </c>
      <c r="C323" s="16">
        <f t="shared" si="44"/>
        <v>22198461039.798038</v>
      </c>
      <c r="D323" s="16">
        <f t="shared" si="52"/>
        <v>54741404.924141958</v>
      </c>
      <c r="E323" s="16">
        <f t="shared" si="47"/>
        <v>22253202444.722179</v>
      </c>
      <c r="F323" s="16">
        <f>'9496'!X321</f>
        <v>0</v>
      </c>
      <c r="G323" s="29">
        <v>0</v>
      </c>
      <c r="H323" s="16">
        <f t="shared" si="50"/>
        <v>74177341.482407272</v>
      </c>
      <c r="I323" s="18">
        <f t="shared" si="45"/>
        <v>512316168.1458717</v>
      </c>
      <c r="J323" s="16">
        <f t="shared" si="48"/>
        <v>74177341.482407272</v>
      </c>
      <c r="K323" s="19">
        <f t="shared" si="49"/>
        <v>438138826.66346443</v>
      </c>
      <c r="L323" s="16">
        <f t="shared" si="51"/>
        <v>21815063618.058716</v>
      </c>
      <c r="M323" s="17">
        <f>VLOOKUP(B323,Encargos!$A$8:$B$652,2,0)</f>
        <v>2.4659999999999999E-3</v>
      </c>
    </row>
    <row r="324" spans="1:13" x14ac:dyDescent="0.35">
      <c r="A324">
        <f t="shared" si="46"/>
        <v>46</v>
      </c>
      <c r="B324" s="1">
        <v>54302</v>
      </c>
      <c r="C324" s="16">
        <f t="shared" si="44"/>
        <v>21815063618.058716</v>
      </c>
      <c r="D324" s="16">
        <f t="shared" si="52"/>
        <v>53795946.882132791</v>
      </c>
      <c r="E324" s="16">
        <f t="shared" si="47"/>
        <v>21868859564.940849</v>
      </c>
      <c r="F324" s="16">
        <f>'9496'!X322</f>
        <v>0</v>
      </c>
      <c r="G324" s="29">
        <v>0</v>
      </c>
      <c r="H324" s="16">
        <f t="shared" si="50"/>
        <v>72896198.54980284</v>
      </c>
      <c r="I324" s="18">
        <f t="shared" si="45"/>
        <v>513579539.8165195</v>
      </c>
      <c r="J324" s="16">
        <f t="shared" si="48"/>
        <v>72896198.54980284</v>
      </c>
      <c r="K324" s="19">
        <f t="shared" si="49"/>
        <v>440683341.26671666</v>
      </c>
      <c r="L324" s="16">
        <f t="shared" si="51"/>
        <v>21428176223.674133</v>
      </c>
      <c r="M324" s="17">
        <f>VLOOKUP(B324,Encargos!$A$8:$B$652,2,0)</f>
        <v>2.4659999999999999E-3</v>
      </c>
    </row>
    <row r="325" spans="1:13" x14ac:dyDescent="0.35">
      <c r="A325">
        <f t="shared" si="46"/>
        <v>45</v>
      </c>
      <c r="B325" s="1">
        <v>54332</v>
      </c>
      <c r="C325" s="16">
        <f t="shared" ref="C325:C366" si="53">L324</f>
        <v>21428176223.674133</v>
      </c>
      <c r="D325" s="16">
        <f t="shared" si="52"/>
        <v>52841882.567580409</v>
      </c>
      <c r="E325" s="16">
        <f t="shared" si="47"/>
        <v>21481018106.241714</v>
      </c>
      <c r="F325" s="16">
        <f>'9496'!X323</f>
        <v>0</v>
      </c>
      <c r="G325" s="29">
        <v>0</v>
      </c>
      <c r="H325" s="16">
        <f t="shared" si="50"/>
        <v>71603393.687472388</v>
      </c>
      <c r="I325" s="18">
        <f t="shared" si="45"/>
        <v>514846026.96170706</v>
      </c>
      <c r="J325" s="16">
        <f t="shared" si="48"/>
        <v>71603393.687472388</v>
      </c>
      <c r="K325" s="19">
        <f t="shared" si="49"/>
        <v>443242633.27423465</v>
      </c>
      <c r="L325" s="16">
        <f t="shared" si="51"/>
        <v>21037775472.96748</v>
      </c>
      <c r="M325" s="17">
        <f>VLOOKUP(B325,Encargos!$A$8:$B$652,2,0)</f>
        <v>2.4659999999999999E-3</v>
      </c>
    </row>
    <row r="326" spans="1:13" x14ac:dyDescent="0.35">
      <c r="A326">
        <f t="shared" si="46"/>
        <v>44</v>
      </c>
      <c r="B326" s="1">
        <v>54363</v>
      </c>
      <c r="C326" s="16">
        <f t="shared" si="53"/>
        <v>21037775472.96748</v>
      </c>
      <c r="D326" s="16">
        <f t="shared" si="52"/>
        <v>51879154.316337802</v>
      </c>
      <c r="E326" s="16">
        <f t="shared" si="47"/>
        <v>21089654627.283817</v>
      </c>
      <c r="F326" s="16">
        <f>'9496'!X324</f>
        <v>0</v>
      </c>
      <c r="G326" s="29">
        <v>0</v>
      </c>
      <c r="H326" s="16">
        <f t="shared" si="50"/>
        <v>70298848.757612735</v>
      </c>
      <c r="I326" s="18">
        <f t="shared" si="45"/>
        <v>516115637.26419455</v>
      </c>
      <c r="J326" s="16">
        <f t="shared" si="48"/>
        <v>70298848.757612735</v>
      </c>
      <c r="K326" s="19">
        <f t="shared" si="49"/>
        <v>445816788.50658178</v>
      </c>
      <c r="L326" s="16">
        <f t="shared" si="51"/>
        <v>20643837838.777237</v>
      </c>
      <c r="M326" s="17">
        <f>VLOOKUP(B326,Encargos!$A$8:$B$652,2,0)</f>
        <v>2.4659999999999999E-3</v>
      </c>
    </row>
    <row r="327" spans="1:13" x14ac:dyDescent="0.35">
      <c r="A327">
        <f t="shared" si="46"/>
        <v>43</v>
      </c>
      <c r="B327" s="1">
        <v>54393</v>
      </c>
      <c r="C327" s="16">
        <f t="shared" si="53"/>
        <v>20643837838.777237</v>
      </c>
      <c r="D327" s="16">
        <f t="shared" si="52"/>
        <v>50907704.11042466</v>
      </c>
      <c r="E327" s="16">
        <f t="shared" si="47"/>
        <v>20694745542.887661</v>
      </c>
      <c r="F327" s="16">
        <f>'9496'!X325</f>
        <v>0</v>
      </c>
      <c r="G327" s="29">
        <v>0</v>
      </c>
      <c r="H327" s="16">
        <f t="shared" si="50"/>
        <v>68982485.142958879</v>
      </c>
      <c r="I327" s="18">
        <f t="shared" si="45"/>
        <v>517388378.42568821</v>
      </c>
      <c r="J327" s="16">
        <f t="shared" si="48"/>
        <v>68982485.142958879</v>
      </c>
      <c r="K327" s="19">
        <f t="shared" si="49"/>
        <v>448405893.28272933</v>
      </c>
      <c r="L327" s="16">
        <f t="shared" si="51"/>
        <v>20246339649.604931</v>
      </c>
      <c r="M327" s="17">
        <f>VLOOKUP(B327,Encargos!$A$8:$B$652,2,0)</f>
        <v>2.4659999999999999E-3</v>
      </c>
    </row>
    <row r="328" spans="1:13" x14ac:dyDescent="0.35">
      <c r="A328">
        <f t="shared" si="46"/>
        <v>42</v>
      </c>
      <c r="B328" s="1">
        <v>54424</v>
      </c>
      <c r="C328" s="16">
        <f t="shared" si="53"/>
        <v>20246339649.604931</v>
      </c>
      <c r="D328" s="16">
        <f t="shared" si="52"/>
        <v>49927473.57592576</v>
      </c>
      <c r="E328" s="16">
        <f t="shared" si="47"/>
        <v>20296267123.180855</v>
      </c>
      <c r="F328" s="16">
        <f>'9496'!X326</f>
        <v>0</v>
      </c>
      <c r="G328" s="29">
        <v>0</v>
      </c>
      <c r="H328" s="16">
        <f t="shared" si="50"/>
        <v>67654223.743936181</v>
      </c>
      <c r="I328" s="18">
        <f t="shared" si="45"/>
        <v>518664258.16688579</v>
      </c>
      <c r="J328" s="16">
        <f t="shared" si="48"/>
        <v>67654223.743936181</v>
      </c>
      <c r="K328" s="19">
        <f t="shared" si="49"/>
        <v>451010034.42294961</v>
      </c>
      <c r="L328" s="16">
        <f t="shared" si="51"/>
        <v>19845257088.757904</v>
      </c>
      <c r="M328" s="17">
        <f>VLOOKUP(B328,Encargos!$A$8:$B$652,2,0)</f>
        <v>2.4659999999999999E-3</v>
      </c>
    </row>
    <row r="329" spans="1:13" x14ac:dyDescent="0.35">
      <c r="A329">
        <f t="shared" si="46"/>
        <v>41</v>
      </c>
      <c r="B329" s="1">
        <v>54455</v>
      </c>
      <c r="C329" s="16">
        <f t="shared" si="53"/>
        <v>19845257088.757904</v>
      </c>
      <c r="D329" s="16">
        <f t="shared" si="52"/>
        <v>48938403.98087699</v>
      </c>
      <c r="E329" s="16">
        <f t="shared" si="47"/>
        <v>19894195492.738781</v>
      </c>
      <c r="F329" s="16">
        <f>'9496'!X327</f>
        <v>0</v>
      </c>
      <c r="G329" s="29">
        <v>0</v>
      </c>
      <c r="H329" s="16">
        <f t="shared" si="50"/>
        <v>66313984.97579594</v>
      </c>
      <c r="I329" s="18">
        <f t="shared" si="45"/>
        <v>519943284.22752535</v>
      </c>
      <c r="J329" s="16">
        <f t="shared" si="48"/>
        <v>66313984.97579594</v>
      </c>
      <c r="K329" s="19">
        <f t="shared" si="49"/>
        <v>453629299.25172943</v>
      </c>
      <c r="L329" s="16">
        <f t="shared" si="51"/>
        <v>19440566193.487053</v>
      </c>
      <c r="M329" s="17">
        <f>VLOOKUP(B329,Encargos!$A$8:$B$652,2,0)</f>
        <v>2.4659999999999999E-3</v>
      </c>
    </row>
    <row r="330" spans="1:13" x14ac:dyDescent="0.35">
      <c r="A330">
        <f t="shared" si="46"/>
        <v>40</v>
      </c>
      <c r="B330" s="1">
        <v>54483</v>
      </c>
      <c r="C330" s="16">
        <f t="shared" si="53"/>
        <v>19440566193.487053</v>
      </c>
      <c r="D330" s="16">
        <f t="shared" si="52"/>
        <v>47940436.233139068</v>
      </c>
      <c r="E330" s="16">
        <f t="shared" si="47"/>
        <v>19488506629.720192</v>
      </c>
      <c r="F330" s="16">
        <f>'9496'!X328</f>
        <v>0</v>
      </c>
      <c r="G330" s="29">
        <v>0</v>
      </c>
      <c r="H330" s="16">
        <f t="shared" si="50"/>
        <v>64961688.76573398</v>
      </c>
      <c r="I330" s="18">
        <f t="shared" ref="I330:I366" si="54">PMT($N$4,A330,-SUM(E330:G330))</f>
        <v>521225464.36643052</v>
      </c>
      <c r="J330" s="16">
        <f t="shared" si="48"/>
        <v>64961688.76573398</v>
      </c>
      <c r="K330" s="19">
        <f t="shared" si="49"/>
        <v>456263775.60069656</v>
      </c>
      <c r="L330" s="16">
        <f t="shared" si="51"/>
        <v>19032242854.119495</v>
      </c>
      <c r="M330" s="17">
        <f>VLOOKUP(B330,Encargos!$A$8:$B$652,2,0)</f>
        <v>2.4659999999999999E-3</v>
      </c>
    </row>
    <row r="331" spans="1:13" x14ac:dyDescent="0.35">
      <c r="A331">
        <f t="shared" si="46"/>
        <v>39</v>
      </c>
      <c r="B331" s="1">
        <v>54514</v>
      </c>
      <c r="C331" s="16">
        <f t="shared" si="53"/>
        <v>19032242854.119495</v>
      </c>
      <c r="D331" s="16">
        <f t="shared" si="52"/>
        <v>46933510.878258675</v>
      </c>
      <c r="E331" s="16">
        <f t="shared" si="47"/>
        <v>19079176364.997753</v>
      </c>
      <c r="F331" s="16">
        <f>'9496'!X329</f>
        <v>0</v>
      </c>
      <c r="G331" s="29">
        <v>0</v>
      </c>
      <c r="H331" s="16">
        <f t="shared" si="50"/>
        <v>63597254.549992517</v>
      </c>
      <c r="I331" s="18">
        <f t="shared" si="54"/>
        <v>522510806.36155808</v>
      </c>
      <c r="J331" s="16">
        <f t="shared" si="48"/>
        <v>63597254.549992517</v>
      </c>
      <c r="K331" s="19">
        <f t="shared" si="49"/>
        <v>458913551.81156558</v>
      </c>
      <c r="L331" s="16">
        <f t="shared" si="51"/>
        <v>18620262813.186188</v>
      </c>
      <c r="M331" s="17">
        <f>VLOOKUP(B331,Encargos!$A$8:$B$652,2,0)</f>
        <v>2.4659999999999999E-3</v>
      </c>
    </row>
    <row r="332" spans="1:13" x14ac:dyDescent="0.35">
      <c r="A332">
        <f t="shared" ref="A332:A369" si="55">A331-1</f>
        <v>38</v>
      </c>
      <c r="B332" s="1">
        <v>54544</v>
      </c>
      <c r="C332" s="16">
        <f t="shared" si="53"/>
        <v>18620262813.186188</v>
      </c>
      <c r="D332" s="16">
        <f t="shared" si="52"/>
        <v>45917568.097317137</v>
      </c>
      <c r="E332" s="16">
        <f t="shared" si="47"/>
        <v>18666180381.283504</v>
      </c>
      <c r="F332" s="16">
        <f>'9496'!X330</f>
        <v>0</v>
      </c>
      <c r="G332" s="29">
        <v>0</v>
      </c>
      <c r="H332" s="16">
        <f t="shared" si="50"/>
        <v>62220601.27094502</v>
      </c>
      <c r="I332" s="18">
        <f t="shared" si="54"/>
        <v>523799318.01004559</v>
      </c>
      <c r="J332" s="16">
        <f t="shared" si="48"/>
        <v>62220601.27094502</v>
      </c>
      <c r="K332" s="19">
        <f t="shared" si="49"/>
        <v>461578716.73910058</v>
      </c>
      <c r="L332" s="16">
        <f t="shared" si="51"/>
        <v>18204601664.544407</v>
      </c>
      <c r="M332" s="17">
        <f>VLOOKUP(B332,Encargos!$A$8:$B$652,2,0)</f>
        <v>2.4659999999999999E-3</v>
      </c>
    </row>
    <row r="333" spans="1:13" x14ac:dyDescent="0.35">
      <c r="A333">
        <f t="shared" si="55"/>
        <v>37</v>
      </c>
      <c r="B333" s="1">
        <v>54575</v>
      </c>
      <c r="C333" s="16">
        <f t="shared" si="53"/>
        <v>18204601664.544407</v>
      </c>
      <c r="D333" s="16">
        <f t="shared" si="52"/>
        <v>44892547.704766504</v>
      </c>
      <c r="E333" s="16">
        <f t="shared" ref="E333:E366" si="56">C333+D333</f>
        <v>18249494212.249172</v>
      </c>
      <c r="F333" s="16">
        <f>'9496'!X331</f>
        <v>0</v>
      </c>
      <c r="G333" s="29">
        <v>0</v>
      </c>
      <c r="H333" s="16">
        <f t="shared" si="50"/>
        <v>60831647.374163911</v>
      </c>
      <c r="I333" s="18">
        <f t="shared" si="54"/>
        <v>525091007.12825853</v>
      </c>
      <c r="J333" s="16">
        <f t="shared" ref="J333:J366" si="57">H333</f>
        <v>60831647.374163911</v>
      </c>
      <c r="K333" s="19">
        <f t="shared" ref="K333:K366" si="58">I333-J333</f>
        <v>464259359.7540946</v>
      </c>
      <c r="L333" s="16">
        <f t="shared" si="51"/>
        <v>17785234852.495079</v>
      </c>
      <c r="M333" s="17">
        <f>VLOOKUP(B333,Encargos!$A$8:$B$652,2,0)</f>
        <v>2.4659999999999999E-3</v>
      </c>
    </row>
    <row r="334" spans="1:13" x14ac:dyDescent="0.35">
      <c r="A334">
        <f t="shared" si="55"/>
        <v>36</v>
      </c>
      <c r="B334" s="1">
        <v>54605</v>
      </c>
      <c r="C334" s="16">
        <f t="shared" si="53"/>
        <v>17785234852.495079</v>
      </c>
      <c r="D334" s="16">
        <f t="shared" si="52"/>
        <v>43858389.146252863</v>
      </c>
      <c r="E334" s="16">
        <f t="shared" si="56"/>
        <v>17829093241.641331</v>
      </c>
      <c r="F334" s="16">
        <f>'9496'!X332</f>
        <v>0</v>
      </c>
      <c r="G334" s="29">
        <v>0</v>
      </c>
      <c r="H334" s="16">
        <f t="shared" si="50"/>
        <v>59430310.805471107</v>
      </c>
      <c r="I334" s="18">
        <f t="shared" si="54"/>
        <v>526385881.55183667</v>
      </c>
      <c r="J334" s="16">
        <f t="shared" si="57"/>
        <v>59430310.805471107</v>
      </c>
      <c r="K334" s="19">
        <f t="shared" si="58"/>
        <v>466955570.74636555</v>
      </c>
      <c r="L334" s="16">
        <f t="shared" si="51"/>
        <v>17362137670.894962</v>
      </c>
      <c r="M334" s="17">
        <f>VLOOKUP(B334,Encargos!$A$8:$B$652,2,0)</f>
        <v>2.4659999999999999E-3</v>
      </c>
    </row>
    <row r="335" spans="1:13" x14ac:dyDescent="0.35">
      <c r="A335">
        <f t="shared" si="55"/>
        <v>35</v>
      </c>
      <c r="B335" s="1">
        <v>54636</v>
      </c>
      <c r="C335" s="16">
        <f t="shared" si="53"/>
        <v>17362137670.894962</v>
      </c>
      <c r="D335" s="16">
        <f t="shared" si="52"/>
        <v>42815031.496426977</v>
      </c>
      <c r="E335" s="16">
        <f t="shared" si="56"/>
        <v>17404952702.391388</v>
      </c>
      <c r="F335" s="16">
        <f>'9496'!X333</f>
        <v>0</v>
      </c>
      <c r="G335" s="29">
        <v>0</v>
      </c>
      <c r="H335" s="16">
        <f t="shared" si="50"/>
        <v>58016509.007971294</v>
      </c>
      <c r="I335" s="18">
        <f t="shared" si="54"/>
        <v>527683949.13574344</v>
      </c>
      <c r="J335" s="16">
        <f t="shared" si="57"/>
        <v>58016509.007971294</v>
      </c>
      <c r="K335" s="19">
        <f t="shared" si="58"/>
        <v>469667440.12777215</v>
      </c>
      <c r="L335" s="16">
        <f t="shared" si="51"/>
        <v>16935285262.263617</v>
      </c>
      <c r="M335" s="17">
        <f>VLOOKUP(B335,Encargos!$A$8:$B$652,2,0)</f>
        <v>2.4659999999999999E-3</v>
      </c>
    </row>
    <row r="336" spans="1:13" x14ac:dyDescent="0.35">
      <c r="A336">
        <f t="shared" si="55"/>
        <v>34</v>
      </c>
      <c r="B336" s="1">
        <v>54667</v>
      </c>
      <c r="C336" s="16">
        <f t="shared" si="53"/>
        <v>16935285262.263617</v>
      </c>
      <c r="D336" s="16">
        <f t="shared" si="52"/>
        <v>41762413.456742078</v>
      </c>
      <c r="E336" s="16">
        <f t="shared" si="56"/>
        <v>16977047675.720358</v>
      </c>
      <c r="F336" s="16">
        <f>'9496'!X334</f>
        <v>0</v>
      </c>
      <c r="G336" s="29">
        <v>0</v>
      </c>
      <c r="H336" s="16">
        <f t="shared" si="50"/>
        <v>56590158.91906786</v>
      </c>
      <c r="I336" s="18">
        <f t="shared" si="54"/>
        <v>528985217.75431216</v>
      </c>
      <c r="J336" s="16">
        <f t="shared" si="57"/>
        <v>56590158.91906786</v>
      </c>
      <c r="K336" s="19">
        <f t="shared" si="58"/>
        <v>472395058.8352443</v>
      </c>
      <c r="L336" s="16">
        <f t="shared" si="51"/>
        <v>16504652616.885113</v>
      </c>
      <c r="M336" s="17">
        <f>VLOOKUP(B336,Encargos!$A$8:$B$652,2,0)</f>
        <v>2.4659999999999999E-3</v>
      </c>
    </row>
    <row r="337" spans="1:13" x14ac:dyDescent="0.35">
      <c r="A337">
        <f t="shared" si="55"/>
        <v>33</v>
      </c>
      <c r="B337" s="1">
        <v>54697</v>
      </c>
      <c r="C337" s="16">
        <f t="shared" si="53"/>
        <v>16504652616.885113</v>
      </c>
      <c r="D337" s="16">
        <f t="shared" si="52"/>
        <v>40700473.353238687</v>
      </c>
      <c r="E337" s="16">
        <f t="shared" si="56"/>
        <v>16545353090.238352</v>
      </c>
      <c r="F337" s="16">
        <f>'9496'!X335</f>
        <v>0</v>
      </c>
      <c r="G337" s="29">
        <v>0</v>
      </c>
      <c r="H337" s="16">
        <f t="shared" si="50"/>
        <v>55151176.967461176</v>
      </c>
      <c r="I337" s="18">
        <f t="shared" si="54"/>
        <v>530289695.30129427</v>
      </c>
      <c r="J337" s="16">
        <f t="shared" si="57"/>
        <v>55151176.967461176</v>
      </c>
      <c r="K337" s="19">
        <f t="shared" si="58"/>
        <v>475138518.3338331</v>
      </c>
      <c r="L337" s="16">
        <f t="shared" si="51"/>
        <v>16070214571.904518</v>
      </c>
      <c r="M337" s="17">
        <f>VLOOKUP(B337,Encargos!$A$8:$B$652,2,0)</f>
        <v>2.4659999999999999E-3</v>
      </c>
    </row>
    <row r="338" spans="1:13" x14ac:dyDescent="0.35">
      <c r="A338">
        <f t="shared" si="55"/>
        <v>32</v>
      </c>
      <c r="B338" s="1">
        <v>54728</v>
      </c>
      <c r="C338" s="16">
        <f t="shared" si="53"/>
        <v>16070214571.904518</v>
      </c>
      <c r="D338" s="16">
        <f t="shared" si="52"/>
        <v>39629149.134316541</v>
      </c>
      <c r="E338" s="16">
        <f t="shared" si="56"/>
        <v>16109843721.038836</v>
      </c>
      <c r="F338" s="16">
        <f>'9496'!X336</f>
        <v>0</v>
      </c>
      <c r="G338" s="29">
        <v>0</v>
      </c>
      <c r="H338" s="16">
        <f t="shared" si="50"/>
        <v>53699479.070129454</v>
      </c>
      <c r="I338" s="18">
        <f t="shared" si="54"/>
        <v>531597389.68990737</v>
      </c>
      <c r="J338" s="16">
        <f t="shared" si="57"/>
        <v>53699479.070129454</v>
      </c>
      <c r="K338" s="19">
        <f t="shared" si="58"/>
        <v>477897910.61977792</v>
      </c>
      <c r="L338" s="16">
        <f t="shared" si="51"/>
        <v>15631945810.419058</v>
      </c>
      <c r="M338" s="17">
        <f>VLOOKUP(B338,Encargos!$A$8:$B$652,2,0)</f>
        <v>2.4659999999999999E-3</v>
      </c>
    </row>
    <row r="339" spans="1:13" x14ac:dyDescent="0.35">
      <c r="A339">
        <f t="shared" si="55"/>
        <v>31</v>
      </c>
      <c r="B339" s="1">
        <v>54758</v>
      </c>
      <c r="C339" s="16">
        <f t="shared" si="53"/>
        <v>15631945810.419058</v>
      </c>
      <c r="D339" s="16">
        <f t="shared" si="52"/>
        <v>38548378.368493393</v>
      </c>
      <c r="E339" s="16">
        <f t="shared" si="56"/>
        <v>15670494188.787552</v>
      </c>
      <c r="F339" s="16">
        <f>'9496'!X337</f>
        <v>0</v>
      </c>
      <c r="G339" s="29">
        <v>0</v>
      </c>
      <c r="H339" s="16">
        <f t="shared" si="50"/>
        <v>52234980.62929184</v>
      </c>
      <c r="I339" s="18">
        <f t="shared" si="54"/>
        <v>532908308.85288274</v>
      </c>
      <c r="J339" s="16">
        <f t="shared" si="57"/>
        <v>52234980.62929184</v>
      </c>
      <c r="K339" s="19">
        <f t="shared" si="58"/>
        <v>480673328.22359091</v>
      </c>
      <c r="L339" s="16">
        <f t="shared" si="51"/>
        <v>15189820860.563961</v>
      </c>
      <c r="M339" s="17">
        <f>VLOOKUP(B339,Encargos!$A$8:$B$652,2,0)</f>
        <v>2.4659999999999999E-3</v>
      </c>
    </row>
    <row r="340" spans="1:13" x14ac:dyDescent="0.35">
      <c r="A340">
        <f t="shared" si="55"/>
        <v>30</v>
      </c>
      <c r="B340" s="1">
        <v>54789</v>
      </c>
      <c r="C340" s="16">
        <f t="shared" si="53"/>
        <v>15189820860.563961</v>
      </c>
      <c r="D340" s="16">
        <f t="shared" si="52"/>
        <v>37458098.242150724</v>
      </c>
      <c r="E340" s="16">
        <f t="shared" si="56"/>
        <v>15227278958.806112</v>
      </c>
      <c r="F340" s="16">
        <f>'9496'!X338</f>
        <v>0</v>
      </c>
      <c r="G340" s="29">
        <v>0</v>
      </c>
      <c r="H340" s="16">
        <f t="shared" si="50"/>
        <v>50757596.529353708</v>
      </c>
      <c r="I340" s="18">
        <f t="shared" si="54"/>
        <v>534222460.7425139</v>
      </c>
      <c r="J340" s="16">
        <f t="shared" si="57"/>
        <v>50757596.529353708</v>
      </c>
      <c r="K340" s="19">
        <f t="shared" si="58"/>
        <v>483464864.21316016</v>
      </c>
      <c r="L340" s="16">
        <f t="shared" si="51"/>
        <v>14743814094.592953</v>
      </c>
      <c r="M340" s="17">
        <f>VLOOKUP(B340,Encargos!$A$8:$B$652,2,0)</f>
        <v>2.4659999999999999E-3</v>
      </c>
    </row>
    <row r="341" spans="1:13" x14ac:dyDescent="0.35">
      <c r="A341">
        <f t="shared" si="55"/>
        <v>29</v>
      </c>
      <c r="B341" s="1">
        <v>54820</v>
      </c>
      <c r="C341" s="16">
        <f t="shared" si="53"/>
        <v>14743814094.592953</v>
      </c>
      <c r="D341" s="16">
        <f t="shared" si="52"/>
        <v>36358245.55726622</v>
      </c>
      <c r="E341" s="16">
        <f t="shared" si="56"/>
        <v>14780172340.150219</v>
      </c>
      <c r="F341" s="16">
        <f>'9496'!X339</f>
        <v>0</v>
      </c>
      <c r="G341" s="29">
        <v>0</v>
      </c>
      <c r="H341" s="16">
        <f t="shared" si="50"/>
        <v>49267241.133834064</v>
      </c>
      <c r="I341" s="18">
        <f t="shared" si="54"/>
        <v>535539853.33070499</v>
      </c>
      <c r="J341" s="16">
        <f t="shared" si="57"/>
        <v>49267241.133834064</v>
      </c>
      <c r="K341" s="19">
        <f t="shared" si="58"/>
        <v>486272612.19687092</v>
      </c>
      <c r="L341" s="16">
        <f t="shared" si="51"/>
        <v>14293899727.953348</v>
      </c>
      <c r="M341" s="17">
        <f>VLOOKUP(B341,Encargos!$A$8:$B$652,2,0)</f>
        <v>2.4659999999999999E-3</v>
      </c>
    </row>
    <row r="342" spans="1:13" x14ac:dyDescent="0.35">
      <c r="A342">
        <f t="shared" si="55"/>
        <v>28</v>
      </c>
      <c r="B342" s="1">
        <v>54848</v>
      </c>
      <c r="C342" s="16">
        <f t="shared" si="53"/>
        <v>14293899727.953348</v>
      </c>
      <c r="D342" s="16">
        <f t="shared" si="52"/>
        <v>35248756.729132958</v>
      </c>
      <c r="E342" s="16">
        <f t="shared" si="56"/>
        <v>14329148484.682482</v>
      </c>
      <c r="F342" s="16">
        <f>'9496'!X340</f>
        <v>0</v>
      </c>
      <c r="G342" s="29">
        <v>0</v>
      </c>
      <c r="H342" s="16">
        <f t="shared" si="50"/>
        <v>47763828.282274939</v>
      </c>
      <c r="I342" s="18">
        <f t="shared" si="54"/>
        <v>536860494.6090185</v>
      </c>
      <c r="J342" s="16">
        <f t="shared" si="57"/>
        <v>47763828.282274939</v>
      </c>
      <c r="K342" s="19">
        <f t="shared" si="58"/>
        <v>489096666.32674354</v>
      </c>
      <c r="L342" s="16">
        <f t="shared" si="51"/>
        <v>13840051818.355738</v>
      </c>
      <c r="M342" s="17">
        <f>VLOOKUP(B342,Encargos!$A$8:$B$652,2,0)</f>
        <v>2.4659999999999999E-3</v>
      </c>
    </row>
    <row r="343" spans="1:13" x14ac:dyDescent="0.35">
      <c r="A343">
        <f t="shared" si="55"/>
        <v>27</v>
      </c>
      <c r="B343" s="1">
        <v>54879</v>
      </c>
      <c r="C343" s="16">
        <f t="shared" si="53"/>
        <v>13840051818.355738</v>
      </c>
      <c r="D343" s="16">
        <f t="shared" si="52"/>
        <v>34129567.784065247</v>
      </c>
      <c r="E343" s="16">
        <f t="shared" si="56"/>
        <v>13874181386.139803</v>
      </c>
      <c r="F343" s="16">
        <f>'9496'!X341</f>
        <v>0</v>
      </c>
      <c r="G343" s="29">
        <v>0</v>
      </c>
      <c r="H343" s="16">
        <f t="shared" si="50"/>
        <v>46247271.28713268</v>
      </c>
      <c r="I343" s="18">
        <f t="shared" si="54"/>
        <v>538184392.58872426</v>
      </c>
      <c r="J343" s="16">
        <f t="shared" si="57"/>
        <v>46247271.28713268</v>
      </c>
      <c r="K343" s="19">
        <f t="shared" si="58"/>
        <v>491937121.30159158</v>
      </c>
      <c r="L343" s="16">
        <f t="shared" si="51"/>
        <v>13382244264.838211</v>
      </c>
      <c r="M343" s="17">
        <f>VLOOKUP(B343,Encargos!$A$8:$B$652,2,0)</f>
        <v>2.4659999999999999E-3</v>
      </c>
    </row>
    <row r="344" spans="1:13" x14ac:dyDescent="0.35">
      <c r="A344">
        <f t="shared" si="55"/>
        <v>26</v>
      </c>
      <c r="B344" s="1">
        <v>54909</v>
      </c>
      <c r="C344" s="16">
        <f t="shared" si="53"/>
        <v>13382244264.838211</v>
      </c>
      <c r="D344" s="16">
        <f t="shared" si="52"/>
        <v>33000614.357091028</v>
      </c>
      <c r="E344" s="16">
        <f t="shared" si="56"/>
        <v>13415244879.195303</v>
      </c>
      <c r="F344" s="16">
        <f>'9496'!X342</f>
        <v>0</v>
      </c>
      <c r="G344" s="29">
        <v>0</v>
      </c>
      <c r="H344" s="16">
        <f t="shared" si="50"/>
        <v>44717482.930651009</v>
      </c>
      <c r="I344" s="18">
        <f t="shared" si="54"/>
        <v>539511555.30084801</v>
      </c>
      <c r="J344" s="16">
        <f t="shared" si="57"/>
        <v>44717482.930651009</v>
      </c>
      <c r="K344" s="19">
        <f t="shared" si="58"/>
        <v>494794072.370197</v>
      </c>
      <c r="L344" s="16">
        <f t="shared" si="51"/>
        <v>12920450806.825106</v>
      </c>
      <c r="M344" s="17">
        <f>VLOOKUP(B344,Encargos!$A$8:$B$652,2,0)</f>
        <v>2.4659999999999999E-3</v>
      </c>
    </row>
    <row r="345" spans="1:13" x14ac:dyDescent="0.35">
      <c r="A345">
        <f t="shared" si="55"/>
        <v>25</v>
      </c>
      <c r="B345" s="1">
        <v>54940</v>
      </c>
      <c r="C345" s="16">
        <f t="shared" si="53"/>
        <v>12920450806.825106</v>
      </c>
      <c r="D345" s="16">
        <f t="shared" si="52"/>
        <v>31861831.68963071</v>
      </c>
      <c r="E345" s="16">
        <f t="shared" si="56"/>
        <v>12952312638.514736</v>
      </c>
      <c r="F345" s="16">
        <f>'9496'!X343</f>
        <v>0</v>
      </c>
      <c r="G345" s="29">
        <v>0</v>
      </c>
      <c r="H345" s="16">
        <f t="shared" si="50"/>
        <v>43174375.461715788</v>
      </c>
      <c r="I345" s="18">
        <f t="shared" si="54"/>
        <v>540841990.79621994</v>
      </c>
      <c r="J345" s="16">
        <f t="shared" si="57"/>
        <v>43174375.461715788</v>
      </c>
      <c r="K345" s="19">
        <f t="shared" si="58"/>
        <v>497667615.33450413</v>
      </c>
      <c r="L345" s="16">
        <f t="shared" si="51"/>
        <v>12454645023.180231</v>
      </c>
      <c r="M345" s="17">
        <f>VLOOKUP(B345,Encargos!$A$8:$B$652,2,0)</f>
        <v>2.4659999999999999E-3</v>
      </c>
    </row>
    <row r="346" spans="1:13" x14ac:dyDescent="0.35">
      <c r="A346">
        <f t="shared" si="55"/>
        <v>24</v>
      </c>
      <c r="B346" s="1">
        <v>54970</v>
      </c>
      <c r="C346" s="16">
        <f t="shared" si="53"/>
        <v>12454645023.180231</v>
      </c>
      <c r="D346" s="16">
        <f t="shared" si="52"/>
        <v>30713154.627162449</v>
      </c>
      <c r="E346" s="16">
        <f t="shared" si="56"/>
        <v>12485358177.807394</v>
      </c>
      <c r="F346" s="16">
        <f>'9496'!X344</f>
        <v>0</v>
      </c>
      <c r="G346" s="29">
        <v>0</v>
      </c>
      <c r="H346" s="16">
        <f t="shared" si="50"/>
        <v>41617860.592691317</v>
      </c>
      <c r="I346" s="18">
        <f t="shared" si="54"/>
        <v>542175707.14552343</v>
      </c>
      <c r="J346" s="16">
        <f t="shared" si="57"/>
        <v>41617860.592691317</v>
      </c>
      <c r="K346" s="19">
        <f t="shared" si="58"/>
        <v>500557846.55283213</v>
      </c>
      <c r="L346" s="16">
        <f t="shared" si="51"/>
        <v>11984800331.254562</v>
      </c>
      <c r="M346" s="17">
        <f>VLOOKUP(B346,Encargos!$A$8:$B$652,2,0)</f>
        <v>2.4659999999999999E-3</v>
      </c>
    </row>
    <row r="347" spans="1:13" x14ac:dyDescent="0.35">
      <c r="A347">
        <f t="shared" si="55"/>
        <v>23</v>
      </c>
      <c r="B347" s="1">
        <v>55001</v>
      </c>
      <c r="C347" s="16">
        <f t="shared" si="53"/>
        <v>11984800331.254562</v>
      </c>
      <c r="D347" s="16">
        <f t="shared" si="52"/>
        <v>29554517.616873749</v>
      </c>
      <c r="E347" s="16">
        <f t="shared" si="56"/>
        <v>12014354848.871437</v>
      </c>
      <c r="F347" s="16">
        <f>'9496'!X345</f>
        <v>0</v>
      </c>
      <c r="G347" s="29">
        <v>0</v>
      </c>
      <c r="H347" s="16">
        <f t="shared" si="50"/>
        <v>40047849.496238127</v>
      </c>
      <c r="I347" s="18">
        <f t="shared" si="54"/>
        <v>543512712.43934441</v>
      </c>
      <c r="J347" s="16">
        <f t="shared" si="57"/>
        <v>40047849.496238127</v>
      </c>
      <c r="K347" s="19">
        <f t="shared" si="58"/>
        <v>503464862.94310629</v>
      </c>
      <c r="L347" s="16">
        <f t="shared" si="51"/>
        <v>11510889985.928331</v>
      </c>
      <c r="M347" s="17">
        <f>VLOOKUP(B347,Encargos!$A$8:$B$652,2,0)</f>
        <v>2.4659999999999999E-3</v>
      </c>
    </row>
    <row r="348" spans="1:13" x14ac:dyDescent="0.35">
      <c r="A348">
        <f t="shared" si="55"/>
        <v>22</v>
      </c>
      <c r="B348" s="1">
        <v>55032</v>
      </c>
      <c r="C348" s="16">
        <f t="shared" si="53"/>
        <v>11510889985.928331</v>
      </c>
      <c r="D348" s="16">
        <f t="shared" si="52"/>
        <v>28385854.705299262</v>
      </c>
      <c r="E348" s="16">
        <f t="shared" si="56"/>
        <v>11539275840.633631</v>
      </c>
      <c r="F348" s="16">
        <f>'9496'!X346</f>
        <v>0</v>
      </c>
      <c r="G348" s="29">
        <v>0</v>
      </c>
      <c r="H348" s="16">
        <f t="shared" si="50"/>
        <v>38464252.802112103</v>
      </c>
      <c r="I348" s="18">
        <f t="shared" si="54"/>
        <v>544853014.78821969</v>
      </c>
      <c r="J348" s="16">
        <f t="shared" si="57"/>
        <v>38464252.802112103</v>
      </c>
      <c r="K348" s="19">
        <f t="shared" si="58"/>
        <v>506388761.98610759</v>
      </c>
      <c r="L348" s="16">
        <f t="shared" si="51"/>
        <v>11032887078.647524</v>
      </c>
      <c r="M348" s="17">
        <f>VLOOKUP(B348,Encargos!$A$8:$B$652,2,0)</f>
        <v>2.4659999999999999E-3</v>
      </c>
    </row>
    <row r="349" spans="1:13" x14ac:dyDescent="0.35">
      <c r="A349">
        <f t="shared" si="55"/>
        <v>21</v>
      </c>
      <c r="B349" s="1">
        <v>55062</v>
      </c>
      <c r="C349" s="16">
        <f t="shared" si="53"/>
        <v>11032887078.647524</v>
      </c>
      <c r="D349" s="16">
        <f t="shared" si="52"/>
        <v>27207099.535944793</v>
      </c>
      <c r="E349" s="16">
        <f t="shared" si="56"/>
        <v>11060094178.183468</v>
      </c>
      <c r="F349" s="16">
        <f>'9496'!X347</f>
        <v>0</v>
      </c>
      <c r="G349" s="29">
        <v>0</v>
      </c>
      <c r="H349" s="16">
        <f t="shared" si="50"/>
        <v>36866980.593944892</v>
      </c>
      <c r="I349" s="18">
        <f t="shared" si="54"/>
        <v>546196622.32268763</v>
      </c>
      <c r="J349" s="16">
        <f t="shared" si="57"/>
        <v>36866980.593944892</v>
      </c>
      <c r="K349" s="19">
        <f t="shared" si="58"/>
        <v>509329641.72874272</v>
      </c>
      <c r="L349" s="16">
        <f t="shared" si="51"/>
        <v>10550764536.454725</v>
      </c>
      <c r="M349" s="17">
        <f>VLOOKUP(B349,Encargos!$A$8:$B$652,2,0)</f>
        <v>2.4659999999999999E-3</v>
      </c>
    </row>
    <row r="350" spans="1:13" x14ac:dyDescent="0.35">
      <c r="A350">
        <f t="shared" si="55"/>
        <v>20</v>
      </c>
      <c r="B350" s="1">
        <v>55093</v>
      </c>
      <c r="C350" s="16">
        <f t="shared" si="53"/>
        <v>10550764536.454725</v>
      </c>
      <c r="D350" s="16">
        <f t="shared" si="52"/>
        <v>26018185.346897352</v>
      </c>
      <c r="E350" s="16">
        <f t="shared" si="56"/>
        <v>10576782721.801622</v>
      </c>
      <c r="F350" s="16">
        <f>'9496'!X348</f>
        <v>0</v>
      </c>
      <c r="G350" s="29">
        <v>0</v>
      </c>
      <c r="H350" s="16">
        <f t="shared" si="50"/>
        <v>35255942.406005412</v>
      </c>
      <c r="I350" s="18">
        <f t="shared" si="54"/>
        <v>547543543.19333518</v>
      </c>
      <c r="J350" s="16">
        <f t="shared" si="57"/>
        <v>35255942.406005412</v>
      </c>
      <c r="K350" s="19">
        <f t="shared" si="58"/>
        <v>512287600.78732979</v>
      </c>
      <c r="L350" s="16">
        <f t="shared" si="51"/>
        <v>10064495121.014294</v>
      </c>
      <c r="M350" s="17">
        <f>VLOOKUP(B350,Encargos!$A$8:$B$652,2,0)</f>
        <v>2.4659999999999999E-3</v>
      </c>
    </row>
    <row r="351" spans="1:13" x14ac:dyDescent="0.35">
      <c r="A351">
        <f t="shared" si="55"/>
        <v>19</v>
      </c>
      <c r="B351" s="1">
        <v>55123</v>
      </c>
      <c r="C351" s="16">
        <f t="shared" si="53"/>
        <v>10064495121.014294</v>
      </c>
      <c r="D351" s="16">
        <f t="shared" si="52"/>
        <v>24819044.968421247</v>
      </c>
      <c r="E351" s="16">
        <f t="shared" si="56"/>
        <v>10089314165.982716</v>
      </c>
      <c r="F351" s="16">
        <f>'9496'!X349</f>
        <v>0</v>
      </c>
      <c r="G351" s="29">
        <v>0</v>
      </c>
      <c r="H351" s="16">
        <f t="shared" si="50"/>
        <v>33631047.219942391</v>
      </c>
      <c r="I351" s="18">
        <f t="shared" si="54"/>
        <v>548893785.57085025</v>
      </c>
      <c r="J351" s="16">
        <f t="shared" si="57"/>
        <v>33631047.219942391</v>
      </c>
      <c r="K351" s="19">
        <f t="shared" si="58"/>
        <v>515262738.35090786</v>
      </c>
      <c r="L351" s="16">
        <f t="shared" si="51"/>
        <v>9574051427.6318073</v>
      </c>
      <c r="M351" s="17">
        <f>VLOOKUP(B351,Encargos!$A$8:$B$652,2,0)</f>
        <v>2.4659999999999999E-3</v>
      </c>
    </row>
    <row r="352" spans="1:13" x14ac:dyDescent="0.35">
      <c r="A352">
        <f t="shared" si="55"/>
        <v>18</v>
      </c>
      <c r="B352" s="1">
        <v>55154</v>
      </c>
      <c r="C352" s="16">
        <f t="shared" si="53"/>
        <v>9574051427.6318073</v>
      </c>
      <c r="D352" s="16">
        <f t="shared" si="52"/>
        <v>23609610.820540037</v>
      </c>
      <c r="E352" s="16">
        <f t="shared" si="56"/>
        <v>9597661038.4523468</v>
      </c>
      <c r="F352" s="16">
        <f>'9496'!X350</f>
        <v>0</v>
      </c>
      <c r="G352" s="29">
        <v>0</v>
      </c>
      <c r="H352" s="16">
        <f t="shared" si="50"/>
        <v>31992203.461507823</v>
      </c>
      <c r="I352" s="18">
        <f t="shared" si="54"/>
        <v>550247357.64606786</v>
      </c>
      <c r="J352" s="16">
        <f t="shared" si="57"/>
        <v>31992203.461507823</v>
      </c>
      <c r="K352" s="19">
        <f t="shared" si="58"/>
        <v>518255154.18456006</v>
      </c>
      <c r="L352" s="16">
        <f t="shared" si="51"/>
        <v>9079405884.267786</v>
      </c>
      <c r="M352" s="17">
        <f>VLOOKUP(B352,Encargos!$A$8:$B$652,2,0)</f>
        <v>2.4659999999999999E-3</v>
      </c>
    </row>
    <row r="353" spans="1:13" x14ac:dyDescent="0.35">
      <c r="A353">
        <f t="shared" si="55"/>
        <v>17</v>
      </c>
      <c r="B353" s="1">
        <v>55185</v>
      </c>
      <c r="C353" s="16">
        <f t="shared" si="53"/>
        <v>9079405884.267786</v>
      </c>
      <c r="D353" s="16">
        <f t="shared" si="52"/>
        <v>22389814.910604358</v>
      </c>
      <c r="E353" s="16">
        <f t="shared" si="56"/>
        <v>9101795699.1783905</v>
      </c>
      <c r="F353" s="16">
        <f>'9496'!X351</f>
        <v>0</v>
      </c>
      <c r="G353" s="29">
        <v>0</v>
      </c>
      <c r="H353" s="16">
        <f t="shared" si="50"/>
        <v>30339318.997261304</v>
      </c>
      <c r="I353" s="18">
        <f t="shared" si="54"/>
        <v>551604267.63002288</v>
      </c>
      <c r="J353" s="16">
        <f t="shared" si="57"/>
        <v>30339318.997261304</v>
      </c>
      <c r="K353" s="19">
        <f t="shared" si="58"/>
        <v>521264948.6327616</v>
      </c>
      <c r="L353" s="16">
        <f t="shared" si="51"/>
        <v>8580530750.5456285</v>
      </c>
      <c r="M353" s="17">
        <f>VLOOKUP(B353,Encargos!$A$8:$B$652,2,0)</f>
        <v>2.4659999999999999E-3</v>
      </c>
    </row>
    <row r="354" spans="1:13" x14ac:dyDescent="0.35">
      <c r="A354">
        <f t="shared" si="55"/>
        <v>16</v>
      </c>
      <c r="B354" s="1">
        <v>55213</v>
      </c>
      <c r="C354" s="16">
        <f t="shared" si="53"/>
        <v>8580530750.5456285</v>
      </c>
      <c r="D354" s="16">
        <f t="shared" si="52"/>
        <v>21159588.83084552</v>
      </c>
      <c r="E354" s="16">
        <f t="shared" si="56"/>
        <v>8601690339.3764744</v>
      </c>
      <c r="F354" s="16">
        <f>'9496'!X352</f>
        <v>0</v>
      </c>
      <c r="G354" s="29">
        <v>0</v>
      </c>
      <c r="H354" s="16">
        <f t="shared" si="50"/>
        <v>28672301.131254915</v>
      </c>
      <c r="I354" s="18">
        <f t="shared" si="54"/>
        <v>552964523.75399864</v>
      </c>
      <c r="J354" s="16">
        <f t="shared" si="57"/>
        <v>28672301.131254915</v>
      </c>
      <c r="K354" s="19">
        <f t="shared" si="58"/>
        <v>524292222.62274373</v>
      </c>
      <c r="L354" s="16">
        <f t="shared" si="51"/>
        <v>8077398116.7537298</v>
      </c>
      <c r="M354" s="17">
        <f>VLOOKUP(B354,Encargos!$A$8:$B$652,2,0)</f>
        <v>2.4659999999999999E-3</v>
      </c>
    </row>
    <row r="355" spans="1:13" x14ac:dyDescent="0.35">
      <c r="A355">
        <f t="shared" si="55"/>
        <v>15</v>
      </c>
      <c r="B355" s="1">
        <v>55244</v>
      </c>
      <c r="C355" s="16">
        <f t="shared" si="53"/>
        <v>8077398116.7537298</v>
      </c>
      <c r="D355" s="16">
        <f t="shared" si="52"/>
        <v>19918863.755914696</v>
      </c>
      <c r="E355" s="16">
        <f t="shared" si="56"/>
        <v>8097316980.5096445</v>
      </c>
      <c r="F355" s="16">
        <f>'9496'!X353</f>
        <v>0</v>
      </c>
      <c r="G355" s="29">
        <v>0</v>
      </c>
      <c r="H355" s="16">
        <f t="shared" si="50"/>
        <v>26991056.601698816</v>
      </c>
      <c r="I355" s="18">
        <f t="shared" si="54"/>
        <v>554328134.26957583</v>
      </c>
      <c r="J355" s="16">
        <f t="shared" si="57"/>
        <v>26991056.601698816</v>
      </c>
      <c r="K355" s="19">
        <f t="shared" si="58"/>
        <v>527337077.66787702</v>
      </c>
      <c r="L355" s="16">
        <f t="shared" si="51"/>
        <v>7569979902.8417673</v>
      </c>
      <c r="M355" s="17">
        <f>VLOOKUP(B355,Encargos!$A$8:$B$652,2,0)</f>
        <v>2.4659999999999999E-3</v>
      </c>
    </row>
    <row r="356" spans="1:13" x14ac:dyDescent="0.35">
      <c r="A356">
        <f t="shared" si="55"/>
        <v>14</v>
      </c>
      <c r="B356" s="1">
        <v>55274</v>
      </c>
      <c r="C356" s="16">
        <f t="shared" si="53"/>
        <v>7569979902.8417673</v>
      </c>
      <c r="D356" s="16">
        <f t="shared" si="52"/>
        <v>18667570.440407798</v>
      </c>
      <c r="E356" s="16">
        <f t="shared" si="56"/>
        <v>7588647473.2821751</v>
      </c>
      <c r="F356" s="16">
        <f>'9496'!X354</f>
        <v>0</v>
      </c>
      <c r="G356" s="29">
        <v>0</v>
      </c>
      <c r="H356" s="16">
        <f t="shared" si="50"/>
        <v>25295491.577607252</v>
      </c>
      <c r="I356" s="18">
        <f t="shared" si="54"/>
        <v>555695107.44868469</v>
      </c>
      <c r="J356" s="16">
        <f t="shared" si="57"/>
        <v>25295491.577607252</v>
      </c>
      <c r="K356" s="19">
        <f t="shared" si="58"/>
        <v>530399615.87107742</v>
      </c>
      <c r="L356" s="16">
        <f t="shared" si="51"/>
        <v>7058247857.4110975</v>
      </c>
      <c r="M356" s="17">
        <f>VLOOKUP(B356,Encargos!$A$8:$B$652,2,0)</f>
        <v>2.4659999999999999E-3</v>
      </c>
    </row>
    <row r="357" spans="1:13" x14ac:dyDescent="0.35">
      <c r="A357">
        <f t="shared" si="55"/>
        <v>13</v>
      </c>
      <c r="B357" s="1">
        <v>55305</v>
      </c>
      <c r="C357" s="16">
        <f t="shared" si="53"/>
        <v>7058247857.4110975</v>
      </c>
      <c r="D357" s="16">
        <f t="shared" si="52"/>
        <v>17405639.216375764</v>
      </c>
      <c r="E357" s="16">
        <f t="shared" si="56"/>
        <v>7075653496.6274729</v>
      </c>
      <c r="F357" s="16">
        <f>'9496'!X355</f>
        <v>0</v>
      </c>
      <c r="G357" s="29">
        <v>0</v>
      </c>
      <c r="H357" s="16">
        <f t="shared" si="50"/>
        <v>23585511.655424912</v>
      </c>
      <c r="I357" s="18">
        <f t="shared" si="54"/>
        <v>557065451.58365297</v>
      </c>
      <c r="J357" s="16">
        <f t="shared" si="57"/>
        <v>23585511.655424912</v>
      </c>
      <c r="K357" s="19">
        <f t="shared" si="58"/>
        <v>533479939.92822808</v>
      </c>
      <c r="L357" s="16">
        <f t="shared" si="51"/>
        <v>6542173556.6992455</v>
      </c>
      <c r="M357" s="17">
        <f>VLOOKUP(B357,Encargos!$A$8:$B$652,2,0)</f>
        <v>2.4659999999999999E-3</v>
      </c>
    </row>
    <row r="358" spans="1:13" x14ac:dyDescent="0.35">
      <c r="A358">
        <f t="shared" si="55"/>
        <v>12</v>
      </c>
      <c r="B358" s="1">
        <v>55335</v>
      </c>
      <c r="C358" s="16">
        <f t="shared" si="53"/>
        <v>6542173556.6992455</v>
      </c>
      <c r="D358" s="16">
        <f t="shared" si="52"/>
        <v>16132999.990820339</v>
      </c>
      <c r="E358" s="16">
        <f t="shared" si="56"/>
        <v>6558306556.6900654</v>
      </c>
      <c r="F358" s="16">
        <f>'9496'!X356</f>
        <v>0</v>
      </c>
      <c r="G358" s="29">
        <v>0</v>
      </c>
      <c r="H358" s="16">
        <f t="shared" si="50"/>
        <v>21861021.855633553</v>
      </c>
      <c r="I358" s="18">
        <f t="shared" si="54"/>
        <v>558439174.98725843</v>
      </c>
      <c r="J358" s="16">
        <f t="shared" si="57"/>
        <v>21861021.855633553</v>
      </c>
      <c r="K358" s="19">
        <f t="shared" si="58"/>
        <v>536578153.13162488</v>
      </c>
      <c r="L358" s="16">
        <f t="shared" si="51"/>
        <v>6021728403.5584412</v>
      </c>
      <c r="M358" s="17">
        <f>VLOOKUP(B358,Encargos!$A$8:$B$652,2,0)</f>
        <v>2.4659999999999999E-3</v>
      </c>
    </row>
    <row r="359" spans="1:13" x14ac:dyDescent="0.35">
      <c r="A359">
        <f t="shared" si="55"/>
        <v>11</v>
      </c>
      <c r="B359" s="1">
        <v>55366</v>
      </c>
      <c r="C359" s="16">
        <f t="shared" si="53"/>
        <v>6021728403.5584412</v>
      </c>
      <c r="D359" s="16">
        <f t="shared" si="52"/>
        <v>14849582.243175115</v>
      </c>
      <c r="E359" s="16">
        <f t="shared" si="56"/>
        <v>6036577985.8016167</v>
      </c>
      <c r="F359" s="16">
        <f>'9496'!X357</f>
        <v>0</v>
      </c>
      <c r="G359" s="29">
        <v>0</v>
      </c>
      <c r="H359" s="16">
        <f t="shared" si="50"/>
        <v>20121926.619338725</v>
      </c>
      <c r="I359" s="18">
        <f t="shared" si="54"/>
        <v>559816285.99277699</v>
      </c>
      <c r="J359" s="16">
        <f t="shared" si="57"/>
        <v>20121926.619338725</v>
      </c>
      <c r="K359" s="19">
        <f t="shared" si="58"/>
        <v>539694359.37343824</v>
      </c>
      <c r="L359" s="16">
        <f t="shared" si="51"/>
        <v>5496883626.4281788</v>
      </c>
      <c r="M359" s="17">
        <f>VLOOKUP(B359,Encargos!$A$8:$B$652,2,0)</f>
        <v>2.4659999999999999E-3</v>
      </c>
    </row>
    <row r="360" spans="1:13" x14ac:dyDescent="0.35">
      <c r="A360">
        <f t="shared" si="55"/>
        <v>10</v>
      </c>
      <c r="B360" s="1">
        <v>55397</v>
      </c>
      <c r="C360" s="16">
        <f t="shared" si="53"/>
        <v>5496883626.4281788</v>
      </c>
      <c r="D360" s="16">
        <f t="shared" si="52"/>
        <v>13555315.022771887</v>
      </c>
      <c r="E360" s="16">
        <f t="shared" si="56"/>
        <v>5510438941.4509506</v>
      </c>
      <c r="F360" s="16">
        <f>'9496'!X358</f>
        <v>0</v>
      </c>
      <c r="G360" s="29">
        <v>0</v>
      </c>
      <c r="H360" s="16">
        <f t="shared" si="50"/>
        <v>18368129.804836504</v>
      </c>
      <c r="I360" s="18">
        <f t="shared" si="54"/>
        <v>561196792.95403552</v>
      </c>
      <c r="J360" s="16">
        <f t="shared" si="57"/>
        <v>18368129.804836504</v>
      </c>
      <c r="K360" s="19">
        <f t="shared" si="58"/>
        <v>542828663.14919901</v>
      </c>
      <c r="L360" s="16">
        <f t="shared" si="51"/>
        <v>4967610278.3017511</v>
      </c>
      <c r="M360" s="17">
        <f>VLOOKUP(B360,Encargos!$A$8:$B$652,2,0)</f>
        <v>2.4659999999999999E-3</v>
      </c>
    </row>
    <row r="361" spans="1:13" x14ac:dyDescent="0.35">
      <c r="A361">
        <f t="shared" si="55"/>
        <v>9</v>
      </c>
      <c r="B361" s="1">
        <v>55427</v>
      </c>
      <c r="C361" s="16">
        <f t="shared" si="53"/>
        <v>4967610278.3017511</v>
      </c>
      <c r="D361" s="16">
        <f t="shared" si="52"/>
        <v>12250126.946292117</v>
      </c>
      <c r="E361" s="16">
        <f t="shared" si="56"/>
        <v>4979860405.2480431</v>
      </c>
      <c r="F361" s="16">
        <f>'9496'!X359</f>
        <v>0</v>
      </c>
      <c r="G361" s="29">
        <v>0</v>
      </c>
      <c r="H361" s="16">
        <f t="shared" si="50"/>
        <v>16599534.684160145</v>
      </c>
      <c r="I361" s="18">
        <f t="shared" si="54"/>
        <v>562580704.24545991</v>
      </c>
      <c r="J361" s="16">
        <f t="shared" si="57"/>
        <v>16599534.684160145</v>
      </c>
      <c r="K361" s="19">
        <f t="shared" si="58"/>
        <v>545981169.5612998</v>
      </c>
      <c r="L361" s="16">
        <f t="shared" si="51"/>
        <v>4433879235.6867437</v>
      </c>
      <c r="M361" s="17">
        <f>VLOOKUP(B361,Encargos!$A$8:$B$652,2,0)</f>
        <v>2.4659999999999999E-3</v>
      </c>
    </row>
    <row r="362" spans="1:13" x14ac:dyDescent="0.35">
      <c r="A362">
        <f t="shared" si="55"/>
        <v>8</v>
      </c>
      <c r="B362" s="1">
        <v>55458</v>
      </c>
      <c r="C362" s="16">
        <f t="shared" si="53"/>
        <v>4433879235.6867437</v>
      </c>
      <c r="D362" s="16">
        <f t="shared" si="52"/>
        <v>10933946.195203509</v>
      </c>
      <c r="E362" s="16">
        <f t="shared" si="56"/>
        <v>4444813181.8819475</v>
      </c>
      <c r="F362" s="16">
        <f>'9496'!X360</f>
        <v>0</v>
      </c>
      <c r="G362" s="29">
        <v>0</v>
      </c>
      <c r="H362" s="16">
        <f t="shared" si="50"/>
        <v>14816043.939606493</v>
      </c>
      <c r="I362" s="18">
        <f t="shared" si="54"/>
        <v>563968028.26212931</v>
      </c>
      <c r="J362" s="16">
        <f t="shared" si="57"/>
        <v>14816043.939606493</v>
      </c>
      <c r="K362" s="19">
        <f t="shared" si="58"/>
        <v>549151984.32252276</v>
      </c>
      <c r="L362" s="16">
        <f t="shared" si="51"/>
        <v>3895661197.5594249</v>
      </c>
      <c r="M362" s="17">
        <f>VLOOKUP(B362,Encargos!$A$8:$B$652,2,0)</f>
        <v>2.4659999999999999E-3</v>
      </c>
    </row>
    <row r="363" spans="1:13" x14ac:dyDescent="0.35">
      <c r="A363">
        <f t="shared" si="55"/>
        <v>7</v>
      </c>
      <c r="B363" s="1">
        <v>55488</v>
      </c>
      <c r="C363" s="16">
        <f t="shared" si="53"/>
        <v>3895661197.5594249</v>
      </c>
      <c r="D363" s="16">
        <f t="shared" si="52"/>
        <v>9606700.5131815411</v>
      </c>
      <c r="E363" s="16">
        <f t="shared" si="56"/>
        <v>3905267898.0726066</v>
      </c>
      <c r="F363" s="16">
        <f>'9496'!X361</f>
        <v>0</v>
      </c>
      <c r="G363" s="29">
        <v>0</v>
      </c>
      <c r="H363" s="16">
        <f t="shared" si="50"/>
        <v>13017559.660242023</v>
      </c>
      <c r="I363" s="18">
        <f t="shared" si="54"/>
        <v>565358773.41982365</v>
      </c>
      <c r="J363" s="16">
        <f t="shared" si="57"/>
        <v>13017559.660242023</v>
      </c>
      <c r="K363" s="19">
        <f t="shared" si="58"/>
        <v>552341213.75958157</v>
      </c>
      <c r="L363" s="16">
        <f t="shared" si="51"/>
        <v>3352926684.313025</v>
      </c>
      <c r="M363" s="17">
        <f>VLOOKUP(B363,Encargos!$A$8:$B$652,2,0)</f>
        <v>2.4659999999999999E-3</v>
      </c>
    </row>
    <row r="364" spans="1:13" x14ac:dyDescent="0.35">
      <c r="A364">
        <f t="shared" si="55"/>
        <v>6</v>
      </c>
      <c r="B364" s="1">
        <v>55519</v>
      </c>
      <c r="C364" s="16">
        <f t="shared" si="53"/>
        <v>3352926684.313025</v>
      </c>
      <c r="D364" s="16">
        <f t="shared" si="52"/>
        <v>8268317.2035159189</v>
      </c>
      <c r="E364" s="16">
        <f t="shared" si="56"/>
        <v>3361195001.516541</v>
      </c>
      <c r="F364" s="16">
        <f>'9496'!X362</f>
        <v>0</v>
      </c>
      <c r="G364" s="29">
        <v>0</v>
      </c>
      <c r="H364" s="16">
        <f t="shared" si="50"/>
        <v>11203983.338388471</v>
      </c>
      <c r="I364" s="18">
        <f t="shared" si="54"/>
        <v>566752948.15507698</v>
      </c>
      <c r="J364" s="16">
        <f t="shared" si="57"/>
        <v>11203983.338388471</v>
      </c>
      <c r="K364" s="19">
        <f t="shared" si="58"/>
        <v>555548964.81668854</v>
      </c>
      <c r="L364" s="16">
        <f t="shared" si="51"/>
        <v>2805646036.6998525</v>
      </c>
      <c r="M364" s="17">
        <f>VLOOKUP(B364,Encargos!$A$8:$B$652,2,0)</f>
        <v>2.4659999999999999E-3</v>
      </c>
    </row>
    <row r="365" spans="1:13" x14ac:dyDescent="0.35">
      <c r="A365">
        <f t="shared" si="55"/>
        <v>5</v>
      </c>
      <c r="B365" s="1">
        <v>55550</v>
      </c>
      <c r="C365" s="16">
        <f t="shared" si="53"/>
        <v>2805646036.6998525</v>
      </c>
      <c r="D365" s="16">
        <f t="shared" si="52"/>
        <v>6918723.1265018359</v>
      </c>
      <c r="E365" s="16">
        <f t="shared" si="56"/>
        <v>2812564759.8263545</v>
      </c>
      <c r="F365" s="16">
        <f>'9496'!X363</f>
        <v>0</v>
      </c>
      <c r="G365" s="29">
        <v>0</v>
      </c>
      <c r="H365" s="16">
        <f t="shared" si="50"/>
        <v>9375215.8660878483</v>
      </c>
      <c r="I365" s="18">
        <f t="shared" si="54"/>
        <v>568150560.92522752</v>
      </c>
      <c r="J365" s="16">
        <f t="shared" si="57"/>
        <v>9375215.8660878483</v>
      </c>
      <c r="K365" s="19">
        <f t="shared" si="58"/>
        <v>558775345.05913973</v>
      </c>
      <c r="L365" s="16">
        <f t="shared" si="51"/>
        <v>2253789414.7672148</v>
      </c>
      <c r="M365" s="17">
        <f>VLOOKUP(B365,Encargos!$A$8:$B$652,2,0)</f>
        <v>2.4659999999999999E-3</v>
      </c>
    </row>
    <row r="366" spans="1:13" x14ac:dyDescent="0.35">
      <c r="A366">
        <f t="shared" si="55"/>
        <v>4</v>
      </c>
      <c r="B366" s="1">
        <v>55579</v>
      </c>
      <c r="C366" s="16">
        <f t="shared" si="53"/>
        <v>2253789414.7672148</v>
      </c>
      <c r="D366" s="16">
        <f t="shared" si="52"/>
        <v>5557844.6968159517</v>
      </c>
      <c r="E366" s="16">
        <f t="shared" si="56"/>
        <v>2259347259.4640307</v>
      </c>
      <c r="F366" s="16">
        <f>'9496'!X364</f>
        <v>0</v>
      </c>
      <c r="G366" s="29">
        <v>0</v>
      </c>
      <c r="H366" s="16">
        <f t="shared" si="50"/>
        <v>7531157.5315467697</v>
      </c>
      <c r="I366" s="18">
        <f t="shared" si="54"/>
        <v>569551620.20846903</v>
      </c>
      <c r="J366" s="16">
        <f t="shared" si="57"/>
        <v>7531157.5315467697</v>
      </c>
      <c r="K366" s="19">
        <f t="shared" si="58"/>
        <v>562020462.67692232</v>
      </c>
      <c r="L366" s="16">
        <f t="shared" si="51"/>
        <v>1697326796.7871084</v>
      </c>
      <c r="M366" s="17">
        <f>VLOOKUP(B366,Encargos!$A$8:$B$652,2,0)</f>
        <v>2.4659999999999999E-3</v>
      </c>
    </row>
    <row r="367" spans="1:13" x14ac:dyDescent="0.35">
      <c r="A367">
        <f t="shared" si="55"/>
        <v>3</v>
      </c>
      <c r="B367" s="1">
        <v>55610</v>
      </c>
      <c r="C367" s="16">
        <f t="shared" ref="C367:C369" si="59">L366</f>
        <v>1697326796.7871084</v>
      </c>
      <c r="D367" s="16">
        <f t="shared" ref="D367:D369" si="60">C367*M367</f>
        <v>4185607.8808770091</v>
      </c>
      <c r="E367" s="16">
        <f t="shared" ref="E367:E369" si="61">C367+D367</f>
        <v>1701512404.6679854</v>
      </c>
      <c r="F367" s="16">
        <f>'9496'!X365</f>
        <v>0</v>
      </c>
      <c r="G367" s="29">
        <v>0</v>
      </c>
      <c r="H367" s="16">
        <f t="shared" ref="H367:H369" si="62">SUM(E367:G367)*$N$4</f>
        <v>5671708.0155599518</v>
      </c>
      <c r="I367" s="18">
        <f t="shared" ref="I367:I369" si="63">PMT($N$4,A367,-SUM(E367:G367))</f>
        <v>570956134.50390327</v>
      </c>
      <c r="J367" s="16">
        <f t="shared" ref="J367:J369" si="64">H367</f>
        <v>5671708.0155599518</v>
      </c>
      <c r="K367" s="19">
        <f t="shared" ref="K367:K369" si="65">I367-J367</f>
        <v>565284426.48834336</v>
      </c>
      <c r="L367" s="16">
        <f t="shared" ref="L367:L369" si="66">SUM(E367:H367)-I367</f>
        <v>1136227978.1796422</v>
      </c>
      <c r="M367" s="17">
        <f>VLOOKUP(B367,Encargos!$A$8:$B$652,2,0)</f>
        <v>2.4659999999999999E-3</v>
      </c>
    </row>
    <row r="368" spans="1:13" x14ac:dyDescent="0.35">
      <c r="A368">
        <f t="shared" si="55"/>
        <v>2</v>
      </c>
      <c r="B368" s="1">
        <v>55640</v>
      </c>
      <c r="C368" s="16">
        <f t="shared" si="59"/>
        <v>1136227978.1796422</v>
      </c>
      <c r="D368" s="16">
        <f t="shared" si="60"/>
        <v>2801938.1941909976</v>
      </c>
      <c r="E368" s="16">
        <f t="shared" si="61"/>
        <v>1139029916.3738332</v>
      </c>
      <c r="F368" s="16">
        <f>'9496'!X366</f>
        <v>0</v>
      </c>
      <c r="G368" s="29">
        <v>0</v>
      </c>
      <c r="H368" s="16">
        <f t="shared" si="62"/>
        <v>3796766.3879127777</v>
      </c>
      <c r="I368" s="18">
        <f t="shared" si="63"/>
        <v>572364112.33158994</v>
      </c>
      <c r="J368" s="16">
        <f t="shared" si="64"/>
        <v>3796766.3879127777</v>
      </c>
      <c r="K368" s="19">
        <f t="shared" si="65"/>
        <v>568567345.94367719</v>
      </c>
      <c r="L368" s="16">
        <f t="shared" si="66"/>
        <v>570462570.43015599</v>
      </c>
      <c r="M368" s="17">
        <f>VLOOKUP(B368,Encargos!$A$8:$B$652,2,0)</f>
        <v>2.4659999999999999E-3</v>
      </c>
    </row>
    <row r="369" spans="1:13" x14ac:dyDescent="0.35">
      <c r="A369">
        <f t="shared" si="55"/>
        <v>1</v>
      </c>
      <c r="B369" s="1">
        <v>55671</v>
      </c>
      <c r="C369" s="16">
        <f t="shared" si="59"/>
        <v>570462570.43015599</v>
      </c>
      <c r="D369" s="16">
        <f t="shared" si="60"/>
        <v>1406760.6986807645</v>
      </c>
      <c r="E369" s="16">
        <f t="shared" si="61"/>
        <v>571869331.12883675</v>
      </c>
      <c r="F369" s="16">
        <f>'9496'!X367</f>
        <v>0</v>
      </c>
      <c r="G369" s="29">
        <v>0</v>
      </c>
      <c r="H369" s="16">
        <f t="shared" si="62"/>
        <v>1906231.1037627894</v>
      </c>
      <c r="I369" s="18">
        <f t="shared" si="63"/>
        <v>573775562.2325995</v>
      </c>
      <c r="J369" s="16">
        <f t="shared" si="64"/>
        <v>1906231.1037627894</v>
      </c>
      <c r="K369" s="19">
        <f t="shared" si="65"/>
        <v>571869331.12883675</v>
      </c>
      <c r="L369" s="16">
        <f t="shared" si="66"/>
        <v>0</v>
      </c>
      <c r="M369" s="17">
        <f>VLOOKUP(B369,Encargos!$A$8:$B$652,2,0)</f>
        <v>2.4659999999999999E-3</v>
      </c>
    </row>
    <row r="370" spans="1:13" x14ac:dyDescent="0.35">
      <c r="B370" s="1"/>
      <c r="C370" s="16"/>
      <c r="D370" s="16"/>
      <c r="E370" s="16"/>
      <c r="F370" s="16"/>
      <c r="G370" s="29"/>
      <c r="H370" s="16"/>
      <c r="I370" s="18"/>
      <c r="J370" s="16"/>
      <c r="K370" s="19"/>
      <c r="L370" s="16"/>
      <c r="M370" s="17" t="e">
        <f>VLOOKUP(B370,Encargos!$A$8:$B$652,2,0)</f>
        <v>#N/A</v>
      </c>
    </row>
    <row r="371" spans="1:13" x14ac:dyDescent="0.35">
      <c r="B371" s="1"/>
      <c r="M371" s="17" t="e">
        <f>VLOOKUP(B371,Encargos!$A$8:$B$652,2,0)</f>
        <v>#N/A</v>
      </c>
    </row>
    <row r="372" spans="1:13" x14ac:dyDescent="0.35">
      <c r="B372" s="1"/>
      <c r="M372" s="17" t="e">
        <f>VLOOKUP(B372,Encargos!$A$8:$B$652,2,0)</f>
        <v>#N/A</v>
      </c>
    </row>
    <row r="373" spans="1:13" x14ac:dyDescent="0.35">
      <c r="B373" s="1"/>
      <c r="M373" s="17" t="e">
        <f>VLOOKUP(B373,Encargos!$A$8:$B$652,2,0)</f>
        <v>#N/A</v>
      </c>
    </row>
    <row r="374" spans="1:13" x14ac:dyDescent="0.35">
      <c r="B374" s="1"/>
      <c r="M374" s="17" t="e">
        <f>VLOOKUP(B374,Encargos!$A$8:$B$652,2,0)</f>
        <v>#N/A</v>
      </c>
    </row>
    <row r="375" spans="1:13" x14ac:dyDescent="0.35">
      <c r="B375" s="1"/>
      <c r="M375" s="17" t="e">
        <f>VLOOKUP(B375,Encargos!$A$8:$B$652,2,0)</f>
        <v>#N/A</v>
      </c>
    </row>
    <row r="376" spans="1:13" x14ac:dyDescent="0.35">
      <c r="B376" s="1"/>
      <c r="M376" s="17" t="e">
        <f>VLOOKUP(B376,Encargos!$A$8:$B$652,2,0)</f>
        <v>#N/A</v>
      </c>
    </row>
    <row r="377" spans="1:13" x14ac:dyDescent="0.35">
      <c r="B377" s="1"/>
      <c r="M377" s="17" t="e">
        <f>VLOOKUP(B377,Encargos!$A$8:$B$652,2,0)</f>
        <v>#N/A</v>
      </c>
    </row>
    <row r="378" spans="1:13" x14ac:dyDescent="0.35">
      <c r="B378" s="1"/>
      <c r="M378" s="17" t="e">
        <f>VLOOKUP(B378,Encargos!$A$8:$B$652,2,0)</f>
        <v>#N/A</v>
      </c>
    </row>
    <row r="379" spans="1:13" x14ac:dyDescent="0.35">
      <c r="B379" s="1"/>
      <c r="M379" s="17" t="e">
        <f>VLOOKUP(B379,Encargos!$A$8:$B$652,2,0)</f>
        <v>#N/A</v>
      </c>
    </row>
    <row r="380" spans="1:13" x14ac:dyDescent="0.35">
      <c r="B380" s="1"/>
      <c r="M380" s="17" t="e">
        <f>VLOOKUP(B380,Encargos!$A$8:$B$652,2,0)</f>
        <v>#N/A</v>
      </c>
    </row>
    <row r="381" spans="1:13" x14ac:dyDescent="0.35">
      <c r="B381" s="1"/>
      <c r="M381" s="17" t="e">
        <f>VLOOKUP(B381,Encargos!$A$8:$B$652,2,0)</f>
        <v>#N/A</v>
      </c>
    </row>
    <row r="382" spans="1:13" x14ac:dyDescent="0.35">
      <c r="B382" s="1"/>
      <c r="M382" s="17" t="e">
        <f>VLOOKUP(B382,Encargos!$A$8:$B$652,2,0)</f>
        <v>#N/A</v>
      </c>
    </row>
    <row r="383" spans="1:13" x14ac:dyDescent="0.35">
      <c r="B383" s="1"/>
      <c r="M383" s="17" t="e">
        <f>VLOOKUP(B383,Encargos!$A$8:$B$652,2,0)</f>
        <v>#N/A</v>
      </c>
    </row>
    <row r="384" spans="1:13" x14ac:dyDescent="0.35">
      <c r="B384" s="1"/>
      <c r="M384" s="17" t="e">
        <f>VLOOKUP(B384,Encargos!$A$8:$B$652,2,0)</f>
        <v>#N/A</v>
      </c>
    </row>
    <row r="385" spans="2:13" x14ac:dyDescent="0.35">
      <c r="B385" s="1"/>
      <c r="M385" s="17" t="e">
        <f>VLOOKUP(B385,Encargos!$A$8:$B$652,2,0)</f>
        <v>#N/A</v>
      </c>
    </row>
    <row r="386" spans="2:13" x14ac:dyDescent="0.35">
      <c r="B386" s="1"/>
      <c r="M386" s="17" t="e">
        <f>VLOOKUP(B386,Encargos!$A$8:$B$652,2,0)</f>
        <v>#N/A</v>
      </c>
    </row>
    <row r="387" spans="2:13" x14ac:dyDescent="0.35">
      <c r="B387" s="1"/>
      <c r="M387" s="17" t="e">
        <f>VLOOKUP(B387,Encargos!$A$8:$B$652,2,0)</f>
        <v>#N/A</v>
      </c>
    </row>
    <row r="388" spans="2:13" x14ac:dyDescent="0.35">
      <c r="B388" s="1"/>
      <c r="M388" s="17" t="e">
        <f>VLOOKUP(B388,Encargos!$A$8:$B$652,2,0)</f>
        <v>#N/A</v>
      </c>
    </row>
    <row r="389" spans="2:13" x14ac:dyDescent="0.35">
      <c r="B389" s="1"/>
      <c r="M389" s="17" t="e">
        <f>VLOOKUP(B389,Encargos!$A$8:$B$652,2,0)</f>
        <v>#N/A</v>
      </c>
    </row>
    <row r="390" spans="2:13" x14ac:dyDescent="0.35">
      <c r="B390" s="1"/>
      <c r="M390" s="17" t="e">
        <f>VLOOKUP(B390,Encargos!$A$8:$B$652,2,0)</f>
        <v>#N/A</v>
      </c>
    </row>
    <row r="391" spans="2:13" x14ac:dyDescent="0.35">
      <c r="B391" s="1"/>
      <c r="M391" s="17" t="e">
        <f>VLOOKUP(B391,Encargos!$A$8:$B$652,2,0)</f>
        <v>#N/A</v>
      </c>
    </row>
    <row r="392" spans="2:13" x14ac:dyDescent="0.35">
      <c r="B392" s="1"/>
      <c r="M392" s="17" t="e">
        <f>VLOOKUP(B392,Encargos!$A$8:$B$652,2,0)</f>
        <v>#N/A</v>
      </c>
    </row>
    <row r="393" spans="2:13" x14ac:dyDescent="0.35">
      <c r="B393" s="1"/>
      <c r="M393" s="17" t="e">
        <f>VLOOKUP(B393,Encargos!$A$8:$B$652,2,0)</f>
        <v>#N/A</v>
      </c>
    </row>
    <row r="394" spans="2:13" x14ac:dyDescent="0.35">
      <c r="B394" s="1"/>
      <c r="M394" s="17" t="e">
        <f>VLOOKUP(B394,Encargos!$A$8:$B$652,2,0)</f>
        <v>#N/A</v>
      </c>
    </row>
    <row r="395" spans="2:13" x14ac:dyDescent="0.35">
      <c r="B395" s="1"/>
      <c r="M395" s="17" t="e">
        <f>VLOOKUP(B395,Encargos!$A$8:$B$652,2,0)</f>
        <v>#N/A</v>
      </c>
    </row>
    <row r="396" spans="2:13" x14ac:dyDescent="0.35">
      <c r="B396" s="1"/>
      <c r="M396" s="17" t="e">
        <f>VLOOKUP(B396,Encargos!$A$8:$B$652,2,0)</f>
        <v>#N/A</v>
      </c>
    </row>
    <row r="397" spans="2:13" x14ac:dyDescent="0.35">
      <c r="B397" s="1"/>
      <c r="M397" s="17" t="e">
        <f>VLOOKUP(B397,Encargos!$A$8:$B$652,2,0)</f>
        <v>#N/A</v>
      </c>
    </row>
    <row r="398" spans="2:13" x14ac:dyDescent="0.35">
      <c r="B398" s="1"/>
      <c r="M398" s="17" t="e">
        <f>VLOOKUP(B398,Encargos!$A$8:$B$652,2,0)</f>
        <v>#N/A</v>
      </c>
    </row>
    <row r="399" spans="2:13" x14ac:dyDescent="0.35">
      <c r="B399" s="1"/>
      <c r="M399" s="17" t="e">
        <f>VLOOKUP(B399,Encargos!$A$8:$B$652,2,0)</f>
        <v>#N/A</v>
      </c>
    </row>
    <row r="400" spans="2:13" x14ac:dyDescent="0.35">
      <c r="B400" s="1"/>
      <c r="M400" s="17" t="e">
        <f>VLOOKUP(B400,Encargos!$A$8:$B$652,2,0)</f>
        <v>#N/A</v>
      </c>
    </row>
    <row r="401" spans="2:13" x14ac:dyDescent="0.35">
      <c r="B401" s="1"/>
      <c r="M401" s="17" t="e">
        <f>VLOOKUP(B401,Encargos!$A$8:$B$652,2,0)</f>
        <v>#N/A</v>
      </c>
    </row>
    <row r="402" spans="2:13" x14ac:dyDescent="0.35">
      <c r="B402" s="1"/>
    </row>
    <row r="403" spans="2:13" x14ac:dyDescent="0.35">
      <c r="B403" s="1"/>
    </row>
    <row r="404" spans="2:13" x14ac:dyDescent="0.35">
      <c r="B404" s="1"/>
    </row>
    <row r="405" spans="2:13" x14ac:dyDescent="0.35">
      <c r="B405" s="1"/>
    </row>
    <row r="406" spans="2:13" x14ac:dyDescent="0.35">
      <c r="B406" s="1"/>
    </row>
    <row r="407" spans="2:13" x14ac:dyDescent="0.35">
      <c r="B407" s="1"/>
    </row>
    <row r="408" spans="2:13" x14ac:dyDescent="0.35">
      <c r="B408" s="1"/>
    </row>
    <row r="409" spans="2:13" x14ac:dyDescent="0.35">
      <c r="B409" s="1"/>
    </row>
    <row r="410" spans="2:13" x14ac:dyDescent="0.35">
      <c r="B410" s="1"/>
    </row>
    <row r="411" spans="2:13" x14ac:dyDescent="0.35">
      <c r="B411" s="1"/>
    </row>
    <row r="412" spans="2:13" x14ac:dyDescent="0.35">
      <c r="B412" s="1"/>
    </row>
    <row r="413" spans="2:13" x14ac:dyDescent="0.35">
      <c r="B413" s="1"/>
    </row>
    <row r="414" spans="2:13" x14ac:dyDescent="0.35">
      <c r="B414" s="1"/>
    </row>
    <row r="415" spans="2:13" x14ac:dyDescent="0.35">
      <c r="B415" s="1"/>
    </row>
    <row r="416" spans="2:13" x14ac:dyDescent="0.35">
      <c r="B416" s="1"/>
    </row>
    <row r="417" spans="2:2" x14ac:dyDescent="0.35">
      <c r="B417" s="1"/>
    </row>
    <row r="418" spans="2:2" x14ac:dyDescent="0.35">
      <c r="B418" s="1"/>
    </row>
    <row r="419" spans="2:2" x14ac:dyDescent="0.35">
      <c r="B419" s="1"/>
    </row>
    <row r="420" spans="2:2" x14ac:dyDescent="0.35">
      <c r="B420" s="1"/>
    </row>
    <row r="421" spans="2:2" x14ac:dyDescent="0.35">
      <c r="B421" s="1"/>
    </row>
    <row r="422" spans="2:2" x14ac:dyDescent="0.35">
      <c r="B422" s="1"/>
    </row>
    <row r="423" spans="2:2" x14ac:dyDescent="0.35">
      <c r="B423" s="1"/>
    </row>
    <row r="424" spans="2:2" x14ac:dyDescent="0.35">
      <c r="B424" s="1"/>
    </row>
    <row r="425" spans="2:2" x14ac:dyDescent="0.35">
      <c r="B425" s="1"/>
    </row>
    <row r="426" spans="2:2" x14ac:dyDescent="0.35">
      <c r="B426" s="1"/>
    </row>
    <row r="427" spans="2:2" x14ac:dyDescent="0.35">
      <c r="B427" s="1"/>
    </row>
    <row r="428" spans="2:2" x14ac:dyDescent="0.35">
      <c r="B428" s="1"/>
    </row>
    <row r="429" spans="2:2" x14ac:dyDescent="0.35">
      <c r="B429" s="1"/>
    </row>
    <row r="430" spans="2:2" x14ac:dyDescent="0.35">
      <c r="B430" s="1"/>
    </row>
    <row r="431" spans="2:2" x14ac:dyDescent="0.35">
      <c r="B431" s="1"/>
    </row>
    <row r="432" spans="2:2" x14ac:dyDescent="0.35">
      <c r="B432" s="1"/>
    </row>
    <row r="433" spans="2:2" x14ac:dyDescent="0.35">
      <c r="B433" s="1"/>
    </row>
    <row r="434" spans="2:2" x14ac:dyDescent="0.35">
      <c r="B434" s="1"/>
    </row>
    <row r="435" spans="2:2" x14ac:dyDescent="0.35">
      <c r="B435" s="1"/>
    </row>
    <row r="436" spans="2:2" x14ac:dyDescent="0.35">
      <c r="B436" s="1"/>
    </row>
    <row r="437" spans="2:2" x14ac:dyDescent="0.35">
      <c r="B437" s="1"/>
    </row>
    <row r="438" spans="2:2" x14ac:dyDescent="0.35">
      <c r="B438" s="1"/>
    </row>
    <row r="439" spans="2:2" x14ac:dyDescent="0.35">
      <c r="B439" s="1"/>
    </row>
    <row r="440" spans="2:2" x14ac:dyDescent="0.35">
      <c r="B440" s="1"/>
    </row>
    <row r="441" spans="2:2" x14ac:dyDescent="0.35">
      <c r="B441" s="1"/>
    </row>
    <row r="442" spans="2:2" x14ac:dyDescent="0.35">
      <c r="B442" s="1"/>
    </row>
    <row r="443" spans="2:2" x14ac:dyDescent="0.35">
      <c r="B443" s="1"/>
    </row>
    <row r="444" spans="2:2" x14ac:dyDescent="0.35">
      <c r="B444" s="1"/>
    </row>
    <row r="445" spans="2:2" x14ac:dyDescent="0.35">
      <c r="B445" s="1"/>
    </row>
    <row r="446" spans="2:2" x14ac:dyDescent="0.35">
      <c r="B446" s="1"/>
    </row>
    <row r="447" spans="2:2" x14ac:dyDescent="0.35">
      <c r="B447" s="1"/>
    </row>
    <row r="448" spans="2:2" x14ac:dyDescent="0.35">
      <c r="B448" s="1"/>
    </row>
    <row r="449" spans="2:2" x14ac:dyDescent="0.35">
      <c r="B449" s="1"/>
    </row>
    <row r="450" spans="2:2" x14ac:dyDescent="0.35">
      <c r="B450" s="1"/>
    </row>
    <row r="451" spans="2:2" x14ac:dyDescent="0.35">
      <c r="B451" s="1"/>
    </row>
    <row r="452" spans="2:2" x14ac:dyDescent="0.35">
      <c r="B452" s="1"/>
    </row>
    <row r="453" spans="2:2" x14ac:dyDescent="0.35">
      <c r="B453" s="1"/>
    </row>
    <row r="454" spans="2:2" x14ac:dyDescent="0.35">
      <c r="B454" s="1"/>
    </row>
    <row r="455" spans="2:2" x14ac:dyDescent="0.35">
      <c r="B455" s="1"/>
    </row>
    <row r="456" spans="2:2" x14ac:dyDescent="0.35">
      <c r="B456" s="1"/>
    </row>
    <row r="457" spans="2:2" x14ac:dyDescent="0.35">
      <c r="B457" s="1"/>
    </row>
    <row r="458" spans="2:2" x14ac:dyDescent="0.35">
      <c r="B458" s="1"/>
    </row>
    <row r="459" spans="2:2" x14ac:dyDescent="0.35">
      <c r="B459" s="1"/>
    </row>
    <row r="460" spans="2:2" x14ac:dyDescent="0.35">
      <c r="B460" s="1"/>
    </row>
    <row r="461" spans="2:2" x14ac:dyDescent="0.35">
      <c r="B461" s="1"/>
    </row>
    <row r="462" spans="2:2" x14ac:dyDescent="0.35">
      <c r="B462" s="1"/>
    </row>
    <row r="463" spans="2:2" x14ac:dyDescent="0.35">
      <c r="B463" s="1"/>
    </row>
    <row r="464" spans="2:2" x14ac:dyDescent="0.35">
      <c r="B464" s="1"/>
    </row>
    <row r="465" spans="2:2" x14ac:dyDescent="0.35">
      <c r="B465" s="1"/>
    </row>
    <row r="466" spans="2:2" x14ac:dyDescent="0.35">
      <c r="B466" s="1"/>
    </row>
    <row r="467" spans="2:2" x14ac:dyDescent="0.35">
      <c r="B467" s="1"/>
    </row>
    <row r="468" spans="2:2" x14ac:dyDescent="0.35">
      <c r="B468" s="1"/>
    </row>
    <row r="469" spans="2:2" x14ac:dyDescent="0.35">
      <c r="B469" s="1"/>
    </row>
    <row r="470" spans="2:2" x14ac:dyDescent="0.35">
      <c r="B470" s="1"/>
    </row>
    <row r="471" spans="2:2" x14ac:dyDescent="0.35">
      <c r="B471" s="1"/>
    </row>
    <row r="472" spans="2:2" x14ac:dyDescent="0.35">
      <c r="B472" s="1"/>
    </row>
    <row r="473" spans="2:2" x14ac:dyDescent="0.35">
      <c r="B473" s="1"/>
    </row>
    <row r="474" spans="2:2" x14ac:dyDescent="0.35">
      <c r="B474" s="1"/>
    </row>
    <row r="475" spans="2:2" x14ac:dyDescent="0.35">
      <c r="B475" s="1"/>
    </row>
    <row r="476" spans="2:2" x14ac:dyDescent="0.35">
      <c r="B476" s="1"/>
    </row>
    <row r="477" spans="2:2" x14ac:dyDescent="0.35">
      <c r="B477" s="1"/>
    </row>
    <row r="478" spans="2:2" x14ac:dyDescent="0.35">
      <c r="B478" s="1"/>
    </row>
    <row r="479" spans="2:2" x14ac:dyDescent="0.35">
      <c r="B479" s="1"/>
    </row>
    <row r="480" spans="2:2" x14ac:dyDescent="0.35">
      <c r="B480" s="1"/>
    </row>
    <row r="481" spans="2:2" x14ac:dyDescent="0.35">
      <c r="B481" s="1"/>
    </row>
    <row r="482" spans="2:2" x14ac:dyDescent="0.35">
      <c r="B482" s="1"/>
    </row>
    <row r="483" spans="2:2" x14ac:dyDescent="0.35">
      <c r="B483" s="1"/>
    </row>
    <row r="484" spans="2:2" x14ac:dyDescent="0.35">
      <c r="B484" s="1"/>
    </row>
    <row r="485" spans="2:2" x14ac:dyDescent="0.35">
      <c r="B485" s="1"/>
    </row>
    <row r="486" spans="2:2" x14ac:dyDescent="0.35">
      <c r="B486" s="1"/>
    </row>
    <row r="487" spans="2:2" x14ac:dyDescent="0.35">
      <c r="B487" s="1"/>
    </row>
    <row r="488" spans="2:2" x14ac:dyDescent="0.35">
      <c r="B488" s="1"/>
    </row>
    <row r="489" spans="2:2" x14ac:dyDescent="0.35">
      <c r="B489" s="1"/>
    </row>
    <row r="490" spans="2:2" x14ac:dyDescent="0.35">
      <c r="B490" s="1"/>
    </row>
    <row r="491" spans="2:2" x14ac:dyDescent="0.35">
      <c r="B491" s="1"/>
    </row>
    <row r="492" spans="2:2" x14ac:dyDescent="0.35">
      <c r="B492" s="1"/>
    </row>
    <row r="493" spans="2:2" x14ac:dyDescent="0.35">
      <c r="B493" s="1"/>
    </row>
    <row r="494" spans="2:2" x14ac:dyDescent="0.35">
      <c r="B494" s="1"/>
    </row>
    <row r="495" spans="2:2" x14ac:dyDescent="0.35">
      <c r="B495" s="1"/>
    </row>
    <row r="496" spans="2:2" x14ac:dyDescent="0.35">
      <c r="B496" s="1"/>
    </row>
    <row r="497" spans="2:2" x14ac:dyDescent="0.35">
      <c r="B497" s="1"/>
    </row>
    <row r="498" spans="2:2" x14ac:dyDescent="0.35">
      <c r="B498" s="1"/>
    </row>
    <row r="499" spans="2:2" x14ac:dyDescent="0.35">
      <c r="B499" s="1"/>
    </row>
    <row r="500" spans="2:2" x14ac:dyDescent="0.35">
      <c r="B500" s="1"/>
    </row>
    <row r="501" spans="2:2" x14ac:dyDescent="0.35">
      <c r="B501" s="1"/>
    </row>
    <row r="502" spans="2:2" x14ac:dyDescent="0.35">
      <c r="B502" s="1"/>
    </row>
    <row r="503" spans="2:2" x14ac:dyDescent="0.35">
      <c r="B503" s="1"/>
    </row>
    <row r="504" spans="2:2" x14ac:dyDescent="0.35">
      <c r="B504" s="1"/>
    </row>
    <row r="505" spans="2:2" x14ac:dyDescent="0.35">
      <c r="B505" s="1"/>
    </row>
    <row r="506" spans="2:2" x14ac:dyDescent="0.35">
      <c r="B506" s="1"/>
    </row>
    <row r="507" spans="2:2" x14ac:dyDescent="0.35">
      <c r="B507" s="1"/>
    </row>
    <row r="508" spans="2:2" x14ac:dyDescent="0.35">
      <c r="B508" s="1"/>
    </row>
    <row r="509" spans="2:2" x14ac:dyDescent="0.35">
      <c r="B509" s="1"/>
    </row>
    <row r="510" spans="2:2" x14ac:dyDescent="0.35">
      <c r="B510" s="1"/>
    </row>
    <row r="511" spans="2:2" x14ac:dyDescent="0.35">
      <c r="B511" s="1"/>
    </row>
    <row r="512" spans="2:2" x14ac:dyDescent="0.35">
      <c r="B512" s="1"/>
    </row>
    <row r="513" spans="2:2" x14ac:dyDescent="0.35">
      <c r="B513" s="1"/>
    </row>
    <row r="514" spans="2:2" x14ac:dyDescent="0.35">
      <c r="B514" s="1"/>
    </row>
    <row r="515" spans="2:2" x14ac:dyDescent="0.35">
      <c r="B515" s="1"/>
    </row>
    <row r="516" spans="2:2" x14ac:dyDescent="0.35">
      <c r="B516" s="1"/>
    </row>
    <row r="517" spans="2:2" x14ac:dyDescent="0.35">
      <c r="B517" s="1"/>
    </row>
    <row r="518" spans="2:2" x14ac:dyDescent="0.35">
      <c r="B518" s="1"/>
    </row>
    <row r="519" spans="2:2" x14ac:dyDescent="0.35">
      <c r="B519" s="1"/>
    </row>
    <row r="520" spans="2:2" x14ac:dyDescent="0.35">
      <c r="B520" s="1"/>
    </row>
    <row r="521" spans="2:2" x14ac:dyDescent="0.35">
      <c r="B521" s="1"/>
    </row>
    <row r="522" spans="2:2" x14ac:dyDescent="0.35">
      <c r="B522" s="1"/>
    </row>
    <row r="523" spans="2:2" x14ac:dyDescent="0.35">
      <c r="B523" s="1"/>
    </row>
    <row r="524" spans="2:2" x14ac:dyDescent="0.35">
      <c r="B524" s="1"/>
    </row>
    <row r="525" spans="2:2" x14ac:dyDescent="0.35">
      <c r="B525" s="1"/>
    </row>
    <row r="526" spans="2:2" x14ac:dyDescent="0.35">
      <c r="B526" s="1"/>
    </row>
    <row r="527" spans="2:2" x14ac:dyDescent="0.35">
      <c r="B527" s="1"/>
    </row>
    <row r="528" spans="2:2" x14ac:dyDescent="0.35">
      <c r="B528" s="1"/>
    </row>
    <row r="529" spans="2:2" x14ac:dyDescent="0.35">
      <c r="B529" s="1"/>
    </row>
    <row r="530" spans="2:2" x14ac:dyDescent="0.35">
      <c r="B530" s="1"/>
    </row>
    <row r="531" spans="2:2" x14ac:dyDescent="0.35">
      <c r="B531" s="1"/>
    </row>
    <row r="532" spans="2:2" x14ac:dyDescent="0.35">
      <c r="B532" s="1"/>
    </row>
    <row r="533" spans="2:2" x14ac:dyDescent="0.35">
      <c r="B533" s="1"/>
    </row>
    <row r="534" spans="2:2" x14ac:dyDescent="0.35">
      <c r="B534" s="1"/>
    </row>
    <row r="535" spans="2:2" x14ac:dyDescent="0.35">
      <c r="B535" s="1"/>
    </row>
    <row r="536" spans="2:2" x14ac:dyDescent="0.35">
      <c r="B536" s="1"/>
    </row>
    <row r="537" spans="2:2" x14ac:dyDescent="0.35">
      <c r="B537" s="1"/>
    </row>
    <row r="538" spans="2:2" x14ac:dyDescent="0.35">
      <c r="B538" s="1"/>
    </row>
    <row r="539" spans="2:2" x14ac:dyDescent="0.35">
      <c r="B539" s="1"/>
    </row>
    <row r="540" spans="2:2" x14ac:dyDescent="0.35">
      <c r="B540" s="1"/>
    </row>
    <row r="541" spans="2:2" x14ac:dyDescent="0.35">
      <c r="B541" s="1"/>
    </row>
    <row r="542" spans="2:2" x14ac:dyDescent="0.35">
      <c r="B542" s="1"/>
    </row>
    <row r="543" spans="2:2" x14ac:dyDescent="0.35">
      <c r="B543" s="1"/>
    </row>
    <row r="544" spans="2:2" x14ac:dyDescent="0.35">
      <c r="B544" s="1"/>
    </row>
    <row r="545" spans="2:2" x14ac:dyDescent="0.35">
      <c r="B545" s="1"/>
    </row>
    <row r="546" spans="2:2" x14ac:dyDescent="0.35">
      <c r="B546" s="1"/>
    </row>
    <row r="547" spans="2:2" x14ac:dyDescent="0.35">
      <c r="B547" s="1"/>
    </row>
    <row r="548" spans="2:2" x14ac:dyDescent="0.35">
      <c r="B548" s="1"/>
    </row>
    <row r="549" spans="2:2" x14ac:dyDescent="0.35">
      <c r="B549" s="1"/>
    </row>
    <row r="550" spans="2:2" x14ac:dyDescent="0.35">
      <c r="B550" s="1"/>
    </row>
    <row r="551" spans="2:2" x14ac:dyDescent="0.35">
      <c r="B551" s="1"/>
    </row>
    <row r="552" spans="2:2" x14ac:dyDescent="0.35">
      <c r="B552" s="1"/>
    </row>
    <row r="553" spans="2:2" x14ac:dyDescent="0.35">
      <c r="B553" s="1"/>
    </row>
    <row r="554" spans="2:2" x14ac:dyDescent="0.35">
      <c r="B554" s="1"/>
    </row>
    <row r="555" spans="2:2" x14ac:dyDescent="0.35">
      <c r="B555" s="1"/>
    </row>
    <row r="556" spans="2:2" x14ac:dyDescent="0.35">
      <c r="B556" s="1"/>
    </row>
    <row r="557" spans="2:2" x14ac:dyDescent="0.35">
      <c r="B557" s="1"/>
    </row>
    <row r="558" spans="2:2" x14ac:dyDescent="0.35">
      <c r="B558" s="1"/>
    </row>
    <row r="559" spans="2:2" x14ac:dyDescent="0.35">
      <c r="B559" s="1"/>
    </row>
    <row r="560" spans="2:2" x14ac:dyDescent="0.35">
      <c r="B560" s="1"/>
    </row>
    <row r="561" spans="2:2" x14ac:dyDescent="0.35">
      <c r="B561" s="1"/>
    </row>
    <row r="562" spans="2:2" x14ac:dyDescent="0.35">
      <c r="B562" s="1"/>
    </row>
    <row r="563" spans="2:2" x14ac:dyDescent="0.35">
      <c r="B563" s="1"/>
    </row>
    <row r="564" spans="2:2" x14ac:dyDescent="0.35">
      <c r="B564" s="1"/>
    </row>
    <row r="565" spans="2:2" x14ac:dyDescent="0.35">
      <c r="B565" s="1"/>
    </row>
    <row r="566" spans="2:2" x14ac:dyDescent="0.35">
      <c r="B566" s="1"/>
    </row>
    <row r="567" spans="2:2" x14ac:dyDescent="0.35">
      <c r="B567" s="1"/>
    </row>
    <row r="568" spans="2:2" x14ac:dyDescent="0.35">
      <c r="B568" s="1"/>
    </row>
    <row r="569" spans="2:2" x14ac:dyDescent="0.35">
      <c r="B569" s="1"/>
    </row>
    <row r="570" spans="2:2" x14ac:dyDescent="0.35">
      <c r="B570" s="1"/>
    </row>
    <row r="571" spans="2:2" x14ac:dyDescent="0.35">
      <c r="B571" s="1"/>
    </row>
    <row r="572" spans="2:2" x14ac:dyDescent="0.35">
      <c r="B572" s="1"/>
    </row>
    <row r="573" spans="2:2" x14ac:dyDescent="0.35">
      <c r="B573" s="1"/>
    </row>
    <row r="574" spans="2:2" x14ac:dyDescent="0.35">
      <c r="B574" s="1"/>
    </row>
    <row r="575" spans="2:2" x14ac:dyDescent="0.35">
      <c r="B575" s="1"/>
    </row>
    <row r="576" spans="2:2" x14ac:dyDescent="0.35">
      <c r="B576" s="1"/>
    </row>
    <row r="577" spans="2:2" x14ac:dyDescent="0.35">
      <c r="B577" s="1"/>
    </row>
    <row r="578" spans="2:2" x14ac:dyDescent="0.35">
      <c r="B578" s="1"/>
    </row>
    <row r="579" spans="2:2" x14ac:dyDescent="0.35">
      <c r="B579" s="1"/>
    </row>
    <row r="580" spans="2:2" x14ac:dyDescent="0.35">
      <c r="B580" s="1"/>
    </row>
    <row r="581" spans="2:2" x14ac:dyDescent="0.35">
      <c r="B581" s="1"/>
    </row>
    <row r="582" spans="2:2" x14ac:dyDescent="0.35">
      <c r="B582" s="1"/>
    </row>
    <row r="583" spans="2:2" x14ac:dyDescent="0.35">
      <c r="B583" s="1"/>
    </row>
    <row r="584" spans="2:2" x14ac:dyDescent="0.35">
      <c r="B584" s="1"/>
    </row>
    <row r="585" spans="2:2" x14ac:dyDescent="0.35">
      <c r="B585" s="1"/>
    </row>
    <row r="586" spans="2:2" x14ac:dyDescent="0.35">
      <c r="B586" s="1"/>
    </row>
    <row r="587" spans="2:2" x14ac:dyDescent="0.35">
      <c r="B587" s="1"/>
    </row>
    <row r="588" spans="2:2" x14ac:dyDescent="0.35">
      <c r="B588" s="1"/>
    </row>
    <row r="589" spans="2:2" x14ac:dyDescent="0.35">
      <c r="B589" s="1"/>
    </row>
    <row r="590" spans="2:2" x14ac:dyDescent="0.35">
      <c r="B590" s="1"/>
    </row>
    <row r="591" spans="2:2" x14ac:dyDescent="0.35">
      <c r="B591" s="1"/>
    </row>
    <row r="592" spans="2:2" x14ac:dyDescent="0.35">
      <c r="B592" s="1"/>
    </row>
    <row r="593" spans="2:2" x14ac:dyDescent="0.35">
      <c r="B593" s="1"/>
    </row>
    <row r="594" spans="2:2" x14ac:dyDescent="0.35">
      <c r="B594" s="1"/>
    </row>
    <row r="595" spans="2:2" x14ac:dyDescent="0.35">
      <c r="B595" s="1"/>
    </row>
    <row r="596" spans="2:2" x14ac:dyDescent="0.35">
      <c r="B596" s="1"/>
    </row>
    <row r="597" spans="2:2" x14ac:dyDescent="0.35">
      <c r="B597" s="1"/>
    </row>
    <row r="598" spans="2:2" x14ac:dyDescent="0.35">
      <c r="B598" s="1"/>
    </row>
    <row r="599" spans="2:2" x14ac:dyDescent="0.35">
      <c r="B599" s="1"/>
    </row>
    <row r="600" spans="2:2" x14ac:dyDescent="0.35">
      <c r="B600" s="1"/>
    </row>
    <row r="601" spans="2:2" x14ac:dyDescent="0.35">
      <c r="B601" s="1"/>
    </row>
    <row r="602" spans="2:2" x14ac:dyDescent="0.35">
      <c r="B602" s="1"/>
    </row>
    <row r="603" spans="2:2" x14ac:dyDescent="0.35">
      <c r="B603" s="1"/>
    </row>
    <row r="604" spans="2:2" x14ac:dyDescent="0.35">
      <c r="B604" s="1"/>
    </row>
    <row r="605" spans="2:2" x14ac:dyDescent="0.35">
      <c r="B605" s="1"/>
    </row>
    <row r="606" spans="2:2" x14ac:dyDescent="0.35">
      <c r="B606" s="1"/>
    </row>
    <row r="607" spans="2:2" x14ac:dyDescent="0.35">
      <c r="B607" s="1"/>
    </row>
    <row r="608" spans="2:2" x14ac:dyDescent="0.35">
      <c r="B608" s="1"/>
    </row>
    <row r="609" spans="2:2" x14ac:dyDescent="0.35">
      <c r="B609" s="1"/>
    </row>
    <row r="610" spans="2:2" x14ac:dyDescent="0.35">
      <c r="B610" s="1"/>
    </row>
    <row r="611" spans="2:2" x14ac:dyDescent="0.35">
      <c r="B611" s="1"/>
    </row>
    <row r="612" spans="2:2" x14ac:dyDescent="0.35">
      <c r="B612" s="1"/>
    </row>
    <row r="613" spans="2:2" x14ac:dyDescent="0.35">
      <c r="B613" s="1"/>
    </row>
    <row r="614" spans="2:2" x14ac:dyDescent="0.35">
      <c r="B614" s="1"/>
    </row>
    <row r="615" spans="2:2" x14ac:dyDescent="0.35">
      <c r="B615" s="1"/>
    </row>
    <row r="616" spans="2:2" x14ac:dyDescent="0.35">
      <c r="B616" s="1"/>
    </row>
    <row r="617" spans="2:2" x14ac:dyDescent="0.35">
      <c r="B617" s="1"/>
    </row>
    <row r="618" spans="2:2" x14ac:dyDescent="0.35">
      <c r="B618" s="1"/>
    </row>
    <row r="619" spans="2:2" x14ac:dyDescent="0.35">
      <c r="B619" s="1"/>
    </row>
    <row r="620" spans="2:2" x14ac:dyDescent="0.35">
      <c r="B620" s="1"/>
    </row>
    <row r="621" spans="2:2" x14ac:dyDescent="0.35">
      <c r="B621" s="1"/>
    </row>
    <row r="622" spans="2:2" x14ac:dyDescent="0.35">
      <c r="B622" s="1"/>
    </row>
    <row r="623" spans="2:2" x14ac:dyDescent="0.35">
      <c r="B623" s="1"/>
    </row>
    <row r="624" spans="2:2" x14ac:dyDescent="0.35">
      <c r="B624" s="1"/>
    </row>
    <row r="625" spans="2:2" x14ac:dyDescent="0.35">
      <c r="B625" s="1"/>
    </row>
    <row r="626" spans="2:2" x14ac:dyDescent="0.35">
      <c r="B626" s="1"/>
    </row>
    <row r="627" spans="2:2" x14ac:dyDescent="0.35">
      <c r="B627" s="1"/>
    </row>
    <row r="628" spans="2:2" x14ac:dyDescent="0.35">
      <c r="B628" s="1"/>
    </row>
    <row r="629" spans="2:2" x14ac:dyDescent="0.35">
      <c r="B629" s="1"/>
    </row>
    <row r="630" spans="2:2" x14ac:dyDescent="0.35">
      <c r="B630" s="1"/>
    </row>
    <row r="631" spans="2:2" x14ac:dyDescent="0.35">
      <c r="B631" s="1"/>
    </row>
    <row r="632" spans="2:2" x14ac:dyDescent="0.35">
      <c r="B632" s="1"/>
    </row>
    <row r="633" spans="2:2" x14ac:dyDescent="0.35">
      <c r="B633" s="1"/>
    </row>
    <row r="634" spans="2:2" x14ac:dyDescent="0.35">
      <c r="B634" s="1"/>
    </row>
    <row r="635" spans="2:2" x14ac:dyDescent="0.35">
      <c r="B635" s="1"/>
    </row>
    <row r="636" spans="2:2" x14ac:dyDescent="0.35">
      <c r="B636" s="1"/>
    </row>
    <row r="637" spans="2:2" x14ac:dyDescent="0.35">
      <c r="B637" s="1"/>
    </row>
    <row r="638" spans="2:2" x14ac:dyDescent="0.35">
      <c r="B638" s="1"/>
    </row>
    <row r="639" spans="2:2" x14ac:dyDescent="0.35">
      <c r="B639" s="1"/>
    </row>
    <row r="640" spans="2:2" x14ac:dyDescent="0.35">
      <c r="B640" s="1"/>
    </row>
    <row r="641" spans="2:2" x14ac:dyDescent="0.35">
      <c r="B641" s="1"/>
    </row>
    <row r="642" spans="2:2" x14ac:dyDescent="0.35">
      <c r="B642" s="1"/>
    </row>
    <row r="643" spans="2:2" x14ac:dyDescent="0.35">
      <c r="B643" s="1"/>
    </row>
    <row r="644" spans="2:2" x14ac:dyDescent="0.35">
      <c r="B644" s="1"/>
    </row>
    <row r="645" spans="2:2" x14ac:dyDescent="0.35">
      <c r="B645" s="1"/>
    </row>
    <row r="646" spans="2:2" x14ac:dyDescent="0.35">
      <c r="B646" s="1"/>
    </row>
    <row r="647" spans="2:2" x14ac:dyDescent="0.35">
      <c r="B647" s="1"/>
    </row>
    <row r="648" spans="2:2" x14ac:dyDescent="0.35">
      <c r="B648" s="1"/>
    </row>
    <row r="649" spans="2:2" x14ac:dyDescent="0.35">
      <c r="B649" s="1"/>
    </row>
    <row r="650" spans="2:2" x14ac:dyDescent="0.35">
      <c r="B650" s="1"/>
    </row>
    <row r="651" spans="2:2" x14ac:dyDescent="0.35">
      <c r="B651" s="1"/>
    </row>
  </sheetData>
  <pageMargins left="0.511811024" right="0.511811024" top="0.78740157499999996" bottom="0.78740157499999996" header="0.31496062000000002" footer="0.31496062000000002"/>
  <pageSetup paperSize="9" orientation="portrait" horizontalDpi="360" verticalDpi="36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L650"/>
  <sheetViews>
    <sheetView zoomScaleNormal="100" workbookViewId="0">
      <selection activeCell="F14" sqref="F14"/>
    </sheetView>
  </sheetViews>
  <sheetFormatPr defaultColWidth="8.81640625" defaultRowHeight="14.5" x14ac:dyDescent="0.35"/>
  <cols>
    <col min="2" max="2" width="10.81640625" bestFit="1" customWidth="1"/>
    <col min="3" max="5" width="20" bestFit="1" customWidth="1"/>
    <col min="6" max="6" width="17.81640625" customWidth="1"/>
    <col min="7" max="7" width="19.81640625" customWidth="1"/>
    <col min="8" max="8" width="17.453125" bestFit="1" customWidth="1"/>
    <col min="9" max="9" width="18.453125" bestFit="1" customWidth="1"/>
    <col min="10" max="10" width="20" bestFit="1" customWidth="1"/>
    <col min="14" max="14" width="10.453125" bestFit="1" customWidth="1"/>
    <col min="15" max="15" width="19.453125" bestFit="1" customWidth="1"/>
  </cols>
  <sheetData>
    <row r="1" spans="1:12" x14ac:dyDescent="0.35">
      <c r="B1" s="2" t="s">
        <v>350</v>
      </c>
    </row>
    <row r="2" spans="1:12" ht="29" x14ac:dyDescent="0.35">
      <c r="C2" s="3" t="s">
        <v>351</v>
      </c>
      <c r="D2" s="3" t="s">
        <v>352</v>
      </c>
      <c r="E2" s="3" t="s">
        <v>353</v>
      </c>
      <c r="F2" s="4" t="s">
        <v>39</v>
      </c>
      <c r="G2" s="4" t="s">
        <v>41</v>
      </c>
      <c r="H2" s="4" t="s">
        <v>356</v>
      </c>
      <c r="I2" s="4" t="s">
        <v>40</v>
      </c>
      <c r="J2" s="4" t="s">
        <v>357</v>
      </c>
      <c r="K2" t="s">
        <v>26</v>
      </c>
    </row>
    <row r="3" spans="1:12" x14ac:dyDescent="0.35">
      <c r="L3" t="s">
        <v>358</v>
      </c>
    </row>
    <row r="4" spans="1:12" x14ac:dyDescent="0.35">
      <c r="B4" s="1"/>
      <c r="K4" s="5"/>
      <c r="L4">
        <f>4%/12</f>
        <v>3.3333333333333335E-3</v>
      </c>
    </row>
    <row r="5" spans="1:12" x14ac:dyDescent="0.35">
      <c r="B5" s="1">
        <v>44593</v>
      </c>
      <c r="C5" s="16">
        <v>0</v>
      </c>
      <c r="D5" s="16">
        <f>C5*K5</f>
        <v>0</v>
      </c>
      <c r="E5" s="16">
        <v>16357970209.790001</v>
      </c>
      <c r="F5" s="16">
        <f>SUM(E5:E5)*$L$4</f>
        <v>54526567.36596667</v>
      </c>
      <c r="G5" s="18">
        <v>0</v>
      </c>
      <c r="H5" s="16">
        <v>0</v>
      </c>
      <c r="I5" s="19">
        <v>0</v>
      </c>
      <c r="J5" s="16">
        <v>16357970209.790001</v>
      </c>
      <c r="K5" s="17">
        <f>VLOOKUP(B5,Encargos!$A$8:$C$652,2,0)</f>
        <v>4.3430000000000005E-3</v>
      </c>
    </row>
    <row r="6" spans="1:12" x14ac:dyDescent="0.35">
      <c r="B6" s="1">
        <v>44621</v>
      </c>
      <c r="C6" s="16">
        <f t="shared" ref="C6:C8" si="0">J5</f>
        <v>16357970209.790001</v>
      </c>
      <c r="D6" s="16">
        <f>C6*K6</f>
        <v>65039289.554125048</v>
      </c>
      <c r="E6" s="16">
        <f t="shared" ref="E6:E8" si="1">C6+D6</f>
        <v>16423009499.344126</v>
      </c>
      <c r="F6" s="16">
        <f>SUM(E6:E6)*$L$4</f>
        <v>54743364.997813754</v>
      </c>
      <c r="G6" s="18">
        <v>0</v>
      </c>
      <c r="H6" s="16">
        <v>0</v>
      </c>
      <c r="I6" s="19">
        <v>0</v>
      </c>
      <c r="J6" s="16">
        <f>SUM(E6:F6)-G6</f>
        <v>16477752864.34194</v>
      </c>
      <c r="K6" s="17">
        <f>VLOOKUP(B6,Encargos!$A$8:$C$652,2,0)</f>
        <v>3.9760000000000004E-3</v>
      </c>
    </row>
    <row r="7" spans="1:12" x14ac:dyDescent="0.35">
      <c r="A7">
        <v>360</v>
      </c>
      <c r="B7" s="1">
        <v>44652</v>
      </c>
      <c r="C7" s="16">
        <f t="shared" si="0"/>
        <v>16477752864.34194</v>
      </c>
      <c r="D7" s="16">
        <f>C7*K7</f>
        <v>69255995.288829178</v>
      </c>
      <c r="E7" s="16">
        <f t="shared" si="1"/>
        <v>16547008859.63077</v>
      </c>
      <c r="F7" s="16">
        <f>ROUND(SUM(E7:E7)*$L$4,2)</f>
        <v>55156696.200000003</v>
      </c>
      <c r="G7" s="18">
        <f>ROUND(PMT(4/1200,A7,-(E7+F7),0,1),2)</f>
        <v>78997951.239999995</v>
      </c>
      <c r="H7" s="16">
        <f>F7</f>
        <v>55156696.200000003</v>
      </c>
      <c r="I7" s="18">
        <f>G7-ROUND(H7,2)</f>
        <v>23841255.039999992</v>
      </c>
      <c r="J7" s="16">
        <f>SUM(E7:F7)-G7</f>
        <v>16523167604.590771</v>
      </c>
      <c r="K7" s="17">
        <f>VLOOKUP(B7,Encargos!$A$8:$C$652,2,0)</f>
        <v>4.2030000000000001E-3</v>
      </c>
    </row>
    <row r="8" spans="1:12" x14ac:dyDescent="0.35">
      <c r="A8">
        <f>A7-1</f>
        <v>359</v>
      </c>
      <c r="B8" s="1">
        <v>44682</v>
      </c>
      <c r="C8" s="16">
        <f t="shared" si="0"/>
        <v>16523167604.590771</v>
      </c>
      <c r="D8" s="16">
        <f t="shared" ref="D8" si="2">C8*K8</f>
        <v>97767582.716363594</v>
      </c>
      <c r="E8" s="16">
        <f t="shared" si="1"/>
        <v>16620935187.307135</v>
      </c>
      <c r="F8" s="16">
        <f t="shared" ref="F8:F9" si="3">ROUND(SUM(E8:E8)*$L$4,2)</f>
        <v>55403117.289999999</v>
      </c>
      <c r="G8" s="18">
        <f t="shared" ref="G8:G9" si="4">ROUND(PMT(4/1200,A8,-(E8+F8),0,1),2)</f>
        <v>79465382.120000005</v>
      </c>
      <c r="H8" s="16">
        <f>F8</f>
        <v>55403117.289999999</v>
      </c>
      <c r="I8" s="18">
        <f>G8-ROUND(H8,2)</f>
        <v>24062264.830000006</v>
      </c>
      <c r="J8" s="16">
        <f>SUM(E8:F8)-G8</f>
        <v>16596872922.477135</v>
      </c>
      <c r="K8" s="17">
        <f>VLOOKUP(B8,Encargos!$A$8:$C$652,2,0)</f>
        <v>5.9170000000000004E-3</v>
      </c>
    </row>
    <row r="9" spans="1:12" x14ac:dyDescent="0.35">
      <c r="A9">
        <f t="shared" ref="A9" si="5">A8-1</f>
        <v>358</v>
      </c>
      <c r="B9" s="1">
        <v>44713</v>
      </c>
      <c r="C9" s="16">
        <f t="shared" ref="C9" si="6">J8</f>
        <v>16596872922.477135</v>
      </c>
      <c r="D9" s="16">
        <f t="shared" ref="D9" si="7">C9*K9</f>
        <v>82868186.501928329</v>
      </c>
      <c r="E9" s="16">
        <f t="shared" ref="E9" si="8">C9+D9</f>
        <v>16679741108.979063</v>
      </c>
      <c r="F9" s="16">
        <f t="shared" si="3"/>
        <v>55599137.030000001</v>
      </c>
      <c r="G9" s="18">
        <f t="shared" si="4"/>
        <v>79862152.769999996</v>
      </c>
      <c r="H9" s="16">
        <f t="shared" ref="H9" si="9">F9</f>
        <v>55599137.030000001</v>
      </c>
      <c r="I9" s="18">
        <f>G9-ROUND(H9,2)</f>
        <v>24263015.739999995</v>
      </c>
      <c r="J9" s="16">
        <v>0</v>
      </c>
      <c r="K9" s="17">
        <f>VLOOKUP(B9,Encargos!$A$8:$C$652,2,0)</f>
        <v>4.993E-3</v>
      </c>
    </row>
    <row r="10" spans="1:12" x14ac:dyDescent="0.35">
      <c r="B10" s="1"/>
      <c r="C10" s="16"/>
      <c r="D10" s="16"/>
      <c r="E10" s="16"/>
      <c r="F10" s="16"/>
      <c r="G10" s="18"/>
      <c r="H10" s="16"/>
      <c r="I10" s="19"/>
      <c r="J10" s="16"/>
      <c r="K10" s="17"/>
    </row>
    <row r="11" spans="1:12" x14ac:dyDescent="0.35">
      <c r="B11" s="1"/>
      <c r="C11" s="16"/>
      <c r="D11" s="16"/>
      <c r="E11" s="16"/>
      <c r="F11" s="16"/>
      <c r="G11" s="18"/>
      <c r="H11" s="16"/>
      <c r="I11" s="19"/>
      <c r="J11" s="16"/>
      <c r="K11" s="17"/>
    </row>
    <row r="12" spans="1:12" x14ac:dyDescent="0.35">
      <c r="B12" s="1"/>
      <c r="C12" s="16"/>
      <c r="D12" s="16"/>
      <c r="E12" s="16"/>
      <c r="F12" s="16"/>
      <c r="G12" s="18"/>
      <c r="H12" s="16"/>
      <c r="I12" s="19"/>
      <c r="J12" s="16"/>
      <c r="K12" s="17"/>
    </row>
    <row r="13" spans="1:12" x14ac:dyDescent="0.35">
      <c r="B13" s="1"/>
      <c r="C13" s="16"/>
      <c r="D13" s="16"/>
      <c r="E13" s="16"/>
      <c r="F13" s="16"/>
      <c r="G13" s="18"/>
      <c r="H13" s="16"/>
      <c r="I13" s="19"/>
      <c r="J13" s="16"/>
      <c r="K13" s="17"/>
    </row>
    <row r="14" spans="1:12" x14ac:dyDescent="0.35">
      <c r="B14" s="1"/>
      <c r="C14" s="16"/>
      <c r="D14" s="16"/>
      <c r="E14" s="16"/>
      <c r="F14" s="16"/>
      <c r="G14" s="18"/>
      <c r="H14" s="16"/>
      <c r="I14" s="19"/>
      <c r="J14" s="16"/>
      <c r="K14" s="17"/>
    </row>
    <row r="15" spans="1:12" x14ac:dyDescent="0.35">
      <c r="B15" s="1"/>
      <c r="C15" s="16"/>
      <c r="D15" s="16"/>
      <c r="E15" s="16"/>
      <c r="F15" s="16"/>
      <c r="G15" s="18"/>
      <c r="H15" s="16"/>
      <c r="I15" s="19"/>
      <c r="J15" s="16"/>
      <c r="K15" s="17"/>
    </row>
    <row r="16" spans="1:12" x14ac:dyDescent="0.35">
      <c r="B16" s="1"/>
      <c r="C16" s="16"/>
      <c r="D16" s="16"/>
      <c r="E16" s="16"/>
      <c r="F16" s="16"/>
      <c r="G16" s="18"/>
      <c r="H16" s="16"/>
      <c r="I16" s="19"/>
      <c r="J16" s="16"/>
      <c r="K16" s="17"/>
    </row>
    <row r="17" spans="2:11" x14ac:dyDescent="0.35">
      <c r="B17" s="1"/>
      <c r="C17" s="16"/>
      <c r="D17" s="16"/>
      <c r="E17" s="16"/>
      <c r="F17" s="16"/>
      <c r="G17" s="18"/>
      <c r="H17" s="16"/>
      <c r="I17" s="19"/>
      <c r="J17" s="16"/>
      <c r="K17" s="17"/>
    </row>
    <row r="18" spans="2:11" x14ac:dyDescent="0.35">
      <c r="B18" s="1"/>
      <c r="C18" s="16"/>
      <c r="D18" s="16"/>
      <c r="E18" s="16"/>
      <c r="F18" s="16"/>
      <c r="G18" s="18"/>
      <c r="H18" s="16"/>
      <c r="I18" s="19"/>
      <c r="J18" s="16"/>
      <c r="K18" s="17"/>
    </row>
    <row r="19" spans="2:11" x14ac:dyDescent="0.35">
      <c r="B19" s="1"/>
      <c r="C19" s="16"/>
      <c r="D19" s="16"/>
      <c r="E19" s="16"/>
      <c r="F19" s="16"/>
      <c r="G19" s="18"/>
      <c r="H19" s="16"/>
      <c r="I19" s="19"/>
      <c r="J19" s="16"/>
      <c r="K19" s="17"/>
    </row>
    <row r="20" spans="2:11" x14ac:dyDescent="0.35">
      <c r="B20" s="1"/>
      <c r="C20" s="16"/>
      <c r="D20" s="16"/>
      <c r="E20" s="16"/>
      <c r="F20" s="16"/>
      <c r="G20" s="18"/>
      <c r="H20" s="16"/>
      <c r="I20" s="19"/>
      <c r="J20" s="16"/>
      <c r="K20" s="17"/>
    </row>
    <row r="21" spans="2:11" x14ac:dyDescent="0.35">
      <c r="B21" s="1"/>
      <c r="C21" s="16"/>
      <c r="D21" s="16"/>
      <c r="E21" s="16"/>
      <c r="F21" s="16"/>
      <c r="G21" s="18"/>
      <c r="H21" s="16"/>
      <c r="I21" s="19"/>
      <c r="J21" s="16"/>
      <c r="K21" s="17"/>
    </row>
    <row r="22" spans="2:11" x14ac:dyDescent="0.35">
      <c r="B22" s="1"/>
      <c r="C22" s="16"/>
      <c r="D22" s="16"/>
      <c r="E22" s="16"/>
      <c r="F22" s="16"/>
      <c r="G22" s="18"/>
      <c r="H22" s="16"/>
      <c r="I22" s="19"/>
      <c r="J22" s="16"/>
      <c r="K22" s="17"/>
    </row>
    <row r="23" spans="2:11" x14ac:dyDescent="0.35">
      <c r="B23" s="1"/>
      <c r="C23" s="16"/>
      <c r="D23" s="16"/>
      <c r="E23" s="16"/>
      <c r="F23" s="16"/>
      <c r="G23" s="18"/>
      <c r="H23" s="16"/>
      <c r="I23" s="19"/>
      <c r="J23" s="16"/>
      <c r="K23" s="17"/>
    </row>
    <row r="24" spans="2:11" x14ac:dyDescent="0.35">
      <c r="B24" s="1"/>
      <c r="C24" s="16"/>
      <c r="D24" s="16"/>
      <c r="E24" s="16"/>
      <c r="F24" s="16"/>
      <c r="G24" s="18"/>
      <c r="H24" s="16"/>
      <c r="I24" s="19"/>
      <c r="J24" s="16"/>
      <c r="K24" s="17"/>
    </row>
    <row r="25" spans="2:11" x14ac:dyDescent="0.35">
      <c r="B25" s="1"/>
      <c r="C25" s="16"/>
      <c r="D25" s="16"/>
      <c r="E25" s="16"/>
      <c r="F25" s="16"/>
      <c r="G25" s="18"/>
      <c r="H25" s="16"/>
      <c r="I25" s="19"/>
      <c r="J25" s="16"/>
      <c r="K25" s="17"/>
    </row>
    <row r="26" spans="2:11" x14ac:dyDescent="0.35">
      <c r="B26" s="1"/>
      <c r="C26" s="16"/>
      <c r="D26" s="16"/>
      <c r="E26" s="16"/>
      <c r="F26" s="16"/>
      <c r="G26" s="18"/>
      <c r="H26" s="16"/>
      <c r="I26" s="19"/>
      <c r="J26" s="16"/>
      <c r="K26" s="17"/>
    </row>
    <row r="27" spans="2:11" x14ac:dyDescent="0.35">
      <c r="B27" s="1"/>
      <c r="C27" s="16"/>
      <c r="D27" s="16"/>
      <c r="E27" s="16"/>
      <c r="F27" s="16"/>
      <c r="G27" s="18"/>
      <c r="H27" s="16"/>
      <c r="I27" s="19"/>
      <c r="J27" s="16"/>
      <c r="K27" s="17"/>
    </row>
    <row r="28" spans="2:11" x14ac:dyDescent="0.35">
      <c r="B28" s="1"/>
      <c r="C28" s="16"/>
      <c r="D28" s="16"/>
      <c r="E28" s="16"/>
      <c r="F28" s="16"/>
      <c r="G28" s="18"/>
      <c r="H28" s="16"/>
      <c r="I28" s="19"/>
      <c r="J28" s="16"/>
      <c r="K28" s="17"/>
    </row>
    <row r="29" spans="2:11" x14ac:dyDescent="0.35">
      <c r="B29" s="1"/>
      <c r="C29" s="16"/>
      <c r="D29" s="16"/>
      <c r="E29" s="16"/>
      <c r="F29" s="16"/>
      <c r="G29" s="18"/>
      <c r="H29" s="16"/>
      <c r="I29" s="19"/>
      <c r="J29" s="16"/>
      <c r="K29" s="17"/>
    </row>
    <row r="30" spans="2:11" x14ac:dyDescent="0.35">
      <c r="B30" s="1"/>
      <c r="C30" s="16"/>
      <c r="D30" s="16"/>
      <c r="E30" s="16"/>
      <c r="F30" s="16"/>
      <c r="G30" s="18"/>
      <c r="H30" s="16"/>
      <c r="I30" s="19"/>
      <c r="J30" s="16"/>
      <c r="K30" s="17"/>
    </row>
    <row r="31" spans="2:11" x14ac:dyDescent="0.35">
      <c r="B31" s="1"/>
      <c r="C31" s="16"/>
      <c r="D31" s="16"/>
      <c r="E31" s="16"/>
      <c r="F31" s="16"/>
      <c r="G31" s="18"/>
      <c r="H31" s="16"/>
      <c r="I31" s="19"/>
      <c r="J31" s="16"/>
      <c r="K31" s="17"/>
    </row>
    <row r="32" spans="2:11" x14ac:dyDescent="0.35">
      <c r="B32" s="1"/>
      <c r="C32" s="16"/>
      <c r="D32" s="16"/>
      <c r="E32" s="16"/>
      <c r="F32" s="16"/>
      <c r="G32" s="18"/>
      <c r="H32" s="16"/>
      <c r="I32" s="19"/>
      <c r="J32" s="16"/>
      <c r="K32" s="17"/>
    </row>
    <row r="33" spans="2:11" x14ac:dyDescent="0.35">
      <c r="B33" s="1"/>
      <c r="C33" s="16"/>
      <c r="D33" s="16"/>
      <c r="E33" s="16"/>
      <c r="F33" s="16"/>
      <c r="G33" s="18"/>
      <c r="H33" s="16"/>
      <c r="I33" s="19"/>
      <c r="J33" s="16"/>
      <c r="K33" s="17"/>
    </row>
    <row r="34" spans="2:11" x14ac:dyDescent="0.35">
      <c r="B34" s="1"/>
      <c r="C34" s="16"/>
      <c r="D34" s="16"/>
      <c r="E34" s="16"/>
      <c r="F34" s="16"/>
      <c r="G34" s="18"/>
      <c r="H34" s="16"/>
      <c r="I34" s="19"/>
      <c r="J34" s="16"/>
      <c r="K34" s="17"/>
    </row>
    <row r="35" spans="2:11" x14ac:dyDescent="0.35">
      <c r="B35" s="1"/>
      <c r="C35" s="16"/>
      <c r="D35" s="16"/>
      <c r="E35" s="16"/>
      <c r="F35" s="16"/>
      <c r="G35" s="18"/>
      <c r="H35" s="16"/>
      <c r="I35" s="19"/>
      <c r="J35" s="16"/>
      <c r="K35" s="17"/>
    </row>
    <row r="36" spans="2:11" x14ac:dyDescent="0.35">
      <c r="B36" s="1"/>
      <c r="C36" s="16"/>
      <c r="D36" s="16"/>
      <c r="E36" s="16"/>
      <c r="F36" s="16"/>
      <c r="G36" s="18"/>
      <c r="H36" s="16"/>
      <c r="I36" s="19"/>
      <c r="J36" s="16"/>
      <c r="K36" s="17"/>
    </row>
    <row r="37" spans="2:11" x14ac:dyDescent="0.35">
      <c r="B37" s="1"/>
      <c r="C37" s="16"/>
      <c r="D37" s="16"/>
      <c r="E37" s="16"/>
      <c r="F37" s="16"/>
      <c r="G37" s="18"/>
      <c r="H37" s="16"/>
      <c r="I37" s="19"/>
      <c r="J37" s="16"/>
      <c r="K37" s="17"/>
    </row>
    <row r="38" spans="2:11" x14ac:dyDescent="0.35">
      <c r="B38" s="1"/>
      <c r="C38" s="16"/>
      <c r="D38" s="16"/>
      <c r="E38" s="16"/>
      <c r="F38" s="16"/>
      <c r="G38" s="18"/>
      <c r="H38" s="16"/>
      <c r="I38" s="19"/>
      <c r="J38" s="16"/>
      <c r="K38" s="17"/>
    </row>
    <row r="39" spans="2:11" x14ac:dyDescent="0.35">
      <c r="B39" s="1"/>
      <c r="C39" s="16"/>
      <c r="D39" s="16"/>
      <c r="E39" s="16"/>
      <c r="F39" s="16"/>
      <c r="G39" s="18"/>
      <c r="H39" s="16"/>
      <c r="I39" s="19"/>
      <c r="J39" s="16"/>
      <c r="K39" s="17"/>
    </row>
    <row r="40" spans="2:11" x14ac:dyDescent="0.35">
      <c r="B40" s="1"/>
      <c r="C40" s="16"/>
      <c r="D40" s="16"/>
      <c r="E40" s="16"/>
      <c r="F40" s="16"/>
      <c r="G40" s="18"/>
      <c r="H40" s="16"/>
      <c r="I40" s="19"/>
      <c r="J40" s="16"/>
      <c r="K40" s="17"/>
    </row>
    <row r="41" spans="2:11" x14ac:dyDescent="0.35">
      <c r="B41" s="1"/>
      <c r="C41" s="16"/>
      <c r="D41" s="16"/>
      <c r="E41" s="16"/>
      <c r="F41" s="16"/>
      <c r="G41" s="18"/>
      <c r="H41" s="16"/>
      <c r="I41" s="19"/>
      <c r="J41" s="16"/>
      <c r="K41" s="17"/>
    </row>
    <row r="42" spans="2:11" x14ac:dyDescent="0.35">
      <c r="B42" s="1"/>
      <c r="C42" s="16"/>
      <c r="D42" s="16"/>
      <c r="E42" s="16"/>
      <c r="F42" s="16"/>
      <c r="G42" s="18"/>
      <c r="H42" s="16"/>
      <c r="I42" s="19"/>
      <c r="J42" s="16"/>
      <c r="K42" s="17"/>
    </row>
    <row r="43" spans="2:11" x14ac:dyDescent="0.35">
      <c r="B43" s="1"/>
      <c r="C43" s="16"/>
      <c r="D43" s="16"/>
      <c r="E43" s="16"/>
      <c r="F43" s="16"/>
      <c r="G43" s="18"/>
      <c r="H43" s="16"/>
      <c r="I43" s="19"/>
      <c r="J43" s="16"/>
      <c r="K43" s="17"/>
    </row>
    <row r="44" spans="2:11" x14ac:dyDescent="0.35">
      <c r="B44" s="1"/>
      <c r="C44" s="16"/>
      <c r="D44" s="16"/>
      <c r="E44" s="16"/>
      <c r="F44" s="16"/>
      <c r="G44" s="18"/>
      <c r="H44" s="16"/>
      <c r="I44" s="19"/>
      <c r="J44" s="16"/>
      <c r="K44" s="17"/>
    </row>
    <row r="45" spans="2:11" x14ac:dyDescent="0.35">
      <c r="B45" s="1"/>
      <c r="C45" s="16"/>
      <c r="D45" s="16"/>
      <c r="E45" s="16"/>
      <c r="F45" s="16"/>
      <c r="G45" s="18"/>
      <c r="H45" s="16"/>
      <c r="I45" s="19"/>
      <c r="J45" s="16"/>
      <c r="K45" s="17"/>
    </row>
    <row r="46" spans="2:11" x14ac:dyDescent="0.35">
      <c r="B46" s="1"/>
      <c r="C46" s="16"/>
      <c r="D46" s="16"/>
      <c r="E46" s="16"/>
      <c r="F46" s="16"/>
      <c r="G46" s="18"/>
      <c r="H46" s="16"/>
      <c r="I46" s="19"/>
      <c r="J46" s="16"/>
      <c r="K46" s="17"/>
    </row>
    <row r="47" spans="2:11" x14ac:dyDescent="0.35">
      <c r="B47" s="1"/>
      <c r="C47" s="16"/>
      <c r="D47" s="16"/>
      <c r="E47" s="16"/>
      <c r="F47" s="16"/>
      <c r="G47" s="18"/>
      <c r="H47" s="16"/>
      <c r="I47" s="19"/>
      <c r="J47" s="16"/>
      <c r="K47" s="17"/>
    </row>
    <row r="48" spans="2:11" x14ac:dyDescent="0.35">
      <c r="B48" s="1"/>
      <c r="C48" s="16"/>
      <c r="D48" s="16"/>
      <c r="E48" s="16"/>
      <c r="F48" s="16"/>
      <c r="G48" s="18"/>
      <c r="H48" s="16"/>
      <c r="I48" s="19"/>
      <c r="J48" s="16"/>
      <c r="K48" s="17"/>
    </row>
    <row r="49" spans="2:11" x14ac:dyDescent="0.35">
      <c r="B49" s="1"/>
      <c r="C49" s="16"/>
      <c r="D49" s="16"/>
      <c r="E49" s="16"/>
      <c r="F49" s="16"/>
      <c r="G49" s="18"/>
      <c r="H49" s="16"/>
      <c r="I49" s="19"/>
      <c r="J49" s="16"/>
      <c r="K49" s="17"/>
    </row>
    <row r="50" spans="2:11" x14ac:dyDescent="0.35">
      <c r="B50" s="1"/>
      <c r="C50" s="16"/>
      <c r="D50" s="16"/>
      <c r="E50" s="16"/>
      <c r="F50" s="16"/>
      <c r="G50" s="18"/>
      <c r="H50" s="16"/>
      <c r="I50" s="19"/>
      <c r="J50" s="16"/>
      <c r="K50" s="17"/>
    </row>
    <row r="51" spans="2:11" x14ac:dyDescent="0.35">
      <c r="B51" s="1"/>
      <c r="C51" s="16"/>
      <c r="D51" s="16"/>
      <c r="E51" s="16"/>
      <c r="F51" s="16"/>
      <c r="G51" s="18"/>
      <c r="H51" s="16"/>
      <c r="I51" s="19"/>
      <c r="J51" s="16"/>
      <c r="K51" s="17"/>
    </row>
    <row r="52" spans="2:11" x14ac:dyDescent="0.35">
      <c r="B52" s="1"/>
      <c r="C52" s="16"/>
      <c r="D52" s="16"/>
      <c r="E52" s="16"/>
      <c r="F52" s="16"/>
      <c r="G52" s="18"/>
      <c r="H52" s="16"/>
      <c r="I52" s="19"/>
      <c r="J52" s="16"/>
      <c r="K52" s="17"/>
    </row>
    <row r="53" spans="2:11" x14ac:dyDescent="0.35">
      <c r="B53" s="1"/>
      <c r="C53" s="16"/>
      <c r="D53" s="16"/>
      <c r="E53" s="16"/>
      <c r="F53" s="16"/>
      <c r="G53" s="18"/>
      <c r="H53" s="16"/>
      <c r="I53" s="19"/>
      <c r="J53" s="16"/>
      <c r="K53" s="17"/>
    </row>
    <row r="54" spans="2:11" x14ac:dyDescent="0.35">
      <c r="B54" s="1"/>
      <c r="C54" s="16"/>
      <c r="D54" s="16"/>
      <c r="E54" s="16"/>
      <c r="F54" s="16"/>
      <c r="G54" s="18"/>
      <c r="H54" s="16"/>
      <c r="I54" s="19"/>
      <c r="J54" s="16"/>
      <c r="K54" s="17"/>
    </row>
    <row r="55" spans="2:11" x14ac:dyDescent="0.35">
      <c r="B55" s="1"/>
      <c r="C55" s="16"/>
      <c r="D55" s="16"/>
      <c r="E55" s="16"/>
      <c r="F55" s="16"/>
      <c r="G55" s="18"/>
      <c r="H55" s="16"/>
      <c r="I55" s="19"/>
      <c r="J55" s="16"/>
      <c r="K55" s="17"/>
    </row>
    <row r="56" spans="2:11" x14ac:dyDescent="0.35">
      <c r="B56" s="1"/>
      <c r="C56" s="16"/>
      <c r="D56" s="16"/>
      <c r="E56" s="16"/>
      <c r="F56" s="16"/>
      <c r="G56" s="18"/>
      <c r="H56" s="16"/>
      <c r="I56" s="19"/>
      <c r="J56" s="16"/>
      <c r="K56" s="17"/>
    </row>
    <row r="57" spans="2:11" x14ac:dyDescent="0.35">
      <c r="B57" s="1"/>
      <c r="C57" s="16"/>
      <c r="D57" s="16"/>
      <c r="E57" s="16"/>
      <c r="F57" s="16"/>
      <c r="G57" s="18"/>
      <c r="H57" s="16"/>
      <c r="I57" s="19"/>
      <c r="J57" s="16"/>
      <c r="K57" s="17"/>
    </row>
    <row r="58" spans="2:11" x14ac:dyDescent="0.35">
      <c r="B58" s="1"/>
      <c r="C58" s="16"/>
      <c r="D58" s="16"/>
      <c r="E58" s="16"/>
      <c r="F58" s="16"/>
      <c r="G58" s="18"/>
      <c r="H58" s="16"/>
      <c r="I58" s="19"/>
      <c r="J58" s="16"/>
      <c r="K58" s="17"/>
    </row>
    <row r="59" spans="2:11" x14ac:dyDescent="0.35">
      <c r="B59" s="1"/>
      <c r="C59" s="16"/>
      <c r="D59" s="16"/>
      <c r="E59" s="16"/>
      <c r="F59" s="16"/>
      <c r="G59" s="18"/>
      <c r="H59" s="16"/>
      <c r="I59" s="19"/>
      <c r="J59" s="16"/>
      <c r="K59" s="17"/>
    </row>
    <row r="60" spans="2:11" x14ac:dyDescent="0.35">
      <c r="B60" s="1"/>
      <c r="C60" s="16"/>
      <c r="D60" s="16"/>
      <c r="E60" s="16"/>
      <c r="F60" s="16"/>
      <c r="G60" s="18"/>
      <c r="H60" s="16"/>
      <c r="I60" s="19"/>
      <c r="J60" s="16"/>
      <c r="K60" s="17"/>
    </row>
    <row r="61" spans="2:11" x14ac:dyDescent="0.35">
      <c r="B61" s="1"/>
      <c r="C61" s="16"/>
      <c r="D61" s="16"/>
      <c r="E61" s="16"/>
      <c r="F61" s="16"/>
      <c r="G61" s="18"/>
      <c r="H61" s="16"/>
      <c r="I61" s="19"/>
      <c r="J61" s="16"/>
      <c r="K61" s="17"/>
    </row>
    <row r="62" spans="2:11" x14ac:dyDescent="0.35">
      <c r="B62" s="1"/>
      <c r="C62" s="16"/>
      <c r="D62" s="16"/>
      <c r="E62" s="16"/>
      <c r="F62" s="16"/>
      <c r="G62" s="18"/>
      <c r="H62" s="16"/>
      <c r="I62" s="19"/>
      <c r="J62" s="16"/>
      <c r="K62" s="17"/>
    </row>
    <row r="63" spans="2:11" x14ac:dyDescent="0.35">
      <c r="B63" s="1"/>
      <c r="C63" s="16"/>
      <c r="D63" s="16"/>
      <c r="E63" s="16"/>
      <c r="F63" s="16"/>
      <c r="G63" s="18"/>
      <c r="H63" s="16"/>
      <c r="I63" s="19"/>
      <c r="J63" s="16"/>
      <c r="K63" s="17"/>
    </row>
    <row r="64" spans="2:11" x14ac:dyDescent="0.35">
      <c r="B64" s="1"/>
      <c r="C64" s="16"/>
      <c r="D64" s="16"/>
      <c r="E64" s="16"/>
      <c r="F64" s="16"/>
      <c r="G64" s="18"/>
      <c r="H64" s="16"/>
      <c r="I64" s="19"/>
      <c r="J64" s="16"/>
      <c r="K64" s="17"/>
    </row>
    <row r="65" spans="2:11" x14ac:dyDescent="0.35">
      <c r="B65" s="1"/>
      <c r="C65" s="16"/>
      <c r="D65" s="16"/>
      <c r="E65" s="16"/>
      <c r="F65" s="16"/>
      <c r="G65" s="18"/>
      <c r="H65" s="16"/>
      <c r="I65" s="19"/>
      <c r="J65" s="16"/>
      <c r="K65" s="17"/>
    </row>
    <row r="66" spans="2:11" x14ac:dyDescent="0.35">
      <c r="B66" s="1"/>
      <c r="C66" s="16"/>
      <c r="D66" s="16"/>
      <c r="E66" s="16"/>
      <c r="F66" s="16"/>
      <c r="G66" s="18"/>
      <c r="H66" s="16"/>
      <c r="I66" s="19"/>
      <c r="J66" s="16"/>
      <c r="K66" s="17"/>
    </row>
    <row r="67" spans="2:11" x14ac:dyDescent="0.35">
      <c r="B67" s="1"/>
      <c r="C67" s="16"/>
      <c r="D67" s="16"/>
      <c r="E67" s="16"/>
      <c r="F67" s="16"/>
      <c r="G67" s="18"/>
      <c r="H67" s="16"/>
      <c r="I67" s="19"/>
      <c r="J67" s="16"/>
      <c r="K67" s="17"/>
    </row>
    <row r="68" spans="2:11" x14ac:dyDescent="0.35">
      <c r="B68" s="1"/>
      <c r="C68" s="16"/>
      <c r="D68" s="16"/>
      <c r="E68" s="16"/>
      <c r="F68" s="16"/>
      <c r="G68" s="18"/>
      <c r="H68" s="16"/>
      <c r="I68" s="19"/>
      <c r="J68" s="16"/>
      <c r="K68" s="17"/>
    </row>
    <row r="69" spans="2:11" x14ac:dyDescent="0.35">
      <c r="B69" s="1"/>
      <c r="C69" s="16"/>
      <c r="D69" s="16"/>
      <c r="E69" s="16"/>
      <c r="F69" s="16"/>
      <c r="G69" s="18"/>
      <c r="H69" s="16"/>
      <c r="I69" s="19"/>
      <c r="J69" s="16"/>
      <c r="K69" s="17"/>
    </row>
    <row r="70" spans="2:11" x14ac:dyDescent="0.35">
      <c r="B70" s="1"/>
      <c r="C70" s="16"/>
      <c r="D70" s="16"/>
      <c r="E70" s="16"/>
      <c r="F70" s="16"/>
      <c r="G70" s="18"/>
      <c r="H70" s="16"/>
      <c r="I70" s="19"/>
      <c r="J70" s="16"/>
      <c r="K70" s="17"/>
    </row>
    <row r="71" spans="2:11" x14ac:dyDescent="0.35">
      <c r="B71" s="1"/>
      <c r="C71" s="16"/>
      <c r="D71" s="16"/>
      <c r="E71" s="16"/>
      <c r="F71" s="16"/>
      <c r="G71" s="18"/>
      <c r="H71" s="16"/>
      <c r="I71" s="19"/>
      <c r="J71" s="16"/>
      <c r="K71" s="17"/>
    </row>
    <row r="72" spans="2:11" x14ac:dyDescent="0.35">
      <c r="B72" s="1"/>
      <c r="C72" s="16"/>
      <c r="D72" s="16"/>
      <c r="E72" s="16"/>
      <c r="F72" s="16"/>
      <c r="G72" s="18"/>
      <c r="H72" s="16"/>
      <c r="I72" s="19"/>
      <c r="J72" s="16"/>
      <c r="K72" s="17"/>
    </row>
    <row r="73" spans="2:11" x14ac:dyDescent="0.35">
      <c r="B73" s="1"/>
      <c r="C73" s="16"/>
      <c r="D73" s="16"/>
      <c r="E73" s="16"/>
      <c r="F73" s="16"/>
      <c r="G73" s="18"/>
      <c r="H73" s="16"/>
      <c r="I73" s="19"/>
      <c r="J73" s="16"/>
      <c r="K73" s="17"/>
    </row>
    <row r="74" spans="2:11" x14ac:dyDescent="0.35">
      <c r="B74" s="1"/>
      <c r="C74" s="16"/>
      <c r="D74" s="16"/>
      <c r="E74" s="16"/>
      <c r="F74" s="16"/>
      <c r="G74" s="18"/>
      <c r="H74" s="16"/>
      <c r="I74" s="19"/>
      <c r="J74" s="16"/>
      <c r="K74" s="17"/>
    </row>
    <row r="75" spans="2:11" x14ac:dyDescent="0.35">
      <c r="B75" s="1"/>
      <c r="C75" s="16"/>
      <c r="D75" s="16"/>
      <c r="E75" s="16"/>
      <c r="F75" s="16"/>
      <c r="G75" s="18"/>
      <c r="H75" s="16"/>
      <c r="I75" s="19"/>
      <c r="J75" s="16"/>
      <c r="K75" s="17"/>
    </row>
    <row r="76" spans="2:11" x14ac:dyDescent="0.35">
      <c r="B76" s="1"/>
      <c r="C76" s="16"/>
      <c r="D76" s="16"/>
      <c r="E76" s="16"/>
      <c r="F76" s="16"/>
      <c r="G76" s="18"/>
      <c r="H76" s="16"/>
      <c r="I76" s="19"/>
      <c r="J76" s="16"/>
      <c r="K76" s="17"/>
    </row>
    <row r="77" spans="2:11" x14ac:dyDescent="0.35">
      <c r="B77" s="1"/>
      <c r="C77" s="16"/>
      <c r="D77" s="16"/>
      <c r="E77" s="16"/>
      <c r="F77" s="16"/>
      <c r="G77" s="18"/>
      <c r="H77" s="16"/>
      <c r="I77" s="19"/>
      <c r="J77" s="16"/>
      <c r="K77" s="17"/>
    </row>
    <row r="78" spans="2:11" x14ac:dyDescent="0.35">
      <c r="B78" s="1"/>
      <c r="C78" s="16"/>
      <c r="D78" s="16"/>
      <c r="E78" s="16"/>
      <c r="F78" s="16"/>
      <c r="G78" s="18"/>
      <c r="H78" s="16"/>
      <c r="I78" s="19"/>
      <c r="J78" s="16"/>
      <c r="K78" s="17"/>
    </row>
    <row r="79" spans="2:11" x14ac:dyDescent="0.35">
      <c r="B79" s="1"/>
      <c r="C79" s="16"/>
      <c r="D79" s="16"/>
      <c r="E79" s="16"/>
      <c r="F79" s="16"/>
      <c r="G79" s="18"/>
      <c r="H79" s="16"/>
      <c r="I79" s="19"/>
      <c r="J79" s="16"/>
      <c r="K79" s="17"/>
    </row>
    <row r="80" spans="2:11" x14ac:dyDescent="0.35">
      <c r="B80" s="1"/>
      <c r="C80" s="16"/>
      <c r="D80" s="16"/>
      <c r="E80" s="16"/>
      <c r="F80" s="16"/>
      <c r="G80" s="18"/>
      <c r="H80" s="16"/>
      <c r="I80" s="19"/>
      <c r="J80" s="16"/>
      <c r="K80" s="17"/>
    </row>
    <row r="81" spans="2:11" x14ac:dyDescent="0.35">
      <c r="B81" s="1"/>
      <c r="C81" s="16"/>
      <c r="D81" s="16"/>
      <c r="E81" s="16"/>
      <c r="F81" s="16"/>
      <c r="G81" s="18"/>
      <c r="H81" s="16"/>
      <c r="I81" s="19"/>
      <c r="J81" s="16"/>
      <c r="K81" s="17"/>
    </row>
    <row r="82" spans="2:11" x14ac:dyDescent="0.35">
      <c r="B82" s="1"/>
      <c r="C82" s="16"/>
      <c r="D82" s="16"/>
      <c r="E82" s="16"/>
      <c r="F82" s="16"/>
      <c r="G82" s="18"/>
      <c r="H82" s="16"/>
      <c r="I82" s="19"/>
      <c r="J82" s="16"/>
      <c r="K82" s="17"/>
    </row>
    <row r="83" spans="2:11" x14ac:dyDescent="0.35">
      <c r="B83" s="1"/>
      <c r="C83" s="16"/>
      <c r="D83" s="16"/>
      <c r="E83" s="16"/>
      <c r="F83" s="16"/>
      <c r="G83" s="18"/>
      <c r="H83" s="16"/>
      <c r="I83" s="19"/>
      <c r="J83" s="16"/>
      <c r="K83" s="17"/>
    </row>
    <row r="84" spans="2:11" x14ac:dyDescent="0.35">
      <c r="B84" s="1"/>
      <c r="C84" s="16"/>
      <c r="D84" s="16"/>
      <c r="E84" s="16"/>
      <c r="F84" s="16"/>
      <c r="G84" s="18"/>
      <c r="H84" s="16"/>
      <c r="I84" s="19"/>
      <c r="J84" s="16"/>
      <c r="K84" s="17"/>
    </row>
    <row r="85" spans="2:11" x14ac:dyDescent="0.35">
      <c r="B85" s="1"/>
      <c r="C85" s="16"/>
      <c r="D85" s="16"/>
      <c r="E85" s="16"/>
      <c r="F85" s="16"/>
      <c r="G85" s="18"/>
      <c r="H85" s="16"/>
      <c r="I85" s="19"/>
      <c r="J85" s="16"/>
      <c r="K85" s="17"/>
    </row>
    <row r="86" spans="2:11" x14ac:dyDescent="0.35">
      <c r="B86" s="1"/>
      <c r="C86" s="16"/>
      <c r="D86" s="16"/>
      <c r="E86" s="16"/>
      <c r="F86" s="16"/>
      <c r="G86" s="18"/>
      <c r="H86" s="16"/>
      <c r="I86" s="19"/>
      <c r="J86" s="16"/>
      <c r="K86" s="17"/>
    </row>
    <row r="87" spans="2:11" x14ac:dyDescent="0.35">
      <c r="B87" s="1"/>
      <c r="C87" s="16"/>
      <c r="D87" s="16"/>
      <c r="E87" s="16"/>
      <c r="F87" s="16"/>
      <c r="G87" s="18"/>
      <c r="H87" s="16"/>
      <c r="I87" s="19"/>
      <c r="J87" s="16"/>
      <c r="K87" s="17"/>
    </row>
    <row r="88" spans="2:11" x14ac:dyDescent="0.35">
      <c r="B88" s="1"/>
      <c r="C88" s="16"/>
      <c r="D88" s="16"/>
      <c r="E88" s="16"/>
      <c r="F88" s="16"/>
      <c r="G88" s="18"/>
      <c r="H88" s="16"/>
      <c r="I88" s="19"/>
      <c r="J88" s="16"/>
      <c r="K88" s="17"/>
    </row>
    <row r="89" spans="2:11" x14ac:dyDescent="0.35">
      <c r="B89" s="1"/>
      <c r="C89" s="16"/>
      <c r="D89" s="16"/>
      <c r="E89" s="16"/>
      <c r="F89" s="16"/>
      <c r="G89" s="18"/>
      <c r="H89" s="16"/>
      <c r="I89" s="19"/>
      <c r="J89" s="16"/>
      <c r="K89" s="17"/>
    </row>
    <row r="90" spans="2:11" x14ac:dyDescent="0.35">
      <c r="B90" s="1"/>
      <c r="C90" s="16"/>
      <c r="D90" s="16"/>
      <c r="E90" s="16"/>
      <c r="F90" s="16"/>
      <c r="G90" s="18"/>
      <c r="H90" s="16"/>
      <c r="I90" s="19"/>
      <c r="J90" s="16"/>
      <c r="K90" s="17"/>
    </row>
    <row r="91" spans="2:11" x14ac:dyDescent="0.35">
      <c r="B91" s="1"/>
      <c r="C91" s="16"/>
      <c r="D91" s="16"/>
      <c r="E91" s="16"/>
      <c r="F91" s="16"/>
      <c r="G91" s="18"/>
      <c r="H91" s="16"/>
      <c r="I91" s="19"/>
      <c r="J91" s="16"/>
      <c r="K91" s="17"/>
    </row>
    <row r="92" spans="2:11" x14ac:dyDescent="0.35">
      <c r="B92" s="1"/>
      <c r="C92" s="16"/>
      <c r="D92" s="16"/>
      <c r="E92" s="16"/>
      <c r="F92" s="16"/>
      <c r="G92" s="18"/>
      <c r="H92" s="16"/>
      <c r="I92" s="19"/>
      <c r="J92" s="16"/>
      <c r="K92" s="17"/>
    </row>
    <row r="93" spans="2:11" x14ac:dyDescent="0.35">
      <c r="B93" s="1"/>
      <c r="C93" s="16"/>
      <c r="D93" s="16"/>
      <c r="E93" s="16"/>
      <c r="F93" s="16"/>
      <c r="G93" s="18"/>
      <c r="H93" s="16"/>
      <c r="I93" s="19"/>
      <c r="J93" s="16"/>
      <c r="K93" s="17"/>
    </row>
    <row r="94" spans="2:11" x14ac:dyDescent="0.35">
      <c r="B94" s="1"/>
      <c r="C94" s="16"/>
      <c r="D94" s="16"/>
      <c r="E94" s="16"/>
      <c r="F94" s="16"/>
      <c r="G94" s="18"/>
      <c r="H94" s="16"/>
      <c r="I94" s="19"/>
      <c r="J94" s="16"/>
      <c r="K94" s="17"/>
    </row>
    <row r="95" spans="2:11" x14ac:dyDescent="0.35">
      <c r="B95" s="1"/>
      <c r="C95" s="16"/>
      <c r="D95" s="16"/>
      <c r="E95" s="16"/>
      <c r="F95" s="16"/>
      <c r="G95" s="18"/>
      <c r="H95" s="16"/>
      <c r="I95" s="19"/>
      <c r="J95" s="16"/>
      <c r="K95" s="17"/>
    </row>
    <row r="96" spans="2:11" x14ac:dyDescent="0.35">
      <c r="B96" s="1"/>
      <c r="C96" s="16"/>
      <c r="D96" s="16"/>
      <c r="E96" s="16"/>
      <c r="F96" s="16"/>
      <c r="G96" s="18"/>
      <c r="H96" s="16"/>
      <c r="I96" s="19"/>
      <c r="J96" s="16"/>
      <c r="K96" s="17"/>
    </row>
    <row r="97" spans="2:11" x14ac:dyDescent="0.35">
      <c r="B97" s="1"/>
      <c r="C97" s="16"/>
      <c r="D97" s="16"/>
      <c r="E97" s="16"/>
      <c r="F97" s="16"/>
      <c r="G97" s="18"/>
      <c r="H97" s="16"/>
      <c r="I97" s="19"/>
      <c r="J97" s="16"/>
      <c r="K97" s="17"/>
    </row>
    <row r="98" spans="2:11" x14ac:dyDescent="0.35">
      <c r="B98" s="1"/>
      <c r="C98" s="16"/>
      <c r="D98" s="16"/>
      <c r="E98" s="16"/>
      <c r="F98" s="16"/>
      <c r="G98" s="18"/>
      <c r="H98" s="16"/>
      <c r="I98" s="19"/>
      <c r="J98" s="16"/>
      <c r="K98" s="17"/>
    </row>
    <row r="99" spans="2:11" x14ac:dyDescent="0.35">
      <c r="B99" s="1"/>
      <c r="C99" s="16"/>
      <c r="D99" s="16"/>
      <c r="E99" s="16"/>
      <c r="F99" s="16"/>
      <c r="G99" s="18"/>
      <c r="H99" s="16"/>
      <c r="I99" s="19"/>
      <c r="J99" s="16"/>
      <c r="K99" s="17"/>
    </row>
    <row r="100" spans="2:11" x14ac:dyDescent="0.35">
      <c r="B100" s="1"/>
      <c r="C100" s="16"/>
      <c r="D100" s="16"/>
      <c r="E100" s="16"/>
      <c r="F100" s="16"/>
      <c r="G100" s="18"/>
      <c r="H100" s="16"/>
      <c r="I100" s="19"/>
      <c r="J100" s="16"/>
      <c r="K100" s="17"/>
    </row>
    <row r="101" spans="2:11" x14ac:dyDescent="0.35">
      <c r="B101" s="1"/>
      <c r="C101" s="16"/>
      <c r="D101" s="16"/>
      <c r="E101" s="16"/>
      <c r="F101" s="16"/>
      <c r="G101" s="18"/>
      <c r="H101" s="16"/>
      <c r="I101" s="19"/>
      <c r="J101" s="16"/>
      <c r="K101" s="17"/>
    </row>
    <row r="102" spans="2:11" x14ac:dyDescent="0.35">
      <c r="B102" s="1"/>
      <c r="C102" s="16"/>
      <c r="D102" s="16"/>
      <c r="E102" s="16"/>
      <c r="F102" s="16"/>
      <c r="G102" s="18"/>
      <c r="H102" s="16"/>
      <c r="I102" s="19"/>
      <c r="J102" s="16"/>
      <c r="K102" s="17"/>
    </row>
    <row r="103" spans="2:11" x14ac:dyDescent="0.35">
      <c r="B103" s="1"/>
      <c r="C103" s="16"/>
      <c r="D103" s="16"/>
      <c r="E103" s="16"/>
      <c r="F103" s="16"/>
      <c r="G103" s="18"/>
      <c r="H103" s="16"/>
      <c r="I103" s="19"/>
      <c r="J103" s="16"/>
      <c r="K103" s="17"/>
    </row>
    <row r="104" spans="2:11" x14ac:dyDescent="0.35">
      <c r="B104" s="1"/>
      <c r="C104" s="16"/>
      <c r="D104" s="16"/>
      <c r="E104" s="16"/>
      <c r="F104" s="16"/>
      <c r="G104" s="18"/>
      <c r="H104" s="16"/>
      <c r="I104" s="19"/>
      <c r="J104" s="16"/>
      <c r="K104" s="17"/>
    </row>
    <row r="105" spans="2:11" x14ac:dyDescent="0.35">
      <c r="B105" s="1"/>
      <c r="C105" s="16"/>
      <c r="D105" s="16"/>
      <c r="E105" s="16"/>
      <c r="F105" s="16"/>
      <c r="G105" s="18"/>
      <c r="H105" s="16"/>
      <c r="I105" s="19"/>
      <c r="J105" s="16"/>
      <c r="K105" s="17"/>
    </row>
    <row r="106" spans="2:11" x14ac:dyDescent="0.35">
      <c r="B106" s="1"/>
      <c r="C106" s="16"/>
      <c r="D106" s="16"/>
      <c r="E106" s="16"/>
      <c r="F106" s="16"/>
      <c r="G106" s="18"/>
      <c r="H106" s="16"/>
      <c r="I106" s="19"/>
      <c r="J106" s="16"/>
      <c r="K106" s="17"/>
    </row>
    <row r="107" spans="2:11" x14ac:dyDescent="0.35">
      <c r="B107" s="1"/>
      <c r="C107" s="16"/>
      <c r="D107" s="16"/>
      <c r="E107" s="16"/>
      <c r="F107" s="16"/>
      <c r="G107" s="18"/>
      <c r="H107" s="16"/>
      <c r="I107" s="19"/>
      <c r="J107" s="16"/>
      <c r="K107" s="17"/>
    </row>
    <row r="108" spans="2:11" x14ac:dyDescent="0.35">
      <c r="B108" s="1"/>
      <c r="C108" s="16"/>
      <c r="D108" s="16"/>
      <c r="E108" s="16"/>
      <c r="F108" s="16"/>
      <c r="G108" s="18"/>
      <c r="H108" s="16"/>
      <c r="I108" s="19"/>
      <c r="J108" s="16"/>
      <c r="K108" s="17"/>
    </row>
    <row r="109" spans="2:11" x14ac:dyDescent="0.35">
      <c r="B109" s="1"/>
      <c r="C109" s="16"/>
      <c r="D109" s="16"/>
      <c r="E109" s="16"/>
      <c r="F109" s="16"/>
      <c r="G109" s="18"/>
      <c r="H109" s="16"/>
      <c r="I109" s="19"/>
      <c r="J109" s="16"/>
      <c r="K109" s="17"/>
    </row>
    <row r="110" spans="2:11" x14ac:dyDescent="0.35">
      <c r="B110" s="1"/>
      <c r="C110" s="16"/>
      <c r="D110" s="16"/>
      <c r="E110" s="16"/>
      <c r="F110" s="16"/>
      <c r="G110" s="18"/>
      <c r="H110" s="16"/>
      <c r="I110" s="19"/>
      <c r="J110" s="16"/>
      <c r="K110" s="17"/>
    </row>
    <row r="111" spans="2:11" x14ac:dyDescent="0.35">
      <c r="B111" s="1"/>
      <c r="C111" s="16"/>
      <c r="D111" s="16"/>
      <c r="E111" s="16"/>
      <c r="F111" s="16"/>
      <c r="G111" s="18"/>
      <c r="H111" s="16"/>
      <c r="I111" s="19"/>
      <c r="J111" s="16"/>
      <c r="K111" s="17"/>
    </row>
    <row r="112" spans="2:11" x14ac:dyDescent="0.35">
      <c r="B112" s="1"/>
      <c r="C112" s="16"/>
      <c r="D112" s="16"/>
      <c r="E112" s="16"/>
      <c r="F112" s="16"/>
      <c r="G112" s="18"/>
      <c r="H112" s="16"/>
      <c r="I112" s="19"/>
      <c r="J112" s="16"/>
      <c r="K112" s="17"/>
    </row>
    <row r="113" spans="2:11" x14ac:dyDescent="0.35">
      <c r="B113" s="1"/>
      <c r="C113" s="16"/>
      <c r="D113" s="16"/>
      <c r="E113" s="16"/>
      <c r="F113" s="16"/>
      <c r="G113" s="18"/>
      <c r="H113" s="16"/>
      <c r="I113" s="19"/>
      <c r="J113" s="16"/>
      <c r="K113" s="17"/>
    </row>
    <row r="114" spans="2:11" x14ac:dyDescent="0.35">
      <c r="B114" s="1"/>
      <c r="C114" s="16"/>
      <c r="D114" s="16"/>
      <c r="E114" s="16"/>
      <c r="F114" s="16"/>
      <c r="G114" s="18"/>
      <c r="H114" s="16"/>
      <c r="I114" s="19"/>
      <c r="J114" s="16"/>
      <c r="K114" s="17"/>
    </row>
    <row r="115" spans="2:11" x14ac:dyDescent="0.35">
      <c r="B115" s="1"/>
      <c r="C115" s="16"/>
      <c r="D115" s="16"/>
      <c r="E115" s="16"/>
      <c r="F115" s="16"/>
      <c r="G115" s="18"/>
      <c r="H115" s="16"/>
      <c r="I115" s="19"/>
      <c r="J115" s="16"/>
      <c r="K115" s="17"/>
    </row>
    <row r="116" spans="2:11" x14ac:dyDescent="0.35">
      <c r="B116" s="1"/>
      <c r="C116" s="16"/>
      <c r="D116" s="16"/>
      <c r="E116" s="16"/>
      <c r="F116" s="16"/>
      <c r="G116" s="18"/>
      <c r="H116" s="16"/>
      <c r="I116" s="19"/>
      <c r="J116" s="16"/>
      <c r="K116" s="17"/>
    </row>
    <row r="117" spans="2:11" x14ac:dyDescent="0.35">
      <c r="B117" s="1"/>
      <c r="C117" s="16"/>
      <c r="D117" s="16"/>
      <c r="E117" s="16"/>
      <c r="F117" s="16"/>
      <c r="G117" s="18"/>
      <c r="H117" s="16"/>
      <c r="I117" s="19"/>
      <c r="J117" s="16"/>
      <c r="K117" s="17"/>
    </row>
    <row r="118" spans="2:11" x14ac:dyDescent="0.35">
      <c r="B118" s="1"/>
      <c r="C118" s="16"/>
      <c r="D118" s="16"/>
      <c r="E118" s="16"/>
      <c r="F118" s="16"/>
      <c r="G118" s="18"/>
      <c r="H118" s="16"/>
      <c r="I118" s="19"/>
      <c r="J118" s="16"/>
      <c r="K118" s="17"/>
    </row>
    <row r="119" spans="2:11" x14ac:dyDescent="0.35">
      <c r="B119" s="1"/>
      <c r="C119" s="16"/>
      <c r="D119" s="16"/>
      <c r="E119" s="16"/>
      <c r="F119" s="16"/>
      <c r="G119" s="18"/>
      <c r="H119" s="16"/>
      <c r="I119" s="19"/>
      <c r="J119" s="16"/>
      <c r="K119" s="17"/>
    </row>
    <row r="120" spans="2:11" x14ac:dyDescent="0.35">
      <c r="B120" s="1"/>
      <c r="C120" s="16"/>
      <c r="D120" s="16"/>
      <c r="E120" s="16"/>
      <c r="F120" s="16"/>
      <c r="G120" s="18"/>
      <c r="H120" s="16"/>
      <c r="I120" s="19"/>
      <c r="J120" s="16"/>
      <c r="K120" s="17"/>
    </row>
    <row r="121" spans="2:11" x14ac:dyDescent="0.35">
      <c r="B121" s="1"/>
      <c r="C121" s="16"/>
      <c r="D121" s="16"/>
      <c r="E121" s="16"/>
      <c r="F121" s="16"/>
      <c r="G121" s="18"/>
      <c r="H121" s="16"/>
      <c r="I121" s="19"/>
      <c r="J121" s="16"/>
      <c r="K121" s="17"/>
    </row>
    <row r="122" spans="2:11" x14ac:dyDescent="0.35">
      <c r="B122" s="1"/>
      <c r="C122" s="16"/>
      <c r="D122" s="16"/>
      <c r="E122" s="16"/>
      <c r="F122" s="16"/>
      <c r="G122" s="18"/>
      <c r="H122" s="16"/>
      <c r="I122" s="19"/>
      <c r="J122" s="16"/>
      <c r="K122" s="17"/>
    </row>
    <row r="123" spans="2:11" x14ac:dyDescent="0.35">
      <c r="B123" s="1"/>
      <c r="C123" s="16"/>
      <c r="D123" s="16"/>
      <c r="E123" s="16"/>
      <c r="F123" s="16"/>
      <c r="G123" s="18"/>
      <c r="H123" s="16"/>
      <c r="I123" s="19"/>
      <c r="J123" s="16"/>
      <c r="K123" s="17"/>
    </row>
    <row r="124" spans="2:11" x14ac:dyDescent="0.35">
      <c r="B124" s="1"/>
      <c r="C124" s="16"/>
      <c r="D124" s="16"/>
      <c r="E124" s="16"/>
      <c r="F124" s="16"/>
      <c r="G124" s="18"/>
      <c r="H124" s="16"/>
      <c r="I124" s="19"/>
      <c r="J124" s="16"/>
      <c r="K124" s="17"/>
    </row>
    <row r="125" spans="2:11" x14ac:dyDescent="0.35">
      <c r="B125" s="1"/>
      <c r="C125" s="16"/>
      <c r="D125" s="16"/>
      <c r="E125" s="16"/>
      <c r="F125" s="16"/>
      <c r="G125" s="18"/>
      <c r="H125" s="16"/>
      <c r="I125" s="19"/>
      <c r="J125" s="16"/>
      <c r="K125" s="17"/>
    </row>
    <row r="126" spans="2:11" x14ac:dyDescent="0.35">
      <c r="B126" s="1"/>
      <c r="C126" s="16"/>
      <c r="D126" s="16"/>
      <c r="E126" s="16"/>
      <c r="F126" s="16"/>
      <c r="G126" s="18"/>
      <c r="H126" s="16"/>
      <c r="I126" s="19"/>
      <c r="J126" s="16"/>
      <c r="K126" s="17"/>
    </row>
    <row r="127" spans="2:11" x14ac:dyDescent="0.35">
      <c r="B127" s="1"/>
      <c r="C127" s="16"/>
      <c r="D127" s="16"/>
      <c r="E127" s="16"/>
      <c r="F127" s="16"/>
      <c r="G127" s="18"/>
      <c r="H127" s="16"/>
      <c r="I127" s="19"/>
      <c r="J127" s="16"/>
      <c r="K127" s="17"/>
    </row>
    <row r="128" spans="2:11" x14ac:dyDescent="0.35">
      <c r="B128" s="1"/>
      <c r="C128" s="16"/>
      <c r="D128" s="16"/>
      <c r="E128" s="16"/>
      <c r="F128" s="16"/>
      <c r="G128" s="18"/>
      <c r="H128" s="16"/>
      <c r="I128" s="19"/>
      <c r="J128" s="16"/>
      <c r="K128" s="17"/>
    </row>
    <row r="129" spans="2:11" x14ac:dyDescent="0.35">
      <c r="B129" s="1"/>
      <c r="C129" s="16"/>
      <c r="D129" s="16"/>
      <c r="E129" s="16"/>
      <c r="F129" s="16"/>
      <c r="G129" s="18"/>
      <c r="H129" s="16"/>
      <c r="I129" s="19"/>
      <c r="J129" s="16"/>
      <c r="K129" s="17"/>
    </row>
    <row r="130" spans="2:11" x14ac:dyDescent="0.35">
      <c r="B130" s="1"/>
      <c r="C130" s="16"/>
      <c r="D130" s="16"/>
      <c r="E130" s="16"/>
      <c r="F130" s="16"/>
      <c r="G130" s="18"/>
      <c r="H130" s="16"/>
      <c r="I130" s="19"/>
      <c r="J130" s="16"/>
      <c r="K130" s="17"/>
    </row>
    <row r="131" spans="2:11" x14ac:dyDescent="0.35">
      <c r="B131" s="1"/>
      <c r="C131" s="16"/>
      <c r="D131" s="16"/>
      <c r="E131" s="16"/>
      <c r="F131" s="16"/>
      <c r="G131" s="18"/>
      <c r="H131" s="16"/>
      <c r="I131" s="19"/>
      <c r="J131" s="16"/>
      <c r="K131" s="17"/>
    </row>
    <row r="132" spans="2:11" x14ac:dyDescent="0.35">
      <c r="B132" s="1"/>
      <c r="C132" s="16"/>
      <c r="D132" s="16"/>
      <c r="E132" s="16"/>
      <c r="F132" s="16"/>
      <c r="G132" s="18"/>
      <c r="H132" s="16"/>
      <c r="I132" s="19"/>
      <c r="J132" s="16"/>
      <c r="K132" s="17"/>
    </row>
    <row r="133" spans="2:11" x14ac:dyDescent="0.35">
      <c r="B133" s="1"/>
      <c r="C133" s="16"/>
      <c r="D133" s="16"/>
      <c r="E133" s="16"/>
      <c r="F133" s="16"/>
      <c r="G133" s="18"/>
      <c r="H133" s="16"/>
      <c r="I133" s="19"/>
      <c r="J133" s="16"/>
      <c r="K133" s="17"/>
    </row>
    <row r="134" spans="2:11" x14ac:dyDescent="0.35">
      <c r="B134" s="1"/>
      <c r="C134" s="16"/>
      <c r="D134" s="16"/>
      <c r="E134" s="16"/>
      <c r="F134" s="16"/>
      <c r="G134" s="18"/>
      <c r="H134" s="16"/>
      <c r="I134" s="19"/>
      <c r="J134" s="16"/>
      <c r="K134" s="17"/>
    </row>
    <row r="135" spans="2:11" x14ac:dyDescent="0.35">
      <c r="B135" s="1"/>
      <c r="C135" s="16"/>
      <c r="D135" s="16"/>
      <c r="E135" s="16"/>
      <c r="F135" s="16"/>
      <c r="G135" s="18"/>
      <c r="H135" s="16"/>
      <c r="I135" s="19"/>
      <c r="J135" s="16"/>
      <c r="K135" s="17"/>
    </row>
    <row r="136" spans="2:11" x14ac:dyDescent="0.35">
      <c r="B136" s="1"/>
      <c r="C136" s="16"/>
      <c r="D136" s="16"/>
      <c r="E136" s="16"/>
      <c r="F136" s="16"/>
      <c r="G136" s="18"/>
      <c r="H136" s="16"/>
      <c r="I136" s="19"/>
      <c r="J136" s="16"/>
      <c r="K136" s="17"/>
    </row>
    <row r="137" spans="2:11" x14ac:dyDescent="0.35">
      <c r="B137" s="1"/>
      <c r="C137" s="16"/>
      <c r="D137" s="16"/>
      <c r="E137" s="16"/>
      <c r="F137" s="16"/>
      <c r="G137" s="18"/>
      <c r="H137" s="16"/>
      <c r="I137" s="19"/>
      <c r="J137" s="16"/>
      <c r="K137" s="17"/>
    </row>
    <row r="138" spans="2:11" x14ac:dyDescent="0.35">
      <c r="B138" s="1"/>
      <c r="C138" s="16"/>
      <c r="D138" s="16"/>
      <c r="E138" s="16"/>
      <c r="F138" s="16"/>
      <c r="G138" s="18"/>
      <c r="H138" s="16"/>
      <c r="I138" s="19"/>
      <c r="J138" s="16"/>
      <c r="K138" s="17"/>
    </row>
    <row r="139" spans="2:11" x14ac:dyDescent="0.35">
      <c r="B139" s="1"/>
      <c r="C139" s="16"/>
      <c r="D139" s="16"/>
      <c r="E139" s="16"/>
      <c r="F139" s="16"/>
      <c r="G139" s="18"/>
      <c r="H139" s="16"/>
      <c r="I139" s="19"/>
      <c r="J139" s="16"/>
      <c r="K139" s="17"/>
    </row>
    <row r="140" spans="2:11" x14ac:dyDescent="0.35">
      <c r="B140" s="1"/>
      <c r="C140" s="16"/>
      <c r="D140" s="16"/>
      <c r="E140" s="16"/>
      <c r="F140" s="16"/>
      <c r="G140" s="18"/>
      <c r="H140" s="16"/>
      <c r="I140" s="19"/>
      <c r="J140" s="16"/>
      <c r="K140" s="17"/>
    </row>
    <row r="141" spans="2:11" x14ac:dyDescent="0.35">
      <c r="B141" s="1"/>
      <c r="C141" s="16"/>
      <c r="D141" s="16"/>
      <c r="E141" s="16"/>
      <c r="F141" s="16"/>
      <c r="G141" s="18"/>
      <c r="H141" s="16"/>
      <c r="I141" s="19"/>
      <c r="J141" s="16"/>
      <c r="K141" s="17"/>
    </row>
    <row r="142" spans="2:11" x14ac:dyDescent="0.35">
      <c r="B142" s="1"/>
      <c r="C142" s="16"/>
      <c r="D142" s="16"/>
      <c r="E142" s="16"/>
      <c r="F142" s="16"/>
      <c r="G142" s="18"/>
      <c r="H142" s="16"/>
      <c r="I142" s="19"/>
      <c r="J142" s="16"/>
      <c r="K142" s="17"/>
    </row>
    <row r="143" spans="2:11" x14ac:dyDescent="0.35">
      <c r="B143" s="1"/>
      <c r="C143" s="16"/>
      <c r="D143" s="16"/>
      <c r="E143" s="16"/>
      <c r="F143" s="16"/>
      <c r="G143" s="18"/>
      <c r="H143" s="16"/>
      <c r="I143" s="19"/>
      <c r="J143" s="16"/>
      <c r="K143" s="17"/>
    </row>
    <row r="144" spans="2:11" x14ac:dyDescent="0.35">
      <c r="B144" s="1"/>
      <c r="C144" s="16"/>
      <c r="D144" s="16"/>
      <c r="E144" s="16"/>
      <c r="F144" s="16"/>
      <c r="G144" s="18"/>
      <c r="H144" s="16"/>
      <c r="I144" s="19"/>
      <c r="J144" s="16"/>
      <c r="K144" s="17"/>
    </row>
    <row r="145" spans="2:11" x14ac:dyDescent="0.35">
      <c r="B145" s="1"/>
      <c r="C145" s="16"/>
      <c r="D145" s="16"/>
      <c r="E145" s="16"/>
      <c r="F145" s="16"/>
      <c r="G145" s="18"/>
      <c r="H145" s="16"/>
      <c r="I145" s="19"/>
      <c r="J145" s="16"/>
      <c r="K145" s="17"/>
    </row>
    <row r="146" spans="2:11" x14ac:dyDescent="0.35">
      <c r="B146" s="1"/>
      <c r="C146" s="16"/>
      <c r="D146" s="16"/>
      <c r="E146" s="16"/>
      <c r="F146" s="16"/>
      <c r="G146" s="18"/>
      <c r="H146" s="16"/>
      <c r="I146" s="19"/>
      <c r="J146" s="16"/>
      <c r="K146" s="17"/>
    </row>
    <row r="147" spans="2:11" x14ac:dyDescent="0.35">
      <c r="B147" s="1"/>
      <c r="C147" s="16"/>
      <c r="D147" s="16"/>
      <c r="E147" s="16"/>
      <c r="F147" s="16"/>
      <c r="G147" s="18"/>
      <c r="H147" s="16"/>
      <c r="I147" s="19"/>
      <c r="J147" s="16"/>
      <c r="K147" s="17"/>
    </row>
    <row r="148" spans="2:11" x14ac:dyDescent="0.35">
      <c r="B148" s="1"/>
      <c r="C148" s="16"/>
      <c r="D148" s="16"/>
      <c r="E148" s="16"/>
      <c r="F148" s="16"/>
      <c r="G148" s="18"/>
      <c r="H148" s="16"/>
      <c r="I148" s="19"/>
      <c r="J148" s="16"/>
      <c r="K148" s="17"/>
    </row>
    <row r="149" spans="2:11" x14ac:dyDescent="0.35">
      <c r="B149" s="1"/>
      <c r="C149" s="16"/>
      <c r="D149" s="16"/>
      <c r="E149" s="16"/>
      <c r="F149" s="16"/>
      <c r="G149" s="18"/>
      <c r="H149" s="16"/>
      <c r="I149" s="19"/>
      <c r="J149" s="16"/>
      <c r="K149" s="17"/>
    </row>
    <row r="150" spans="2:11" x14ac:dyDescent="0.35">
      <c r="B150" s="1"/>
      <c r="C150" s="16"/>
      <c r="D150" s="16"/>
      <c r="E150" s="16"/>
      <c r="F150" s="16"/>
      <c r="G150" s="18"/>
      <c r="H150" s="16"/>
      <c r="I150" s="19"/>
      <c r="J150" s="16"/>
      <c r="K150" s="17"/>
    </row>
    <row r="151" spans="2:11" x14ac:dyDescent="0.35">
      <c r="B151" s="1"/>
      <c r="C151" s="16"/>
      <c r="D151" s="16"/>
      <c r="E151" s="16"/>
      <c r="F151" s="16"/>
      <c r="G151" s="18"/>
      <c r="H151" s="16"/>
      <c r="I151" s="19"/>
      <c r="J151" s="16"/>
      <c r="K151" s="17"/>
    </row>
    <row r="152" spans="2:11" x14ac:dyDescent="0.35">
      <c r="B152" s="1"/>
      <c r="C152" s="16"/>
      <c r="D152" s="16"/>
      <c r="E152" s="16"/>
      <c r="F152" s="16"/>
      <c r="G152" s="18"/>
      <c r="H152" s="16"/>
      <c r="I152" s="19"/>
      <c r="J152" s="16"/>
      <c r="K152" s="17"/>
    </row>
    <row r="153" spans="2:11" x14ac:dyDescent="0.35">
      <c r="B153" s="1"/>
      <c r="C153" s="16"/>
      <c r="D153" s="16"/>
      <c r="E153" s="16"/>
      <c r="F153" s="16"/>
      <c r="G153" s="18"/>
      <c r="H153" s="16"/>
      <c r="I153" s="19"/>
      <c r="J153" s="16"/>
      <c r="K153" s="17"/>
    </row>
    <row r="154" spans="2:11" x14ac:dyDescent="0.35">
      <c r="B154" s="1"/>
      <c r="C154" s="16"/>
      <c r="D154" s="16"/>
      <c r="E154" s="16"/>
      <c r="F154" s="16"/>
      <c r="G154" s="18"/>
      <c r="H154" s="16"/>
      <c r="I154" s="19"/>
      <c r="J154" s="16"/>
      <c r="K154" s="17"/>
    </row>
    <row r="155" spans="2:11" x14ac:dyDescent="0.35">
      <c r="B155" s="1"/>
      <c r="C155" s="16"/>
      <c r="D155" s="16"/>
      <c r="E155" s="16"/>
      <c r="F155" s="16"/>
      <c r="G155" s="18"/>
      <c r="H155" s="16"/>
      <c r="I155" s="19"/>
      <c r="J155" s="16"/>
      <c r="K155" s="17"/>
    </row>
    <row r="156" spans="2:11" x14ac:dyDescent="0.35">
      <c r="B156" s="1"/>
      <c r="C156" s="16"/>
      <c r="D156" s="16"/>
      <c r="E156" s="16"/>
      <c r="F156" s="16"/>
      <c r="G156" s="18"/>
      <c r="H156" s="16"/>
      <c r="I156" s="19"/>
      <c r="J156" s="16"/>
      <c r="K156" s="17"/>
    </row>
    <row r="157" spans="2:11" x14ac:dyDescent="0.35">
      <c r="B157" s="1"/>
      <c r="C157" s="16"/>
      <c r="D157" s="16"/>
      <c r="E157" s="16"/>
      <c r="F157" s="16"/>
      <c r="G157" s="18"/>
      <c r="H157" s="16"/>
      <c r="I157" s="19"/>
      <c r="J157" s="16"/>
      <c r="K157" s="17"/>
    </row>
    <row r="158" spans="2:11" x14ac:dyDescent="0.35">
      <c r="B158" s="1"/>
      <c r="C158" s="16"/>
      <c r="D158" s="16"/>
      <c r="E158" s="16"/>
      <c r="F158" s="16"/>
      <c r="G158" s="18"/>
      <c r="H158" s="16"/>
      <c r="I158" s="19"/>
      <c r="J158" s="16"/>
      <c r="K158" s="17"/>
    </row>
    <row r="159" spans="2:11" x14ac:dyDescent="0.35">
      <c r="B159" s="1"/>
      <c r="C159" s="16"/>
      <c r="D159" s="16"/>
      <c r="E159" s="16"/>
      <c r="F159" s="16"/>
      <c r="G159" s="18"/>
      <c r="H159" s="16"/>
      <c r="I159" s="19"/>
      <c r="J159" s="16"/>
      <c r="K159" s="17"/>
    </row>
    <row r="160" spans="2:11" x14ac:dyDescent="0.35">
      <c r="B160" s="1"/>
      <c r="C160" s="16"/>
      <c r="D160" s="16"/>
      <c r="E160" s="16"/>
      <c r="F160" s="16"/>
      <c r="G160" s="18"/>
      <c r="H160" s="16"/>
      <c r="I160" s="19"/>
      <c r="J160" s="16"/>
      <c r="K160" s="17"/>
    </row>
    <row r="161" spans="2:11" x14ac:dyDescent="0.35">
      <c r="B161" s="1"/>
      <c r="C161" s="16"/>
      <c r="D161" s="16"/>
      <c r="E161" s="16"/>
      <c r="F161" s="16"/>
      <c r="G161" s="18"/>
      <c r="H161" s="16"/>
      <c r="I161" s="19"/>
      <c r="J161" s="16"/>
      <c r="K161" s="17"/>
    </row>
    <row r="162" spans="2:11" x14ac:dyDescent="0.35">
      <c r="B162" s="1"/>
      <c r="C162" s="16"/>
      <c r="D162" s="16"/>
      <c r="E162" s="16"/>
      <c r="F162" s="16"/>
      <c r="G162" s="18"/>
      <c r="H162" s="16"/>
      <c r="I162" s="19"/>
      <c r="J162" s="16"/>
      <c r="K162" s="17"/>
    </row>
    <row r="163" spans="2:11" x14ac:dyDescent="0.35">
      <c r="B163" s="1"/>
      <c r="C163" s="16"/>
      <c r="D163" s="16"/>
      <c r="E163" s="16"/>
      <c r="F163" s="16"/>
      <c r="G163" s="18"/>
      <c r="H163" s="16"/>
      <c r="I163" s="19"/>
      <c r="J163" s="16"/>
      <c r="K163" s="17"/>
    </row>
    <row r="164" spans="2:11" x14ac:dyDescent="0.35">
      <c r="B164" s="1"/>
      <c r="C164" s="16"/>
      <c r="D164" s="16"/>
      <c r="E164" s="16"/>
      <c r="F164" s="16"/>
      <c r="G164" s="18"/>
      <c r="H164" s="16"/>
      <c r="I164" s="19"/>
      <c r="J164" s="16"/>
      <c r="K164" s="17"/>
    </row>
    <row r="165" spans="2:11" x14ac:dyDescent="0.35">
      <c r="B165" s="1"/>
      <c r="C165" s="16"/>
      <c r="D165" s="16"/>
      <c r="E165" s="16"/>
      <c r="F165" s="16"/>
      <c r="G165" s="18"/>
      <c r="H165" s="16"/>
      <c r="I165" s="19"/>
      <c r="J165" s="16"/>
      <c r="K165" s="17"/>
    </row>
    <row r="166" spans="2:11" x14ac:dyDescent="0.35">
      <c r="B166" s="1"/>
      <c r="C166" s="16"/>
      <c r="D166" s="16"/>
      <c r="E166" s="16"/>
      <c r="F166" s="16"/>
      <c r="G166" s="18"/>
      <c r="H166" s="16"/>
      <c r="I166" s="19"/>
      <c r="J166" s="16"/>
      <c r="K166" s="17"/>
    </row>
    <row r="167" spans="2:11" x14ac:dyDescent="0.35">
      <c r="B167" s="1"/>
      <c r="C167" s="16"/>
      <c r="D167" s="16"/>
      <c r="E167" s="16"/>
      <c r="F167" s="16"/>
      <c r="G167" s="18"/>
      <c r="H167" s="16"/>
      <c r="I167" s="19"/>
      <c r="J167" s="16"/>
      <c r="K167" s="17"/>
    </row>
    <row r="168" spans="2:11" x14ac:dyDescent="0.35">
      <c r="B168" s="1"/>
      <c r="C168" s="16"/>
      <c r="D168" s="16"/>
      <c r="E168" s="16"/>
      <c r="F168" s="16"/>
      <c r="G168" s="18"/>
      <c r="H168" s="16"/>
      <c r="I168" s="19"/>
      <c r="J168" s="16"/>
      <c r="K168" s="17"/>
    </row>
    <row r="169" spans="2:11" x14ac:dyDescent="0.35">
      <c r="B169" s="1"/>
      <c r="C169" s="16"/>
      <c r="D169" s="16"/>
      <c r="E169" s="16"/>
      <c r="F169" s="16"/>
      <c r="G169" s="18"/>
      <c r="H169" s="16"/>
      <c r="I169" s="19"/>
      <c r="J169" s="16"/>
      <c r="K169" s="17"/>
    </row>
    <row r="170" spans="2:11" x14ac:dyDescent="0.35">
      <c r="B170" s="1"/>
      <c r="C170" s="16"/>
      <c r="D170" s="16"/>
      <c r="E170" s="16"/>
      <c r="F170" s="16"/>
      <c r="G170" s="18"/>
      <c r="H170" s="16"/>
      <c r="I170" s="19"/>
      <c r="J170" s="16"/>
      <c r="K170" s="17"/>
    </row>
    <row r="171" spans="2:11" x14ac:dyDescent="0.35">
      <c r="B171" s="1"/>
      <c r="C171" s="16"/>
      <c r="D171" s="16"/>
      <c r="E171" s="16"/>
      <c r="F171" s="16"/>
      <c r="G171" s="18"/>
      <c r="H171" s="16"/>
      <c r="I171" s="19"/>
      <c r="J171" s="16"/>
      <c r="K171" s="17"/>
    </row>
    <row r="172" spans="2:11" x14ac:dyDescent="0.35">
      <c r="B172" s="1"/>
      <c r="C172" s="16"/>
      <c r="D172" s="16"/>
      <c r="E172" s="16"/>
      <c r="F172" s="16"/>
      <c r="G172" s="18"/>
      <c r="H172" s="16"/>
      <c r="I172" s="19"/>
      <c r="J172" s="16"/>
      <c r="K172" s="17"/>
    </row>
    <row r="173" spans="2:11" x14ac:dyDescent="0.35">
      <c r="B173" s="1"/>
      <c r="C173" s="16"/>
      <c r="D173" s="16"/>
      <c r="E173" s="16"/>
      <c r="F173" s="16"/>
      <c r="G173" s="18"/>
      <c r="H173" s="16"/>
      <c r="I173" s="19"/>
      <c r="J173" s="16"/>
      <c r="K173" s="17"/>
    </row>
    <row r="174" spans="2:11" x14ac:dyDescent="0.35">
      <c r="B174" s="1"/>
      <c r="C174" s="16"/>
      <c r="D174" s="16"/>
      <c r="E174" s="16"/>
      <c r="F174" s="16"/>
      <c r="G174" s="18"/>
      <c r="H174" s="16"/>
      <c r="I174" s="19"/>
      <c r="J174" s="16"/>
      <c r="K174" s="17"/>
    </row>
    <row r="175" spans="2:11" x14ac:dyDescent="0.35">
      <c r="B175" s="1"/>
      <c r="C175" s="16"/>
      <c r="D175" s="16"/>
      <c r="E175" s="16"/>
      <c r="F175" s="16"/>
      <c r="G175" s="18"/>
      <c r="H175" s="16"/>
      <c r="I175" s="19"/>
      <c r="J175" s="16"/>
      <c r="K175" s="17"/>
    </row>
    <row r="176" spans="2:11" x14ac:dyDescent="0.35">
      <c r="B176" s="1"/>
      <c r="C176" s="16"/>
      <c r="D176" s="16"/>
      <c r="E176" s="16"/>
      <c r="F176" s="16"/>
      <c r="G176" s="18"/>
      <c r="H176" s="16"/>
      <c r="I176" s="19"/>
      <c r="J176" s="16"/>
      <c r="K176" s="17"/>
    </row>
    <row r="177" spans="2:11" x14ac:dyDescent="0.35">
      <c r="B177" s="1"/>
      <c r="C177" s="16"/>
      <c r="D177" s="16"/>
      <c r="E177" s="16"/>
      <c r="F177" s="16"/>
      <c r="G177" s="18"/>
      <c r="H177" s="16"/>
      <c r="I177" s="19"/>
      <c r="J177" s="16"/>
      <c r="K177" s="17"/>
    </row>
    <row r="178" spans="2:11" x14ac:dyDescent="0.35">
      <c r="B178" s="1"/>
      <c r="C178" s="16"/>
      <c r="D178" s="16"/>
      <c r="E178" s="16"/>
      <c r="F178" s="16"/>
      <c r="G178" s="18"/>
      <c r="H178" s="16"/>
      <c r="I178" s="19"/>
      <c r="J178" s="16"/>
      <c r="K178" s="17"/>
    </row>
    <row r="179" spans="2:11" x14ac:dyDescent="0.35">
      <c r="B179" s="1"/>
      <c r="C179" s="16"/>
      <c r="D179" s="16"/>
      <c r="E179" s="16"/>
      <c r="F179" s="16"/>
      <c r="G179" s="18"/>
      <c r="H179" s="16"/>
      <c r="I179" s="19"/>
      <c r="J179" s="16"/>
      <c r="K179" s="17"/>
    </row>
    <row r="180" spans="2:11" x14ac:dyDescent="0.35">
      <c r="B180" s="1"/>
      <c r="C180" s="16"/>
      <c r="D180" s="16"/>
      <c r="E180" s="16"/>
      <c r="F180" s="16"/>
      <c r="G180" s="18"/>
      <c r="H180" s="16"/>
      <c r="I180" s="19"/>
      <c r="J180" s="16"/>
      <c r="K180" s="17"/>
    </row>
    <row r="181" spans="2:11" x14ac:dyDescent="0.35">
      <c r="B181" s="1"/>
      <c r="C181" s="16"/>
      <c r="D181" s="16"/>
      <c r="E181" s="16"/>
      <c r="F181" s="16"/>
      <c r="G181" s="18"/>
      <c r="H181" s="16"/>
      <c r="I181" s="19"/>
      <c r="J181" s="16"/>
      <c r="K181" s="17"/>
    </row>
    <row r="182" spans="2:11" x14ac:dyDescent="0.35">
      <c r="B182" s="1"/>
      <c r="C182" s="16"/>
      <c r="D182" s="16"/>
      <c r="E182" s="16"/>
      <c r="F182" s="16"/>
      <c r="G182" s="18"/>
      <c r="H182" s="16"/>
      <c r="I182" s="19"/>
      <c r="J182" s="16"/>
      <c r="K182" s="17"/>
    </row>
    <row r="183" spans="2:11" x14ac:dyDescent="0.35">
      <c r="B183" s="1"/>
      <c r="C183" s="16"/>
      <c r="D183" s="16"/>
      <c r="E183" s="16"/>
      <c r="F183" s="16"/>
      <c r="G183" s="18"/>
      <c r="H183" s="16"/>
      <c r="I183" s="19"/>
      <c r="J183" s="16"/>
      <c r="K183" s="17"/>
    </row>
    <row r="184" spans="2:11" x14ac:dyDescent="0.35">
      <c r="B184" s="1"/>
      <c r="C184" s="16"/>
      <c r="D184" s="16"/>
      <c r="E184" s="16"/>
      <c r="F184" s="16"/>
      <c r="G184" s="18"/>
      <c r="H184" s="16"/>
      <c r="I184" s="19"/>
      <c r="J184" s="16"/>
      <c r="K184" s="17"/>
    </row>
    <row r="185" spans="2:11" x14ac:dyDescent="0.35">
      <c r="B185" s="1"/>
      <c r="C185" s="16"/>
      <c r="D185" s="16"/>
      <c r="E185" s="16"/>
      <c r="F185" s="16"/>
      <c r="G185" s="18"/>
      <c r="H185" s="16"/>
      <c r="I185" s="19"/>
      <c r="J185" s="16"/>
      <c r="K185" s="17"/>
    </row>
    <row r="186" spans="2:11" x14ac:dyDescent="0.35">
      <c r="B186" s="1"/>
      <c r="C186" s="16"/>
      <c r="D186" s="16"/>
      <c r="E186" s="16"/>
      <c r="F186" s="16"/>
      <c r="G186" s="18"/>
      <c r="H186" s="16"/>
      <c r="I186" s="19"/>
      <c r="J186" s="16"/>
      <c r="K186" s="17"/>
    </row>
    <row r="187" spans="2:11" x14ac:dyDescent="0.35">
      <c r="B187" s="1"/>
      <c r="C187" s="16"/>
      <c r="D187" s="16"/>
      <c r="E187" s="16"/>
      <c r="F187" s="16"/>
      <c r="G187" s="18"/>
      <c r="H187" s="16"/>
      <c r="I187" s="19"/>
      <c r="J187" s="16"/>
      <c r="K187" s="17"/>
    </row>
    <row r="188" spans="2:11" x14ac:dyDescent="0.35">
      <c r="B188" s="1"/>
      <c r="C188" s="16"/>
      <c r="D188" s="16"/>
      <c r="E188" s="16"/>
      <c r="F188" s="16"/>
      <c r="G188" s="18"/>
      <c r="H188" s="16"/>
      <c r="I188" s="19"/>
      <c r="J188" s="16"/>
      <c r="K188" s="17"/>
    </row>
    <row r="189" spans="2:11" x14ac:dyDescent="0.35">
      <c r="B189" s="1"/>
      <c r="C189" s="16"/>
      <c r="D189" s="16"/>
      <c r="E189" s="16"/>
      <c r="F189" s="16"/>
      <c r="G189" s="18"/>
      <c r="H189" s="16"/>
      <c r="I189" s="19"/>
      <c r="J189" s="16"/>
      <c r="K189" s="17"/>
    </row>
    <row r="190" spans="2:11" x14ac:dyDescent="0.35">
      <c r="B190" s="1"/>
      <c r="C190" s="16"/>
      <c r="D190" s="16"/>
      <c r="E190" s="16"/>
      <c r="F190" s="16"/>
      <c r="G190" s="18"/>
      <c r="H190" s="16"/>
      <c r="I190" s="19"/>
      <c r="J190" s="16"/>
      <c r="K190" s="17"/>
    </row>
    <row r="191" spans="2:11" x14ac:dyDescent="0.35">
      <c r="B191" s="1"/>
      <c r="C191" s="16"/>
      <c r="D191" s="16"/>
      <c r="E191" s="16"/>
      <c r="F191" s="16"/>
      <c r="G191" s="18"/>
      <c r="H191" s="16"/>
      <c r="I191" s="19"/>
      <c r="J191" s="16"/>
      <c r="K191" s="17"/>
    </row>
    <row r="192" spans="2:11" x14ac:dyDescent="0.35">
      <c r="B192" s="1"/>
      <c r="C192" s="16"/>
      <c r="D192" s="16"/>
      <c r="E192" s="16"/>
      <c r="F192" s="16"/>
      <c r="G192" s="18"/>
      <c r="H192" s="16"/>
      <c r="I192" s="19"/>
      <c r="J192" s="16"/>
      <c r="K192" s="17"/>
    </row>
    <row r="193" spans="2:11" x14ac:dyDescent="0.35">
      <c r="B193" s="1"/>
      <c r="C193" s="16"/>
      <c r="D193" s="16"/>
      <c r="E193" s="16"/>
      <c r="F193" s="16"/>
      <c r="G193" s="18"/>
      <c r="H193" s="16"/>
      <c r="I193" s="19"/>
      <c r="J193" s="16"/>
      <c r="K193" s="17"/>
    </row>
    <row r="194" spans="2:11" x14ac:dyDescent="0.35">
      <c r="B194" s="1"/>
      <c r="C194" s="16"/>
      <c r="D194" s="16"/>
      <c r="E194" s="16"/>
      <c r="F194" s="16"/>
      <c r="G194" s="18"/>
      <c r="H194" s="16"/>
      <c r="I194" s="19"/>
      <c r="J194" s="16"/>
      <c r="K194" s="17"/>
    </row>
    <row r="195" spans="2:11" x14ac:dyDescent="0.35">
      <c r="B195" s="1"/>
      <c r="C195" s="16"/>
      <c r="D195" s="16"/>
      <c r="E195" s="16"/>
      <c r="F195" s="16"/>
      <c r="G195" s="18"/>
      <c r="H195" s="16"/>
      <c r="I195" s="19"/>
      <c r="J195" s="16"/>
      <c r="K195" s="17"/>
    </row>
    <row r="196" spans="2:11" x14ac:dyDescent="0.35">
      <c r="B196" s="1"/>
      <c r="C196" s="16"/>
      <c r="D196" s="16"/>
      <c r="E196" s="16"/>
      <c r="F196" s="16"/>
      <c r="G196" s="18"/>
      <c r="H196" s="16"/>
      <c r="I196" s="19"/>
      <c r="J196" s="16"/>
      <c r="K196" s="17"/>
    </row>
    <row r="197" spans="2:11" x14ac:dyDescent="0.35">
      <c r="B197" s="1"/>
      <c r="C197" s="16"/>
      <c r="D197" s="16"/>
      <c r="E197" s="16"/>
      <c r="F197" s="16"/>
      <c r="G197" s="18"/>
      <c r="H197" s="16"/>
      <c r="I197" s="19"/>
      <c r="J197" s="16"/>
      <c r="K197" s="17"/>
    </row>
    <row r="198" spans="2:11" x14ac:dyDescent="0.35">
      <c r="B198" s="1"/>
      <c r="C198" s="16"/>
      <c r="D198" s="16"/>
      <c r="E198" s="16"/>
      <c r="F198" s="16"/>
      <c r="G198" s="18"/>
      <c r="H198" s="16"/>
      <c r="I198" s="19"/>
      <c r="J198" s="16"/>
      <c r="K198" s="17"/>
    </row>
    <row r="199" spans="2:11" x14ac:dyDescent="0.35">
      <c r="B199" s="1"/>
      <c r="C199" s="16"/>
      <c r="D199" s="16"/>
      <c r="E199" s="16"/>
      <c r="F199" s="16"/>
      <c r="G199" s="18"/>
      <c r="H199" s="16"/>
      <c r="I199" s="19"/>
      <c r="J199" s="16"/>
      <c r="K199" s="17"/>
    </row>
    <row r="200" spans="2:11" x14ac:dyDescent="0.35">
      <c r="B200" s="1"/>
      <c r="C200" s="16"/>
      <c r="D200" s="16"/>
      <c r="E200" s="16"/>
      <c r="F200" s="16"/>
      <c r="G200" s="18"/>
      <c r="H200" s="16"/>
      <c r="I200" s="19"/>
      <c r="J200" s="16"/>
      <c r="K200" s="17"/>
    </row>
    <row r="201" spans="2:11" x14ac:dyDescent="0.35">
      <c r="B201" s="1"/>
      <c r="C201" s="16"/>
      <c r="D201" s="16"/>
      <c r="E201" s="16"/>
      <c r="F201" s="16"/>
      <c r="G201" s="18"/>
      <c r="H201" s="16"/>
      <c r="I201" s="19"/>
      <c r="J201" s="16"/>
      <c r="K201" s="17"/>
    </row>
    <row r="202" spans="2:11" x14ac:dyDescent="0.35">
      <c r="B202" s="1"/>
      <c r="C202" s="16"/>
      <c r="D202" s="16"/>
      <c r="E202" s="16"/>
      <c r="F202" s="16"/>
      <c r="G202" s="18"/>
      <c r="H202" s="16"/>
      <c r="I202" s="19"/>
      <c r="J202" s="16"/>
      <c r="K202" s="17"/>
    </row>
    <row r="203" spans="2:11" x14ac:dyDescent="0.35">
      <c r="B203" s="1"/>
      <c r="C203" s="16"/>
      <c r="D203" s="16"/>
      <c r="E203" s="16"/>
      <c r="F203" s="16"/>
      <c r="G203" s="18"/>
      <c r="H203" s="16"/>
      <c r="I203" s="19"/>
      <c r="J203" s="16"/>
      <c r="K203" s="17"/>
    </row>
    <row r="204" spans="2:11" x14ac:dyDescent="0.35">
      <c r="B204" s="1"/>
      <c r="C204" s="16"/>
      <c r="D204" s="16"/>
      <c r="E204" s="16"/>
      <c r="F204" s="16"/>
      <c r="G204" s="18"/>
      <c r="H204" s="16"/>
      <c r="I204" s="19"/>
      <c r="J204" s="16"/>
      <c r="K204" s="17"/>
    </row>
    <row r="205" spans="2:11" x14ac:dyDescent="0.35">
      <c r="B205" s="1"/>
      <c r="C205" s="16"/>
      <c r="D205" s="16"/>
      <c r="E205" s="16"/>
      <c r="F205" s="16"/>
      <c r="G205" s="18"/>
      <c r="H205" s="16"/>
      <c r="I205" s="19"/>
      <c r="J205" s="16"/>
      <c r="K205" s="17"/>
    </row>
    <row r="206" spans="2:11" x14ac:dyDescent="0.35">
      <c r="B206" s="1"/>
      <c r="C206" s="16"/>
      <c r="D206" s="16"/>
      <c r="E206" s="16"/>
      <c r="F206" s="16"/>
      <c r="G206" s="18"/>
      <c r="H206" s="16"/>
      <c r="I206" s="19"/>
      <c r="J206" s="16"/>
      <c r="K206" s="17"/>
    </row>
    <row r="207" spans="2:11" x14ac:dyDescent="0.35">
      <c r="B207" s="1"/>
      <c r="C207" s="16"/>
      <c r="D207" s="16"/>
      <c r="E207" s="16"/>
      <c r="F207" s="16"/>
      <c r="G207" s="18"/>
      <c r="H207" s="16"/>
      <c r="I207" s="19"/>
      <c r="J207" s="16"/>
      <c r="K207" s="17"/>
    </row>
    <row r="208" spans="2:11" x14ac:dyDescent="0.35">
      <c r="B208" s="1"/>
      <c r="C208" s="16"/>
      <c r="D208" s="16"/>
      <c r="E208" s="16"/>
      <c r="F208" s="16"/>
      <c r="G208" s="18"/>
      <c r="H208" s="16"/>
      <c r="I208" s="19"/>
      <c r="J208" s="16"/>
      <c r="K208" s="17"/>
    </row>
    <row r="209" spans="2:11" x14ac:dyDescent="0.35">
      <c r="B209" s="1"/>
      <c r="C209" s="16"/>
      <c r="D209" s="16"/>
      <c r="E209" s="16"/>
      <c r="F209" s="16"/>
      <c r="G209" s="18"/>
      <c r="H209" s="16"/>
      <c r="I209" s="19"/>
      <c r="J209" s="16"/>
      <c r="K209" s="17"/>
    </row>
    <row r="210" spans="2:11" x14ac:dyDescent="0.35">
      <c r="B210" s="1"/>
      <c r="C210" s="16"/>
      <c r="D210" s="16"/>
      <c r="E210" s="16"/>
      <c r="F210" s="16"/>
      <c r="G210" s="18"/>
      <c r="H210" s="16"/>
      <c r="I210" s="19"/>
      <c r="J210" s="16"/>
      <c r="K210" s="17"/>
    </row>
    <row r="211" spans="2:11" x14ac:dyDescent="0.35">
      <c r="B211" s="1"/>
      <c r="C211" s="16"/>
      <c r="D211" s="16"/>
      <c r="E211" s="16"/>
      <c r="F211" s="16"/>
      <c r="G211" s="18"/>
      <c r="H211" s="16"/>
      <c r="I211" s="19"/>
      <c r="J211" s="16"/>
      <c r="K211" s="17"/>
    </row>
    <row r="212" spans="2:11" x14ac:dyDescent="0.35">
      <c r="B212" s="1"/>
      <c r="C212" s="16"/>
      <c r="D212" s="16"/>
      <c r="E212" s="16"/>
      <c r="F212" s="16"/>
      <c r="G212" s="18"/>
      <c r="H212" s="16"/>
      <c r="I212" s="19"/>
      <c r="J212" s="16"/>
      <c r="K212" s="17"/>
    </row>
    <row r="213" spans="2:11" x14ac:dyDescent="0.35">
      <c r="B213" s="1"/>
      <c r="C213" s="16"/>
      <c r="D213" s="16"/>
      <c r="E213" s="16"/>
      <c r="F213" s="16"/>
      <c r="G213" s="18"/>
      <c r="H213" s="16"/>
      <c r="I213" s="19"/>
      <c r="J213" s="16"/>
      <c r="K213" s="17"/>
    </row>
    <row r="214" spans="2:11" x14ac:dyDescent="0.35">
      <c r="B214" s="1"/>
      <c r="C214" s="16"/>
      <c r="D214" s="16"/>
      <c r="E214" s="16"/>
      <c r="F214" s="16"/>
      <c r="G214" s="18"/>
      <c r="H214" s="16"/>
      <c r="I214" s="19"/>
      <c r="J214" s="16"/>
      <c r="K214" s="17"/>
    </row>
    <row r="215" spans="2:11" x14ac:dyDescent="0.35">
      <c r="B215" s="1"/>
      <c r="C215" s="16"/>
      <c r="D215" s="16"/>
      <c r="E215" s="16"/>
      <c r="F215" s="16"/>
      <c r="G215" s="18"/>
      <c r="H215" s="16"/>
      <c r="I215" s="19"/>
      <c r="J215" s="16"/>
      <c r="K215" s="17"/>
    </row>
    <row r="216" spans="2:11" x14ac:dyDescent="0.35">
      <c r="B216" s="1"/>
      <c r="C216" s="16"/>
      <c r="D216" s="16"/>
      <c r="E216" s="16"/>
      <c r="F216" s="16"/>
      <c r="G216" s="18"/>
      <c r="H216" s="16"/>
      <c r="I216" s="19"/>
      <c r="J216" s="16"/>
      <c r="K216" s="17"/>
    </row>
    <row r="217" spans="2:11" x14ac:dyDescent="0.35">
      <c r="B217" s="1"/>
      <c r="C217" s="16"/>
      <c r="D217" s="16"/>
      <c r="E217" s="16"/>
      <c r="F217" s="16"/>
      <c r="G217" s="18"/>
      <c r="H217" s="16"/>
      <c r="I217" s="19"/>
      <c r="J217" s="16"/>
      <c r="K217" s="17"/>
    </row>
    <row r="218" spans="2:11" x14ac:dyDescent="0.35">
      <c r="B218" s="1"/>
      <c r="C218" s="16"/>
      <c r="D218" s="16"/>
      <c r="E218" s="16"/>
      <c r="F218" s="16"/>
      <c r="G218" s="18"/>
      <c r="H218" s="16"/>
      <c r="I218" s="19"/>
      <c r="J218" s="16"/>
      <c r="K218" s="17"/>
    </row>
    <row r="219" spans="2:11" x14ac:dyDescent="0.35">
      <c r="B219" s="1"/>
      <c r="C219" s="16"/>
      <c r="D219" s="16"/>
      <c r="E219" s="16"/>
      <c r="F219" s="16"/>
      <c r="G219" s="18"/>
      <c r="H219" s="16"/>
      <c r="I219" s="19"/>
      <c r="J219" s="16"/>
      <c r="K219" s="17"/>
    </row>
    <row r="220" spans="2:11" x14ac:dyDescent="0.35">
      <c r="B220" s="1"/>
      <c r="C220" s="16"/>
      <c r="D220" s="16"/>
      <c r="E220" s="16"/>
      <c r="F220" s="16"/>
      <c r="G220" s="18"/>
      <c r="H220" s="16"/>
      <c r="I220" s="19"/>
      <c r="J220" s="16"/>
      <c r="K220" s="17"/>
    </row>
    <row r="221" spans="2:11" x14ac:dyDescent="0.35">
      <c r="B221" s="1"/>
      <c r="C221" s="16"/>
      <c r="D221" s="16"/>
      <c r="E221" s="16"/>
      <c r="F221" s="16"/>
      <c r="G221" s="18"/>
      <c r="H221" s="16"/>
      <c r="I221" s="19"/>
      <c r="J221" s="16"/>
      <c r="K221" s="17"/>
    </row>
    <row r="222" spans="2:11" x14ac:dyDescent="0.35">
      <c r="B222" s="1"/>
      <c r="C222" s="16"/>
      <c r="D222" s="16"/>
      <c r="E222" s="16"/>
      <c r="F222" s="16"/>
      <c r="G222" s="18"/>
      <c r="H222" s="16"/>
      <c r="I222" s="19"/>
      <c r="J222" s="16"/>
      <c r="K222" s="17"/>
    </row>
    <row r="223" spans="2:11" x14ac:dyDescent="0.35">
      <c r="B223" s="1"/>
      <c r="C223" s="16"/>
      <c r="D223" s="16"/>
      <c r="E223" s="16"/>
      <c r="F223" s="16"/>
      <c r="G223" s="18"/>
      <c r="H223" s="16"/>
      <c r="I223" s="19"/>
      <c r="J223" s="16"/>
      <c r="K223" s="17"/>
    </row>
    <row r="224" spans="2:11" x14ac:dyDescent="0.35">
      <c r="B224" s="1"/>
      <c r="C224" s="16"/>
      <c r="D224" s="16"/>
      <c r="E224" s="16"/>
      <c r="F224" s="16"/>
      <c r="G224" s="18"/>
      <c r="H224" s="16"/>
      <c r="I224" s="19"/>
      <c r="J224" s="16"/>
      <c r="K224" s="17"/>
    </row>
    <row r="225" spans="2:11" x14ac:dyDescent="0.35">
      <c r="B225" s="1"/>
      <c r="C225" s="16"/>
      <c r="D225" s="16"/>
      <c r="E225" s="16"/>
      <c r="F225" s="16"/>
      <c r="G225" s="18"/>
      <c r="H225" s="16"/>
      <c r="I225" s="19"/>
      <c r="J225" s="16"/>
      <c r="K225" s="17"/>
    </row>
    <row r="226" spans="2:11" x14ac:dyDescent="0.35">
      <c r="B226" s="1"/>
      <c r="C226" s="16"/>
      <c r="D226" s="16"/>
      <c r="E226" s="16"/>
      <c r="F226" s="16"/>
      <c r="G226" s="18"/>
      <c r="H226" s="16"/>
      <c r="I226" s="19"/>
      <c r="J226" s="16"/>
      <c r="K226" s="17"/>
    </row>
    <row r="227" spans="2:11" x14ac:dyDescent="0.35">
      <c r="B227" s="1"/>
      <c r="C227" s="16"/>
      <c r="D227" s="16"/>
      <c r="E227" s="16"/>
      <c r="F227" s="16"/>
      <c r="G227" s="18"/>
      <c r="H227" s="16"/>
      <c r="I227" s="19"/>
      <c r="J227" s="16"/>
      <c r="K227" s="17"/>
    </row>
    <row r="228" spans="2:11" x14ac:dyDescent="0.35">
      <c r="B228" s="1"/>
      <c r="C228" s="16"/>
      <c r="D228" s="16"/>
      <c r="E228" s="16"/>
      <c r="F228" s="16"/>
      <c r="G228" s="18"/>
      <c r="H228" s="16"/>
      <c r="I228" s="19"/>
      <c r="J228" s="16"/>
      <c r="K228" s="17"/>
    </row>
    <row r="229" spans="2:11" x14ac:dyDescent="0.35">
      <c r="B229" s="1"/>
      <c r="C229" s="16"/>
      <c r="D229" s="16"/>
      <c r="E229" s="16"/>
      <c r="F229" s="16"/>
      <c r="G229" s="18"/>
      <c r="H229" s="16"/>
      <c r="I229" s="19"/>
      <c r="J229" s="16"/>
      <c r="K229" s="17"/>
    </row>
    <row r="230" spans="2:11" x14ac:dyDescent="0.35">
      <c r="B230" s="1"/>
      <c r="C230" s="16"/>
      <c r="D230" s="16"/>
      <c r="E230" s="16"/>
      <c r="F230" s="16"/>
      <c r="G230" s="18"/>
      <c r="H230" s="16"/>
      <c r="I230" s="19"/>
      <c r="J230" s="16"/>
      <c r="K230" s="17"/>
    </row>
    <row r="231" spans="2:11" x14ac:dyDescent="0.35">
      <c r="B231" s="1"/>
      <c r="C231" s="16"/>
      <c r="D231" s="16"/>
      <c r="E231" s="16"/>
      <c r="F231" s="16"/>
      <c r="G231" s="18"/>
      <c r="H231" s="16"/>
      <c r="I231" s="19"/>
      <c r="J231" s="16"/>
      <c r="K231" s="17"/>
    </row>
    <row r="232" spans="2:11" x14ac:dyDescent="0.35">
      <c r="B232" s="1"/>
      <c r="C232" s="16"/>
      <c r="D232" s="16"/>
      <c r="E232" s="16"/>
      <c r="F232" s="16"/>
      <c r="G232" s="18"/>
      <c r="H232" s="16"/>
      <c r="I232" s="19"/>
      <c r="J232" s="16"/>
      <c r="K232" s="17"/>
    </row>
    <row r="233" spans="2:11" x14ac:dyDescent="0.35">
      <c r="B233" s="1"/>
      <c r="C233" s="16"/>
      <c r="D233" s="16"/>
      <c r="E233" s="16"/>
      <c r="F233" s="16"/>
      <c r="G233" s="18"/>
      <c r="H233" s="16"/>
      <c r="I233" s="19"/>
      <c r="J233" s="16"/>
      <c r="K233" s="17"/>
    </row>
    <row r="234" spans="2:11" x14ac:dyDescent="0.35">
      <c r="B234" s="1"/>
      <c r="C234" s="16"/>
      <c r="D234" s="16"/>
      <c r="E234" s="16"/>
      <c r="F234" s="16"/>
      <c r="G234" s="18"/>
      <c r="H234" s="16"/>
      <c r="I234" s="19"/>
      <c r="J234" s="16"/>
      <c r="K234" s="17"/>
    </row>
    <row r="235" spans="2:11" x14ac:dyDescent="0.35">
      <c r="B235" s="1"/>
      <c r="C235" s="16"/>
      <c r="D235" s="16"/>
      <c r="E235" s="16"/>
      <c r="F235" s="16"/>
      <c r="G235" s="18"/>
      <c r="H235" s="16"/>
      <c r="I235" s="19"/>
      <c r="J235" s="16"/>
      <c r="K235" s="17"/>
    </row>
    <row r="236" spans="2:11" x14ac:dyDescent="0.35">
      <c r="B236" s="1"/>
      <c r="C236" s="16"/>
      <c r="D236" s="16"/>
      <c r="E236" s="16"/>
      <c r="F236" s="16"/>
      <c r="G236" s="18"/>
      <c r="H236" s="16"/>
      <c r="I236" s="19"/>
      <c r="J236" s="16"/>
      <c r="K236" s="17"/>
    </row>
    <row r="237" spans="2:11" x14ac:dyDescent="0.35">
      <c r="B237" s="1"/>
      <c r="C237" s="16"/>
      <c r="D237" s="16"/>
      <c r="E237" s="16"/>
      <c r="F237" s="16"/>
      <c r="G237" s="18"/>
      <c r="H237" s="16"/>
      <c r="I237" s="19"/>
      <c r="J237" s="16"/>
      <c r="K237" s="17"/>
    </row>
    <row r="238" spans="2:11" x14ac:dyDescent="0.35">
      <c r="B238" s="1"/>
      <c r="C238" s="16"/>
      <c r="D238" s="16"/>
      <c r="E238" s="16"/>
      <c r="F238" s="16"/>
      <c r="G238" s="18"/>
      <c r="H238" s="16"/>
      <c r="I238" s="19"/>
      <c r="J238" s="16"/>
      <c r="K238" s="17"/>
    </row>
    <row r="239" spans="2:11" x14ac:dyDescent="0.35">
      <c r="B239" s="1"/>
      <c r="C239" s="16"/>
      <c r="D239" s="16"/>
      <c r="E239" s="16"/>
      <c r="F239" s="16"/>
      <c r="G239" s="18"/>
      <c r="H239" s="16"/>
      <c r="I239" s="19"/>
      <c r="J239" s="16"/>
      <c r="K239" s="17"/>
    </row>
    <row r="240" spans="2:11" x14ac:dyDescent="0.35">
      <c r="B240" s="1"/>
      <c r="C240" s="16"/>
      <c r="D240" s="16"/>
      <c r="E240" s="16"/>
      <c r="F240" s="16"/>
      <c r="G240" s="18"/>
      <c r="H240" s="16"/>
      <c r="I240" s="19"/>
      <c r="J240" s="16"/>
      <c r="K240" s="17"/>
    </row>
    <row r="241" spans="2:11" x14ac:dyDescent="0.35">
      <c r="B241" s="1"/>
      <c r="C241" s="16"/>
      <c r="D241" s="16"/>
      <c r="E241" s="16"/>
      <c r="F241" s="16"/>
      <c r="G241" s="18"/>
      <c r="H241" s="16"/>
      <c r="I241" s="19"/>
      <c r="J241" s="16"/>
      <c r="K241" s="17"/>
    </row>
    <row r="242" spans="2:11" x14ac:dyDescent="0.35">
      <c r="B242" s="1"/>
      <c r="C242" s="16"/>
      <c r="D242" s="16"/>
      <c r="E242" s="16"/>
      <c r="F242" s="16"/>
      <c r="G242" s="18"/>
      <c r="H242" s="16"/>
      <c r="I242" s="19"/>
      <c r="J242" s="16"/>
      <c r="K242" s="17"/>
    </row>
    <row r="243" spans="2:11" x14ac:dyDescent="0.35">
      <c r="B243" s="1"/>
      <c r="C243" s="16"/>
      <c r="D243" s="16"/>
      <c r="E243" s="16"/>
      <c r="F243" s="16"/>
      <c r="G243" s="18"/>
      <c r="H243" s="16"/>
      <c r="I243" s="19"/>
      <c r="J243" s="16"/>
      <c r="K243" s="17"/>
    </row>
    <row r="244" spans="2:11" x14ac:dyDescent="0.35">
      <c r="B244" s="1"/>
      <c r="C244" s="16"/>
      <c r="D244" s="16"/>
      <c r="E244" s="16"/>
      <c r="F244" s="16"/>
      <c r="G244" s="18"/>
      <c r="H244" s="16"/>
      <c r="I244" s="19"/>
      <c r="J244" s="16"/>
      <c r="K244" s="17"/>
    </row>
    <row r="245" spans="2:11" x14ac:dyDescent="0.35">
      <c r="B245" s="1"/>
      <c r="C245" s="16"/>
      <c r="D245" s="16"/>
      <c r="E245" s="16"/>
      <c r="F245" s="16"/>
      <c r="G245" s="18"/>
      <c r="H245" s="16"/>
      <c r="I245" s="19"/>
      <c r="J245" s="16"/>
      <c r="K245" s="17"/>
    </row>
    <row r="246" spans="2:11" x14ac:dyDescent="0.35">
      <c r="B246" s="1"/>
      <c r="C246" s="16"/>
      <c r="D246" s="16"/>
      <c r="E246" s="16"/>
      <c r="F246" s="16"/>
      <c r="G246" s="18"/>
      <c r="H246" s="16"/>
      <c r="I246" s="19"/>
      <c r="J246" s="16"/>
      <c r="K246" s="17"/>
    </row>
    <row r="247" spans="2:11" x14ac:dyDescent="0.35">
      <c r="B247" s="1"/>
      <c r="C247" s="16"/>
      <c r="D247" s="16"/>
      <c r="E247" s="16"/>
      <c r="F247" s="16"/>
      <c r="G247" s="18"/>
      <c r="H247" s="16"/>
      <c r="I247" s="19"/>
      <c r="J247" s="16"/>
      <c r="K247" s="17"/>
    </row>
    <row r="248" spans="2:11" x14ac:dyDescent="0.35">
      <c r="B248" s="1"/>
      <c r="C248" s="16"/>
      <c r="D248" s="16"/>
      <c r="E248" s="16"/>
      <c r="F248" s="16"/>
      <c r="G248" s="18"/>
      <c r="H248" s="16"/>
      <c r="I248" s="19"/>
      <c r="J248" s="16"/>
      <c r="K248" s="17"/>
    </row>
    <row r="249" spans="2:11" x14ac:dyDescent="0.35">
      <c r="B249" s="1"/>
      <c r="C249" s="16"/>
      <c r="D249" s="16"/>
      <c r="E249" s="16"/>
      <c r="F249" s="16"/>
      <c r="G249" s="18"/>
      <c r="H249" s="16"/>
      <c r="I249" s="19"/>
      <c r="J249" s="16"/>
      <c r="K249" s="17"/>
    </row>
    <row r="250" spans="2:11" x14ac:dyDescent="0.35">
      <c r="B250" s="1"/>
      <c r="C250" s="16"/>
      <c r="D250" s="16"/>
      <c r="E250" s="16"/>
      <c r="F250" s="16"/>
      <c r="G250" s="18"/>
      <c r="H250" s="16"/>
      <c r="I250" s="19"/>
      <c r="J250" s="16"/>
      <c r="K250" s="17"/>
    </row>
    <row r="251" spans="2:11" x14ac:dyDescent="0.35">
      <c r="B251" s="1"/>
      <c r="C251" s="16"/>
      <c r="D251" s="16"/>
      <c r="E251" s="16"/>
      <c r="F251" s="16"/>
      <c r="G251" s="18"/>
      <c r="H251" s="16"/>
      <c r="I251" s="19"/>
      <c r="J251" s="16"/>
      <c r="K251" s="17"/>
    </row>
    <row r="252" spans="2:11" x14ac:dyDescent="0.35">
      <c r="B252" s="1"/>
      <c r="C252" s="16"/>
      <c r="D252" s="16"/>
      <c r="E252" s="16"/>
      <c r="F252" s="16"/>
      <c r="G252" s="18"/>
      <c r="H252" s="16"/>
      <c r="I252" s="19"/>
      <c r="J252" s="16"/>
      <c r="K252" s="17"/>
    </row>
    <row r="253" spans="2:11" x14ac:dyDescent="0.35">
      <c r="B253" s="1"/>
      <c r="C253" s="16"/>
      <c r="D253" s="16"/>
      <c r="E253" s="16"/>
      <c r="F253" s="16"/>
      <c r="G253" s="18"/>
      <c r="H253" s="16"/>
      <c r="I253" s="19"/>
      <c r="J253" s="16"/>
      <c r="K253" s="17"/>
    </row>
    <row r="254" spans="2:11" x14ac:dyDescent="0.35">
      <c r="B254" s="1"/>
      <c r="C254" s="16"/>
      <c r="D254" s="16"/>
      <c r="E254" s="16"/>
      <c r="F254" s="16"/>
      <c r="G254" s="18"/>
      <c r="H254" s="16"/>
      <c r="I254" s="19"/>
      <c r="J254" s="16"/>
      <c r="K254" s="17"/>
    </row>
    <row r="255" spans="2:11" x14ac:dyDescent="0.35">
      <c r="B255" s="1"/>
      <c r="C255" s="16"/>
      <c r="D255" s="16"/>
      <c r="E255" s="16"/>
      <c r="F255" s="16"/>
      <c r="G255" s="18"/>
      <c r="H255" s="16"/>
      <c r="I255" s="19"/>
      <c r="J255" s="16"/>
      <c r="K255" s="17"/>
    </row>
    <row r="256" spans="2:11" x14ac:dyDescent="0.35">
      <c r="B256" s="1"/>
      <c r="C256" s="16"/>
      <c r="D256" s="16"/>
      <c r="E256" s="16"/>
      <c r="F256" s="16"/>
      <c r="G256" s="18"/>
      <c r="H256" s="16"/>
      <c r="I256" s="19"/>
      <c r="J256" s="16"/>
      <c r="K256" s="17"/>
    </row>
    <row r="257" spans="2:11" x14ac:dyDescent="0.35">
      <c r="B257" s="1"/>
      <c r="C257" s="16"/>
      <c r="D257" s="16"/>
      <c r="E257" s="16"/>
      <c r="F257" s="16"/>
      <c r="G257" s="18"/>
      <c r="H257" s="16"/>
      <c r="I257" s="19"/>
      <c r="J257" s="16"/>
      <c r="K257" s="17"/>
    </row>
    <row r="258" spans="2:11" x14ac:dyDescent="0.35">
      <c r="B258" s="1"/>
      <c r="C258" s="16"/>
      <c r="D258" s="16"/>
      <c r="E258" s="16"/>
      <c r="F258" s="16"/>
      <c r="G258" s="18"/>
      <c r="H258" s="16"/>
      <c r="I258" s="19"/>
      <c r="J258" s="16"/>
      <c r="K258" s="17"/>
    </row>
    <row r="259" spans="2:11" x14ac:dyDescent="0.35">
      <c r="B259" s="1"/>
      <c r="C259" s="16"/>
      <c r="D259" s="16"/>
      <c r="E259" s="16"/>
      <c r="F259" s="16"/>
      <c r="G259" s="18"/>
      <c r="H259" s="16"/>
      <c r="I259" s="19"/>
      <c r="J259" s="16"/>
      <c r="K259" s="17"/>
    </row>
    <row r="260" spans="2:11" x14ac:dyDescent="0.35">
      <c r="B260" s="1"/>
      <c r="C260" s="16"/>
      <c r="D260" s="16"/>
      <c r="E260" s="16"/>
      <c r="F260" s="16"/>
      <c r="G260" s="18"/>
      <c r="H260" s="16"/>
      <c r="I260" s="19"/>
      <c r="J260" s="16"/>
      <c r="K260" s="17"/>
    </row>
    <row r="261" spans="2:11" x14ac:dyDescent="0.35">
      <c r="B261" s="1"/>
      <c r="C261" s="16"/>
      <c r="D261" s="16"/>
      <c r="E261" s="16"/>
      <c r="F261" s="16"/>
      <c r="G261" s="18"/>
      <c r="H261" s="16"/>
      <c r="I261" s="19"/>
      <c r="J261" s="16"/>
      <c r="K261" s="17"/>
    </row>
    <row r="262" spans="2:11" x14ac:dyDescent="0.35">
      <c r="B262" s="1"/>
      <c r="C262" s="16"/>
      <c r="D262" s="16"/>
      <c r="E262" s="16"/>
      <c r="F262" s="16"/>
      <c r="G262" s="18"/>
      <c r="H262" s="16"/>
      <c r="I262" s="19"/>
      <c r="J262" s="16"/>
      <c r="K262" s="17"/>
    </row>
    <row r="263" spans="2:11" x14ac:dyDescent="0.35">
      <c r="B263" s="1"/>
      <c r="C263" s="16"/>
      <c r="D263" s="16"/>
      <c r="E263" s="16"/>
      <c r="F263" s="16"/>
      <c r="G263" s="18"/>
      <c r="H263" s="16"/>
      <c r="I263" s="19"/>
      <c r="J263" s="16"/>
      <c r="K263" s="17"/>
    </row>
    <row r="264" spans="2:11" x14ac:dyDescent="0.35">
      <c r="B264" s="1"/>
      <c r="C264" s="16"/>
      <c r="D264" s="16"/>
      <c r="E264" s="16"/>
      <c r="F264" s="16"/>
      <c r="G264" s="18"/>
      <c r="H264" s="16"/>
      <c r="I264" s="19"/>
      <c r="J264" s="16"/>
      <c r="K264" s="17"/>
    </row>
    <row r="265" spans="2:11" x14ac:dyDescent="0.35">
      <c r="B265" s="1"/>
      <c r="C265" s="16"/>
      <c r="D265" s="16"/>
      <c r="E265" s="16"/>
      <c r="F265" s="16"/>
      <c r="G265" s="18"/>
      <c r="H265" s="16"/>
      <c r="I265" s="19"/>
      <c r="J265" s="16"/>
      <c r="K265" s="17"/>
    </row>
    <row r="266" spans="2:11" x14ac:dyDescent="0.35">
      <c r="B266" s="1"/>
      <c r="C266" s="16"/>
      <c r="D266" s="16"/>
      <c r="E266" s="16"/>
      <c r="F266" s="16"/>
      <c r="G266" s="18"/>
      <c r="H266" s="16"/>
      <c r="I266" s="19"/>
      <c r="J266" s="16"/>
      <c r="K266" s="17"/>
    </row>
    <row r="267" spans="2:11" x14ac:dyDescent="0.35">
      <c r="B267" s="1"/>
      <c r="C267" s="16"/>
      <c r="D267" s="16"/>
      <c r="E267" s="16"/>
      <c r="F267" s="16"/>
      <c r="G267" s="18"/>
      <c r="H267" s="16"/>
      <c r="I267" s="19"/>
      <c r="J267" s="16"/>
      <c r="K267" s="17"/>
    </row>
    <row r="268" spans="2:11" x14ac:dyDescent="0.35">
      <c r="B268" s="1"/>
      <c r="C268" s="16"/>
      <c r="D268" s="16"/>
      <c r="E268" s="16"/>
      <c r="F268" s="16"/>
      <c r="G268" s="18"/>
      <c r="H268" s="16"/>
      <c r="I268" s="19"/>
      <c r="J268" s="16"/>
      <c r="K268" s="17"/>
    </row>
    <row r="269" spans="2:11" x14ac:dyDescent="0.35">
      <c r="B269" s="1"/>
      <c r="C269" s="16"/>
      <c r="D269" s="16"/>
      <c r="E269" s="16"/>
      <c r="F269" s="16"/>
      <c r="G269" s="18"/>
      <c r="H269" s="16"/>
      <c r="I269" s="19"/>
      <c r="J269" s="16"/>
      <c r="K269" s="17"/>
    </row>
    <row r="270" spans="2:11" x14ac:dyDescent="0.35">
      <c r="B270" s="1"/>
      <c r="C270" s="16"/>
      <c r="D270" s="16"/>
      <c r="E270" s="16"/>
      <c r="F270" s="16"/>
      <c r="G270" s="18"/>
      <c r="H270" s="16"/>
      <c r="I270" s="19"/>
      <c r="J270" s="16"/>
      <c r="K270" s="17"/>
    </row>
    <row r="271" spans="2:11" x14ac:dyDescent="0.35">
      <c r="B271" s="1"/>
      <c r="C271" s="16"/>
      <c r="D271" s="16"/>
      <c r="E271" s="16"/>
      <c r="F271" s="16"/>
      <c r="G271" s="18"/>
      <c r="H271" s="16"/>
      <c r="I271" s="19"/>
      <c r="J271" s="16"/>
      <c r="K271" s="17"/>
    </row>
    <row r="272" spans="2:11" x14ac:dyDescent="0.35">
      <c r="B272" s="1"/>
      <c r="C272" s="16"/>
      <c r="D272" s="16"/>
      <c r="E272" s="16"/>
      <c r="F272" s="16"/>
      <c r="G272" s="18"/>
      <c r="H272" s="16"/>
      <c r="I272" s="19"/>
      <c r="J272" s="16"/>
      <c r="K272" s="17"/>
    </row>
    <row r="273" spans="2:11" x14ac:dyDescent="0.35">
      <c r="B273" s="1"/>
      <c r="C273" s="16"/>
      <c r="D273" s="16"/>
      <c r="E273" s="16"/>
      <c r="F273" s="16"/>
      <c r="G273" s="18"/>
      <c r="H273" s="16"/>
      <c r="I273" s="19"/>
      <c r="J273" s="16"/>
      <c r="K273" s="17"/>
    </row>
    <row r="274" spans="2:11" x14ac:dyDescent="0.35">
      <c r="B274" s="1"/>
      <c r="C274" s="16"/>
      <c r="D274" s="16"/>
      <c r="E274" s="16"/>
      <c r="F274" s="16"/>
      <c r="G274" s="18"/>
      <c r="H274" s="16"/>
      <c r="I274" s="19"/>
      <c r="J274" s="16"/>
      <c r="K274" s="17"/>
    </row>
    <row r="275" spans="2:11" x14ac:dyDescent="0.35">
      <c r="B275" s="1"/>
      <c r="C275" s="16"/>
      <c r="D275" s="16"/>
      <c r="E275" s="16"/>
      <c r="F275" s="16"/>
      <c r="G275" s="18"/>
      <c r="H275" s="16"/>
      <c r="I275" s="19"/>
      <c r="J275" s="16"/>
      <c r="K275" s="17"/>
    </row>
    <row r="276" spans="2:11" x14ac:dyDescent="0.35">
      <c r="B276" s="1"/>
      <c r="C276" s="16"/>
      <c r="D276" s="16"/>
      <c r="E276" s="16"/>
      <c r="F276" s="16"/>
      <c r="G276" s="18"/>
      <c r="H276" s="16"/>
      <c r="I276" s="19"/>
      <c r="J276" s="16"/>
      <c r="K276" s="17"/>
    </row>
    <row r="277" spans="2:11" x14ac:dyDescent="0.35">
      <c r="B277" s="1"/>
      <c r="C277" s="16"/>
      <c r="D277" s="16"/>
      <c r="E277" s="16"/>
      <c r="F277" s="16"/>
      <c r="G277" s="18"/>
      <c r="H277" s="16"/>
      <c r="I277" s="19"/>
      <c r="J277" s="16"/>
      <c r="K277" s="17"/>
    </row>
    <row r="278" spans="2:11" x14ac:dyDescent="0.35">
      <c r="B278" s="1"/>
      <c r="C278" s="16"/>
      <c r="D278" s="16"/>
      <c r="E278" s="16"/>
      <c r="F278" s="16"/>
      <c r="G278" s="18"/>
      <c r="H278" s="16"/>
      <c r="I278" s="19"/>
      <c r="J278" s="16"/>
      <c r="K278" s="17"/>
    </row>
    <row r="279" spans="2:11" x14ac:dyDescent="0.35">
      <c r="B279" s="1"/>
      <c r="C279" s="16"/>
      <c r="D279" s="16"/>
      <c r="E279" s="16"/>
      <c r="F279" s="16"/>
      <c r="G279" s="18"/>
      <c r="H279" s="16"/>
      <c r="I279" s="19"/>
      <c r="J279" s="16"/>
      <c r="K279" s="17"/>
    </row>
    <row r="280" spans="2:11" x14ac:dyDescent="0.35">
      <c r="B280" s="1"/>
      <c r="C280" s="16"/>
      <c r="D280" s="16"/>
      <c r="E280" s="16"/>
      <c r="F280" s="16"/>
      <c r="G280" s="18"/>
      <c r="H280" s="16"/>
      <c r="I280" s="19"/>
      <c r="J280" s="16"/>
      <c r="K280" s="17"/>
    </row>
    <row r="281" spans="2:11" x14ac:dyDescent="0.35">
      <c r="B281" s="1"/>
      <c r="C281" s="16"/>
      <c r="D281" s="16"/>
      <c r="E281" s="16"/>
      <c r="F281" s="16"/>
      <c r="G281" s="18"/>
      <c r="H281" s="16"/>
      <c r="I281" s="19"/>
      <c r="J281" s="16"/>
      <c r="K281" s="17"/>
    </row>
    <row r="282" spans="2:11" x14ac:dyDescent="0.35">
      <c r="B282" s="1"/>
      <c r="C282" s="16"/>
      <c r="D282" s="16"/>
      <c r="E282" s="16"/>
      <c r="F282" s="16"/>
      <c r="G282" s="18"/>
      <c r="H282" s="16"/>
      <c r="I282" s="19"/>
      <c r="J282" s="16"/>
      <c r="K282" s="17"/>
    </row>
    <row r="283" spans="2:11" x14ac:dyDescent="0.35">
      <c r="B283" s="1"/>
      <c r="C283" s="16"/>
      <c r="D283" s="16"/>
      <c r="E283" s="16"/>
      <c r="F283" s="16"/>
      <c r="G283" s="18"/>
      <c r="H283" s="16"/>
      <c r="I283" s="19"/>
      <c r="J283" s="16"/>
      <c r="K283" s="17"/>
    </row>
    <row r="284" spans="2:11" x14ac:dyDescent="0.35">
      <c r="B284" s="1"/>
      <c r="C284" s="16"/>
      <c r="D284" s="16"/>
      <c r="E284" s="16"/>
      <c r="F284" s="16"/>
      <c r="G284" s="18"/>
      <c r="H284" s="16"/>
      <c r="I284" s="19"/>
      <c r="J284" s="16"/>
      <c r="K284" s="17"/>
    </row>
    <row r="285" spans="2:11" x14ac:dyDescent="0.35">
      <c r="B285" s="1"/>
      <c r="C285" s="16"/>
      <c r="D285" s="16"/>
      <c r="E285" s="16"/>
      <c r="F285" s="16"/>
      <c r="G285" s="18"/>
      <c r="H285" s="16"/>
      <c r="I285" s="19"/>
      <c r="J285" s="16"/>
      <c r="K285" s="17"/>
    </row>
    <row r="286" spans="2:11" x14ac:dyDescent="0.35">
      <c r="B286" s="1"/>
      <c r="C286" s="16"/>
      <c r="D286" s="16"/>
      <c r="E286" s="16"/>
      <c r="F286" s="16"/>
      <c r="G286" s="18"/>
      <c r="H286" s="16"/>
      <c r="I286" s="19"/>
      <c r="J286" s="16"/>
      <c r="K286" s="17"/>
    </row>
    <row r="287" spans="2:11" x14ac:dyDescent="0.35">
      <c r="B287" s="1"/>
      <c r="C287" s="16"/>
      <c r="D287" s="16"/>
      <c r="E287" s="16"/>
      <c r="F287" s="16"/>
      <c r="G287" s="18"/>
      <c r="H287" s="16"/>
      <c r="I287" s="19"/>
      <c r="J287" s="16"/>
      <c r="K287" s="17"/>
    </row>
    <row r="288" spans="2:11" x14ac:dyDescent="0.35">
      <c r="B288" s="1"/>
      <c r="C288" s="16"/>
      <c r="D288" s="16"/>
      <c r="E288" s="16"/>
      <c r="F288" s="16"/>
      <c r="G288" s="18"/>
      <c r="H288" s="16"/>
      <c r="I288" s="19"/>
      <c r="J288" s="16"/>
      <c r="K288" s="17"/>
    </row>
    <row r="289" spans="2:11" x14ac:dyDescent="0.35">
      <c r="B289" s="1"/>
      <c r="C289" s="16"/>
      <c r="D289" s="16"/>
      <c r="E289" s="16"/>
      <c r="F289" s="16"/>
      <c r="G289" s="18"/>
      <c r="H289" s="16"/>
      <c r="I289" s="19"/>
      <c r="J289" s="16"/>
      <c r="K289" s="17"/>
    </row>
    <row r="290" spans="2:11" x14ac:dyDescent="0.35">
      <c r="B290" s="1"/>
      <c r="C290" s="16"/>
      <c r="D290" s="16"/>
      <c r="E290" s="16"/>
      <c r="F290" s="16"/>
      <c r="G290" s="18"/>
      <c r="H290" s="16"/>
      <c r="I290" s="19"/>
      <c r="J290" s="16"/>
      <c r="K290" s="17"/>
    </row>
    <row r="291" spans="2:11" x14ac:dyDescent="0.35">
      <c r="B291" s="1"/>
      <c r="C291" s="16"/>
      <c r="D291" s="16"/>
      <c r="E291" s="16"/>
      <c r="F291" s="16"/>
      <c r="G291" s="18"/>
      <c r="H291" s="16"/>
      <c r="I291" s="19"/>
      <c r="J291" s="16"/>
      <c r="K291" s="17"/>
    </row>
    <row r="292" spans="2:11" x14ac:dyDescent="0.35">
      <c r="B292" s="1"/>
      <c r="C292" s="16"/>
      <c r="D292" s="16"/>
      <c r="E292" s="16"/>
      <c r="F292" s="16"/>
      <c r="G292" s="18"/>
      <c r="H292" s="16"/>
      <c r="I292" s="19"/>
      <c r="J292" s="16"/>
      <c r="K292" s="17"/>
    </row>
    <row r="293" spans="2:11" x14ac:dyDescent="0.35">
      <c r="B293" s="1"/>
      <c r="C293" s="16"/>
      <c r="D293" s="16"/>
      <c r="E293" s="16"/>
      <c r="F293" s="16"/>
      <c r="G293" s="18"/>
      <c r="H293" s="16"/>
      <c r="I293" s="19"/>
      <c r="J293" s="16"/>
      <c r="K293" s="17"/>
    </row>
    <row r="294" spans="2:11" x14ac:dyDescent="0.35">
      <c r="B294" s="1"/>
      <c r="C294" s="16"/>
      <c r="D294" s="16"/>
      <c r="E294" s="16"/>
      <c r="F294" s="16"/>
      <c r="G294" s="18"/>
      <c r="H294" s="16"/>
      <c r="I294" s="19"/>
      <c r="J294" s="16"/>
      <c r="K294" s="17"/>
    </row>
    <row r="295" spans="2:11" x14ac:dyDescent="0.35">
      <c r="B295" s="1"/>
      <c r="C295" s="16"/>
      <c r="D295" s="16"/>
      <c r="E295" s="16"/>
      <c r="F295" s="16"/>
      <c r="G295" s="18"/>
      <c r="H295" s="16"/>
      <c r="I295" s="19"/>
      <c r="J295" s="16"/>
      <c r="K295" s="17"/>
    </row>
    <row r="296" spans="2:11" x14ac:dyDescent="0.35">
      <c r="B296" s="1"/>
      <c r="C296" s="16"/>
      <c r="D296" s="16"/>
      <c r="E296" s="16"/>
      <c r="F296" s="16"/>
      <c r="G296" s="18"/>
      <c r="H296" s="16"/>
      <c r="I296" s="19"/>
      <c r="J296" s="16"/>
      <c r="K296" s="17"/>
    </row>
    <row r="297" spans="2:11" x14ac:dyDescent="0.35">
      <c r="B297" s="1"/>
      <c r="C297" s="16"/>
      <c r="D297" s="16"/>
      <c r="E297" s="16"/>
      <c r="F297" s="16"/>
      <c r="G297" s="18"/>
      <c r="H297" s="16"/>
      <c r="I297" s="19"/>
      <c r="J297" s="16"/>
      <c r="K297" s="17"/>
    </row>
    <row r="298" spans="2:11" x14ac:dyDescent="0.35">
      <c r="B298" s="1"/>
      <c r="C298" s="16"/>
      <c r="D298" s="16"/>
      <c r="E298" s="16"/>
      <c r="F298" s="16"/>
      <c r="G298" s="18"/>
      <c r="H298" s="16"/>
      <c r="I298" s="19"/>
      <c r="J298" s="16"/>
      <c r="K298" s="17"/>
    </row>
    <row r="299" spans="2:11" x14ac:dyDescent="0.35">
      <c r="B299" s="1"/>
      <c r="C299" s="16"/>
      <c r="D299" s="16"/>
      <c r="E299" s="16"/>
      <c r="F299" s="16"/>
      <c r="G299" s="18"/>
      <c r="H299" s="16"/>
      <c r="I299" s="19"/>
      <c r="J299" s="16"/>
      <c r="K299" s="17"/>
    </row>
    <row r="300" spans="2:11" x14ac:dyDescent="0.35">
      <c r="B300" s="1"/>
      <c r="C300" s="16"/>
      <c r="D300" s="16"/>
      <c r="E300" s="16"/>
      <c r="F300" s="16"/>
      <c r="G300" s="18"/>
      <c r="H300" s="16"/>
      <c r="I300" s="19"/>
      <c r="J300" s="16"/>
      <c r="K300" s="17"/>
    </row>
    <row r="301" spans="2:11" x14ac:dyDescent="0.35">
      <c r="B301" s="1"/>
      <c r="C301" s="16"/>
      <c r="D301" s="16"/>
      <c r="E301" s="16"/>
      <c r="F301" s="16"/>
      <c r="G301" s="18"/>
      <c r="H301" s="16"/>
      <c r="I301" s="19"/>
      <c r="J301" s="16"/>
      <c r="K301" s="17"/>
    </row>
    <row r="302" spans="2:11" x14ac:dyDescent="0.35">
      <c r="B302" s="1"/>
      <c r="C302" s="16"/>
      <c r="D302" s="16"/>
      <c r="E302" s="16"/>
      <c r="F302" s="16"/>
      <c r="G302" s="18"/>
      <c r="H302" s="16"/>
      <c r="I302" s="19"/>
      <c r="J302" s="16"/>
      <c r="K302" s="17"/>
    </row>
    <row r="303" spans="2:11" x14ac:dyDescent="0.35">
      <c r="B303" s="1"/>
      <c r="C303" s="16"/>
      <c r="D303" s="16"/>
      <c r="E303" s="16"/>
      <c r="F303" s="16"/>
      <c r="G303" s="18"/>
      <c r="H303" s="16"/>
      <c r="I303" s="19"/>
      <c r="J303" s="16"/>
      <c r="K303" s="17"/>
    </row>
    <row r="304" spans="2:11" x14ac:dyDescent="0.35">
      <c r="B304" s="1"/>
      <c r="C304" s="16"/>
      <c r="D304" s="16"/>
      <c r="E304" s="16"/>
      <c r="F304" s="16"/>
      <c r="G304" s="18"/>
      <c r="H304" s="16"/>
      <c r="I304" s="19"/>
      <c r="J304" s="16"/>
      <c r="K304" s="17"/>
    </row>
    <row r="305" spans="2:11" x14ac:dyDescent="0.35">
      <c r="B305" s="1"/>
      <c r="C305" s="16"/>
      <c r="D305" s="16"/>
      <c r="E305" s="16"/>
      <c r="F305" s="16"/>
      <c r="G305" s="18"/>
      <c r="H305" s="16"/>
      <c r="I305" s="19"/>
      <c r="J305" s="16"/>
      <c r="K305" s="17"/>
    </row>
    <row r="306" spans="2:11" x14ac:dyDescent="0.35">
      <c r="B306" s="1"/>
      <c r="C306" s="16"/>
      <c r="D306" s="16"/>
      <c r="E306" s="16"/>
      <c r="F306" s="16"/>
      <c r="G306" s="18"/>
      <c r="H306" s="16"/>
      <c r="I306" s="19"/>
      <c r="J306" s="16"/>
      <c r="K306" s="17"/>
    </row>
    <row r="307" spans="2:11" x14ac:dyDescent="0.35">
      <c r="B307" s="1"/>
      <c r="C307" s="16"/>
      <c r="D307" s="16"/>
      <c r="E307" s="16"/>
      <c r="F307" s="16"/>
      <c r="G307" s="18"/>
      <c r="H307" s="16"/>
      <c r="I307" s="19"/>
      <c r="J307" s="16"/>
      <c r="K307" s="17"/>
    </row>
    <row r="308" spans="2:11" x14ac:dyDescent="0.35">
      <c r="B308" s="1"/>
      <c r="C308" s="16"/>
      <c r="D308" s="16"/>
      <c r="E308" s="16"/>
      <c r="F308" s="16"/>
      <c r="G308" s="18"/>
      <c r="H308" s="16"/>
      <c r="I308" s="19"/>
      <c r="J308" s="16"/>
      <c r="K308" s="17"/>
    </row>
    <row r="309" spans="2:11" x14ac:dyDescent="0.35">
      <c r="B309" s="1"/>
      <c r="C309" s="16"/>
      <c r="D309" s="16"/>
      <c r="E309" s="16"/>
      <c r="F309" s="16"/>
      <c r="G309" s="18"/>
      <c r="H309" s="16"/>
      <c r="I309" s="19"/>
      <c r="J309" s="16"/>
      <c r="K309" s="17"/>
    </row>
    <row r="310" spans="2:11" x14ac:dyDescent="0.35">
      <c r="B310" s="1"/>
      <c r="C310" s="16"/>
      <c r="D310" s="16"/>
      <c r="E310" s="16"/>
      <c r="F310" s="16"/>
      <c r="G310" s="18"/>
      <c r="H310" s="16"/>
      <c r="I310" s="19"/>
      <c r="J310" s="16"/>
      <c r="K310" s="17"/>
    </row>
    <row r="311" spans="2:11" x14ac:dyDescent="0.35">
      <c r="B311" s="1"/>
      <c r="C311" s="16"/>
      <c r="D311" s="16"/>
      <c r="E311" s="16"/>
      <c r="F311" s="16"/>
      <c r="G311" s="18"/>
      <c r="H311" s="16"/>
      <c r="I311" s="19"/>
      <c r="J311" s="16"/>
      <c r="K311" s="17"/>
    </row>
    <row r="312" spans="2:11" x14ac:dyDescent="0.35">
      <c r="B312" s="1"/>
      <c r="C312" s="16"/>
      <c r="D312" s="16"/>
      <c r="E312" s="16"/>
      <c r="F312" s="16"/>
      <c r="G312" s="18"/>
      <c r="H312" s="16"/>
      <c r="I312" s="19"/>
      <c r="J312" s="16"/>
      <c r="K312" s="17"/>
    </row>
    <row r="313" spans="2:11" x14ac:dyDescent="0.35">
      <c r="B313" s="1"/>
      <c r="C313" s="16"/>
      <c r="D313" s="16"/>
      <c r="E313" s="16"/>
      <c r="F313" s="16"/>
      <c r="G313" s="18"/>
      <c r="H313" s="16"/>
      <c r="I313" s="19"/>
      <c r="J313" s="16"/>
      <c r="K313" s="17"/>
    </row>
    <row r="314" spans="2:11" x14ac:dyDescent="0.35">
      <c r="B314" s="1"/>
      <c r="C314" s="16"/>
      <c r="D314" s="16"/>
      <c r="E314" s="16"/>
      <c r="F314" s="16"/>
      <c r="G314" s="18"/>
      <c r="H314" s="16"/>
      <c r="I314" s="19"/>
      <c r="J314" s="16"/>
      <c r="K314" s="17"/>
    </row>
    <row r="315" spans="2:11" x14ac:dyDescent="0.35">
      <c r="B315" s="1"/>
      <c r="C315" s="16"/>
      <c r="D315" s="16"/>
      <c r="E315" s="16"/>
      <c r="F315" s="16"/>
      <c r="G315" s="18"/>
      <c r="H315" s="16"/>
      <c r="I315" s="19"/>
      <c r="J315" s="16"/>
      <c r="K315" s="17"/>
    </row>
    <row r="316" spans="2:11" x14ac:dyDescent="0.35">
      <c r="B316" s="1"/>
      <c r="C316" s="16"/>
      <c r="D316" s="16"/>
      <c r="E316" s="16"/>
      <c r="F316" s="16"/>
      <c r="G316" s="18"/>
      <c r="H316" s="16"/>
      <c r="I316" s="19"/>
      <c r="J316" s="16"/>
      <c r="K316" s="17"/>
    </row>
    <row r="317" spans="2:11" x14ac:dyDescent="0.35">
      <c r="B317" s="1"/>
      <c r="C317" s="16"/>
      <c r="D317" s="16"/>
      <c r="E317" s="16"/>
      <c r="F317" s="16"/>
      <c r="G317" s="18"/>
      <c r="H317" s="16"/>
      <c r="I317" s="19"/>
      <c r="J317" s="16"/>
      <c r="K317" s="17"/>
    </row>
    <row r="318" spans="2:11" x14ac:dyDescent="0.35">
      <c r="B318" s="1"/>
      <c r="C318" s="16"/>
      <c r="D318" s="16"/>
      <c r="E318" s="16"/>
      <c r="F318" s="16"/>
      <c r="G318" s="18"/>
      <c r="H318" s="16"/>
      <c r="I318" s="19"/>
      <c r="J318" s="16"/>
      <c r="K318" s="17"/>
    </row>
    <row r="319" spans="2:11" x14ac:dyDescent="0.35">
      <c r="B319" s="1"/>
      <c r="C319" s="16"/>
      <c r="D319" s="16"/>
      <c r="E319" s="16"/>
      <c r="F319" s="16"/>
      <c r="G319" s="18"/>
      <c r="H319" s="16"/>
      <c r="I319" s="19"/>
      <c r="J319" s="16"/>
      <c r="K319" s="17"/>
    </row>
    <row r="320" spans="2:11" x14ac:dyDescent="0.35">
      <c r="B320" s="1"/>
      <c r="C320" s="16"/>
      <c r="D320" s="16"/>
      <c r="E320" s="16"/>
      <c r="F320" s="16"/>
      <c r="G320" s="18"/>
      <c r="H320" s="16"/>
      <c r="I320" s="19"/>
      <c r="J320" s="16"/>
      <c r="K320" s="17"/>
    </row>
    <row r="321" spans="2:11" x14ac:dyDescent="0.35">
      <c r="B321" s="1"/>
      <c r="C321" s="16"/>
      <c r="D321" s="16"/>
      <c r="E321" s="16"/>
      <c r="F321" s="16"/>
      <c r="G321" s="18"/>
      <c r="H321" s="16"/>
      <c r="I321" s="19"/>
      <c r="J321" s="16"/>
      <c r="K321" s="17"/>
    </row>
    <row r="322" spans="2:11" x14ac:dyDescent="0.35">
      <c r="B322" s="1"/>
      <c r="C322" s="16"/>
      <c r="D322" s="16"/>
      <c r="E322" s="16"/>
      <c r="F322" s="16"/>
      <c r="G322" s="18"/>
      <c r="H322" s="16"/>
      <c r="I322" s="19"/>
      <c r="J322" s="16"/>
      <c r="K322" s="17"/>
    </row>
    <row r="323" spans="2:11" x14ac:dyDescent="0.35">
      <c r="B323" s="1"/>
      <c r="C323" s="16"/>
      <c r="D323" s="16"/>
      <c r="E323" s="16"/>
      <c r="F323" s="16"/>
      <c r="G323" s="18"/>
      <c r="H323" s="16"/>
      <c r="I323" s="19"/>
      <c r="J323" s="16"/>
      <c r="K323" s="17"/>
    </row>
    <row r="324" spans="2:11" x14ac:dyDescent="0.35">
      <c r="B324" s="1"/>
      <c r="C324" s="16"/>
      <c r="D324" s="16"/>
      <c r="E324" s="16"/>
      <c r="F324" s="16"/>
      <c r="G324" s="18"/>
      <c r="H324" s="16"/>
      <c r="I324" s="19"/>
      <c r="J324" s="16"/>
      <c r="K324" s="17"/>
    </row>
    <row r="325" spans="2:11" x14ac:dyDescent="0.35">
      <c r="B325" s="1"/>
      <c r="C325" s="16"/>
      <c r="D325" s="16"/>
      <c r="E325" s="16"/>
      <c r="F325" s="16"/>
      <c r="G325" s="18"/>
      <c r="H325" s="16"/>
      <c r="I325" s="19"/>
      <c r="J325" s="16"/>
      <c r="K325" s="17"/>
    </row>
    <row r="326" spans="2:11" x14ac:dyDescent="0.35">
      <c r="B326" s="1"/>
      <c r="C326" s="16"/>
      <c r="D326" s="16"/>
      <c r="E326" s="16"/>
      <c r="F326" s="16"/>
      <c r="G326" s="18"/>
      <c r="H326" s="16"/>
      <c r="I326" s="19"/>
      <c r="J326" s="16"/>
      <c r="K326" s="17"/>
    </row>
    <row r="327" spans="2:11" x14ac:dyDescent="0.35">
      <c r="B327" s="1"/>
      <c r="C327" s="16"/>
      <c r="D327" s="16"/>
      <c r="E327" s="16"/>
      <c r="F327" s="16"/>
      <c r="G327" s="18"/>
      <c r="H327" s="16"/>
      <c r="I327" s="19"/>
      <c r="J327" s="16"/>
      <c r="K327" s="17"/>
    </row>
    <row r="328" spans="2:11" x14ac:dyDescent="0.35">
      <c r="B328" s="1"/>
      <c r="C328" s="16"/>
      <c r="D328" s="16"/>
      <c r="E328" s="16"/>
      <c r="F328" s="16"/>
      <c r="G328" s="18"/>
      <c r="H328" s="16"/>
      <c r="I328" s="19"/>
      <c r="J328" s="16"/>
      <c r="K328" s="17"/>
    </row>
    <row r="329" spans="2:11" x14ac:dyDescent="0.35">
      <c r="B329" s="1"/>
      <c r="C329" s="16"/>
      <c r="D329" s="16"/>
      <c r="E329" s="16"/>
      <c r="F329" s="16"/>
      <c r="G329" s="18"/>
      <c r="H329" s="16"/>
      <c r="I329" s="19"/>
      <c r="J329" s="16"/>
      <c r="K329" s="17"/>
    </row>
    <row r="330" spans="2:11" x14ac:dyDescent="0.35">
      <c r="B330" s="1"/>
      <c r="C330" s="16"/>
      <c r="D330" s="16"/>
      <c r="E330" s="16"/>
      <c r="F330" s="16"/>
      <c r="G330" s="18"/>
      <c r="H330" s="16"/>
      <c r="I330" s="19"/>
      <c r="J330" s="16"/>
      <c r="K330" s="17"/>
    </row>
    <row r="331" spans="2:11" x14ac:dyDescent="0.35">
      <c r="B331" s="1"/>
      <c r="C331" s="16"/>
      <c r="D331" s="16"/>
      <c r="E331" s="16"/>
      <c r="F331" s="16"/>
      <c r="G331" s="18"/>
      <c r="H331" s="16"/>
      <c r="I331" s="19"/>
      <c r="J331" s="16"/>
      <c r="K331" s="17"/>
    </row>
    <row r="332" spans="2:11" x14ac:dyDescent="0.35">
      <c r="B332" s="1"/>
      <c r="C332" s="16"/>
      <c r="D332" s="16"/>
      <c r="E332" s="16"/>
      <c r="F332" s="16"/>
      <c r="G332" s="18"/>
      <c r="H332" s="16"/>
      <c r="I332" s="19"/>
      <c r="J332" s="16"/>
      <c r="K332" s="17"/>
    </row>
    <row r="333" spans="2:11" x14ac:dyDescent="0.35">
      <c r="B333" s="1"/>
      <c r="C333" s="16"/>
      <c r="D333" s="16"/>
      <c r="E333" s="16"/>
      <c r="F333" s="16"/>
      <c r="G333" s="18"/>
      <c r="H333" s="16"/>
      <c r="I333" s="19"/>
      <c r="J333" s="16"/>
      <c r="K333" s="17"/>
    </row>
    <row r="334" spans="2:11" x14ac:dyDescent="0.35">
      <c r="B334" s="1"/>
      <c r="C334" s="16"/>
      <c r="D334" s="16"/>
      <c r="E334" s="16"/>
      <c r="F334" s="16"/>
      <c r="G334" s="18"/>
      <c r="H334" s="16"/>
      <c r="I334" s="19"/>
      <c r="J334" s="16"/>
      <c r="K334" s="17"/>
    </row>
    <row r="335" spans="2:11" x14ac:dyDescent="0.35">
      <c r="B335" s="1"/>
      <c r="C335" s="16"/>
      <c r="D335" s="16"/>
      <c r="E335" s="16"/>
      <c r="F335" s="16"/>
      <c r="G335" s="18"/>
      <c r="H335" s="16"/>
      <c r="I335" s="19"/>
      <c r="J335" s="16"/>
      <c r="K335" s="17"/>
    </row>
    <row r="336" spans="2:11" x14ac:dyDescent="0.35">
      <c r="B336" s="1"/>
      <c r="C336" s="16"/>
      <c r="D336" s="16"/>
      <c r="E336" s="16"/>
      <c r="F336" s="16"/>
      <c r="G336" s="18"/>
      <c r="H336" s="16"/>
      <c r="I336" s="19"/>
      <c r="J336" s="16"/>
      <c r="K336" s="17"/>
    </row>
    <row r="337" spans="2:11" x14ac:dyDescent="0.35">
      <c r="B337" s="1"/>
      <c r="C337" s="16"/>
      <c r="D337" s="16"/>
      <c r="E337" s="16"/>
      <c r="F337" s="16"/>
      <c r="G337" s="18"/>
      <c r="H337" s="16"/>
      <c r="I337" s="19"/>
      <c r="J337" s="16"/>
      <c r="K337" s="17"/>
    </row>
    <row r="338" spans="2:11" x14ac:dyDescent="0.35">
      <c r="B338" s="1"/>
      <c r="C338" s="16"/>
      <c r="D338" s="16"/>
      <c r="E338" s="16"/>
      <c r="F338" s="16"/>
      <c r="G338" s="18"/>
      <c r="H338" s="16"/>
      <c r="I338" s="19"/>
      <c r="J338" s="16"/>
      <c r="K338" s="17"/>
    </row>
    <row r="339" spans="2:11" x14ac:dyDescent="0.35">
      <c r="B339" s="1"/>
      <c r="C339" s="16"/>
      <c r="D339" s="16"/>
      <c r="E339" s="16"/>
      <c r="F339" s="16"/>
      <c r="G339" s="18"/>
      <c r="H339" s="16"/>
      <c r="I339" s="19"/>
      <c r="J339" s="16"/>
      <c r="K339" s="17"/>
    </row>
    <row r="340" spans="2:11" x14ac:dyDescent="0.35">
      <c r="B340" s="1"/>
      <c r="C340" s="16"/>
      <c r="D340" s="16"/>
      <c r="E340" s="16"/>
      <c r="F340" s="16"/>
      <c r="G340" s="18"/>
      <c r="H340" s="16"/>
      <c r="I340" s="19"/>
      <c r="J340" s="16"/>
      <c r="K340" s="17"/>
    </row>
    <row r="341" spans="2:11" x14ac:dyDescent="0.35">
      <c r="B341" s="1"/>
      <c r="C341" s="16"/>
      <c r="D341" s="16"/>
      <c r="E341" s="16"/>
      <c r="F341" s="16"/>
      <c r="G341" s="18"/>
      <c r="H341" s="16"/>
      <c r="I341" s="19"/>
      <c r="J341" s="16"/>
      <c r="K341" s="17"/>
    </row>
    <row r="342" spans="2:11" x14ac:dyDescent="0.35">
      <c r="B342" s="1"/>
      <c r="C342" s="16"/>
      <c r="D342" s="16"/>
      <c r="E342" s="16"/>
      <c r="F342" s="16"/>
      <c r="G342" s="18"/>
      <c r="H342" s="16"/>
      <c r="I342" s="19"/>
      <c r="J342" s="16"/>
      <c r="K342" s="17"/>
    </row>
    <row r="343" spans="2:11" x14ac:dyDescent="0.35">
      <c r="B343" s="1"/>
      <c r="C343" s="16"/>
      <c r="D343" s="16"/>
      <c r="E343" s="16"/>
      <c r="F343" s="16"/>
      <c r="G343" s="18"/>
      <c r="H343" s="16"/>
      <c r="I343" s="19"/>
      <c r="J343" s="16"/>
      <c r="K343" s="17"/>
    </row>
    <row r="344" spans="2:11" x14ac:dyDescent="0.35">
      <c r="B344" s="1"/>
      <c r="C344" s="16"/>
      <c r="D344" s="16"/>
      <c r="E344" s="16"/>
      <c r="F344" s="16"/>
      <c r="G344" s="18"/>
      <c r="H344" s="16"/>
      <c r="I344" s="19"/>
      <c r="J344" s="16"/>
      <c r="K344" s="17"/>
    </row>
    <row r="345" spans="2:11" x14ac:dyDescent="0.35">
      <c r="B345" s="1"/>
      <c r="C345" s="16"/>
      <c r="D345" s="16"/>
      <c r="E345" s="16"/>
      <c r="F345" s="16"/>
      <c r="G345" s="18"/>
      <c r="H345" s="16"/>
      <c r="I345" s="19"/>
      <c r="J345" s="16"/>
      <c r="K345" s="17"/>
    </row>
    <row r="346" spans="2:11" x14ac:dyDescent="0.35">
      <c r="B346" s="1"/>
      <c r="C346" s="16"/>
      <c r="D346" s="16"/>
      <c r="E346" s="16"/>
      <c r="F346" s="16"/>
      <c r="G346" s="18"/>
      <c r="H346" s="16"/>
      <c r="I346" s="19"/>
      <c r="J346" s="16"/>
      <c r="K346" s="17"/>
    </row>
    <row r="347" spans="2:11" x14ac:dyDescent="0.35">
      <c r="B347" s="1"/>
      <c r="C347" s="16"/>
      <c r="D347" s="16"/>
      <c r="E347" s="16"/>
      <c r="F347" s="16"/>
      <c r="G347" s="18"/>
      <c r="H347" s="16"/>
      <c r="I347" s="19"/>
      <c r="J347" s="16"/>
      <c r="K347" s="17"/>
    </row>
    <row r="348" spans="2:11" x14ac:dyDescent="0.35">
      <c r="B348" s="1"/>
      <c r="C348" s="16"/>
      <c r="D348" s="16"/>
      <c r="E348" s="16"/>
      <c r="F348" s="16"/>
      <c r="G348" s="18"/>
      <c r="H348" s="16"/>
      <c r="I348" s="19"/>
      <c r="J348" s="16"/>
      <c r="K348" s="17"/>
    </row>
    <row r="349" spans="2:11" x14ac:dyDescent="0.35">
      <c r="B349" s="1"/>
      <c r="C349" s="16"/>
      <c r="D349" s="16"/>
      <c r="E349" s="16"/>
      <c r="F349" s="16"/>
      <c r="G349" s="18"/>
      <c r="H349" s="16"/>
      <c r="I349" s="19"/>
      <c r="J349" s="16"/>
      <c r="K349" s="17"/>
    </row>
    <row r="350" spans="2:11" x14ac:dyDescent="0.35">
      <c r="B350" s="1"/>
      <c r="C350" s="16"/>
      <c r="D350" s="16"/>
      <c r="E350" s="16"/>
      <c r="F350" s="16"/>
      <c r="G350" s="18"/>
      <c r="H350" s="16"/>
      <c r="I350" s="19"/>
      <c r="J350" s="16"/>
      <c r="K350" s="17"/>
    </row>
    <row r="351" spans="2:11" x14ac:dyDescent="0.35">
      <c r="B351" s="1"/>
      <c r="C351" s="16"/>
      <c r="D351" s="16"/>
      <c r="E351" s="16"/>
      <c r="F351" s="16"/>
      <c r="G351" s="18"/>
      <c r="H351" s="16"/>
      <c r="I351" s="19"/>
      <c r="J351" s="16"/>
      <c r="K351" s="17"/>
    </row>
    <row r="352" spans="2:11" x14ac:dyDescent="0.35">
      <c r="B352" s="1"/>
      <c r="C352" s="16"/>
      <c r="D352" s="16"/>
      <c r="E352" s="16"/>
      <c r="F352" s="16"/>
      <c r="G352" s="18"/>
      <c r="H352" s="16"/>
      <c r="I352" s="19"/>
      <c r="J352" s="16"/>
      <c r="K352" s="17"/>
    </row>
    <row r="353" spans="2:11" x14ac:dyDescent="0.35">
      <c r="B353" s="1"/>
      <c r="C353" s="16"/>
      <c r="D353" s="16"/>
      <c r="E353" s="16"/>
      <c r="F353" s="16"/>
      <c r="G353" s="18"/>
      <c r="H353" s="16"/>
      <c r="I353" s="19"/>
      <c r="J353" s="16"/>
      <c r="K353" s="17"/>
    </row>
    <row r="354" spans="2:11" x14ac:dyDescent="0.35">
      <c r="B354" s="1"/>
      <c r="C354" s="16"/>
      <c r="D354" s="16"/>
      <c r="E354" s="16"/>
      <c r="F354" s="16"/>
      <c r="G354" s="18"/>
      <c r="H354" s="16"/>
      <c r="I354" s="19"/>
      <c r="J354" s="16"/>
      <c r="K354" s="17"/>
    </row>
    <row r="355" spans="2:11" x14ac:dyDescent="0.35">
      <c r="B355" s="1"/>
      <c r="C355" s="16"/>
      <c r="D355" s="16"/>
      <c r="E355" s="16"/>
      <c r="F355" s="16"/>
      <c r="G355" s="18"/>
      <c r="H355" s="16"/>
      <c r="I355" s="19"/>
      <c r="J355" s="16"/>
      <c r="K355" s="17"/>
    </row>
    <row r="356" spans="2:11" x14ac:dyDescent="0.35">
      <c r="B356" s="1"/>
      <c r="C356" s="16"/>
      <c r="D356" s="16"/>
      <c r="E356" s="16"/>
      <c r="F356" s="16"/>
      <c r="G356" s="18"/>
      <c r="H356" s="16"/>
      <c r="I356" s="19"/>
      <c r="J356" s="16"/>
      <c r="K356" s="17"/>
    </row>
    <row r="357" spans="2:11" x14ac:dyDescent="0.35">
      <c r="B357" s="1"/>
      <c r="C357" s="16"/>
      <c r="D357" s="16"/>
      <c r="E357" s="16"/>
      <c r="F357" s="16"/>
      <c r="G357" s="18"/>
      <c r="H357" s="16"/>
      <c r="I357" s="19"/>
      <c r="J357" s="16"/>
      <c r="K357" s="17"/>
    </row>
    <row r="358" spans="2:11" x14ac:dyDescent="0.35">
      <c r="B358" s="1"/>
      <c r="C358" s="16"/>
      <c r="D358" s="16"/>
      <c r="E358" s="16"/>
      <c r="F358" s="16"/>
      <c r="G358" s="18"/>
      <c r="H358" s="16"/>
      <c r="I358" s="19"/>
      <c r="J358" s="16"/>
      <c r="K358" s="17"/>
    </row>
    <row r="359" spans="2:11" x14ac:dyDescent="0.35">
      <c r="B359" s="1"/>
      <c r="C359" s="16"/>
      <c r="D359" s="16"/>
      <c r="E359" s="16"/>
      <c r="F359" s="16"/>
      <c r="G359" s="18"/>
      <c r="H359" s="16"/>
      <c r="I359" s="19"/>
      <c r="J359" s="16"/>
      <c r="K359" s="17"/>
    </row>
    <row r="360" spans="2:11" x14ac:dyDescent="0.35">
      <c r="B360" s="1"/>
      <c r="C360" s="16"/>
      <c r="D360" s="16"/>
      <c r="E360" s="16"/>
      <c r="F360" s="16"/>
      <c r="G360" s="18"/>
      <c r="H360" s="16"/>
      <c r="I360" s="19"/>
      <c r="J360" s="16"/>
      <c r="K360" s="17"/>
    </row>
    <row r="361" spans="2:11" x14ac:dyDescent="0.35">
      <c r="B361" s="1"/>
      <c r="C361" s="16"/>
      <c r="D361" s="16"/>
      <c r="E361" s="16"/>
      <c r="F361" s="16"/>
      <c r="G361" s="18"/>
      <c r="H361" s="16"/>
      <c r="I361" s="19"/>
      <c r="J361" s="16"/>
      <c r="K361" s="17"/>
    </row>
    <row r="362" spans="2:11" x14ac:dyDescent="0.35">
      <c r="B362" s="1"/>
      <c r="C362" s="16"/>
      <c r="D362" s="16"/>
      <c r="E362" s="16"/>
      <c r="F362" s="16"/>
      <c r="G362" s="18"/>
      <c r="H362" s="16"/>
      <c r="I362" s="19"/>
      <c r="J362" s="16"/>
      <c r="K362" s="17"/>
    </row>
    <row r="363" spans="2:11" x14ac:dyDescent="0.35">
      <c r="B363" s="1"/>
      <c r="C363" s="16"/>
      <c r="D363" s="16"/>
      <c r="E363" s="16"/>
      <c r="F363" s="16"/>
      <c r="G363" s="18"/>
      <c r="H363" s="16"/>
      <c r="I363" s="19"/>
      <c r="J363" s="16"/>
      <c r="K363" s="17"/>
    </row>
    <row r="364" spans="2:11" x14ac:dyDescent="0.35">
      <c r="B364" s="1"/>
      <c r="C364" s="16"/>
      <c r="D364" s="16"/>
      <c r="E364" s="16"/>
      <c r="F364" s="16"/>
      <c r="G364" s="18"/>
      <c r="H364" s="16"/>
      <c r="I364" s="19"/>
      <c r="J364" s="16"/>
      <c r="K364" s="17"/>
    </row>
    <row r="365" spans="2:11" x14ac:dyDescent="0.35">
      <c r="B365" s="1"/>
      <c r="C365" s="16"/>
      <c r="D365" s="16"/>
      <c r="E365" s="16"/>
      <c r="F365" s="16"/>
      <c r="G365" s="18"/>
      <c r="H365" s="16"/>
      <c r="I365" s="19"/>
      <c r="J365" s="16"/>
      <c r="K365" s="17"/>
    </row>
    <row r="366" spans="2:11" x14ac:dyDescent="0.35">
      <c r="B366" s="1"/>
      <c r="C366" s="16"/>
      <c r="D366" s="16"/>
      <c r="E366" s="16"/>
      <c r="F366" s="16"/>
      <c r="G366" s="18"/>
      <c r="H366" s="16"/>
      <c r="I366" s="19"/>
      <c r="J366" s="16"/>
      <c r="K366" s="17"/>
    </row>
    <row r="367" spans="2:11" x14ac:dyDescent="0.35">
      <c r="B367" s="1"/>
      <c r="C367" s="16"/>
      <c r="D367" s="16"/>
      <c r="E367" s="16"/>
      <c r="F367" s="16"/>
      <c r="G367" s="18"/>
      <c r="H367" s="16"/>
      <c r="I367" s="19"/>
      <c r="J367" s="16"/>
      <c r="K367" s="17"/>
    </row>
    <row r="368" spans="2:11" x14ac:dyDescent="0.35">
      <c r="B368" s="1"/>
      <c r="C368" s="16"/>
      <c r="D368" s="16"/>
      <c r="E368" s="16"/>
      <c r="F368" s="16"/>
      <c r="G368" s="18"/>
      <c r="H368" s="16"/>
      <c r="I368" s="19"/>
      <c r="J368" s="16"/>
      <c r="K368" s="17"/>
    </row>
    <row r="369" spans="2:11" x14ac:dyDescent="0.35">
      <c r="B369" s="1"/>
      <c r="C369" s="16"/>
      <c r="D369" s="16"/>
      <c r="E369" s="16"/>
      <c r="F369" s="16"/>
      <c r="G369" s="18"/>
      <c r="H369" s="16"/>
      <c r="I369" s="19"/>
      <c r="J369" s="16"/>
      <c r="K369" s="17"/>
    </row>
    <row r="370" spans="2:11" x14ac:dyDescent="0.35">
      <c r="B370" s="1"/>
      <c r="C370" s="16"/>
      <c r="D370" s="16"/>
      <c r="E370" s="16"/>
      <c r="F370" s="16"/>
      <c r="G370" s="18"/>
      <c r="H370" s="16"/>
      <c r="I370" s="19"/>
      <c r="J370" s="16"/>
      <c r="K370" s="17"/>
    </row>
    <row r="371" spans="2:11" x14ac:dyDescent="0.35">
      <c r="B371" s="1"/>
      <c r="C371" s="16"/>
      <c r="D371" s="16"/>
      <c r="E371" s="16"/>
      <c r="F371" s="16"/>
      <c r="G371" s="18"/>
      <c r="H371" s="16"/>
      <c r="I371" s="19"/>
      <c r="J371" s="16"/>
      <c r="K371" s="17"/>
    </row>
    <row r="372" spans="2:11" x14ac:dyDescent="0.35">
      <c r="B372" s="1"/>
      <c r="C372" s="16"/>
      <c r="D372" s="16"/>
      <c r="E372" s="16"/>
      <c r="F372" s="16"/>
      <c r="G372" s="18"/>
      <c r="H372" s="16"/>
      <c r="I372" s="19"/>
      <c r="J372" s="16"/>
      <c r="K372" s="17"/>
    </row>
    <row r="373" spans="2:11" x14ac:dyDescent="0.35">
      <c r="B373" s="1"/>
      <c r="C373" s="16"/>
      <c r="D373" s="16"/>
      <c r="E373" s="16"/>
      <c r="F373" s="16"/>
      <c r="G373" s="18"/>
      <c r="H373" s="16"/>
      <c r="I373" s="19"/>
      <c r="J373" s="16"/>
      <c r="K373" s="17"/>
    </row>
    <row r="374" spans="2:11" x14ac:dyDescent="0.35">
      <c r="B374" s="1"/>
      <c r="C374" s="16"/>
      <c r="D374" s="16"/>
      <c r="E374" s="16"/>
      <c r="F374" s="16"/>
      <c r="G374" s="18"/>
      <c r="H374" s="16"/>
      <c r="I374" s="19"/>
      <c r="J374" s="16"/>
      <c r="K374" s="17"/>
    </row>
    <row r="375" spans="2:11" x14ac:dyDescent="0.35">
      <c r="B375" s="1"/>
      <c r="C375" s="16"/>
      <c r="D375" s="16"/>
      <c r="E375" s="16"/>
      <c r="F375" s="16"/>
      <c r="G375" s="18"/>
      <c r="H375" s="16"/>
      <c r="I375" s="19"/>
      <c r="J375" s="16"/>
      <c r="K375" s="17"/>
    </row>
    <row r="376" spans="2:11" x14ac:dyDescent="0.35">
      <c r="B376" s="1"/>
      <c r="C376" s="16"/>
      <c r="D376" s="16"/>
      <c r="E376" s="16"/>
      <c r="F376" s="16"/>
      <c r="G376" s="18"/>
      <c r="H376" s="16"/>
      <c r="I376" s="19"/>
      <c r="J376" s="16"/>
      <c r="K376" s="17"/>
    </row>
    <row r="377" spans="2:11" x14ac:dyDescent="0.35">
      <c r="B377" s="1"/>
      <c r="C377" s="16"/>
      <c r="D377" s="16"/>
      <c r="E377" s="16"/>
      <c r="F377" s="16"/>
      <c r="G377" s="18"/>
      <c r="H377" s="16"/>
      <c r="I377" s="19"/>
      <c r="J377" s="16"/>
      <c r="K377" s="17"/>
    </row>
    <row r="378" spans="2:11" x14ac:dyDescent="0.35">
      <c r="B378" s="1"/>
      <c r="C378" s="16"/>
      <c r="D378" s="16"/>
      <c r="E378" s="16"/>
      <c r="F378" s="16"/>
      <c r="G378" s="18"/>
      <c r="H378" s="16"/>
      <c r="I378" s="19"/>
      <c r="J378" s="16"/>
      <c r="K378" s="17"/>
    </row>
    <row r="379" spans="2:11" x14ac:dyDescent="0.35">
      <c r="B379" s="1"/>
      <c r="C379" s="16"/>
      <c r="D379" s="16"/>
      <c r="E379" s="16"/>
      <c r="F379" s="16"/>
      <c r="G379" s="18"/>
      <c r="H379" s="16"/>
      <c r="I379" s="19"/>
      <c r="J379" s="16"/>
      <c r="K379" s="17"/>
    </row>
    <row r="380" spans="2:11" x14ac:dyDescent="0.35">
      <c r="B380" s="1"/>
      <c r="C380" s="16"/>
      <c r="D380" s="16"/>
      <c r="E380" s="16"/>
      <c r="F380" s="16"/>
      <c r="G380" s="18"/>
      <c r="H380" s="16"/>
      <c r="I380" s="19"/>
      <c r="J380" s="16"/>
      <c r="K380" s="17"/>
    </row>
    <row r="381" spans="2:11" x14ac:dyDescent="0.35">
      <c r="B381" s="1"/>
      <c r="C381" s="16"/>
      <c r="D381" s="16"/>
      <c r="E381" s="16"/>
      <c r="F381" s="16"/>
      <c r="G381" s="18"/>
      <c r="H381" s="16"/>
      <c r="I381" s="19"/>
      <c r="J381" s="16"/>
      <c r="K381" s="17"/>
    </row>
    <row r="382" spans="2:11" x14ac:dyDescent="0.35">
      <c r="B382" s="1"/>
      <c r="C382" s="16"/>
      <c r="D382" s="16"/>
      <c r="E382" s="16"/>
      <c r="F382" s="16"/>
      <c r="G382" s="18"/>
      <c r="H382" s="16"/>
      <c r="I382" s="19"/>
      <c r="J382" s="16"/>
      <c r="K382" s="17"/>
    </row>
    <row r="383" spans="2:11" x14ac:dyDescent="0.35">
      <c r="B383" s="1"/>
      <c r="C383" s="16"/>
      <c r="D383" s="16"/>
      <c r="E383" s="16"/>
      <c r="F383" s="16"/>
      <c r="G383" s="18"/>
      <c r="H383" s="16"/>
      <c r="I383" s="19"/>
      <c r="J383" s="16"/>
      <c r="K383" s="17"/>
    </row>
    <row r="384" spans="2:11" x14ac:dyDescent="0.35">
      <c r="B384" s="1"/>
      <c r="C384" s="16"/>
      <c r="D384" s="16"/>
      <c r="E384" s="16"/>
      <c r="F384" s="16"/>
      <c r="G384" s="18"/>
      <c r="H384" s="16"/>
      <c r="I384" s="19"/>
      <c r="J384" s="16"/>
      <c r="K384" s="17"/>
    </row>
    <row r="385" spans="2:11" x14ac:dyDescent="0.35">
      <c r="B385" s="1"/>
      <c r="C385" s="16"/>
      <c r="D385" s="16"/>
      <c r="E385" s="16"/>
      <c r="F385" s="16"/>
      <c r="G385" s="18"/>
      <c r="H385" s="16"/>
      <c r="I385" s="19"/>
      <c r="J385" s="16"/>
      <c r="K385" s="17"/>
    </row>
    <row r="386" spans="2:11" x14ac:dyDescent="0.35">
      <c r="B386" s="1"/>
      <c r="C386" s="16"/>
      <c r="D386" s="16"/>
      <c r="E386" s="16"/>
      <c r="F386" s="16"/>
      <c r="G386" s="18"/>
      <c r="H386" s="16"/>
      <c r="I386" s="19"/>
      <c r="J386" s="16"/>
      <c r="K386" s="17"/>
    </row>
    <row r="387" spans="2:11" x14ac:dyDescent="0.35">
      <c r="B387" s="1"/>
      <c r="C387" s="16"/>
      <c r="D387" s="16"/>
      <c r="E387" s="16"/>
      <c r="F387" s="16"/>
      <c r="G387" s="18"/>
      <c r="H387" s="16"/>
      <c r="I387" s="19"/>
      <c r="J387" s="16"/>
      <c r="K387" s="17"/>
    </row>
    <row r="388" spans="2:11" x14ac:dyDescent="0.35">
      <c r="B388" s="1"/>
      <c r="C388" s="16"/>
      <c r="D388" s="16"/>
      <c r="E388" s="16"/>
      <c r="F388" s="16"/>
      <c r="G388" s="18"/>
      <c r="H388" s="16"/>
      <c r="I388" s="19"/>
      <c r="J388" s="16"/>
      <c r="K388" s="17"/>
    </row>
    <row r="389" spans="2:11" x14ac:dyDescent="0.35">
      <c r="B389" s="1"/>
      <c r="C389" s="16"/>
      <c r="D389" s="16"/>
      <c r="E389" s="16"/>
      <c r="F389" s="16"/>
      <c r="G389" s="18"/>
      <c r="H389" s="16"/>
      <c r="I389" s="19"/>
      <c r="J389" s="16"/>
      <c r="K389" s="17"/>
    </row>
    <row r="390" spans="2:11" x14ac:dyDescent="0.35">
      <c r="B390" s="1"/>
      <c r="C390" s="16"/>
      <c r="D390" s="16"/>
      <c r="E390" s="16"/>
      <c r="F390" s="16"/>
      <c r="G390" s="18"/>
      <c r="H390" s="16"/>
      <c r="I390" s="19"/>
      <c r="J390" s="16"/>
      <c r="K390" s="17"/>
    </row>
    <row r="391" spans="2:11" x14ac:dyDescent="0.35">
      <c r="B391" s="1"/>
      <c r="C391" s="16"/>
      <c r="D391" s="16"/>
      <c r="E391" s="16"/>
      <c r="F391" s="16"/>
      <c r="G391" s="18"/>
      <c r="H391" s="16"/>
      <c r="I391" s="19"/>
      <c r="J391" s="16"/>
      <c r="K391" s="17"/>
    </row>
    <row r="392" spans="2:11" x14ac:dyDescent="0.35">
      <c r="B392" s="1"/>
      <c r="C392" s="16"/>
      <c r="D392" s="16"/>
      <c r="E392" s="16"/>
      <c r="F392" s="16"/>
      <c r="G392" s="18"/>
      <c r="H392" s="16"/>
      <c r="I392" s="19"/>
      <c r="J392" s="16"/>
      <c r="K392" s="17"/>
    </row>
    <row r="393" spans="2:11" x14ac:dyDescent="0.35">
      <c r="B393" s="1"/>
      <c r="C393" s="16"/>
      <c r="D393" s="16"/>
      <c r="E393" s="16"/>
      <c r="F393" s="16"/>
      <c r="G393" s="18"/>
      <c r="H393" s="16"/>
      <c r="I393" s="19"/>
      <c r="J393" s="16"/>
      <c r="K393" s="17"/>
    </row>
    <row r="394" spans="2:11" x14ac:dyDescent="0.35">
      <c r="B394" s="1"/>
      <c r="C394" s="16"/>
      <c r="D394" s="16"/>
      <c r="E394" s="16"/>
      <c r="F394" s="16"/>
      <c r="G394" s="18"/>
      <c r="H394" s="16"/>
      <c r="I394" s="19"/>
      <c r="J394" s="16"/>
      <c r="K394" s="17"/>
    </row>
    <row r="395" spans="2:11" x14ac:dyDescent="0.35">
      <c r="B395" s="1"/>
      <c r="C395" s="16"/>
      <c r="D395" s="16"/>
      <c r="E395" s="16"/>
      <c r="F395" s="16"/>
      <c r="G395" s="18"/>
      <c r="H395" s="16"/>
      <c r="I395" s="19"/>
      <c r="J395" s="16"/>
      <c r="K395" s="17"/>
    </row>
    <row r="396" spans="2:11" x14ac:dyDescent="0.35">
      <c r="B396" s="1"/>
      <c r="C396" s="16"/>
      <c r="D396" s="16"/>
      <c r="E396" s="16"/>
      <c r="F396" s="16"/>
      <c r="G396" s="18"/>
      <c r="H396" s="16"/>
      <c r="I396" s="19"/>
      <c r="J396" s="16"/>
      <c r="K396" s="17"/>
    </row>
    <row r="397" spans="2:11" x14ac:dyDescent="0.35">
      <c r="B397" s="1"/>
      <c r="C397" s="16"/>
      <c r="D397" s="16"/>
      <c r="E397" s="16"/>
      <c r="F397" s="16"/>
      <c r="G397" s="18"/>
      <c r="H397" s="16"/>
      <c r="I397" s="19"/>
      <c r="J397" s="16"/>
      <c r="K397" s="17"/>
    </row>
    <row r="398" spans="2:11" x14ac:dyDescent="0.35">
      <c r="B398" s="1"/>
      <c r="C398" s="16"/>
      <c r="D398" s="16"/>
      <c r="E398" s="16"/>
      <c r="F398" s="16"/>
      <c r="G398" s="18"/>
      <c r="H398" s="16"/>
      <c r="I398" s="19"/>
      <c r="J398" s="16"/>
      <c r="K398" s="17"/>
    </row>
    <row r="399" spans="2:11" x14ac:dyDescent="0.35">
      <c r="B399" s="1"/>
      <c r="C399" s="16"/>
      <c r="D399" s="16"/>
      <c r="E399" s="16"/>
      <c r="F399" s="16"/>
      <c r="G399" s="18"/>
      <c r="H399" s="16"/>
      <c r="I399" s="19"/>
      <c r="J399" s="16"/>
      <c r="K399" s="17"/>
    </row>
    <row r="400" spans="2:11" x14ac:dyDescent="0.35">
      <c r="B400" s="1"/>
      <c r="C400" s="16"/>
      <c r="D400" s="16"/>
      <c r="E400" s="16"/>
      <c r="F400" s="16"/>
      <c r="G400" s="18"/>
      <c r="H400" s="16"/>
      <c r="I400" s="19"/>
      <c r="J400" s="16"/>
      <c r="K400" s="17"/>
    </row>
    <row r="401" spans="2:11" x14ac:dyDescent="0.35">
      <c r="B401" s="1"/>
      <c r="C401" s="16"/>
      <c r="D401" s="16"/>
      <c r="E401" s="16"/>
      <c r="F401" s="16"/>
      <c r="G401" s="18"/>
      <c r="H401" s="16"/>
      <c r="I401" s="19"/>
      <c r="J401" s="16"/>
      <c r="K401" s="17"/>
    </row>
    <row r="402" spans="2:11" x14ac:dyDescent="0.35">
      <c r="B402" s="1"/>
      <c r="C402" s="16"/>
      <c r="D402" s="16"/>
      <c r="E402" s="16"/>
      <c r="F402" s="16"/>
      <c r="G402" s="18"/>
      <c r="H402" s="16"/>
      <c r="I402" s="19"/>
      <c r="J402" s="16"/>
      <c r="K402" s="17"/>
    </row>
    <row r="403" spans="2:11" x14ac:dyDescent="0.35">
      <c r="B403" s="1"/>
      <c r="C403" s="16"/>
      <c r="D403" s="16"/>
      <c r="E403" s="16"/>
      <c r="F403" s="16"/>
      <c r="G403" s="18"/>
      <c r="H403" s="16"/>
      <c r="I403" s="19"/>
      <c r="J403" s="16"/>
      <c r="K403" s="17"/>
    </row>
    <row r="404" spans="2:11" x14ac:dyDescent="0.35">
      <c r="B404" s="1"/>
      <c r="C404" s="16"/>
      <c r="D404" s="16"/>
      <c r="E404" s="16"/>
      <c r="F404" s="16"/>
      <c r="G404" s="18"/>
      <c r="H404" s="16"/>
      <c r="I404" s="19"/>
      <c r="J404" s="16"/>
      <c r="K404" s="17"/>
    </row>
    <row r="405" spans="2:11" x14ac:dyDescent="0.35">
      <c r="B405" s="1"/>
      <c r="C405" s="16"/>
      <c r="D405" s="16"/>
      <c r="E405" s="16"/>
      <c r="F405" s="16"/>
      <c r="G405" s="18"/>
      <c r="H405" s="16"/>
      <c r="I405" s="19"/>
      <c r="J405" s="16"/>
      <c r="K405" s="17"/>
    </row>
    <row r="406" spans="2:11" x14ac:dyDescent="0.35">
      <c r="B406" s="1"/>
      <c r="C406" s="16"/>
      <c r="D406" s="16"/>
      <c r="E406" s="16"/>
      <c r="F406" s="16"/>
      <c r="G406" s="18"/>
      <c r="H406" s="16"/>
      <c r="I406" s="19"/>
      <c r="J406" s="16"/>
      <c r="K406" s="17"/>
    </row>
    <row r="407" spans="2:11" x14ac:dyDescent="0.35">
      <c r="B407" s="1"/>
      <c r="C407" s="16"/>
      <c r="D407" s="16"/>
      <c r="E407" s="16"/>
      <c r="F407" s="16"/>
      <c r="G407" s="18"/>
      <c r="H407" s="16"/>
      <c r="I407" s="19"/>
      <c r="J407" s="16"/>
      <c r="K407" s="17"/>
    </row>
    <row r="408" spans="2:11" x14ac:dyDescent="0.35">
      <c r="B408" s="1"/>
      <c r="C408" s="16"/>
      <c r="D408" s="16"/>
      <c r="E408" s="16"/>
      <c r="F408" s="16"/>
      <c r="G408" s="18"/>
      <c r="H408" s="16"/>
      <c r="I408" s="19"/>
      <c r="J408" s="16"/>
      <c r="K408" s="17"/>
    </row>
    <row r="409" spans="2:11" x14ac:dyDescent="0.35">
      <c r="B409" s="1"/>
      <c r="C409" s="16"/>
      <c r="D409" s="16"/>
      <c r="E409" s="16"/>
      <c r="F409" s="16"/>
      <c r="G409" s="18"/>
      <c r="H409" s="16"/>
      <c r="I409" s="19"/>
      <c r="J409" s="16"/>
      <c r="K409" s="17"/>
    </row>
    <row r="410" spans="2:11" x14ac:dyDescent="0.35">
      <c r="B410" s="1"/>
      <c r="C410" s="16"/>
      <c r="D410" s="16"/>
      <c r="E410" s="16"/>
      <c r="F410" s="16"/>
      <c r="G410" s="18"/>
      <c r="H410" s="16"/>
      <c r="I410" s="19"/>
      <c r="J410" s="16"/>
      <c r="K410" s="17"/>
    </row>
    <row r="411" spans="2:11" x14ac:dyDescent="0.35">
      <c r="B411" s="1"/>
      <c r="C411" s="16"/>
      <c r="D411" s="16"/>
      <c r="E411" s="16"/>
      <c r="F411" s="16"/>
      <c r="G411" s="18"/>
      <c r="H411" s="16"/>
      <c r="I411" s="19"/>
      <c r="J411" s="16"/>
      <c r="K411" s="17"/>
    </row>
    <row r="412" spans="2:11" x14ac:dyDescent="0.35">
      <c r="B412" s="1"/>
      <c r="C412" s="16"/>
      <c r="D412" s="16"/>
      <c r="E412" s="16"/>
      <c r="F412" s="16"/>
      <c r="G412" s="18"/>
      <c r="H412" s="16"/>
      <c r="I412" s="19"/>
      <c r="J412" s="16"/>
      <c r="K412" s="17"/>
    </row>
    <row r="413" spans="2:11" x14ac:dyDescent="0.35">
      <c r="B413" s="1"/>
      <c r="C413" s="16"/>
      <c r="D413" s="16"/>
      <c r="E413" s="16"/>
      <c r="F413" s="16"/>
      <c r="G413" s="18"/>
      <c r="H413" s="16"/>
      <c r="I413" s="19"/>
      <c r="J413" s="16"/>
      <c r="K413" s="17"/>
    </row>
    <row r="414" spans="2:11" x14ac:dyDescent="0.35">
      <c r="B414" s="1"/>
      <c r="C414" s="16"/>
      <c r="D414" s="16"/>
      <c r="E414" s="16"/>
      <c r="F414" s="16"/>
      <c r="G414" s="18"/>
      <c r="H414" s="16"/>
      <c r="I414" s="19"/>
      <c r="J414" s="16"/>
      <c r="K414" s="17"/>
    </row>
    <row r="415" spans="2:11" x14ac:dyDescent="0.35">
      <c r="B415" s="1"/>
      <c r="C415" s="16"/>
      <c r="D415" s="16"/>
      <c r="E415" s="16"/>
      <c r="F415" s="16"/>
      <c r="G415" s="18"/>
      <c r="H415" s="16"/>
      <c r="I415" s="19"/>
      <c r="J415" s="16"/>
      <c r="K415" s="17"/>
    </row>
    <row r="416" spans="2:11" x14ac:dyDescent="0.35">
      <c r="B416" s="1"/>
      <c r="C416" s="16"/>
      <c r="D416" s="16"/>
      <c r="E416" s="16"/>
      <c r="F416" s="16"/>
      <c r="G416" s="18"/>
      <c r="H416" s="16"/>
      <c r="I416" s="19"/>
      <c r="J416" s="16"/>
      <c r="K416" s="17"/>
    </row>
    <row r="417" spans="2:11" x14ac:dyDescent="0.35">
      <c r="B417" s="1"/>
      <c r="C417" s="16"/>
      <c r="D417" s="16"/>
      <c r="E417" s="16"/>
      <c r="F417" s="16"/>
      <c r="G417" s="18"/>
      <c r="H417" s="16"/>
      <c r="I417" s="19"/>
      <c r="J417" s="16"/>
      <c r="K417" s="17"/>
    </row>
    <row r="418" spans="2:11" x14ac:dyDescent="0.35">
      <c r="B418" s="1"/>
      <c r="C418" s="16"/>
      <c r="D418" s="16"/>
      <c r="E418" s="16"/>
      <c r="F418" s="16"/>
      <c r="G418" s="18"/>
      <c r="H418" s="16"/>
      <c r="I418" s="19"/>
      <c r="J418" s="16"/>
      <c r="K418" s="17"/>
    </row>
    <row r="419" spans="2:11" x14ac:dyDescent="0.35">
      <c r="B419" s="1"/>
      <c r="C419" s="16"/>
      <c r="D419" s="16"/>
      <c r="E419" s="16"/>
      <c r="F419" s="16"/>
      <c r="G419" s="18"/>
      <c r="H419" s="16"/>
      <c r="I419" s="19"/>
      <c r="J419" s="16"/>
      <c r="K419" s="17"/>
    </row>
    <row r="420" spans="2:11" x14ac:dyDescent="0.35">
      <c r="B420" s="1"/>
      <c r="C420" s="16"/>
      <c r="D420" s="16"/>
      <c r="E420" s="16"/>
      <c r="F420" s="16"/>
      <c r="G420" s="18"/>
      <c r="H420" s="16"/>
      <c r="I420" s="19"/>
      <c r="J420" s="16"/>
      <c r="K420" s="17"/>
    </row>
    <row r="421" spans="2:11" x14ac:dyDescent="0.35">
      <c r="B421" s="1"/>
      <c r="C421" s="16"/>
      <c r="D421" s="16"/>
      <c r="E421" s="16"/>
      <c r="F421" s="16"/>
      <c r="G421" s="18"/>
      <c r="H421" s="16"/>
      <c r="I421" s="19"/>
      <c r="J421" s="16"/>
      <c r="K421" s="17"/>
    </row>
    <row r="422" spans="2:11" x14ac:dyDescent="0.35">
      <c r="B422" s="1"/>
      <c r="C422" s="16"/>
      <c r="D422" s="16"/>
      <c r="E422" s="16"/>
      <c r="F422" s="16"/>
      <c r="G422" s="18"/>
      <c r="H422" s="16"/>
      <c r="I422" s="19"/>
      <c r="J422" s="16"/>
      <c r="K422" s="17"/>
    </row>
    <row r="423" spans="2:11" x14ac:dyDescent="0.35">
      <c r="B423" s="1"/>
      <c r="C423" s="16"/>
      <c r="D423" s="16"/>
      <c r="E423" s="16"/>
      <c r="F423" s="16"/>
      <c r="G423" s="18"/>
      <c r="H423" s="16"/>
      <c r="I423" s="19"/>
      <c r="J423" s="16"/>
      <c r="K423" s="17"/>
    </row>
    <row r="424" spans="2:11" x14ac:dyDescent="0.35">
      <c r="B424" s="1"/>
      <c r="C424" s="16"/>
      <c r="D424" s="16"/>
      <c r="E424" s="16"/>
      <c r="F424" s="16"/>
      <c r="G424" s="18"/>
      <c r="H424" s="16"/>
      <c r="I424" s="19"/>
      <c r="J424" s="16"/>
      <c r="K424" s="17"/>
    </row>
    <row r="425" spans="2:11" x14ac:dyDescent="0.35">
      <c r="B425" s="1"/>
      <c r="C425" s="16"/>
      <c r="D425" s="16"/>
      <c r="E425" s="16"/>
      <c r="F425" s="16"/>
      <c r="G425" s="18"/>
      <c r="H425" s="16"/>
      <c r="I425" s="19"/>
      <c r="J425" s="16"/>
      <c r="K425" s="17"/>
    </row>
    <row r="426" spans="2:11" x14ac:dyDescent="0.35">
      <c r="B426" s="1"/>
      <c r="C426" s="16"/>
      <c r="D426" s="16"/>
      <c r="E426" s="16"/>
      <c r="F426" s="16"/>
      <c r="G426" s="18"/>
      <c r="H426" s="16"/>
      <c r="I426" s="19"/>
      <c r="J426" s="16"/>
      <c r="K426" s="17"/>
    </row>
    <row r="427" spans="2:11" x14ac:dyDescent="0.35">
      <c r="B427" s="1"/>
      <c r="C427" s="16"/>
      <c r="D427" s="16"/>
      <c r="E427" s="16"/>
      <c r="F427" s="16"/>
      <c r="G427" s="18"/>
      <c r="H427" s="16"/>
      <c r="I427" s="19"/>
      <c r="J427" s="16"/>
      <c r="K427" s="17"/>
    </row>
    <row r="428" spans="2:11" x14ac:dyDescent="0.35">
      <c r="B428" s="1"/>
      <c r="C428" s="16"/>
      <c r="D428" s="16"/>
      <c r="E428" s="16"/>
      <c r="F428" s="16"/>
      <c r="G428" s="18"/>
      <c r="H428" s="16"/>
      <c r="I428" s="19"/>
      <c r="J428" s="16"/>
      <c r="K428" s="17"/>
    </row>
    <row r="429" spans="2:11" x14ac:dyDescent="0.35">
      <c r="B429" s="1"/>
      <c r="C429" s="16"/>
      <c r="D429" s="16"/>
      <c r="E429" s="16"/>
      <c r="F429" s="16"/>
      <c r="G429" s="18"/>
      <c r="H429" s="16"/>
      <c r="I429" s="19"/>
      <c r="J429" s="16"/>
      <c r="K429" s="17"/>
    </row>
    <row r="430" spans="2:11" x14ac:dyDescent="0.35">
      <c r="B430" s="1"/>
      <c r="C430" s="16"/>
      <c r="D430" s="16"/>
      <c r="E430" s="16"/>
      <c r="F430" s="16"/>
      <c r="G430" s="18"/>
      <c r="H430" s="16"/>
      <c r="I430" s="19"/>
      <c r="J430" s="16"/>
      <c r="K430" s="17"/>
    </row>
    <row r="431" spans="2:11" x14ac:dyDescent="0.35">
      <c r="B431" s="1"/>
      <c r="C431" s="16"/>
      <c r="D431" s="16"/>
      <c r="E431" s="16"/>
      <c r="F431" s="16"/>
      <c r="G431" s="18"/>
      <c r="H431" s="16"/>
      <c r="I431" s="19"/>
      <c r="J431" s="16"/>
      <c r="K431" s="17"/>
    </row>
    <row r="432" spans="2:11" x14ac:dyDescent="0.35">
      <c r="B432" s="1"/>
      <c r="C432" s="16"/>
      <c r="D432" s="16"/>
      <c r="E432" s="16"/>
      <c r="F432" s="16"/>
      <c r="G432" s="18"/>
      <c r="H432" s="16"/>
      <c r="I432" s="19"/>
      <c r="J432" s="16"/>
      <c r="K432" s="17"/>
    </row>
    <row r="433" spans="2:11" x14ac:dyDescent="0.35">
      <c r="B433" s="1"/>
      <c r="C433" s="16"/>
      <c r="D433" s="16"/>
      <c r="E433" s="16"/>
      <c r="F433" s="16"/>
      <c r="G433" s="18"/>
      <c r="H433" s="16"/>
      <c r="I433" s="19"/>
      <c r="J433" s="16"/>
      <c r="K433" s="17"/>
    </row>
    <row r="434" spans="2:11" x14ac:dyDescent="0.35">
      <c r="B434" s="1"/>
      <c r="C434" s="16"/>
      <c r="D434" s="16"/>
      <c r="E434" s="16"/>
      <c r="F434" s="16"/>
      <c r="G434" s="18"/>
      <c r="H434" s="16"/>
      <c r="I434" s="19"/>
      <c r="J434" s="16"/>
      <c r="K434" s="17"/>
    </row>
    <row r="435" spans="2:11" x14ac:dyDescent="0.35">
      <c r="B435" s="1"/>
      <c r="C435" s="16"/>
      <c r="D435" s="16"/>
      <c r="E435" s="16"/>
      <c r="F435" s="16"/>
      <c r="G435" s="18"/>
      <c r="H435" s="16"/>
      <c r="I435" s="19"/>
      <c r="J435" s="16"/>
      <c r="K435" s="17"/>
    </row>
    <row r="436" spans="2:11" x14ac:dyDescent="0.35">
      <c r="B436" s="1"/>
      <c r="C436" s="16"/>
      <c r="D436" s="16"/>
      <c r="E436" s="16"/>
      <c r="F436" s="16"/>
      <c r="G436" s="18"/>
      <c r="H436" s="16"/>
      <c r="I436" s="19"/>
      <c r="J436" s="16"/>
      <c r="K436" s="17"/>
    </row>
    <row r="437" spans="2:11" x14ac:dyDescent="0.35">
      <c r="B437" s="1"/>
      <c r="C437" s="16"/>
      <c r="D437" s="16"/>
      <c r="E437" s="16"/>
      <c r="F437" s="16"/>
      <c r="G437" s="18"/>
      <c r="H437" s="16"/>
      <c r="I437" s="19"/>
      <c r="J437" s="16"/>
      <c r="K437" s="17"/>
    </row>
    <row r="438" spans="2:11" x14ac:dyDescent="0.35">
      <c r="B438" s="1"/>
      <c r="C438" s="16"/>
      <c r="D438" s="16"/>
      <c r="E438" s="16"/>
      <c r="F438" s="16"/>
      <c r="G438" s="18"/>
      <c r="H438" s="16"/>
      <c r="I438" s="19"/>
      <c r="J438" s="16"/>
      <c r="K438" s="17"/>
    </row>
    <row r="439" spans="2:11" x14ac:dyDescent="0.35">
      <c r="B439" s="1"/>
      <c r="C439" s="16"/>
      <c r="D439" s="16"/>
      <c r="E439" s="16"/>
      <c r="F439" s="16"/>
      <c r="G439" s="18"/>
      <c r="H439" s="16"/>
      <c r="I439" s="19"/>
      <c r="J439" s="16"/>
      <c r="K439" s="17"/>
    </row>
    <row r="440" spans="2:11" x14ac:dyDescent="0.35">
      <c r="B440" s="1"/>
      <c r="C440" s="16"/>
      <c r="D440" s="16"/>
      <c r="E440" s="16"/>
      <c r="F440" s="16"/>
      <c r="G440" s="18"/>
      <c r="H440" s="16"/>
      <c r="I440" s="19"/>
      <c r="J440" s="16"/>
      <c r="K440" s="17"/>
    </row>
    <row r="441" spans="2:11" x14ac:dyDescent="0.35">
      <c r="B441" s="1"/>
      <c r="C441" s="16"/>
      <c r="D441" s="16"/>
      <c r="E441" s="16"/>
      <c r="F441" s="16"/>
      <c r="G441" s="18"/>
      <c r="H441" s="16"/>
      <c r="I441" s="19"/>
      <c r="J441" s="16"/>
      <c r="K441" s="17"/>
    </row>
    <row r="442" spans="2:11" x14ac:dyDescent="0.35">
      <c r="B442" s="1"/>
      <c r="C442" s="16"/>
      <c r="D442" s="16"/>
      <c r="E442" s="16"/>
      <c r="F442" s="16"/>
      <c r="G442" s="18"/>
      <c r="H442" s="16"/>
      <c r="I442" s="19"/>
      <c r="J442" s="16"/>
      <c r="K442" s="17"/>
    </row>
    <row r="443" spans="2:11" x14ac:dyDescent="0.35">
      <c r="B443" s="1"/>
      <c r="C443" s="16"/>
      <c r="D443" s="16"/>
      <c r="E443" s="16"/>
      <c r="F443" s="16"/>
      <c r="G443" s="18"/>
      <c r="H443" s="16"/>
      <c r="I443" s="19"/>
      <c r="J443" s="16"/>
      <c r="K443" s="17"/>
    </row>
    <row r="444" spans="2:11" x14ac:dyDescent="0.35">
      <c r="B444" s="1"/>
      <c r="C444" s="16"/>
      <c r="D444" s="16"/>
      <c r="E444" s="16"/>
      <c r="F444" s="16"/>
      <c r="G444" s="18"/>
      <c r="H444" s="16"/>
      <c r="I444" s="19"/>
      <c r="J444" s="16"/>
      <c r="K444" s="17"/>
    </row>
    <row r="445" spans="2:11" x14ac:dyDescent="0.35">
      <c r="B445" s="1"/>
      <c r="C445" s="16"/>
      <c r="D445" s="16"/>
      <c r="E445" s="16"/>
      <c r="F445" s="16"/>
      <c r="G445" s="18"/>
      <c r="H445" s="16"/>
      <c r="I445" s="19"/>
      <c r="J445" s="16"/>
      <c r="K445" s="17"/>
    </row>
    <row r="446" spans="2:11" x14ac:dyDescent="0.35">
      <c r="B446" s="1"/>
      <c r="C446" s="16"/>
      <c r="D446" s="16"/>
      <c r="E446" s="16"/>
      <c r="F446" s="16"/>
      <c r="G446" s="18"/>
      <c r="H446" s="16"/>
      <c r="I446" s="19"/>
      <c r="J446" s="16"/>
      <c r="K446" s="17"/>
    </row>
    <row r="447" spans="2:11" x14ac:dyDescent="0.35">
      <c r="B447" s="1"/>
      <c r="C447" s="16"/>
      <c r="D447" s="16"/>
      <c r="E447" s="16"/>
      <c r="F447" s="16"/>
      <c r="G447" s="18"/>
      <c r="H447" s="16"/>
      <c r="I447" s="19"/>
      <c r="J447" s="16"/>
      <c r="K447" s="17"/>
    </row>
    <row r="448" spans="2:11" x14ac:dyDescent="0.35">
      <c r="B448" s="1"/>
      <c r="C448" s="16"/>
      <c r="D448" s="16"/>
      <c r="E448" s="16"/>
      <c r="F448" s="16"/>
      <c r="G448" s="18"/>
      <c r="H448" s="16"/>
      <c r="I448" s="19"/>
      <c r="J448" s="16"/>
      <c r="K448" s="17"/>
    </row>
    <row r="449" spans="2:11" x14ac:dyDescent="0.35">
      <c r="B449" s="1"/>
      <c r="C449" s="16"/>
      <c r="D449" s="16"/>
      <c r="E449" s="16"/>
      <c r="F449" s="16"/>
      <c r="G449" s="18"/>
      <c r="H449" s="16"/>
      <c r="I449" s="19"/>
      <c r="J449" s="16"/>
      <c r="K449" s="17"/>
    </row>
    <row r="450" spans="2:11" x14ac:dyDescent="0.35">
      <c r="B450" s="1"/>
      <c r="C450" s="16"/>
      <c r="D450" s="16"/>
      <c r="E450" s="16"/>
      <c r="F450" s="16"/>
      <c r="G450" s="18"/>
      <c r="H450" s="16"/>
      <c r="I450" s="19"/>
      <c r="J450" s="16"/>
      <c r="K450" s="17"/>
    </row>
    <row r="451" spans="2:11" x14ac:dyDescent="0.35">
      <c r="B451" s="1"/>
      <c r="C451" s="16"/>
      <c r="D451" s="16"/>
      <c r="E451" s="16"/>
      <c r="F451" s="16"/>
      <c r="G451" s="18"/>
      <c r="H451" s="16"/>
      <c r="I451" s="19"/>
      <c r="J451" s="16"/>
      <c r="K451" s="17"/>
    </row>
    <row r="452" spans="2:11" x14ac:dyDescent="0.35">
      <c r="B452" s="1"/>
      <c r="C452" s="16"/>
      <c r="D452" s="16"/>
      <c r="E452" s="16"/>
      <c r="F452" s="16"/>
      <c r="G452" s="18"/>
      <c r="H452" s="16"/>
      <c r="I452" s="19"/>
      <c r="J452" s="16"/>
      <c r="K452" s="17"/>
    </row>
    <row r="453" spans="2:11" x14ac:dyDescent="0.35">
      <c r="B453" s="1"/>
      <c r="C453" s="16"/>
      <c r="D453" s="16"/>
      <c r="E453" s="16"/>
      <c r="F453" s="16"/>
      <c r="G453" s="18"/>
      <c r="H453" s="16"/>
      <c r="I453" s="19"/>
      <c r="J453" s="16"/>
      <c r="K453" s="17"/>
    </row>
    <row r="454" spans="2:11" x14ac:dyDescent="0.35">
      <c r="B454" s="1"/>
      <c r="C454" s="16"/>
      <c r="D454" s="16"/>
      <c r="E454" s="16"/>
      <c r="F454" s="16"/>
      <c r="G454" s="18"/>
      <c r="H454" s="16"/>
      <c r="I454" s="19"/>
      <c r="J454" s="16"/>
      <c r="K454" s="17"/>
    </row>
    <row r="455" spans="2:11" x14ac:dyDescent="0.35">
      <c r="B455" s="1"/>
      <c r="C455" s="16"/>
      <c r="D455" s="16"/>
      <c r="E455" s="16"/>
      <c r="F455" s="16"/>
      <c r="G455" s="18"/>
      <c r="H455" s="16"/>
      <c r="I455" s="19"/>
      <c r="J455" s="16"/>
      <c r="K455" s="17"/>
    </row>
    <row r="456" spans="2:11" x14ac:dyDescent="0.35">
      <c r="B456" s="1"/>
      <c r="C456" s="16"/>
      <c r="D456" s="16"/>
      <c r="E456" s="16"/>
      <c r="F456" s="16"/>
      <c r="G456" s="18"/>
      <c r="H456" s="16"/>
      <c r="I456" s="19"/>
      <c r="J456" s="16"/>
      <c r="K456" s="17"/>
    </row>
    <row r="457" spans="2:11" x14ac:dyDescent="0.35">
      <c r="B457" s="1"/>
      <c r="C457" s="16"/>
      <c r="D457" s="16"/>
      <c r="E457" s="16"/>
      <c r="F457" s="16"/>
      <c r="G457" s="18"/>
      <c r="H457" s="16"/>
      <c r="I457" s="19"/>
      <c r="J457" s="16"/>
      <c r="K457" s="17"/>
    </row>
    <row r="458" spans="2:11" x14ac:dyDescent="0.35">
      <c r="B458" s="1"/>
      <c r="C458" s="16"/>
      <c r="D458" s="16"/>
      <c r="E458" s="16"/>
      <c r="F458" s="16"/>
      <c r="G458" s="18"/>
      <c r="H458" s="16"/>
      <c r="I458" s="19"/>
      <c r="J458" s="16"/>
      <c r="K458" s="17"/>
    </row>
    <row r="459" spans="2:11" x14ac:dyDescent="0.35">
      <c r="B459" s="1"/>
    </row>
    <row r="460" spans="2:11" x14ac:dyDescent="0.35">
      <c r="B460" s="1"/>
    </row>
    <row r="461" spans="2:11" x14ac:dyDescent="0.35">
      <c r="B461" s="1"/>
    </row>
    <row r="462" spans="2:11" x14ac:dyDescent="0.35">
      <c r="B462" s="1"/>
    </row>
    <row r="463" spans="2:11" x14ac:dyDescent="0.35">
      <c r="B463" s="1"/>
    </row>
    <row r="464" spans="2:11" x14ac:dyDescent="0.35">
      <c r="B464" s="1"/>
    </row>
    <row r="465" spans="2:2" x14ac:dyDescent="0.35">
      <c r="B465" s="1"/>
    </row>
    <row r="466" spans="2:2" x14ac:dyDescent="0.35">
      <c r="B466" s="1"/>
    </row>
    <row r="467" spans="2:2" x14ac:dyDescent="0.35">
      <c r="B467" s="1"/>
    </row>
    <row r="468" spans="2:2" x14ac:dyDescent="0.35">
      <c r="B468" s="1"/>
    </row>
    <row r="469" spans="2:2" x14ac:dyDescent="0.35">
      <c r="B469" s="1"/>
    </row>
    <row r="470" spans="2:2" x14ac:dyDescent="0.35">
      <c r="B470" s="1"/>
    </row>
    <row r="471" spans="2:2" x14ac:dyDescent="0.35">
      <c r="B471" s="1"/>
    </row>
    <row r="472" spans="2:2" x14ac:dyDescent="0.35">
      <c r="B472" s="1"/>
    </row>
    <row r="473" spans="2:2" x14ac:dyDescent="0.35">
      <c r="B473" s="1"/>
    </row>
    <row r="474" spans="2:2" x14ac:dyDescent="0.35">
      <c r="B474" s="1"/>
    </row>
    <row r="475" spans="2:2" x14ac:dyDescent="0.35">
      <c r="B475" s="1"/>
    </row>
    <row r="476" spans="2:2" x14ac:dyDescent="0.35">
      <c r="B476" s="1"/>
    </row>
    <row r="477" spans="2:2" x14ac:dyDescent="0.35">
      <c r="B477" s="1"/>
    </row>
    <row r="478" spans="2:2" x14ac:dyDescent="0.35">
      <c r="B478" s="1"/>
    </row>
    <row r="479" spans="2:2" x14ac:dyDescent="0.35">
      <c r="B479" s="1"/>
    </row>
    <row r="480" spans="2:2" x14ac:dyDescent="0.35">
      <c r="B480" s="1"/>
    </row>
    <row r="481" spans="2:2" x14ac:dyDescent="0.35">
      <c r="B481" s="1"/>
    </row>
    <row r="482" spans="2:2" x14ac:dyDescent="0.35">
      <c r="B482" s="1"/>
    </row>
    <row r="483" spans="2:2" x14ac:dyDescent="0.35">
      <c r="B483" s="1"/>
    </row>
    <row r="484" spans="2:2" x14ac:dyDescent="0.35">
      <c r="B484" s="1"/>
    </row>
    <row r="485" spans="2:2" x14ac:dyDescent="0.35">
      <c r="B485" s="1"/>
    </row>
    <row r="486" spans="2:2" x14ac:dyDescent="0.35">
      <c r="B486" s="1"/>
    </row>
    <row r="487" spans="2:2" x14ac:dyDescent="0.35">
      <c r="B487" s="1"/>
    </row>
    <row r="488" spans="2:2" x14ac:dyDescent="0.35">
      <c r="B488" s="1"/>
    </row>
    <row r="489" spans="2:2" x14ac:dyDescent="0.35">
      <c r="B489" s="1"/>
    </row>
    <row r="490" spans="2:2" x14ac:dyDescent="0.35">
      <c r="B490" s="1"/>
    </row>
    <row r="491" spans="2:2" x14ac:dyDescent="0.35">
      <c r="B491" s="1"/>
    </row>
    <row r="492" spans="2:2" x14ac:dyDescent="0.35">
      <c r="B492" s="1"/>
    </row>
    <row r="493" spans="2:2" x14ac:dyDescent="0.35">
      <c r="B493" s="1"/>
    </row>
    <row r="494" spans="2:2" x14ac:dyDescent="0.35">
      <c r="B494" s="1"/>
    </row>
    <row r="495" spans="2:2" x14ac:dyDescent="0.35">
      <c r="B495" s="1"/>
    </row>
    <row r="496" spans="2:2" x14ac:dyDescent="0.35">
      <c r="B496" s="1"/>
    </row>
    <row r="497" spans="2:2" x14ac:dyDescent="0.35">
      <c r="B497" s="1"/>
    </row>
    <row r="498" spans="2:2" x14ac:dyDescent="0.35">
      <c r="B498" s="1"/>
    </row>
    <row r="499" spans="2:2" x14ac:dyDescent="0.35">
      <c r="B499" s="1"/>
    </row>
    <row r="500" spans="2:2" x14ac:dyDescent="0.35">
      <c r="B500" s="1"/>
    </row>
    <row r="501" spans="2:2" x14ac:dyDescent="0.35">
      <c r="B501" s="1"/>
    </row>
    <row r="502" spans="2:2" x14ac:dyDescent="0.35">
      <c r="B502" s="1"/>
    </row>
    <row r="503" spans="2:2" x14ac:dyDescent="0.35">
      <c r="B503" s="1"/>
    </row>
    <row r="504" spans="2:2" x14ac:dyDescent="0.35">
      <c r="B504" s="1"/>
    </row>
    <row r="505" spans="2:2" x14ac:dyDescent="0.35">
      <c r="B505" s="1"/>
    </row>
    <row r="506" spans="2:2" x14ac:dyDescent="0.35">
      <c r="B506" s="1"/>
    </row>
    <row r="507" spans="2:2" x14ac:dyDescent="0.35">
      <c r="B507" s="1"/>
    </row>
    <row r="508" spans="2:2" x14ac:dyDescent="0.35">
      <c r="B508" s="1"/>
    </row>
    <row r="509" spans="2:2" x14ac:dyDescent="0.35">
      <c r="B509" s="1"/>
    </row>
    <row r="510" spans="2:2" x14ac:dyDescent="0.35">
      <c r="B510" s="1"/>
    </row>
    <row r="511" spans="2:2" x14ac:dyDescent="0.35">
      <c r="B511" s="1"/>
    </row>
    <row r="512" spans="2:2" x14ac:dyDescent="0.35">
      <c r="B512" s="1"/>
    </row>
    <row r="513" spans="2:2" x14ac:dyDescent="0.35">
      <c r="B513" s="1"/>
    </row>
    <row r="514" spans="2:2" x14ac:dyDescent="0.35">
      <c r="B514" s="1"/>
    </row>
    <row r="515" spans="2:2" x14ac:dyDescent="0.35">
      <c r="B515" s="1"/>
    </row>
    <row r="516" spans="2:2" x14ac:dyDescent="0.35">
      <c r="B516" s="1"/>
    </row>
    <row r="517" spans="2:2" x14ac:dyDescent="0.35">
      <c r="B517" s="1"/>
    </row>
    <row r="518" spans="2:2" x14ac:dyDescent="0.35">
      <c r="B518" s="1"/>
    </row>
    <row r="519" spans="2:2" x14ac:dyDescent="0.35">
      <c r="B519" s="1"/>
    </row>
    <row r="520" spans="2:2" x14ac:dyDescent="0.35">
      <c r="B520" s="1"/>
    </row>
    <row r="521" spans="2:2" x14ac:dyDescent="0.35">
      <c r="B521" s="1"/>
    </row>
    <row r="522" spans="2:2" x14ac:dyDescent="0.35">
      <c r="B522" s="1"/>
    </row>
    <row r="523" spans="2:2" x14ac:dyDescent="0.35">
      <c r="B523" s="1"/>
    </row>
    <row r="524" spans="2:2" x14ac:dyDescent="0.35">
      <c r="B524" s="1"/>
    </row>
    <row r="525" spans="2:2" x14ac:dyDescent="0.35">
      <c r="B525" s="1"/>
    </row>
    <row r="526" spans="2:2" x14ac:dyDescent="0.35">
      <c r="B526" s="1"/>
    </row>
    <row r="527" spans="2:2" x14ac:dyDescent="0.35">
      <c r="B527" s="1"/>
    </row>
    <row r="528" spans="2:2" x14ac:dyDescent="0.35">
      <c r="B528" s="1"/>
    </row>
    <row r="529" spans="2:2" x14ac:dyDescent="0.35">
      <c r="B529" s="1"/>
    </row>
    <row r="530" spans="2:2" x14ac:dyDescent="0.35">
      <c r="B530" s="1"/>
    </row>
    <row r="531" spans="2:2" x14ac:dyDescent="0.35">
      <c r="B531" s="1"/>
    </row>
    <row r="532" spans="2:2" x14ac:dyDescent="0.35">
      <c r="B532" s="1"/>
    </row>
    <row r="533" spans="2:2" x14ac:dyDescent="0.35">
      <c r="B533" s="1"/>
    </row>
    <row r="534" spans="2:2" x14ac:dyDescent="0.35">
      <c r="B534" s="1"/>
    </row>
    <row r="535" spans="2:2" x14ac:dyDescent="0.35">
      <c r="B535" s="1"/>
    </row>
    <row r="536" spans="2:2" x14ac:dyDescent="0.35">
      <c r="B536" s="1"/>
    </row>
    <row r="537" spans="2:2" x14ac:dyDescent="0.35">
      <c r="B537" s="1"/>
    </row>
    <row r="538" spans="2:2" x14ac:dyDescent="0.35">
      <c r="B538" s="1"/>
    </row>
    <row r="539" spans="2:2" x14ac:dyDescent="0.35">
      <c r="B539" s="1"/>
    </row>
    <row r="540" spans="2:2" x14ac:dyDescent="0.35">
      <c r="B540" s="1"/>
    </row>
    <row r="541" spans="2:2" x14ac:dyDescent="0.35">
      <c r="B541" s="1"/>
    </row>
    <row r="542" spans="2:2" x14ac:dyDescent="0.35">
      <c r="B542" s="1"/>
    </row>
    <row r="543" spans="2:2" x14ac:dyDescent="0.35">
      <c r="B543" s="1"/>
    </row>
    <row r="544" spans="2:2" x14ac:dyDescent="0.35">
      <c r="B544" s="1"/>
    </row>
    <row r="545" spans="2:2" x14ac:dyDescent="0.35">
      <c r="B545" s="1"/>
    </row>
    <row r="546" spans="2:2" x14ac:dyDescent="0.35">
      <c r="B546" s="1"/>
    </row>
    <row r="547" spans="2:2" x14ac:dyDescent="0.35">
      <c r="B547" s="1"/>
    </row>
    <row r="548" spans="2:2" x14ac:dyDescent="0.35">
      <c r="B548" s="1"/>
    </row>
    <row r="549" spans="2:2" x14ac:dyDescent="0.35">
      <c r="B549" s="1"/>
    </row>
    <row r="550" spans="2:2" x14ac:dyDescent="0.35">
      <c r="B550" s="1"/>
    </row>
    <row r="551" spans="2:2" x14ac:dyDescent="0.35">
      <c r="B551" s="1"/>
    </row>
    <row r="552" spans="2:2" x14ac:dyDescent="0.35">
      <c r="B552" s="1"/>
    </row>
    <row r="553" spans="2:2" x14ac:dyDescent="0.35">
      <c r="B553" s="1"/>
    </row>
    <row r="554" spans="2:2" x14ac:dyDescent="0.35">
      <c r="B554" s="1"/>
    </row>
    <row r="555" spans="2:2" x14ac:dyDescent="0.35">
      <c r="B555" s="1"/>
    </row>
    <row r="556" spans="2:2" x14ac:dyDescent="0.35">
      <c r="B556" s="1"/>
    </row>
    <row r="557" spans="2:2" x14ac:dyDescent="0.35">
      <c r="B557" s="1"/>
    </row>
    <row r="558" spans="2:2" x14ac:dyDescent="0.35">
      <c r="B558" s="1"/>
    </row>
    <row r="559" spans="2:2" x14ac:dyDescent="0.35">
      <c r="B559" s="1"/>
    </row>
    <row r="560" spans="2:2" x14ac:dyDescent="0.35">
      <c r="B560" s="1"/>
    </row>
    <row r="561" spans="2:2" x14ac:dyDescent="0.35">
      <c r="B561" s="1"/>
    </row>
    <row r="562" spans="2:2" x14ac:dyDescent="0.35">
      <c r="B562" s="1"/>
    </row>
    <row r="563" spans="2:2" x14ac:dyDescent="0.35">
      <c r="B563" s="1"/>
    </row>
    <row r="564" spans="2:2" x14ac:dyDescent="0.35">
      <c r="B564" s="1"/>
    </row>
    <row r="565" spans="2:2" x14ac:dyDescent="0.35">
      <c r="B565" s="1"/>
    </row>
    <row r="566" spans="2:2" x14ac:dyDescent="0.35">
      <c r="B566" s="1"/>
    </row>
    <row r="567" spans="2:2" x14ac:dyDescent="0.35">
      <c r="B567" s="1"/>
    </row>
    <row r="568" spans="2:2" x14ac:dyDescent="0.35">
      <c r="B568" s="1"/>
    </row>
    <row r="569" spans="2:2" x14ac:dyDescent="0.35">
      <c r="B569" s="1"/>
    </row>
    <row r="570" spans="2:2" x14ac:dyDescent="0.35">
      <c r="B570" s="1"/>
    </row>
    <row r="571" spans="2:2" x14ac:dyDescent="0.35">
      <c r="B571" s="1"/>
    </row>
    <row r="572" spans="2:2" x14ac:dyDescent="0.35">
      <c r="B572" s="1"/>
    </row>
    <row r="573" spans="2:2" x14ac:dyDescent="0.35">
      <c r="B573" s="1"/>
    </row>
    <row r="574" spans="2:2" x14ac:dyDescent="0.35">
      <c r="B574" s="1"/>
    </row>
    <row r="575" spans="2:2" x14ac:dyDescent="0.35">
      <c r="B575" s="1"/>
    </row>
    <row r="576" spans="2:2" x14ac:dyDescent="0.35">
      <c r="B576" s="1"/>
    </row>
    <row r="577" spans="2:2" x14ac:dyDescent="0.35">
      <c r="B577" s="1"/>
    </row>
    <row r="578" spans="2:2" x14ac:dyDescent="0.35">
      <c r="B578" s="1"/>
    </row>
    <row r="579" spans="2:2" x14ac:dyDescent="0.35">
      <c r="B579" s="1"/>
    </row>
    <row r="580" spans="2:2" x14ac:dyDescent="0.35">
      <c r="B580" s="1"/>
    </row>
    <row r="581" spans="2:2" x14ac:dyDescent="0.35">
      <c r="B581" s="1"/>
    </row>
    <row r="582" spans="2:2" x14ac:dyDescent="0.35">
      <c r="B582" s="1"/>
    </row>
    <row r="583" spans="2:2" x14ac:dyDescent="0.35">
      <c r="B583" s="1"/>
    </row>
    <row r="584" spans="2:2" x14ac:dyDescent="0.35">
      <c r="B584" s="1"/>
    </row>
    <row r="585" spans="2:2" x14ac:dyDescent="0.35">
      <c r="B585" s="1"/>
    </row>
    <row r="586" spans="2:2" x14ac:dyDescent="0.35">
      <c r="B586" s="1"/>
    </row>
    <row r="587" spans="2:2" x14ac:dyDescent="0.35">
      <c r="B587" s="1"/>
    </row>
    <row r="588" spans="2:2" x14ac:dyDescent="0.35">
      <c r="B588" s="1"/>
    </row>
    <row r="589" spans="2:2" x14ac:dyDescent="0.35">
      <c r="B589" s="1"/>
    </row>
    <row r="590" spans="2:2" x14ac:dyDescent="0.35">
      <c r="B590" s="1"/>
    </row>
    <row r="591" spans="2:2" x14ac:dyDescent="0.35">
      <c r="B591" s="1"/>
    </row>
    <row r="592" spans="2:2" x14ac:dyDescent="0.35">
      <c r="B592" s="1"/>
    </row>
    <row r="593" spans="2:2" x14ac:dyDescent="0.35">
      <c r="B593" s="1"/>
    </row>
    <row r="594" spans="2:2" x14ac:dyDescent="0.35">
      <c r="B594" s="1"/>
    </row>
    <row r="595" spans="2:2" x14ac:dyDescent="0.35">
      <c r="B595" s="1"/>
    </row>
    <row r="596" spans="2:2" x14ac:dyDescent="0.35">
      <c r="B596" s="1"/>
    </row>
    <row r="597" spans="2:2" x14ac:dyDescent="0.35">
      <c r="B597" s="1"/>
    </row>
    <row r="598" spans="2:2" x14ac:dyDescent="0.35">
      <c r="B598" s="1"/>
    </row>
    <row r="599" spans="2:2" x14ac:dyDescent="0.35">
      <c r="B599" s="1"/>
    </row>
    <row r="600" spans="2:2" x14ac:dyDescent="0.35">
      <c r="B600" s="1"/>
    </row>
    <row r="601" spans="2:2" x14ac:dyDescent="0.35">
      <c r="B601" s="1"/>
    </row>
    <row r="602" spans="2:2" x14ac:dyDescent="0.35">
      <c r="B602" s="1"/>
    </row>
    <row r="603" spans="2:2" x14ac:dyDescent="0.35">
      <c r="B603" s="1"/>
    </row>
    <row r="604" spans="2:2" x14ac:dyDescent="0.35">
      <c r="B604" s="1"/>
    </row>
    <row r="605" spans="2:2" x14ac:dyDescent="0.35">
      <c r="B605" s="1"/>
    </row>
    <row r="606" spans="2:2" x14ac:dyDescent="0.35">
      <c r="B606" s="1"/>
    </row>
    <row r="607" spans="2:2" x14ac:dyDescent="0.35">
      <c r="B607" s="1"/>
    </row>
    <row r="608" spans="2:2" x14ac:dyDescent="0.35">
      <c r="B608" s="1"/>
    </row>
    <row r="609" spans="2:2" x14ac:dyDescent="0.35">
      <c r="B609" s="1"/>
    </row>
    <row r="610" spans="2:2" x14ac:dyDescent="0.35">
      <c r="B610" s="1"/>
    </row>
    <row r="611" spans="2:2" x14ac:dyDescent="0.35">
      <c r="B611" s="1"/>
    </row>
    <row r="612" spans="2:2" x14ac:dyDescent="0.35">
      <c r="B612" s="1"/>
    </row>
    <row r="613" spans="2:2" x14ac:dyDescent="0.35">
      <c r="B613" s="1"/>
    </row>
    <row r="614" spans="2:2" x14ac:dyDescent="0.35">
      <c r="B614" s="1"/>
    </row>
    <row r="615" spans="2:2" x14ac:dyDescent="0.35">
      <c r="B615" s="1"/>
    </row>
    <row r="616" spans="2:2" x14ac:dyDescent="0.35">
      <c r="B616" s="1"/>
    </row>
    <row r="617" spans="2:2" x14ac:dyDescent="0.35">
      <c r="B617" s="1"/>
    </row>
    <row r="618" spans="2:2" x14ac:dyDescent="0.35">
      <c r="B618" s="1"/>
    </row>
    <row r="619" spans="2:2" x14ac:dyDescent="0.35">
      <c r="B619" s="1"/>
    </row>
    <row r="620" spans="2:2" x14ac:dyDescent="0.35">
      <c r="B620" s="1"/>
    </row>
    <row r="621" spans="2:2" x14ac:dyDescent="0.35">
      <c r="B621" s="1"/>
    </row>
    <row r="622" spans="2:2" x14ac:dyDescent="0.35">
      <c r="B622" s="1"/>
    </row>
    <row r="623" spans="2:2" x14ac:dyDescent="0.35">
      <c r="B623" s="1"/>
    </row>
    <row r="624" spans="2:2" x14ac:dyDescent="0.35">
      <c r="B624" s="1"/>
    </row>
    <row r="625" spans="2:2" x14ac:dyDescent="0.35">
      <c r="B625" s="1"/>
    </row>
    <row r="626" spans="2:2" x14ac:dyDescent="0.35">
      <c r="B626" s="1"/>
    </row>
    <row r="627" spans="2:2" x14ac:dyDescent="0.35">
      <c r="B627" s="1"/>
    </row>
    <row r="628" spans="2:2" x14ac:dyDescent="0.35">
      <c r="B628" s="1"/>
    </row>
    <row r="629" spans="2:2" x14ac:dyDescent="0.35">
      <c r="B629" s="1"/>
    </row>
    <row r="630" spans="2:2" x14ac:dyDescent="0.35">
      <c r="B630" s="1"/>
    </row>
    <row r="631" spans="2:2" x14ac:dyDescent="0.35">
      <c r="B631" s="1"/>
    </row>
    <row r="632" spans="2:2" x14ac:dyDescent="0.35">
      <c r="B632" s="1"/>
    </row>
    <row r="633" spans="2:2" x14ac:dyDescent="0.35">
      <c r="B633" s="1"/>
    </row>
    <row r="634" spans="2:2" x14ac:dyDescent="0.35">
      <c r="B634" s="1"/>
    </row>
    <row r="635" spans="2:2" x14ac:dyDescent="0.35">
      <c r="B635" s="1"/>
    </row>
    <row r="636" spans="2:2" x14ac:dyDescent="0.35">
      <c r="B636" s="1"/>
    </row>
    <row r="637" spans="2:2" x14ac:dyDescent="0.35">
      <c r="B637" s="1"/>
    </row>
    <row r="638" spans="2:2" x14ac:dyDescent="0.35">
      <c r="B638" s="1"/>
    </row>
    <row r="639" spans="2:2" x14ac:dyDescent="0.35">
      <c r="B639" s="1"/>
    </row>
    <row r="640" spans="2:2" x14ac:dyDescent="0.35">
      <c r="B640" s="1"/>
    </row>
    <row r="641" spans="2:2" x14ac:dyDescent="0.35">
      <c r="B641" s="1"/>
    </row>
    <row r="642" spans="2:2" x14ac:dyDescent="0.35">
      <c r="B642" s="1"/>
    </row>
    <row r="643" spans="2:2" x14ac:dyDescent="0.35">
      <c r="B643" s="1"/>
    </row>
    <row r="644" spans="2:2" x14ac:dyDescent="0.35">
      <c r="B644" s="1"/>
    </row>
    <row r="645" spans="2:2" x14ac:dyDescent="0.35">
      <c r="B645" s="1"/>
    </row>
    <row r="646" spans="2:2" x14ac:dyDescent="0.35">
      <c r="B646" s="1"/>
    </row>
    <row r="647" spans="2:2" x14ac:dyDescent="0.35">
      <c r="B647" s="1"/>
    </row>
    <row r="648" spans="2:2" x14ac:dyDescent="0.35">
      <c r="B648" s="1"/>
    </row>
    <row r="649" spans="2:2" x14ac:dyDescent="0.35">
      <c r="B649" s="1"/>
    </row>
    <row r="650" spans="2:2" x14ac:dyDescent="0.35">
      <c r="B650" s="1"/>
    </row>
  </sheetData>
  <pageMargins left="0.511811024" right="0.511811024" top="0.78740157499999996" bottom="0.78740157499999996" header="0.31496062000000002" footer="0.31496062000000002"/>
  <pageSetup paperSize="9" orientation="portrait" horizontalDpi="360" verticalDpi="36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Planilha6"/>
  <dimension ref="A1:Y651"/>
  <sheetViews>
    <sheetView workbookViewId="0">
      <pane xSplit="4" ySplit="2" topLeftCell="E62" activePane="bottomRight" state="frozen"/>
      <selection pane="topRight" activeCell="E1" sqref="E1"/>
      <selection pane="bottomLeft" activeCell="A3" sqref="A3"/>
      <selection pane="bottomRight" activeCell="A68" sqref="A68"/>
    </sheetView>
  </sheetViews>
  <sheetFormatPr defaultColWidth="8.81640625" defaultRowHeight="14.5" x14ac:dyDescent="0.35"/>
  <cols>
    <col min="1" max="1" width="10.81640625" bestFit="1" customWidth="1"/>
    <col min="2" max="2" width="11.453125" bestFit="1" customWidth="1"/>
    <col min="4" max="4" width="13.1796875" bestFit="1" customWidth="1"/>
    <col min="5" max="5" width="20.453125" customWidth="1"/>
    <col min="6" max="6" width="18.1796875" customWidth="1"/>
    <col min="7" max="7" width="18" customWidth="1"/>
    <col min="8" max="8" width="15.81640625" customWidth="1"/>
    <col min="9" max="9" width="20.1796875" bestFit="1" customWidth="1"/>
    <col min="10" max="10" width="25.81640625" bestFit="1" customWidth="1"/>
    <col min="11" max="11" width="25.1796875" bestFit="1" customWidth="1"/>
    <col min="12" max="12" width="16.453125" bestFit="1" customWidth="1"/>
    <col min="13" max="13" width="18.453125" customWidth="1"/>
    <col min="14" max="14" width="16.81640625" customWidth="1"/>
    <col min="15" max="15" width="20.81640625" bestFit="1" customWidth="1"/>
    <col min="16" max="16" width="21" bestFit="1" customWidth="1"/>
    <col min="17" max="17" width="27.81640625" bestFit="1" customWidth="1"/>
    <col min="18" max="18" width="25.1796875" bestFit="1" customWidth="1"/>
    <col min="19" max="19" width="25.1796875" style="56" customWidth="1"/>
    <col min="20" max="22" width="25.1796875" customWidth="1"/>
    <col min="23" max="23" width="22.1796875" bestFit="1" customWidth="1"/>
    <col min="24" max="24" width="50.453125" bestFit="1" customWidth="1"/>
    <col min="25" max="25" width="10.81640625" bestFit="1" customWidth="1"/>
  </cols>
  <sheetData>
    <row r="1" spans="1:25" x14ac:dyDescent="0.35">
      <c r="B1" t="s">
        <v>359</v>
      </c>
      <c r="C1">
        <f>4/1200</f>
        <v>3.3333333333333335E-3</v>
      </c>
      <c r="E1" s="274" t="s">
        <v>360</v>
      </c>
      <c r="F1" s="274"/>
      <c r="G1" s="274"/>
      <c r="H1" s="274"/>
      <c r="I1" s="274"/>
      <c r="J1" s="274"/>
      <c r="K1" s="274"/>
      <c r="L1" s="274"/>
      <c r="M1" s="274"/>
      <c r="N1" s="275" t="s">
        <v>361</v>
      </c>
      <c r="O1" s="275"/>
      <c r="P1" s="275"/>
      <c r="Q1" s="275"/>
      <c r="R1" s="275"/>
      <c r="S1" s="276" t="s">
        <v>362</v>
      </c>
      <c r="T1" s="276"/>
      <c r="U1" s="276"/>
      <c r="V1" s="276"/>
      <c r="W1" s="277" t="s">
        <v>363</v>
      </c>
      <c r="X1" s="277"/>
    </row>
    <row r="2" spans="1:25" ht="29" x14ac:dyDescent="0.35">
      <c r="A2" t="s">
        <v>28</v>
      </c>
      <c r="B2" t="s">
        <v>364</v>
      </c>
      <c r="C2" t="s">
        <v>26</v>
      </c>
      <c r="D2" t="s">
        <v>365</v>
      </c>
      <c r="E2" s="3" t="s">
        <v>351</v>
      </c>
      <c r="F2" s="3" t="s">
        <v>352</v>
      </c>
      <c r="G2" s="3" t="s">
        <v>353</v>
      </c>
      <c r="H2" s="4" t="s">
        <v>39</v>
      </c>
      <c r="I2" s="4" t="s">
        <v>366</v>
      </c>
      <c r="J2" s="4" t="s">
        <v>367</v>
      </c>
      <c r="K2" s="4" t="s">
        <v>368</v>
      </c>
      <c r="L2" s="3" t="s">
        <v>369</v>
      </c>
      <c r="M2" s="4" t="s">
        <v>357</v>
      </c>
      <c r="N2" s="4" t="s">
        <v>370</v>
      </c>
      <c r="O2" s="4" t="s">
        <v>371</v>
      </c>
      <c r="P2" s="4" t="s">
        <v>372</v>
      </c>
      <c r="Q2" s="4" t="s">
        <v>373</v>
      </c>
      <c r="R2" s="4" t="s">
        <v>374</v>
      </c>
      <c r="S2" s="40" t="s">
        <v>375</v>
      </c>
      <c r="T2" s="4" t="s">
        <v>376</v>
      </c>
      <c r="U2" s="4" t="s">
        <v>377</v>
      </c>
      <c r="V2" s="4" t="s">
        <v>378</v>
      </c>
      <c r="W2" s="4" t="s">
        <v>379</v>
      </c>
      <c r="X2" s="4" t="s">
        <v>380</v>
      </c>
    </row>
    <row r="3" spans="1:25" x14ac:dyDescent="0.35">
      <c r="A3" s="1"/>
      <c r="B3" s="9"/>
      <c r="C3" s="5"/>
      <c r="E3" s="7"/>
      <c r="F3" s="7"/>
      <c r="G3" s="7"/>
      <c r="H3" s="7"/>
      <c r="I3" s="8"/>
      <c r="J3" s="7"/>
      <c r="K3" s="8"/>
      <c r="L3" s="7"/>
      <c r="M3" s="7"/>
      <c r="N3" s="35"/>
      <c r="O3" s="10"/>
      <c r="P3" s="11"/>
      <c r="Q3" s="11"/>
      <c r="R3" s="37"/>
      <c r="S3" s="39"/>
      <c r="T3" s="38"/>
      <c r="U3" s="15"/>
      <c r="V3" s="36"/>
      <c r="W3" s="6"/>
      <c r="X3" s="14"/>
    </row>
    <row r="4" spans="1:25" x14ac:dyDescent="0.35">
      <c r="A4" s="1">
        <v>44593</v>
      </c>
      <c r="B4" s="9">
        <f t="shared" ref="B4:B28" si="0">DAY(EDATE(A4,1)-1)</f>
        <v>28</v>
      </c>
      <c r="C4" s="5">
        <f>VLOOKUP(A4,Encargos!$A$8:$B$652,2,0)</f>
        <v>4.3430000000000005E-3</v>
      </c>
      <c r="D4">
        <v>315</v>
      </c>
      <c r="E4" s="41">
        <v>57907722936.309975</v>
      </c>
      <c r="F4" s="7">
        <f t="shared" ref="F4:F68" si="1">E4*C4</f>
        <v>251493240.71239424</v>
      </c>
      <c r="G4" s="7">
        <f t="shared" ref="G4:G67" si="2">E4+F4</f>
        <v>58159216177.022369</v>
      </c>
      <c r="H4" s="7">
        <f t="shared" ref="H4:H31" si="3">G4*$C$1</f>
        <v>193864053.92340791</v>
      </c>
      <c r="I4" s="8">
        <f t="shared" ref="I4:I31" si="4">PMT($C$1,D4,-G4)</f>
        <v>298504657.61541277</v>
      </c>
      <c r="J4" s="7">
        <f t="shared" ref="J4:J31" si="5">$C$1*G4</f>
        <v>193864053.92340791</v>
      </c>
      <c r="K4" s="8">
        <f t="shared" ref="K4:K66" si="6">I4-J4</f>
        <v>104640603.69200486</v>
      </c>
      <c r="L4" s="7">
        <v>0</v>
      </c>
      <c r="M4" s="7">
        <f t="shared" ref="M4:M66" si="7">G4+H4-I4</f>
        <v>58054575573.330368</v>
      </c>
      <c r="N4" s="35">
        <v>44620</v>
      </c>
      <c r="O4" s="10">
        <f>N4-A4</f>
        <v>27</v>
      </c>
      <c r="P4" s="11">
        <f>Q4*((1+$C$1)^(O4/B4)-1)+H4*((1+C4)^(O4/B4))*((1+$C$1)^(O4/B4))</f>
        <v>195639312.7966035</v>
      </c>
      <c r="Q4" s="11">
        <f t="shared" ref="Q4:Q67" si="8">K4*((1+C4)^((N4-A4)/B4))</f>
        <v>105078793.39381054</v>
      </c>
      <c r="R4" s="37">
        <f>P4+Q4</f>
        <v>300718106.19041407</v>
      </c>
      <c r="S4" s="39">
        <f>(YEAR(A4)-2022)*100%/9</f>
        <v>0</v>
      </c>
      <c r="T4" s="38">
        <f t="shared" ref="T4:T16" si="9">IF(V4&lt;P4,V4,P4)</f>
        <v>0</v>
      </c>
      <c r="U4" s="15">
        <f t="shared" ref="U4:U16" si="10">V4-T4</f>
        <v>0</v>
      </c>
      <c r="V4" s="15">
        <f>R4*S4</f>
        <v>0</v>
      </c>
      <c r="W4" s="13">
        <f>A5-N4</f>
        <v>1</v>
      </c>
      <c r="X4" s="14">
        <f>(R4-V4)*((1+C5)^(W4/B4))*((1+$C$1)^(W4/B4))</f>
        <v>300796473.94446635</v>
      </c>
      <c r="Y4" s="1"/>
    </row>
    <row r="5" spans="1:25" x14ac:dyDescent="0.35">
      <c r="A5" s="1">
        <v>44621</v>
      </c>
      <c r="B5" s="9">
        <f t="shared" si="0"/>
        <v>31</v>
      </c>
      <c r="C5" s="5">
        <f>VLOOKUP(A5,Encargos!$A$8:$B$652,2,0)</f>
        <v>3.9760000000000004E-3</v>
      </c>
      <c r="D5">
        <f>D4-1</f>
        <v>314</v>
      </c>
      <c r="E5" s="7">
        <f t="shared" ref="E5:E68" si="11">M4</f>
        <v>58054575573.330368</v>
      </c>
      <c r="F5" s="7">
        <f t="shared" si="1"/>
        <v>230824992.47956157</v>
      </c>
      <c r="G5" s="7">
        <f t="shared" si="2"/>
        <v>58285400565.809929</v>
      </c>
      <c r="H5" s="7">
        <f t="shared" si="3"/>
        <v>194284668.55269977</v>
      </c>
      <c r="I5" s="8">
        <f t="shared" si="4"/>
        <v>299691512.13409168</v>
      </c>
      <c r="J5" s="7">
        <f t="shared" si="5"/>
        <v>194284668.55269977</v>
      </c>
      <c r="K5" s="8">
        <f t="shared" si="6"/>
        <v>105406843.5813919</v>
      </c>
      <c r="L5" s="7">
        <v>0</v>
      </c>
      <c r="M5" s="7">
        <f t="shared" si="7"/>
        <v>58179993722.228531</v>
      </c>
      <c r="N5" s="139" t="s">
        <v>381</v>
      </c>
      <c r="O5" s="10">
        <f t="shared" ref="O5:O67" si="12">N5-A5</f>
        <v>29</v>
      </c>
      <c r="P5" s="11">
        <f t="shared" ref="P5:P68" si="13">Q5*((1+$C$1)^(O5/B5)-1)+H5*((1+C5)^(O5/B5))*((1+$C$1)^(O5/B5))</f>
        <v>195945111.36274296</v>
      </c>
      <c r="Q5" s="11">
        <f t="shared" si="8"/>
        <v>105798852.42204541</v>
      </c>
      <c r="R5" s="37">
        <f t="shared" ref="R5:R68" si="14">P5+Q5</f>
        <v>301743963.78478837</v>
      </c>
      <c r="S5" s="39">
        <f t="shared" ref="S5:S68" si="15">(YEAR(A5)-2022)*100%/9</f>
        <v>0</v>
      </c>
      <c r="T5" s="38">
        <f t="shared" si="9"/>
        <v>0</v>
      </c>
      <c r="U5" s="15">
        <f t="shared" si="10"/>
        <v>0</v>
      </c>
      <c r="V5" s="15">
        <f t="shared" ref="V5:V68" si="16">R5*S5</f>
        <v>0</v>
      </c>
      <c r="W5" s="13">
        <f t="shared" ref="W5:W68" si="17">A6-N5</f>
        <v>2</v>
      </c>
      <c r="X5" s="14">
        <f t="shared" ref="X5:X68" si="18">(R5-V5)*((1+C6)^(W5/B5))*((1+$C$1)^(W5/B5))</f>
        <v>301890432.39994252</v>
      </c>
      <c r="Y5" s="138"/>
    </row>
    <row r="6" spans="1:25" x14ac:dyDescent="0.35">
      <c r="A6" s="1">
        <v>44652</v>
      </c>
      <c r="B6" s="9">
        <f t="shared" si="0"/>
        <v>30</v>
      </c>
      <c r="C6" s="5">
        <f>VLOOKUP(A6,Encargos!$A$8:$B$652,2,0)</f>
        <v>4.2030000000000001E-3</v>
      </c>
      <c r="D6">
        <f t="shared" ref="D6:D69" si="19">D5-1</f>
        <v>313</v>
      </c>
      <c r="E6" s="7">
        <f t="shared" si="11"/>
        <v>58179993722.228531</v>
      </c>
      <c r="F6" s="7">
        <f t="shared" si="1"/>
        <v>244530513.61452651</v>
      </c>
      <c r="G6" s="7">
        <f t="shared" si="2"/>
        <v>58424524235.843056</v>
      </c>
      <c r="H6" s="7">
        <f t="shared" si="3"/>
        <v>194748414.11947685</v>
      </c>
      <c r="I6" s="8">
        <f t="shared" si="4"/>
        <v>300951115.55959123</v>
      </c>
      <c r="J6" s="7">
        <f t="shared" si="5"/>
        <v>194748414.11947685</v>
      </c>
      <c r="K6" s="8">
        <f t="shared" si="6"/>
        <v>106202701.44011438</v>
      </c>
      <c r="L6" s="7">
        <v>0</v>
      </c>
      <c r="M6" s="7">
        <f t="shared" si="7"/>
        <v>58318321534.402939</v>
      </c>
      <c r="N6" s="139" t="s">
        <v>54</v>
      </c>
      <c r="O6" s="10">
        <f t="shared" si="12"/>
        <v>29</v>
      </c>
      <c r="P6" s="11">
        <f t="shared" si="13"/>
        <v>196513219.09220344</v>
      </c>
      <c r="Q6" s="11">
        <f t="shared" si="8"/>
        <v>106634162.21351881</v>
      </c>
      <c r="R6" s="37">
        <f t="shared" si="14"/>
        <v>303147381.30572224</v>
      </c>
      <c r="S6" s="39">
        <f t="shared" si="15"/>
        <v>0</v>
      </c>
      <c r="T6" s="38">
        <f t="shared" si="9"/>
        <v>0</v>
      </c>
      <c r="U6" s="15">
        <f t="shared" si="10"/>
        <v>0</v>
      </c>
      <c r="V6" s="15">
        <f t="shared" si="16"/>
        <v>0</v>
      </c>
      <c r="W6" s="13">
        <f t="shared" si="17"/>
        <v>1</v>
      </c>
      <c r="X6" s="14">
        <f t="shared" si="18"/>
        <v>303240637.24736178</v>
      </c>
      <c r="Y6" s="138"/>
    </row>
    <row r="7" spans="1:25" x14ac:dyDescent="0.35">
      <c r="A7" s="1">
        <v>44682</v>
      </c>
      <c r="B7" s="9">
        <f t="shared" si="0"/>
        <v>31</v>
      </c>
      <c r="C7" s="5">
        <f>VLOOKUP(A7,Encargos!$A$8:$B$652,2,0)</f>
        <v>5.9170000000000004E-3</v>
      </c>
      <c r="D7">
        <f t="shared" si="19"/>
        <v>312</v>
      </c>
      <c r="E7" s="7">
        <f t="shared" si="11"/>
        <v>58318321534.402939</v>
      </c>
      <c r="F7" s="7">
        <f t="shared" si="1"/>
        <v>345069508.51906222</v>
      </c>
      <c r="G7" s="7">
        <f t="shared" si="2"/>
        <v>58663391042.922005</v>
      </c>
      <c r="H7" s="7">
        <f t="shared" si="3"/>
        <v>195544636.80974004</v>
      </c>
      <c r="I7" s="8">
        <f t="shared" si="4"/>
        <v>302731843.31035733</v>
      </c>
      <c r="J7" s="7">
        <f t="shared" si="5"/>
        <v>195544636.80974004</v>
      </c>
      <c r="K7" s="8">
        <f t="shared" si="6"/>
        <v>107187206.5006173</v>
      </c>
      <c r="L7" s="7">
        <v>0</v>
      </c>
      <c r="M7" s="7">
        <f t="shared" si="7"/>
        <v>58556203836.421387</v>
      </c>
      <c r="N7" s="139" t="s">
        <v>382</v>
      </c>
      <c r="O7" s="10">
        <f t="shared" si="12"/>
        <v>29</v>
      </c>
      <c r="P7" s="11">
        <f t="shared" si="13"/>
        <v>197575945.55080017</v>
      </c>
      <c r="Q7" s="11">
        <f t="shared" si="8"/>
        <v>107780402.34142299</v>
      </c>
      <c r="R7" s="37">
        <f t="shared" si="14"/>
        <v>305356347.89222318</v>
      </c>
      <c r="S7" s="39">
        <f t="shared" si="15"/>
        <v>0</v>
      </c>
      <c r="T7" s="38">
        <f t="shared" si="9"/>
        <v>0</v>
      </c>
      <c r="U7" s="15">
        <f t="shared" si="10"/>
        <v>0</v>
      </c>
      <c r="V7" s="15">
        <f t="shared" si="16"/>
        <v>0</v>
      </c>
      <c r="W7" s="13">
        <f t="shared" si="17"/>
        <v>2</v>
      </c>
      <c r="X7" s="14">
        <f t="shared" si="18"/>
        <v>305520069.98856527</v>
      </c>
      <c r="Y7" s="138"/>
    </row>
    <row r="8" spans="1:25" x14ac:dyDescent="0.35">
      <c r="A8" s="1">
        <v>44713</v>
      </c>
      <c r="B8" s="9">
        <f t="shared" si="0"/>
        <v>30</v>
      </c>
      <c r="C8" s="5">
        <f>VLOOKUP(A8,Encargos!$A$8:$B$652,2,0)</f>
        <v>4.993E-3</v>
      </c>
      <c r="D8">
        <f t="shared" si="19"/>
        <v>311</v>
      </c>
      <c r="E8" s="7">
        <f t="shared" si="11"/>
        <v>58556203836.421387</v>
      </c>
      <c r="F8" s="7">
        <f t="shared" si="1"/>
        <v>292371125.755252</v>
      </c>
      <c r="G8" s="7">
        <f t="shared" si="2"/>
        <v>58848574962.176636</v>
      </c>
      <c r="H8" s="7">
        <f t="shared" si="3"/>
        <v>196161916.5405888</v>
      </c>
      <c r="I8" s="8">
        <f t="shared" si="4"/>
        <v>304243383.40400594</v>
      </c>
      <c r="J8" s="7">
        <f t="shared" si="5"/>
        <v>196161916.5405888</v>
      </c>
      <c r="K8" s="8">
        <f t="shared" si="6"/>
        <v>108081466.86341715</v>
      </c>
      <c r="L8" s="7">
        <v>0</v>
      </c>
      <c r="M8" s="7">
        <f t="shared" si="7"/>
        <v>58740493495.313217</v>
      </c>
      <c r="N8" s="139" t="s">
        <v>56</v>
      </c>
      <c r="O8" s="10">
        <f t="shared" si="12"/>
        <v>29</v>
      </c>
      <c r="P8" s="11">
        <f t="shared" si="13"/>
        <v>198093642.86460662</v>
      </c>
      <c r="Q8" s="11">
        <f t="shared" si="8"/>
        <v>108603085.93212786</v>
      </c>
      <c r="R8" s="37">
        <f t="shared" si="14"/>
        <v>306696728.79673445</v>
      </c>
      <c r="S8" s="39">
        <f t="shared" si="15"/>
        <v>0</v>
      </c>
      <c r="T8" s="38">
        <f t="shared" si="9"/>
        <v>0</v>
      </c>
      <c r="U8" s="15">
        <f t="shared" si="10"/>
        <v>0</v>
      </c>
      <c r="V8" s="15">
        <f t="shared" si="16"/>
        <v>0</v>
      </c>
      <c r="W8" s="13">
        <f t="shared" si="17"/>
        <v>1</v>
      </c>
      <c r="X8" s="14">
        <f t="shared" si="18"/>
        <v>306801969.18274635</v>
      </c>
      <c r="Y8" s="138"/>
    </row>
    <row r="9" spans="1:25" x14ac:dyDescent="0.35">
      <c r="A9" s="1">
        <v>44743</v>
      </c>
      <c r="B9" s="9">
        <f t="shared" si="0"/>
        <v>31</v>
      </c>
      <c r="C9" s="5">
        <f>VLOOKUP(A9,Encargos!$A$8:$B$652,2,0)</f>
        <v>6.9889999999999996E-3</v>
      </c>
      <c r="D9">
        <f t="shared" si="19"/>
        <v>310</v>
      </c>
      <c r="E9" s="7">
        <f t="shared" si="11"/>
        <v>58740493495.313217</v>
      </c>
      <c r="F9" s="7">
        <f t="shared" si="1"/>
        <v>410537309.03874403</v>
      </c>
      <c r="G9" s="7">
        <f t="shared" si="2"/>
        <v>59151030804.351959</v>
      </c>
      <c r="H9" s="7">
        <f t="shared" si="3"/>
        <v>197170102.68117321</v>
      </c>
      <c r="I9" s="8">
        <f t="shared" si="4"/>
        <v>306369740.41061652</v>
      </c>
      <c r="J9" s="7">
        <f t="shared" si="5"/>
        <v>197170102.68117321</v>
      </c>
      <c r="K9" s="8">
        <f t="shared" si="6"/>
        <v>109199637.72944331</v>
      </c>
      <c r="L9" s="7">
        <v>0</v>
      </c>
      <c r="M9" s="7">
        <f t="shared" si="7"/>
        <v>59041831166.62252</v>
      </c>
      <c r="N9" s="139" t="s">
        <v>383</v>
      </c>
      <c r="O9" s="10">
        <f t="shared" si="12"/>
        <v>29</v>
      </c>
      <c r="P9" s="11">
        <f t="shared" si="13"/>
        <v>199420417.94879454</v>
      </c>
      <c r="Q9" s="11">
        <f t="shared" si="8"/>
        <v>109913434.96343699</v>
      </c>
      <c r="R9" s="37">
        <f t="shared" si="14"/>
        <v>309333852.91223156</v>
      </c>
      <c r="S9" s="39">
        <f t="shared" si="15"/>
        <v>0</v>
      </c>
      <c r="T9" s="38">
        <f t="shared" si="9"/>
        <v>0</v>
      </c>
      <c r="U9" s="15">
        <f t="shared" si="10"/>
        <v>0</v>
      </c>
      <c r="V9" s="15">
        <f t="shared" si="16"/>
        <v>0</v>
      </c>
      <c r="W9" s="13">
        <f t="shared" si="17"/>
        <v>2</v>
      </c>
      <c r="X9" s="14">
        <f t="shared" si="18"/>
        <v>309535520.36674941</v>
      </c>
      <c r="Y9" s="138"/>
    </row>
    <row r="10" spans="1:25" x14ac:dyDescent="0.35">
      <c r="A10" s="1">
        <v>44774</v>
      </c>
      <c r="B10" s="9">
        <f t="shared" si="0"/>
        <v>31</v>
      </c>
      <c r="C10" s="5">
        <f>VLOOKUP(A10,Encargos!$A$8:$B$652,2,0)</f>
        <v>6.7970000000000001E-3</v>
      </c>
      <c r="D10">
        <f t="shared" si="19"/>
        <v>309</v>
      </c>
      <c r="E10" s="7">
        <f t="shared" si="11"/>
        <v>59041831166.62252</v>
      </c>
      <c r="F10" s="7">
        <f t="shared" si="1"/>
        <v>401307326.43953329</v>
      </c>
      <c r="G10" s="7">
        <f t="shared" si="2"/>
        <v>59443138493.062057</v>
      </c>
      <c r="H10" s="7">
        <f t="shared" si="3"/>
        <v>198143794.97687355</v>
      </c>
      <c r="I10" s="8">
        <f t="shared" si="4"/>
        <v>308452135.53618747</v>
      </c>
      <c r="J10" s="7">
        <f t="shared" si="5"/>
        <v>198143794.97687355</v>
      </c>
      <c r="K10" s="8">
        <f t="shared" si="6"/>
        <v>110308340.55931392</v>
      </c>
      <c r="L10" s="7">
        <v>0</v>
      </c>
      <c r="M10" s="7">
        <f t="shared" si="7"/>
        <v>59332830152.502747</v>
      </c>
      <c r="N10" s="139" t="s">
        <v>384</v>
      </c>
      <c r="O10" s="10">
        <f t="shared" si="12"/>
        <v>29</v>
      </c>
      <c r="P10" s="11">
        <f t="shared" si="13"/>
        <v>200371264.06399482</v>
      </c>
      <c r="Q10" s="11">
        <f t="shared" si="8"/>
        <v>111009580.94695738</v>
      </c>
      <c r="R10" s="37">
        <f t="shared" si="14"/>
        <v>311380845.01095223</v>
      </c>
      <c r="S10" s="39">
        <f t="shared" si="15"/>
        <v>0</v>
      </c>
      <c r="T10" s="38">
        <f t="shared" si="9"/>
        <v>0</v>
      </c>
      <c r="U10" s="15">
        <f t="shared" si="10"/>
        <v>0</v>
      </c>
      <c r="V10" s="15">
        <f t="shared" si="16"/>
        <v>0</v>
      </c>
      <c r="W10" s="13">
        <f t="shared" si="17"/>
        <v>2</v>
      </c>
      <c r="X10" s="14">
        <f t="shared" si="18"/>
        <v>311587720.13017732</v>
      </c>
      <c r="Y10" s="138"/>
    </row>
    <row r="11" spans="1:25" x14ac:dyDescent="0.35">
      <c r="A11" s="1">
        <v>44805</v>
      </c>
      <c r="B11" s="9">
        <f t="shared" si="0"/>
        <v>30</v>
      </c>
      <c r="C11" s="5">
        <f>VLOOKUP(A11,Encargos!$A$8:$B$652,2,0)</f>
        <v>6.9909999999999998E-3</v>
      </c>
      <c r="D11">
        <f t="shared" si="19"/>
        <v>308</v>
      </c>
      <c r="E11" s="7">
        <f t="shared" si="11"/>
        <v>59332830152.502747</v>
      </c>
      <c r="F11" s="7">
        <f t="shared" si="1"/>
        <v>414795815.5961467</v>
      </c>
      <c r="G11" s="7">
        <f t="shared" si="2"/>
        <v>59747625968.098892</v>
      </c>
      <c r="H11" s="7">
        <f t="shared" si="3"/>
        <v>199158753.22699633</v>
      </c>
      <c r="I11" s="8">
        <f t="shared" si="4"/>
        <v>310608524.415721</v>
      </c>
      <c r="J11" s="7">
        <f t="shared" si="5"/>
        <v>199158753.22699633</v>
      </c>
      <c r="K11" s="8">
        <f t="shared" si="6"/>
        <v>111449771.18872467</v>
      </c>
      <c r="L11" s="7">
        <v>0</v>
      </c>
      <c r="M11" s="7">
        <f t="shared" si="7"/>
        <v>59636176196.910172</v>
      </c>
      <c r="N11" s="139" t="s">
        <v>59</v>
      </c>
      <c r="O11" s="10">
        <f t="shared" si="12"/>
        <v>29</v>
      </c>
      <c r="P11" s="11">
        <f t="shared" si="13"/>
        <v>201512061.69634667</v>
      </c>
      <c r="Q11" s="11">
        <f t="shared" si="8"/>
        <v>112202857.48069336</v>
      </c>
      <c r="R11" s="37">
        <f t="shared" si="14"/>
        <v>313714919.17704004</v>
      </c>
      <c r="S11" s="39">
        <f t="shared" si="15"/>
        <v>0</v>
      </c>
      <c r="T11" s="38">
        <f t="shared" si="9"/>
        <v>0</v>
      </c>
      <c r="U11" s="15">
        <f t="shared" si="10"/>
        <v>0</v>
      </c>
      <c r="V11" s="15">
        <f t="shared" si="16"/>
        <v>0</v>
      </c>
      <c r="W11" s="13">
        <f t="shared" si="17"/>
        <v>1</v>
      </c>
      <c r="X11" s="14">
        <f t="shared" si="18"/>
        <v>313836510.09511793</v>
      </c>
      <c r="Y11" s="138"/>
    </row>
    <row r="12" spans="1:25" x14ac:dyDescent="0.35">
      <c r="A12" s="1">
        <v>44835</v>
      </c>
      <c r="B12" s="9">
        <f t="shared" si="0"/>
        <v>31</v>
      </c>
      <c r="C12" s="5">
        <f>VLOOKUP(A12,Encargos!$A$8:$B$652,2,0)</f>
        <v>8.3320000000000009E-3</v>
      </c>
      <c r="D12">
        <f t="shared" si="19"/>
        <v>307</v>
      </c>
      <c r="E12" s="7">
        <f t="shared" si="11"/>
        <v>59636176196.910172</v>
      </c>
      <c r="F12" s="7">
        <f t="shared" si="1"/>
        <v>496888620.07265562</v>
      </c>
      <c r="G12" s="7">
        <f t="shared" si="2"/>
        <v>60133064816.982826</v>
      </c>
      <c r="H12" s="7">
        <f t="shared" si="3"/>
        <v>200443549.38994277</v>
      </c>
      <c r="I12" s="8">
        <f t="shared" si="4"/>
        <v>313196514.6411528</v>
      </c>
      <c r="J12" s="7">
        <f t="shared" si="5"/>
        <v>200443549.38994277</v>
      </c>
      <c r="K12" s="8">
        <f t="shared" si="6"/>
        <v>112752965.25121003</v>
      </c>
      <c r="L12" s="7">
        <v>0</v>
      </c>
      <c r="M12" s="7">
        <f t="shared" si="7"/>
        <v>60020311851.731621</v>
      </c>
      <c r="N12" s="139" t="s">
        <v>385</v>
      </c>
      <c r="O12" s="10">
        <f t="shared" si="12"/>
        <v>29</v>
      </c>
      <c r="P12" s="11">
        <f t="shared" si="13"/>
        <v>202989617.1282095</v>
      </c>
      <c r="Q12" s="11">
        <f t="shared" si="8"/>
        <v>113631577.26691057</v>
      </c>
      <c r="R12" s="37">
        <f t="shared" si="14"/>
        <v>316621194.39512008</v>
      </c>
      <c r="S12" s="39">
        <f t="shared" si="15"/>
        <v>0</v>
      </c>
      <c r="T12" s="38">
        <f t="shared" si="9"/>
        <v>0</v>
      </c>
      <c r="U12" s="15">
        <f t="shared" si="10"/>
        <v>0</v>
      </c>
      <c r="V12" s="15">
        <f t="shared" si="16"/>
        <v>0</v>
      </c>
      <c r="W12" s="13">
        <f t="shared" si="17"/>
        <v>2</v>
      </c>
      <c r="X12" s="14">
        <f t="shared" si="18"/>
        <v>316839060.37507415</v>
      </c>
      <c r="Y12" s="138"/>
    </row>
    <row r="13" spans="1:25" x14ac:dyDescent="0.35">
      <c r="A13" s="1">
        <v>44866</v>
      </c>
      <c r="B13" s="9">
        <f t="shared" si="0"/>
        <v>30</v>
      </c>
      <c r="C13" s="5">
        <f>VLOOKUP(A13,Encargos!$A$8:$B$652,2,0)</f>
        <v>7.3610000000000004E-3</v>
      </c>
      <c r="D13">
        <f t="shared" si="19"/>
        <v>306</v>
      </c>
      <c r="E13" s="7">
        <f t="shared" si="11"/>
        <v>60020311851.731621</v>
      </c>
      <c r="F13" s="7">
        <f t="shared" si="1"/>
        <v>441809515.54059649</v>
      </c>
      <c r="G13" s="7">
        <f t="shared" si="2"/>
        <v>60462121367.272217</v>
      </c>
      <c r="H13" s="7">
        <f t="shared" si="3"/>
        <v>201540404.55757406</v>
      </c>
      <c r="I13" s="8">
        <f t="shared" si="4"/>
        <v>315501954.18542635</v>
      </c>
      <c r="J13" s="7">
        <f t="shared" si="5"/>
        <v>201540404.55757406</v>
      </c>
      <c r="K13" s="8">
        <f t="shared" si="6"/>
        <v>113961549.62785229</v>
      </c>
      <c r="L13" s="7">
        <v>0</v>
      </c>
      <c r="M13" s="7">
        <f t="shared" si="7"/>
        <v>60348159817.644363</v>
      </c>
      <c r="N13" s="139" t="s">
        <v>61</v>
      </c>
      <c r="O13" s="10">
        <f t="shared" si="12"/>
        <v>29</v>
      </c>
      <c r="P13" s="11">
        <f t="shared" si="13"/>
        <v>203998110.26806143</v>
      </c>
      <c r="Q13" s="11">
        <f t="shared" si="8"/>
        <v>114772358.99543239</v>
      </c>
      <c r="R13" s="37">
        <f t="shared" si="14"/>
        <v>318770469.26349384</v>
      </c>
      <c r="S13" s="39">
        <f t="shared" si="15"/>
        <v>0</v>
      </c>
      <c r="T13" s="38">
        <f t="shared" si="9"/>
        <v>0</v>
      </c>
      <c r="U13" s="15">
        <f t="shared" si="10"/>
        <v>0</v>
      </c>
      <c r="V13" s="15">
        <f t="shared" si="16"/>
        <v>0</v>
      </c>
      <c r="W13" s="13">
        <f t="shared" si="17"/>
        <v>1</v>
      </c>
      <c r="X13" s="14">
        <f t="shared" si="18"/>
        <v>318878385.33119941</v>
      </c>
      <c r="Y13" s="138"/>
    </row>
    <row r="14" spans="1:25" x14ac:dyDescent="0.35">
      <c r="A14" s="1">
        <v>44896</v>
      </c>
      <c r="B14" s="9">
        <f t="shared" si="0"/>
        <v>31</v>
      </c>
      <c r="C14" s="5">
        <f>VLOOKUP(A14,Encargos!$A$8:$B$652,2,0)</f>
        <v>6.8500000000000002E-3</v>
      </c>
      <c r="D14">
        <f t="shared" si="19"/>
        <v>305</v>
      </c>
      <c r="E14" s="7">
        <f t="shared" si="11"/>
        <v>60348159817.644363</v>
      </c>
      <c r="F14" s="7">
        <f t="shared" si="1"/>
        <v>413384894.75086391</v>
      </c>
      <c r="G14" s="7">
        <f t="shared" si="2"/>
        <v>60761544712.395226</v>
      </c>
      <c r="H14" s="7">
        <f t="shared" si="3"/>
        <v>202538482.37465078</v>
      </c>
      <c r="I14" s="8">
        <f t="shared" si="4"/>
        <v>317663142.5715965</v>
      </c>
      <c r="J14" s="7">
        <f t="shared" si="5"/>
        <v>202538482.37465078</v>
      </c>
      <c r="K14" s="8">
        <f t="shared" si="6"/>
        <v>115124660.19694573</v>
      </c>
      <c r="L14" s="7">
        <v>0</v>
      </c>
      <c r="M14" s="7">
        <f t="shared" si="7"/>
        <v>60646420052.19828</v>
      </c>
      <c r="N14" s="139" t="s">
        <v>386</v>
      </c>
      <c r="O14" s="10">
        <f t="shared" si="12"/>
        <v>29</v>
      </c>
      <c r="P14" s="11">
        <f t="shared" si="13"/>
        <v>204832877.55058926</v>
      </c>
      <c r="Q14" s="11">
        <f t="shared" si="8"/>
        <v>115862223.82801504</v>
      </c>
      <c r="R14" s="37">
        <f t="shared" si="14"/>
        <v>320695101.37860429</v>
      </c>
      <c r="S14" s="39">
        <f t="shared" si="15"/>
        <v>0</v>
      </c>
      <c r="T14" s="38">
        <f t="shared" si="9"/>
        <v>0</v>
      </c>
      <c r="U14" s="15">
        <f t="shared" si="10"/>
        <v>0</v>
      </c>
      <c r="V14" s="15">
        <f t="shared" si="16"/>
        <v>0</v>
      </c>
      <c r="W14" s="13">
        <f t="shared" si="17"/>
        <v>2</v>
      </c>
      <c r="X14" s="14">
        <f t="shared" si="18"/>
        <v>320905265.54853934</v>
      </c>
      <c r="Y14" s="138"/>
    </row>
    <row r="15" spans="1:25" x14ac:dyDescent="0.35">
      <c r="A15" s="1">
        <v>44927</v>
      </c>
      <c r="B15" s="9">
        <f t="shared" si="0"/>
        <v>31</v>
      </c>
      <c r="C15" s="5">
        <f>VLOOKUP(A15,Encargos!$A$8:$B$652,2,0)</f>
        <v>6.8500000000000002E-3</v>
      </c>
      <c r="D15">
        <f t="shared" si="19"/>
        <v>304</v>
      </c>
      <c r="E15" s="7">
        <f t="shared" si="11"/>
        <v>60646420052.19828</v>
      </c>
      <c r="F15" s="7">
        <f t="shared" si="1"/>
        <v>415427977.35755825</v>
      </c>
      <c r="G15" s="7">
        <f t="shared" si="2"/>
        <v>61061848029.55584</v>
      </c>
      <c r="H15" s="7">
        <f t="shared" si="3"/>
        <v>203539493.43185282</v>
      </c>
      <c r="I15" s="8">
        <f t="shared" si="4"/>
        <v>319839135.09821194</v>
      </c>
      <c r="J15" s="7">
        <f t="shared" si="5"/>
        <v>203539493.43185282</v>
      </c>
      <c r="K15" s="8">
        <f t="shared" si="6"/>
        <v>116299641.66635913</v>
      </c>
      <c r="L15" s="7">
        <v>0</v>
      </c>
      <c r="M15" s="7">
        <f t="shared" si="7"/>
        <v>60945548387.889481</v>
      </c>
      <c r="N15" s="139" t="s">
        <v>387</v>
      </c>
      <c r="O15" s="10">
        <f t="shared" si="12"/>
        <v>29</v>
      </c>
      <c r="P15" s="11">
        <f t="shared" si="13"/>
        <v>205847129.82827333</v>
      </c>
      <c r="Q15" s="11">
        <f t="shared" si="8"/>
        <v>117044732.9947744</v>
      </c>
      <c r="R15" s="37">
        <f t="shared" si="14"/>
        <v>322891862.82304776</v>
      </c>
      <c r="S15" s="39">
        <f t="shared" si="15"/>
        <v>0.1111111111111111</v>
      </c>
      <c r="T15" s="38">
        <f t="shared" si="9"/>
        <v>35876873.647005305</v>
      </c>
      <c r="U15" s="15">
        <f t="shared" si="10"/>
        <v>0</v>
      </c>
      <c r="V15" s="15">
        <f t="shared" si="16"/>
        <v>35876873.647005305</v>
      </c>
      <c r="W15" s="13">
        <f t="shared" si="17"/>
        <v>2</v>
      </c>
      <c r="X15" s="14">
        <f t="shared" si="18"/>
        <v>287221898.938761</v>
      </c>
      <c r="Y15" s="138"/>
    </row>
    <row r="16" spans="1:25" x14ac:dyDescent="0.35">
      <c r="A16" s="1">
        <v>44958</v>
      </c>
      <c r="B16" s="9">
        <f t="shared" si="0"/>
        <v>28</v>
      </c>
      <c r="C16" s="5">
        <f>VLOOKUP(A16,Encargos!$A$8:$B$652,2,0)</f>
        <v>7.8729999999999998E-3</v>
      </c>
      <c r="D16">
        <f t="shared" si="19"/>
        <v>303</v>
      </c>
      <c r="E16" s="7">
        <f t="shared" si="11"/>
        <v>60945548387.889481</v>
      </c>
      <c r="F16" s="7">
        <f t="shared" si="1"/>
        <v>479824302.45785385</v>
      </c>
      <c r="G16" s="7">
        <f t="shared" si="2"/>
        <v>61425372690.347336</v>
      </c>
      <c r="H16" s="7">
        <f t="shared" si="3"/>
        <v>204751242.3011578</v>
      </c>
      <c r="I16" s="8">
        <f t="shared" si="4"/>
        <v>322357228.60884023</v>
      </c>
      <c r="J16" s="7">
        <f t="shared" si="5"/>
        <v>204751242.3011578</v>
      </c>
      <c r="K16" s="8">
        <f t="shared" si="6"/>
        <v>117605986.30768242</v>
      </c>
      <c r="L16" s="7">
        <v>0</v>
      </c>
      <c r="M16" s="7">
        <f t="shared" si="7"/>
        <v>61307766704.03965</v>
      </c>
      <c r="N16" s="139" t="s">
        <v>64</v>
      </c>
      <c r="O16" s="10">
        <f t="shared" si="12"/>
        <v>27</v>
      </c>
      <c r="P16" s="11">
        <f t="shared" si="13"/>
        <v>207349410.53673521</v>
      </c>
      <c r="Q16" s="11">
        <f t="shared" si="8"/>
        <v>118498704.77023262</v>
      </c>
      <c r="R16" s="37">
        <f t="shared" si="14"/>
        <v>325848115.30696785</v>
      </c>
      <c r="S16" s="39">
        <f t="shared" si="15"/>
        <v>0.1111111111111111</v>
      </c>
      <c r="T16" s="38">
        <f t="shared" si="9"/>
        <v>36205346.145218648</v>
      </c>
      <c r="U16" s="15">
        <f t="shared" si="10"/>
        <v>0</v>
      </c>
      <c r="V16" s="15">
        <f t="shared" si="16"/>
        <v>36205346.145218648</v>
      </c>
      <c r="W16" s="13">
        <f t="shared" si="17"/>
        <v>1</v>
      </c>
      <c r="X16" s="14">
        <f t="shared" si="18"/>
        <v>289758338.5717718</v>
      </c>
      <c r="Y16" s="138"/>
    </row>
    <row r="17" spans="1:25" x14ac:dyDescent="0.35">
      <c r="A17" s="1">
        <v>44986</v>
      </c>
      <c r="B17" s="9">
        <f t="shared" si="0"/>
        <v>31</v>
      </c>
      <c r="C17" s="5">
        <f>VLOOKUP(A17,Encargos!$A$8:$B$652,2,0)</f>
        <v>7.8729999999999998E-3</v>
      </c>
      <c r="D17">
        <f t="shared" si="19"/>
        <v>302</v>
      </c>
      <c r="E17" s="7">
        <f t="shared" si="11"/>
        <v>61307766704.03965</v>
      </c>
      <c r="F17" s="7">
        <f t="shared" si="1"/>
        <v>482676047.26090413</v>
      </c>
      <c r="G17" s="7">
        <f t="shared" si="2"/>
        <v>61790442751.300552</v>
      </c>
      <c r="H17" s="7">
        <f t="shared" si="3"/>
        <v>205968142.50433519</v>
      </c>
      <c r="I17" s="8">
        <f t="shared" si="4"/>
        <v>324895147.06967753</v>
      </c>
      <c r="J17" s="7">
        <f t="shared" si="5"/>
        <v>205968142.50433519</v>
      </c>
      <c r="K17" s="8">
        <f t="shared" si="6"/>
        <v>118927004.56534234</v>
      </c>
      <c r="L17" s="7">
        <v>0</v>
      </c>
      <c r="M17" s="7">
        <f t="shared" si="7"/>
        <v>61671515746.735207</v>
      </c>
      <c r="N17" s="139" t="s">
        <v>388</v>
      </c>
      <c r="O17" s="10">
        <f t="shared" si="12"/>
        <v>29</v>
      </c>
      <c r="P17" s="11">
        <f t="shared" si="13"/>
        <v>208505191.02239633</v>
      </c>
      <c r="Q17" s="11">
        <f t="shared" si="8"/>
        <v>119802687.79398327</v>
      </c>
      <c r="R17" s="37">
        <f t="shared" si="14"/>
        <v>328307878.81637961</v>
      </c>
      <c r="S17" s="39">
        <f t="shared" si="15"/>
        <v>0.1111111111111111</v>
      </c>
      <c r="T17" s="38">
        <f>IF(V17&lt;P17,V17,P17)</f>
        <v>36478653.201819956</v>
      </c>
      <c r="U17" s="15">
        <f>V17-T17</f>
        <v>0</v>
      </c>
      <c r="V17" s="15">
        <f t="shared" si="16"/>
        <v>36478653.201819956</v>
      </c>
      <c r="W17" s="13">
        <f t="shared" si="17"/>
        <v>2</v>
      </c>
      <c r="X17" s="14">
        <f t="shared" si="18"/>
        <v>292001340.23516399</v>
      </c>
      <c r="Y17" s="138"/>
    </row>
    <row r="18" spans="1:25" x14ac:dyDescent="0.35">
      <c r="A18" s="1">
        <v>45017</v>
      </c>
      <c r="B18" s="9">
        <f t="shared" si="0"/>
        <v>30</v>
      </c>
      <c r="C18" s="5">
        <f>VLOOKUP(A18,Encargos!$A$8:$B$652,2,0)</f>
        <v>5.8279999999999998E-3</v>
      </c>
      <c r="D18">
        <f t="shared" si="19"/>
        <v>301</v>
      </c>
      <c r="E18" s="7">
        <f t="shared" si="11"/>
        <v>61671515746.735207</v>
      </c>
      <c r="F18" s="7">
        <f t="shared" si="1"/>
        <v>359421593.77197278</v>
      </c>
      <c r="G18" s="7">
        <f t="shared" si="2"/>
        <v>62030937340.507179</v>
      </c>
      <c r="H18" s="7">
        <f t="shared" si="3"/>
        <v>206769791.13502395</v>
      </c>
      <c r="I18" s="8">
        <f t="shared" si="4"/>
        <v>326788635.9867996</v>
      </c>
      <c r="J18" s="7">
        <f t="shared" si="5"/>
        <v>206769791.13502395</v>
      </c>
      <c r="K18" s="8">
        <f t="shared" si="6"/>
        <v>120018844.85177565</v>
      </c>
      <c r="L18" s="7">
        <v>0</v>
      </c>
      <c r="M18" s="7">
        <f t="shared" si="7"/>
        <v>61910918495.655403</v>
      </c>
      <c r="N18" s="139" t="s">
        <v>66</v>
      </c>
      <c r="O18" s="10">
        <f t="shared" si="12"/>
        <v>29</v>
      </c>
      <c r="P18" s="11">
        <f t="shared" si="13"/>
        <v>208993422.58546415</v>
      </c>
      <c r="Q18" s="11">
        <f t="shared" si="8"/>
        <v>120694933.47298965</v>
      </c>
      <c r="R18" s="37">
        <f t="shared" si="14"/>
        <v>329688356.0584538</v>
      </c>
      <c r="S18" s="39">
        <f t="shared" si="15"/>
        <v>0.1111111111111111</v>
      </c>
      <c r="T18" s="38">
        <f t="shared" ref="T18:T81" si="20">IF(V18&lt;P18,V18,P18)</f>
        <v>36632039.562050417</v>
      </c>
      <c r="U18" s="15">
        <f t="shared" ref="U18:U81" si="21">V18-T18</f>
        <v>0</v>
      </c>
      <c r="V18" s="15">
        <f t="shared" si="16"/>
        <v>36632039.562050417</v>
      </c>
      <c r="W18" s="13">
        <f t="shared" si="17"/>
        <v>1</v>
      </c>
      <c r="X18" s="14">
        <f t="shared" si="18"/>
        <v>293170414.10900444</v>
      </c>
      <c r="Y18" s="138"/>
    </row>
    <row r="19" spans="1:25" x14ac:dyDescent="0.35">
      <c r="A19" s="1">
        <v>45047</v>
      </c>
      <c r="B19" s="9">
        <f t="shared" si="0"/>
        <v>31</v>
      </c>
      <c r="C19" s="5">
        <f>VLOOKUP(A19,Encargos!$A$8:$B$652,2,0)</f>
        <v>8.3850000000000001E-3</v>
      </c>
      <c r="D19">
        <f t="shared" si="19"/>
        <v>300</v>
      </c>
      <c r="E19" s="7">
        <f t="shared" si="11"/>
        <v>61910918495.655403</v>
      </c>
      <c r="F19" s="7">
        <f t="shared" si="1"/>
        <v>519123051.58607054</v>
      </c>
      <c r="G19" s="7">
        <f t="shared" si="2"/>
        <v>62430041547.24147</v>
      </c>
      <c r="H19" s="7">
        <f t="shared" si="3"/>
        <v>208100138.49080491</v>
      </c>
      <c r="I19" s="8">
        <f t="shared" si="4"/>
        <v>329528758.69954896</v>
      </c>
      <c r="J19" s="7">
        <f t="shared" si="5"/>
        <v>208100138.49080491</v>
      </c>
      <c r="K19" s="8">
        <f t="shared" si="6"/>
        <v>121428620.20874405</v>
      </c>
      <c r="L19" s="7">
        <v>0</v>
      </c>
      <c r="M19" s="7">
        <f t="shared" si="7"/>
        <v>62308612927.03273</v>
      </c>
      <c r="N19" s="139" t="s">
        <v>389</v>
      </c>
      <c r="O19" s="10">
        <f t="shared" si="12"/>
        <v>29</v>
      </c>
      <c r="P19" s="11">
        <f t="shared" si="13"/>
        <v>210767552.10763666</v>
      </c>
      <c r="Q19" s="11">
        <f t="shared" si="8"/>
        <v>122380853.35276906</v>
      </c>
      <c r="R19" s="37">
        <f t="shared" si="14"/>
        <v>333148405.46040571</v>
      </c>
      <c r="S19" s="39">
        <f t="shared" si="15"/>
        <v>0.1111111111111111</v>
      </c>
      <c r="T19" s="38">
        <f t="shared" si="20"/>
        <v>37016489.495600633</v>
      </c>
      <c r="U19" s="15">
        <f t="shared" si="21"/>
        <v>0</v>
      </c>
      <c r="V19" s="15">
        <f t="shared" si="16"/>
        <v>37016489.495600633</v>
      </c>
      <c r="W19" s="13">
        <f t="shared" si="17"/>
        <v>2</v>
      </c>
      <c r="X19" s="14">
        <f t="shared" si="18"/>
        <v>296306568.21993059</v>
      </c>
      <c r="Y19" s="138"/>
    </row>
    <row r="20" spans="1:25" x14ac:dyDescent="0.35">
      <c r="A20" s="1">
        <v>45078</v>
      </c>
      <c r="B20" s="9">
        <f t="shared" si="0"/>
        <v>30</v>
      </c>
      <c r="C20" s="5">
        <f>VLOOKUP(A20,Encargos!$A$8:$B$652,2,0)</f>
        <v>5.8279999999999998E-3</v>
      </c>
      <c r="D20">
        <f t="shared" si="19"/>
        <v>299</v>
      </c>
      <c r="E20" s="7">
        <f t="shared" si="11"/>
        <v>62308612927.03273</v>
      </c>
      <c r="F20" s="7">
        <f t="shared" si="1"/>
        <v>363134596.13874674</v>
      </c>
      <c r="G20" s="7">
        <f t="shared" si="2"/>
        <v>62671747523.171478</v>
      </c>
      <c r="H20" s="7">
        <f t="shared" si="3"/>
        <v>208905825.07723826</v>
      </c>
      <c r="I20" s="8">
        <f t="shared" si="4"/>
        <v>331449252.30524993</v>
      </c>
      <c r="J20" s="7">
        <f t="shared" si="5"/>
        <v>208905825.07723826</v>
      </c>
      <c r="K20" s="8">
        <f t="shared" si="6"/>
        <v>122543427.22801167</v>
      </c>
      <c r="L20" s="7">
        <v>0</v>
      </c>
      <c r="M20" s="7">
        <f t="shared" si="7"/>
        <v>62549204095.943466</v>
      </c>
      <c r="N20" s="139" t="s">
        <v>68</v>
      </c>
      <c r="O20" s="10">
        <f t="shared" si="12"/>
        <v>29</v>
      </c>
      <c r="P20" s="11">
        <f t="shared" si="13"/>
        <v>211156590.50679886</v>
      </c>
      <c r="Q20" s="11">
        <f t="shared" si="8"/>
        <v>123233737.29436621</v>
      </c>
      <c r="R20" s="37">
        <f t="shared" si="14"/>
        <v>334390327.8011651</v>
      </c>
      <c r="S20" s="39">
        <f t="shared" si="15"/>
        <v>0.1111111111111111</v>
      </c>
      <c r="T20" s="38">
        <f t="shared" si="20"/>
        <v>37154480.866796121</v>
      </c>
      <c r="U20" s="15">
        <f t="shared" si="21"/>
        <v>0</v>
      </c>
      <c r="V20" s="15">
        <f t="shared" si="16"/>
        <v>37154480.866796121</v>
      </c>
      <c r="W20" s="13">
        <f t="shared" si="17"/>
        <v>1</v>
      </c>
      <c r="X20" s="14">
        <f t="shared" si="18"/>
        <v>297346537.95478582</v>
      </c>
      <c r="Y20" s="138"/>
    </row>
    <row r="21" spans="1:25" x14ac:dyDescent="0.35">
      <c r="A21" s="1">
        <v>45108</v>
      </c>
      <c r="B21" s="9">
        <f t="shared" si="0"/>
        <v>31</v>
      </c>
      <c r="C21" s="5">
        <f>VLOOKUP(A21,Encargos!$A$8:$B$652,2,0)</f>
        <v>7.8729999999999998E-3</v>
      </c>
      <c r="D21">
        <f t="shared" si="19"/>
        <v>298</v>
      </c>
      <c r="E21" s="7">
        <f t="shared" si="11"/>
        <v>62549204095.943466</v>
      </c>
      <c r="F21" s="7">
        <f t="shared" si="1"/>
        <v>492449883.84736288</v>
      </c>
      <c r="G21" s="7">
        <f t="shared" si="2"/>
        <v>63041653979.790833</v>
      </c>
      <c r="H21" s="7">
        <f t="shared" si="3"/>
        <v>210138846.5993028</v>
      </c>
      <c r="I21" s="8">
        <f t="shared" si="4"/>
        <v>334058752.26864916</v>
      </c>
      <c r="J21" s="7">
        <f t="shared" si="5"/>
        <v>210138846.5993028</v>
      </c>
      <c r="K21" s="8">
        <f t="shared" si="6"/>
        <v>123919905.66934636</v>
      </c>
      <c r="L21" s="7">
        <v>0</v>
      </c>
      <c r="M21" s="7">
        <f t="shared" si="7"/>
        <v>62917734074.12149</v>
      </c>
      <c r="N21" s="139" t="s">
        <v>390</v>
      </c>
      <c r="O21" s="10">
        <f t="shared" si="12"/>
        <v>29</v>
      </c>
      <c r="P21" s="11">
        <f t="shared" si="13"/>
        <v>212735386.83499742</v>
      </c>
      <c r="Q21" s="11">
        <f t="shared" si="8"/>
        <v>124832352.62356013</v>
      </c>
      <c r="R21" s="37">
        <f t="shared" si="14"/>
        <v>337567739.45855755</v>
      </c>
      <c r="S21" s="39">
        <f t="shared" si="15"/>
        <v>0.1111111111111111</v>
      </c>
      <c r="T21" s="38">
        <f t="shared" si="20"/>
        <v>37507526.606506392</v>
      </c>
      <c r="U21" s="15">
        <f t="shared" si="21"/>
        <v>0</v>
      </c>
      <c r="V21" s="15">
        <f t="shared" si="16"/>
        <v>37507526.606506392</v>
      </c>
      <c r="W21" s="13">
        <f t="shared" si="17"/>
        <v>2</v>
      </c>
      <c r="X21" s="14">
        <f t="shared" si="18"/>
        <v>300266683.27625358</v>
      </c>
      <c r="Y21" s="138"/>
    </row>
    <row r="22" spans="1:25" x14ac:dyDescent="0.35">
      <c r="A22" s="1">
        <v>45139</v>
      </c>
      <c r="B22" s="9">
        <f t="shared" si="0"/>
        <v>31</v>
      </c>
      <c r="C22" s="5">
        <f>VLOOKUP(A22,Encargos!$A$8:$B$652,2,0)</f>
        <v>7.3609999999999995E-3</v>
      </c>
      <c r="D22">
        <f t="shared" si="19"/>
        <v>297</v>
      </c>
      <c r="E22" s="7">
        <f t="shared" si="11"/>
        <v>62917734074.12149</v>
      </c>
      <c r="F22" s="7">
        <f t="shared" si="1"/>
        <v>463137440.51960826</v>
      </c>
      <c r="G22" s="7">
        <f t="shared" si="2"/>
        <v>63380871514.641098</v>
      </c>
      <c r="H22" s="7">
        <f t="shared" si="3"/>
        <v>211269571.71547034</v>
      </c>
      <c r="I22" s="8">
        <f t="shared" si="4"/>
        <v>336517758.74409872</v>
      </c>
      <c r="J22" s="7">
        <f t="shared" si="5"/>
        <v>211269571.71547034</v>
      </c>
      <c r="K22" s="8">
        <f t="shared" si="6"/>
        <v>125248187.02862838</v>
      </c>
      <c r="L22" s="7">
        <v>0</v>
      </c>
      <c r="M22" s="7">
        <f t="shared" si="7"/>
        <v>63255623327.612465</v>
      </c>
      <c r="N22" s="139" t="s">
        <v>391</v>
      </c>
      <c r="O22" s="10">
        <f t="shared" si="12"/>
        <v>29</v>
      </c>
      <c r="P22" s="11">
        <f t="shared" si="13"/>
        <v>213780517.11467847</v>
      </c>
      <c r="Q22" s="11">
        <f t="shared" si="8"/>
        <v>126110453.90303253</v>
      </c>
      <c r="R22" s="37">
        <f t="shared" si="14"/>
        <v>339890971.01771098</v>
      </c>
      <c r="S22" s="39">
        <f t="shared" si="15"/>
        <v>0.1111111111111111</v>
      </c>
      <c r="T22" s="38">
        <f t="shared" si="20"/>
        <v>37765663.446412332</v>
      </c>
      <c r="U22" s="15">
        <f t="shared" si="21"/>
        <v>0</v>
      </c>
      <c r="V22" s="15">
        <f t="shared" si="16"/>
        <v>37765663.446412332</v>
      </c>
      <c r="W22" s="13">
        <f t="shared" si="17"/>
        <v>2</v>
      </c>
      <c r="X22" s="14">
        <f t="shared" si="18"/>
        <v>302333198.98023832</v>
      </c>
      <c r="Y22" s="138"/>
    </row>
    <row r="23" spans="1:25" x14ac:dyDescent="0.35">
      <c r="A23" s="1">
        <v>45170</v>
      </c>
      <c r="B23" s="9">
        <f t="shared" si="0"/>
        <v>30</v>
      </c>
      <c r="C23" s="5">
        <f>VLOOKUP(A23,Encargos!$A$8:$B$652,2,0)</f>
        <v>7.3609999999999995E-3</v>
      </c>
      <c r="D23">
        <f t="shared" si="19"/>
        <v>296</v>
      </c>
      <c r="E23" s="7">
        <f t="shared" si="11"/>
        <v>63255623327.612465</v>
      </c>
      <c r="F23" s="7">
        <f t="shared" si="1"/>
        <v>465624643.31455535</v>
      </c>
      <c r="G23" s="7">
        <f t="shared" si="2"/>
        <v>63721247970.927017</v>
      </c>
      <c r="H23" s="7">
        <f t="shared" si="3"/>
        <v>212404159.90309006</v>
      </c>
      <c r="I23" s="8">
        <f t="shared" si="4"/>
        <v>338994865.96621394</v>
      </c>
      <c r="J23" s="7">
        <f t="shared" si="5"/>
        <v>212404159.90309006</v>
      </c>
      <c r="K23" s="8">
        <f t="shared" si="6"/>
        <v>126590706.06312388</v>
      </c>
      <c r="L23" s="7">
        <v>0</v>
      </c>
      <c r="M23" s="7">
        <f t="shared" si="7"/>
        <v>63594657264.863892</v>
      </c>
      <c r="N23" s="139" t="s">
        <v>71</v>
      </c>
      <c r="O23" s="10">
        <f t="shared" si="12"/>
        <v>29</v>
      </c>
      <c r="P23" s="11">
        <f t="shared" si="13"/>
        <v>215015392.3884162</v>
      </c>
      <c r="Q23" s="11">
        <f t="shared" si="8"/>
        <v>127491368.88018577</v>
      </c>
      <c r="R23" s="37">
        <f t="shared" si="14"/>
        <v>342506761.26860195</v>
      </c>
      <c r="S23" s="39">
        <f t="shared" si="15"/>
        <v>0.1111111111111111</v>
      </c>
      <c r="T23" s="38">
        <f t="shared" si="20"/>
        <v>38056306.80762244</v>
      </c>
      <c r="U23" s="15">
        <f t="shared" si="21"/>
        <v>0</v>
      </c>
      <c r="V23" s="15">
        <f t="shared" si="16"/>
        <v>38056306.80762244</v>
      </c>
      <c r="W23" s="13">
        <f t="shared" si="17"/>
        <v>1</v>
      </c>
      <c r="X23" s="14">
        <f t="shared" si="18"/>
        <v>304565252.38294339</v>
      </c>
      <c r="Y23" s="138"/>
    </row>
    <row r="24" spans="1:25" x14ac:dyDescent="0.35">
      <c r="A24" s="1">
        <v>45200</v>
      </c>
      <c r="B24" s="9">
        <f t="shared" si="0"/>
        <v>31</v>
      </c>
      <c r="C24" s="5">
        <f>VLOOKUP(A24,Encargos!$A$8:$B$652,2,0)</f>
        <v>8.0140000000000003E-3</v>
      </c>
      <c r="D24">
        <f t="shared" si="19"/>
        <v>295</v>
      </c>
      <c r="E24" s="7">
        <f t="shared" si="11"/>
        <v>63594657264.863892</v>
      </c>
      <c r="F24" s="7">
        <f t="shared" si="1"/>
        <v>509647583.32061923</v>
      </c>
      <c r="G24" s="7">
        <f t="shared" si="2"/>
        <v>64104304848.184509</v>
      </c>
      <c r="H24" s="7">
        <f t="shared" si="3"/>
        <v>213681016.16061506</v>
      </c>
      <c r="I24" s="8">
        <f t="shared" si="4"/>
        <v>341711570.82206726</v>
      </c>
      <c r="J24" s="7">
        <f t="shared" si="5"/>
        <v>213681016.16061506</v>
      </c>
      <c r="K24" s="8">
        <f t="shared" si="6"/>
        <v>128030554.6614522</v>
      </c>
      <c r="L24" s="7">
        <v>0</v>
      </c>
      <c r="M24" s="7">
        <f t="shared" si="7"/>
        <v>63976274293.523056</v>
      </c>
      <c r="N24" s="139" t="s">
        <v>392</v>
      </c>
      <c r="O24" s="10">
        <f t="shared" si="12"/>
        <v>29</v>
      </c>
      <c r="P24" s="11">
        <f t="shared" si="13"/>
        <v>216355986.14962918</v>
      </c>
      <c r="Q24" s="11">
        <f t="shared" si="8"/>
        <v>128990148.16807711</v>
      </c>
      <c r="R24" s="37">
        <f t="shared" si="14"/>
        <v>345346134.31770629</v>
      </c>
      <c r="S24" s="39">
        <f t="shared" si="15"/>
        <v>0.1111111111111111</v>
      </c>
      <c r="T24" s="38">
        <f t="shared" si="20"/>
        <v>38371792.701967366</v>
      </c>
      <c r="U24" s="15">
        <f t="shared" si="21"/>
        <v>0</v>
      </c>
      <c r="V24" s="15">
        <f t="shared" si="16"/>
        <v>38371792.701967366</v>
      </c>
      <c r="W24" s="13">
        <f t="shared" si="17"/>
        <v>2</v>
      </c>
      <c r="X24" s="14">
        <f t="shared" si="18"/>
        <v>307166142.87457091</v>
      </c>
      <c r="Y24" s="138"/>
    </row>
    <row r="25" spans="1:25" x14ac:dyDescent="0.35">
      <c r="A25" s="1">
        <v>45231</v>
      </c>
      <c r="B25" s="9">
        <f t="shared" si="0"/>
        <v>30</v>
      </c>
      <c r="C25" s="5">
        <f>VLOOKUP(A25,Encargos!$A$8:$B$652,2,0)</f>
        <v>6.3739999999999995E-3</v>
      </c>
      <c r="D25">
        <f t="shared" si="19"/>
        <v>294</v>
      </c>
      <c r="E25" s="7">
        <f t="shared" si="11"/>
        <v>63976274293.523056</v>
      </c>
      <c r="F25" s="7">
        <f t="shared" si="1"/>
        <v>407784772.3469159</v>
      </c>
      <c r="G25" s="7">
        <f t="shared" si="2"/>
        <v>64384059065.869972</v>
      </c>
      <c r="H25" s="7">
        <f t="shared" si="3"/>
        <v>214613530.21956658</v>
      </c>
      <c r="I25" s="8">
        <f t="shared" si="4"/>
        <v>343889640.3744871</v>
      </c>
      <c r="J25" s="7">
        <f t="shared" si="5"/>
        <v>214613530.21956658</v>
      </c>
      <c r="K25" s="8">
        <f t="shared" si="6"/>
        <v>129276110.15492052</v>
      </c>
      <c r="L25" s="7">
        <v>0</v>
      </c>
      <c r="M25" s="7">
        <f t="shared" si="7"/>
        <v>64254782955.71505</v>
      </c>
      <c r="N25" s="139" t="s">
        <v>73</v>
      </c>
      <c r="O25" s="10">
        <f t="shared" si="12"/>
        <v>29</v>
      </c>
      <c r="P25" s="11">
        <f t="shared" si="13"/>
        <v>217050592.2447919</v>
      </c>
      <c r="Q25" s="11">
        <f t="shared" si="8"/>
        <v>130072564.78302452</v>
      </c>
      <c r="R25" s="37">
        <f t="shared" si="14"/>
        <v>347123157.02781641</v>
      </c>
      <c r="S25" s="39">
        <f t="shared" si="15"/>
        <v>0.1111111111111111</v>
      </c>
      <c r="T25" s="38">
        <f t="shared" si="20"/>
        <v>38569239.669757374</v>
      </c>
      <c r="U25" s="15">
        <f t="shared" si="21"/>
        <v>0</v>
      </c>
      <c r="V25" s="15">
        <f t="shared" si="16"/>
        <v>38569239.669757374</v>
      </c>
      <c r="W25" s="13">
        <f t="shared" si="17"/>
        <v>1</v>
      </c>
      <c r="X25" s="14">
        <f t="shared" si="18"/>
        <v>308656024.18891025</v>
      </c>
      <c r="Y25" s="138"/>
    </row>
    <row r="26" spans="1:25" x14ac:dyDescent="0.35">
      <c r="A26" s="1">
        <v>45261</v>
      </c>
      <c r="B26" s="9">
        <f t="shared" si="0"/>
        <v>31</v>
      </c>
      <c r="C26" s="5">
        <f>VLOOKUP(A26,Encargos!$A$8:$B$652,2,0)</f>
        <v>6.62E-3</v>
      </c>
      <c r="D26">
        <f t="shared" si="19"/>
        <v>293</v>
      </c>
      <c r="E26" s="7">
        <f t="shared" si="11"/>
        <v>64254782955.71505</v>
      </c>
      <c r="F26" s="7">
        <f t="shared" si="1"/>
        <v>425366663.16683364</v>
      </c>
      <c r="G26" s="7">
        <f t="shared" si="2"/>
        <v>64680149618.881882</v>
      </c>
      <c r="H26" s="7">
        <f t="shared" si="3"/>
        <v>215600498.7296063</v>
      </c>
      <c r="I26" s="8">
        <f t="shared" si="4"/>
        <v>346166189.79376614</v>
      </c>
      <c r="J26" s="7">
        <f t="shared" si="5"/>
        <v>215600498.7296063</v>
      </c>
      <c r="K26" s="8">
        <f t="shared" si="6"/>
        <v>130565691.06415984</v>
      </c>
      <c r="L26" s="7">
        <v>0</v>
      </c>
      <c r="M26" s="7">
        <f t="shared" si="7"/>
        <v>64549583927.817719</v>
      </c>
      <c r="N26" s="139" t="s">
        <v>393</v>
      </c>
      <c r="O26" s="10">
        <f t="shared" si="12"/>
        <v>29</v>
      </c>
      <c r="P26" s="11">
        <f t="shared" si="13"/>
        <v>218021417.06195581</v>
      </c>
      <c r="Q26" s="11">
        <f t="shared" si="8"/>
        <v>131374099.48665838</v>
      </c>
      <c r="R26" s="37">
        <f t="shared" si="14"/>
        <v>349395516.5486142</v>
      </c>
      <c r="S26" s="39">
        <f t="shared" si="15"/>
        <v>0.1111111111111111</v>
      </c>
      <c r="T26" s="38">
        <f t="shared" si="20"/>
        <v>38821724.060957134</v>
      </c>
      <c r="U26" s="15">
        <f t="shared" si="21"/>
        <v>0</v>
      </c>
      <c r="V26" s="15">
        <f t="shared" si="16"/>
        <v>38821724.060957134</v>
      </c>
      <c r="W26" s="13">
        <f t="shared" si="17"/>
        <v>2</v>
      </c>
      <c r="X26" s="14">
        <f t="shared" si="18"/>
        <v>310756543.66179949</v>
      </c>
      <c r="Y26" s="138"/>
    </row>
    <row r="27" spans="1:25" x14ac:dyDescent="0.35">
      <c r="A27" s="1">
        <v>45292</v>
      </c>
      <c r="B27" s="9">
        <f t="shared" si="0"/>
        <v>31</v>
      </c>
      <c r="C27" s="5">
        <f>VLOOKUP(A27,Encargos!$A$8:$B$652,2,0)</f>
        <v>5.8069999999999997E-3</v>
      </c>
      <c r="D27">
        <f t="shared" si="19"/>
        <v>292</v>
      </c>
      <c r="E27" s="7">
        <f t="shared" si="11"/>
        <v>64549583927.817719</v>
      </c>
      <c r="F27" s="7">
        <f t="shared" si="1"/>
        <v>374839433.86883748</v>
      </c>
      <c r="G27" s="7">
        <f t="shared" si="2"/>
        <v>64924423361.686554</v>
      </c>
      <c r="H27" s="7">
        <f t="shared" si="3"/>
        <v>216414744.53895518</v>
      </c>
      <c r="I27" s="8">
        <f t="shared" si="4"/>
        <v>348176376.85789853</v>
      </c>
      <c r="J27" s="7">
        <f t="shared" si="5"/>
        <v>216414744.53895518</v>
      </c>
      <c r="K27" s="8">
        <f t="shared" si="6"/>
        <v>131761632.31894335</v>
      </c>
      <c r="L27" s="7">
        <v>0</v>
      </c>
      <c r="M27" s="7">
        <f t="shared" si="7"/>
        <v>64792661729.367615</v>
      </c>
      <c r="N27" s="139" t="s">
        <v>394</v>
      </c>
      <c r="O27" s="10">
        <f t="shared" si="12"/>
        <v>29</v>
      </c>
      <c r="P27" s="11">
        <f t="shared" si="13"/>
        <v>218681657.36224928</v>
      </c>
      <c r="Q27" s="11">
        <f t="shared" si="8"/>
        <v>132477274.45428629</v>
      </c>
      <c r="R27" s="37">
        <f t="shared" si="14"/>
        <v>351158931.81653559</v>
      </c>
      <c r="S27" s="39">
        <f t="shared" si="15"/>
        <v>0.22222222222222221</v>
      </c>
      <c r="T27" s="38">
        <f t="shared" si="20"/>
        <v>78035318.181452349</v>
      </c>
      <c r="U27" s="15">
        <f t="shared" si="21"/>
        <v>0</v>
      </c>
      <c r="V27" s="15">
        <f t="shared" si="16"/>
        <v>78035318.181452349</v>
      </c>
      <c r="W27" s="13">
        <f t="shared" si="17"/>
        <v>2</v>
      </c>
      <c r="X27" s="14">
        <f t="shared" si="18"/>
        <v>273280576.2954427</v>
      </c>
      <c r="Y27" s="138"/>
    </row>
    <row r="28" spans="1:25" x14ac:dyDescent="0.35">
      <c r="A28" s="1">
        <v>45323</v>
      </c>
      <c r="B28" s="9">
        <f t="shared" si="0"/>
        <v>29</v>
      </c>
      <c r="C28" s="5">
        <f>VLOOKUP(A28,Encargos!$A$8:$B$652,2,0)</f>
        <v>5.5929999999999999E-3</v>
      </c>
      <c r="D28">
        <f t="shared" si="19"/>
        <v>291</v>
      </c>
      <c r="E28" s="7">
        <f t="shared" si="11"/>
        <v>64792661729.367615</v>
      </c>
      <c r="F28" s="7">
        <f t="shared" si="1"/>
        <v>362385357.05235308</v>
      </c>
      <c r="G28" s="7">
        <f t="shared" si="2"/>
        <v>65155047086.419968</v>
      </c>
      <c r="H28" s="7">
        <f t="shared" si="3"/>
        <v>217183490.28806657</v>
      </c>
      <c r="I28" s="8">
        <f t="shared" si="4"/>
        <v>350123727.33366477</v>
      </c>
      <c r="J28" s="7">
        <f t="shared" si="5"/>
        <v>217183490.28806657</v>
      </c>
      <c r="K28" s="8">
        <f t="shared" si="6"/>
        <v>132940237.04559821</v>
      </c>
      <c r="L28" s="7">
        <v>0</v>
      </c>
      <c r="M28" s="7">
        <f t="shared" si="7"/>
        <v>65022106849.374367</v>
      </c>
      <c r="N28" s="139" t="s">
        <v>395</v>
      </c>
      <c r="O28" s="10">
        <f t="shared" si="12"/>
        <v>27</v>
      </c>
      <c r="P28" s="11">
        <f t="shared" si="13"/>
        <v>219406329.52419302</v>
      </c>
      <c r="Q28" s="11">
        <f t="shared" si="8"/>
        <v>133632360.28835115</v>
      </c>
      <c r="R28" s="37">
        <f t="shared" si="14"/>
        <v>353038689.81254417</v>
      </c>
      <c r="S28" s="39">
        <f t="shared" si="15"/>
        <v>0.22222222222222221</v>
      </c>
      <c r="T28" s="38">
        <f t="shared" si="20"/>
        <v>78453042.180565372</v>
      </c>
      <c r="U28" s="15">
        <f t="shared" si="21"/>
        <v>0</v>
      </c>
      <c r="V28" s="15">
        <f t="shared" si="16"/>
        <v>78453042.180565372</v>
      </c>
      <c r="W28" s="13">
        <f t="shared" si="17"/>
        <v>2</v>
      </c>
      <c r="X28" s="14">
        <f t="shared" si="18"/>
        <v>274767880.55771786</v>
      </c>
      <c r="Y28" s="138"/>
    </row>
    <row r="29" spans="1:25" x14ac:dyDescent="0.35">
      <c r="A29" s="1">
        <v>45352</v>
      </c>
      <c r="B29" s="9">
        <f t="shared" ref="B29:B92" si="22">DAY(EDATE(A29,1)-1)</f>
        <v>31</v>
      </c>
      <c r="C29" s="5">
        <f>VLOOKUP(A29,Encargos!$A$8:$B$652,2,0)</f>
        <v>6.3119999999999999E-3</v>
      </c>
      <c r="D29">
        <f t="shared" si="19"/>
        <v>290</v>
      </c>
      <c r="E29" s="7">
        <f t="shared" si="11"/>
        <v>65022106849.374367</v>
      </c>
      <c r="F29" s="7">
        <f t="shared" si="1"/>
        <v>410419538.43325102</v>
      </c>
      <c r="G29" s="7">
        <f t="shared" si="2"/>
        <v>65432526387.807617</v>
      </c>
      <c r="H29" s="7">
        <f t="shared" si="3"/>
        <v>218108421.29269207</v>
      </c>
      <c r="I29" s="8">
        <f t="shared" si="4"/>
        <v>352333708.30059481</v>
      </c>
      <c r="J29" s="7">
        <f t="shared" si="5"/>
        <v>218108421.29269207</v>
      </c>
      <c r="K29" s="8">
        <f t="shared" si="6"/>
        <v>134225287.00790274</v>
      </c>
      <c r="L29" s="7">
        <v>0</v>
      </c>
      <c r="M29" s="7">
        <f t="shared" si="7"/>
        <v>65298301100.799713</v>
      </c>
      <c r="N29" s="139" t="s">
        <v>396</v>
      </c>
      <c r="O29" s="10">
        <f t="shared" si="12"/>
        <v>29</v>
      </c>
      <c r="P29" s="11">
        <f t="shared" si="13"/>
        <v>220501083.04637489</v>
      </c>
      <c r="Q29" s="11">
        <f t="shared" si="8"/>
        <v>135017696.00153866</v>
      </c>
      <c r="R29" s="37">
        <f t="shared" si="14"/>
        <v>355518779.04791355</v>
      </c>
      <c r="S29" s="39">
        <f t="shared" si="15"/>
        <v>0.22222222222222221</v>
      </c>
      <c r="T29" s="38">
        <f t="shared" si="20"/>
        <v>79004173.121758565</v>
      </c>
      <c r="U29" s="15">
        <f t="shared" si="21"/>
        <v>0</v>
      </c>
      <c r="V29" s="15">
        <f t="shared" si="16"/>
        <v>79004173.121758565</v>
      </c>
      <c r="W29" s="13">
        <f t="shared" si="17"/>
        <v>2</v>
      </c>
      <c r="X29" s="14">
        <f t="shared" si="18"/>
        <v>276656824.48393452</v>
      </c>
      <c r="Y29" s="138"/>
    </row>
    <row r="30" spans="1:25" x14ac:dyDescent="0.35">
      <c r="A30" s="1">
        <v>45383</v>
      </c>
      <c r="B30" s="9">
        <f t="shared" si="22"/>
        <v>30</v>
      </c>
      <c r="C30" s="5">
        <f>VLOOKUP(A30,Encargos!$A$8:$B$652,2,0)</f>
        <v>4.653E-3</v>
      </c>
      <c r="D30">
        <f t="shared" si="19"/>
        <v>289</v>
      </c>
      <c r="E30" s="7">
        <f t="shared" si="11"/>
        <v>65298301100.799713</v>
      </c>
      <c r="F30" s="7">
        <f t="shared" si="1"/>
        <v>303832995.02202106</v>
      </c>
      <c r="G30" s="7">
        <f t="shared" si="2"/>
        <v>65602134095.821732</v>
      </c>
      <c r="H30" s="7">
        <f t="shared" si="3"/>
        <v>218673780.31940579</v>
      </c>
      <c r="I30" s="8">
        <f t="shared" si="4"/>
        <v>353973117.04531747</v>
      </c>
      <c r="J30" s="7">
        <f t="shared" si="5"/>
        <v>218673780.31940579</v>
      </c>
      <c r="K30" s="8">
        <f t="shared" si="6"/>
        <v>135299336.72591168</v>
      </c>
      <c r="L30" s="7">
        <v>0</v>
      </c>
      <c r="M30" s="7">
        <f t="shared" si="7"/>
        <v>65466834759.095818</v>
      </c>
      <c r="N30" s="139" t="s">
        <v>78</v>
      </c>
      <c r="O30" s="10">
        <f t="shared" si="12"/>
        <v>29</v>
      </c>
      <c r="P30" s="11">
        <f t="shared" si="13"/>
        <v>220802923.24578196</v>
      </c>
      <c r="Q30" s="11">
        <f t="shared" si="8"/>
        <v>135907852.4939788</v>
      </c>
      <c r="R30" s="37">
        <f t="shared" si="14"/>
        <v>356710775.73976076</v>
      </c>
      <c r="S30" s="39">
        <f t="shared" si="15"/>
        <v>0.22222222222222221</v>
      </c>
      <c r="T30" s="38">
        <f t="shared" si="20"/>
        <v>79269061.275502384</v>
      </c>
      <c r="U30" s="15">
        <f t="shared" si="21"/>
        <v>0</v>
      </c>
      <c r="V30" s="15">
        <f t="shared" si="16"/>
        <v>79269061.275502384</v>
      </c>
      <c r="W30" s="13">
        <f t="shared" si="17"/>
        <v>1</v>
      </c>
      <c r="X30" s="14">
        <f t="shared" si="18"/>
        <v>277518312.82325566</v>
      </c>
      <c r="Y30" s="138"/>
    </row>
    <row r="31" spans="1:25" x14ac:dyDescent="0.35">
      <c r="A31" s="1">
        <v>45413</v>
      </c>
      <c r="B31" s="9">
        <f t="shared" si="22"/>
        <v>31</v>
      </c>
      <c r="C31" s="5">
        <f>VLOOKUP(A31,Encargos!$A$8:$B$652,2,0)</f>
        <v>4.9659999999999999E-3</v>
      </c>
      <c r="D31">
        <f t="shared" si="19"/>
        <v>288</v>
      </c>
      <c r="E31" s="7">
        <f t="shared" si="11"/>
        <v>65466834759.095818</v>
      </c>
      <c r="F31" s="7">
        <f t="shared" si="1"/>
        <v>325108301.41366982</v>
      </c>
      <c r="G31" s="7">
        <f t="shared" si="2"/>
        <v>65791943060.509491</v>
      </c>
      <c r="H31" s="7">
        <f t="shared" si="3"/>
        <v>219306476.86836499</v>
      </c>
      <c r="I31" s="8">
        <f t="shared" si="4"/>
        <v>355730947.54456455</v>
      </c>
      <c r="J31" s="7">
        <f t="shared" si="5"/>
        <v>219306476.86836499</v>
      </c>
      <c r="K31" s="8">
        <f t="shared" si="6"/>
        <v>136424470.67619956</v>
      </c>
      <c r="L31" s="7">
        <v>0</v>
      </c>
      <c r="M31" s="7">
        <f t="shared" si="7"/>
        <v>65655518589.83329</v>
      </c>
      <c r="N31" s="139" t="s">
        <v>397</v>
      </c>
      <c r="O31" s="10">
        <f t="shared" si="12"/>
        <v>29</v>
      </c>
      <c r="P31" s="11">
        <f t="shared" si="13"/>
        <v>221439428.21224883</v>
      </c>
      <c r="Q31" s="11">
        <f t="shared" si="8"/>
        <v>137058144.60922348</v>
      </c>
      <c r="R31" s="37">
        <f t="shared" si="14"/>
        <v>358497572.82147229</v>
      </c>
      <c r="S31" s="39">
        <f t="shared" si="15"/>
        <v>0.22222222222222221</v>
      </c>
      <c r="T31" s="38">
        <f t="shared" si="20"/>
        <v>79666127.293660507</v>
      </c>
      <c r="U31" s="15">
        <f t="shared" si="21"/>
        <v>0</v>
      </c>
      <c r="V31" s="15">
        <f t="shared" si="16"/>
        <v>79666127.293660507</v>
      </c>
      <c r="W31" s="13">
        <f t="shared" si="17"/>
        <v>2</v>
      </c>
      <c r="X31" s="14">
        <f t="shared" si="18"/>
        <v>278959568.11210907</v>
      </c>
      <c r="Y31" s="138"/>
    </row>
    <row r="32" spans="1:25" s="166" customFormat="1" x14ac:dyDescent="0.35">
      <c r="A32" s="163">
        <v>45444</v>
      </c>
      <c r="B32" s="164">
        <f t="shared" si="22"/>
        <v>30</v>
      </c>
      <c r="C32" s="165">
        <f>VLOOKUP(A32,Encargos!$A$8:$B$652,2,0)</f>
        <v>3.8E-3</v>
      </c>
      <c r="D32" s="166">
        <f t="shared" si="19"/>
        <v>287</v>
      </c>
      <c r="E32" s="25">
        <f t="shared" si="11"/>
        <v>65655518589.83329</v>
      </c>
      <c r="F32" s="25">
        <f t="shared" si="1"/>
        <v>249490970.64136651</v>
      </c>
      <c r="G32" s="25">
        <f t="shared" si="2"/>
        <v>65905009560.474655</v>
      </c>
      <c r="H32" s="25">
        <f t="shared" ref="H32:H67" si="23">G32*0</f>
        <v>0</v>
      </c>
      <c r="I32" s="167">
        <f>PMT(0,D32,-G32)</f>
        <v>229634179.65322179</v>
      </c>
      <c r="J32" s="25">
        <f t="shared" ref="J32:J67" si="24">0*G32</f>
        <v>0</v>
      </c>
      <c r="K32" s="167">
        <f t="shared" si="6"/>
        <v>229634179.65322179</v>
      </c>
      <c r="L32" s="25">
        <v>0</v>
      </c>
      <c r="M32" s="25">
        <f t="shared" si="7"/>
        <v>65675375380.821434</v>
      </c>
      <c r="N32" s="168" t="s">
        <v>80</v>
      </c>
      <c r="O32" s="131">
        <f t="shared" si="12"/>
        <v>29</v>
      </c>
      <c r="P32" s="169">
        <f>Q32*((1+0)^(O32/B32)-1)+H32*((1+C32)^(O32/B32))*((1+0)^(O32/B32))</f>
        <v>0</v>
      </c>
      <c r="Q32" s="169">
        <f t="shared" si="8"/>
        <v>230477649.18648863</v>
      </c>
      <c r="R32" s="170">
        <f t="shared" si="14"/>
        <v>230477649.18648863</v>
      </c>
      <c r="S32" s="171">
        <f t="shared" si="15"/>
        <v>0.22222222222222221</v>
      </c>
      <c r="T32" s="172">
        <f t="shared" si="20"/>
        <v>0</v>
      </c>
      <c r="U32" s="25">
        <f t="shared" si="21"/>
        <v>51217255.374775246</v>
      </c>
      <c r="V32" s="25">
        <f t="shared" si="16"/>
        <v>51217255.374775246</v>
      </c>
      <c r="W32" s="173">
        <f t="shared" si="17"/>
        <v>1</v>
      </c>
      <c r="X32" s="169">
        <f t="shared" si="18"/>
        <v>179307708.32128865</v>
      </c>
      <c r="Y32" s="174"/>
    </row>
    <row r="33" spans="1:25" s="166" customFormat="1" x14ac:dyDescent="0.35">
      <c r="A33" s="163">
        <v>45474</v>
      </c>
      <c r="B33" s="164">
        <f t="shared" si="22"/>
        <v>31</v>
      </c>
      <c r="C33" s="165">
        <f>VLOOKUP(A33,Encargos!$A$8:$B$652,2,0)</f>
        <v>4.5999999999999999E-3</v>
      </c>
      <c r="D33" s="166">
        <f t="shared" si="19"/>
        <v>286</v>
      </c>
      <c r="E33" s="25">
        <f t="shared" si="11"/>
        <v>65675375380.821434</v>
      </c>
      <c r="F33" s="25">
        <f t="shared" si="1"/>
        <v>302106726.7517786</v>
      </c>
      <c r="G33" s="25">
        <f t="shared" si="2"/>
        <v>65977482107.573212</v>
      </c>
      <c r="H33" s="25">
        <f t="shared" si="23"/>
        <v>0</v>
      </c>
      <c r="I33" s="167">
        <f t="shared" ref="I33:I67" si="25">PMT(0,D33,-G33)</f>
        <v>230690496.8796266</v>
      </c>
      <c r="J33" s="25">
        <f t="shared" si="24"/>
        <v>0</v>
      </c>
      <c r="K33" s="167">
        <f t="shared" si="6"/>
        <v>230690496.8796266</v>
      </c>
      <c r="L33" s="25">
        <v>0</v>
      </c>
      <c r="M33" s="25">
        <f t="shared" si="7"/>
        <v>65746791610.693588</v>
      </c>
      <c r="N33" s="168" t="s">
        <v>398</v>
      </c>
      <c r="O33" s="131">
        <f t="shared" si="12"/>
        <v>29</v>
      </c>
      <c r="P33" s="169">
        <f t="shared" ref="P33:P67" si="26">Q33*((1+0)^(O33/B33)-1)+H33*((1+C33)^(O33/B33))*((1+0)^(O33/B33))</f>
        <v>0</v>
      </c>
      <c r="Q33" s="169">
        <f t="shared" si="8"/>
        <v>231683063.11312959</v>
      </c>
      <c r="R33" s="170">
        <f t="shared" si="14"/>
        <v>231683063.11312959</v>
      </c>
      <c r="S33" s="171">
        <f t="shared" si="15"/>
        <v>0.22222222222222221</v>
      </c>
      <c r="T33" s="172">
        <f t="shared" si="20"/>
        <v>0</v>
      </c>
      <c r="U33" s="25">
        <f t="shared" si="21"/>
        <v>51485125.136251017</v>
      </c>
      <c r="V33" s="25">
        <f t="shared" si="16"/>
        <v>51485125.136251017</v>
      </c>
      <c r="W33" s="173">
        <f t="shared" si="17"/>
        <v>2</v>
      </c>
      <c r="X33" s="169">
        <f t="shared" si="18"/>
        <v>180261025.13390416</v>
      </c>
      <c r="Y33" s="174"/>
    </row>
    <row r="34" spans="1:25" s="166" customFormat="1" x14ac:dyDescent="0.35">
      <c r="A34" s="163">
        <v>45505</v>
      </c>
      <c r="B34" s="164">
        <f t="shared" si="22"/>
        <v>31</v>
      </c>
      <c r="C34" s="165">
        <f>VLOOKUP(A34,Encargos!$A$8:$B$652,2,0)</f>
        <v>2.0999999999999999E-3</v>
      </c>
      <c r="D34" s="166">
        <f t="shared" si="19"/>
        <v>285</v>
      </c>
      <c r="E34" s="25">
        <f t="shared" si="11"/>
        <v>65746791610.693588</v>
      </c>
      <c r="F34" s="25">
        <f t="shared" si="1"/>
        <v>138068262.38245654</v>
      </c>
      <c r="G34" s="25">
        <f t="shared" si="2"/>
        <v>65884859873.076042</v>
      </c>
      <c r="H34" s="25">
        <f t="shared" si="23"/>
        <v>0</v>
      </c>
      <c r="I34" s="167">
        <f t="shared" si="25"/>
        <v>231174946.92307383</v>
      </c>
      <c r="J34" s="25">
        <f t="shared" si="24"/>
        <v>0</v>
      </c>
      <c r="K34" s="167">
        <f t="shared" si="6"/>
        <v>231174946.92307383</v>
      </c>
      <c r="L34" s="25">
        <v>0</v>
      </c>
      <c r="M34" s="25">
        <f t="shared" si="7"/>
        <v>65653684926.152969</v>
      </c>
      <c r="N34" s="168" t="s">
        <v>399</v>
      </c>
      <c r="O34" s="131">
        <f t="shared" si="12"/>
        <v>29</v>
      </c>
      <c r="P34" s="169">
        <f t="shared" si="26"/>
        <v>0</v>
      </c>
      <c r="Q34" s="169">
        <f t="shared" si="8"/>
        <v>231629063.09304148</v>
      </c>
      <c r="R34" s="170">
        <f t="shared" si="14"/>
        <v>231629063.09304148</v>
      </c>
      <c r="S34" s="171">
        <f t="shared" si="15"/>
        <v>0.22222222222222221</v>
      </c>
      <c r="T34" s="172">
        <f t="shared" si="20"/>
        <v>0</v>
      </c>
      <c r="U34" s="25">
        <f t="shared" si="21"/>
        <v>51473125.131786995</v>
      </c>
      <c r="V34" s="25">
        <f t="shared" si="16"/>
        <v>51473125.131786995</v>
      </c>
      <c r="W34" s="173">
        <f t="shared" si="17"/>
        <v>2</v>
      </c>
      <c r="X34" s="169">
        <f t="shared" si="18"/>
        <v>180238719.31435618</v>
      </c>
      <c r="Y34" s="174"/>
    </row>
    <row r="35" spans="1:25" s="166" customFormat="1" x14ac:dyDescent="0.35">
      <c r="A35" s="163">
        <v>45536</v>
      </c>
      <c r="B35" s="164">
        <f t="shared" si="22"/>
        <v>30</v>
      </c>
      <c r="C35" s="165">
        <f>VLOOKUP(A35,Encargos!$A$8:$B$652,2,0)</f>
        <v>3.8E-3</v>
      </c>
      <c r="D35" s="166">
        <f t="shared" si="19"/>
        <v>284</v>
      </c>
      <c r="E35" s="25">
        <f t="shared" si="11"/>
        <v>65653684926.152969</v>
      </c>
      <c r="F35" s="25">
        <f t="shared" si="1"/>
        <v>249484002.71938127</v>
      </c>
      <c r="G35" s="25">
        <f t="shared" si="2"/>
        <v>65903168928.872353</v>
      </c>
      <c r="H35" s="25">
        <f t="shared" si="23"/>
        <v>0</v>
      </c>
      <c r="I35" s="167">
        <f t="shared" si="25"/>
        <v>232053411.72138152</v>
      </c>
      <c r="J35" s="25">
        <f t="shared" si="24"/>
        <v>0</v>
      </c>
      <c r="K35" s="167">
        <f t="shared" si="6"/>
        <v>232053411.72138152</v>
      </c>
      <c r="L35" s="25">
        <v>0</v>
      </c>
      <c r="M35" s="25">
        <f t="shared" si="7"/>
        <v>65671115517.15097</v>
      </c>
      <c r="N35" s="168" t="s">
        <v>83</v>
      </c>
      <c r="O35" s="131">
        <f t="shared" si="12"/>
        <v>29</v>
      </c>
      <c r="P35" s="169">
        <f t="shared" si="26"/>
        <v>0</v>
      </c>
      <c r="Q35" s="169">
        <f t="shared" si="8"/>
        <v>232905767.33835974</v>
      </c>
      <c r="R35" s="170">
        <f t="shared" si="14"/>
        <v>232905767.33835974</v>
      </c>
      <c r="S35" s="171">
        <f t="shared" si="15"/>
        <v>0.22222222222222221</v>
      </c>
      <c r="T35" s="172">
        <f t="shared" si="20"/>
        <v>0</v>
      </c>
      <c r="U35" s="25">
        <f t="shared" si="21"/>
        <v>51756837.186302163</v>
      </c>
      <c r="V35" s="25">
        <f t="shared" si="16"/>
        <v>51756837.186302163</v>
      </c>
      <c r="W35" s="173">
        <f t="shared" si="17"/>
        <v>1</v>
      </c>
      <c r="X35" s="169">
        <f t="shared" si="18"/>
        <v>181182899.66164744</v>
      </c>
      <c r="Y35" s="174"/>
    </row>
    <row r="36" spans="1:25" s="166" customFormat="1" x14ac:dyDescent="0.35">
      <c r="A36" s="163">
        <v>45566</v>
      </c>
      <c r="B36" s="164">
        <f t="shared" si="22"/>
        <v>31</v>
      </c>
      <c r="C36" s="165">
        <f>VLOOKUP(A36,Encargos!$A$8:$B$652,2,0)</f>
        <v>2.3E-3</v>
      </c>
      <c r="D36" s="166">
        <f t="shared" si="19"/>
        <v>283</v>
      </c>
      <c r="E36" s="25">
        <f t="shared" si="11"/>
        <v>65671115517.15097</v>
      </c>
      <c r="F36" s="25">
        <f t="shared" si="1"/>
        <v>151043565.68944722</v>
      </c>
      <c r="G36" s="25">
        <f t="shared" si="2"/>
        <v>65822159082.840416</v>
      </c>
      <c r="H36" s="25">
        <f t="shared" si="23"/>
        <v>0</v>
      </c>
      <c r="I36" s="167">
        <f t="shared" si="25"/>
        <v>232587134.56834069</v>
      </c>
      <c r="J36" s="25">
        <f t="shared" si="24"/>
        <v>0</v>
      </c>
      <c r="K36" s="167">
        <f t="shared" si="6"/>
        <v>232587134.56834069</v>
      </c>
      <c r="L36" s="25">
        <v>0</v>
      </c>
      <c r="M36" s="25">
        <f t="shared" si="7"/>
        <v>65589571948.272072</v>
      </c>
      <c r="N36" s="168" t="s">
        <v>400</v>
      </c>
      <c r="O36" s="131">
        <f t="shared" si="12"/>
        <v>29</v>
      </c>
      <c r="P36" s="169">
        <f t="shared" si="26"/>
        <v>0</v>
      </c>
      <c r="Q36" s="169">
        <f t="shared" si="8"/>
        <v>233087534.94923618</v>
      </c>
      <c r="R36" s="170">
        <f t="shared" si="14"/>
        <v>233087534.94923618</v>
      </c>
      <c r="S36" s="171">
        <f t="shared" si="15"/>
        <v>0.22222222222222221</v>
      </c>
      <c r="T36" s="172">
        <f t="shared" si="20"/>
        <v>0</v>
      </c>
      <c r="U36" s="25">
        <f t="shared" si="21"/>
        <v>51797229.98871915</v>
      </c>
      <c r="V36" s="25">
        <f t="shared" si="16"/>
        <v>51797229.98871915</v>
      </c>
      <c r="W36" s="173">
        <f t="shared" si="17"/>
        <v>2</v>
      </c>
      <c r="X36" s="169">
        <f t="shared" si="18"/>
        <v>181361393.34557888</v>
      </c>
      <c r="Y36" s="174"/>
    </row>
    <row r="37" spans="1:25" s="166" customFormat="1" x14ac:dyDescent="0.35">
      <c r="A37" s="163">
        <v>45597</v>
      </c>
      <c r="B37" s="164">
        <f t="shared" si="22"/>
        <v>30</v>
      </c>
      <c r="C37" s="165">
        <f>VLOOKUP(A37,Encargos!$A$8:$B$652,2,0)</f>
        <v>2.7527314138713344E-3</v>
      </c>
      <c r="D37" s="166">
        <f t="shared" si="19"/>
        <v>282</v>
      </c>
      <c r="E37" s="25">
        <f t="shared" si="11"/>
        <v>65589571948.272072</v>
      </c>
      <c r="F37" s="25">
        <f t="shared" si="1"/>
        <v>180550475.12438259</v>
      </c>
      <c r="G37" s="25">
        <f t="shared" si="2"/>
        <v>65770122423.396454</v>
      </c>
      <c r="H37" s="25">
        <f t="shared" si="23"/>
        <v>0</v>
      </c>
      <c r="I37" s="167">
        <f t="shared" si="25"/>
        <v>233227384.48012927</v>
      </c>
      <c r="J37" s="25">
        <f t="shared" si="24"/>
        <v>0</v>
      </c>
      <c r="K37" s="167">
        <f t="shared" si="6"/>
        <v>233227384.48012927</v>
      </c>
      <c r="L37" s="25">
        <v>0</v>
      </c>
      <c r="M37" s="25">
        <f t="shared" si="7"/>
        <v>65536895038.916321</v>
      </c>
      <c r="N37" s="168" t="s">
        <v>85</v>
      </c>
      <c r="O37" s="131">
        <f t="shared" si="12"/>
        <v>29</v>
      </c>
      <c r="P37" s="169">
        <f t="shared" si="26"/>
        <v>0</v>
      </c>
      <c r="Q37" s="169">
        <f t="shared" si="8"/>
        <v>233847967.97036138</v>
      </c>
      <c r="R37" s="170">
        <f t="shared" si="14"/>
        <v>233847967.97036138</v>
      </c>
      <c r="S37" s="171">
        <f t="shared" si="15"/>
        <v>0.22222222222222221</v>
      </c>
      <c r="T37" s="172">
        <f t="shared" si="20"/>
        <v>0</v>
      </c>
      <c r="U37" s="25">
        <f t="shared" si="21"/>
        <v>51966215.104524747</v>
      </c>
      <c r="V37" s="25">
        <f t="shared" si="16"/>
        <v>51966215.104524747</v>
      </c>
      <c r="W37" s="173">
        <f t="shared" si="17"/>
        <v>1</v>
      </c>
      <c r="X37" s="169">
        <f t="shared" si="18"/>
        <v>181918598.19952637</v>
      </c>
      <c r="Y37" s="174"/>
    </row>
    <row r="38" spans="1:25" s="166" customFormat="1" x14ac:dyDescent="0.35">
      <c r="A38" s="163">
        <v>45627</v>
      </c>
      <c r="B38" s="164">
        <f t="shared" si="22"/>
        <v>31</v>
      </c>
      <c r="C38" s="165">
        <f>VLOOKUP(A38,Encargos!$A$8:$B$652,2,0)</f>
        <v>2.7527314138713344E-3</v>
      </c>
      <c r="D38" s="166">
        <f t="shared" si="19"/>
        <v>281</v>
      </c>
      <c r="E38" s="25">
        <f t="shared" si="11"/>
        <v>65536895038.916321</v>
      </c>
      <c r="F38" s="25">
        <f t="shared" si="1"/>
        <v>180405469.74121335</v>
      </c>
      <c r="G38" s="25">
        <f t="shared" si="2"/>
        <v>65717300508.657532</v>
      </c>
      <c r="H38" s="25">
        <f t="shared" si="23"/>
        <v>0</v>
      </c>
      <c r="I38" s="167">
        <f t="shared" si="25"/>
        <v>233869396.82796276</v>
      </c>
      <c r="J38" s="25">
        <f t="shared" si="24"/>
        <v>0</v>
      </c>
      <c r="K38" s="167">
        <f t="shared" si="6"/>
        <v>233869396.82796276</v>
      </c>
      <c r="L38" s="25">
        <v>0</v>
      </c>
      <c r="M38" s="25">
        <f t="shared" si="7"/>
        <v>65483431111.829567</v>
      </c>
      <c r="N38" s="168" t="s">
        <v>401</v>
      </c>
      <c r="O38" s="131">
        <f t="shared" si="12"/>
        <v>29</v>
      </c>
      <c r="P38" s="169">
        <f t="shared" si="26"/>
        <v>0</v>
      </c>
      <c r="Q38" s="169">
        <f t="shared" si="8"/>
        <v>234471588.86742607</v>
      </c>
      <c r="R38" s="170">
        <f t="shared" si="14"/>
        <v>234471588.86742607</v>
      </c>
      <c r="S38" s="171">
        <f t="shared" si="15"/>
        <v>0.22222222222222221</v>
      </c>
      <c r="T38" s="172">
        <f t="shared" si="20"/>
        <v>0</v>
      </c>
      <c r="U38" s="25">
        <f t="shared" si="21"/>
        <v>52104797.526094683</v>
      </c>
      <c r="V38" s="25">
        <f t="shared" si="16"/>
        <v>52104797.526094683</v>
      </c>
      <c r="W38" s="173">
        <f t="shared" si="17"/>
        <v>2</v>
      </c>
      <c r="X38" s="169">
        <f t="shared" si="18"/>
        <v>182438301.84316537</v>
      </c>
      <c r="Y38" s="174"/>
    </row>
    <row r="39" spans="1:25" s="166" customFormat="1" x14ac:dyDescent="0.35">
      <c r="A39" s="163">
        <v>45658</v>
      </c>
      <c r="B39" s="164">
        <f t="shared" si="22"/>
        <v>31</v>
      </c>
      <c r="C39" s="165">
        <f>VLOOKUP(A39,Encargos!$A$8:$B$652,2,0)</f>
        <v>2.7527314138713344E-3</v>
      </c>
      <c r="D39" s="166">
        <f t="shared" si="19"/>
        <v>280</v>
      </c>
      <c r="E39" s="25">
        <f t="shared" si="11"/>
        <v>65483431111.829567</v>
      </c>
      <c r="F39" s="25">
        <f t="shared" si="1"/>
        <v>180258297.90961272</v>
      </c>
      <c r="G39" s="25">
        <f t="shared" si="2"/>
        <v>65663689409.739182</v>
      </c>
      <c r="H39" s="25">
        <f t="shared" si="23"/>
        <v>0</v>
      </c>
      <c r="I39" s="167">
        <f t="shared" si="25"/>
        <v>234513176.46335423</v>
      </c>
      <c r="J39" s="25">
        <f t="shared" si="24"/>
        <v>0</v>
      </c>
      <c r="K39" s="167">
        <f t="shared" si="6"/>
        <v>234513176.46335423</v>
      </c>
      <c r="L39" s="25">
        <v>0</v>
      </c>
      <c r="M39" s="25">
        <f t="shared" si="7"/>
        <v>65429176233.275826</v>
      </c>
      <c r="N39" s="168" t="s">
        <v>402</v>
      </c>
      <c r="O39" s="131">
        <f t="shared" si="12"/>
        <v>29</v>
      </c>
      <c r="P39" s="169">
        <f t="shared" si="26"/>
        <v>0</v>
      </c>
      <c r="Q39" s="169">
        <f t="shared" si="8"/>
        <v>235117026.17576176</v>
      </c>
      <c r="R39" s="170">
        <f t="shared" si="14"/>
        <v>235117026.17576176</v>
      </c>
      <c r="S39" s="171">
        <f t="shared" si="15"/>
        <v>0.33333333333333331</v>
      </c>
      <c r="T39" s="172">
        <f t="shared" si="20"/>
        <v>0</v>
      </c>
      <c r="U39" s="25">
        <f t="shared" si="21"/>
        <v>78372342.058587253</v>
      </c>
      <c r="V39" s="25">
        <f t="shared" si="16"/>
        <v>78372342.058587253</v>
      </c>
      <c r="W39" s="173">
        <f t="shared" si="17"/>
        <v>2</v>
      </c>
      <c r="X39" s="169">
        <f t="shared" si="18"/>
        <v>156806147.56092206</v>
      </c>
      <c r="Y39" s="174"/>
    </row>
    <row r="40" spans="1:25" s="166" customFormat="1" x14ac:dyDescent="0.35">
      <c r="A40" s="163">
        <v>45689</v>
      </c>
      <c r="B40" s="164">
        <f t="shared" si="22"/>
        <v>28</v>
      </c>
      <c r="C40" s="165">
        <f>VLOOKUP(A40,Encargos!$A$8:$B$652,2,0)</f>
        <v>2.7527314138713344E-3</v>
      </c>
      <c r="D40" s="166">
        <f t="shared" si="19"/>
        <v>279</v>
      </c>
      <c r="E40" s="25">
        <f t="shared" si="11"/>
        <v>65429176233.275826</v>
      </c>
      <c r="F40" s="25">
        <f t="shared" si="1"/>
        <v>180108948.80106208</v>
      </c>
      <c r="G40" s="25">
        <f t="shared" si="2"/>
        <v>65609285182.076889</v>
      </c>
      <c r="H40" s="25">
        <f t="shared" si="23"/>
        <v>0</v>
      </c>
      <c r="I40" s="167">
        <f t="shared" si="25"/>
        <v>235158728.25117165</v>
      </c>
      <c r="J40" s="25">
        <f t="shared" si="24"/>
        <v>0</v>
      </c>
      <c r="K40" s="167">
        <f t="shared" si="6"/>
        <v>235158728.25117165</v>
      </c>
      <c r="L40" s="25">
        <v>0</v>
      </c>
      <c r="M40" s="25">
        <f t="shared" si="7"/>
        <v>65374126453.825714</v>
      </c>
      <c r="N40" s="168" t="s">
        <v>88</v>
      </c>
      <c r="O40" s="131">
        <f t="shared" si="12"/>
        <v>27</v>
      </c>
      <c r="P40" s="169">
        <f t="shared" si="26"/>
        <v>0</v>
      </c>
      <c r="Q40" s="169">
        <f t="shared" si="8"/>
        <v>235782907.52880657</v>
      </c>
      <c r="R40" s="170">
        <f t="shared" si="14"/>
        <v>235782907.52880657</v>
      </c>
      <c r="S40" s="171">
        <f t="shared" si="15"/>
        <v>0.33333333333333331</v>
      </c>
      <c r="T40" s="172">
        <f t="shared" si="20"/>
        <v>0</v>
      </c>
      <c r="U40" s="25">
        <f t="shared" si="21"/>
        <v>78594302.509602189</v>
      </c>
      <c r="V40" s="25">
        <f t="shared" si="16"/>
        <v>78594302.509602189</v>
      </c>
      <c r="W40" s="173">
        <f t="shared" si="17"/>
        <v>1</v>
      </c>
      <c r="X40" s="169">
        <f t="shared" si="18"/>
        <v>157222932.14187238</v>
      </c>
      <c r="Y40" s="174"/>
    </row>
    <row r="41" spans="1:25" s="166" customFormat="1" x14ac:dyDescent="0.35">
      <c r="A41" s="163">
        <v>45717</v>
      </c>
      <c r="B41" s="164">
        <f t="shared" si="22"/>
        <v>31</v>
      </c>
      <c r="C41" s="165">
        <f>VLOOKUP(A41,Encargos!$A$8:$B$652,2,0)</f>
        <v>2.7901164905321796E-3</v>
      </c>
      <c r="D41" s="166">
        <f t="shared" si="19"/>
        <v>278</v>
      </c>
      <c r="E41" s="25">
        <f t="shared" si="11"/>
        <v>65374126453.825714</v>
      </c>
      <c r="F41" s="25">
        <f t="shared" si="1"/>
        <v>182401428.27295512</v>
      </c>
      <c r="G41" s="25">
        <f t="shared" si="2"/>
        <v>65556527882.098671</v>
      </c>
      <c r="H41" s="25">
        <f t="shared" si="23"/>
        <v>0</v>
      </c>
      <c r="I41" s="167">
        <f t="shared" si="25"/>
        <v>235814848.49675781</v>
      </c>
      <c r="J41" s="25">
        <f t="shared" si="24"/>
        <v>0</v>
      </c>
      <c r="K41" s="167">
        <f t="shared" si="6"/>
        <v>235814848.49675781</v>
      </c>
      <c r="L41" s="25">
        <v>0</v>
      </c>
      <c r="M41" s="25">
        <f t="shared" si="7"/>
        <v>65320713033.601913</v>
      </c>
      <c r="N41" s="168" t="s">
        <v>403</v>
      </c>
      <c r="O41" s="131">
        <f t="shared" si="12"/>
        <v>29</v>
      </c>
      <c r="P41" s="169">
        <f t="shared" si="26"/>
        <v>0</v>
      </c>
      <c r="Q41" s="169">
        <f t="shared" si="8"/>
        <v>236430295.60649413</v>
      </c>
      <c r="R41" s="170">
        <f t="shared" si="14"/>
        <v>236430295.60649413</v>
      </c>
      <c r="S41" s="171">
        <f t="shared" si="15"/>
        <v>0.33333333333333331</v>
      </c>
      <c r="T41" s="172">
        <f t="shared" si="20"/>
        <v>0</v>
      </c>
      <c r="U41" s="25">
        <f t="shared" si="21"/>
        <v>78810098.535498038</v>
      </c>
      <c r="V41" s="25">
        <f t="shared" si="16"/>
        <v>78810098.535498038</v>
      </c>
      <c r="W41" s="173">
        <f t="shared" si="17"/>
        <v>2</v>
      </c>
      <c r="X41" s="169">
        <f t="shared" si="18"/>
        <v>157682383.0938372</v>
      </c>
      <c r="Y41" s="174"/>
    </row>
    <row r="42" spans="1:25" s="166" customFormat="1" x14ac:dyDescent="0.35">
      <c r="A42" s="163">
        <v>45748</v>
      </c>
      <c r="B42" s="164">
        <f t="shared" si="22"/>
        <v>30</v>
      </c>
      <c r="C42" s="165">
        <f>VLOOKUP(A42,Encargos!$A$8:$B$652,2,0)</f>
        <v>2.7901164905321796E-3</v>
      </c>
      <c r="D42" s="166">
        <f t="shared" si="19"/>
        <v>277</v>
      </c>
      <c r="E42" s="25">
        <f t="shared" si="11"/>
        <v>65320713033.601913</v>
      </c>
      <c r="F42" s="25">
        <f t="shared" si="1"/>
        <v>182252398.60837299</v>
      </c>
      <c r="G42" s="25">
        <f t="shared" si="2"/>
        <v>65502965432.210289</v>
      </c>
      <c r="H42" s="25">
        <f t="shared" si="23"/>
        <v>0</v>
      </c>
      <c r="I42" s="167">
        <f t="shared" si="25"/>
        <v>236472799.39426097</v>
      </c>
      <c r="J42" s="25">
        <f t="shared" si="24"/>
        <v>0</v>
      </c>
      <c r="K42" s="167">
        <f t="shared" si="6"/>
        <v>236472799.39426097</v>
      </c>
      <c r="L42" s="25">
        <v>0</v>
      </c>
      <c r="M42" s="25">
        <f t="shared" si="7"/>
        <v>65266492632.816025</v>
      </c>
      <c r="N42" s="168" t="s">
        <v>90</v>
      </c>
      <c r="O42" s="131">
        <f t="shared" si="12"/>
        <v>29</v>
      </c>
      <c r="P42" s="169">
        <f t="shared" si="26"/>
        <v>0</v>
      </c>
      <c r="Q42" s="169">
        <f t="shared" si="8"/>
        <v>237110563.53265572</v>
      </c>
      <c r="R42" s="170">
        <f t="shared" si="14"/>
        <v>237110563.53265572</v>
      </c>
      <c r="S42" s="171">
        <f t="shared" si="15"/>
        <v>0.33333333333333331</v>
      </c>
      <c r="T42" s="172">
        <f t="shared" si="20"/>
        <v>0</v>
      </c>
      <c r="U42" s="25">
        <f t="shared" si="21"/>
        <v>79036854.510885239</v>
      </c>
      <c r="V42" s="25">
        <f t="shared" si="16"/>
        <v>79036854.510885239</v>
      </c>
      <c r="W42" s="173">
        <f t="shared" si="17"/>
        <v>1</v>
      </c>
      <c r="X42" s="169">
        <f t="shared" si="18"/>
        <v>158105927.8396008</v>
      </c>
      <c r="Y42" s="174"/>
    </row>
    <row r="43" spans="1:25" s="166" customFormat="1" x14ac:dyDescent="0.35">
      <c r="A43" s="163">
        <v>45778</v>
      </c>
      <c r="B43" s="164">
        <f t="shared" si="22"/>
        <v>31</v>
      </c>
      <c r="C43" s="165">
        <f>VLOOKUP(A43,Encargos!$A$8:$B$652,2,0)</f>
        <v>2.7901164905321796E-3</v>
      </c>
      <c r="D43" s="166">
        <f t="shared" si="19"/>
        <v>276</v>
      </c>
      <c r="E43" s="25">
        <f t="shared" si="11"/>
        <v>65266492632.816025</v>
      </c>
      <c r="F43" s="25">
        <f t="shared" si="1"/>
        <v>182101117.374017</v>
      </c>
      <c r="G43" s="25">
        <f t="shared" si="2"/>
        <v>65448593750.190041</v>
      </c>
      <c r="H43" s="25">
        <f t="shared" si="23"/>
        <v>0</v>
      </c>
      <c r="I43" s="167">
        <f t="shared" si="25"/>
        <v>237132586.05141318</v>
      </c>
      <c r="J43" s="25">
        <f t="shared" si="24"/>
        <v>0</v>
      </c>
      <c r="K43" s="167">
        <f t="shared" si="6"/>
        <v>237132586.05141318</v>
      </c>
      <c r="L43" s="25">
        <v>0</v>
      </c>
      <c r="M43" s="25">
        <f t="shared" si="7"/>
        <v>65211461164.138626</v>
      </c>
      <c r="N43" s="168" t="s">
        <v>404</v>
      </c>
      <c r="O43" s="131">
        <f t="shared" si="12"/>
        <v>29</v>
      </c>
      <c r="P43" s="169">
        <f t="shared" si="26"/>
        <v>0</v>
      </c>
      <c r="Q43" s="169">
        <f t="shared" si="8"/>
        <v>237751472.29051128</v>
      </c>
      <c r="R43" s="170">
        <f t="shared" si="14"/>
        <v>237751472.29051128</v>
      </c>
      <c r="S43" s="171">
        <f t="shared" si="15"/>
        <v>0.33333333333333331</v>
      </c>
      <c r="T43" s="172">
        <f t="shared" si="20"/>
        <v>0</v>
      </c>
      <c r="U43" s="25">
        <f t="shared" si="21"/>
        <v>79250490.76350376</v>
      </c>
      <c r="V43" s="25">
        <f t="shared" si="16"/>
        <v>79250490.76350376</v>
      </c>
      <c r="W43" s="173">
        <f t="shared" si="17"/>
        <v>2</v>
      </c>
      <c r="X43" s="169">
        <f t="shared" si="18"/>
        <v>158563515.04644686</v>
      </c>
      <c r="Y43" s="174"/>
    </row>
    <row r="44" spans="1:25" s="166" customFormat="1" x14ac:dyDescent="0.35">
      <c r="A44" s="163">
        <v>45809</v>
      </c>
      <c r="B44" s="164">
        <f t="shared" si="22"/>
        <v>30</v>
      </c>
      <c r="C44" s="165">
        <f>VLOOKUP(A44,Encargos!$A$8:$B$652,2,0)</f>
        <v>2.7901164905321796E-3</v>
      </c>
      <c r="D44" s="166">
        <f t="shared" si="19"/>
        <v>275</v>
      </c>
      <c r="E44" s="25">
        <f t="shared" si="11"/>
        <v>65211461164.138626</v>
      </c>
      <c r="F44" s="25">
        <f t="shared" si="1"/>
        <v>181947573.16576198</v>
      </c>
      <c r="G44" s="25">
        <f t="shared" si="2"/>
        <v>65393408737.30439</v>
      </c>
      <c r="H44" s="25">
        <f t="shared" si="23"/>
        <v>0</v>
      </c>
      <c r="I44" s="167">
        <f t="shared" si="25"/>
        <v>237794213.59019777</v>
      </c>
      <c r="J44" s="25">
        <f t="shared" si="24"/>
        <v>0</v>
      </c>
      <c r="K44" s="167">
        <f t="shared" si="6"/>
        <v>237794213.59019777</v>
      </c>
      <c r="L44" s="25">
        <v>0</v>
      </c>
      <c r="M44" s="25">
        <f t="shared" si="7"/>
        <v>65155614523.714195</v>
      </c>
      <c r="N44" s="168" t="s">
        <v>92</v>
      </c>
      <c r="O44" s="131">
        <f t="shared" si="12"/>
        <v>29</v>
      </c>
      <c r="P44" s="169">
        <f t="shared" si="26"/>
        <v>0</v>
      </c>
      <c r="Q44" s="169">
        <f t="shared" si="8"/>
        <v>238435541.56590614</v>
      </c>
      <c r="R44" s="170">
        <f t="shared" si="14"/>
        <v>238435541.56590614</v>
      </c>
      <c r="S44" s="171">
        <f t="shared" si="15"/>
        <v>0.33333333333333331</v>
      </c>
      <c r="T44" s="172">
        <f t="shared" si="20"/>
        <v>0</v>
      </c>
      <c r="U44" s="25">
        <f t="shared" si="21"/>
        <v>79478513.855302036</v>
      </c>
      <c r="V44" s="25">
        <f t="shared" si="16"/>
        <v>79478513.855302036</v>
      </c>
      <c r="W44" s="173">
        <f t="shared" si="17"/>
        <v>1</v>
      </c>
      <c r="X44" s="169">
        <f t="shared" si="18"/>
        <v>158989426.56775975</v>
      </c>
      <c r="Y44" s="174"/>
    </row>
    <row r="45" spans="1:25" s="166" customFormat="1" x14ac:dyDescent="0.35">
      <c r="A45" s="163">
        <v>45839</v>
      </c>
      <c r="B45" s="164">
        <f t="shared" si="22"/>
        <v>31</v>
      </c>
      <c r="C45" s="165">
        <f>VLOOKUP(A45,Encargos!$A$8:$B$652,2,0)</f>
        <v>2.7901164905321796E-3</v>
      </c>
      <c r="D45" s="166">
        <f t="shared" si="19"/>
        <v>274</v>
      </c>
      <c r="E45" s="25">
        <f t="shared" si="11"/>
        <v>65155614523.714195</v>
      </c>
      <c r="F45" s="25">
        <f t="shared" si="1"/>
        <v>181791754.53337297</v>
      </c>
      <c r="G45" s="25">
        <f t="shared" si="2"/>
        <v>65337406278.247566</v>
      </c>
      <c r="H45" s="25">
        <f t="shared" si="23"/>
        <v>0</v>
      </c>
      <c r="I45" s="167">
        <f t="shared" si="25"/>
        <v>238457687.14688894</v>
      </c>
      <c r="J45" s="25">
        <f t="shared" si="24"/>
        <v>0</v>
      </c>
      <c r="K45" s="167">
        <f t="shared" si="6"/>
        <v>238457687.14688894</v>
      </c>
      <c r="L45" s="25">
        <v>0</v>
      </c>
      <c r="M45" s="25">
        <f t="shared" si="7"/>
        <v>65098948591.100677</v>
      </c>
      <c r="N45" s="168" t="s">
        <v>405</v>
      </c>
      <c r="O45" s="131">
        <f t="shared" si="12"/>
        <v>29</v>
      </c>
      <c r="P45" s="169">
        <f t="shared" si="26"/>
        <v>0</v>
      </c>
      <c r="Q45" s="169">
        <f t="shared" si="8"/>
        <v>239080031.73326465</v>
      </c>
      <c r="R45" s="170">
        <f t="shared" si="14"/>
        <v>239080031.73326465</v>
      </c>
      <c r="S45" s="171">
        <f t="shared" si="15"/>
        <v>0.33333333333333331</v>
      </c>
      <c r="T45" s="172">
        <f t="shared" si="20"/>
        <v>0</v>
      </c>
      <c r="U45" s="25">
        <f t="shared" si="21"/>
        <v>79693343.911088213</v>
      </c>
      <c r="V45" s="25">
        <f t="shared" si="16"/>
        <v>79693343.911088213</v>
      </c>
      <c r="W45" s="173">
        <f t="shared" si="17"/>
        <v>2</v>
      </c>
      <c r="X45" s="169">
        <f t="shared" si="18"/>
        <v>159449570.78003123</v>
      </c>
      <c r="Y45" s="174"/>
    </row>
    <row r="46" spans="1:25" s="166" customFormat="1" x14ac:dyDescent="0.35">
      <c r="A46" s="163">
        <v>45870</v>
      </c>
      <c r="B46" s="164">
        <f t="shared" si="22"/>
        <v>31</v>
      </c>
      <c r="C46" s="165">
        <f>VLOOKUP(A46,Encargos!$A$8:$B$652,2,0)</f>
        <v>2.7901164905321796E-3</v>
      </c>
      <c r="D46" s="166">
        <f t="shared" si="19"/>
        <v>273</v>
      </c>
      <c r="E46" s="25">
        <f t="shared" si="11"/>
        <v>65098948591.100677</v>
      </c>
      <c r="F46" s="25">
        <f t="shared" si="1"/>
        <v>181633649.98033661</v>
      </c>
      <c r="G46" s="25">
        <f t="shared" si="2"/>
        <v>65280582241.081017</v>
      </c>
      <c r="H46" s="25">
        <f t="shared" si="23"/>
        <v>0</v>
      </c>
      <c r="I46" s="167">
        <f t="shared" si="25"/>
        <v>239123011.87209162</v>
      </c>
      <c r="J46" s="25">
        <f t="shared" si="24"/>
        <v>0</v>
      </c>
      <c r="K46" s="167">
        <f t="shared" si="6"/>
        <v>239123011.87209162</v>
      </c>
      <c r="L46" s="25">
        <v>0</v>
      </c>
      <c r="M46" s="25">
        <f t="shared" si="7"/>
        <v>65041459229.208923</v>
      </c>
      <c r="N46" s="168" t="s">
        <v>406</v>
      </c>
      <c r="O46" s="131">
        <f t="shared" si="12"/>
        <v>29</v>
      </c>
      <c r="P46" s="169">
        <f t="shared" si="26"/>
        <v>0</v>
      </c>
      <c r="Q46" s="169">
        <f t="shared" si="8"/>
        <v>239747092.87236056</v>
      </c>
      <c r="R46" s="170">
        <f t="shared" si="14"/>
        <v>239747092.87236056</v>
      </c>
      <c r="S46" s="171">
        <f t="shared" si="15"/>
        <v>0.33333333333333331</v>
      </c>
      <c r="T46" s="172">
        <f t="shared" si="20"/>
        <v>0</v>
      </c>
      <c r="U46" s="25">
        <f t="shared" si="21"/>
        <v>79915697.624120176</v>
      </c>
      <c r="V46" s="25">
        <f t="shared" si="16"/>
        <v>79915697.624120176</v>
      </c>
      <c r="W46" s="173">
        <f t="shared" si="17"/>
        <v>2</v>
      </c>
      <c r="X46" s="169">
        <f t="shared" si="18"/>
        <v>159894453.65687287</v>
      </c>
      <c r="Y46" s="174"/>
    </row>
    <row r="47" spans="1:25" s="166" customFormat="1" x14ac:dyDescent="0.35">
      <c r="A47" s="163">
        <v>45901</v>
      </c>
      <c r="B47" s="164">
        <f t="shared" si="22"/>
        <v>30</v>
      </c>
      <c r="C47" s="165">
        <f>VLOOKUP(A47,Encargos!$A$8:$B$652,2,0)</f>
        <v>2.7901164905321796E-3</v>
      </c>
      <c r="D47" s="166">
        <f t="shared" si="19"/>
        <v>272</v>
      </c>
      <c r="E47" s="25">
        <f t="shared" si="11"/>
        <v>65041459229.208923</v>
      </c>
      <c r="F47" s="25">
        <f t="shared" si="1"/>
        <v>181473247.96369225</v>
      </c>
      <c r="G47" s="25">
        <f t="shared" si="2"/>
        <v>65222932477.172615</v>
      </c>
      <c r="H47" s="25">
        <f t="shared" si="23"/>
        <v>0</v>
      </c>
      <c r="I47" s="167">
        <f t="shared" si="25"/>
        <v>239790192.93078166</v>
      </c>
      <c r="J47" s="25">
        <f t="shared" si="24"/>
        <v>0</v>
      </c>
      <c r="K47" s="167">
        <f t="shared" si="6"/>
        <v>239790192.93078166</v>
      </c>
      <c r="L47" s="25">
        <v>0</v>
      </c>
      <c r="M47" s="25">
        <f t="shared" si="7"/>
        <v>64983142284.241837</v>
      </c>
      <c r="N47" s="168" t="s">
        <v>95</v>
      </c>
      <c r="O47" s="131">
        <f t="shared" si="12"/>
        <v>29</v>
      </c>
      <c r="P47" s="169">
        <f t="shared" si="26"/>
        <v>0</v>
      </c>
      <c r="Q47" s="169">
        <f t="shared" si="8"/>
        <v>240436904.03743643</v>
      </c>
      <c r="R47" s="170">
        <f t="shared" si="14"/>
        <v>240436904.03743643</v>
      </c>
      <c r="S47" s="171">
        <f t="shared" si="15"/>
        <v>0.33333333333333331</v>
      </c>
      <c r="T47" s="172">
        <f t="shared" si="20"/>
        <v>0</v>
      </c>
      <c r="U47" s="25">
        <f t="shared" si="21"/>
        <v>80145634.67914547</v>
      </c>
      <c r="V47" s="25">
        <f t="shared" si="16"/>
        <v>80145634.67914547</v>
      </c>
      <c r="W47" s="173">
        <f t="shared" si="17"/>
        <v>1</v>
      </c>
      <c r="X47" s="169">
        <f t="shared" si="18"/>
        <v>160323940.16255823</v>
      </c>
      <c r="Y47" s="174"/>
    </row>
    <row r="48" spans="1:25" s="166" customFormat="1" x14ac:dyDescent="0.35">
      <c r="A48" s="163">
        <v>45931</v>
      </c>
      <c r="B48" s="164">
        <f t="shared" si="22"/>
        <v>31</v>
      </c>
      <c r="C48" s="165">
        <f>VLOOKUP(A48,Encargos!$A$8:$B$652,2,0)</f>
        <v>2.7901164905321796E-3</v>
      </c>
      <c r="D48" s="166">
        <f t="shared" si="19"/>
        <v>271</v>
      </c>
      <c r="E48" s="25">
        <f t="shared" si="11"/>
        <v>64983142284.241837</v>
      </c>
      <c r="F48" s="25">
        <f t="shared" si="1"/>
        <v>181310536.89386213</v>
      </c>
      <c r="G48" s="25">
        <f t="shared" si="2"/>
        <v>65164452821.135696</v>
      </c>
      <c r="H48" s="25">
        <f t="shared" si="23"/>
        <v>0</v>
      </c>
      <c r="I48" s="167">
        <f t="shared" si="25"/>
        <v>240459235.50234574</v>
      </c>
      <c r="J48" s="25">
        <f t="shared" si="24"/>
        <v>0</v>
      </c>
      <c r="K48" s="167">
        <f t="shared" si="6"/>
        <v>240459235.50234574</v>
      </c>
      <c r="L48" s="25">
        <v>0</v>
      </c>
      <c r="M48" s="25">
        <f t="shared" si="7"/>
        <v>64923993585.633354</v>
      </c>
      <c r="N48" s="168" t="s">
        <v>407</v>
      </c>
      <c r="O48" s="131">
        <f t="shared" si="12"/>
        <v>29</v>
      </c>
      <c r="P48" s="169">
        <f t="shared" si="26"/>
        <v>0</v>
      </c>
      <c r="Q48" s="169">
        <f t="shared" si="8"/>
        <v>241086803.87830982</v>
      </c>
      <c r="R48" s="170">
        <f t="shared" si="14"/>
        <v>241086803.87830982</v>
      </c>
      <c r="S48" s="171">
        <f t="shared" si="15"/>
        <v>0.33333333333333331</v>
      </c>
      <c r="T48" s="172">
        <f t="shared" si="20"/>
        <v>0</v>
      </c>
      <c r="U48" s="25">
        <f t="shared" si="21"/>
        <v>80362267.959436595</v>
      </c>
      <c r="V48" s="25">
        <f t="shared" si="16"/>
        <v>80362267.959436595</v>
      </c>
      <c r="W48" s="173">
        <f t="shared" si="17"/>
        <v>2</v>
      </c>
      <c r="X48" s="169">
        <f t="shared" si="18"/>
        <v>160787946.69901121</v>
      </c>
      <c r="Y48" s="174"/>
    </row>
    <row r="49" spans="1:25" s="166" customFormat="1" x14ac:dyDescent="0.35">
      <c r="A49" s="163">
        <v>45962</v>
      </c>
      <c r="B49" s="164">
        <f t="shared" si="22"/>
        <v>30</v>
      </c>
      <c r="C49" s="165">
        <f>VLOOKUP(A49,Encargos!$A$8:$B$652,2,0)</f>
        <v>2.7901164905321796E-3</v>
      </c>
      <c r="D49" s="166">
        <f t="shared" si="19"/>
        <v>270</v>
      </c>
      <c r="E49" s="25">
        <f t="shared" si="11"/>
        <v>64923993585.633354</v>
      </c>
      <c r="F49" s="25">
        <f t="shared" si="1"/>
        <v>181145505.13448107</v>
      </c>
      <c r="G49" s="25">
        <f t="shared" si="2"/>
        <v>65105139090.767838</v>
      </c>
      <c r="H49" s="25">
        <f t="shared" si="23"/>
        <v>0</v>
      </c>
      <c r="I49" s="167">
        <f t="shared" si="25"/>
        <v>241130144.78062162</v>
      </c>
      <c r="J49" s="25">
        <f t="shared" si="24"/>
        <v>0</v>
      </c>
      <c r="K49" s="167">
        <f t="shared" si="6"/>
        <v>241130144.78062162</v>
      </c>
      <c r="L49" s="25">
        <v>0</v>
      </c>
      <c r="M49" s="25">
        <f t="shared" si="7"/>
        <v>64864008945.987213</v>
      </c>
      <c r="N49" s="168" t="s">
        <v>97</v>
      </c>
      <c r="O49" s="131">
        <f t="shared" si="12"/>
        <v>29</v>
      </c>
      <c r="P49" s="169">
        <f t="shared" si="26"/>
        <v>0</v>
      </c>
      <c r="Q49" s="169">
        <f t="shared" si="8"/>
        <v>241780469.72040728</v>
      </c>
      <c r="R49" s="170">
        <f t="shared" si="14"/>
        <v>241780469.72040728</v>
      </c>
      <c r="S49" s="171">
        <f t="shared" si="15"/>
        <v>0.33333333333333331</v>
      </c>
      <c r="T49" s="172">
        <f t="shared" si="20"/>
        <v>0</v>
      </c>
      <c r="U49" s="25">
        <f t="shared" si="21"/>
        <v>80593489.906802416</v>
      </c>
      <c r="V49" s="25">
        <f t="shared" si="16"/>
        <v>80593489.906802416</v>
      </c>
      <c r="W49" s="173">
        <f t="shared" si="17"/>
        <v>1</v>
      </c>
      <c r="X49" s="169">
        <f t="shared" si="18"/>
        <v>161219833.18290564</v>
      </c>
      <c r="Y49" s="174"/>
    </row>
    <row r="50" spans="1:25" s="166" customFormat="1" x14ac:dyDescent="0.35">
      <c r="A50" s="163">
        <v>45992</v>
      </c>
      <c r="B50" s="164">
        <f t="shared" si="22"/>
        <v>31</v>
      </c>
      <c r="C50" s="165">
        <f>VLOOKUP(A50,Encargos!$A$8:$B$652,2,0)</f>
        <v>2.7901164905321796E-3</v>
      </c>
      <c r="D50" s="166">
        <f t="shared" si="19"/>
        <v>269</v>
      </c>
      <c r="E50" s="25">
        <f t="shared" si="11"/>
        <v>64864008945.987213</v>
      </c>
      <c r="F50" s="25">
        <f t="shared" si="1"/>
        <v>180978141.00222576</v>
      </c>
      <c r="G50" s="25">
        <f t="shared" si="2"/>
        <v>65044987086.989441</v>
      </c>
      <c r="H50" s="25">
        <f t="shared" si="23"/>
        <v>0</v>
      </c>
      <c r="I50" s="167">
        <f t="shared" si="25"/>
        <v>241802925.97393844</v>
      </c>
      <c r="J50" s="25">
        <f t="shared" si="24"/>
        <v>0</v>
      </c>
      <c r="K50" s="167">
        <f t="shared" si="6"/>
        <v>241802925.97393844</v>
      </c>
      <c r="L50" s="25">
        <v>0</v>
      </c>
      <c r="M50" s="25">
        <f t="shared" si="7"/>
        <v>64803184161.015503</v>
      </c>
      <c r="N50" s="168" t="s">
        <v>408</v>
      </c>
      <c r="O50" s="131">
        <f t="shared" si="12"/>
        <v>29</v>
      </c>
      <c r="P50" s="169">
        <f t="shared" si="26"/>
        <v>0</v>
      </c>
      <c r="Q50" s="169">
        <f t="shared" si="8"/>
        <v>242434001.21311489</v>
      </c>
      <c r="R50" s="170">
        <f t="shared" si="14"/>
        <v>242434001.21311489</v>
      </c>
      <c r="S50" s="171">
        <f t="shared" si="15"/>
        <v>0.33333333333333331</v>
      </c>
      <c r="T50" s="172">
        <f t="shared" si="20"/>
        <v>0</v>
      </c>
      <c r="U50" s="25">
        <f t="shared" si="21"/>
        <v>80811333.737704962</v>
      </c>
      <c r="V50" s="25">
        <f t="shared" si="16"/>
        <v>80811333.737704962</v>
      </c>
      <c r="W50" s="173">
        <f t="shared" si="17"/>
        <v>2</v>
      </c>
      <c r="X50" s="169">
        <f t="shared" si="18"/>
        <v>161686432.59611169</v>
      </c>
      <c r="Y50" s="174"/>
    </row>
    <row r="51" spans="1:25" s="166" customFormat="1" x14ac:dyDescent="0.35">
      <c r="A51" s="163">
        <v>46023</v>
      </c>
      <c r="B51" s="164">
        <f t="shared" si="22"/>
        <v>31</v>
      </c>
      <c r="C51" s="165">
        <f>VLOOKUP(A51,Encargos!$A$8:$B$652,2,0)</f>
        <v>2.7901164905321796E-3</v>
      </c>
      <c r="D51" s="166">
        <f t="shared" si="19"/>
        <v>268</v>
      </c>
      <c r="E51" s="25">
        <f t="shared" si="11"/>
        <v>64803184161.015503</v>
      </c>
      <c r="F51" s="25">
        <f t="shared" si="1"/>
        <v>180808432.76664311</v>
      </c>
      <c r="G51" s="25">
        <f t="shared" si="2"/>
        <v>64983992593.782143</v>
      </c>
      <c r="H51" s="25">
        <f t="shared" si="23"/>
        <v>0</v>
      </c>
      <c r="I51" s="167">
        <f t="shared" si="25"/>
        <v>242477584.30515724</v>
      </c>
      <c r="J51" s="25">
        <f t="shared" si="24"/>
        <v>0</v>
      </c>
      <c r="K51" s="167">
        <f t="shared" si="6"/>
        <v>242477584.30515724</v>
      </c>
      <c r="L51" s="25">
        <v>0</v>
      </c>
      <c r="M51" s="25">
        <f t="shared" si="7"/>
        <v>64741515009.476982</v>
      </c>
      <c r="N51" s="168" t="s">
        <v>409</v>
      </c>
      <c r="O51" s="131">
        <f t="shared" si="12"/>
        <v>29</v>
      </c>
      <c r="P51" s="169">
        <f t="shared" si="26"/>
        <v>0</v>
      </c>
      <c r="Q51" s="169">
        <f t="shared" si="8"/>
        <v>243110420.3177653</v>
      </c>
      <c r="R51" s="170">
        <f t="shared" si="14"/>
        <v>243110420.3177653</v>
      </c>
      <c r="S51" s="171">
        <f t="shared" si="15"/>
        <v>0.44444444444444442</v>
      </c>
      <c r="T51" s="172">
        <f t="shared" si="20"/>
        <v>0</v>
      </c>
      <c r="U51" s="25">
        <f t="shared" si="21"/>
        <v>108049075.69678457</v>
      </c>
      <c r="V51" s="25">
        <f t="shared" si="16"/>
        <v>108049075.69678457</v>
      </c>
      <c r="W51" s="173">
        <f t="shared" si="17"/>
        <v>2</v>
      </c>
      <c r="X51" s="169">
        <f t="shared" si="18"/>
        <v>135114630.48166117</v>
      </c>
      <c r="Y51" s="174"/>
    </row>
    <row r="52" spans="1:25" s="166" customFormat="1" x14ac:dyDescent="0.35">
      <c r="A52" s="163">
        <v>46054</v>
      </c>
      <c r="B52" s="164">
        <f t="shared" si="22"/>
        <v>28</v>
      </c>
      <c r="C52" s="165">
        <f>VLOOKUP(A52,Encargos!$A$8:$B$652,2,0)</f>
        <v>2.7901164905321796E-3</v>
      </c>
      <c r="D52" s="166">
        <f t="shared" si="19"/>
        <v>267</v>
      </c>
      <c r="E52" s="25">
        <f t="shared" si="11"/>
        <v>64741515009.476982</v>
      </c>
      <c r="F52" s="25">
        <f t="shared" si="1"/>
        <v>180636368.64997834</v>
      </c>
      <c r="G52" s="25">
        <f t="shared" si="2"/>
        <v>64922151378.126961</v>
      </c>
      <c r="H52" s="25">
        <f t="shared" si="23"/>
        <v>0</v>
      </c>
      <c r="I52" s="167">
        <f t="shared" si="25"/>
        <v>243154125.01171148</v>
      </c>
      <c r="J52" s="25">
        <f t="shared" si="24"/>
        <v>0</v>
      </c>
      <c r="K52" s="167">
        <f t="shared" si="6"/>
        <v>243154125.01171148</v>
      </c>
      <c r="L52" s="25">
        <v>0</v>
      </c>
      <c r="M52" s="25">
        <f t="shared" si="7"/>
        <v>64678997253.11525</v>
      </c>
      <c r="N52" s="168" t="s">
        <v>100</v>
      </c>
      <c r="O52" s="131">
        <f t="shared" si="12"/>
        <v>27</v>
      </c>
      <c r="P52" s="169">
        <f t="shared" si="26"/>
        <v>0</v>
      </c>
      <c r="Q52" s="169">
        <f t="shared" si="8"/>
        <v>243808291.19916779</v>
      </c>
      <c r="R52" s="170">
        <f t="shared" si="14"/>
        <v>243808291.19916779</v>
      </c>
      <c r="S52" s="171">
        <f t="shared" si="15"/>
        <v>0.44444444444444442</v>
      </c>
      <c r="T52" s="172">
        <f t="shared" si="20"/>
        <v>0</v>
      </c>
      <c r="U52" s="25">
        <f t="shared" si="21"/>
        <v>108359240.53296345</v>
      </c>
      <c r="V52" s="25">
        <f t="shared" si="16"/>
        <v>108359240.53296345</v>
      </c>
      <c r="W52" s="173">
        <f t="shared" si="17"/>
        <v>1</v>
      </c>
      <c r="X52" s="169">
        <f t="shared" si="18"/>
        <v>135477067.44373482</v>
      </c>
      <c r="Y52" s="174"/>
    </row>
    <row r="53" spans="1:25" s="166" customFormat="1" x14ac:dyDescent="0.35">
      <c r="A53" s="163">
        <v>46082</v>
      </c>
      <c r="B53" s="164">
        <f t="shared" si="22"/>
        <v>31</v>
      </c>
      <c r="C53" s="165">
        <f>VLOOKUP(A53,Encargos!$A$8:$B$652,2,0)</f>
        <v>2.4662697723036864E-3</v>
      </c>
      <c r="D53" s="166">
        <f t="shared" si="19"/>
        <v>266</v>
      </c>
      <c r="E53" s="25">
        <f t="shared" si="11"/>
        <v>64678997253.11525</v>
      </c>
      <c r="F53" s="25">
        <f t="shared" si="1"/>
        <v>159515855.8282713</v>
      </c>
      <c r="G53" s="25">
        <f t="shared" si="2"/>
        <v>64838513108.94352</v>
      </c>
      <c r="H53" s="25">
        <f t="shared" si="23"/>
        <v>0</v>
      </c>
      <c r="I53" s="167">
        <f t="shared" si="25"/>
        <v>243753808.68023878</v>
      </c>
      <c r="J53" s="25">
        <f t="shared" si="24"/>
        <v>0</v>
      </c>
      <c r="K53" s="167">
        <f t="shared" si="6"/>
        <v>243753808.68023878</v>
      </c>
      <c r="L53" s="25">
        <v>0</v>
      </c>
      <c r="M53" s="25">
        <f t="shared" si="7"/>
        <v>64594759300.263283</v>
      </c>
      <c r="N53" s="168" t="s">
        <v>410</v>
      </c>
      <c r="O53" s="131">
        <f t="shared" si="12"/>
        <v>29</v>
      </c>
      <c r="P53" s="169">
        <f t="shared" si="26"/>
        <v>0</v>
      </c>
      <c r="Q53" s="169">
        <f t="shared" si="8"/>
        <v>244316141.94130957</v>
      </c>
      <c r="R53" s="170">
        <f t="shared" si="14"/>
        <v>244316141.94130957</v>
      </c>
      <c r="S53" s="171">
        <f t="shared" si="15"/>
        <v>0.44444444444444442</v>
      </c>
      <c r="T53" s="172">
        <f t="shared" si="20"/>
        <v>0</v>
      </c>
      <c r="U53" s="25">
        <f t="shared" si="21"/>
        <v>108584951.97391535</v>
      </c>
      <c r="V53" s="25">
        <f t="shared" si="16"/>
        <v>108584951.97391535</v>
      </c>
      <c r="W53" s="173">
        <f t="shared" si="17"/>
        <v>2</v>
      </c>
      <c r="X53" s="169">
        <f t="shared" si="18"/>
        <v>135781910.57249492</v>
      </c>
      <c r="Y53" s="174"/>
    </row>
    <row r="54" spans="1:25" s="166" customFormat="1" x14ac:dyDescent="0.35">
      <c r="A54" s="163">
        <v>46113</v>
      </c>
      <c r="B54" s="164">
        <f t="shared" si="22"/>
        <v>30</v>
      </c>
      <c r="C54" s="165">
        <f>VLOOKUP(A54,Encargos!$A$8:$B$652,2,0)</f>
        <v>2.4662697723036864E-3</v>
      </c>
      <c r="D54" s="166">
        <f t="shared" si="19"/>
        <v>265</v>
      </c>
      <c r="E54" s="25">
        <f t="shared" si="11"/>
        <v>64594759300.263283</v>
      </c>
      <c r="F54" s="25">
        <f t="shared" si="1"/>
        <v>159308102.31147176</v>
      </c>
      <c r="G54" s="25">
        <f t="shared" si="2"/>
        <v>64754067402.574753</v>
      </c>
      <c r="H54" s="25">
        <f t="shared" si="23"/>
        <v>0</v>
      </c>
      <c r="I54" s="167">
        <f t="shared" si="25"/>
        <v>244354971.33047077</v>
      </c>
      <c r="J54" s="25">
        <f t="shared" si="24"/>
        <v>0</v>
      </c>
      <c r="K54" s="167">
        <f t="shared" si="6"/>
        <v>244354971.33047077</v>
      </c>
      <c r="L54" s="25">
        <v>0</v>
      </c>
      <c r="M54" s="25">
        <f t="shared" si="7"/>
        <v>64509712431.244286</v>
      </c>
      <c r="N54" s="168" t="s">
        <v>102</v>
      </c>
      <c r="O54" s="131">
        <f t="shared" si="12"/>
        <v>29</v>
      </c>
      <c r="P54" s="169">
        <f t="shared" si="26"/>
        <v>0</v>
      </c>
      <c r="Q54" s="169">
        <f t="shared" si="8"/>
        <v>244937504.50859177</v>
      </c>
      <c r="R54" s="170">
        <f t="shared" si="14"/>
        <v>244937504.50859177</v>
      </c>
      <c r="S54" s="171">
        <f t="shared" si="15"/>
        <v>0.44444444444444442</v>
      </c>
      <c r="T54" s="172">
        <f t="shared" si="20"/>
        <v>0</v>
      </c>
      <c r="U54" s="25">
        <f t="shared" si="21"/>
        <v>108861113.11492968</v>
      </c>
      <c r="V54" s="25">
        <f t="shared" si="16"/>
        <v>108861113.11492968</v>
      </c>
      <c r="W54" s="173">
        <f t="shared" si="17"/>
        <v>1</v>
      </c>
      <c r="X54" s="169">
        <f t="shared" si="18"/>
        <v>136102661.31559971</v>
      </c>
      <c r="Y54" s="174"/>
    </row>
    <row r="55" spans="1:25" s="166" customFormat="1" x14ac:dyDescent="0.35">
      <c r="A55" s="163">
        <v>46143</v>
      </c>
      <c r="B55" s="164">
        <f t="shared" si="22"/>
        <v>31</v>
      </c>
      <c r="C55" s="165">
        <f>VLOOKUP(A55,Encargos!$A$8:$B$652,2,0)</f>
        <v>2.4662697723036864E-3</v>
      </c>
      <c r="D55" s="166">
        <f t="shared" si="19"/>
        <v>264</v>
      </c>
      <c r="E55" s="25">
        <f t="shared" si="11"/>
        <v>64509712431.244286</v>
      </c>
      <c r="F55" s="25">
        <f t="shared" si="1"/>
        <v>159098353.78918114</v>
      </c>
      <c r="G55" s="25">
        <f t="shared" si="2"/>
        <v>64668810785.03347</v>
      </c>
      <c r="H55" s="25">
        <f t="shared" si="23"/>
        <v>0</v>
      </c>
      <c r="I55" s="167">
        <f t="shared" si="25"/>
        <v>244957616.60997528</v>
      </c>
      <c r="J55" s="25">
        <f t="shared" si="24"/>
        <v>0</v>
      </c>
      <c r="K55" s="167">
        <f t="shared" si="6"/>
        <v>244957616.60997528</v>
      </c>
      <c r="L55" s="25">
        <v>0</v>
      </c>
      <c r="M55" s="25">
        <f t="shared" si="7"/>
        <v>64423853168.423492</v>
      </c>
      <c r="N55" s="168" t="s">
        <v>411</v>
      </c>
      <c r="O55" s="131">
        <f t="shared" si="12"/>
        <v>29</v>
      </c>
      <c r="P55" s="169">
        <f t="shared" si="26"/>
        <v>0</v>
      </c>
      <c r="Q55" s="169">
        <f t="shared" si="8"/>
        <v>245522727.02247807</v>
      </c>
      <c r="R55" s="170">
        <f t="shared" si="14"/>
        <v>245522727.02247807</v>
      </c>
      <c r="S55" s="171">
        <f t="shared" si="15"/>
        <v>0.44444444444444442</v>
      </c>
      <c r="T55" s="172">
        <f t="shared" si="20"/>
        <v>0</v>
      </c>
      <c r="U55" s="25">
        <f t="shared" si="21"/>
        <v>109121212.00999025</v>
      </c>
      <c r="V55" s="25">
        <f t="shared" si="16"/>
        <v>109121212.00999025</v>
      </c>
      <c r="W55" s="173">
        <f t="shared" si="17"/>
        <v>2</v>
      </c>
      <c r="X55" s="169">
        <f t="shared" si="18"/>
        <v>136452486.10748631</v>
      </c>
      <c r="Y55" s="174"/>
    </row>
    <row r="56" spans="1:25" s="166" customFormat="1" x14ac:dyDescent="0.35">
      <c r="A56" s="163">
        <v>46174</v>
      </c>
      <c r="B56" s="164">
        <f t="shared" si="22"/>
        <v>30</v>
      </c>
      <c r="C56" s="165">
        <f>VLOOKUP(A56,Encargos!$A$8:$B$652,2,0)</f>
        <v>2.4662697723036864E-3</v>
      </c>
      <c r="D56" s="166">
        <f t="shared" si="19"/>
        <v>263</v>
      </c>
      <c r="E56" s="25">
        <f t="shared" si="11"/>
        <v>64423853168.423492</v>
      </c>
      <c r="F56" s="25">
        <f t="shared" si="1"/>
        <v>158886601.68461394</v>
      </c>
      <c r="G56" s="25">
        <f t="shared" si="2"/>
        <v>64582739770.108109</v>
      </c>
      <c r="H56" s="25">
        <f t="shared" si="23"/>
        <v>0</v>
      </c>
      <c r="I56" s="167">
        <f t="shared" si="25"/>
        <v>245561748.17531601</v>
      </c>
      <c r="J56" s="25">
        <f t="shared" si="24"/>
        <v>0</v>
      </c>
      <c r="K56" s="167">
        <f t="shared" si="6"/>
        <v>245561748.17531601</v>
      </c>
      <c r="L56" s="25">
        <v>0</v>
      </c>
      <c r="M56" s="25">
        <f t="shared" si="7"/>
        <v>64337178021.932793</v>
      </c>
      <c r="N56" s="168" t="s">
        <v>104</v>
      </c>
      <c r="O56" s="131">
        <f t="shared" si="12"/>
        <v>29</v>
      </c>
      <c r="P56" s="169">
        <f t="shared" si="26"/>
        <v>0</v>
      </c>
      <c r="Q56" s="169">
        <f t="shared" si="8"/>
        <v>246147158.26462439</v>
      </c>
      <c r="R56" s="170">
        <f t="shared" si="14"/>
        <v>246147158.26462439</v>
      </c>
      <c r="S56" s="171">
        <f t="shared" si="15"/>
        <v>0.44444444444444442</v>
      </c>
      <c r="T56" s="172">
        <f t="shared" si="20"/>
        <v>0</v>
      </c>
      <c r="U56" s="25">
        <f t="shared" si="21"/>
        <v>109398737.00649972</v>
      </c>
      <c r="V56" s="25">
        <f t="shared" si="16"/>
        <v>109398737.00649972</v>
      </c>
      <c r="W56" s="173">
        <f t="shared" si="17"/>
        <v>1</v>
      </c>
      <c r="X56" s="169">
        <f t="shared" si="18"/>
        <v>136774820.91727749</v>
      </c>
      <c r="Y56" s="174"/>
    </row>
    <row r="57" spans="1:25" s="166" customFormat="1" x14ac:dyDescent="0.35">
      <c r="A57" s="163">
        <v>46204</v>
      </c>
      <c r="B57" s="164">
        <f t="shared" si="22"/>
        <v>31</v>
      </c>
      <c r="C57" s="165">
        <f>VLOOKUP(A57,Encargos!$A$8:$B$652,2,0)</f>
        <v>2.4662697723036864E-3</v>
      </c>
      <c r="D57" s="166">
        <f t="shared" si="19"/>
        <v>262</v>
      </c>
      <c r="E57" s="25">
        <f t="shared" si="11"/>
        <v>64337178021.932793</v>
      </c>
      <c r="F57" s="25">
        <f t="shared" si="1"/>
        <v>158672837.39081392</v>
      </c>
      <c r="G57" s="25">
        <f t="shared" si="2"/>
        <v>64495850859.323608</v>
      </c>
      <c r="H57" s="25">
        <f t="shared" si="23"/>
        <v>0</v>
      </c>
      <c r="I57" s="167">
        <f t="shared" si="25"/>
        <v>246167369.69207484</v>
      </c>
      <c r="J57" s="25">
        <f t="shared" si="24"/>
        <v>0</v>
      </c>
      <c r="K57" s="167">
        <f t="shared" si="6"/>
        <v>246167369.69207484</v>
      </c>
      <c r="L57" s="25">
        <v>0</v>
      </c>
      <c r="M57" s="25">
        <f t="shared" si="7"/>
        <v>64249683489.631531</v>
      </c>
      <c r="N57" s="168" t="s">
        <v>412</v>
      </c>
      <c r="O57" s="131">
        <f t="shared" si="12"/>
        <v>29</v>
      </c>
      <c r="P57" s="169">
        <f t="shared" si="26"/>
        <v>0</v>
      </c>
      <c r="Q57" s="169">
        <f t="shared" si="8"/>
        <v>246735270.97131085</v>
      </c>
      <c r="R57" s="170">
        <f t="shared" si="14"/>
        <v>246735270.97131085</v>
      </c>
      <c r="S57" s="171">
        <f t="shared" si="15"/>
        <v>0.44444444444444442</v>
      </c>
      <c r="T57" s="172">
        <f t="shared" si="20"/>
        <v>0</v>
      </c>
      <c r="U57" s="25">
        <f t="shared" si="21"/>
        <v>109660120.4316937</v>
      </c>
      <c r="V57" s="25">
        <f t="shared" si="16"/>
        <v>109660120.4316937</v>
      </c>
      <c r="W57" s="173">
        <f t="shared" si="17"/>
        <v>2</v>
      </c>
      <c r="X57" s="169">
        <f t="shared" si="18"/>
        <v>137126373.36158833</v>
      </c>
      <c r="Y57" s="174"/>
    </row>
    <row r="58" spans="1:25" s="166" customFormat="1" x14ac:dyDescent="0.35">
      <c r="A58" s="163">
        <v>46235</v>
      </c>
      <c r="B58" s="164">
        <f t="shared" si="22"/>
        <v>31</v>
      </c>
      <c r="C58" s="165">
        <f>VLOOKUP(A58,Encargos!$A$8:$B$652,2,0)</f>
        <v>2.4662697723036864E-3</v>
      </c>
      <c r="D58" s="166">
        <f t="shared" si="19"/>
        <v>261</v>
      </c>
      <c r="E58" s="25">
        <f t="shared" si="11"/>
        <v>64249683489.631531</v>
      </c>
      <c r="F58" s="25">
        <f t="shared" si="1"/>
        <v>158457052.27055746</v>
      </c>
      <c r="G58" s="25">
        <f t="shared" si="2"/>
        <v>64408140541.902092</v>
      </c>
      <c r="H58" s="25">
        <f t="shared" si="23"/>
        <v>0</v>
      </c>
      <c r="I58" s="167">
        <f t="shared" si="25"/>
        <v>246774484.83487391</v>
      </c>
      <c r="J58" s="25">
        <f t="shared" si="24"/>
        <v>0</v>
      </c>
      <c r="K58" s="167">
        <f t="shared" si="6"/>
        <v>246774484.83487391</v>
      </c>
      <c r="L58" s="25">
        <v>0</v>
      </c>
      <c r="M58" s="25">
        <f t="shared" si="7"/>
        <v>64161366057.067215</v>
      </c>
      <c r="N58" s="168" t="s">
        <v>413</v>
      </c>
      <c r="O58" s="131">
        <f t="shared" si="12"/>
        <v>29</v>
      </c>
      <c r="P58" s="169">
        <f t="shared" si="26"/>
        <v>0</v>
      </c>
      <c r="Q58" s="169">
        <f t="shared" si="8"/>
        <v>247343786.71186858</v>
      </c>
      <c r="R58" s="170">
        <f t="shared" si="14"/>
        <v>247343786.71186858</v>
      </c>
      <c r="S58" s="171">
        <f t="shared" si="15"/>
        <v>0.44444444444444442</v>
      </c>
      <c r="T58" s="172">
        <f t="shared" si="20"/>
        <v>0</v>
      </c>
      <c r="U58" s="25">
        <f t="shared" si="21"/>
        <v>109930571.87194158</v>
      </c>
      <c r="V58" s="25">
        <f t="shared" si="16"/>
        <v>109930571.87194158</v>
      </c>
      <c r="W58" s="173">
        <f t="shared" si="17"/>
        <v>2</v>
      </c>
      <c r="X58" s="169">
        <f t="shared" si="18"/>
        <v>137464563.99119571</v>
      </c>
      <c r="Y58" s="174"/>
    </row>
    <row r="59" spans="1:25" s="166" customFormat="1" x14ac:dyDescent="0.35">
      <c r="A59" s="163">
        <v>46266</v>
      </c>
      <c r="B59" s="164">
        <f t="shared" si="22"/>
        <v>30</v>
      </c>
      <c r="C59" s="165">
        <f>VLOOKUP(A59,Encargos!$A$8:$B$652,2,0)</f>
        <v>2.4662697723036864E-3</v>
      </c>
      <c r="D59" s="166">
        <f t="shared" si="19"/>
        <v>260</v>
      </c>
      <c r="E59" s="25">
        <f t="shared" si="11"/>
        <v>64161366057.067215</v>
      </c>
      <c r="F59" s="25">
        <f t="shared" si="1"/>
        <v>158239237.65625665</v>
      </c>
      <c r="G59" s="25">
        <f t="shared" si="2"/>
        <v>64319605294.723473</v>
      </c>
      <c r="H59" s="25">
        <f t="shared" si="23"/>
        <v>0</v>
      </c>
      <c r="I59" s="167">
        <f t="shared" si="25"/>
        <v>247383097.28739798</v>
      </c>
      <c r="J59" s="25">
        <f t="shared" si="24"/>
        <v>0</v>
      </c>
      <c r="K59" s="167">
        <f t="shared" si="6"/>
        <v>247383097.28739798</v>
      </c>
      <c r="L59" s="25">
        <v>0</v>
      </c>
      <c r="M59" s="25">
        <f t="shared" si="7"/>
        <v>64072222197.436073</v>
      </c>
      <c r="N59" s="168" t="s">
        <v>107</v>
      </c>
      <c r="O59" s="131">
        <f t="shared" si="12"/>
        <v>29</v>
      </c>
      <c r="P59" s="169">
        <f t="shared" si="26"/>
        <v>0</v>
      </c>
      <c r="Q59" s="169">
        <f t="shared" si="8"/>
        <v>247972849.40535817</v>
      </c>
      <c r="R59" s="170">
        <f t="shared" si="14"/>
        <v>247972849.40535817</v>
      </c>
      <c r="S59" s="171">
        <f t="shared" si="15"/>
        <v>0.44444444444444442</v>
      </c>
      <c r="T59" s="172">
        <f t="shared" si="20"/>
        <v>0</v>
      </c>
      <c r="U59" s="25">
        <f t="shared" si="21"/>
        <v>110210155.29127029</v>
      </c>
      <c r="V59" s="25">
        <f t="shared" si="16"/>
        <v>110210155.29127029</v>
      </c>
      <c r="W59" s="173">
        <f t="shared" si="17"/>
        <v>1</v>
      </c>
      <c r="X59" s="169">
        <f t="shared" si="18"/>
        <v>137789289.58140755</v>
      </c>
      <c r="Y59" s="174"/>
    </row>
    <row r="60" spans="1:25" s="166" customFormat="1" x14ac:dyDescent="0.35">
      <c r="A60" s="163">
        <v>46296</v>
      </c>
      <c r="B60" s="164">
        <f t="shared" si="22"/>
        <v>31</v>
      </c>
      <c r="C60" s="165">
        <f>VLOOKUP(A60,Encargos!$A$8:$B$652,2,0)</f>
        <v>2.4662697723036864E-3</v>
      </c>
      <c r="D60" s="166">
        <f t="shared" si="19"/>
        <v>259</v>
      </c>
      <c r="E60" s="25">
        <f t="shared" si="11"/>
        <v>64072222197.436073</v>
      </c>
      <c r="F60" s="25">
        <f t="shared" si="1"/>
        <v>158019384.84986186</v>
      </c>
      <c r="G60" s="25">
        <f t="shared" si="2"/>
        <v>64230241582.285934</v>
      </c>
      <c r="H60" s="25">
        <f t="shared" si="23"/>
        <v>0</v>
      </c>
      <c r="I60" s="167">
        <f t="shared" si="25"/>
        <v>247993210.74241674</v>
      </c>
      <c r="J60" s="25">
        <f t="shared" si="24"/>
        <v>0</v>
      </c>
      <c r="K60" s="167">
        <f t="shared" si="6"/>
        <v>247993210.74241674</v>
      </c>
      <c r="L60" s="25">
        <v>0</v>
      </c>
      <c r="M60" s="25">
        <f t="shared" si="7"/>
        <v>63982248371.543518</v>
      </c>
      <c r="N60" s="168" t="s">
        <v>414</v>
      </c>
      <c r="O60" s="131">
        <f t="shared" si="12"/>
        <v>29</v>
      </c>
      <c r="P60" s="169">
        <f t="shared" si="26"/>
        <v>0</v>
      </c>
      <c r="Q60" s="169">
        <f t="shared" si="8"/>
        <v>248565324.18620354</v>
      </c>
      <c r="R60" s="170">
        <f t="shared" si="14"/>
        <v>248565324.18620354</v>
      </c>
      <c r="S60" s="171">
        <f t="shared" si="15"/>
        <v>0.44444444444444442</v>
      </c>
      <c r="T60" s="172">
        <f t="shared" si="20"/>
        <v>0</v>
      </c>
      <c r="U60" s="25">
        <f t="shared" si="21"/>
        <v>110473477.41609046</v>
      </c>
      <c r="V60" s="25">
        <f t="shared" si="16"/>
        <v>110473477.41609046</v>
      </c>
      <c r="W60" s="173">
        <f t="shared" si="17"/>
        <v>2</v>
      </c>
      <c r="X60" s="169">
        <f t="shared" si="18"/>
        <v>138143449.51543149</v>
      </c>
      <c r="Y60" s="174"/>
    </row>
    <row r="61" spans="1:25" s="166" customFormat="1" x14ac:dyDescent="0.35">
      <c r="A61" s="163">
        <v>46327</v>
      </c>
      <c r="B61" s="164">
        <f t="shared" si="22"/>
        <v>30</v>
      </c>
      <c r="C61" s="165">
        <f>VLOOKUP(A61,Encargos!$A$8:$B$652,2,0)</f>
        <v>2.4662697723036864E-3</v>
      </c>
      <c r="D61" s="166">
        <f t="shared" si="19"/>
        <v>258</v>
      </c>
      <c r="E61" s="25">
        <f t="shared" si="11"/>
        <v>63982248371.543518</v>
      </c>
      <c r="F61" s="25">
        <f t="shared" si="1"/>
        <v>157797485.12276453</v>
      </c>
      <c r="G61" s="25">
        <f t="shared" si="2"/>
        <v>64140045856.666283</v>
      </c>
      <c r="H61" s="25">
        <f t="shared" si="23"/>
        <v>0</v>
      </c>
      <c r="I61" s="167">
        <f t="shared" si="25"/>
        <v>248604828.90180731</v>
      </c>
      <c r="J61" s="25">
        <f t="shared" si="24"/>
        <v>0</v>
      </c>
      <c r="K61" s="167">
        <f t="shared" si="6"/>
        <v>248604828.90180731</v>
      </c>
      <c r="L61" s="25">
        <v>0</v>
      </c>
      <c r="M61" s="25">
        <f t="shared" si="7"/>
        <v>63891441027.764473</v>
      </c>
      <c r="N61" s="168" t="s">
        <v>109</v>
      </c>
      <c r="O61" s="131">
        <f t="shared" si="12"/>
        <v>29</v>
      </c>
      <c r="P61" s="169">
        <f t="shared" si="26"/>
        <v>0</v>
      </c>
      <c r="Q61" s="169">
        <f t="shared" si="8"/>
        <v>249197493.5825702</v>
      </c>
      <c r="R61" s="170">
        <f t="shared" si="14"/>
        <v>249197493.5825702</v>
      </c>
      <c r="S61" s="171">
        <f t="shared" si="15"/>
        <v>0.44444444444444442</v>
      </c>
      <c r="T61" s="172">
        <f t="shared" si="20"/>
        <v>0</v>
      </c>
      <c r="U61" s="25">
        <f t="shared" si="21"/>
        <v>110754441.59225342</v>
      </c>
      <c r="V61" s="25">
        <f t="shared" si="16"/>
        <v>110754441.59225342</v>
      </c>
      <c r="W61" s="173">
        <f t="shared" si="17"/>
        <v>1</v>
      </c>
      <c r="X61" s="169">
        <f t="shared" si="18"/>
        <v>138469778.80259731</v>
      </c>
      <c r="Y61" s="174"/>
    </row>
    <row r="62" spans="1:25" s="166" customFormat="1" x14ac:dyDescent="0.35">
      <c r="A62" s="163">
        <v>46357</v>
      </c>
      <c r="B62" s="164">
        <f t="shared" si="22"/>
        <v>31</v>
      </c>
      <c r="C62" s="165">
        <f>VLOOKUP(A62,Encargos!$A$8:$B$652,2,0)</f>
        <v>2.4662697723036864E-3</v>
      </c>
      <c r="D62" s="166">
        <f t="shared" si="19"/>
        <v>257</v>
      </c>
      <c r="E62" s="25">
        <f t="shared" si="11"/>
        <v>63891441027.764473</v>
      </c>
      <c r="F62" s="25">
        <f t="shared" si="1"/>
        <v>157573529.71569911</v>
      </c>
      <c r="G62" s="25">
        <f t="shared" si="2"/>
        <v>64049014557.480171</v>
      </c>
      <c r="H62" s="25">
        <f t="shared" si="23"/>
        <v>0</v>
      </c>
      <c r="I62" s="167">
        <f t="shared" si="25"/>
        <v>249217955.47657654</v>
      </c>
      <c r="J62" s="25">
        <f t="shared" si="24"/>
        <v>0</v>
      </c>
      <c r="K62" s="167">
        <f t="shared" si="6"/>
        <v>249217955.47657654</v>
      </c>
      <c r="L62" s="25">
        <v>0</v>
      </c>
      <c r="M62" s="25">
        <f t="shared" si="7"/>
        <v>63799796602.003593</v>
      </c>
      <c r="N62" s="168" t="s">
        <v>415</v>
      </c>
      <c r="O62" s="131">
        <f t="shared" si="12"/>
        <v>29</v>
      </c>
      <c r="P62" s="169">
        <f t="shared" si="26"/>
        <v>0</v>
      </c>
      <c r="Q62" s="169">
        <f t="shared" si="8"/>
        <v>249792894.37242115</v>
      </c>
      <c r="R62" s="170">
        <f t="shared" si="14"/>
        <v>249792894.37242115</v>
      </c>
      <c r="S62" s="171">
        <f t="shared" si="15"/>
        <v>0.44444444444444442</v>
      </c>
      <c r="T62" s="172">
        <f t="shared" si="20"/>
        <v>0</v>
      </c>
      <c r="U62" s="25">
        <f t="shared" si="21"/>
        <v>111019064.1655205</v>
      </c>
      <c r="V62" s="25">
        <f t="shared" si="16"/>
        <v>111019064.1655205</v>
      </c>
      <c r="W62" s="173">
        <f t="shared" si="17"/>
        <v>2</v>
      </c>
      <c r="X62" s="169">
        <f t="shared" si="18"/>
        <v>138825687.79867399</v>
      </c>
      <c r="Y62" s="174"/>
    </row>
    <row r="63" spans="1:25" s="166" customFormat="1" x14ac:dyDescent="0.35">
      <c r="A63" s="163">
        <v>46388</v>
      </c>
      <c r="B63" s="164">
        <f t="shared" si="22"/>
        <v>31</v>
      </c>
      <c r="C63" s="165">
        <f>VLOOKUP(A63,Encargos!$A$8:$B$652,2,0)</f>
        <v>2.4662697723036864E-3</v>
      </c>
      <c r="D63" s="166">
        <f t="shared" si="19"/>
        <v>256</v>
      </c>
      <c r="E63" s="25">
        <f t="shared" si="11"/>
        <v>63799796602.003593</v>
      </c>
      <c r="F63" s="25">
        <f t="shared" si="1"/>
        <v>157347509.83864489</v>
      </c>
      <c r="G63" s="25">
        <f t="shared" si="2"/>
        <v>63957144111.842239</v>
      </c>
      <c r="H63" s="25">
        <f t="shared" si="23"/>
        <v>0</v>
      </c>
      <c r="I63" s="167">
        <f t="shared" si="25"/>
        <v>249832594.18688375</v>
      </c>
      <c r="J63" s="25">
        <f t="shared" si="24"/>
        <v>0</v>
      </c>
      <c r="K63" s="167">
        <f t="shared" si="6"/>
        <v>249832594.18688375</v>
      </c>
      <c r="L63" s="25">
        <v>0</v>
      </c>
      <c r="M63" s="25">
        <f t="shared" si="7"/>
        <v>63707311517.655357</v>
      </c>
      <c r="N63" s="168" t="s">
        <v>416</v>
      </c>
      <c r="O63" s="131">
        <f t="shared" si="12"/>
        <v>29</v>
      </c>
      <c r="P63" s="169">
        <f t="shared" si="26"/>
        <v>0</v>
      </c>
      <c r="Q63" s="169">
        <f t="shared" si="8"/>
        <v>250408951.03714812</v>
      </c>
      <c r="R63" s="170">
        <f t="shared" si="14"/>
        <v>250408951.03714812</v>
      </c>
      <c r="S63" s="171">
        <f t="shared" si="15"/>
        <v>0.55555555555555558</v>
      </c>
      <c r="T63" s="172">
        <f t="shared" si="20"/>
        <v>0</v>
      </c>
      <c r="U63" s="25">
        <f t="shared" si="21"/>
        <v>139116083.90952674</v>
      </c>
      <c r="V63" s="25">
        <f t="shared" si="16"/>
        <v>139116083.90952674</v>
      </c>
      <c r="W63" s="173">
        <f t="shared" si="17"/>
        <v>2</v>
      </c>
      <c r="X63" s="169">
        <f t="shared" si="18"/>
        <v>111334455.51688887</v>
      </c>
      <c r="Y63" s="174"/>
    </row>
    <row r="64" spans="1:25" s="166" customFormat="1" x14ac:dyDescent="0.35">
      <c r="A64" s="163">
        <v>46419</v>
      </c>
      <c r="B64" s="164">
        <f t="shared" si="22"/>
        <v>28</v>
      </c>
      <c r="C64" s="165">
        <f>VLOOKUP(A64,Encargos!$A$8:$B$652,2,0)</f>
        <v>2.4662697723036864E-3</v>
      </c>
      <c r="D64" s="166">
        <f t="shared" si="19"/>
        <v>255</v>
      </c>
      <c r="E64" s="25">
        <f t="shared" si="11"/>
        <v>63707311517.655357</v>
      </c>
      <c r="F64" s="25">
        <f t="shared" si="1"/>
        <v>157119416.67072791</v>
      </c>
      <c r="G64" s="25">
        <f t="shared" si="2"/>
        <v>63864430934.326088</v>
      </c>
      <c r="H64" s="25">
        <f t="shared" si="23"/>
        <v>0</v>
      </c>
      <c r="I64" s="167">
        <f t="shared" si="25"/>
        <v>250448748.76206309</v>
      </c>
      <c r="J64" s="25">
        <f t="shared" si="24"/>
        <v>0</v>
      </c>
      <c r="K64" s="167">
        <f t="shared" si="6"/>
        <v>250448748.76206309</v>
      </c>
      <c r="L64" s="25">
        <v>0</v>
      </c>
      <c r="M64" s="25">
        <f t="shared" si="7"/>
        <v>63613982185.564026</v>
      </c>
      <c r="N64" s="168" t="s">
        <v>112</v>
      </c>
      <c r="O64" s="131">
        <f t="shared" si="12"/>
        <v>27</v>
      </c>
      <c r="P64" s="169">
        <f t="shared" si="26"/>
        <v>0</v>
      </c>
      <c r="Q64" s="169">
        <f t="shared" si="8"/>
        <v>251044336.9396863</v>
      </c>
      <c r="R64" s="170">
        <f t="shared" si="14"/>
        <v>251044336.9396863</v>
      </c>
      <c r="S64" s="171">
        <f t="shared" si="15"/>
        <v>0.55555555555555558</v>
      </c>
      <c r="T64" s="172">
        <f t="shared" si="20"/>
        <v>0</v>
      </c>
      <c r="U64" s="25">
        <f t="shared" si="21"/>
        <v>139469076.07760352</v>
      </c>
      <c r="V64" s="25">
        <f t="shared" si="16"/>
        <v>139469076.07760352</v>
      </c>
      <c r="W64" s="173">
        <f t="shared" si="17"/>
        <v>1</v>
      </c>
      <c r="X64" s="169">
        <f t="shared" si="18"/>
        <v>111598339.49752618</v>
      </c>
      <c r="Y64" s="174"/>
    </row>
    <row r="65" spans="1:25" s="166" customFormat="1" x14ac:dyDescent="0.35">
      <c r="A65" s="163">
        <v>46447</v>
      </c>
      <c r="B65" s="164">
        <f t="shared" si="22"/>
        <v>31</v>
      </c>
      <c r="C65" s="165">
        <f>VLOOKUP(A65,Encargos!$A$8:$B$652,2,0)</f>
        <v>2.4662697723036864E-3</v>
      </c>
      <c r="D65" s="166">
        <f t="shared" si="19"/>
        <v>254</v>
      </c>
      <c r="E65" s="25">
        <f t="shared" si="11"/>
        <v>63613982185.564026</v>
      </c>
      <c r="F65" s="25">
        <f t="shared" si="1"/>
        <v>156889241.36012176</v>
      </c>
      <c r="G65" s="25">
        <f t="shared" si="2"/>
        <v>63770871426.924149</v>
      </c>
      <c r="H65" s="25">
        <f t="shared" si="23"/>
        <v>0</v>
      </c>
      <c r="I65" s="167">
        <f t="shared" si="25"/>
        <v>251066422.94064626</v>
      </c>
      <c r="J65" s="25">
        <f t="shared" si="24"/>
        <v>0</v>
      </c>
      <c r="K65" s="167">
        <f t="shared" si="6"/>
        <v>251066422.94064626</v>
      </c>
      <c r="L65" s="25">
        <v>0</v>
      </c>
      <c r="M65" s="25">
        <f t="shared" si="7"/>
        <v>63519805003.983505</v>
      </c>
      <c r="N65" s="168" t="s">
        <v>417</v>
      </c>
      <c r="O65" s="131">
        <f t="shared" si="12"/>
        <v>29</v>
      </c>
      <c r="P65" s="169">
        <f t="shared" si="26"/>
        <v>0</v>
      </c>
      <c r="Q65" s="169">
        <f t="shared" si="8"/>
        <v>251645626.19954917</v>
      </c>
      <c r="R65" s="170">
        <f t="shared" si="14"/>
        <v>251645626.19954917</v>
      </c>
      <c r="S65" s="171">
        <f t="shared" si="15"/>
        <v>0.55555555555555558</v>
      </c>
      <c r="T65" s="172">
        <f t="shared" si="20"/>
        <v>0</v>
      </c>
      <c r="U65" s="25">
        <f t="shared" si="21"/>
        <v>139803125.6664162</v>
      </c>
      <c r="V65" s="25">
        <f t="shared" si="16"/>
        <v>139803125.6664162</v>
      </c>
      <c r="W65" s="173">
        <f t="shared" si="17"/>
        <v>2</v>
      </c>
      <c r="X65" s="169">
        <f t="shared" si="18"/>
        <v>111884294.31173596</v>
      </c>
      <c r="Y65" s="174"/>
    </row>
    <row r="66" spans="1:25" s="166" customFormat="1" x14ac:dyDescent="0.35">
      <c r="A66" s="163">
        <v>46478</v>
      </c>
      <c r="B66" s="164">
        <f t="shared" si="22"/>
        <v>30</v>
      </c>
      <c r="C66" s="165">
        <f>VLOOKUP(A66,Encargos!$A$8:$B$652,2,0)</f>
        <v>2.4662697723036864E-3</v>
      </c>
      <c r="D66" s="166">
        <f t="shared" si="19"/>
        <v>253</v>
      </c>
      <c r="E66" s="25">
        <f t="shared" si="11"/>
        <v>63519805003.983505</v>
      </c>
      <c r="F66" s="25">
        <f t="shared" si="1"/>
        <v>156656975.02394897</v>
      </c>
      <c r="G66" s="25">
        <f t="shared" si="2"/>
        <v>63676461979.007454</v>
      </c>
      <c r="H66" s="25">
        <f t="shared" si="23"/>
        <v>0</v>
      </c>
      <c r="I66" s="167">
        <f t="shared" si="25"/>
        <v>251685620.47038519</v>
      </c>
      <c r="J66" s="25">
        <f t="shared" si="24"/>
        <v>0</v>
      </c>
      <c r="K66" s="167">
        <f t="shared" si="6"/>
        <v>251685620.47038519</v>
      </c>
      <c r="L66" s="25">
        <v>0</v>
      </c>
      <c r="M66" s="25">
        <f t="shared" si="7"/>
        <v>63424776358.537071</v>
      </c>
      <c r="N66" s="168" t="s">
        <v>114</v>
      </c>
      <c r="O66" s="131">
        <f t="shared" si="12"/>
        <v>29</v>
      </c>
      <c r="P66" s="169">
        <f t="shared" si="26"/>
        <v>0</v>
      </c>
      <c r="Q66" s="169">
        <f t="shared" si="8"/>
        <v>252285629.64384982</v>
      </c>
      <c r="R66" s="170">
        <f t="shared" si="14"/>
        <v>252285629.64384982</v>
      </c>
      <c r="S66" s="171">
        <f t="shared" si="15"/>
        <v>0.55555555555555558</v>
      </c>
      <c r="T66" s="172">
        <f t="shared" si="20"/>
        <v>0</v>
      </c>
      <c r="U66" s="25">
        <f t="shared" si="21"/>
        <v>140158683.13547212</v>
      </c>
      <c r="V66" s="25">
        <f t="shared" si="16"/>
        <v>140158683.13547212</v>
      </c>
      <c r="W66" s="173">
        <f t="shared" si="17"/>
        <v>1</v>
      </c>
      <c r="X66" s="169">
        <f t="shared" si="18"/>
        <v>112148592.92405429</v>
      </c>
      <c r="Y66" s="174"/>
    </row>
    <row r="67" spans="1:25" s="166" customFormat="1" x14ac:dyDescent="0.35">
      <c r="A67" s="163">
        <v>46508</v>
      </c>
      <c r="B67" s="164">
        <f t="shared" si="22"/>
        <v>31</v>
      </c>
      <c r="C67" s="165">
        <f>VLOOKUP(A67,Encargos!$A$8:$B$652,2,0)</f>
        <v>2.4662697723036864E-3</v>
      </c>
      <c r="D67" s="166">
        <f t="shared" si="19"/>
        <v>252</v>
      </c>
      <c r="E67" s="25">
        <f t="shared" si="11"/>
        <v>63424776358.537071</v>
      </c>
      <c r="F67" s="25">
        <f t="shared" si="1"/>
        <v>156422608.74818146</v>
      </c>
      <c r="G67" s="25">
        <f t="shared" si="2"/>
        <v>63581198967.285255</v>
      </c>
      <c r="H67" s="25">
        <f t="shared" si="23"/>
        <v>0</v>
      </c>
      <c r="I67" s="167">
        <f t="shared" si="25"/>
        <v>252306345.10827482</v>
      </c>
      <c r="J67" s="25">
        <f t="shared" si="24"/>
        <v>0</v>
      </c>
      <c r="K67" s="167">
        <f t="shared" ref="K67:K130" si="27">I67-J67</f>
        <v>252306345.10827482</v>
      </c>
      <c r="L67" s="25">
        <v>0</v>
      </c>
      <c r="M67" s="25">
        <f t="shared" ref="M67:M130" si="28">G67+H67-I67</f>
        <v>63328892622.176979</v>
      </c>
      <c r="N67" s="168" t="s">
        <v>418</v>
      </c>
      <c r="O67" s="131">
        <f t="shared" si="12"/>
        <v>29</v>
      </c>
      <c r="P67" s="169">
        <f t="shared" si="26"/>
        <v>0</v>
      </c>
      <c r="Q67" s="169">
        <f t="shared" si="8"/>
        <v>252888408.83315268</v>
      </c>
      <c r="R67" s="170">
        <f t="shared" si="14"/>
        <v>252888408.83315268</v>
      </c>
      <c r="S67" s="171">
        <f t="shared" si="15"/>
        <v>0.55555555555555558</v>
      </c>
      <c r="T67" s="172">
        <f t="shared" si="20"/>
        <v>0</v>
      </c>
      <c r="U67" s="25">
        <f t="shared" si="21"/>
        <v>140493560.46286261</v>
      </c>
      <c r="V67" s="25">
        <f t="shared" si="16"/>
        <v>140493560.46286261</v>
      </c>
      <c r="W67" s="173">
        <f t="shared" si="17"/>
        <v>2</v>
      </c>
      <c r="X67" s="169">
        <f t="shared" si="18"/>
        <v>112447136.80532563</v>
      </c>
      <c r="Y67" s="174"/>
    </row>
    <row r="68" spans="1:25" x14ac:dyDescent="0.35">
      <c r="A68" s="1">
        <v>46539</v>
      </c>
      <c r="B68" s="9">
        <f t="shared" si="22"/>
        <v>30</v>
      </c>
      <c r="C68" s="5">
        <f>VLOOKUP(A68,Encargos!$A$8:$B$652,2,0)</f>
        <v>3.8890000000000001E-3</v>
      </c>
      <c r="D68">
        <f t="shared" si="19"/>
        <v>251</v>
      </c>
      <c r="E68" s="7">
        <f t="shared" si="11"/>
        <v>63328892622.176979</v>
      </c>
      <c r="F68" s="7">
        <f t="shared" si="1"/>
        <v>246286063.40764627</v>
      </c>
      <c r="G68" s="7">
        <f t="shared" ref="G68:G131" si="29">E68+F68</f>
        <v>63575178685.584625</v>
      </c>
      <c r="H68" s="7">
        <f t="shared" ref="H68:H131" si="30">G68*$C$1</f>
        <v>211917262.28528211</v>
      </c>
      <c r="I68" s="8">
        <f t="shared" ref="I68:I131" si="31">PMT($C$1,D68,-G68)</f>
        <v>374250156.16743755</v>
      </c>
      <c r="J68" s="7">
        <f t="shared" ref="J68:J131" si="32">$C$1*G68</f>
        <v>211917262.28528211</v>
      </c>
      <c r="K68" s="8">
        <f t="shared" si="27"/>
        <v>162332893.88215545</v>
      </c>
      <c r="L68" s="7">
        <f>-'Conta Gráfica 9496 LC206'!G69</f>
        <v>3239194205.5210967</v>
      </c>
      <c r="M68" s="7">
        <f>G68+H68-I68+L68</f>
        <v>66652039997.223564</v>
      </c>
      <c r="N68" s="139" t="s">
        <v>116</v>
      </c>
      <c r="O68" s="10">
        <f t="shared" ref="O68:O131" si="33">N68-A68</f>
        <v>29</v>
      </c>
      <c r="P68" s="11">
        <f t="shared" si="13"/>
        <v>213924268.59951392</v>
      </c>
      <c r="Q68" s="11">
        <f t="shared" ref="Q68:Q131" si="34">K68*((1+C68)^((N68-A68)/B68))</f>
        <v>162943123.24960762</v>
      </c>
      <c r="R68" s="37">
        <f t="shared" si="14"/>
        <v>376867391.84912157</v>
      </c>
      <c r="S68" s="39">
        <f t="shared" si="15"/>
        <v>0.55555555555555558</v>
      </c>
      <c r="T68" s="38">
        <f t="shared" si="20"/>
        <v>209370773.24951199</v>
      </c>
      <c r="U68" s="15">
        <f t="shared" si="21"/>
        <v>0</v>
      </c>
      <c r="V68" s="15">
        <f t="shared" si="16"/>
        <v>209370773.24951199</v>
      </c>
      <c r="W68" s="13">
        <f t="shared" si="17"/>
        <v>1</v>
      </c>
      <c r="X68" s="14">
        <f t="shared" si="18"/>
        <v>167534960.29115984</v>
      </c>
      <c r="Y68" s="138"/>
    </row>
    <row r="69" spans="1:25" x14ac:dyDescent="0.35">
      <c r="A69" s="1">
        <v>46569</v>
      </c>
      <c r="B69" s="9">
        <f t="shared" si="22"/>
        <v>31</v>
      </c>
      <c r="C69" s="5">
        <f>VLOOKUP(A69,Encargos!$A$8:$B$652,2,0)</f>
        <v>3.545E-3</v>
      </c>
      <c r="D69">
        <f t="shared" si="19"/>
        <v>250</v>
      </c>
      <c r="E69" s="7">
        <f t="shared" ref="E69:E132" si="35">M68</f>
        <v>66652039997.223564</v>
      </c>
      <c r="F69" s="7">
        <f t="shared" ref="F69:F132" si="36">E69*C69</f>
        <v>236281481.79015753</v>
      </c>
      <c r="G69" s="7">
        <f t="shared" si="29"/>
        <v>66888321479.013725</v>
      </c>
      <c r="H69" s="7">
        <f t="shared" si="30"/>
        <v>222961071.59671244</v>
      </c>
      <c r="I69" s="8">
        <f t="shared" si="31"/>
        <v>394761730.79389226</v>
      </c>
      <c r="J69" s="7">
        <f t="shared" si="32"/>
        <v>222961071.59671244</v>
      </c>
      <c r="K69" s="8">
        <f t="shared" si="27"/>
        <v>171800659.19717982</v>
      </c>
      <c r="L69" s="7">
        <v>0</v>
      </c>
      <c r="M69" s="7">
        <f t="shared" si="28"/>
        <v>66716520819.816544</v>
      </c>
      <c r="N69" s="139" t="s">
        <v>419</v>
      </c>
      <c r="O69" s="10">
        <f t="shared" si="33"/>
        <v>29</v>
      </c>
      <c r="P69" s="11">
        <f t="shared" ref="P69:P132" si="37">Q69*((1+$C$1)^(O69/B69)-1)+H69*((1+C69)^(O69/B69))*((1+$C$1)^(O69/B69))</f>
        <v>224935317.39972106</v>
      </c>
      <c r="Q69" s="11">
        <f t="shared" si="34"/>
        <v>172370334.98986992</v>
      </c>
      <c r="R69" s="37">
        <f t="shared" ref="R69:R132" si="38">P69+Q69</f>
        <v>397305652.38959098</v>
      </c>
      <c r="S69" s="39">
        <f t="shared" ref="S69:S132" si="39">(YEAR(A69)-2022)*100%/9</f>
        <v>0.55555555555555558</v>
      </c>
      <c r="T69" s="38">
        <f t="shared" si="20"/>
        <v>220725362.43866166</v>
      </c>
      <c r="U69" s="15">
        <f t="shared" si="21"/>
        <v>0</v>
      </c>
      <c r="V69" s="15">
        <f t="shared" ref="V69:V132" si="40">R69*S69</f>
        <v>220725362.43866166</v>
      </c>
      <c r="W69" s="13">
        <f t="shared" ref="W69:W112" si="41">A70-N69</f>
        <v>2</v>
      </c>
      <c r="X69" s="14">
        <f t="shared" ref="X69:X112" si="42">(R69-V69)*((1+C70)^(W69/B69))*((1+$C$1)^(W69/B69))</f>
        <v>176666355.09782866</v>
      </c>
      <c r="Y69" s="138"/>
    </row>
    <row r="70" spans="1:25" x14ac:dyDescent="0.35">
      <c r="A70" s="1">
        <v>46600</v>
      </c>
      <c r="B70" s="9">
        <f t="shared" si="22"/>
        <v>31</v>
      </c>
      <c r="C70" s="5">
        <f>VLOOKUP(A70,Encargos!$A$8:$B$652,2,0)</f>
        <v>4.2339999999999999E-3</v>
      </c>
      <c r="D70">
        <f t="shared" ref="D70:D133" si="43">D69-1</f>
        <v>249</v>
      </c>
      <c r="E70" s="7">
        <f t="shared" si="35"/>
        <v>66716520819.816544</v>
      </c>
      <c r="F70" s="7">
        <f t="shared" si="36"/>
        <v>282477749.15110326</v>
      </c>
      <c r="G70" s="7">
        <f t="shared" si="29"/>
        <v>66998998568.967644</v>
      </c>
      <c r="H70" s="7">
        <f t="shared" si="30"/>
        <v>223329995.22989216</v>
      </c>
      <c r="I70" s="8">
        <f t="shared" si="31"/>
        <v>396433151.96207362</v>
      </c>
      <c r="J70" s="7">
        <f t="shared" si="32"/>
        <v>223329995.22989216</v>
      </c>
      <c r="K70" s="8">
        <f t="shared" si="27"/>
        <v>173103156.73218146</v>
      </c>
      <c r="L70" s="7">
        <v>0</v>
      </c>
      <c r="M70" s="7">
        <f t="shared" si="28"/>
        <v>66825895412.235458</v>
      </c>
      <c r="N70" s="139" t="s">
        <v>420</v>
      </c>
      <c r="O70" s="10">
        <f t="shared" si="33"/>
        <v>29</v>
      </c>
      <c r="P70" s="11">
        <f t="shared" si="37"/>
        <v>225455400.47068211</v>
      </c>
      <c r="Q70" s="11">
        <f t="shared" si="34"/>
        <v>173788696.91222608</v>
      </c>
      <c r="R70" s="37">
        <f t="shared" si="38"/>
        <v>399244097.38290823</v>
      </c>
      <c r="S70" s="39">
        <f t="shared" si="39"/>
        <v>0.55555555555555558</v>
      </c>
      <c r="T70" s="38">
        <f t="shared" si="20"/>
        <v>221802276.32383791</v>
      </c>
      <c r="U70" s="15">
        <f t="shared" si="21"/>
        <v>0</v>
      </c>
      <c r="V70" s="15">
        <f t="shared" si="40"/>
        <v>221802276.32383791</v>
      </c>
      <c r="W70" s="13">
        <f t="shared" si="41"/>
        <v>2</v>
      </c>
      <c r="X70" s="14">
        <f t="shared" si="42"/>
        <v>177528306.1158101</v>
      </c>
      <c r="Y70" s="138"/>
    </row>
    <row r="71" spans="1:25" x14ac:dyDescent="0.35">
      <c r="A71" s="1">
        <v>46631</v>
      </c>
      <c r="B71" s="9">
        <f t="shared" si="22"/>
        <v>30</v>
      </c>
      <c r="C71" s="5">
        <f>VLOOKUP(A71,Encargos!$A$8:$B$652,2,0)</f>
        <v>4.2339999999999999E-3</v>
      </c>
      <c r="D71">
        <f t="shared" si="43"/>
        <v>248</v>
      </c>
      <c r="E71" s="7">
        <f t="shared" si="35"/>
        <v>66825895412.235458</v>
      </c>
      <c r="F71" s="7">
        <f t="shared" si="36"/>
        <v>282940841.17540491</v>
      </c>
      <c r="G71" s="7">
        <f t="shared" si="29"/>
        <v>67108836253.410866</v>
      </c>
      <c r="H71" s="7">
        <f t="shared" si="30"/>
        <v>223696120.8447029</v>
      </c>
      <c r="I71" s="8">
        <f t="shared" si="31"/>
        <v>398111649.92748094</v>
      </c>
      <c r="J71" s="7">
        <f t="shared" si="32"/>
        <v>223696120.8447029</v>
      </c>
      <c r="K71" s="8">
        <f t="shared" si="27"/>
        <v>174415529.08277804</v>
      </c>
      <c r="L71" s="7">
        <v>0</v>
      </c>
      <c r="M71" s="7">
        <f t="shared" si="28"/>
        <v>66934420724.328087</v>
      </c>
      <c r="N71" s="139" t="s">
        <v>119</v>
      </c>
      <c r="O71" s="10">
        <f t="shared" si="33"/>
        <v>29</v>
      </c>
      <c r="P71" s="11">
        <f t="shared" si="37"/>
        <v>225899597.43267584</v>
      </c>
      <c r="Q71" s="11">
        <f t="shared" si="34"/>
        <v>175129338.28653187</v>
      </c>
      <c r="R71" s="37">
        <f t="shared" si="38"/>
        <v>401028935.7192077</v>
      </c>
      <c r="S71" s="39">
        <f t="shared" si="39"/>
        <v>0.55555555555555558</v>
      </c>
      <c r="T71" s="38">
        <f t="shared" si="20"/>
        <v>222793853.17733762</v>
      </c>
      <c r="U71" s="15">
        <f t="shared" si="21"/>
        <v>0</v>
      </c>
      <c r="V71" s="15">
        <f t="shared" si="40"/>
        <v>222793853.17733762</v>
      </c>
      <c r="W71" s="13">
        <f t="shared" si="41"/>
        <v>1</v>
      </c>
      <c r="X71" s="14">
        <f t="shared" si="42"/>
        <v>178279960.96390444</v>
      </c>
      <c r="Y71" s="138"/>
    </row>
    <row r="72" spans="1:25" x14ac:dyDescent="0.35">
      <c r="A72" s="1">
        <v>46661</v>
      </c>
      <c r="B72" s="9">
        <f t="shared" si="22"/>
        <v>31</v>
      </c>
      <c r="C72" s="5">
        <f>VLOOKUP(A72,Encargos!$A$8:$B$652,2,0)</f>
        <v>4.2339999999999999E-3</v>
      </c>
      <c r="D72">
        <f t="shared" si="43"/>
        <v>247</v>
      </c>
      <c r="E72" s="7">
        <f t="shared" si="35"/>
        <v>66934420724.328087</v>
      </c>
      <c r="F72" s="7">
        <f t="shared" si="36"/>
        <v>283400337.3468051</v>
      </c>
      <c r="G72" s="7">
        <f t="shared" si="29"/>
        <v>67217821061.674889</v>
      </c>
      <c r="H72" s="7">
        <f t="shared" si="30"/>
        <v>224059403.53891632</v>
      </c>
      <c r="I72" s="8">
        <f t="shared" si="31"/>
        <v>399797254.65327382</v>
      </c>
      <c r="J72" s="7">
        <f t="shared" si="32"/>
        <v>224059403.53891632</v>
      </c>
      <c r="K72" s="8">
        <f t="shared" si="27"/>
        <v>175737851.1143575</v>
      </c>
      <c r="L72" s="7">
        <v>0</v>
      </c>
      <c r="M72" s="7">
        <f t="shared" si="28"/>
        <v>67042083210.560532</v>
      </c>
      <c r="N72" s="139" t="s">
        <v>421</v>
      </c>
      <c r="O72" s="10">
        <f t="shared" si="33"/>
        <v>29</v>
      </c>
      <c r="P72" s="11">
        <f t="shared" si="37"/>
        <v>226198228.08032975</v>
      </c>
      <c r="Q72" s="11">
        <f t="shared" si="34"/>
        <v>176433825.47073501</v>
      </c>
      <c r="R72" s="37">
        <f t="shared" si="38"/>
        <v>402632053.55106473</v>
      </c>
      <c r="S72" s="39">
        <f t="shared" si="39"/>
        <v>0.55555555555555558</v>
      </c>
      <c r="T72" s="38">
        <f t="shared" si="20"/>
        <v>223684474.19503596</v>
      </c>
      <c r="U72" s="15">
        <f t="shared" si="21"/>
        <v>0</v>
      </c>
      <c r="V72" s="15">
        <f t="shared" si="40"/>
        <v>223684474.19503596</v>
      </c>
      <c r="W72" s="13">
        <f t="shared" si="41"/>
        <v>2</v>
      </c>
      <c r="X72" s="14">
        <f t="shared" si="42"/>
        <v>179030829.51396397</v>
      </c>
      <c r="Y72" s="138"/>
    </row>
    <row r="73" spans="1:25" x14ac:dyDescent="0.35">
      <c r="A73" s="1">
        <v>46692</v>
      </c>
      <c r="B73" s="9">
        <f t="shared" si="22"/>
        <v>30</v>
      </c>
      <c r="C73" s="5">
        <f>VLOOKUP(A73,Encargos!$A$8:$B$652,2,0)</f>
        <v>3.8890000000000001E-3</v>
      </c>
      <c r="D73">
        <f t="shared" si="43"/>
        <v>246</v>
      </c>
      <c r="E73" s="7">
        <f t="shared" si="35"/>
        <v>67042083210.560532</v>
      </c>
      <c r="F73" s="7">
        <f t="shared" si="36"/>
        <v>260726661.60586992</v>
      </c>
      <c r="G73" s="7">
        <f t="shared" si="29"/>
        <v>67302809872.166405</v>
      </c>
      <c r="H73" s="7">
        <f t="shared" si="30"/>
        <v>224342699.57388803</v>
      </c>
      <c r="I73" s="8">
        <f t="shared" si="31"/>
        <v>401352066.17662048</v>
      </c>
      <c r="J73" s="7">
        <f t="shared" si="32"/>
        <v>224342699.57388803</v>
      </c>
      <c r="K73" s="8">
        <f t="shared" si="27"/>
        <v>177009366.60273245</v>
      </c>
      <c r="L73" s="7">
        <v>0</v>
      </c>
      <c r="M73" s="7">
        <f t="shared" si="28"/>
        <v>67125800505.563675</v>
      </c>
      <c r="N73" s="139" t="s">
        <v>121</v>
      </c>
      <c r="O73" s="10">
        <f t="shared" si="33"/>
        <v>29</v>
      </c>
      <c r="P73" s="11">
        <f t="shared" si="37"/>
        <v>226484066.42982912</v>
      </c>
      <c r="Q73" s="11">
        <f t="shared" si="34"/>
        <v>177674766.64108515</v>
      </c>
      <c r="R73" s="37">
        <f t="shared" si="38"/>
        <v>404158833.07091427</v>
      </c>
      <c r="S73" s="39">
        <f t="shared" si="39"/>
        <v>0.55555555555555558</v>
      </c>
      <c r="T73" s="38">
        <f t="shared" si="20"/>
        <v>224532685.03939682</v>
      </c>
      <c r="U73" s="15">
        <f t="shared" si="21"/>
        <v>0</v>
      </c>
      <c r="V73" s="15">
        <f t="shared" si="40"/>
        <v>224532685.03939682</v>
      </c>
      <c r="W73" s="13">
        <f t="shared" si="41"/>
        <v>1</v>
      </c>
      <c r="X73" s="14">
        <f t="shared" si="42"/>
        <v>179667266.29658914</v>
      </c>
      <c r="Y73" s="138"/>
    </row>
    <row r="74" spans="1:25" x14ac:dyDescent="0.35">
      <c r="A74" s="1">
        <v>46722</v>
      </c>
      <c r="B74" s="9">
        <f t="shared" si="22"/>
        <v>31</v>
      </c>
      <c r="C74" s="5">
        <f>VLOOKUP(A74,Encargos!$A$8:$B$652,2,0)</f>
        <v>3.545E-3</v>
      </c>
      <c r="D74">
        <f t="shared" si="43"/>
        <v>245</v>
      </c>
      <c r="E74" s="7">
        <f t="shared" si="35"/>
        <v>67125800505.563675</v>
      </c>
      <c r="F74" s="7">
        <f t="shared" si="36"/>
        <v>237960962.79222322</v>
      </c>
      <c r="G74" s="7">
        <f t="shared" si="29"/>
        <v>67363761468.355896</v>
      </c>
      <c r="H74" s="7">
        <f t="shared" si="30"/>
        <v>224545871.56118634</v>
      </c>
      <c r="I74" s="8">
        <f t="shared" si="31"/>
        <v>402774859.25121659</v>
      </c>
      <c r="J74" s="7">
        <f t="shared" si="32"/>
        <v>224545871.56118634</v>
      </c>
      <c r="K74" s="8">
        <f t="shared" si="27"/>
        <v>178228987.69003025</v>
      </c>
      <c r="L74" s="7">
        <v>0</v>
      </c>
      <c r="M74" s="7">
        <f t="shared" si="28"/>
        <v>67185532480.665871</v>
      </c>
      <c r="N74" s="139" t="s">
        <v>422</v>
      </c>
      <c r="O74" s="10">
        <f t="shared" si="33"/>
        <v>29</v>
      </c>
      <c r="P74" s="11">
        <f t="shared" si="37"/>
        <v>226550439.75822726</v>
      </c>
      <c r="Q74" s="11">
        <f t="shared" si="34"/>
        <v>178819979.2515128</v>
      </c>
      <c r="R74" s="37">
        <f t="shared" si="38"/>
        <v>405370419.00974005</v>
      </c>
      <c r="S74" s="39">
        <f t="shared" si="39"/>
        <v>0.55555555555555558</v>
      </c>
      <c r="T74" s="38">
        <f t="shared" si="20"/>
        <v>225205788.33874449</v>
      </c>
      <c r="U74" s="15">
        <f t="shared" si="21"/>
        <v>0</v>
      </c>
      <c r="V74" s="15">
        <f t="shared" si="40"/>
        <v>225205788.33874449</v>
      </c>
      <c r="W74" s="13">
        <f t="shared" si="41"/>
        <v>2</v>
      </c>
      <c r="X74" s="14">
        <f t="shared" si="42"/>
        <v>180244461.532305</v>
      </c>
      <c r="Y74" s="138"/>
    </row>
    <row r="75" spans="1:25" x14ac:dyDescent="0.35">
      <c r="A75" s="1">
        <v>46753</v>
      </c>
      <c r="B75" s="9">
        <f t="shared" si="22"/>
        <v>31</v>
      </c>
      <c r="C75" s="5">
        <f>VLOOKUP(A75,Encargos!$A$8:$B$652,2,0)</f>
        <v>3.545E-3</v>
      </c>
      <c r="D75">
        <f t="shared" si="43"/>
        <v>244</v>
      </c>
      <c r="E75" s="7">
        <f t="shared" si="35"/>
        <v>67185532480.665871</v>
      </c>
      <c r="F75" s="7">
        <f t="shared" si="36"/>
        <v>238172712.64396051</v>
      </c>
      <c r="G75" s="7">
        <f t="shared" si="29"/>
        <v>67423705193.30983</v>
      </c>
      <c r="H75" s="7">
        <f t="shared" si="30"/>
        <v>224745683.97769946</v>
      </c>
      <c r="I75" s="8">
        <f t="shared" si="31"/>
        <v>404202696.12726218</v>
      </c>
      <c r="J75" s="7">
        <f t="shared" si="32"/>
        <v>224745683.97769946</v>
      </c>
      <c r="K75" s="8">
        <f t="shared" si="27"/>
        <v>179457012.14956272</v>
      </c>
      <c r="L75" s="7">
        <v>0</v>
      </c>
      <c r="M75" s="7">
        <f t="shared" si="28"/>
        <v>67244248181.160263</v>
      </c>
      <c r="N75" s="139" t="s">
        <v>423</v>
      </c>
      <c r="O75" s="10">
        <f t="shared" si="33"/>
        <v>29</v>
      </c>
      <c r="P75" s="11">
        <f t="shared" si="37"/>
        <v>226755381.41357696</v>
      </c>
      <c r="Q75" s="11">
        <f t="shared" si="34"/>
        <v>180052075.7315526</v>
      </c>
      <c r="R75" s="37">
        <f t="shared" si="38"/>
        <v>406807457.14512956</v>
      </c>
      <c r="S75" s="39">
        <f t="shared" si="39"/>
        <v>0.66666666666666663</v>
      </c>
      <c r="T75" s="38">
        <f t="shared" si="20"/>
        <v>226755381.41357696</v>
      </c>
      <c r="U75" s="15">
        <f t="shared" si="21"/>
        <v>44449590.016509414</v>
      </c>
      <c r="V75" s="15">
        <f t="shared" si="40"/>
        <v>271204971.43008637</v>
      </c>
      <c r="W75" s="13">
        <f t="shared" si="41"/>
        <v>2</v>
      </c>
      <c r="X75" s="14">
        <f t="shared" si="42"/>
        <v>135671584.80550563</v>
      </c>
      <c r="Y75" s="138"/>
    </row>
    <row r="76" spans="1:25" x14ac:dyDescent="0.35">
      <c r="A76" s="1">
        <v>46784</v>
      </c>
      <c r="B76" s="9">
        <f t="shared" si="22"/>
        <v>29</v>
      </c>
      <c r="C76" s="5">
        <f>VLOOKUP(A76,Encargos!$A$8:$B$652,2,0)</f>
        <v>4.5789999999999997E-3</v>
      </c>
      <c r="D76">
        <f t="shared" si="43"/>
        <v>243</v>
      </c>
      <c r="E76" s="7">
        <f t="shared" si="35"/>
        <v>67244248181.160263</v>
      </c>
      <c r="F76" s="7">
        <f t="shared" si="36"/>
        <v>307911412.42153281</v>
      </c>
      <c r="G76" s="7">
        <f t="shared" si="29"/>
        <v>67552159593.581795</v>
      </c>
      <c r="H76" s="7">
        <f t="shared" si="30"/>
        <v>225173865.31193933</v>
      </c>
      <c r="I76" s="8">
        <f t="shared" si="31"/>
        <v>406053540.27282888</v>
      </c>
      <c r="J76" s="7">
        <f t="shared" si="32"/>
        <v>225173865.31193933</v>
      </c>
      <c r="K76" s="8">
        <f t="shared" si="27"/>
        <v>180879674.96088955</v>
      </c>
      <c r="L76" s="7">
        <v>0</v>
      </c>
      <c r="M76" s="7">
        <f t="shared" si="28"/>
        <v>67371279918.620911</v>
      </c>
      <c r="N76" s="139" t="s">
        <v>424</v>
      </c>
      <c r="O76" s="10">
        <f t="shared" si="33"/>
        <v>27</v>
      </c>
      <c r="P76" s="11">
        <f t="shared" si="37"/>
        <v>227399069.12938517</v>
      </c>
      <c r="Q76" s="11">
        <f t="shared" si="34"/>
        <v>181650680.87845066</v>
      </c>
      <c r="R76" s="37">
        <f t="shared" si="38"/>
        <v>409049750.00783587</v>
      </c>
      <c r="S76" s="39">
        <f t="shared" si="39"/>
        <v>0.66666666666666663</v>
      </c>
      <c r="T76" s="38">
        <f t="shared" si="20"/>
        <v>227399069.12938517</v>
      </c>
      <c r="U76" s="15">
        <f t="shared" si="21"/>
        <v>45300764.20917207</v>
      </c>
      <c r="V76" s="15">
        <f t="shared" si="40"/>
        <v>272699833.33855724</v>
      </c>
      <c r="W76" s="13">
        <f t="shared" si="41"/>
        <v>2</v>
      </c>
      <c r="X76" s="14">
        <f t="shared" si="42"/>
        <v>136418268.81149971</v>
      </c>
      <c r="Y76" s="138"/>
    </row>
    <row r="77" spans="1:25" x14ac:dyDescent="0.35">
      <c r="A77" s="1">
        <v>46813</v>
      </c>
      <c r="B77" s="9">
        <f t="shared" si="22"/>
        <v>31</v>
      </c>
      <c r="C77" s="5">
        <f>VLOOKUP(A77,Encargos!$A$8:$B$652,2,0)</f>
        <v>3.947E-3</v>
      </c>
      <c r="D77">
        <f t="shared" si="43"/>
        <v>242</v>
      </c>
      <c r="E77" s="7">
        <f t="shared" si="35"/>
        <v>67371279918.620911</v>
      </c>
      <c r="F77" s="7">
        <f t="shared" si="36"/>
        <v>265914441.83879673</v>
      </c>
      <c r="G77" s="7">
        <f t="shared" si="29"/>
        <v>67637194360.459709</v>
      </c>
      <c r="H77" s="7">
        <f t="shared" si="30"/>
        <v>225457314.53486571</v>
      </c>
      <c r="I77" s="8">
        <f t="shared" si="31"/>
        <v>407656233.59628582</v>
      </c>
      <c r="J77" s="7">
        <f t="shared" si="32"/>
        <v>225457314.53486571</v>
      </c>
      <c r="K77" s="8">
        <f t="shared" si="27"/>
        <v>182198919.06142011</v>
      </c>
      <c r="L77" s="7">
        <v>0</v>
      </c>
      <c r="M77" s="7">
        <f t="shared" si="28"/>
        <v>67454995441.398293</v>
      </c>
      <c r="N77" s="139" t="s">
        <v>425</v>
      </c>
      <c r="O77" s="10">
        <f t="shared" si="33"/>
        <v>29</v>
      </c>
      <c r="P77" s="11">
        <f t="shared" si="37"/>
        <v>227565419.24606425</v>
      </c>
      <c r="Q77" s="11">
        <f t="shared" si="34"/>
        <v>182871576.58616236</v>
      </c>
      <c r="R77" s="37">
        <f t="shared" si="38"/>
        <v>410436995.83222663</v>
      </c>
      <c r="S77" s="39">
        <f t="shared" si="39"/>
        <v>0.66666666666666663</v>
      </c>
      <c r="T77" s="38">
        <f t="shared" si="20"/>
        <v>227565419.24606425</v>
      </c>
      <c r="U77" s="15">
        <f t="shared" si="21"/>
        <v>46059244.642086804</v>
      </c>
      <c r="V77" s="15">
        <f t="shared" si="40"/>
        <v>273624663.88815105</v>
      </c>
      <c r="W77" s="13">
        <f t="shared" si="41"/>
        <v>2</v>
      </c>
      <c r="X77" s="14">
        <f t="shared" si="42"/>
        <v>136870383.67158204</v>
      </c>
      <c r="Y77" s="138"/>
    </row>
    <row r="78" spans="1:25" x14ac:dyDescent="0.35">
      <c r="A78" s="1">
        <v>46844</v>
      </c>
      <c r="B78" s="9">
        <f t="shared" si="22"/>
        <v>30</v>
      </c>
      <c r="C78" s="5">
        <f>VLOOKUP(A78,Encargos!$A$8:$B$652,2,0)</f>
        <v>3.2529999999999998E-3</v>
      </c>
      <c r="D78">
        <f t="shared" si="43"/>
        <v>241</v>
      </c>
      <c r="E78" s="7">
        <f t="shared" si="35"/>
        <v>67454995441.398293</v>
      </c>
      <c r="F78" s="7">
        <f t="shared" si="36"/>
        <v>219431100.17086864</v>
      </c>
      <c r="G78" s="7">
        <f t="shared" si="29"/>
        <v>67674426541.56916</v>
      </c>
      <c r="H78" s="7">
        <f t="shared" si="30"/>
        <v>225581421.80523056</v>
      </c>
      <c r="I78" s="8">
        <f t="shared" si="31"/>
        <v>408982339.32417452</v>
      </c>
      <c r="J78" s="7">
        <f t="shared" si="32"/>
        <v>225581421.80523056</v>
      </c>
      <c r="K78" s="8">
        <f t="shared" si="27"/>
        <v>183400917.51894397</v>
      </c>
      <c r="L78" s="7">
        <v>0</v>
      </c>
      <c r="M78" s="7">
        <f t="shared" si="28"/>
        <v>67491025624.050217</v>
      </c>
      <c r="N78" s="139" t="s">
        <v>126</v>
      </c>
      <c r="O78" s="10">
        <f t="shared" si="33"/>
        <v>29</v>
      </c>
      <c r="P78" s="11">
        <f t="shared" si="37"/>
        <v>227612641.61842191</v>
      </c>
      <c r="Q78" s="11">
        <f t="shared" si="34"/>
        <v>183977602.69814551</v>
      </c>
      <c r="R78" s="37">
        <f t="shared" si="38"/>
        <v>411590244.31656742</v>
      </c>
      <c r="S78" s="39">
        <f t="shared" si="39"/>
        <v>0.66666666666666663</v>
      </c>
      <c r="T78" s="38">
        <f t="shared" si="20"/>
        <v>227612641.61842191</v>
      </c>
      <c r="U78" s="15">
        <f t="shared" si="21"/>
        <v>46780854.592622995</v>
      </c>
      <c r="V78" s="15">
        <f t="shared" si="40"/>
        <v>274393496.21104491</v>
      </c>
      <c r="W78" s="13">
        <f t="shared" si="41"/>
        <v>1</v>
      </c>
      <c r="X78" s="14">
        <f t="shared" si="42"/>
        <v>137233156.00998843</v>
      </c>
      <c r="Y78" s="138"/>
    </row>
    <row r="79" spans="1:25" x14ac:dyDescent="0.35">
      <c r="A79" s="1">
        <v>46874</v>
      </c>
      <c r="B79" s="9">
        <f t="shared" si="22"/>
        <v>31</v>
      </c>
      <c r="C79" s="5">
        <f>VLOOKUP(A79,Encargos!$A$8:$B$652,2,0)</f>
        <v>4.6430000000000004E-3</v>
      </c>
      <c r="D79">
        <f t="shared" si="43"/>
        <v>240</v>
      </c>
      <c r="E79" s="7">
        <f t="shared" si="35"/>
        <v>67491025624.050217</v>
      </c>
      <c r="F79" s="7">
        <f t="shared" si="36"/>
        <v>313360831.97246516</v>
      </c>
      <c r="G79" s="7">
        <f t="shared" si="29"/>
        <v>67804386456.022682</v>
      </c>
      <c r="H79" s="7">
        <f t="shared" si="30"/>
        <v>226014621.52007562</v>
      </c>
      <c r="I79" s="8">
        <f t="shared" si="31"/>
        <v>410881244.32565665</v>
      </c>
      <c r="J79" s="7">
        <f t="shared" si="32"/>
        <v>226014621.52007562</v>
      </c>
      <c r="K79" s="8">
        <f t="shared" si="27"/>
        <v>184866622.80558103</v>
      </c>
      <c r="L79" s="7">
        <v>0</v>
      </c>
      <c r="M79" s="7">
        <f t="shared" si="28"/>
        <v>67619519833.217102</v>
      </c>
      <c r="N79" s="139" t="s">
        <v>426</v>
      </c>
      <c r="O79" s="10">
        <f t="shared" si="33"/>
        <v>29</v>
      </c>
      <c r="P79" s="11">
        <f t="shared" si="37"/>
        <v>228282826.87320691</v>
      </c>
      <c r="Q79" s="11">
        <f t="shared" si="34"/>
        <v>185669461.97166768</v>
      </c>
      <c r="R79" s="37">
        <f t="shared" si="38"/>
        <v>413952288.84487462</v>
      </c>
      <c r="S79" s="39">
        <f t="shared" si="39"/>
        <v>0.66666666666666663</v>
      </c>
      <c r="T79" s="38">
        <f t="shared" si="20"/>
        <v>228282826.87320691</v>
      </c>
      <c r="U79" s="15">
        <f t="shared" si="21"/>
        <v>47685365.690042794</v>
      </c>
      <c r="V79" s="15">
        <f t="shared" si="40"/>
        <v>275968192.56324971</v>
      </c>
      <c r="W79" s="13">
        <f t="shared" si="41"/>
        <v>2</v>
      </c>
      <c r="X79" s="14">
        <f t="shared" si="42"/>
        <v>138039564.35593572</v>
      </c>
      <c r="Y79" s="138"/>
    </row>
    <row r="80" spans="1:25" x14ac:dyDescent="0.35">
      <c r="A80" s="1">
        <v>46905</v>
      </c>
      <c r="B80" s="9">
        <f t="shared" si="22"/>
        <v>30</v>
      </c>
      <c r="C80" s="5">
        <f>VLOOKUP(A80,Encargos!$A$8:$B$652,2,0)</f>
        <v>2.9060000000000002E-3</v>
      </c>
      <c r="D80">
        <f t="shared" si="43"/>
        <v>239</v>
      </c>
      <c r="E80" s="7">
        <f t="shared" si="35"/>
        <v>67619519833.217102</v>
      </c>
      <c r="F80" s="7">
        <f t="shared" si="36"/>
        <v>196502324.63532892</v>
      </c>
      <c r="G80" s="7">
        <f t="shared" si="29"/>
        <v>67816022157.852432</v>
      </c>
      <c r="H80" s="7">
        <f t="shared" si="30"/>
        <v>226053407.19284147</v>
      </c>
      <c r="I80" s="8">
        <f t="shared" si="31"/>
        <v>412075265.22166711</v>
      </c>
      <c r="J80" s="7">
        <f t="shared" si="32"/>
        <v>226053407.19284147</v>
      </c>
      <c r="K80" s="8">
        <f t="shared" si="27"/>
        <v>186021858.02882564</v>
      </c>
      <c r="L80" s="7">
        <v>0</v>
      </c>
      <c r="M80" s="7">
        <f t="shared" si="28"/>
        <v>67630000299.823608</v>
      </c>
      <c r="N80" s="139" t="s">
        <v>128</v>
      </c>
      <c r="O80" s="10">
        <f t="shared" si="33"/>
        <v>29</v>
      </c>
      <c r="P80" s="11">
        <f t="shared" si="37"/>
        <v>228019844.59819615</v>
      </c>
      <c r="Q80" s="11">
        <f t="shared" si="34"/>
        <v>186544392.94690675</v>
      </c>
      <c r="R80" s="37">
        <f t="shared" si="38"/>
        <v>414564237.54510289</v>
      </c>
      <c r="S80" s="39">
        <f t="shared" si="39"/>
        <v>0.66666666666666663</v>
      </c>
      <c r="T80" s="38">
        <f t="shared" si="20"/>
        <v>228019844.59819615</v>
      </c>
      <c r="U80" s="15">
        <f t="shared" si="21"/>
        <v>48356313.765205741</v>
      </c>
      <c r="V80" s="15">
        <f t="shared" si="40"/>
        <v>276376158.36340189</v>
      </c>
      <c r="W80" s="13">
        <f t="shared" si="41"/>
        <v>1</v>
      </c>
      <c r="X80" s="14">
        <f t="shared" si="42"/>
        <v>138223153.89156434</v>
      </c>
      <c r="Y80" s="138"/>
    </row>
    <row r="81" spans="1:25" x14ac:dyDescent="0.35">
      <c r="A81" s="1">
        <v>46935</v>
      </c>
      <c r="B81" s="9">
        <f t="shared" si="22"/>
        <v>31</v>
      </c>
      <c r="C81" s="5">
        <f>VLOOKUP(A81,Encargos!$A$8:$B$652,2,0)</f>
        <v>4.2950000000000002E-3</v>
      </c>
      <c r="D81">
        <f t="shared" si="43"/>
        <v>238</v>
      </c>
      <c r="E81" s="7">
        <f t="shared" si="35"/>
        <v>67630000299.823608</v>
      </c>
      <c r="F81" s="7">
        <f t="shared" si="36"/>
        <v>290470851.28774244</v>
      </c>
      <c r="G81" s="7">
        <f t="shared" si="29"/>
        <v>67920471151.111351</v>
      </c>
      <c r="H81" s="7">
        <f t="shared" si="30"/>
        <v>226401570.50370452</v>
      </c>
      <c r="I81" s="8">
        <f t="shared" si="31"/>
        <v>413845128.48579401</v>
      </c>
      <c r="J81" s="7">
        <f t="shared" si="32"/>
        <v>226401570.50370452</v>
      </c>
      <c r="K81" s="8">
        <f t="shared" si="27"/>
        <v>187443557.98208949</v>
      </c>
      <c r="L81" s="7">
        <v>0</v>
      </c>
      <c r="M81" s="7">
        <f t="shared" si="28"/>
        <v>67733027593.129265</v>
      </c>
      <c r="N81" s="139" t="s">
        <v>427</v>
      </c>
      <c r="O81" s="10">
        <f t="shared" si="33"/>
        <v>29</v>
      </c>
      <c r="P81" s="11">
        <f t="shared" si="37"/>
        <v>228606634.24422976</v>
      </c>
      <c r="Q81" s="11">
        <f t="shared" si="34"/>
        <v>188196583.87207848</v>
      </c>
      <c r="R81" s="37">
        <f t="shared" si="38"/>
        <v>416803218.11630821</v>
      </c>
      <c r="S81" s="39">
        <f t="shared" si="39"/>
        <v>0.66666666666666663</v>
      </c>
      <c r="T81" s="38">
        <f t="shared" si="20"/>
        <v>228606634.24422976</v>
      </c>
      <c r="U81" s="15">
        <f t="shared" si="21"/>
        <v>49262177.833309025</v>
      </c>
      <c r="V81" s="15">
        <f t="shared" si="40"/>
        <v>277868812.07753879</v>
      </c>
      <c r="W81" s="13">
        <f t="shared" si="41"/>
        <v>2</v>
      </c>
      <c r="X81" s="14">
        <f t="shared" si="42"/>
        <v>138999559.32781646</v>
      </c>
      <c r="Y81" s="138"/>
    </row>
    <row r="82" spans="1:25" x14ac:dyDescent="0.35">
      <c r="A82" s="1">
        <v>46966</v>
      </c>
      <c r="B82" s="9">
        <f t="shared" si="22"/>
        <v>31</v>
      </c>
      <c r="C82" s="5">
        <f>VLOOKUP(A82,Encargos!$A$8:$B$652,2,0)</f>
        <v>3.947E-3</v>
      </c>
      <c r="D82">
        <f t="shared" si="43"/>
        <v>237</v>
      </c>
      <c r="E82" s="7">
        <f t="shared" si="35"/>
        <v>67733027593.129265</v>
      </c>
      <c r="F82" s="7">
        <f t="shared" si="36"/>
        <v>267342259.91008121</v>
      </c>
      <c r="G82" s="7">
        <f t="shared" si="29"/>
        <v>68000369853.039345</v>
      </c>
      <c r="H82" s="7">
        <f t="shared" si="30"/>
        <v>226667899.51013115</v>
      </c>
      <c r="I82" s="8">
        <f t="shared" si="31"/>
        <v>415478575.20792758</v>
      </c>
      <c r="J82" s="7">
        <f t="shared" si="32"/>
        <v>226667899.51013115</v>
      </c>
      <c r="K82" s="8">
        <f t="shared" si="27"/>
        <v>188810675.69779643</v>
      </c>
      <c r="L82" s="7">
        <v>0</v>
      </c>
      <c r="M82" s="7">
        <f t="shared" si="28"/>
        <v>67811559177.341553</v>
      </c>
      <c r="N82" s="139" t="s">
        <v>428</v>
      </c>
      <c r="O82" s="10">
        <f t="shared" si="33"/>
        <v>29</v>
      </c>
      <c r="P82" s="11">
        <f t="shared" si="37"/>
        <v>228804953.23431879</v>
      </c>
      <c r="Q82" s="11">
        <f t="shared" si="34"/>
        <v>189507743.07017189</v>
      </c>
      <c r="R82" s="37">
        <f t="shared" si="38"/>
        <v>418312696.30449069</v>
      </c>
      <c r="S82" s="39">
        <f t="shared" si="39"/>
        <v>0.66666666666666663</v>
      </c>
      <c r="T82" s="38">
        <f t="shared" ref="T82:T145" si="44">IF(V82&lt;P82,V82,P82)</f>
        <v>228804953.23431879</v>
      </c>
      <c r="U82" s="15">
        <f t="shared" ref="U82:U145" si="45">V82-T82</f>
        <v>50070177.635341644</v>
      </c>
      <c r="V82" s="15">
        <f t="shared" si="40"/>
        <v>278875130.86966044</v>
      </c>
      <c r="W82" s="13">
        <f t="shared" si="41"/>
        <v>2</v>
      </c>
      <c r="X82" s="14">
        <f t="shared" si="42"/>
        <v>139502954.68047366</v>
      </c>
      <c r="Y82" s="138"/>
    </row>
    <row r="83" spans="1:25" x14ac:dyDescent="0.35">
      <c r="A83" s="1">
        <v>46997</v>
      </c>
      <c r="B83" s="9">
        <f t="shared" si="22"/>
        <v>30</v>
      </c>
      <c r="C83" s="5">
        <f>VLOOKUP(A83,Encargos!$A$8:$B$652,2,0)</f>
        <v>3.947E-3</v>
      </c>
      <c r="D83">
        <f t="shared" si="43"/>
        <v>236</v>
      </c>
      <c r="E83" s="7">
        <f t="shared" si="35"/>
        <v>67811559177.341553</v>
      </c>
      <c r="F83" s="7">
        <f t="shared" si="36"/>
        <v>267652224.07296711</v>
      </c>
      <c r="G83" s="7">
        <f t="shared" si="29"/>
        <v>68079211401.41452</v>
      </c>
      <c r="H83" s="7">
        <f t="shared" si="30"/>
        <v>226930704.67138174</v>
      </c>
      <c r="I83" s="8">
        <f t="shared" si="31"/>
        <v>417118469.14427322</v>
      </c>
      <c r="J83" s="7">
        <f t="shared" si="32"/>
        <v>226930704.67138174</v>
      </c>
      <c r="K83" s="8">
        <f t="shared" si="27"/>
        <v>190187764.47289148</v>
      </c>
      <c r="L83" s="7">
        <v>0</v>
      </c>
      <c r="M83" s="7">
        <f t="shared" si="28"/>
        <v>67889023636.941628</v>
      </c>
      <c r="N83" s="139" t="s">
        <v>131</v>
      </c>
      <c r="O83" s="10">
        <f t="shared" si="33"/>
        <v>29</v>
      </c>
      <c r="P83" s="11">
        <f t="shared" si="37"/>
        <v>229145588.08828604</v>
      </c>
      <c r="Q83" s="11">
        <f t="shared" si="34"/>
        <v>190913365.53822848</v>
      </c>
      <c r="R83" s="37">
        <f t="shared" si="38"/>
        <v>420058953.62651455</v>
      </c>
      <c r="S83" s="39">
        <f t="shared" si="39"/>
        <v>0.66666666666666663</v>
      </c>
      <c r="T83" s="38">
        <f t="shared" si="44"/>
        <v>229145588.08828604</v>
      </c>
      <c r="U83" s="15">
        <f t="shared" si="45"/>
        <v>50893714.329390287</v>
      </c>
      <c r="V83" s="15">
        <f t="shared" si="40"/>
        <v>280039302.41767633</v>
      </c>
      <c r="W83" s="13">
        <f t="shared" si="41"/>
        <v>1</v>
      </c>
      <c r="X83" s="14">
        <f t="shared" si="42"/>
        <v>140056808.22717106</v>
      </c>
      <c r="Y83" s="138"/>
    </row>
    <row r="84" spans="1:25" x14ac:dyDescent="0.35">
      <c r="A84" s="1">
        <v>47027</v>
      </c>
      <c r="B84" s="9">
        <f t="shared" si="22"/>
        <v>31</v>
      </c>
      <c r="C84" s="5">
        <f>VLOOKUP(A84,Encargos!$A$8:$B$652,2,0)</f>
        <v>4.6430000000000004E-3</v>
      </c>
      <c r="D84">
        <f t="shared" si="43"/>
        <v>235</v>
      </c>
      <c r="E84" s="7">
        <f t="shared" si="35"/>
        <v>67889023636.941628</v>
      </c>
      <c r="F84" s="7">
        <f t="shared" si="36"/>
        <v>315208736.74632001</v>
      </c>
      <c r="G84" s="7">
        <f t="shared" si="29"/>
        <v>68204232373.68795</v>
      </c>
      <c r="H84" s="7">
        <f t="shared" si="30"/>
        <v>227347441.24562651</v>
      </c>
      <c r="I84" s="8">
        <f t="shared" si="31"/>
        <v>419055150.19651008</v>
      </c>
      <c r="J84" s="7">
        <f t="shared" si="32"/>
        <v>227347441.24562651</v>
      </c>
      <c r="K84" s="8">
        <f t="shared" si="27"/>
        <v>191707708.95088357</v>
      </c>
      <c r="L84" s="7">
        <v>0</v>
      </c>
      <c r="M84" s="7">
        <f t="shared" si="28"/>
        <v>68012524664.737068</v>
      </c>
      <c r="N84" s="139" t="s">
        <v>429</v>
      </c>
      <c r="O84" s="10">
        <f t="shared" si="33"/>
        <v>29</v>
      </c>
      <c r="P84" s="11">
        <f t="shared" si="37"/>
        <v>229647031.23706606</v>
      </c>
      <c r="Q84" s="11">
        <f t="shared" si="34"/>
        <v>192540257.60055721</v>
      </c>
      <c r="R84" s="37">
        <f t="shared" si="38"/>
        <v>422187288.83762324</v>
      </c>
      <c r="S84" s="39">
        <f t="shared" si="39"/>
        <v>0.66666666666666663</v>
      </c>
      <c r="T84" s="38">
        <f t="shared" si="44"/>
        <v>229647031.23706606</v>
      </c>
      <c r="U84" s="15">
        <f t="shared" si="45"/>
        <v>51811161.321349412</v>
      </c>
      <c r="V84" s="15">
        <f t="shared" si="40"/>
        <v>281458192.55841547</v>
      </c>
      <c r="W84" s="13">
        <f t="shared" si="41"/>
        <v>2</v>
      </c>
      <c r="X84" s="14">
        <f t="shared" si="42"/>
        <v>140791951.07922179</v>
      </c>
      <c r="Y84" s="138"/>
    </row>
    <row r="85" spans="1:25" x14ac:dyDescent="0.35">
      <c r="A85" s="1">
        <v>47058</v>
      </c>
      <c r="B85" s="9">
        <f t="shared" si="22"/>
        <v>30</v>
      </c>
      <c r="C85" s="5">
        <f>VLOOKUP(A85,Encargos!$A$8:$B$652,2,0)</f>
        <v>3.5999999999999999E-3</v>
      </c>
      <c r="D85">
        <f t="shared" si="43"/>
        <v>234</v>
      </c>
      <c r="E85" s="7">
        <f t="shared" si="35"/>
        <v>68012524664.737068</v>
      </c>
      <c r="F85" s="7">
        <f t="shared" si="36"/>
        <v>244845088.79305345</v>
      </c>
      <c r="G85" s="7">
        <f t="shared" si="29"/>
        <v>68257369753.530121</v>
      </c>
      <c r="H85" s="7">
        <f t="shared" si="30"/>
        <v>227524565.8451004</v>
      </c>
      <c r="I85" s="8">
        <f t="shared" si="31"/>
        <v>420563748.73721755</v>
      </c>
      <c r="J85" s="7">
        <f t="shared" si="32"/>
        <v>227524565.8451004</v>
      </c>
      <c r="K85" s="8">
        <f t="shared" si="27"/>
        <v>193039182.89211714</v>
      </c>
      <c r="L85" s="7">
        <v>0</v>
      </c>
      <c r="M85" s="7">
        <f t="shared" si="28"/>
        <v>68064330570.638</v>
      </c>
      <c r="N85" s="139" t="s">
        <v>133</v>
      </c>
      <c r="O85" s="10">
        <f t="shared" si="33"/>
        <v>29</v>
      </c>
      <c r="P85" s="11">
        <f t="shared" si="37"/>
        <v>229676093.92036355</v>
      </c>
      <c r="Q85" s="11">
        <f t="shared" si="34"/>
        <v>193710918.99188921</v>
      </c>
      <c r="R85" s="37">
        <f t="shared" si="38"/>
        <v>423387012.91225278</v>
      </c>
      <c r="S85" s="39">
        <f t="shared" si="39"/>
        <v>0.66666666666666663</v>
      </c>
      <c r="T85" s="38">
        <f t="shared" si="44"/>
        <v>229676093.92036355</v>
      </c>
      <c r="U85" s="15">
        <f t="shared" si="45"/>
        <v>52581914.687804937</v>
      </c>
      <c r="V85" s="15">
        <f t="shared" si="40"/>
        <v>282258008.60816848</v>
      </c>
      <c r="W85" s="13">
        <f t="shared" si="41"/>
        <v>1</v>
      </c>
      <c r="X85" s="14">
        <f t="shared" si="42"/>
        <v>141163194.69347239</v>
      </c>
      <c r="Y85" s="138"/>
    </row>
    <row r="86" spans="1:25" x14ac:dyDescent="0.35">
      <c r="A86" s="1">
        <v>47088</v>
      </c>
      <c r="B86" s="9">
        <f t="shared" si="22"/>
        <v>31</v>
      </c>
      <c r="C86" s="5">
        <f>VLOOKUP(A86,Encargos!$A$8:$B$652,2,0)</f>
        <v>3.947E-3</v>
      </c>
      <c r="D86">
        <f t="shared" si="43"/>
        <v>233</v>
      </c>
      <c r="E86" s="7">
        <f t="shared" si="35"/>
        <v>68064330570.638</v>
      </c>
      <c r="F86" s="7">
        <f t="shared" si="36"/>
        <v>268649912.76230818</v>
      </c>
      <c r="G86" s="7">
        <f t="shared" si="29"/>
        <v>68332980483.400307</v>
      </c>
      <c r="H86" s="7">
        <f t="shared" si="30"/>
        <v>227776601.61133438</v>
      </c>
      <c r="I86" s="8">
        <f t="shared" si="31"/>
        <v>422223713.85348338</v>
      </c>
      <c r="J86" s="7">
        <f t="shared" si="32"/>
        <v>227776601.61133438</v>
      </c>
      <c r="K86" s="8">
        <f t="shared" si="27"/>
        <v>194447112.242149</v>
      </c>
      <c r="L86" s="7">
        <v>0</v>
      </c>
      <c r="M86" s="7">
        <f t="shared" si="28"/>
        <v>68138533371.158157</v>
      </c>
      <c r="N86" s="139" t="s">
        <v>430</v>
      </c>
      <c r="O86" s="10">
        <f t="shared" si="33"/>
        <v>29</v>
      </c>
      <c r="P86" s="11">
        <f t="shared" si="37"/>
        <v>229938857.14959013</v>
      </c>
      <c r="Q86" s="11">
        <f t="shared" si="34"/>
        <v>195164988.69217333</v>
      </c>
      <c r="R86" s="37">
        <f t="shared" si="38"/>
        <v>425103845.8417635</v>
      </c>
      <c r="S86" s="39">
        <f t="shared" si="39"/>
        <v>0.66666666666666663</v>
      </c>
      <c r="T86" s="38">
        <f t="shared" si="44"/>
        <v>229938857.14959013</v>
      </c>
      <c r="U86" s="15">
        <f t="shared" si="45"/>
        <v>53463706.744918823</v>
      </c>
      <c r="V86" s="15">
        <f t="shared" si="40"/>
        <v>283402563.89450896</v>
      </c>
      <c r="W86" s="13">
        <f t="shared" si="41"/>
        <v>2</v>
      </c>
      <c r="X86" s="14">
        <f t="shared" si="42"/>
        <v>141764570.96121117</v>
      </c>
      <c r="Y86" s="138"/>
    </row>
    <row r="87" spans="1:25" x14ac:dyDescent="0.35">
      <c r="A87" s="1">
        <v>47119</v>
      </c>
      <c r="B87" s="9">
        <f t="shared" si="22"/>
        <v>31</v>
      </c>
      <c r="C87" s="5">
        <f>VLOOKUP(A87,Encargos!$A$8:$B$652,2,0)</f>
        <v>3.5999999999999999E-3</v>
      </c>
      <c r="D87">
        <f t="shared" si="43"/>
        <v>232</v>
      </c>
      <c r="E87" s="7">
        <f t="shared" si="35"/>
        <v>68138533371.158157</v>
      </c>
      <c r="F87" s="7">
        <f t="shared" si="36"/>
        <v>245298720.13616937</v>
      </c>
      <c r="G87" s="7">
        <f t="shared" si="29"/>
        <v>68383832091.294327</v>
      </c>
      <c r="H87" s="7">
        <f t="shared" si="30"/>
        <v>227946106.97098109</v>
      </c>
      <c r="I87" s="8">
        <f t="shared" si="31"/>
        <v>423743719.22335583</v>
      </c>
      <c r="J87" s="7">
        <f t="shared" si="32"/>
        <v>227946106.97098109</v>
      </c>
      <c r="K87" s="8">
        <f t="shared" si="27"/>
        <v>195797612.25237474</v>
      </c>
      <c r="L87" s="7">
        <v>0</v>
      </c>
      <c r="M87" s="7">
        <f t="shared" si="28"/>
        <v>68188034479.041946</v>
      </c>
      <c r="N87" s="139" t="s">
        <v>431</v>
      </c>
      <c r="O87" s="10">
        <f t="shared" si="33"/>
        <v>29</v>
      </c>
      <c r="P87" s="11">
        <f t="shared" si="37"/>
        <v>230039340.04606172</v>
      </c>
      <c r="Q87" s="11">
        <f t="shared" si="34"/>
        <v>196456931.60466215</v>
      </c>
      <c r="R87" s="37">
        <f t="shared" si="38"/>
        <v>426496271.65072387</v>
      </c>
      <c r="S87" s="39">
        <f t="shared" si="39"/>
        <v>0.77777777777777779</v>
      </c>
      <c r="T87" s="38">
        <f t="shared" si="44"/>
        <v>230039340.04606172</v>
      </c>
      <c r="U87" s="15">
        <f t="shared" si="45"/>
        <v>101679982.34894577</v>
      </c>
      <c r="V87" s="15">
        <f t="shared" si="40"/>
        <v>331719322.39500749</v>
      </c>
      <c r="W87" s="13">
        <f t="shared" si="41"/>
        <v>2</v>
      </c>
      <c r="X87" s="14">
        <f t="shared" si="42"/>
        <v>94819280.133615196</v>
      </c>
      <c r="Y87" s="138"/>
    </row>
    <row r="88" spans="1:25" x14ac:dyDescent="0.35">
      <c r="A88" s="1">
        <v>47150</v>
      </c>
      <c r="B88" s="9">
        <f t="shared" si="22"/>
        <v>28</v>
      </c>
      <c r="C88" s="5">
        <f>VLOOKUP(A88,Encargos!$A$8:$B$652,2,0)</f>
        <v>3.5999999999999999E-3</v>
      </c>
      <c r="D88">
        <f t="shared" si="43"/>
        <v>231</v>
      </c>
      <c r="E88" s="7">
        <f t="shared" si="35"/>
        <v>68188034479.041946</v>
      </c>
      <c r="F88" s="7">
        <f t="shared" si="36"/>
        <v>245476924.124551</v>
      </c>
      <c r="G88" s="7">
        <f t="shared" si="29"/>
        <v>68433511403.166496</v>
      </c>
      <c r="H88" s="7">
        <f t="shared" si="30"/>
        <v>228111704.67722166</v>
      </c>
      <c r="I88" s="8">
        <f t="shared" si="31"/>
        <v>425269196.61255985</v>
      </c>
      <c r="J88" s="7">
        <f t="shared" si="32"/>
        <v>228111704.67722166</v>
      </c>
      <c r="K88" s="8">
        <f t="shared" si="27"/>
        <v>197157491.9353382</v>
      </c>
      <c r="L88" s="7">
        <v>0</v>
      </c>
      <c r="M88" s="7">
        <f t="shared" si="28"/>
        <v>68236353911.231163</v>
      </c>
      <c r="N88" s="139" t="s">
        <v>136</v>
      </c>
      <c r="O88" s="10">
        <f t="shared" si="33"/>
        <v>27</v>
      </c>
      <c r="P88" s="11">
        <f t="shared" si="37"/>
        <v>230275127.39125448</v>
      </c>
      <c r="Q88" s="11">
        <f t="shared" si="34"/>
        <v>197841866.14218771</v>
      </c>
      <c r="R88" s="37">
        <f t="shared" si="38"/>
        <v>428116993.5334422</v>
      </c>
      <c r="S88" s="39">
        <f t="shared" si="39"/>
        <v>0.77777777777777779</v>
      </c>
      <c r="T88" s="38">
        <f t="shared" si="44"/>
        <v>230275127.39125448</v>
      </c>
      <c r="U88" s="15">
        <f t="shared" si="45"/>
        <v>102704756.46808946</v>
      </c>
      <c r="V88" s="15">
        <f t="shared" si="40"/>
        <v>332979883.85934395</v>
      </c>
      <c r="W88" s="13">
        <f t="shared" si="41"/>
        <v>1</v>
      </c>
      <c r="X88" s="14">
        <f t="shared" si="42"/>
        <v>95162877.396625221</v>
      </c>
      <c r="Y88" s="138"/>
    </row>
    <row r="89" spans="1:25" x14ac:dyDescent="0.35">
      <c r="A89" s="1">
        <v>47178</v>
      </c>
      <c r="B89" s="9">
        <f t="shared" si="22"/>
        <v>31</v>
      </c>
      <c r="C89" s="5">
        <f>VLOOKUP(A89,Encargos!$A$8:$B$652,2,0)</f>
        <v>4.2640000000000004E-3</v>
      </c>
      <c r="D89">
        <f t="shared" si="43"/>
        <v>230</v>
      </c>
      <c r="E89" s="7">
        <f t="shared" si="35"/>
        <v>68236353911.231163</v>
      </c>
      <c r="F89" s="7">
        <f t="shared" si="36"/>
        <v>290959813.07748973</v>
      </c>
      <c r="G89" s="7">
        <f t="shared" si="29"/>
        <v>68527313724.308655</v>
      </c>
      <c r="H89" s="7">
        <f t="shared" si="30"/>
        <v>228424379.08102888</v>
      </c>
      <c r="I89" s="8">
        <f t="shared" si="31"/>
        <v>427082544.46691591</v>
      </c>
      <c r="J89" s="7">
        <f t="shared" si="32"/>
        <v>228424379.08102888</v>
      </c>
      <c r="K89" s="8">
        <f t="shared" si="27"/>
        <v>198658165.38588703</v>
      </c>
      <c r="L89" s="7">
        <v>0</v>
      </c>
      <c r="M89" s="7">
        <f t="shared" si="28"/>
        <v>68328655558.92276</v>
      </c>
      <c r="N89" s="139" t="s">
        <v>432</v>
      </c>
      <c r="O89" s="10">
        <f t="shared" si="33"/>
        <v>29</v>
      </c>
      <c r="P89" s="11">
        <f t="shared" si="37"/>
        <v>230672347.39847031</v>
      </c>
      <c r="Q89" s="11">
        <f t="shared" si="34"/>
        <v>199450484.74996156</v>
      </c>
      <c r="R89" s="37">
        <f t="shared" si="38"/>
        <v>430122832.1484319</v>
      </c>
      <c r="S89" s="39">
        <f t="shared" si="39"/>
        <v>0.77777777777777779</v>
      </c>
      <c r="T89" s="38">
        <f t="shared" si="44"/>
        <v>230672347.39847031</v>
      </c>
      <c r="U89" s="15">
        <f t="shared" si="45"/>
        <v>103867633.16142115</v>
      </c>
      <c r="V89" s="15">
        <f t="shared" si="40"/>
        <v>334539980.55989146</v>
      </c>
      <c r="W89" s="13">
        <f t="shared" si="41"/>
        <v>2</v>
      </c>
      <c r="X89" s="14">
        <f t="shared" si="42"/>
        <v>95621121.050607145</v>
      </c>
      <c r="Y89" s="138"/>
    </row>
    <row r="90" spans="1:25" x14ac:dyDescent="0.35">
      <c r="A90" s="1">
        <v>47209</v>
      </c>
      <c r="B90" s="9">
        <f t="shared" si="22"/>
        <v>30</v>
      </c>
      <c r="C90" s="5">
        <f>VLOOKUP(A90,Encargos!$A$8:$B$652,2,0)</f>
        <v>2.8809999999999999E-3</v>
      </c>
      <c r="D90">
        <f t="shared" si="43"/>
        <v>229</v>
      </c>
      <c r="E90" s="7">
        <f t="shared" si="35"/>
        <v>68328655558.92276</v>
      </c>
      <c r="F90" s="7">
        <f t="shared" si="36"/>
        <v>196854856.66525647</v>
      </c>
      <c r="G90" s="7">
        <f t="shared" si="29"/>
        <v>68525510415.588013</v>
      </c>
      <c r="H90" s="7">
        <f t="shared" si="30"/>
        <v>228418368.05196005</v>
      </c>
      <c r="I90" s="8">
        <f t="shared" si="31"/>
        <v>428312969.27752507</v>
      </c>
      <c r="J90" s="7">
        <f t="shared" si="32"/>
        <v>228418368.05196005</v>
      </c>
      <c r="K90" s="8">
        <f t="shared" si="27"/>
        <v>199894601.22556502</v>
      </c>
      <c r="L90" s="7">
        <v>0</v>
      </c>
      <c r="M90" s="7">
        <f t="shared" si="28"/>
        <v>68325615814.362442</v>
      </c>
      <c r="N90" s="139" t="s">
        <v>138</v>
      </c>
      <c r="O90" s="10">
        <f t="shared" si="33"/>
        <v>29</v>
      </c>
      <c r="P90" s="11">
        <f t="shared" si="37"/>
        <v>230438361.24968916</v>
      </c>
      <c r="Q90" s="11">
        <f t="shared" si="34"/>
        <v>200451274.32244349</v>
      </c>
      <c r="R90" s="37">
        <f t="shared" si="38"/>
        <v>430889635.57213265</v>
      </c>
      <c r="S90" s="39">
        <f t="shared" si="39"/>
        <v>0.77777777777777779</v>
      </c>
      <c r="T90" s="38">
        <f t="shared" si="44"/>
        <v>230438361.24968916</v>
      </c>
      <c r="U90" s="15">
        <f t="shared" si="45"/>
        <v>104698021.97308069</v>
      </c>
      <c r="V90" s="15">
        <f t="shared" si="40"/>
        <v>335136383.22276986</v>
      </c>
      <c r="W90" s="13">
        <f t="shared" si="41"/>
        <v>1</v>
      </c>
      <c r="X90" s="14">
        <f t="shared" si="42"/>
        <v>95776357.634582907</v>
      </c>
      <c r="Y90" s="138"/>
    </row>
    <row r="91" spans="1:25" x14ac:dyDescent="0.35">
      <c r="A91" s="1">
        <v>47239</v>
      </c>
      <c r="B91" s="9">
        <f t="shared" si="22"/>
        <v>31</v>
      </c>
      <c r="C91" s="5">
        <f>VLOOKUP(A91,Encargos!$A$8:$B$652,2,0)</f>
        <v>3.9179999999999996E-3</v>
      </c>
      <c r="D91">
        <f t="shared" si="43"/>
        <v>228</v>
      </c>
      <c r="E91" s="7">
        <f t="shared" si="35"/>
        <v>68325615814.362442</v>
      </c>
      <c r="F91" s="7">
        <f t="shared" si="36"/>
        <v>267699762.76067203</v>
      </c>
      <c r="G91" s="7">
        <f t="shared" si="29"/>
        <v>68593315577.123116</v>
      </c>
      <c r="H91" s="7">
        <f t="shared" si="30"/>
        <v>228644385.25707707</v>
      </c>
      <c r="I91" s="8">
        <f t="shared" si="31"/>
        <v>429991099.49115437</v>
      </c>
      <c r="J91" s="7">
        <f t="shared" si="32"/>
        <v>228644385.25707707</v>
      </c>
      <c r="K91" s="8">
        <f t="shared" si="27"/>
        <v>201346714.2340773</v>
      </c>
      <c r="L91" s="7">
        <v>0</v>
      </c>
      <c r="M91" s="7">
        <f t="shared" si="28"/>
        <v>68391968862.88903</v>
      </c>
      <c r="N91" s="139" t="s">
        <v>433</v>
      </c>
      <c r="O91" s="10">
        <f t="shared" si="33"/>
        <v>29</v>
      </c>
      <c r="P91" s="11">
        <f t="shared" si="37"/>
        <v>230827914.54999316</v>
      </c>
      <c r="Q91" s="11">
        <f t="shared" si="34"/>
        <v>202084602.26524395</v>
      </c>
      <c r="R91" s="37">
        <f t="shared" si="38"/>
        <v>432912516.8152371</v>
      </c>
      <c r="S91" s="39">
        <f t="shared" si="39"/>
        <v>0.77777777777777779</v>
      </c>
      <c r="T91" s="38">
        <f t="shared" si="44"/>
        <v>230827914.54999316</v>
      </c>
      <c r="U91" s="15">
        <f t="shared" si="45"/>
        <v>105881820.75074685</v>
      </c>
      <c r="V91" s="15">
        <f t="shared" si="40"/>
        <v>336709735.30074</v>
      </c>
      <c r="W91" s="13">
        <f t="shared" si="41"/>
        <v>2</v>
      </c>
      <c r="X91" s="14">
        <f t="shared" si="42"/>
        <v>96247716.437264562</v>
      </c>
      <c r="Y91" s="138"/>
    </row>
    <row r="92" spans="1:25" x14ac:dyDescent="0.35">
      <c r="A92" s="1">
        <v>47270</v>
      </c>
      <c r="B92" s="9">
        <f t="shared" si="22"/>
        <v>30</v>
      </c>
      <c r="C92" s="5">
        <f>VLOOKUP(A92,Encargos!$A$8:$B$652,2,0)</f>
        <v>3.9179999999999996E-3</v>
      </c>
      <c r="D92">
        <f t="shared" si="43"/>
        <v>227</v>
      </c>
      <c r="E92" s="7">
        <f t="shared" si="35"/>
        <v>68391968862.88903</v>
      </c>
      <c r="F92" s="7">
        <f t="shared" si="36"/>
        <v>267959734.00479919</v>
      </c>
      <c r="G92" s="7">
        <f t="shared" si="29"/>
        <v>68659928596.893829</v>
      </c>
      <c r="H92" s="7">
        <f t="shared" si="30"/>
        <v>228866428.65631279</v>
      </c>
      <c r="I92" s="8">
        <f t="shared" si="31"/>
        <v>431675804.61896062</v>
      </c>
      <c r="J92" s="7">
        <f t="shared" si="32"/>
        <v>228866428.65631279</v>
      </c>
      <c r="K92" s="8">
        <f t="shared" si="27"/>
        <v>202809375.96264783</v>
      </c>
      <c r="L92" s="7">
        <v>0</v>
      </c>
      <c r="M92" s="7">
        <f t="shared" si="28"/>
        <v>68457119220.931183</v>
      </c>
      <c r="N92" s="139" t="s">
        <v>140</v>
      </c>
      <c r="O92" s="10">
        <f t="shared" si="33"/>
        <v>29</v>
      </c>
      <c r="P92" s="11">
        <f t="shared" si="37"/>
        <v>231129326.49405438</v>
      </c>
      <c r="Q92" s="11">
        <f t="shared" si="34"/>
        <v>203577446.10247347</v>
      </c>
      <c r="R92" s="37">
        <f t="shared" si="38"/>
        <v>434706772.59652781</v>
      </c>
      <c r="S92" s="39">
        <f t="shared" si="39"/>
        <v>0.77777777777777779</v>
      </c>
      <c r="T92" s="38">
        <f t="shared" si="44"/>
        <v>231129326.49405438</v>
      </c>
      <c r="U92" s="15">
        <f t="shared" si="45"/>
        <v>106975941.0810228</v>
      </c>
      <c r="V92" s="15">
        <f t="shared" si="40"/>
        <v>338105267.57507718</v>
      </c>
      <c r="W92" s="13">
        <f t="shared" si="41"/>
        <v>1</v>
      </c>
      <c r="X92" s="14">
        <f t="shared" si="42"/>
        <v>96624814.990265772</v>
      </c>
      <c r="Y92" s="138"/>
    </row>
    <row r="93" spans="1:25" x14ac:dyDescent="0.35">
      <c r="A93" s="1">
        <v>47300</v>
      </c>
      <c r="B93" s="9">
        <f t="shared" ref="B93:B156" si="46">DAY(EDATE(A93,1)-1)</f>
        <v>31</v>
      </c>
      <c r="C93" s="5">
        <f>VLOOKUP(A93,Encargos!$A$8:$B$652,2,0)</f>
        <v>3.9179999999999996E-3</v>
      </c>
      <c r="D93">
        <f t="shared" si="43"/>
        <v>226</v>
      </c>
      <c r="E93" s="7">
        <f t="shared" si="35"/>
        <v>68457119220.931183</v>
      </c>
      <c r="F93" s="7">
        <f t="shared" si="36"/>
        <v>268214993.10760835</v>
      </c>
      <c r="G93" s="7">
        <f t="shared" si="29"/>
        <v>68725334214.038788</v>
      </c>
      <c r="H93" s="7">
        <f t="shared" si="30"/>
        <v>229084447.38012931</v>
      </c>
      <c r="I93" s="8">
        <f t="shared" si="31"/>
        <v>433367110.42145765</v>
      </c>
      <c r="J93" s="7">
        <f t="shared" si="32"/>
        <v>229084447.38012931</v>
      </c>
      <c r="K93" s="8">
        <f t="shared" si="27"/>
        <v>204282663.04132834</v>
      </c>
      <c r="L93" s="7">
        <v>0</v>
      </c>
      <c r="M93" s="7">
        <f t="shared" si="28"/>
        <v>68521051550.997459</v>
      </c>
      <c r="N93" s="139" t="s">
        <v>434</v>
      </c>
      <c r="O93" s="10">
        <f t="shared" si="33"/>
        <v>29</v>
      </c>
      <c r="P93" s="11">
        <f t="shared" si="37"/>
        <v>231280154.18788704</v>
      </c>
      <c r="Q93" s="11">
        <f t="shared" si="34"/>
        <v>205031310.62967589</v>
      </c>
      <c r="R93" s="37">
        <f t="shared" si="38"/>
        <v>436311464.81756294</v>
      </c>
      <c r="S93" s="39">
        <f t="shared" si="39"/>
        <v>0.77777777777777779</v>
      </c>
      <c r="T93" s="38">
        <f t="shared" si="44"/>
        <v>231280154.18788704</v>
      </c>
      <c r="U93" s="15">
        <f t="shared" si="45"/>
        <v>108073207.33688411</v>
      </c>
      <c r="V93" s="15">
        <f t="shared" si="40"/>
        <v>339353361.52477115</v>
      </c>
      <c r="W93" s="13">
        <f t="shared" si="41"/>
        <v>2</v>
      </c>
      <c r="X93" s="14">
        <f t="shared" si="42"/>
        <v>97003391.015397653</v>
      </c>
      <c r="Y93" s="138"/>
    </row>
    <row r="94" spans="1:25" x14ac:dyDescent="0.35">
      <c r="A94" s="1">
        <v>47331</v>
      </c>
      <c r="B94" s="9">
        <f t="shared" si="46"/>
        <v>31</v>
      </c>
      <c r="C94" s="5">
        <f>VLOOKUP(A94,Encargos!$A$8:$B$652,2,0)</f>
        <v>3.9179999999999996E-3</v>
      </c>
      <c r="D94">
        <f t="shared" si="43"/>
        <v>225</v>
      </c>
      <c r="E94" s="7">
        <f t="shared" si="35"/>
        <v>68521051550.997459</v>
      </c>
      <c r="F94" s="7">
        <f t="shared" si="36"/>
        <v>268465479.97680801</v>
      </c>
      <c r="G94" s="7">
        <f t="shared" si="29"/>
        <v>68789517030.974274</v>
      </c>
      <c r="H94" s="7">
        <f t="shared" si="30"/>
        <v>229298390.10324758</v>
      </c>
      <c r="I94" s="8">
        <f t="shared" si="31"/>
        <v>435065042.76008904</v>
      </c>
      <c r="J94" s="7">
        <f t="shared" si="32"/>
        <v>229298390.10324758</v>
      </c>
      <c r="K94" s="8">
        <f t="shared" si="27"/>
        <v>205766652.65684146</v>
      </c>
      <c r="L94" s="7">
        <v>0</v>
      </c>
      <c r="M94" s="7">
        <f t="shared" si="28"/>
        <v>68583750378.317429</v>
      </c>
      <c r="N94" s="139" t="s">
        <v>435</v>
      </c>
      <c r="O94" s="10">
        <f t="shared" si="33"/>
        <v>29</v>
      </c>
      <c r="P94" s="11">
        <f t="shared" si="37"/>
        <v>231500194.42097944</v>
      </c>
      <c r="Q94" s="11">
        <f t="shared" si="34"/>
        <v>206520738.7157388</v>
      </c>
      <c r="R94" s="37">
        <f t="shared" si="38"/>
        <v>438020933.13671827</v>
      </c>
      <c r="S94" s="39">
        <f t="shared" si="39"/>
        <v>0.77777777777777779</v>
      </c>
      <c r="T94" s="38">
        <f t="shared" si="44"/>
        <v>231500194.42097944</v>
      </c>
      <c r="U94" s="15">
        <f t="shared" si="45"/>
        <v>109182753.57424587</v>
      </c>
      <c r="V94" s="15">
        <f t="shared" si="40"/>
        <v>340682947.99522531</v>
      </c>
      <c r="W94" s="13">
        <f t="shared" si="41"/>
        <v>2</v>
      </c>
      <c r="X94" s="14">
        <f t="shared" si="42"/>
        <v>97385615.318420008</v>
      </c>
      <c r="Y94" s="138"/>
    </row>
    <row r="95" spans="1:25" x14ac:dyDescent="0.35">
      <c r="A95" s="1">
        <v>47362</v>
      </c>
      <c r="B95" s="9">
        <f t="shared" si="46"/>
        <v>30</v>
      </c>
      <c r="C95" s="5">
        <f>VLOOKUP(A95,Encargos!$A$8:$B$652,2,0)</f>
        <v>4.2640000000000004E-3</v>
      </c>
      <c r="D95">
        <f t="shared" si="43"/>
        <v>224</v>
      </c>
      <c r="E95" s="7">
        <f t="shared" si="35"/>
        <v>68583750378.317429</v>
      </c>
      <c r="F95" s="7">
        <f t="shared" si="36"/>
        <v>292441111.61314553</v>
      </c>
      <c r="G95" s="7">
        <f t="shared" si="29"/>
        <v>68876191489.930573</v>
      </c>
      <c r="H95" s="7">
        <f t="shared" si="30"/>
        <v>229587304.96643525</v>
      </c>
      <c r="I95" s="8">
        <f t="shared" si="31"/>
        <v>436920160.10241807</v>
      </c>
      <c r="J95" s="7">
        <f t="shared" si="32"/>
        <v>229587304.96643525</v>
      </c>
      <c r="K95" s="8">
        <f t="shared" si="27"/>
        <v>207332855.13598281</v>
      </c>
      <c r="L95" s="7">
        <v>0</v>
      </c>
      <c r="M95" s="7">
        <f t="shared" si="28"/>
        <v>68668858634.794586</v>
      </c>
      <c r="N95" s="139" t="s">
        <v>143</v>
      </c>
      <c r="O95" s="10">
        <f t="shared" si="33"/>
        <v>29</v>
      </c>
      <c r="P95" s="11">
        <f t="shared" si="37"/>
        <v>231947144.04886025</v>
      </c>
      <c r="Q95" s="11">
        <f t="shared" si="34"/>
        <v>208187392.87602121</v>
      </c>
      <c r="R95" s="37">
        <f t="shared" si="38"/>
        <v>440134536.92488146</v>
      </c>
      <c r="S95" s="39">
        <f t="shared" si="39"/>
        <v>0.77777777777777779</v>
      </c>
      <c r="T95" s="38">
        <f t="shared" si="44"/>
        <v>231947144.04886025</v>
      </c>
      <c r="U95" s="15">
        <f t="shared" si="45"/>
        <v>110379718.00382531</v>
      </c>
      <c r="V95" s="15">
        <f t="shared" si="40"/>
        <v>342326862.05268556</v>
      </c>
      <c r="W95" s="13">
        <f t="shared" si="41"/>
        <v>1</v>
      </c>
      <c r="X95" s="14">
        <f t="shared" si="42"/>
        <v>97833526.222129449</v>
      </c>
      <c r="Y95" s="138"/>
    </row>
    <row r="96" spans="1:25" x14ac:dyDescent="0.35">
      <c r="A96" s="1">
        <v>47392</v>
      </c>
      <c r="B96" s="9">
        <f t="shared" si="46"/>
        <v>31</v>
      </c>
      <c r="C96" s="5">
        <f>VLOOKUP(A96,Encargos!$A$8:$B$652,2,0)</f>
        <v>4.6109999999999996E-3</v>
      </c>
      <c r="D96">
        <f t="shared" si="43"/>
        <v>223</v>
      </c>
      <c r="E96" s="7">
        <f t="shared" si="35"/>
        <v>68668858634.794586</v>
      </c>
      <c r="F96" s="7">
        <f t="shared" si="36"/>
        <v>316632107.16503781</v>
      </c>
      <c r="G96" s="7">
        <f t="shared" si="29"/>
        <v>68985490741.959625</v>
      </c>
      <c r="H96" s="7">
        <f t="shared" si="30"/>
        <v>229951635.80653208</v>
      </c>
      <c r="I96" s="8">
        <f t="shared" si="31"/>
        <v>438934798.96065027</v>
      </c>
      <c r="J96" s="7">
        <f t="shared" si="32"/>
        <v>229951635.80653208</v>
      </c>
      <c r="K96" s="8">
        <f t="shared" si="27"/>
        <v>208983163.15411818</v>
      </c>
      <c r="L96" s="7">
        <v>0</v>
      </c>
      <c r="M96" s="7">
        <f t="shared" si="28"/>
        <v>68776507578.805511</v>
      </c>
      <c r="N96" s="139" t="s">
        <v>436</v>
      </c>
      <c r="O96" s="10">
        <f t="shared" si="33"/>
        <v>29</v>
      </c>
      <c r="P96" s="11">
        <f t="shared" si="37"/>
        <v>232317865.5068799</v>
      </c>
      <c r="Q96" s="11">
        <f t="shared" si="34"/>
        <v>209884481.53419</v>
      </c>
      <c r="R96" s="37">
        <f t="shared" si="38"/>
        <v>442202347.04106987</v>
      </c>
      <c r="S96" s="39">
        <f t="shared" si="39"/>
        <v>0.77777777777777779</v>
      </c>
      <c r="T96" s="38">
        <f t="shared" si="44"/>
        <v>232317865.5068799</v>
      </c>
      <c r="U96" s="15">
        <f t="shared" si="45"/>
        <v>111617293.3028411</v>
      </c>
      <c r="V96" s="15">
        <f t="shared" si="40"/>
        <v>343935158.80972099</v>
      </c>
      <c r="W96" s="13">
        <f t="shared" si="41"/>
        <v>2</v>
      </c>
      <c r="X96" s="14">
        <f t="shared" si="42"/>
        <v>98308713.924422055</v>
      </c>
      <c r="Y96" s="138"/>
    </row>
    <row r="97" spans="1:25" x14ac:dyDescent="0.35">
      <c r="A97" s="1">
        <v>47423</v>
      </c>
      <c r="B97" s="9">
        <f t="shared" si="46"/>
        <v>30</v>
      </c>
      <c r="C97" s="5">
        <f>VLOOKUP(A97,Encargos!$A$8:$B$652,2,0)</f>
        <v>3.2260000000000001E-3</v>
      </c>
      <c r="D97">
        <f t="shared" si="43"/>
        <v>222</v>
      </c>
      <c r="E97" s="7">
        <f t="shared" si="35"/>
        <v>68776507578.805511</v>
      </c>
      <c r="F97" s="7">
        <f t="shared" si="36"/>
        <v>221873013.44922659</v>
      </c>
      <c r="G97" s="7">
        <f t="shared" si="29"/>
        <v>68998380592.254745</v>
      </c>
      <c r="H97" s="7">
        <f t="shared" si="30"/>
        <v>229994601.97418249</v>
      </c>
      <c r="I97" s="8">
        <f t="shared" si="31"/>
        <v>440350802.62209737</v>
      </c>
      <c r="J97" s="7">
        <f t="shared" si="32"/>
        <v>229994601.97418249</v>
      </c>
      <c r="K97" s="8">
        <f t="shared" si="27"/>
        <v>210356200.64791489</v>
      </c>
      <c r="L97" s="7">
        <v>0</v>
      </c>
      <c r="M97" s="7">
        <f t="shared" si="28"/>
        <v>68788024391.606827</v>
      </c>
      <c r="N97" s="139" t="s">
        <v>145</v>
      </c>
      <c r="O97" s="10">
        <f t="shared" si="33"/>
        <v>29</v>
      </c>
      <c r="P97" s="11">
        <f t="shared" si="37"/>
        <v>232135047.69211626</v>
      </c>
      <c r="Q97" s="11">
        <f t="shared" si="34"/>
        <v>211012154.2165584</v>
      </c>
      <c r="R97" s="37">
        <f t="shared" si="38"/>
        <v>443147201.90867466</v>
      </c>
      <c r="S97" s="39">
        <f t="shared" si="39"/>
        <v>0.77777777777777779</v>
      </c>
      <c r="T97" s="38">
        <f t="shared" si="44"/>
        <v>232135047.69211626</v>
      </c>
      <c r="U97" s="15">
        <f t="shared" si="45"/>
        <v>112534998.23685294</v>
      </c>
      <c r="V97" s="15">
        <f t="shared" si="40"/>
        <v>344670045.9289692</v>
      </c>
      <c r="W97" s="13">
        <f t="shared" si="41"/>
        <v>1</v>
      </c>
      <c r="X97" s="14">
        <f t="shared" si="42"/>
        <v>98502049.965411246</v>
      </c>
      <c r="Y97" s="138"/>
    </row>
    <row r="98" spans="1:25" x14ac:dyDescent="0.35">
      <c r="A98" s="1">
        <v>47453</v>
      </c>
      <c r="B98" s="9">
        <f t="shared" si="46"/>
        <v>31</v>
      </c>
      <c r="C98" s="5">
        <f>VLOOKUP(A98,Encargos!$A$8:$B$652,2,0)</f>
        <v>4.2640000000000004E-3</v>
      </c>
      <c r="D98">
        <f t="shared" si="43"/>
        <v>221</v>
      </c>
      <c r="E98" s="7">
        <f t="shared" si="35"/>
        <v>68788024391.606827</v>
      </c>
      <c r="F98" s="7">
        <f t="shared" si="36"/>
        <v>293312136.00581151</v>
      </c>
      <c r="G98" s="7">
        <f t="shared" si="29"/>
        <v>69081336527.61264</v>
      </c>
      <c r="H98" s="7">
        <f t="shared" si="30"/>
        <v>230271121.7587088</v>
      </c>
      <c r="I98" s="8">
        <f t="shared" si="31"/>
        <v>442228458.44447803</v>
      </c>
      <c r="J98" s="7">
        <f t="shared" si="32"/>
        <v>230271121.7587088</v>
      </c>
      <c r="K98" s="8">
        <f t="shared" si="27"/>
        <v>211957336.68576923</v>
      </c>
      <c r="L98" s="7">
        <v>0</v>
      </c>
      <c r="M98" s="7">
        <f t="shared" si="28"/>
        <v>68869379190.92688</v>
      </c>
      <c r="N98" s="139" t="s">
        <v>437</v>
      </c>
      <c r="O98" s="10">
        <f t="shared" si="33"/>
        <v>29</v>
      </c>
      <c r="P98" s="11">
        <f t="shared" si="37"/>
        <v>232573868.01054925</v>
      </c>
      <c r="Q98" s="11">
        <f t="shared" si="34"/>
        <v>212802697.87133935</v>
      </c>
      <c r="R98" s="37">
        <f t="shared" si="38"/>
        <v>445376565.88188863</v>
      </c>
      <c r="S98" s="39">
        <f t="shared" si="39"/>
        <v>0.77777777777777779</v>
      </c>
      <c r="T98" s="38">
        <f t="shared" si="44"/>
        <v>232573868.01054925</v>
      </c>
      <c r="U98" s="15">
        <f t="shared" si="45"/>
        <v>113830127.67536414</v>
      </c>
      <c r="V98" s="15">
        <f t="shared" si="40"/>
        <v>346403995.68591338</v>
      </c>
      <c r="W98" s="13">
        <f t="shared" si="41"/>
        <v>2</v>
      </c>
      <c r="X98" s="14">
        <f t="shared" si="42"/>
        <v>99016596.763066962</v>
      </c>
      <c r="Y98" s="138"/>
    </row>
    <row r="99" spans="1:25" x14ac:dyDescent="0.35">
      <c r="A99" s="1">
        <v>47484</v>
      </c>
      <c r="B99" s="9">
        <f t="shared" si="46"/>
        <v>31</v>
      </c>
      <c r="C99" s="5">
        <f>VLOOKUP(A99,Encargos!$A$8:$B$652,2,0)</f>
        <v>3.5720000000000001E-3</v>
      </c>
      <c r="D99">
        <f t="shared" si="43"/>
        <v>220</v>
      </c>
      <c r="E99" s="7">
        <f t="shared" si="35"/>
        <v>68869379190.92688</v>
      </c>
      <c r="F99" s="7">
        <f t="shared" si="36"/>
        <v>246001422.46999082</v>
      </c>
      <c r="G99" s="7">
        <f t="shared" si="29"/>
        <v>69115380613.396866</v>
      </c>
      <c r="H99" s="7">
        <f t="shared" si="30"/>
        <v>230384602.04465625</v>
      </c>
      <c r="I99" s="8">
        <f t="shared" si="31"/>
        <v>443808098.49804169</v>
      </c>
      <c r="J99" s="7">
        <f t="shared" si="32"/>
        <v>230384602.04465625</v>
      </c>
      <c r="K99" s="8">
        <f t="shared" si="27"/>
        <v>213423496.45338544</v>
      </c>
      <c r="L99" s="7">
        <v>0</v>
      </c>
      <c r="M99" s="7">
        <f t="shared" si="28"/>
        <v>68901957116.943481</v>
      </c>
      <c r="N99" s="139" t="s">
        <v>438</v>
      </c>
      <c r="O99" s="10">
        <f t="shared" si="33"/>
        <v>29</v>
      </c>
      <c r="P99" s="11">
        <f t="shared" si="37"/>
        <v>232542747.23978323</v>
      </c>
      <c r="Q99" s="11">
        <f t="shared" si="34"/>
        <v>214136579.32268631</v>
      </c>
      <c r="R99" s="37">
        <f t="shared" si="38"/>
        <v>446679326.56246954</v>
      </c>
      <c r="S99" s="39">
        <f t="shared" si="39"/>
        <v>0.88888888888888884</v>
      </c>
      <c r="T99" s="38">
        <f t="shared" si="44"/>
        <v>232542747.23978323</v>
      </c>
      <c r="U99" s="15">
        <f t="shared" si="45"/>
        <v>164505543.03796744</v>
      </c>
      <c r="V99" s="15">
        <f t="shared" si="40"/>
        <v>397048290.27775067</v>
      </c>
      <c r="W99" s="13">
        <f t="shared" si="41"/>
        <v>2</v>
      </c>
      <c r="X99" s="14">
        <f t="shared" si="42"/>
        <v>49653113.958810732</v>
      </c>
      <c r="Y99" s="138"/>
    </row>
    <row r="100" spans="1:25" x14ac:dyDescent="0.35">
      <c r="A100" s="1">
        <v>47515</v>
      </c>
      <c r="B100" s="9">
        <f t="shared" si="46"/>
        <v>28</v>
      </c>
      <c r="C100" s="5">
        <f>VLOOKUP(A100,Encargos!$A$8:$B$652,2,0)</f>
        <v>3.5720000000000001E-3</v>
      </c>
      <c r="D100">
        <f t="shared" si="43"/>
        <v>219</v>
      </c>
      <c r="E100" s="7">
        <f t="shared" si="35"/>
        <v>68901957116.943481</v>
      </c>
      <c r="F100" s="7">
        <f t="shared" si="36"/>
        <v>246117790.82172212</v>
      </c>
      <c r="G100" s="7">
        <f t="shared" si="29"/>
        <v>69148074907.765198</v>
      </c>
      <c r="H100" s="7">
        <f t="shared" si="30"/>
        <v>230493583.025884</v>
      </c>
      <c r="I100" s="8">
        <f t="shared" si="31"/>
        <v>445393381.02587664</v>
      </c>
      <c r="J100" s="7">
        <f t="shared" si="32"/>
        <v>230493583.025884</v>
      </c>
      <c r="K100" s="8">
        <f t="shared" si="27"/>
        <v>214899797.99999264</v>
      </c>
      <c r="L100" s="7">
        <v>0</v>
      </c>
      <c r="M100" s="7">
        <f t="shared" si="28"/>
        <v>68933175109.765198</v>
      </c>
      <c r="N100" s="139" t="s">
        <v>148</v>
      </c>
      <c r="O100" s="10">
        <f t="shared" si="33"/>
        <v>27</v>
      </c>
      <c r="P100" s="11">
        <f t="shared" si="37"/>
        <v>232723918.10562271</v>
      </c>
      <c r="Q100" s="11">
        <f t="shared" si="34"/>
        <v>215639957.84770456</v>
      </c>
      <c r="R100" s="37">
        <f t="shared" si="38"/>
        <v>448363875.9533273</v>
      </c>
      <c r="S100" s="39">
        <f t="shared" si="39"/>
        <v>0.88888888888888884</v>
      </c>
      <c r="T100" s="38">
        <f t="shared" si="44"/>
        <v>232723918.10562271</v>
      </c>
      <c r="U100" s="15">
        <f t="shared" si="45"/>
        <v>165821749.40844595</v>
      </c>
      <c r="V100" s="15">
        <f t="shared" si="40"/>
        <v>398545667.51406866</v>
      </c>
      <c r="W100" s="13">
        <f t="shared" si="41"/>
        <v>1</v>
      </c>
      <c r="X100" s="14">
        <f t="shared" si="42"/>
        <v>49831542.11519175</v>
      </c>
      <c r="Y100" s="138"/>
    </row>
    <row r="101" spans="1:25" x14ac:dyDescent="0.35">
      <c r="A101" s="1">
        <v>47543</v>
      </c>
      <c r="B101" s="9">
        <f t="shared" si="46"/>
        <v>31</v>
      </c>
      <c r="C101" s="5">
        <f>VLOOKUP(A101,Encargos!$A$8:$B$652,2,0)</f>
        <v>4.1739999999999998E-3</v>
      </c>
      <c r="D101">
        <f t="shared" si="43"/>
        <v>218</v>
      </c>
      <c r="E101" s="7">
        <f t="shared" si="35"/>
        <v>68933175109.765198</v>
      </c>
      <c r="F101" s="7">
        <f t="shared" si="36"/>
        <v>287727072.90815991</v>
      </c>
      <c r="G101" s="7">
        <f t="shared" si="29"/>
        <v>69220902182.673355</v>
      </c>
      <c r="H101" s="7">
        <f t="shared" si="30"/>
        <v>230736340.60891119</v>
      </c>
      <c r="I101" s="8">
        <f t="shared" si="31"/>
        <v>447252452.99827856</v>
      </c>
      <c r="J101" s="7">
        <f t="shared" si="32"/>
        <v>230736340.60891119</v>
      </c>
      <c r="K101" s="8">
        <f t="shared" si="27"/>
        <v>216516112.38936737</v>
      </c>
      <c r="L101" s="7">
        <v>0</v>
      </c>
      <c r="M101" s="7">
        <f t="shared" si="28"/>
        <v>69004386070.283997</v>
      </c>
      <c r="N101" s="139" t="s">
        <v>439</v>
      </c>
      <c r="O101" s="10">
        <f t="shared" si="33"/>
        <v>29</v>
      </c>
      <c r="P101" s="11">
        <f t="shared" si="37"/>
        <v>233037130.71957412</v>
      </c>
      <c r="Q101" s="11">
        <f t="shared" si="34"/>
        <v>217361431.28356403</v>
      </c>
      <c r="R101" s="37">
        <f t="shared" si="38"/>
        <v>450398562.00313818</v>
      </c>
      <c r="S101" s="39">
        <f t="shared" si="39"/>
        <v>0.88888888888888884</v>
      </c>
      <c r="T101" s="38">
        <f t="shared" si="44"/>
        <v>233037130.71957412</v>
      </c>
      <c r="U101" s="15">
        <f t="shared" si="45"/>
        <v>167317146.61654869</v>
      </c>
      <c r="V101" s="15">
        <f t="shared" si="40"/>
        <v>400354277.33612281</v>
      </c>
      <c r="W101" s="13">
        <f t="shared" si="41"/>
        <v>2</v>
      </c>
      <c r="X101" s="14">
        <f t="shared" si="42"/>
        <v>50066282.233359508</v>
      </c>
      <c r="Y101" s="138"/>
    </row>
    <row r="102" spans="1:25" x14ac:dyDescent="0.35">
      <c r="A102" s="1">
        <v>47574</v>
      </c>
      <c r="B102" s="9">
        <f t="shared" si="46"/>
        <v>30</v>
      </c>
      <c r="C102" s="5">
        <f>VLOOKUP(A102,Encargos!$A$8:$B$652,2,0)</f>
        <v>3.4899999999999996E-3</v>
      </c>
      <c r="D102">
        <f t="shared" si="43"/>
        <v>217</v>
      </c>
      <c r="E102" s="7">
        <f t="shared" si="35"/>
        <v>69004386070.283997</v>
      </c>
      <c r="F102" s="7">
        <f t="shared" si="36"/>
        <v>240825307.38529113</v>
      </c>
      <c r="G102" s="7">
        <f t="shared" si="29"/>
        <v>69245211377.669281</v>
      </c>
      <c r="H102" s="7">
        <f t="shared" si="30"/>
        <v>230817371.25889763</v>
      </c>
      <c r="I102" s="8">
        <f t="shared" si="31"/>
        <v>448813364.05924261</v>
      </c>
      <c r="J102" s="7">
        <f t="shared" si="32"/>
        <v>230817371.25889763</v>
      </c>
      <c r="K102" s="8">
        <f t="shared" si="27"/>
        <v>217995992.80034497</v>
      </c>
      <c r="L102" s="7">
        <v>0</v>
      </c>
      <c r="M102" s="7">
        <f t="shared" si="28"/>
        <v>69027215384.868927</v>
      </c>
      <c r="N102" s="139" t="s">
        <v>150</v>
      </c>
      <c r="O102" s="10">
        <f t="shared" si="33"/>
        <v>29</v>
      </c>
      <c r="P102" s="11">
        <f t="shared" si="37"/>
        <v>233047001.39750338</v>
      </c>
      <c r="Q102" s="11">
        <f t="shared" si="34"/>
        <v>218731395.88762426</v>
      </c>
      <c r="R102" s="37">
        <f t="shared" si="38"/>
        <v>451778397.28512764</v>
      </c>
      <c r="S102" s="39">
        <f t="shared" si="39"/>
        <v>0.88888888888888884</v>
      </c>
      <c r="T102" s="38">
        <f t="shared" si="44"/>
        <v>233047001.39750338</v>
      </c>
      <c r="U102" s="15">
        <f t="shared" si="45"/>
        <v>168533796.18927675</v>
      </c>
      <c r="V102" s="15">
        <f t="shared" si="40"/>
        <v>401580797.58678013</v>
      </c>
      <c r="W102" s="13">
        <f t="shared" si="41"/>
        <v>1</v>
      </c>
      <c r="X102" s="14">
        <f t="shared" si="42"/>
        <v>50208429.898258604</v>
      </c>
      <c r="Y102" s="138"/>
    </row>
    <row r="103" spans="1:25" x14ac:dyDescent="0.35">
      <c r="A103" s="1">
        <v>47604</v>
      </c>
      <c r="B103" s="9">
        <f t="shared" si="46"/>
        <v>31</v>
      </c>
      <c r="C103" s="5">
        <f>VLOOKUP(A103,Encargos!$A$8:$B$652,2,0)</f>
        <v>3.1490000000000003E-3</v>
      </c>
      <c r="D103">
        <f t="shared" si="43"/>
        <v>216</v>
      </c>
      <c r="E103" s="7">
        <f t="shared" si="35"/>
        <v>69027215384.868927</v>
      </c>
      <c r="F103" s="7">
        <f t="shared" si="36"/>
        <v>217366701.24695227</v>
      </c>
      <c r="G103" s="7">
        <f t="shared" si="29"/>
        <v>69244582086.115875</v>
      </c>
      <c r="H103" s="7">
        <f t="shared" si="30"/>
        <v>230815273.62038627</v>
      </c>
      <c r="I103" s="8">
        <f t="shared" si="31"/>
        <v>450226677.34266502</v>
      </c>
      <c r="J103" s="7">
        <f t="shared" si="32"/>
        <v>230815273.62038627</v>
      </c>
      <c r="K103" s="8">
        <f t="shared" si="27"/>
        <v>219411403.72227874</v>
      </c>
      <c r="L103" s="7">
        <v>0</v>
      </c>
      <c r="M103" s="7">
        <f t="shared" si="28"/>
        <v>69025170682.3936</v>
      </c>
      <c r="N103" s="139" t="s">
        <v>440</v>
      </c>
      <c r="O103" s="10">
        <f t="shared" si="33"/>
        <v>29</v>
      </c>
      <c r="P103" s="11">
        <f t="shared" si="37"/>
        <v>232903065.95893905</v>
      </c>
      <c r="Q103" s="11">
        <f t="shared" si="34"/>
        <v>220057688.74524188</v>
      </c>
      <c r="R103" s="37">
        <f t="shared" si="38"/>
        <v>452960754.70418096</v>
      </c>
      <c r="S103" s="39">
        <f t="shared" si="39"/>
        <v>0.88888888888888884</v>
      </c>
      <c r="T103" s="38">
        <f t="shared" si="44"/>
        <v>232903065.95893905</v>
      </c>
      <c r="U103" s="15">
        <f t="shared" si="45"/>
        <v>169728716.00033292</v>
      </c>
      <c r="V103" s="15">
        <f t="shared" si="40"/>
        <v>402631781.95927197</v>
      </c>
      <c r="W103" s="13">
        <f t="shared" si="41"/>
        <v>2</v>
      </c>
      <c r="X103" s="14">
        <f t="shared" si="42"/>
        <v>50352202.381617963</v>
      </c>
      <c r="Y103" s="138"/>
    </row>
    <row r="104" spans="1:25" x14ac:dyDescent="0.35">
      <c r="A104" s="1">
        <v>47635</v>
      </c>
      <c r="B104" s="9">
        <f t="shared" si="46"/>
        <v>30</v>
      </c>
      <c r="C104" s="5">
        <f>VLOOKUP(A104,Encargos!$A$8:$B$652,2,0)</f>
        <v>3.8319999999999999E-3</v>
      </c>
      <c r="D104">
        <f t="shared" si="43"/>
        <v>215</v>
      </c>
      <c r="E104" s="7">
        <f t="shared" si="35"/>
        <v>69025170682.3936</v>
      </c>
      <c r="F104" s="7">
        <f t="shared" si="36"/>
        <v>264504454.05493227</v>
      </c>
      <c r="G104" s="7">
        <f t="shared" si="29"/>
        <v>69289675136.448532</v>
      </c>
      <c r="H104" s="7">
        <f t="shared" si="30"/>
        <v>230965583.78816178</v>
      </c>
      <c r="I104" s="8">
        <f t="shared" si="31"/>
        <v>451951945.97024214</v>
      </c>
      <c r="J104" s="7">
        <f t="shared" si="32"/>
        <v>230965583.78816178</v>
      </c>
      <c r="K104" s="8">
        <f t="shared" si="27"/>
        <v>220986362.18208036</v>
      </c>
      <c r="L104" s="7">
        <v>0</v>
      </c>
      <c r="M104" s="7">
        <f t="shared" si="28"/>
        <v>69068688774.266449</v>
      </c>
      <c r="N104" s="139" t="s">
        <v>152</v>
      </c>
      <c r="O104" s="10">
        <f t="shared" si="33"/>
        <v>29</v>
      </c>
      <c r="P104" s="11">
        <f t="shared" si="37"/>
        <v>233282689.96474144</v>
      </c>
      <c r="Q104" s="11">
        <f t="shared" si="34"/>
        <v>221804902.38540232</v>
      </c>
      <c r="R104" s="37">
        <f t="shared" si="38"/>
        <v>455087592.35014379</v>
      </c>
      <c r="S104" s="39">
        <f t="shared" si="39"/>
        <v>0.88888888888888884</v>
      </c>
      <c r="T104" s="38">
        <f t="shared" si="44"/>
        <v>233282689.96474144</v>
      </c>
      <c r="U104" s="15">
        <f t="shared" si="45"/>
        <v>171239614.34649745</v>
      </c>
      <c r="V104" s="15">
        <f t="shared" si="40"/>
        <v>404522304.31123888</v>
      </c>
      <c r="W104" s="13">
        <f t="shared" si="41"/>
        <v>1</v>
      </c>
      <c r="X104" s="14">
        <f t="shared" si="42"/>
        <v>50577919.313547611</v>
      </c>
      <c r="Y104" s="138"/>
    </row>
    <row r="105" spans="1:25" x14ac:dyDescent="0.35">
      <c r="A105" s="1">
        <v>47665</v>
      </c>
      <c r="B105" s="9">
        <f t="shared" si="46"/>
        <v>31</v>
      </c>
      <c r="C105" s="5">
        <f>VLOOKUP(A105,Encargos!$A$8:$B$652,2,0)</f>
        <v>4.1739999999999998E-3</v>
      </c>
      <c r="D105">
        <f t="shared" si="43"/>
        <v>214</v>
      </c>
      <c r="E105" s="7">
        <f t="shared" si="35"/>
        <v>69068688774.266449</v>
      </c>
      <c r="F105" s="7">
        <f t="shared" si="36"/>
        <v>288292706.94378817</v>
      </c>
      <c r="G105" s="7">
        <f t="shared" si="29"/>
        <v>69356981481.210236</v>
      </c>
      <c r="H105" s="7">
        <f t="shared" si="30"/>
        <v>231189938.27070081</v>
      </c>
      <c r="I105" s="8">
        <f t="shared" si="31"/>
        <v>453838393.39272201</v>
      </c>
      <c r="J105" s="7">
        <f t="shared" si="32"/>
        <v>231189938.27070081</v>
      </c>
      <c r="K105" s="8">
        <f t="shared" si="27"/>
        <v>222648455.1220212</v>
      </c>
      <c r="L105" s="7">
        <v>0</v>
      </c>
      <c r="M105" s="7">
        <f t="shared" si="28"/>
        <v>69134333026.088226</v>
      </c>
      <c r="N105" s="139" t="s">
        <v>441</v>
      </c>
      <c r="O105" s="10">
        <f t="shared" si="33"/>
        <v>29</v>
      </c>
      <c r="P105" s="11">
        <f t="shared" si="37"/>
        <v>233513114.07900861</v>
      </c>
      <c r="Q105" s="11">
        <f t="shared" si="34"/>
        <v>223517715.81491539</v>
      </c>
      <c r="R105" s="37">
        <f t="shared" si="38"/>
        <v>457030829.893924</v>
      </c>
      <c r="S105" s="39">
        <f t="shared" si="39"/>
        <v>0.88888888888888884</v>
      </c>
      <c r="T105" s="38">
        <f t="shared" si="44"/>
        <v>233513114.07900861</v>
      </c>
      <c r="U105" s="15">
        <f t="shared" si="45"/>
        <v>172736512.49336824</v>
      </c>
      <c r="V105" s="15">
        <f t="shared" si="40"/>
        <v>406249626.57237685</v>
      </c>
      <c r="W105" s="13">
        <f t="shared" si="41"/>
        <v>2</v>
      </c>
      <c r="X105" s="14">
        <f t="shared" si="42"/>
        <v>50802410.841848284</v>
      </c>
      <c r="Y105" s="138"/>
    </row>
    <row r="106" spans="1:25" x14ac:dyDescent="0.35">
      <c r="A106" s="1">
        <v>47696</v>
      </c>
      <c r="B106" s="9">
        <f t="shared" si="46"/>
        <v>31</v>
      </c>
      <c r="C106" s="5">
        <f>VLOOKUP(A106,Encargos!$A$8:$B$652,2,0)</f>
        <v>3.1490000000000003E-3</v>
      </c>
      <c r="D106">
        <f t="shared" si="43"/>
        <v>213</v>
      </c>
      <c r="E106" s="7">
        <f t="shared" si="35"/>
        <v>69134333026.088226</v>
      </c>
      <c r="F106" s="7">
        <f t="shared" si="36"/>
        <v>217704014.69915184</v>
      </c>
      <c r="G106" s="7">
        <f t="shared" si="29"/>
        <v>69352037040.787384</v>
      </c>
      <c r="H106" s="7">
        <f t="shared" si="30"/>
        <v>231173456.80262464</v>
      </c>
      <c r="I106" s="8">
        <f t="shared" si="31"/>
        <v>455267530.49351579</v>
      </c>
      <c r="J106" s="7">
        <f t="shared" si="32"/>
        <v>231173456.80262464</v>
      </c>
      <c r="K106" s="8">
        <f t="shared" si="27"/>
        <v>224094073.69089115</v>
      </c>
      <c r="L106" s="7">
        <v>0</v>
      </c>
      <c r="M106" s="7">
        <f t="shared" si="28"/>
        <v>69127942967.096497</v>
      </c>
      <c r="N106" s="139" t="s">
        <v>442</v>
      </c>
      <c r="O106" s="10">
        <f t="shared" si="33"/>
        <v>29</v>
      </c>
      <c r="P106" s="11">
        <f t="shared" si="37"/>
        <v>233278067.58054319</v>
      </c>
      <c r="Q106" s="11">
        <f t="shared" si="34"/>
        <v>224754151.70463255</v>
      </c>
      <c r="R106" s="37">
        <f t="shared" si="38"/>
        <v>458032219.28517574</v>
      </c>
      <c r="S106" s="39">
        <f t="shared" si="39"/>
        <v>0.88888888888888884</v>
      </c>
      <c r="T106" s="38">
        <f t="shared" si="44"/>
        <v>233278067.58054319</v>
      </c>
      <c r="U106" s="15">
        <f t="shared" si="45"/>
        <v>173861682.89516857</v>
      </c>
      <c r="V106" s="15">
        <f t="shared" si="40"/>
        <v>407139750.47571176</v>
      </c>
      <c r="W106" s="13">
        <f t="shared" si="41"/>
        <v>2</v>
      </c>
      <c r="X106" s="14">
        <f t="shared" si="42"/>
        <v>50918196.112900861</v>
      </c>
      <c r="Y106" s="138"/>
    </row>
    <row r="107" spans="1:25" x14ac:dyDescent="0.35">
      <c r="A107" s="1">
        <v>47727</v>
      </c>
      <c r="B107" s="9">
        <f t="shared" si="46"/>
        <v>30</v>
      </c>
      <c r="C107" s="5">
        <f>VLOOKUP(A107,Encargos!$A$8:$B$652,2,0)</f>
        <v>4.516E-3</v>
      </c>
      <c r="D107">
        <f t="shared" si="43"/>
        <v>212</v>
      </c>
      <c r="E107" s="7">
        <f t="shared" si="35"/>
        <v>69127942967.096497</v>
      </c>
      <c r="F107" s="7">
        <f t="shared" si="36"/>
        <v>312181790.43940777</v>
      </c>
      <c r="G107" s="7">
        <f t="shared" si="29"/>
        <v>69440124757.535904</v>
      </c>
      <c r="H107" s="7">
        <f t="shared" si="30"/>
        <v>231467082.52511969</v>
      </c>
      <c r="I107" s="8">
        <f t="shared" si="31"/>
        <v>457323518.66122448</v>
      </c>
      <c r="J107" s="7">
        <f t="shared" si="32"/>
        <v>231467082.52511969</v>
      </c>
      <c r="K107" s="8">
        <f t="shared" si="27"/>
        <v>225856436.13610479</v>
      </c>
      <c r="L107" s="7">
        <v>0</v>
      </c>
      <c r="M107" s="7">
        <f t="shared" si="28"/>
        <v>69214268321.399796</v>
      </c>
      <c r="N107" s="139" t="s">
        <v>155</v>
      </c>
      <c r="O107" s="10">
        <f t="shared" si="33"/>
        <v>29</v>
      </c>
      <c r="P107" s="11">
        <f t="shared" si="37"/>
        <v>233957416.7566922</v>
      </c>
      <c r="Q107" s="11">
        <f t="shared" si="34"/>
        <v>226842330.78409943</v>
      </c>
      <c r="R107" s="37">
        <f t="shared" si="38"/>
        <v>460799747.54079163</v>
      </c>
      <c r="S107" s="39">
        <f t="shared" si="39"/>
        <v>0.88888888888888884</v>
      </c>
      <c r="T107" s="38">
        <f t="shared" si="44"/>
        <v>233957416.7566922</v>
      </c>
      <c r="U107" s="15">
        <f t="shared" si="45"/>
        <v>175642358.83512256</v>
      </c>
      <c r="V107" s="15">
        <f t="shared" si="40"/>
        <v>409599775.59181476</v>
      </c>
      <c r="W107" s="13">
        <f t="shared" si="41"/>
        <v>1</v>
      </c>
      <c r="X107" s="14">
        <f t="shared" si="42"/>
        <v>51211574.772249073</v>
      </c>
      <c r="Y107" s="138"/>
    </row>
    <row r="108" spans="1:25" x14ac:dyDescent="0.35">
      <c r="A108" s="1">
        <v>47757</v>
      </c>
      <c r="B108" s="9">
        <f t="shared" si="46"/>
        <v>31</v>
      </c>
      <c r="C108" s="5">
        <f>VLOOKUP(A108,Encargos!$A$8:$B$652,2,0)</f>
        <v>3.4760000000000004E-3</v>
      </c>
      <c r="D108">
        <f t="shared" si="43"/>
        <v>211</v>
      </c>
      <c r="E108" s="7">
        <f t="shared" si="35"/>
        <v>69214268321.399796</v>
      </c>
      <c r="F108" s="7">
        <f t="shared" si="36"/>
        <v>240588796.6851857</v>
      </c>
      <c r="G108" s="7">
        <f t="shared" si="29"/>
        <v>69454857118.084976</v>
      </c>
      <c r="H108" s="7">
        <f t="shared" si="30"/>
        <v>231516190.39361662</v>
      </c>
      <c r="I108" s="8">
        <f t="shared" si="31"/>
        <v>458913175.21209091</v>
      </c>
      <c r="J108" s="7">
        <f t="shared" si="32"/>
        <v>231516190.39361662</v>
      </c>
      <c r="K108" s="8">
        <f t="shared" si="27"/>
        <v>227396984.81847429</v>
      </c>
      <c r="L108" s="7">
        <v>0</v>
      </c>
      <c r="M108" s="7">
        <f t="shared" si="28"/>
        <v>69227460133.266495</v>
      </c>
      <c r="N108" s="139" t="s">
        <v>443</v>
      </c>
      <c r="O108" s="10">
        <f t="shared" si="33"/>
        <v>29</v>
      </c>
      <c r="P108" s="11">
        <f t="shared" si="37"/>
        <v>233704455.1611644</v>
      </c>
      <c r="Q108" s="11">
        <f t="shared" si="34"/>
        <v>228136338.31981561</v>
      </c>
      <c r="R108" s="37">
        <f t="shared" si="38"/>
        <v>461840793.48098004</v>
      </c>
      <c r="S108" s="39">
        <f t="shared" si="39"/>
        <v>0.88888888888888884</v>
      </c>
      <c r="T108" s="38">
        <f t="shared" si="44"/>
        <v>233704455.1611644</v>
      </c>
      <c r="U108" s="15">
        <f t="shared" si="45"/>
        <v>176820694.59970671</v>
      </c>
      <c r="V108" s="15">
        <f t="shared" si="40"/>
        <v>410525149.76087111</v>
      </c>
      <c r="W108" s="13">
        <f t="shared" si="41"/>
        <v>2</v>
      </c>
      <c r="X108" s="14">
        <f t="shared" si="42"/>
        <v>51334818.675610796</v>
      </c>
      <c r="Y108" s="138"/>
    </row>
    <row r="109" spans="1:25" x14ac:dyDescent="0.35">
      <c r="A109" s="1">
        <v>47788</v>
      </c>
      <c r="B109" s="9">
        <f t="shared" si="46"/>
        <v>30</v>
      </c>
      <c r="C109" s="5">
        <f>VLOOKUP(A109,Encargos!$A$8:$B$652,2,0)</f>
        <v>2.4659999999999999E-3</v>
      </c>
      <c r="D109">
        <f t="shared" si="43"/>
        <v>210</v>
      </c>
      <c r="E109" s="7">
        <f t="shared" si="35"/>
        <v>69227460133.266495</v>
      </c>
      <c r="F109" s="7">
        <f t="shared" si="36"/>
        <v>170714916.68863517</v>
      </c>
      <c r="G109" s="7">
        <f t="shared" si="29"/>
        <v>69398175049.955124</v>
      </c>
      <c r="H109" s="7">
        <f t="shared" si="30"/>
        <v>231327250.16651711</v>
      </c>
      <c r="I109" s="8">
        <f t="shared" si="31"/>
        <v>460044855.10216373</v>
      </c>
      <c r="J109" s="7">
        <f t="shared" si="32"/>
        <v>231327250.16651711</v>
      </c>
      <c r="K109" s="8">
        <f t="shared" si="27"/>
        <v>228717604.93564662</v>
      </c>
      <c r="L109" s="7">
        <v>0</v>
      </c>
      <c r="M109" s="7">
        <f t="shared" si="28"/>
        <v>69169457445.019485</v>
      </c>
      <c r="N109" s="139" t="s">
        <v>157</v>
      </c>
      <c r="O109" s="10">
        <f t="shared" si="33"/>
        <v>29</v>
      </c>
      <c r="P109" s="11">
        <f t="shared" si="37"/>
        <v>233364483.24128741</v>
      </c>
      <c r="Q109" s="11">
        <f t="shared" si="34"/>
        <v>229262799.57288235</v>
      </c>
      <c r="R109" s="37">
        <f t="shared" si="38"/>
        <v>462627282.81416976</v>
      </c>
      <c r="S109" s="39">
        <f t="shared" si="39"/>
        <v>0.88888888888888884</v>
      </c>
      <c r="T109" s="38">
        <f t="shared" si="44"/>
        <v>233364483.24128741</v>
      </c>
      <c r="U109" s="15">
        <f t="shared" si="45"/>
        <v>177859768.1490857</v>
      </c>
      <c r="V109" s="15">
        <f t="shared" si="40"/>
        <v>411224251.39037311</v>
      </c>
      <c r="W109" s="13">
        <f t="shared" si="41"/>
        <v>1</v>
      </c>
      <c r="X109" s="14">
        <f t="shared" si="42"/>
        <v>51412954.459321715</v>
      </c>
      <c r="Y109" s="138"/>
    </row>
    <row r="110" spans="1:25" x14ac:dyDescent="0.35">
      <c r="A110" s="1">
        <v>47818</v>
      </c>
      <c r="B110" s="9">
        <f t="shared" si="46"/>
        <v>31</v>
      </c>
      <c r="C110" s="5">
        <f>VLOOKUP(A110,Encargos!$A$8:$B$652,2,0)</f>
        <v>2.4659999999999999E-3</v>
      </c>
      <c r="D110">
        <f t="shared" si="43"/>
        <v>209</v>
      </c>
      <c r="E110" s="7">
        <f t="shared" si="35"/>
        <v>69169457445.019485</v>
      </c>
      <c r="F110" s="7">
        <f t="shared" si="36"/>
        <v>170571882.05941805</v>
      </c>
      <c r="G110" s="7">
        <f t="shared" si="29"/>
        <v>69340029327.078903</v>
      </c>
      <c r="H110" s="7">
        <f t="shared" si="30"/>
        <v>231133431.09026304</v>
      </c>
      <c r="I110" s="8">
        <f t="shared" si="31"/>
        <v>461179325.71484584</v>
      </c>
      <c r="J110" s="7">
        <f t="shared" si="32"/>
        <v>231133431.09026304</v>
      </c>
      <c r="K110" s="8">
        <f t="shared" si="27"/>
        <v>230045894.6245828</v>
      </c>
      <c r="L110" s="7">
        <v>0</v>
      </c>
      <c r="M110" s="7">
        <f t="shared" si="28"/>
        <v>69109983432.454315</v>
      </c>
      <c r="N110" s="139" t="s">
        <v>444</v>
      </c>
      <c r="O110" s="10">
        <f t="shared" si="33"/>
        <v>29</v>
      </c>
      <c r="P110" s="11">
        <f t="shared" si="37"/>
        <v>233107839.69426265</v>
      </c>
      <c r="Q110" s="11">
        <f t="shared" si="34"/>
        <v>230576546.06204781</v>
      </c>
      <c r="R110" s="37">
        <f t="shared" si="38"/>
        <v>463684385.75631046</v>
      </c>
      <c r="S110" s="39">
        <f t="shared" si="39"/>
        <v>0.88888888888888884</v>
      </c>
      <c r="T110" s="38">
        <f t="shared" si="44"/>
        <v>233107839.69426265</v>
      </c>
      <c r="U110" s="15">
        <f t="shared" si="45"/>
        <v>179056058.7557911</v>
      </c>
      <c r="V110" s="15">
        <f t="shared" si="40"/>
        <v>412163898.45005375</v>
      </c>
      <c r="W110" s="13">
        <f t="shared" si="41"/>
        <v>2</v>
      </c>
      <c r="X110" s="14">
        <f t="shared" si="42"/>
        <v>51539738.80501838</v>
      </c>
      <c r="Y110" s="138"/>
    </row>
    <row r="111" spans="1:25" x14ac:dyDescent="0.35">
      <c r="A111" s="1">
        <v>47849</v>
      </c>
      <c r="B111" s="9">
        <f t="shared" si="46"/>
        <v>31</v>
      </c>
      <c r="C111" s="5">
        <f>VLOOKUP(A111,Encargos!$A$8:$B$652,2,0)</f>
        <v>2.4659999999999999E-3</v>
      </c>
      <c r="D111">
        <f t="shared" si="43"/>
        <v>208</v>
      </c>
      <c r="E111" s="7">
        <f t="shared" si="35"/>
        <v>69109983432.454315</v>
      </c>
      <c r="F111" s="7">
        <f t="shared" si="36"/>
        <v>170425219.14443234</v>
      </c>
      <c r="G111" s="7">
        <f t="shared" si="29"/>
        <v>69280408651.598755</v>
      </c>
      <c r="H111" s="7">
        <f t="shared" si="30"/>
        <v>230934695.50532919</v>
      </c>
      <c r="I111" s="8">
        <f t="shared" si="31"/>
        <v>462316593.93205851</v>
      </c>
      <c r="J111" s="7">
        <f t="shared" si="32"/>
        <v>230934695.50532919</v>
      </c>
      <c r="K111" s="8">
        <f t="shared" si="27"/>
        <v>231381898.42672932</v>
      </c>
      <c r="L111" s="7">
        <v>0</v>
      </c>
      <c r="M111" s="7">
        <f t="shared" si="28"/>
        <v>69049026753.172028</v>
      </c>
      <c r="N111" s="139" t="s">
        <v>445</v>
      </c>
      <c r="O111" s="10">
        <f t="shared" si="33"/>
        <v>29</v>
      </c>
      <c r="P111" s="11">
        <f t="shared" si="37"/>
        <v>232912199.80086654</v>
      </c>
      <c r="Q111" s="11">
        <f t="shared" si="34"/>
        <v>231915631.65071884</v>
      </c>
      <c r="R111" s="37">
        <f t="shared" si="38"/>
        <v>464827831.45158541</v>
      </c>
      <c r="S111" s="39">
        <f t="shared" si="39"/>
        <v>1</v>
      </c>
      <c r="T111" s="38">
        <f t="shared" si="44"/>
        <v>232912199.80086654</v>
      </c>
      <c r="U111" s="15">
        <f t="shared" si="45"/>
        <v>231915631.65071887</v>
      </c>
      <c r="V111" s="15">
        <f t="shared" si="40"/>
        <v>464827831.45158541</v>
      </c>
      <c r="W111" s="13">
        <f t="shared" si="41"/>
        <v>2</v>
      </c>
      <c r="X111" s="14">
        <f t="shared" si="42"/>
        <v>0</v>
      </c>
      <c r="Y111" s="138"/>
    </row>
    <row r="112" spans="1:25" x14ac:dyDescent="0.35">
      <c r="A112" s="1">
        <v>47880</v>
      </c>
      <c r="B112" s="9">
        <f t="shared" si="46"/>
        <v>28</v>
      </c>
      <c r="C112" s="5">
        <f>VLOOKUP(A112,Encargos!$A$8:$B$652,2,0)</f>
        <v>2.4659999999999999E-3</v>
      </c>
      <c r="D112">
        <f t="shared" si="43"/>
        <v>207</v>
      </c>
      <c r="E112" s="7">
        <f t="shared" si="35"/>
        <v>69049026753.172028</v>
      </c>
      <c r="F112" s="7">
        <f t="shared" si="36"/>
        <v>170274899.97332221</v>
      </c>
      <c r="G112" s="7">
        <f t="shared" si="29"/>
        <v>69219301653.145355</v>
      </c>
      <c r="H112" s="7">
        <f t="shared" si="30"/>
        <v>230731005.51048455</v>
      </c>
      <c r="I112" s="8">
        <f t="shared" si="31"/>
        <v>463456666.65269512</v>
      </c>
      <c r="J112" s="7">
        <f t="shared" si="32"/>
        <v>230731005.51048455</v>
      </c>
      <c r="K112" s="8">
        <f t="shared" si="27"/>
        <v>232725661.14221057</v>
      </c>
      <c r="L112" s="7">
        <v>0</v>
      </c>
      <c r="M112" s="7">
        <f t="shared" si="28"/>
        <v>68986575992.003143</v>
      </c>
      <c r="N112" s="139" t="s">
        <v>160</v>
      </c>
      <c r="O112" s="10">
        <f t="shared" si="33"/>
        <v>27</v>
      </c>
      <c r="P112" s="11">
        <f t="shared" si="37"/>
        <v>232772778.78502461</v>
      </c>
      <c r="Q112" s="11">
        <f t="shared" si="34"/>
        <v>233279041.79228204</v>
      </c>
      <c r="R112" s="37">
        <f t="shared" si="38"/>
        <v>466051820.57730663</v>
      </c>
      <c r="S112" s="39">
        <f t="shared" si="39"/>
        <v>1</v>
      </c>
      <c r="T112" s="38">
        <f t="shared" si="44"/>
        <v>232772778.78502461</v>
      </c>
      <c r="U112" s="15">
        <f t="shared" si="45"/>
        <v>233279041.79228202</v>
      </c>
      <c r="V112" s="15">
        <f t="shared" si="40"/>
        <v>466051820.57730663</v>
      </c>
      <c r="W112" s="13">
        <f t="shared" si="41"/>
        <v>1</v>
      </c>
      <c r="X112" s="14">
        <f t="shared" si="42"/>
        <v>0</v>
      </c>
      <c r="Y112" s="138"/>
    </row>
    <row r="113" spans="1:25" x14ac:dyDescent="0.35">
      <c r="A113" s="1">
        <v>47908</v>
      </c>
      <c r="B113" s="9">
        <f t="shared" si="46"/>
        <v>31</v>
      </c>
      <c r="C113" s="5">
        <f>VLOOKUP(A113,Encargos!$A$8:$B$652,2,0)</f>
        <v>2.4659999999999999E-3</v>
      </c>
      <c r="D113">
        <f t="shared" si="43"/>
        <v>206</v>
      </c>
      <c r="E113" s="7">
        <f t="shared" si="35"/>
        <v>68986575992.003143</v>
      </c>
      <c r="F113" s="7">
        <f t="shared" si="36"/>
        <v>170120896.39627975</v>
      </c>
      <c r="G113" s="7">
        <f t="shared" si="29"/>
        <v>69156696888.399429</v>
      </c>
      <c r="H113" s="7">
        <f t="shared" si="30"/>
        <v>230522322.96133146</v>
      </c>
      <c r="I113" s="8">
        <f t="shared" si="31"/>
        <v>464599550.79266077</v>
      </c>
      <c r="J113" s="7">
        <f t="shared" si="32"/>
        <v>230522322.96133146</v>
      </c>
      <c r="K113" s="8">
        <f t="shared" si="27"/>
        <v>234077227.83132932</v>
      </c>
      <c r="L113" s="7">
        <v>0</v>
      </c>
      <c r="M113" s="7">
        <f t="shared" si="28"/>
        <v>68922619660.5681</v>
      </c>
      <c r="N113" s="139" t="s">
        <v>446</v>
      </c>
      <c r="O113" s="10">
        <f t="shared" si="33"/>
        <v>29</v>
      </c>
      <c r="P113" s="11">
        <f t="shared" si="37"/>
        <v>232506010.58163294</v>
      </c>
      <c r="Q113" s="11">
        <f t="shared" si="34"/>
        <v>234617178.42522812</v>
      </c>
      <c r="R113" s="37">
        <f t="shared" si="38"/>
        <v>467123189.00686109</v>
      </c>
      <c r="S113" s="39">
        <f t="shared" si="39"/>
        <v>1</v>
      </c>
      <c r="T113" s="38">
        <f t="shared" si="44"/>
        <v>232506010.58163294</v>
      </c>
      <c r="U113" s="15">
        <f t="shared" si="45"/>
        <v>234617178.42522815</v>
      </c>
      <c r="V113" s="15">
        <f t="shared" si="40"/>
        <v>467123189.00686109</v>
      </c>
      <c r="W113" s="13">
        <f t="shared" ref="W113:W116" si="47">A114-N113</f>
        <v>2</v>
      </c>
      <c r="X113" s="14">
        <f t="shared" ref="X113:X116" si="48">(R113-V113)*((1+C114)^(W113/B113))*((1+$C$1)^(W113/B113))</f>
        <v>0</v>
      </c>
      <c r="Y113" s="138"/>
    </row>
    <row r="114" spans="1:25" x14ac:dyDescent="0.35">
      <c r="A114" s="1">
        <v>47939</v>
      </c>
      <c r="B114" s="9">
        <f t="shared" si="46"/>
        <v>30</v>
      </c>
      <c r="C114" s="5">
        <f>VLOOKUP(A114,Encargos!$A$8:$B$652,2,0)</f>
        <v>2.4659999999999999E-3</v>
      </c>
      <c r="D114">
        <f t="shared" si="43"/>
        <v>205</v>
      </c>
      <c r="E114" s="7">
        <f t="shared" si="35"/>
        <v>68922619660.5681</v>
      </c>
      <c r="F114" s="7">
        <f t="shared" si="36"/>
        <v>169963180.08296093</v>
      </c>
      <c r="G114" s="7">
        <f t="shared" si="29"/>
        <v>69092582840.651062</v>
      </c>
      <c r="H114" s="7">
        <f t="shared" si="30"/>
        <v>230308609.46883687</v>
      </c>
      <c r="I114" s="8">
        <f t="shared" si="31"/>
        <v>465745253.28491539</v>
      </c>
      <c r="J114" s="7">
        <f t="shared" si="32"/>
        <v>230308609.46883687</v>
      </c>
      <c r="K114" s="8">
        <f t="shared" si="27"/>
        <v>235436643.81607851</v>
      </c>
      <c r="L114" s="7">
        <v>0</v>
      </c>
      <c r="M114" s="7">
        <f t="shared" si="28"/>
        <v>68857146196.834991</v>
      </c>
      <c r="N114" s="139" t="s">
        <v>162</v>
      </c>
      <c r="O114" s="10">
        <f t="shared" si="33"/>
        <v>29</v>
      </c>
      <c r="P114" s="11">
        <f t="shared" si="37"/>
        <v>232361825.11934662</v>
      </c>
      <c r="Q114" s="11">
        <f t="shared" si="34"/>
        <v>235997854.64046353</v>
      </c>
      <c r="R114" s="37">
        <f t="shared" si="38"/>
        <v>468359679.75981015</v>
      </c>
      <c r="S114" s="39">
        <f t="shared" si="39"/>
        <v>1</v>
      </c>
      <c r="T114" s="38">
        <f t="shared" si="44"/>
        <v>232361825.11934662</v>
      </c>
      <c r="U114" s="15">
        <f t="shared" si="45"/>
        <v>235997854.64046353</v>
      </c>
      <c r="V114" s="15">
        <f t="shared" si="40"/>
        <v>468359679.75981015</v>
      </c>
      <c r="W114" s="13">
        <f t="shared" si="47"/>
        <v>1</v>
      </c>
      <c r="X114" s="14">
        <f t="shared" si="48"/>
        <v>0</v>
      </c>
      <c r="Y114" s="138"/>
    </row>
    <row r="115" spans="1:25" x14ac:dyDescent="0.35">
      <c r="A115" s="1">
        <v>47969</v>
      </c>
      <c r="B115" s="9">
        <f t="shared" si="46"/>
        <v>31</v>
      </c>
      <c r="C115" s="5">
        <f>VLOOKUP(A115,Encargos!$A$8:$B$652,2,0)</f>
        <v>2.4659999999999999E-3</v>
      </c>
      <c r="D115">
        <f t="shared" si="43"/>
        <v>204</v>
      </c>
      <c r="E115" s="7">
        <f t="shared" si="35"/>
        <v>68857146196.834991</v>
      </c>
      <c r="F115" s="7">
        <f t="shared" si="36"/>
        <v>169801722.52139509</v>
      </c>
      <c r="G115" s="7">
        <f t="shared" si="29"/>
        <v>69026947919.356384</v>
      </c>
      <c r="H115" s="7">
        <f t="shared" si="30"/>
        <v>230089826.39785463</v>
      </c>
      <c r="I115" s="8">
        <f t="shared" si="31"/>
        <v>466893781.07951593</v>
      </c>
      <c r="J115" s="7">
        <f t="shared" si="32"/>
        <v>230089826.39785463</v>
      </c>
      <c r="K115" s="8">
        <f t="shared" si="27"/>
        <v>236803954.68166131</v>
      </c>
      <c r="L115" s="7">
        <v>0</v>
      </c>
      <c r="M115" s="7">
        <f t="shared" si="28"/>
        <v>68790143964.674728</v>
      </c>
      <c r="N115" s="139" t="s">
        <v>447</v>
      </c>
      <c r="O115" s="10">
        <f t="shared" si="33"/>
        <v>29</v>
      </c>
      <c r="P115" s="11">
        <f t="shared" si="37"/>
        <v>232079686.15344483</v>
      </c>
      <c r="Q115" s="11">
        <f t="shared" si="34"/>
        <v>237350195.0705815</v>
      </c>
      <c r="R115" s="37">
        <f t="shared" si="38"/>
        <v>469429881.22402632</v>
      </c>
      <c r="S115" s="39">
        <f t="shared" si="39"/>
        <v>1</v>
      </c>
      <c r="T115" s="38">
        <f t="shared" si="44"/>
        <v>232079686.15344483</v>
      </c>
      <c r="U115" s="15">
        <f t="shared" si="45"/>
        <v>237350195.0705815</v>
      </c>
      <c r="V115" s="15">
        <f t="shared" si="40"/>
        <v>469429881.22402632</v>
      </c>
      <c r="W115" s="13">
        <f t="shared" si="47"/>
        <v>2</v>
      </c>
      <c r="X115" s="14">
        <f t="shared" si="48"/>
        <v>0</v>
      </c>
      <c r="Y115" s="138"/>
    </row>
    <row r="116" spans="1:25" x14ac:dyDescent="0.35">
      <c r="A116" s="1">
        <v>48000</v>
      </c>
      <c r="B116" s="9">
        <f t="shared" si="46"/>
        <v>30</v>
      </c>
      <c r="C116" s="5">
        <f>VLOOKUP(A116,Encargos!$A$8:$B$652,2,0)</f>
        <v>2.4659999999999999E-3</v>
      </c>
      <c r="D116">
        <f t="shared" si="43"/>
        <v>203</v>
      </c>
      <c r="E116" s="7">
        <f t="shared" si="35"/>
        <v>68790143964.674728</v>
      </c>
      <c r="F116" s="7">
        <f t="shared" si="36"/>
        <v>169636495.01688787</v>
      </c>
      <c r="G116" s="7">
        <f t="shared" si="29"/>
        <v>68959780459.69162</v>
      </c>
      <c r="H116" s="7">
        <f t="shared" si="30"/>
        <v>229865934.86563873</v>
      </c>
      <c r="I116" s="8">
        <f t="shared" si="31"/>
        <v>468045141.14365804</v>
      </c>
      <c r="J116" s="7">
        <f t="shared" si="32"/>
        <v>229865934.86563873</v>
      </c>
      <c r="K116" s="8">
        <f t="shared" si="27"/>
        <v>238179206.27801931</v>
      </c>
      <c r="L116" s="7">
        <v>0</v>
      </c>
      <c r="M116" s="7">
        <f t="shared" si="28"/>
        <v>68721601253.413589</v>
      </c>
      <c r="N116" s="139" t="s">
        <v>164</v>
      </c>
      <c r="O116" s="10">
        <f t="shared" si="33"/>
        <v>29</v>
      </c>
      <c r="P116" s="11">
        <f t="shared" si="37"/>
        <v>231925523.31433353</v>
      </c>
      <c r="Q116" s="11">
        <f t="shared" si="34"/>
        <v>238746954.55432874</v>
      </c>
      <c r="R116" s="37">
        <f t="shared" si="38"/>
        <v>470672477.86866224</v>
      </c>
      <c r="S116" s="39">
        <f t="shared" si="39"/>
        <v>1</v>
      </c>
      <c r="T116" s="38">
        <f t="shared" si="44"/>
        <v>231925523.31433353</v>
      </c>
      <c r="U116" s="15">
        <f t="shared" si="45"/>
        <v>238746954.55432871</v>
      </c>
      <c r="V116" s="15">
        <f t="shared" si="40"/>
        <v>470672477.86866224</v>
      </c>
      <c r="W116" s="13">
        <f t="shared" si="47"/>
        <v>1</v>
      </c>
      <c r="X116" s="14">
        <f t="shared" si="48"/>
        <v>0</v>
      </c>
      <c r="Y116" s="138"/>
    </row>
    <row r="117" spans="1:25" x14ac:dyDescent="0.35">
      <c r="A117" s="1">
        <v>48030</v>
      </c>
      <c r="B117" s="9">
        <f t="shared" si="46"/>
        <v>31</v>
      </c>
      <c r="C117" s="5">
        <f>VLOOKUP(A117,Encargos!$A$8:$B$652,2,0)</f>
        <v>2.4659999999999999E-3</v>
      </c>
      <c r="D117">
        <f t="shared" si="43"/>
        <v>202</v>
      </c>
      <c r="E117" s="7">
        <f t="shared" si="35"/>
        <v>68721601253.413589</v>
      </c>
      <c r="F117" s="7">
        <f t="shared" si="36"/>
        <v>169467468.69091791</v>
      </c>
      <c r="G117" s="7">
        <f t="shared" si="29"/>
        <v>68891068722.104507</v>
      </c>
      <c r="H117" s="7">
        <f t="shared" si="30"/>
        <v>229636895.74034837</v>
      </c>
      <c r="I117" s="8">
        <f t="shared" si="31"/>
        <v>469199340.46171838</v>
      </c>
      <c r="J117" s="7">
        <f t="shared" si="32"/>
        <v>229636895.74034837</v>
      </c>
      <c r="K117" s="8">
        <f t="shared" si="27"/>
        <v>239562444.72137001</v>
      </c>
      <c r="L117" s="7">
        <v>0</v>
      </c>
      <c r="M117" s="7">
        <f t="shared" si="28"/>
        <v>68651506277.383133</v>
      </c>
      <c r="N117" s="139" t="s">
        <v>448</v>
      </c>
      <c r="O117" s="10">
        <f t="shared" si="33"/>
        <v>29</v>
      </c>
      <c r="P117" s="11">
        <f t="shared" si="37"/>
        <v>231632915.90047026</v>
      </c>
      <c r="Q117" s="11">
        <f t="shared" si="34"/>
        <v>240115048.17409185</v>
      </c>
      <c r="R117" s="37">
        <f t="shared" si="38"/>
        <v>471747964.07456207</v>
      </c>
      <c r="S117" s="39">
        <f t="shared" si="39"/>
        <v>1</v>
      </c>
      <c r="T117" s="38">
        <f t="shared" si="44"/>
        <v>231632915.90047026</v>
      </c>
      <c r="U117" s="15">
        <f t="shared" si="45"/>
        <v>240115048.17409182</v>
      </c>
      <c r="V117" s="15">
        <f t="shared" si="40"/>
        <v>471747964.07456207</v>
      </c>
      <c r="W117" s="13"/>
      <c r="X117" s="14"/>
      <c r="Y117" s="138"/>
    </row>
    <row r="118" spans="1:25" x14ac:dyDescent="0.35">
      <c r="A118" s="1">
        <v>48061</v>
      </c>
      <c r="B118" s="9">
        <f t="shared" si="46"/>
        <v>31</v>
      </c>
      <c r="C118" s="5">
        <f>VLOOKUP(A118,Encargos!$A$8:$B$652,2,0)</f>
        <v>2.4659999999999999E-3</v>
      </c>
      <c r="D118">
        <f t="shared" si="43"/>
        <v>201</v>
      </c>
      <c r="E118" s="7">
        <f t="shared" si="35"/>
        <v>68651506277.383133</v>
      </c>
      <c r="F118" s="7">
        <f t="shared" si="36"/>
        <v>169294614.48002681</v>
      </c>
      <c r="G118" s="7">
        <f t="shared" si="29"/>
        <v>68820800891.863159</v>
      </c>
      <c r="H118" s="7">
        <f t="shared" si="30"/>
        <v>229402669.63954389</v>
      </c>
      <c r="I118" s="8">
        <f t="shared" si="31"/>
        <v>470356386.03529686</v>
      </c>
      <c r="J118" s="7">
        <f t="shared" si="32"/>
        <v>229402669.63954389</v>
      </c>
      <c r="K118" s="8">
        <f t="shared" si="27"/>
        <v>240953716.39575297</v>
      </c>
      <c r="L118" s="7">
        <v>0</v>
      </c>
      <c r="M118" s="7">
        <f t="shared" si="28"/>
        <v>68579847175.467407</v>
      </c>
      <c r="N118" s="139" t="s">
        <v>449</v>
      </c>
      <c r="O118" s="10">
        <f t="shared" si="33"/>
        <v>29</v>
      </c>
      <c r="P118" s="11">
        <f t="shared" si="37"/>
        <v>231401765.4314712</v>
      </c>
      <c r="Q118" s="11">
        <f t="shared" si="34"/>
        <v>241509529.12249866</v>
      </c>
      <c r="R118" s="37">
        <f t="shared" si="38"/>
        <v>472911294.55396986</v>
      </c>
      <c r="S118" s="39">
        <f t="shared" si="39"/>
        <v>1</v>
      </c>
      <c r="T118" s="38">
        <f t="shared" si="44"/>
        <v>231401765.4314712</v>
      </c>
      <c r="U118" s="15">
        <f t="shared" si="45"/>
        <v>241509529.12249866</v>
      </c>
      <c r="V118" s="15">
        <f t="shared" si="40"/>
        <v>472911294.55396986</v>
      </c>
      <c r="W118" s="13"/>
      <c r="X118" s="14"/>
      <c r="Y118" s="138"/>
    </row>
    <row r="119" spans="1:25" x14ac:dyDescent="0.35">
      <c r="A119" s="1">
        <v>48092</v>
      </c>
      <c r="B119" s="9">
        <f t="shared" si="46"/>
        <v>30</v>
      </c>
      <c r="C119" s="5">
        <f>VLOOKUP(A119,Encargos!$A$8:$B$652,2,0)</f>
        <v>2.4659999999999999E-3</v>
      </c>
      <c r="D119">
        <f t="shared" si="43"/>
        <v>200</v>
      </c>
      <c r="E119" s="7">
        <f t="shared" si="35"/>
        <v>68579847175.467407</v>
      </c>
      <c r="F119" s="7">
        <f t="shared" si="36"/>
        <v>169117903.13470262</v>
      </c>
      <c r="G119" s="7">
        <f t="shared" si="29"/>
        <v>68748965078.602112</v>
      </c>
      <c r="H119" s="7">
        <f t="shared" si="30"/>
        <v>229163216.92867371</v>
      </c>
      <c r="I119" s="8">
        <f t="shared" si="31"/>
        <v>471516284.88326001</v>
      </c>
      <c r="J119" s="7">
        <f t="shared" si="32"/>
        <v>229163216.92867371</v>
      </c>
      <c r="K119" s="8">
        <f t="shared" si="27"/>
        <v>242353067.9545863</v>
      </c>
      <c r="L119" s="7">
        <v>0</v>
      </c>
      <c r="M119" s="7">
        <f t="shared" si="28"/>
        <v>68506612010.64753</v>
      </c>
      <c r="N119" s="139" t="s">
        <v>167</v>
      </c>
      <c r="O119" s="10">
        <f t="shared" si="33"/>
        <v>29</v>
      </c>
      <c r="P119" s="11">
        <f t="shared" si="37"/>
        <v>231232341.14271259</v>
      </c>
      <c r="Q119" s="11">
        <f t="shared" si="34"/>
        <v>242930765.47377658</v>
      </c>
      <c r="R119" s="37">
        <f t="shared" si="38"/>
        <v>474163106.61648917</v>
      </c>
      <c r="S119" s="39">
        <f t="shared" si="39"/>
        <v>1</v>
      </c>
      <c r="T119" s="38">
        <f t="shared" si="44"/>
        <v>231232341.14271259</v>
      </c>
      <c r="U119" s="15">
        <f t="shared" si="45"/>
        <v>242930765.47377658</v>
      </c>
      <c r="V119" s="15">
        <f t="shared" si="40"/>
        <v>474163106.61648917</v>
      </c>
      <c r="W119" s="13"/>
      <c r="X119" s="14"/>
      <c r="Y119" s="138"/>
    </row>
    <row r="120" spans="1:25" x14ac:dyDescent="0.35">
      <c r="A120" s="1">
        <v>48122</v>
      </c>
      <c r="B120" s="9">
        <f t="shared" si="46"/>
        <v>31</v>
      </c>
      <c r="C120" s="5">
        <f>VLOOKUP(A120,Encargos!$A$8:$B$652,2,0)</f>
        <v>2.4659999999999999E-3</v>
      </c>
      <c r="D120">
        <f t="shared" si="43"/>
        <v>199</v>
      </c>
      <c r="E120" s="7">
        <f t="shared" si="35"/>
        <v>68506612010.64753</v>
      </c>
      <c r="F120" s="7">
        <f t="shared" si="36"/>
        <v>168937305.2182568</v>
      </c>
      <c r="G120" s="7">
        <f t="shared" si="29"/>
        <v>68675549315.865784</v>
      </c>
      <c r="H120" s="7">
        <f t="shared" si="30"/>
        <v>228918497.71955264</v>
      </c>
      <c r="I120" s="8">
        <f t="shared" si="31"/>
        <v>472679044.04178208</v>
      </c>
      <c r="J120" s="7">
        <f t="shared" si="32"/>
        <v>228918497.71955264</v>
      </c>
      <c r="K120" s="8">
        <f t="shared" si="27"/>
        <v>243760546.32222944</v>
      </c>
      <c r="L120" s="7">
        <v>0</v>
      </c>
      <c r="M120" s="7">
        <f t="shared" si="28"/>
        <v>68431788769.543564</v>
      </c>
      <c r="N120" s="139" t="s">
        <v>450</v>
      </c>
      <c r="O120" s="10">
        <f t="shared" si="33"/>
        <v>29</v>
      </c>
      <c r="P120" s="11">
        <f t="shared" si="37"/>
        <v>230923735.28671205</v>
      </c>
      <c r="Q120" s="11">
        <f t="shared" si="34"/>
        <v>244322833.6193544</v>
      </c>
      <c r="R120" s="37">
        <f t="shared" si="38"/>
        <v>475246568.90606642</v>
      </c>
      <c r="S120" s="39">
        <f t="shared" si="39"/>
        <v>1</v>
      </c>
      <c r="T120" s="38">
        <f t="shared" si="44"/>
        <v>230923735.28671205</v>
      </c>
      <c r="U120" s="15">
        <f t="shared" si="45"/>
        <v>244322833.61935437</v>
      </c>
      <c r="V120" s="15">
        <f t="shared" si="40"/>
        <v>475246568.90606642</v>
      </c>
      <c r="W120" s="13"/>
      <c r="X120" s="14"/>
      <c r="Y120" s="138"/>
    </row>
    <row r="121" spans="1:25" x14ac:dyDescent="0.35">
      <c r="A121" s="1">
        <v>48153</v>
      </c>
      <c r="B121" s="9">
        <f t="shared" si="46"/>
        <v>30</v>
      </c>
      <c r="C121" s="5">
        <f>VLOOKUP(A121,Encargos!$A$8:$B$652,2,0)</f>
        <v>2.4659999999999999E-3</v>
      </c>
      <c r="D121">
        <f t="shared" si="43"/>
        <v>198</v>
      </c>
      <c r="E121" s="7">
        <f t="shared" si="35"/>
        <v>68431788769.543564</v>
      </c>
      <c r="F121" s="7">
        <f t="shared" si="36"/>
        <v>168752791.10569441</v>
      </c>
      <c r="G121" s="7">
        <f t="shared" si="29"/>
        <v>68600541560.649261</v>
      </c>
      <c r="H121" s="7">
        <f t="shared" si="30"/>
        <v>228668471.86883089</v>
      </c>
      <c r="I121" s="8">
        <f t="shared" si="31"/>
        <v>473844670.56438917</v>
      </c>
      <c r="J121" s="7">
        <f t="shared" si="32"/>
        <v>228668471.86883089</v>
      </c>
      <c r="K121" s="8">
        <f t="shared" si="27"/>
        <v>245176198.69555828</v>
      </c>
      <c r="L121" s="7">
        <v>0</v>
      </c>
      <c r="M121" s="7">
        <f t="shared" si="28"/>
        <v>68355365361.953705</v>
      </c>
      <c r="N121" s="139" t="s">
        <v>169</v>
      </c>
      <c r="O121" s="10">
        <f t="shared" si="33"/>
        <v>29</v>
      </c>
      <c r="P121" s="11">
        <f t="shared" si="37"/>
        <v>230743936.80069286</v>
      </c>
      <c r="Q121" s="11">
        <f t="shared" si="34"/>
        <v>245760625.71744961</v>
      </c>
      <c r="R121" s="37">
        <f t="shared" si="38"/>
        <v>476504562.51814246</v>
      </c>
      <c r="S121" s="39">
        <f t="shared" si="39"/>
        <v>1</v>
      </c>
      <c r="T121" s="38">
        <f t="shared" si="44"/>
        <v>230743936.80069286</v>
      </c>
      <c r="U121" s="15">
        <f t="shared" si="45"/>
        <v>245760625.71744961</v>
      </c>
      <c r="V121" s="15">
        <f t="shared" si="40"/>
        <v>476504562.51814246</v>
      </c>
      <c r="W121" s="13"/>
      <c r="X121" s="14"/>
      <c r="Y121" s="138"/>
    </row>
    <row r="122" spans="1:25" x14ac:dyDescent="0.35">
      <c r="A122" s="1">
        <v>48183</v>
      </c>
      <c r="B122" s="9">
        <f t="shared" si="46"/>
        <v>31</v>
      </c>
      <c r="C122" s="5">
        <f>VLOOKUP(A122,Encargos!$A$8:$B$652,2,0)</f>
        <v>2.4659999999999999E-3</v>
      </c>
      <c r="D122">
        <f t="shared" si="43"/>
        <v>197</v>
      </c>
      <c r="E122" s="7">
        <f t="shared" si="35"/>
        <v>68355365361.953705</v>
      </c>
      <c r="F122" s="7">
        <f t="shared" si="36"/>
        <v>168564330.98257783</v>
      </c>
      <c r="G122" s="7">
        <f t="shared" si="29"/>
        <v>68523929692.936279</v>
      </c>
      <c r="H122" s="7">
        <f t="shared" si="30"/>
        <v>228413098.97645429</v>
      </c>
      <c r="I122" s="8">
        <f t="shared" si="31"/>
        <v>475013171.52200097</v>
      </c>
      <c r="J122" s="7">
        <f t="shared" si="32"/>
        <v>228413098.97645429</v>
      </c>
      <c r="K122" s="8">
        <f t="shared" si="27"/>
        <v>246600072.54554668</v>
      </c>
      <c r="L122" s="7">
        <v>0</v>
      </c>
      <c r="M122" s="7">
        <f t="shared" si="28"/>
        <v>68277329620.390732</v>
      </c>
      <c r="N122" s="139" t="s">
        <v>451</v>
      </c>
      <c r="O122" s="10">
        <f t="shared" si="33"/>
        <v>29</v>
      </c>
      <c r="P122" s="11">
        <f t="shared" si="37"/>
        <v>230424465.19818655</v>
      </c>
      <c r="Q122" s="11">
        <f t="shared" si="34"/>
        <v>247168909.83424866</v>
      </c>
      <c r="R122" s="37">
        <f t="shared" si="38"/>
        <v>477593375.03243518</v>
      </c>
      <c r="S122" s="39">
        <f t="shared" si="39"/>
        <v>1</v>
      </c>
      <c r="T122" s="38">
        <f t="shared" si="44"/>
        <v>230424465.19818655</v>
      </c>
      <c r="U122" s="15">
        <f t="shared" si="45"/>
        <v>247168909.83424863</v>
      </c>
      <c r="V122" s="15">
        <f t="shared" si="40"/>
        <v>477593375.03243518</v>
      </c>
      <c r="W122" s="13"/>
      <c r="X122" s="14"/>
      <c r="Y122" s="138"/>
    </row>
    <row r="123" spans="1:25" x14ac:dyDescent="0.35">
      <c r="A123" s="1">
        <v>48214</v>
      </c>
      <c r="B123" s="9">
        <f t="shared" si="46"/>
        <v>31</v>
      </c>
      <c r="C123" s="5">
        <f>VLOOKUP(A123,Encargos!$A$8:$B$652,2,0)</f>
        <v>2.4659999999999999E-3</v>
      </c>
      <c r="D123">
        <f t="shared" si="43"/>
        <v>196</v>
      </c>
      <c r="E123" s="7">
        <f t="shared" si="35"/>
        <v>68277329620.390732</v>
      </c>
      <c r="F123" s="7">
        <f t="shared" si="36"/>
        <v>168371894.84388354</v>
      </c>
      <c r="G123" s="7">
        <f t="shared" si="29"/>
        <v>68445701515.234619</v>
      </c>
      <c r="H123" s="7">
        <f t="shared" si="30"/>
        <v>228152338.3841154</v>
      </c>
      <c r="I123" s="8">
        <f t="shared" si="31"/>
        <v>476184554.00297427</v>
      </c>
      <c r="J123" s="7">
        <f t="shared" si="32"/>
        <v>228152338.3841154</v>
      </c>
      <c r="K123" s="8">
        <f t="shared" si="27"/>
        <v>248032215.61885887</v>
      </c>
      <c r="L123" s="7">
        <v>0</v>
      </c>
      <c r="M123" s="7">
        <f t="shared" si="28"/>
        <v>68197669299.615761</v>
      </c>
      <c r="N123" s="139" t="s">
        <v>452</v>
      </c>
      <c r="O123" s="10">
        <f t="shared" si="33"/>
        <v>29</v>
      </c>
      <c r="P123" s="11">
        <f t="shared" si="37"/>
        <v>230166763.83481228</v>
      </c>
      <c r="Q123" s="11">
        <f t="shared" si="34"/>
        <v>248604356.460453</v>
      </c>
      <c r="R123" s="37">
        <f t="shared" si="38"/>
        <v>478771120.29526532</v>
      </c>
      <c r="S123" s="39">
        <f t="shared" si="39"/>
        <v>1.1111111111111112</v>
      </c>
      <c r="T123" s="38">
        <f t="shared" si="44"/>
        <v>230166763.83481228</v>
      </c>
      <c r="U123" s="15">
        <f t="shared" si="45"/>
        <v>301801147.60437143</v>
      </c>
      <c r="V123" s="15">
        <f t="shared" si="40"/>
        <v>531967911.43918371</v>
      </c>
      <c r="W123" s="13"/>
      <c r="X123" s="14"/>
      <c r="Y123" s="138"/>
    </row>
    <row r="124" spans="1:25" x14ac:dyDescent="0.35">
      <c r="A124" s="1">
        <v>48245</v>
      </c>
      <c r="B124" s="9">
        <f t="shared" si="46"/>
        <v>29</v>
      </c>
      <c r="C124" s="5">
        <f>VLOOKUP(A124,Encargos!$A$8:$B$652,2,0)</f>
        <v>2.4659999999999999E-3</v>
      </c>
      <c r="D124">
        <f t="shared" si="43"/>
        <v>195</v>
      </c>
      <c r="E124" s="7">
        <f t="shared" si="35"/>
        <v>68197669299.615761</v>
      </c>
      <c r="F124" s="7">
        <f t="shared" si="36"/>
        <v>168175452.49285245</v>
      </c>
      <c r="G124" s="7">
        <f t="shared" si="29"/>
        <v>68365844752.108612</v>
      </c>
      <c r="H124" s="7">
        <f t="shared" si="30"/>
        <v>227886149.17369539</v>
      </c>
      <c r="I124" s="8">
        <f t="shared" si="31"/>
        <v>477358825.11314559</v>
      </c>
      <c r="J124" s="7">
        <f t="shared" si="32"/>
        <v>227886149.17369539</v>
      </c>
      <c r="K124" s="8">
        <f t="shared" si="27"/>
        <v>249472675.9394502</v>
      </c>
      <c r="L124" s="7">
        <v>0</v>
      </c>
      <c r="M124" s="7">
        <f t="shared" si="28"/>
        <v>68116372076.169167</v>
      </c>
      <c r="N124" s="139" t="s">
        <v>453</v>
      </c>
      <c r="O124" s="10">
        <f t="shared" si="33"/>
        <v>27</v>
      </c>
      <c r="P124" s="11">
        <f t="shared" si="37"/>
        <v>229894004.59301281</v>
      </c>
      <c r="Q124" s="11">
        <f t="shared" si="34"/>
        <v>250045399.33576167</v>
      </c>
      <c r="R124" s="37">
        <f t="shared" si="38"/>
        <v>479939403.92877448</v>
      </c>
      <c r="S124" s="39">
        <f t="shared" si="39"/>
        <v>1.1111111111111112</v>
      </c>
      <c r="T124" s="38">
        <f t="shared" si="44"/>
        <v>229894004.59301281</v>
      </c>
      <c r="U124" s="15">
        <f t="shared" si="45"/>
        <v>303371999.7722922</v>
      </c>
      <c r="V124" s="15">
        <f t="shared" si="40"/>
        <v>533266004.36530501</v>
      </c>
      <c r="W124" s="13"/>
      <c r="X124" s="14"/>
      <c r="Y124" s="138"/>
    </row>
    <row r="125" spans="1:25" x14ac:dyDescent="0.35">
      <c r="A125" s="1">
        <v>48274</v>
      </c>
      <c r="B125" s="9">
        <f t="shared" si="46"/>
        <v>31</v>
      </c>
      <c r="C125" s="5">
        <f>VLOOKUP(A125,Encargos!$A$8:$B$652,2,0)</f>
        <v>2.4659999999999999E-3</v>
      </c>
      <c r="D125">
        <f t="shared" si="43"/>
        <v>194</v>
      </c>
      <c r="E125" s="7">
        <f t="shared" si="35"/>
        <v>68116372076.169167</v>
      </c>
      <c r="F125" s="7">
        <f t="shared" si="36"/>
        <v>167974973.53983316</v>
      </c>
      <c r="G125" s="7">
        <f t="shared" si="29"/>
        <v>68284347049.709</v>
      </c>
      <c r="H125" s="7">
        <f t="shared" si="30"/>
        <v>227614490.16569668</v>
      </c>
      <c r="I125" s="8">
        <f t="shared" si="31"/>
        <v>478535991.97587454</v>
      </c>
      <c r="J125" s="7">
        <f t="shared" si="32"/>
        <v>227614490.16569668</v>
      </c>
      <c r="K125" s="8">
        <f t="shared" si="27"/>
        <v>250921501.81017786</v>
      </c>
      <c r="L125" s="7">
        <v>0</v>
      </c>
      <c r="M125" s="7">
        <f t="shared" si="28"/>
        <v>68033425547.898819</v>
      </c>
      <c r="N125" s="139" t="s">
        <v>454</v>
      </c>
      <c r="O125" s="10">
        <f t="shared" si="33"/>
        <v>29</v>
      </c>
      <c r="P125" s="11">
        <f t="shared" si="37"/>
        <v>229635023.51677597</v>
      </c>
      <c r="Q125" s="11">
        <f t="shared" si="34"/>
        <v>251500307.42565623</v>
      </c>
      <c r="R125" s="37">
        <f t="shared" si="38"/>
        <v>481135330.94243217</v>
      </c>
      <c r="S125" s="39">
        <f t="shared" si="39"/>
        <v>1.1111111111111112</v>
      </c>
      <c r="T125" s="38">
        <f t="shared" si="44"/>
        <v>229635023.51677597</v>
      </c>
      <c r="U125" s="15">
        <f t="shared" si="45"/>
        <v>304959788.641482</v>
      </c>
      <c r="V125" s="15">
        <f t="shared" si="40"/>
        <v>534594812.15825796</v>
      </c>
      <c r="W125" s="13"/>
      <c r="X125" s="14"/>
      <c r="Y125" s="138"/>
    </row>
    <row r="126" spans="1:25" x14ac:dyDescent="0.35">
      <c r="A126" s="1">
        <v>48305</v>
      </c>
      <c r="B126" s="9">
        <f t="shared" si="46"/>
        <v>30</v>
      </c>
      <c r="C126" s="5">
        <f>VLOOKUP(A126,Encargos!$A$8:$B$652,2,0)</f>
        <v>2.4659999999999999E-3</v>
      </c>
      <c r="D126">
        <f t="shared" si="43"/>
        <v>193</v>
      </c>
      <c r="E126" s="7">
        <f t="shared" si="35"/>
        <v>68033425547.898819</v>
      </c>
      <c r="F126" s="7">
        <f t="shared" si="36"/>
        <v>167770427.40111849</v>
      </c>
      <c r="G126" s="7">
        <f t="shared" si="29"/>
        <v>68201195975.299934</v>
      </c>
      <c r="H126" s="7">
        <f t="shared" si="30"/>
        <v>227337319.91766647</v>
      </c>
      <c r="I126" s="8">
        <f t="shared" si="31"/>
        <v>479716061.73208725</v>
      </c>
      <c r="J126" s="7">
        <f t="shared" si="32"/>
        <v>227337319.91766647</v>
      </c>
      <c r="K126" s="8">
        <f t="shared" si="27"/>
        <v>252378741.81442079</v>
      </c>
      <c r="L126" s="7">
        <v>0</v>
      </c>
      <c r="M126" s="7">
        <f t="shared" si="28"/>
        <v>67948817233.485512</v>
      </c>
      <c r="N126" s="139" t="s">
        <v>174</v>
      </c>
      <c r="O126" s="10">
        <f t="shared" si="33"/>
        <v>29</v>
      </c>
      <c r="P126" s="11">
        <f t="shared" si="37"/>
        <v>229428574.75164816</v>
      </c>
      <c r="Q126" s="11">
        <f t="shared" si="34"/>
        <v>252980337.55353424</v>
      </c>
      <c r="R126" s="37">
        <f t="shared" si="38"/>
        <v>482408912.3051824</v>
      </c>
      <c r="S126" s="39">
        <f t="shared" si="39"/>
        <v>1.1111111111111112</v>
      </c>
      <c r="T126" s="38">
        <f t="shared" si="44"/>
        <v>229428574.75164816</v>
      </c>
      <c r="U126" s="15">
        <f t="shared" si="45"/>
        <v>306581327.80966568</v>
      </c>
      <c r="V126" s="15">
        <f t="shared" si="40"/>
        <v>536009902.56131381</v>
      </c>
      <c r="W126" s="13"/>
      <c r="X126" s="14"/>
      <c r="Y126" s="138"/>
    </row>
    <row r="127" spans="1:25" x14ac:dyDescent="0.35">
      <c r="A127" s="1">
        <v>48335</v>
      </c>
      <c r="B127" s="9">
        <f t="shared" si="46"/>
        <v>31</v>
      </c>
      <c r="C127" s="5">
        <f>VLOOKUP(A127,Encargos!$A$8:$B$652,2,0)</f>
        <v>2.4659999999999999E-3</v>
      </c>
      <c r="D127">
        <f t="shared" si="43"/>
        <v>192</v>
      </c>
      <c r="E127" s="7">
        <f t="shared" si="35"/>
        <v>67948817233.485512</v>
      </c>
      <c r="F127" s="7">
        <f t="shared" si="36"/>
        <v>167561783.29777527</v>
      </c>
      <c r="G127" s="7">
        <f t="shared" si="29"/>
        <v>68116379016.783287</v>
      </c>
      <c r="H127" s="7">
        <f t="shared" si="30"/>
        <v>227054596.72261098</v>
      </c>
      <c r="I127" s="8">
        <f t="shared" si="31"/>
        <v>480899041.54031843</v>
      </c>
      <c r="J127" s="7">
        <f t="shared" si="32"/>
        <v>227054596.72261098</v>
      </c>
      <c r="K127" s="8">
        <f t="shared" si="27"/>
        <v>253844444.81770745</v>
      </c>
      <c r="L127" s="7">
        <v>0</v>
      </c>
      <c r="M127" s="7">
        <f t="shared" si="28"/>
        <v>67862534571.965576</v>
      </c>
      <c r="N127" s="139" t="s">
        <v>455</v>
      </c>
      <c r="O127" s="10">
        <f t="shared" si="33"/>
        <v>29</v>
      </c>
      <c r="P127" s="11">
        <f t="shared" si="37"/>
        <v>229081223.40972796</v>
      </c>
      <c r="Q127" s="11">
        <f t="shared" si="34"/>
        <v>254429992.84391695</v>
      </c>
      <c r="R127" s="37">
        <f t="shared" si="38"/>
        <v>483511216.25364494</v>
      </c>
      <c r="S127" s="39">
        <f t="shared" si="39"/>
        <v>1.1111111111111112</v>
      </c>
      <c r="T127" s="38">
        <f t="shared" si="44"/>
        <v>229081223.40972796</v>
      </c>
      <c r="U127" s="15">
        <f t="shared" si="45"/>
        <v>308153461.31654429</v>
      </c>
      <c r="V127" s="15">
        <f t="shared" si="40"/>
        <v>537234684.72627223</v>
      </c>
      <c r="W127" s="13"/>
      <c r="X127" s="14"/>
      <c r="Y127" s="138"/>
    </row>
    <row r="128" spans="1:25" x14ac:dyDescent="0.35">
      <c r="A128" s="1">
        <v>48366</v>
      </c>
      <c r="B128" s="9">
        <f t="shared" si="46"/>
        <v>30</v>
      </c>
      <c r="C128" s="5">
        <f>VLOOKUP(A128,Encargos!$A$8:$B$652,2,0)</f>
        <v>2.4659999999999999E-3</v>
      </c>
      <c r="D128">
        <f t="shared" si="43"/>
        <v>191</v>
      </c>
      <c r="E128" s="7">
        <f t="shared" si="35"/>
        <v>67862534571.965576</v>
      </c>
      <c r="F128" s="7">
        <f t="shared" si="36"/>
        <v>167349010.2544671</v>
      </c>
      <c r="G128" s="7">
        <f t="shared" si="29"/>
        <v>68029883582.220047</v>
      </c>
      <c r="H128" s="7">
        <f t="shared" si="30"/>
        <v>226766278.60740018</v>
      </c>
      <c r="I128" s="8">
        <f t="shared" si="31"/>
        <v>482084938.57675683</v>
      </c>
      <c r="J128" s="7">
        <f t="shared" si="32"/>
        <v>226766278.60740018</v>
      </c>
      <c r="K128" s="8">
        <f t="shared" si="27"/>
        <v>255318659.96935666</v>
      </c>
      <c r="L128" s="7">
        <v>0</v>
      </c>
      <c r="M128" s="7">
        <f t="shared" si="28"/>
        <v>67774564922.250687</v>
      </c>
      <c r="N128" s="139" t="s">
        <v>176</v>
      </c>
      <c r="O128" s="10">
        <f t="shared" si="33"/>
        <v>29</v>
      </c>
      <c r="P128" s="11">
        <f t="shared" si="37"/>
        <v>228863823.0669468</v>
      </c>
      <c r="Q128" s="11">
        <f t="shared" si="34"/>
        <v>255927263.59757614</v>
      </c>
      <c r="R128" s="37">
        <f t="shared" si="38"/>
        <v>484791086.66452295</v>
      </c>
      <c r="S128" s="39">
        <f t="shared" si="39"/>
        <v>1.1111111111111112</v>
      </c>
      <c r="T128" s="38">
        <f t="shared" si="44"/>
        <v>228863823.0669468</v>
      </c>
      <c r="U128" s="15">
        <f t="shared" si="45"/>
        <v>309792939.89363426</v>
      </c>
      <c r="V128" s="15">
        <f t="shared" si="40"/>
        <v>538656762.96058106</v>
      </c>
      <c r="W128" s="13"/>
      <c r="X128" s="14"/>
      <c r="Y128" s="138"/>
    </row>
    <row r="129" spans="1:25" x14ac:dyDescent="0.35">
      <c r="A129" s="1">
        <v>48396</v>
      </c>
      <c r="B129" s="9">
        <f t="shared" si="46"/>
        <v>31</v>
      </c>
      <c r="C129" s="5">
        <f>VLOOKUP(A129,Encargos!$A$8:$B$652,2,0)</f>
        <v>2.4659999999999999E-3</v>
      </c>
      <c r="D129">
        <f t="shared" si="43"/>
        <v>190</v>
      </c>
      <c r="E129" s="7">
        <f t="shared" si="35"/>
        <v>67774564922.250687</v>
      </c>
      <c r="F129" s="7">
        <f t="shared" si="36"/>
        <v>167132077.09827018</v>
      </c>
      <c r="G129" s="7">
        <f t="shared" si="29"/>
        <v>67941696999.348953</v>
      </c>
      <c r="H129" s="7">
        <f t="shared" si="30"/>
        <v>226472323.3311632</v>
      </c>
      <c r="I129" s="8">
        <f t="shared" si="31"/>
        <v>483273760.03528708</v>
      </c>
      <c r="J129" s="7">
        <f t="shared" si="32"/>
        <v>226472323.3311632</v>
      </c>
      <c r="K129" s="8">
        <f t="shared" si="27"/>
        <v>256801436.70412388</v>
      </c>
      <c r="L129" s="7">
        <v>0</v>
      </c>
      <c r="M129" s="7">
        <f t="shared" si="28"/>
        <v>67684895562.644829</v>
      </c>
      <c r="N129" s="139" t="s">
        <v>456</v>
      </c>
      <c r="O129" s="10">
        <f t="shared" si="33"/>
        <v>29</v>
      </c>
      <c r="P129" s="11">
        <f t="shared" si="37"/>
        <v>228505028.19705141</v>
      </c>
      <c r="Q129" s="11">
        <f t="shared" si="34"/>
        <v>257393805.68229023</v>
      </c>
      <c r="R129" s="37">
        <f t="shared" si="38"/>
        <v>485898833.8793416</v>
      </c>
      <c r="S129" s="39">
        <f t="shared" si="39"/>
        <v>1.1111111111111112</v>
      </c>
      <c r="T129" s="38">
        <f t="shared" si="44"/>
        <v>228505028.19705141</v>
      </c>
      <c r="U129" s="15">
        <f t="shared" si="45"/>
        <v>311382565.00221705</v>
      </c>
      <c r="V129" s="15">
        <f t="shared" si="40"/>
        <v>539887593.19926846</v>
      </c>
      <c r="W129" s="13"/>
      <c r="X129" s="14"/>
      <c r="Y129" s="138"/>
    </row>
    <row r="130" spans="1:25" x14ac:dyDescent="0.35">
      <c r="A130" s="1">
        <v>48427</v>
      </c>
      <c r="B130" s="9">
        <f t="shared" si="46"/>
        <v>31</v>
      </c>
      <c r="C130" s="5">
        <f>VLOOKUP(A130,Encargos!$A$8:$B$652,2,0)</f>
        <v>2.4659999999999999E-3</v>
      </c>
      <c r="D130">
        <f t="shared" si="43"/>
        <v>189</v>
      </c>
      <c r="E130" s="7">
        <f t="shared" si="35"/>
        <v>67684895562.644829</v>
      </c>
      <c r="F130" s="7">
        <f t="shared" si="36"/>
        <v>166910952.45748213</v>
      </c>
      <c r="G130" s="7">
        <f t="shared" si="29"/>
        <v>67851806515.10231</v>
      </c>
      <c r="H130" s="7">
        <f t="shared" si="30"/>
        <v>226172688.38367438</v>
      </c>
      <c r="I130" s="8">
        <f t="shared" si="31"/>
        <v>484465513.12753421</v>
      </c>
      <c r="J130" s="7">
        <f t="shared" si="32"/>
        <v>226172688.38367438</v>
      </c>
      <c r="K130" s="8">
        <f t="shared" si="27"/>
        <v>258292824.74385983</v>
      </c>
      <c r="L130" s="7">
        <v>0</v>
      </c>
      <c r="M130" s="7">
        <f t="shared" si="28"/>
        <v>67593513690.358452</v>
      </c>
      <c r="N130" s="139" t="s">
        <v>457</v>
      </c>
      <c r="O130" s="10">
        <f t="shared" si="33"/>
        <v>29</v>
      </c>
      <c r="P130" s="11">
        <f t="shared" si="37"/>
        <v>228208426.46722829</v>
      </c>
      <c r="Q130" s="11">
        <f t="shared" si="34"/>
        <v>258888633.93645987</v>
      </c>
      <c r="R130" s="37">
        <f t="shared" si="38"/>
        <v>487097060.40368819</v>
      </c>
      <c r="S130" s="39">
        <f t="shared" si="39"/>
        <v>1.1111111111111112</v>
      </c>
      <c r="T130" s="38">
        <f t="shared" si="44"/>
        <v>228208426.46722829</v>
      </c>
      <c r="U130" s="15">
        <f t="shared" si="45"/>
        <v>313010529.53686976</v>
      </c>
      <c r="V130" s="15">
        <f t="shared" si="40"/>
        <v>541218956.00409806</v>
      </c>
      <c r="W130" s="13"/>
      <c r="X130" s="14"/>
      <c r="Y130" s="138"/>
    </row>
    <row r="131" spans="1:25" x14ac:dyDescent="0.35">
      <c r="A131" s="1">
        <v>48458</v>
      </c>
      <c r="B131" s="9">
        <f t="shared" si="46"/>
        <v>30</v>
      </c>
      <c r="C131" s="5">
        <f>VLOOKUP(A131,Encargos!$A$8:$B$652,2,0)</f>
        <v>2.4659999999999999E-3</v>
      </c>
      <c r="D131">
        <f t="shared" si="43"/>
        <v>188</v>
      </c>
      <c r="E131" s="7">
        <f t="shared" si="35"/>
        <v>67593513690.358452</v>
      </c>
      <c r="F131" s="7">
        <f t="shared" si="36"/>
        <v>166685604.76042393</v>
      </c>
      <c r="G131" s="7">
        <f t="shared" si="29"/>
        <v>67760199295.118874</v>
      </c>
      <c r="H131" s="7">
        <f t="shared" si="30"/>
        <v>225867330.9837296</v>
      </c>
      <c r="I131" s="8">
        <f t="shared" si="31"/>
        <v>485660205.0829066</v>
      </c>
      <c r="J131" s="7">
        <f t="shared" si="32"/>
        <v>225867330.9837296</v>
      </c>
      <c r="K131" s="8">
        <f t="shared" ref="K131:K194" si="49">I131-J131</f>
        <v>259792874.099177</v>
      </c>
      <c r="L131" s="7">
        <v>0</v>
      </c>
      <c r="M131" s="7">
        <f t="shared" ref="M131:M194" si="50">G131+H131-I131</f>
        <v>67500406421.019691</v>
      </c>
      <c r="N131" s="139" t="s">
        <v>179</v>
      </c>
      <c r="O131" s="10">
        <f t="shared" si="33"/>
        <v>29</v>
      </c>
      <c r="P131" s="11">
        <f t="shared" si="37"/>
        <v>227974279.7432802</v>
      </c>
      <c r="Q131" s="11">
        <f t="shared" si="34"/>
        <v>260412142.92105356</v>
      </c>
      <c r="R131" s="37">
        <f t="shared" si="38"/>
        <v>488386422.66433376</v>
      </c>
      <c r="S131" s="39">
        <f t="shared" si="39"/>
        <v>1.1111111111111112</v>
      </c>
      <c r="T131" s="38">
        <f t="shared" si="44"/>
        <v>227974279.7432802</v>
      </c>
      <c r="U131" s="15">
        <f t="shared" si="45"/>
        <v>314677300.99486852</v>
      </c>
      <c r="V131" s="15">
        <f t="shared" si="40"/>
        <v>542651580.73814869</v>
      </c>
      <c r="W131" s="13"/>
      <c r="X131" s="14"/>
      <c r="Y131" s="138"/>
    </row>
    <row r="132" spans="1:25" x14ac:dyDescent="0.35">
      <c r="A132" s="1">
        <v>48488</v>
      </c>
      <c r="B132" s="9">
        <f t="shared" si="46"/>
        <v>31</v>
      </c>
      <c r="C132" s="5">
        <f>VLOOKUP(A132,Encargos!$A$8:$B$652,2,0)</f>
        <v>2.4659999999999999E-3</v>
      </c>
      <c r="D132">
        <f t="shared" si="43"/>
        <v>187</v>
      </c>
      <c r="E132" s="7">
        <f t="shared" si="35"/>
        <v>67500406421.019691</v>
      </c>
      <c r="F132" s="7">
        <f t="shared" si="36"/>
        <v>166456002.23423454</v>
      </c>
      <c r="G132" s="7">
        <f t="shared" ref="G132:G195" si="51">E132+F132</f>
        <v>67666862423.253929</v>
      </c>
      <c r="H132" s="7">
        <f t="shared" ref="H132:H195" si="52">G132*$C$1</f>
        <v>225556208.0775131</v>
      </c>
      <c r="I132" s="8">
        <f t="shared" ref="I132:I195" si="53">PMT($C$1,D132,-G132)</f>
        <v>486857843.14864111</v>
      </c>
      <c r="J132" s="7">
        <f t="shared" ref="J132:J195" si="54">$C$1*G132</f>
        <v>225556208.0775131</v>
      </c>
      <c r="K132" s="8">
        <f t="shared" si="49"/>
        <v>261301635.07112801</v>
      </c>
      <c r="L132" s="7">
        <v>0</v>
      </c>
      <c r="M132" s="7">
        <f t="shared" si="50"/>
        <v>67405560788.1828</v>
      </c>
      <c r="N132" s="139" t="s">
        <v>458</v>
      </c>
      <c r="O132" s="10">
        <f t="shared" ref="O132:O195" si="55">N132-A132</f>
        <v>29</v>
      </c>
      <c r="P132" s="11">
        <f t="shared" si="37"/>
        <v>227598000.47249827</v>
      </c>
      <c r="Q132" s="11">
        <f t="shared" ref="Q132:Q195" si="56">K132*((1+C132)^((N132-A132)/B132))</f>
        <v>261904384.74631232</v>
      </c>
      <c r="R132" s="37">
        <f t="shared" si="38"/>
        <v>489502385.21881056</v>
      </c>
      <c r="S132" s="39">
        <f t="shared" si="39"/>
        <v>1.1111111111111112</v>
      </c>
      <c r="T132" s="38">
        <f t="shared" si="44"/>
        <v>227598000.47249827</v>
      </c>
      <c r="U132" s="15">
        <f t="shared" si="45"/>
        <v>316293538.65951347</v>
      </c>
      <c r="V132" s="15">
        <f t="shared" si="40"/>
        <v>543891539.13201177</v>
      </c>
      <c r="W132" s="13"/>
      <c r="X132" s="14"/>
      <c r="Y132" s="138"/>
    </row>
    <row r="133" spans="1:25" x14ac:dyDescent="0.35">
      <c r="A133" s="1">
        <v>48519</v>
      </c>
      <c r="B133" s="9">
        <f t="shared" si="46"/>
        <v>30</v>
      </c>
      <c r="C133" s="5">
        <f>VLOOKUP(A133,Encargos!$A$8:$B$652,2,0)</f>
        <v>2.4659999999999999E-3</v>
      </c>
      <c r="D133">
        <f t="shared" si="43"/>
        <v>186</v>
      </c>
      <c r="E133" s="7">
        <f t="shared" ref="E133:E196" si="57">M132</f>
        <v>67405560788.1828</v>
      </c>
      <c r="F133" s="7">
        <f t="shared" ref="F133:F196" si="58">E133*C133</f>
        <v>166222112.90365878</v>
      </c>
      <c r="G133" s="7">
        <f t="shared" si="51"/>
        <v>67571782901.086456</v>
      </c>
      <c r="H133" s="7">
        <f t="shared" si="52"/>
        <v>225239276.33695486</v>
      </c>
      <c r="I133" s="8">
        <f t="shared" si="53"/>
        <v>488058434.5898456</v>
      </c>
      <c r="J133" s="7">
        <f t="shared" si="54"/>
        <v>225239276.33695486</v>
      </c>
      <c r="K133" s="8">
        <f t="shared" si="49"/>
        <v>262819158.25289074</v>
      </c>
      <c r="L133" s="7">
        <v>0</v>
      </c>
      <c r="M133" s="7">
        <f t="shared" si="50"/>
        <v>67308963742.833565</v>
      </c>
      <c r="N133" s="139" t="s">
        <v>181</v>
      </c>
      <c r="O133" s="10">
        <f t="shared" si="55"/>
        <v>29</v>
      </c>
      <c r="P133" s="11">
        <f t="shared" ref="P133:P196" si="59">Q133*((1+$C$1)^(O133/B133)-1)+H133*((1+C133)^(O133/B133))*((1+$C$1)^(O133/B133))</f>
        <v>227352473.62025204</v>
      </c>
      <c r="Q133" s="11">
        <f t="shared" si="56"/>
        <v>263445640.83468673</v>
      </c>
      <c r="R133" s="37">
        <f t="shared" ref="R133:R196" si="60">P133+Q133</f>
        <v>490798114.45493877</v>
      </c>
      <c r="S133" s="39">
        <f t="shared" ref="S133:S196" si="61">(YEAR(A133)-2022)*100%/9</f>
        <v>1.1111111111111112</v>
      </c>
      <c r="T133" s="38">
        <f t="shared" si="44"/>
        <v>227352473.62025204</v>
      </c>
      <c r="U133" s="15">
        <f t="shared" si="45"/>
        <v>317978764.66301334</v>
      </c>
      <c r="V133" s="15">
        <f t="shared" ref="V133:V196" si="62">R133*S133</f>
        <v>545331238.28326535</v>
      </c>
      <c r="W133" s="13"/>
      <c r="X133" s="14"/>
      <c r="Y133" s="138"/>
    </row>
    <row r="134" spans="1:25" x14ac:dyDescent="0.35">
      <c r="A134" s="1">
        <v>48549</v>
      </c>
      <c r="B134" s="9">
        <f t="shared" si="46"/>
        <v>31</v>
      </c>
      <c r="C134" s="5">
        <f>VLOOKUP(A134,Encargos!$A$8:$B$652,2,0)</f>
        <v>2.4659999999999999E-3</v>
      </c>
      <c r="D134">
        <f t="shared" ref="D134:D197" si="63">D133-1</f>
        <v>185</v>
      </c>
      <c r="E134" s="7">
        <f t="shared" si="57"/>
        <v>67308963742.833565</v>
      </c>
      <c r="F134" s="7">
        <f t="shared" si="58"/>
        <v>165983904.58982757</v>
      </c>
      <c r="G134" s="7">
        <f t="shared" si="51"/>
        <v>67474947647.423393</v>
      </c>
      <c r="H134" s="7">
        <f t="shared" si="52"/>
        <v>224916492.15807799</v>
      </c>
      <c r="I134" s="8">
        <f t="shared" si="53"/>
        <v>489261986.68954408</v>
      </c>
      <c r="J134" s="7">
        <f t="shared" si="54"/>
        <v>224916492.15807799</v>
      </c>
      <c r="K134" s="8">
        <f t="shared" si="49"/>
        <v>264345494.5314661</v>
      </c>
      <c r="L134" s="7">
        <v>0</v>
      </c>
      <c r="M134" s="7">
        <f t="shared" si="50"/>
        <v>67210602152.89193</v>
      </c>
      <c r="N134" s="139" t="s">
        <v>459</v>
      </c>
      <c r="O134" s="10">
        <f t="shared" si="55"/>
        <v>29</v>
      </c>
      <c r="P134" s="11">
        <f t="shared" si="59"/>
        <v>226964322.18530995</v>
      </c>
      <c r="Q134" s="11">
        <f t="shared" si="56"/>
        <v>264955265.53776658</v>
      </c>
      <c r="R134" s="37">
        <f t="shared" si="60"/>
        <v>491919587.72307652</v>
      </c>
      <c r="S134" s="39">
        <f t="shared" si="61"/>
        <v>1.1111111111111112</v>
      </c>
      <c r="T134" s="38">
        <f t="shared" si="44"/>
        <v>226964322.18530995</v>
      </c>
      <c r="U134" s="15">
        <f t="shared" si="45"/>
        <v>319612997.50699729</v>
      </c>
      <c r="V134" s="15">
        <f t="shared" si="62"/>
        <v>546577319.69230723</v>
      </c>
      <c r="W134" s="13"/>
      <c r="X134" s="14"/>
      <c r="Y134" s="138"/>
    </row>
    <row r="135" spans="1:25" x14ac:dyDescent="0.35">
      <c r="A135" s="1">
        <v>48580</v>
      </c>
      <c r="B135" s="9">
        <f t="shared" si="46"/>
        <v>31</v>
      </c>
      <c r="C135" s="5">
        <f>VLOOKUP(A135,Encargos!$A$8:$B$652,2,0)</f>
        <v>2.4659999999999999E-3</v>
      </c>
      <c r="D135">
        <f t="shared" si="63"/>
        <v>184</v>
      </c>
      <c r="E135" s="7">
        <f t="shared" si="57"/>
        <v>67210602152.89193</v>
      </c>
      <c r="F135" s="7">
        <f t="shared" si="58"/>
        <v>165741344.90903148</v>
      </c>
      <c r="G135" s="7">
        <f t="shared" si="51"/>
        <v>67376343497.800964</v>
      </c>
      <c r="H135" s="7">
        <f t="shared" si="52"/>
        <v>224587811.65933657</v>
      </c>
      <c r="I135" s="8">
        <f t="shared" si="53"/>
        <v>490468506.74872053</v>
      </c>
      <c r="J135" s="7">
        <f t="shared" si="54"/>
        <v>224587811.65933657</v>
      </c>
      <c r="K135" s="8">
        <f t="shared" si="49"/>
        <v>265880695.08938396</v>
      </c>
      <c r="L135" s="7">
        <v>0</v>
      </c>
      <c r="M135" s="7">
        <f t="shared" si="50"/>
        <v>67110462802.711586</v>
      </c>
      <c r="N135" s="139" t="s">
        <v>460</v>
      </c>
      <c r="O135" s="10">
        <f t="shared" si="55"/>
        <v>29</v>
      </c>
      <c r="P135" s="11">
        <f t="shared" si="59"/>
        <v>226638654.05307701</v>
      </c>
      <c r="Q135" s="11">
        <f t="shared" si="56"/>
        <v>266494007.37332463</v>
      </c>
      <c r="R135" s="37">
        <f t="shared" si="60"/>
        <v>493132661.42640162</v>
      </c>
      <c r="S135" s="39">
        <f t="shared" si="61"/>
        <v>1.2222222222222223</v>
      </c>
      <c r="T135" s="38">
        <f t="shared" si="44"/>
        <v>226638654.05307701</v>
      </c>
      <c r="U135" s="15">
        <f t="shared" si="45"/>
        <v>376079043.24585843</v>
      </c>
      <c r="V135" s="15">
        <f t="shared" si="62"/>
        <v>602717697.29893541</v>
      </c>
      <c r="W135" s="13"/>
      <c r="X135" s="14"/>
      <c r="Y135" s="138"/>
    </row>
    <row r="136" spans="1:25" x14ac:dyDescent="0.35">
      <c r="A136" s="1">
        <v>48611</v>
      </c>
      <c r="B136" s="9">
        <f t="shared" si="46"/>
        <v>28</v>
      </c>
      <c r="C136" s="5">
        <f>VLOOKUP(A136,Encargos!$A$8:$B$652,2,0)</f>
        <v>2.4659999999999999E-3</v>
      </c>
      <c r="D136">
        <f t="shared" si="63"/>
        <v>183</v>
      </c>
      <c r="E136" s="7">
        <f t="shared" si="57"/>
        <v>67110462802.711586</v>
      </c>
      <c r="F136" s="7">
        <f t="shared" si="58"/>
        <v>165494401.27148676</v>
      </c>
      <c r="G136" s="7">
        <f t="shared" si="51"/>
        <v>67275957203.98307</v>
      </c>
      <c r="H136" s="7">
        <f t="shared" si="52"/>
        <v>224253190.67994359</v>
      </c>
      <c r="I136" s="8">
        <f t="shared" si="53"/>
        <v>491678002.08636296</v>
      </c>
      <c r="J136" s="7">
        <f t="shared" si="54"/>
        <v>224253190.67994359</v>
      </c>
      <c r="K136" s="8">
        <f t="shared" si="49"/>
        <v>267424811.40641937</v>
      </c>
      <c r="L136" s="7">
        <v>0</v>
      </c>
      <c r="M136" s="7">
        <f t="shared" si="50"/>
        <v>67008532392.576653</v>
      </c>
      <c r="N136" s="139" t="s">
        <v>184</v>
      </c>
      <c r="O136" s="10">
        <f t="shared" si="55"/>
        <v>27</v>
      </c>
      <c r="P136" s="11">
        <f t="shared" si="59"/>
        <v>226370482.57629174</v>
      </c>
      <c r="Q136" s="11">
        <f t="shared" si="56"/>
        <v>268060700.52691859</v>
      </c>
      <c r="R136" s="37">
        <f t="shared" si="60"/>
        <v>494431183.10321033</v>
      </c>
      <c r="S136" s="39">
        <f t="shared" si="61"/>
        <v>1.2222222222222223</v>
      </c>
      <c r="T136" s="38">
        <f t="shared" si="44"/>
        <v>226370482.57629174</v>
      </c>
      <c r="U136" s="15">
        <f t="shared" si="45"/>
        <v>377934296.77207655</v>
      </c>
      <c r="V136" s="15">
        <f t="shared" si="62"/>
        <v>604304779.34836829</v>
      </c>
      <c r="W136" s="13"/>
      <c r="X136" s="14"/>
      <c r="Y136" s="138"/>
    </row>
    <row r="137" spans="1:25" x14ac:dyDescent="0.35">
      <c r="A137" s="1">
        <v>48639</v>
      </c>
      <c r="B137" s="9">
        <f t="shared" si="46"/>
        <v>31</v>
      </c>
      <c r="C137" s="5">
        <f>VLOOKUP(A137,Encargos!$A$8:$B$652,2,0)</f>
        <v>2.4659999999999999E-3</v>
      </c>
      <c r="D137">
        <f t="shared" si="63"/>
        <v>182</v>
      </c>
      <c r="E137" s="7">
        <f t="shared" si="57"/>
        <v>67008532392.576653</v>
      </c>
      <c r="F137" s="7">
        <f t="shared" si="58"/>
        <v>165243040.88009402</v>
      </c>
      <c r="G137" s="7">
        <f t="shared" si="51"/>
        <v>67173775433.456749</v>
      </c>
      <c r="H137" s="7">
        <f t="shared" si="52"/>
        <v>223912584.77818918</v>
      </c>
      <c r="I137" s="8">
        <f t="shared" si="53"/>
        <v>492890480.03950799</v>
      </c>
      <c r="J137" s="7">
        <f t="shared" si="54"/>
        <v>223912584.77818918</v>
      </c>
      <c r="K137" s="8">
        <f t="shared" si="49"/>
        <v>268977895.2613188</v>
      </c>
      <c r="L137" s="7">
        <v>0</v>
      </c>
      <c r="M137" s="7">
        <f t="shared" si="50"/>
        <v>66904797538.195435</v>
      </c>
      <c r="N137" s="139" t="s">
        <v>461</v>
      </c>
      <c r="O137" s="10">
        <f t="shared" si="55"/>
        <v>29</v>
      </c>
      <c r="P137" s="11">
        <f t="shared" si="59"/>
        <v>225969438.61074442</v>
      </c>
      <c r="Q137" s="11">
        <f t="shared" si="56"/>
        <v>269598351.91845524</v>
      </c>
      <c r="R137" s="37">
        <f t="shared" si="60"/>
        <v>495567790.52919966</v>
      </c>
      <c r="S137" s="39">
        <f t="shared" si="61"/>
        <v>1.2222222222222223</v>
      </c>
      <c r="T137" s="38">
        <f t="shared" si="44"/>
        <v>225969438.61074442</v>
      </c>
      <c r="U137" s="15">
        <f t="shared" si="45"/>
        <v>379724527.59161073</v>
      </c>
      <c r="V137" s="15">
        <f t="shared" si="62"/>
        <v>605693966.20235515</v>
      </c>
      <c r="W137" s="13"/>
      <c r="X137" s="14"/>
      <c r="Y137" s="138"/>
    </row>
    <row r="138" spans="1:25" x14ac:dyDescent="0.35">
      <c r="A138" s="1">
        <v>48670</v>
      </c>
      <c r="B138" s="9">
        <f t="shared" si="46"/>
        <v>30</v>
      </c>
      <c r="C138" s="5">
        <f>VLOOKUP(A138,Encargos!$A$8:$B$652,2,0)</f>
        <v>2.4659999999999999E-3</v>
      </c>
      <c r="D138">
        <f t="shared" si="63"/>
        <v>181</v>
      </c>
      <c r="E138" s="7">
        <f t="shared" si="57"/>
        <v>66904797538.195435</v>
      </c>
      <c r="F138" s="7">
        <f t="shared" si="58"/>
        <v>164987230.72918993</v>
      </c>
      <c r="G138" s="7">
        <f t="shared" si="51"/>
        <v>67069784768.924622</v>
      </c>
      <c r="H138" s="7">
        <f t="shared" si="52"/>
        <v>223565949.22974876</v>
      </c>
      <c r="I138" s="8">
        <f t="shared" si="53"/>
        <v>494105947.96328533</v>
      </c>
      <c r="J138" s="7">
        <f t="shared" si="54"/>
        <v>223565949.22974876</v>
      </c>
      <c r="K138" s="8">
        <f t="shared" si="49"/>
        <v>270539998.7335366</v>
      </c>
      <c r="L138" s="7">
        <v>0</v>
      </c>
      <c r="M138" s="7">
        <f t="shared" si="50"/>
        <v>66799244770.191086</v>
      </c>
      <c r="N138" s="139" t="s">
        <v>186</v>
      </c>
      <c r="O138" s="10">
        <f t="shared" si="55"/>
        <v>29</v>
      </c>
      <c r="P138" s="11">
        <f t="shared" si="59"/>
        <v>225694689.59760535</v>
      </c>
      <c r="Q138" s="11">
        <f t="shared" si="56"/>
        <v>271184885.49906909</v>
      </c>
      <c r="R138" s="37">
        <f t="shared" si="60"/>
        <v>496879575.09667444</v>
      </c>
      <c r="S138" s="39">
        <f t="shared" si="61"/>
        <v>1.2222222222222223</v>
      </c>
      <c r="T138" s="38">
        <f t="shared" si="44"/>
        <v>225694689.59760535</v>
      </c>
      <c r="U138" s="15">
        <f t="shared" si="45"/>
        <v>381602568.85388565</v>
      </c>
      <c r="V138" s="15">
        <f t="shared" si="62"/>
        <v>607297258.451491</v>
      </c>
      <c r="W138" s="13"/>
      <c r="X138" s="14"/>
      <c r="Y138" s="138"/>
    </row>
    <row r="139" spans="1:25" x14ac:dyDescent="0.35">
      <c r="A139" s="1">
        <v>48700</v>
      </c>
      <c r="B139" s="9">
        <f t="shared" si="46"/>
        <v>31</v>
      </c>
      <c r="C139" s="5">
        <f>VLOOKUP(A139,Encargos!$A$8:$B$652,2,0)</f>
        <v>2.4659999999999999E-3</v>
      </c>
      <c r="D139">
        <f t="shared" si="63"/>
        <v>180</v>
      </c>
      <c r="E139" s="7">
        <f t="shared" si="57"/>
        <v>66799244770.191086</v>
      </c>
      <c r="F139" s="7">
        <f t="shared" si="58"/>
        <v>164726937.60329121</v>
      </c>
      <c r="G139" s="7">
        <f t="shared" si="51"/>
        <v>66963971707.79438</v>
      </c>
      <c r="H139" s="7">
        <f t="shared" si="52"/>
        <v>223213239.02598128</v>
      </c>
      <c r="I139" s="8">
        <f t="shared" si="53"/>
        <v>495324413.23096287</v>
      </c>
      <c r="J139" s="7">
        <f t="shared" si="54"/>
        <v>223213239.02598128</v>
      </c>
      <c r="K139" s="8">
        <f t="shared" si="49"/>
        <v>272111174.20498157</v>
      </c>
      <c r="L139" s="7">
        <v>0</v>
      </c>
      <c r="M139" s="7">
        <f t="shared" si="50"/>
        <v>66691860533.589394</v>
      </c>
      <c r="N139" s="139" t="s">
        <v>462</v>
      </c>
      <c r="O139" s="10">
        <f t="shared" si="55"/>
        <v>29</v>
      </c>
      <c r="P139" s="11">
        <f t="shared" si="59"/>
        <v>225276086.0381988</v>
      </c>
      <c r="Q139" s="11">
        <f t="shared" si="56"/>
        <v>272738858.45893365</v>
      </c>
      <c r="R139" s="37">
        <f t="shared" si="60"/>
        <v>498014944.49713242</v>
      </c>
      <c r="S139" s="39">
        <f t="shared" si="61"/>
        <v>1.2222222222222223</v>
      </c>
      <c r="T139" s="38">
        <f t="shared" si="44"/>
        <v>225276086.0381988</v>
      </c>
      <c r="U139" s="15">
        <f t="shared" si="45"/>
        <v>383408846.12496305</v>
      </c>
      <c r="V139" s="15">
        <f t="shared" si="62"/>
        <v>608684932.16316187</v>
      </c>
      <c r="W139" s="13"/>
      <c r="X139" s="14"/>
      <c r="Y139" s="138"/>
    </row>
    <row r="140" spans="1:25" x14ac:dyDescent="0.35">
      <c r="A140" s="1">
        <v>48731</v>
      </c>
      <c r="B140" s="9">
        <f t="shared" si="46"/>
        <v>30</v>
      </c>
      <c r="C140" s="5">
        <f>VLOOKUP(A140,Encargos!$A$8:$B$652,2,0)</f>
        <v>2.4659999999999999E-3</v>
      </c>
      <c r="D140">
        <f t="shared" si="63"/>
        <v>179</v>
      </c>
      <c r="E140" s="7">
        <f t="shared" si="57"/>
        <v>66691860533.589394</v>
      </c>
      <c r="F140" s="7">
        <f t="shared" si="58"/>
        <v>164462128.07583144</v>
      </c>
      <c r="G140" s="7">
        <f t="shared" si="51"/>
        <v>66856322661.665222</v>
      </c>
      <c r="H140" s="7">
        <f t="shared" si="52"/>
        <v>222854408.87221742</v>
      </c>
      <c r="I140" s="8">
        <f t="shared" si="53"/>
        <v>496545883.23399043</v>
      </c>
      <c r="J140" s="7">
        <f t="shared" si="54"/>
        <v>222854408.87221742</v>
      </c>
      <c r="K140" s="8">
        <f t="shared" si="49"/>
        <v>273691474.36177301</v>
      </c>
      <c r="L140" s="7">
        <v>0</v>
      </c>
      <c r="M140" s="7">
        <f t="shared" si="50"/>
        <v>66582631187.303444</v>
      </c>
      <c r="N140" s="139" t="s">
        <v>188</v>
      </c>
      <c r="O140" s="10">
        <f t="shared" si="55"/>
        <v>29</v>
      </c>
      <c r="P140" s="11">
        <f t="shared" si="59"/>
        <v>224989333.45685387</v>
      </c>
      <c r="Q140" s="11">
        <f t="shared" si="56"/>
        <v>274343873.3064068</v>
      </c>
      <c r="R140" s="37">
        <f t="shared" si="60"/>
        <v>499333206.76326066</v>
      </c>
      <c r="S140" s="39">
        <f t="shared" si="61"/>
        <v>1.2222222222222223</v>
      </c>
      <c r="T140" s="38">
        <f t="shared" si="44"/>
        <v>224989333.45685387</v>
      </c>
      <c r="U140" s="15">
        <f t="shared" si="45"/>
        <v>385306808.14268696</v>
      </c>
      <c r="V140" s="15">
        <f t="shared" si="62"/>
        <v>610296141.59954083</v>
      </c>
      <c r="W140" s="13"/>
      <c r="X140" s="14"/>
      <c r="Y140" s="138"/>
    </row>
    <row r="141" spans="1:25" x14ac:dyDescent="0.35">
      <c r="A141" s="1">
        <v>48761</v>
      </c>
      <c r="B141" s="9">
        <f t="shared" si="46"/>
        <v>31</v>
      </c>
      <c r="C141" s="5">
        <f>VLOOKUP(A141,Encargos!$A$8:$B$652,2,0)</f>
        <v>2.4659999999999999E-3</v>
      </c>
      <c r="D141">
        <f t="shared" si="63"/>
        <v>178</v>
      </c>
      <c r="E141" s="7">
        <f t="shared" si="57"/>
        <v>66582631187.303444</v>
      </c>
      <c r="F141" s="7">
        <f t="shared" si="58"/>
        <v>164192768.50789028</v>
      </c>
      <c r="G141" s="7">
        <f t="shared" si="51"/>
        <v>66746823955.811333</v>
      </c>
      <c r="H141" s="7">
        <f t="shared" si="52"/>
        <v>222489413.18603778</v>
      </c>
      <c r="I141" s="8">
        <f t="shared" si="53"/>
        <v>497770365.38204545</v>
      </c>
      <c r="J141" s="7">
        <f t="shared" si="54"/>
        <v>222489413.18603778</v>
      </c>
      <c r="K141" s="8">
        <f t="shared" si="49"/>
        <v>275280952.19600767</v>
      </c>
      <c r="L141" s="7">
        <v>0</v>
      </c>
      <c r="M141" s="7">
        <f t="shared" si="50"/>
        <v>66471543003.615326</v>
      </c>
      <c r="N141" s="139" t="s">
        <v>463</v>
      </c>
      <c r="O141" s="10">
        <f t="shared" si="55"/>
        <v>29</v>
      </c>
      <c r="P141" s="11">
        <f t="shared" si="59"/>
        <v>224558234.47010678</v>
      </c>
      <c r="Q141" s="11">
        <f t="shared" si="56"/>
        <v>275915948.23985332</v>
      </c>
      <c r="R141" s="37">
        <f t="shared" si="60"/>
        <v>500474182.7099601</v>
      </c>
      <c r="S141" s="39">
        <f t="shared" si="61"/>
        <v>1.2222222222222223</v>
      </c>
      <c r="T141" s="38">
        <f t="shared" si="44"/>
        <v>224558234.47010678</v>
      </c>
      <c r="U141" s="15">
        <f t="shared" si="45"/>
        <v>387132433.28651112</v>
      </c>
      <c r="V141" s="15">
        <f t="shared" si="62"/>
        <v>611690667.7566179</v>
      </c>
      <c r="W141" s="13"/>
      <c r="X141" s="14"/>
      <c r="Y141" s="138"/>
    </row>
    <row r="142" spans="1:25" x14ac:dyDescent="0.35">
      <c r="A142" s="1">
        <v>48792</v>
      </c>
      <c r="B142" s="9">
        <f t="shared" si="46"/>
        <v>31</v>
      </c>
      <c r="C142" s="5">
        <f>VLOOKUP(A142,Encargos!$A$8:$B$652,2,0)</f>
        <v>2.4659999999999999E-3</v>
      </c>
      <c r="D142">
        <f t="shared" si="63"/>
        <v>177</v>
      </c>
      <c r="E142" s="7">
        <f t="shared" si="57"/>
        <v>66471543003.615326</v>
      </c>
      <c r="F142" s="7">
        <f t="shared" si="58"/>
        <v>163918825.04691538</v>
      </c>
      <c r="G142" s="7">
        <f t="shared" si="51"/>
        <v>66635461828.662239</v>
      </c>
      <c r="H142" s="7">
        <f t="shared" si="52"/>
        <v>222118206.09554082</v>
      </c>
      <c r="I142" s="8">
        <f t="shared" si="53"/>
        <v>498997867.10307741</v>
      </c>
      <c r="J142" s="7">
        <f t="shared" si="54"/>
        <v>222118206.09554082</v>
      </c>
      <c r="K142" s="8">
        <f t="shared" si="49"/>
        <v>276879661.00753659</v>
      </c>
      <c r="L142" s="7">
        <v>0</v>
      </c>
      <c r="M142" s="7">
        <f t="shared" si="50"/>
        <v>66358582167.654701</v>
      </c>
      <c r="N142" s="139" t="s">
        <v>464</v>
      </c>
      <c r="O142" s="10">
        <f t="shared" si="55"/>
        <v>29</v>
      </c>
      <c r="P142" s="11">
        <f t="shared" si="59"/>
        <v>224190007.21974936</v>
      </c>
      <c r="Q142" s="11">
        <f t="shared" si="56"/>
        <v>277518344.82477337</v>
      </c>
      <c r="R142" s="37">
        <f t="shared" si="60"/>
        <v>501708352.04452276</v>
      </c>
      <c r="S142" s="39">
        <f t="shared" si="61"/>
        <v>1.2222222222222223</v>
      </c>
      <c r="T142" s="38">
        <f t="shared" si="44"/>
        <v>224190007.21974936</v>
      </c>
      <c r="U142" s="15">
        <f t="shared" si="45"/>
        <v>389009089.72355628</v>
      </c>
      <c r="V142" s="15">
        <f t="shared" si="62"/>
        <v>613199096.94330561</v>
      </c>
      <c r="W142" s="13"/>
      <c r="X142" s="14"/>
      <c r="Y142" s="138"/>
    </row>
    <row r="143" spans="1:25" x14ac:dyDescent="0.35">
      <c r="A143" s="1">
        <v>48823</v>
      </c>
      <c r="B143" s="9">
        <f t="shared" si="46"/>
        <v>30</v>
      </c>
      <c r="C143" s="5">
        <f>VLOOKUP(A143,Encargos!$A$8:$B$652,2,0)</f>
        <v>2.4659999999999999E-3</v>
      </c>
      <c r="D143">
        <f t="shared" si="63"/>
        <v>176</v>
      </c>
      <c r="E143" s="7">
        <f t="shared" si="57"/>
        <v>66358582167.654701</v>
      </c>
      <c r="F143" s="7">
        <f t="shared" si="58"/>
        <v>163640263.62543648</v>
      </c>
      <c r="G143" s="7">
        <f t="shared" si="51"/>
        <v>66522222431.280136</v>
      </c>
      <c r="H143" s="7">
        <f t="shared" si="52"/>
        <v>221740741.43760046</v>
      </c>
      <c r="I143" s="8">
        <f t="shared" si="53"/>
        <v>500228395.84335369</v>
      </c>
      <c r="J143" s="7">
        <f t="shared" si="54"/>
        <v>221740741.43760046</v>
      </c>
      <c r="K143" s="8">
        <f t="shared" si="49"/>
        <v>278487654.40575325</v>
      </c>
      <c r="L143" s="7">
        <v>0</v>
      </c>
      <c r="M143" s="7">
        <f t="shared" si="50"/>
        <v>66243734776.874382</v>
      </c>
      <c r="N143" s="139" t="s">
        <v>191</v>
      </c>
      <c r="O143" s="10">
        <f t="shared" si="55"/>
        <v>29</v>
      </c>
      <c r="P143" s="11">
        <f t="shared" si="59"/>
        <v>223884904.86946747</v>
      </c>
      <c r="Q143" s="11">
        <f t="shared" si="56"/>
        <v>279151486.01487267</v>
      </c>
      <c r="R143" s="37">
        <f t="shared" si="60"/>
        <v>503036390.88434017</v>
      </c>
      <c r="S143" s="39">
        <f t="shared" si="61"/>
        <v>1.2222222222222223</v>
      </c>
      <c r="T143" s="38">
        <f t="shared" si="44"/>
        <v>223884904.86946747</v>
      </c>
      <c r="U143" s="15">
        <f t="shared" si="45"/>
        <v>390937350.65583718</v>
      </c>
      <c r="V143" s="15">
        <f t="shared" si="62"/>
        <v>614822255.52530468</v>
      </c>
      <c r="W143" s="13"/>
      <c r="X143" s="14"/>
      <c r="Y143" s="138"/>
    </row>
    <row r="144" spans="1:25" x14ac:dyDescent="0.35">
      <c r="A144" s="1">
        <v>48853</v>
      </c>
      <c r="B144" s="9">
        <f t="shared" si="46"/>
        <v>31</v>
      </c>
      <c r="C144" s="5">
        <f>VLOOKUP(A144,Encargos!$A$8:$B$652,2,0)</f>
        <v>2.4659999999999999E-3</v>
      </c>
      <c r="D144">
        <f t="shared" si="63"/>
        <v>175</v>
      </c>
      <c r="E144" s="7">
        <f t="shared" si="57"/>
        <v>66243734776.874382</v>
      </c>
      <c r="F144" s="7">
        <f t="shared" si="58"/>
        <v>163357049.95977223</v>
      </c>
      <c r="G144" s="7">
        <f t="shared" si="51"/>
        <v>66407091826.834152</v>
      </c>
      <c r="H144" s="7">
        <f t="shared" si="52"/>
        <v>221356972.75611386</v>
      </c>
      <c r="I144" s="8">
        <f t="shared" si="53"/>
        <v>501461959.06750327</v>
      </c>
      <c r="J144" s="7">
        <f t="shared" si="54"/>
        <v>221356972.75611386</v>
      </c>
      <c r="K144" s="8">
        <f t="shared" si="49"/>
        <v>280104986.31138945</v>
      </c>
      <c r="L144" s="7">
        <v>0</v>
      </c>
      <c r="M144" s="7">
        <f t="shared" si="50"/>
        <v>66126986840.522758</v>
      </c>
      <c r="N144" s="139" t="s">
        <v>465</v>
      </c>
      <c r="O144" s="10">
        <f t="shared" si="55"/>
        <v>29</v>
      </c>
      <c r="P144" s="11">
        <f t="shared" si="59"/>
        <v>223434718.55295122</v>
      </c>
      <c r="Q144" s="11">
        <f t="shared" si="56"/>
        <v>280751110.05061036</v>
      </c>
      <c r="R144" s="37">
        <f t="shared" si="60"/>
        <v>504185828.60356158</v>
      </c>
      <c r="S144" s="39">
        <f t="shared" si="61"/>
        <v>1.2222222222222223</v>
      </c>
      <c r="T144" s="38">
        <f t="shared" si="44"/>
        <v>223434718.55295122</v>
      </c>
      <c r="U144" s="15">
        <f t="shared" si="45"/>
        <v>392792405.29584634</v>
      </c>
      <c r="V144" s="15">
        <f t="shared" si="62"/>
        <v>616227123.84879756</v>
      </c>
      <c r="W144" s="13"/>
      <c r="X144" s="14"/>
      <c r="Y144" s="138"/>
    </row>
    <row r="145" spans="1:25" x14ac:dyDescent="0.35">
      <c r="A145" s="1">
        <v>48884</v>
      </c>
      <c r="B145" s="9">
        <f t="shared" si="46"/>
        <v>30</v>
      </c>
      <c r="C145" s="5">
        <f>VLOOKUP(A145,Encargos!$A$8:$B$652,2,0)</f>
        <v>2.4659999999999999E-3</v>
      </c>
      <c r="D145">
        <f t="shared" si="63"/>
        <v>174</v>
      </c>
      <c r="E145" s="7">
        <f t="shared" si="57"/>
        <v>66126986840.522758</v>
      </c>
      <c r="F145" s="7">
        <f t="shared" si="58"/>
        <v>163069149.54872912</v>
      </c>
      <c r="G145" s="7">
        <f t="shared" si="51"/>
        <v>66290055990.071487</v>
      </c>
      <c r="H145" s="7">
        <f t="shared" si="52"/>
        <v>220966853.30023831</v>
      </c>
      <c r="I145" s="8">
        <f t="shared" si="53"/>
        <v>502698564.2585637</v>
      </c>
      <c r="J145" s="7">
        <f t="shared" si="54"/>
        <v>220966853.30023831</v>
      </c>
      <c r="K145" s="8">
        <f t="shared" si="49"/>
        <v>281731710.95832539</v>
      </c>
      <c r="L145" s="7">
        <v>0</v>
      </c>
      <c r="M145" s="7">
        <f t="shared" si="50"/>
        <v>66008324279.113167</v>
      </c>
      <c r="N145" s="139" t="s">
        <v>193</v>
      </c>
      <c r="O145" s="10">
        <f t="shared" si="55"/>
        <v>29</v>
      </c>
      <c r="P145" s="11">
        <f t="shared" si="59"/>
        <v>223117149.97505748</v>
      </c>
      <c r="Q145" s="11">
        <f t="shared" si="56"/>
        <v>282403275.43189067</v>
      </c>
      <c r="R145" s="37">
        <f t="shared" si="60"/>
        <v>505520425.40694815</v>
      </c>
      <c r="S145" s="39">
        <f t="shared" si="61"/>
        <v>1.2222222222222223</v>
      </c>
      <c r="T145" s="38">
        <f t="shared" si="44"/>
        <v>223117149.97505748</v>
      </c>
      <c r="U145" s="15">
        <f t="shared" si="45"/>
        <v>394741147.74454582</v>
      </c>
      <c r="V145" s="15">
        <f t="shared" si="62"/>
        <v>617858297.7196033</v>
      </c>
      <c r="W145" s="13"/>
      <c r="X145" s="14"/>
      <c r="Y145" s="138"/>
    </row>
    <row r="146" spans="1:25" x14ac:dyDescent="0.35">
      <c r="A146" s="1">
        <v>48914</v>
      </c>
      <c r="B146" s="9">
        <f t="shared" si="46"/>
        <v>31</v>
      </c>
      <c r="C146" s="5">
        <f>VLOOKUP(A146,Encargos!$A$8:$B$652,2,0)</f>
        <v>2.4659999999999999E-3</v>
      </c>
      <c r="D146">
        <f t="shared" si="63"/>
        <v>173</v>
      </c>
      <c r="E146" s="7">
        <f t="shared" si="57"/>
        <v>66008324279.113167</v>
      </c>
      <c r="F146" s="7">
        <f t="shared" si="58"/>
        <v>162776527.67229307</v>
      </c>
      <c r="G146" s="7">
        <f t="shared" si="51"/>
        <v>66171100806.785461</v>
      </c>
      <c r="H146" s="7">
        <f t="shared" si="52"/>
        <v>220570336.0226182</v>
      </c>
      <c r="I146" s="8">
        <f t="shared" si="53"/>
        <v>503938218.91802531</v>
      </c>
      <c r="J146" s="7">
        <f t="shared" si="54"/>
        <v>220570336.0226182</v>
      </c>
      <c r="K146" s="8">
        <f t="shared" si="49"/>
        <v>283367882.89540708</v>
      </c>
      <c r="L146" s="7">
        <v>0</v>
      </c>
      <c r="M146" s="7">
        <f t="shared" si="50"/>
        <v>65887732923.89006</v>
      </c>
      <c r="N146" s="139" t="s">
        <v>466</v>
      </c>
      <c r="O146" s="10">
        <f t="shared" si="55"/>
        <v>29</v>
      </c>
      <c r="P146" s="11">
        <f t="shared" si="59"/>
        <v>222654005.91988012</v>
      </c>
      <c r="Q146" s="11">
        <f t="shared" si="56"/>
        <v>284021533.22303087</v>
      </c>
      <c r="R146" s="37">
        <f t="shared" si="60"/>
        <v>506675539.14291096</v>
      </c>
      <c r="S146" s="39">
        <f t="shared" si="61"/>
        <v>1.2222222222222223</v>
      </c>
      <c r="T146" s="38">
        <f t="shared" ref="T146:T209" si="64">IF(V146&lt;P146,V146,P146)</f>
        <v>222654005.91988012</v>
      </c>
      <c r="U146" s="15">
        <f t="shared" ref="U146:U209" si="65">V146-T146</f>
        <v>396616097.47701108</v>
      </c>
      <c r="V146" s="15">
        <f t="shared" si="62"/>
        <v>619270103.39689124</v>
      </c>
      <c r="W146" s="13"/>
      <c r="X146" s="14"/>
      <c r="Y146" s="138"/>
    </row>
    <row r="147" spans="1:25" x14ac:dyDescent="0.35">
      <c r="A147" s="1">
        <v>48945</v>
      </c>
      <c r="B147" s="9">
        <f t="shared" si="46"/>
        <v>31</v>
      </c>
      <c r="C147" s="5">
        <f>VLOOKUP(A147,Encargos!$A$8:$B$652,2,0)</f>
        <v>2.4659999999999999E-3</v>
      </c>
      <c r="D147">
        <f t="shared" si="63"/>
        <v>172</v>
      </c>
      <c r="E147" s="7">
        <f t="shared" si="57"/>
        <v>65887732923.89006</v>
      </c>
      <c r="F147" s="7">
        <f t="shared" si="58"/>
        <v>162479149.39031288</v>
      </c>
      <c r="G147" s="7">
        <f t="shared" si="51"/>
        <v>66050212073.280373</v>
      </c>
      <c r="H147" s="7">
        <f t="shared" si="52"/>
        <v>220167373.57760125</v>
      </c>
      <c r="I147" s="8">
        <f t="shared" si="53"/>
        <v>505180930.56587744</v>
      </c>
      <c r="J147" s="7">
        <f t="shared" si="54"/>
        <v>220167373.57760125</v>
      </c>
      <c r="K147" s="8">
        <f t="shared" si="49"/>
        <v>285013556.98827618</v>
      </c>
      <c r="L147" s="7">
        <v>0</v>
      </c>
      <c r="M147" s="7">
        <f t="shared" si="50"/>
        <v>65765198516.292091</v>
      </c>
      <c r="N147" s="139" t="s">
        <v>467</v>
      </c>
      <c r="O147" s="10">
        <f t="shared" si="55"/>
        <v>29</v>
      </c>
      <c r="P147" s="11">
        <f t="shared" si="59"/>
        <v>222253997.59739867</v>
      </c>
      <c r="Q147" s="11">
        <f t="shared" si="56"/>
        <v>285671003.42503899</v>
      </c>
      <c r="R147" s="37">
        <f t="shared" si="60"/>
        <v>507925001.02243769</v>
      </c>
      <c r="S147" s="39">
        <f t="shared" si="61"/>
        <v>1.3333333333333333</v>
      </c>
      <c r="T147" s="38">
        <f t="shared" si="64"/>
        <v>222253997.59739867</v>
      </c>
      <c r="U147" s="15">
        <f t="shared" si="65"/>
        <v>454979337.09918487</v>
      </c>
      <c r="V147" s="15">
        <f t="shared" si="62"/>
        <v>677233334.69658351</v>
      </c>
      <c r="W147" s="13"/>
      <c r="X147" s="14"/>
      <c r="Y147" s="138"/>
    </row>
    <row r="148" spans="1:25" x14ac:dyDescent="0.35">
      <c r="A148" s="1">
        <v>48976</v>
      </c>
      <c r="B148" s="9">
        <f t="shared" si="46"/>
        <v>28</v>
      </c>
      <c r="C148" s="5">
        <f>VLOOKUP(A148,Encargos!$A$8:$B$652,2,0)</f>
        <v>2.4659999999999999E-3</v>
      </c>
      <c r="D148">
        <f t="shared" si="63"/>
        <v>171</v>
      </c>
      <c r="E148" s="7">
        <f t="shared" si="57"/>
        <v>65765198516.292091</v>
      </c>
      <c r="F148" s="7">
        <f t="shared" si="58"/>
        <v>162176979.54117629</v>
      </c>
      <c r="G148" s="7">
        <f t="shared" si="51"/>
        <v>65927375495.833267</v>
      </c>
      <c r="H148" s="7">
        <f t="shared" si="52"/>
        <v>219757918.31944424</v>
      </c>
      <c r="I148" s="8">
        <f t="shared" si="53"/>
        <v>506426706.74065268</v>
      </c>
      <c r="J148" s="7">
        <f t="shared" si="54"/>
        <v>219757918.31944424</v>
      </c>
      <c r="K148" s="8">
        <f t="shared" si="49"/>
        <v>286668788.42120844</v>
      </c>
      <c r="L148" s="7">
        <v>0</v>
      </c>
      <c r="M148" s="7">
        <f t="shared" si="50"/>
        <v>65640706707.412056</v>
      </c>
      <c r="N148" s="139" t="s">
        <v>196</v>
      </c>
      <c r="O148" s="10">
        <f t="shared" si="55"/>
        <v>27</v>
      </c>
      <c r="P148" s="11">
        <f t="shared" si="59"/>
        <v>221912037.69935393</v>
      </c>
      <c r="Q148" s="11">
        <f t="shared" si="56"/>
        <v>287350436.33108288</v>
      </c>
      <c r="R148" s="37">
        <f t="shared" si="60"/>
        <v>509262474.03043681</v>
      </c>
      <c r="S148" s="39">
        <f t="shared" si="61"/>
        <v>1.3333333333333333</v>
      </c>
      <c r="T148" s="38">
        <f t="shared" si="64"/>
        <v>221912037.69935393</v>
      </c>
      <c r="U148" s="15">
        <f t="shared" si="65"/>
        <v>457104594.34122849</v>
      </c>
      <c r="V148" s="15">
        <f t="shared" si="62"/>
        <v>679016632.04058242</v>
      </c>
      <c r="W148" s="13"/>
      <c r="X148" s="14"/>
      <c r="Y148" s="138"/>
    </row>
    <row r="149" spans="1:25" x14ac:dyDescent="0.35">
      <c r="A149" s="1">
        <v>49004</v>
      </c>
      <c r="B149" s="9">
        <f t="shared" si="46"/>
        <v>31</v>
      </c>
      <c r="C149" s="5">
        <f>VLOOKUP(A149,Encargos!$A$8:$B$652,2,0)</f>
        <v>2.4659999999999999E-3</v>
      </c>
      <c r="D149">
        <f t="shared" si="63"/>
        <v>170</v>
      </c>
      <c r="E149" s="7">
        <f t="shared" si="57"/>
        <v>65640706707.412056</v>
      </c>
      <c r="F149" s="7">
        <f t="shared" si="58"/>
        <v>161869982.74047813</v>
      </c>
      <c r="G149" s="7">
        <f t="shared" si="51"/>
        <v>65802576690.152534</v>
      </c>
      <c r="H149" s="7">
        <f t="shared" si="52"/>
        <v>219341922.30050847</v>
      </c>
      <c r="I149" s="8">
        <f t="shared" si="53"/>
        <v>507675554.99947512</v>
      </c>
      <c r="J149" s="7">
        <f t="shared" si="54"/>
        <v>219341922.30050847</v>
      </c>
      <c r="K149" s="8">
        <f t="shared" si="49"/>
        <v>288333632.69896662</v>
      </c>
      <c r="L149" s="7">
        <v>0</v>
      </c>
      <c r="M149" s="7">
        <f t="shared" si="50"/>
        <v>65514243057.453568</v>
      </c>
      <c r="N149" s="139" t="s">
        <v>468</v>
      </c>
      <c r="O149" s="10">
        <f t="shared" si="55"/>
        <v>29</v>
      </c>
      <c r="P149" s="11">
        <f t="shared" si="59"/>
        <v>221434438.27828735</v>
      </c>
      <c r="Q149" s="11">
        <f t="shared" si="56"/>
        <v>288998737.62036026</v>
      </c>
      <c r="R149" s="37">
        <f t="shared" si="60"/>
        <v>510433175.89864761</v>
      </c>
      <c r="S149" s="39">
        <f t="shared" si="61"/>
        <v>1.3333333333333333</v>
      </c>
      <c r="T149" s="38">
        <f t="shared" si="64"/>
        <v>221434438.27828735</v>
      </c>
      <c r="U149" s="15">
        <f t="shared" si="65"/>
        <v>459143129.58657604</v>
      </c>
      <c r="V149" s="15">
        <f t="shared" si="62"/>
        <v>680577567.8648634</v>
      </c>
      <c r="W149" s="13"/>
      <c r="X149" s="14"/>
      <c r="Y149" s="138"/>
    </row>
    <row r="150" spans="1:25" x14ac:dyDescent="0.35">
      <c r="A150" s="1">
        <v>49035</v>
      </c>
      <c r="B150" s="9">
        <f t="shared" si="46"/>
        <v>30</v>
      </c>
      <c r="C150" s="5">
        <f>VLOOKUP(A150,Encargos!$A$8:$B$652,2,0)</f>
        <v>2.4659999999999999E-3</v>
      </c>
      <c r="D150">
        <f t="shared" si="63"/>
        <v>169</v>
      </c>
      <c r="E150" s="7">
        <f t="shared" si="57"/>
        <v>65514243057.453568</v>
      </c>
      <c r="F150" s="7">
        <f t="shared" si="58"/>
        <v>161558123.37968048</v>
      </c>
      <c r="G150" s="7">
        <f t="shared" si="51"/>
        <v>65675801180.833244</v>
      </c>
      <c r="H150" s="7">
        <f t="shared" si="52"/>
        <v>218919337.26944417</v>
      </c>
      <c r="I150" s="8">
        <f t="shared" si="53"/>
        <v>508927482.91810387</v>
      </c>
      <c r="J150" s="7">
        <f t="shared" si="54"/>
        <v>218919337.26944417</v>
      </c>
      <c r="K150" s="8">
        <f t="shared" si="49"/>
        <v>290008145.64865971</v>
      </c>
      <c r="L150" s="7">
        <v>0</v>
      </c>
      <c r="M150" s="7">
        <f t="shared" si="50"/>
        <v>65385793035.184586</v>
      </c>
      <c r="N150" s="139" t="s">
        <v>198</v>
      </c>
      <c r="O150" s="10">
        <f t="shared" si="55"/>
        <v>29</v>
      </c>
      <c r="P150" s="11">
        <f t="shared" si="59"/>
        <v>221084870.96286765</v>
      </c>
      <c r="Q150" s="11">
        <f t="shared" si="56"/>
        <v>290699438.67705083</v>
      </c>
      <c r="R150" s="37">
        <f t="shared" si="60"/>
        <v>511784309.63991845</v>
      </c>
      <c r="S150" s="39">
        <f t="shared" si="61"/>
        <v>1.3333333333333333</v>
      </c>
      <c r="T150" s="38">
        <f t="shared" si="64"/>
        <v>221084870.96286765</v>
      </c>
      <c r="U150" s="15">
        <f t="shared" si="65"/>
        <v>461294208.55702364</v>
      </c>
      <c r="V150" s="15">
        <f t="shared" si="62"/>
        <v>682379079.51989126</v>
      </c>
      <c r="W150" s="13"/>
      <c r="X150" s="14"/>
      <c r="Y150" s="138"/>
    </row>
    <row r="151" spans="1:25" x14ac:dyDescent="0.35">
      <c r="A151" s="1">
        <v>49065</v>
      </c>
      <c r="B151" s="9">
        <f t="shared" si="46"/>
        <v>31</v>
      </c>
      <c r="C151" s="5">
        <f>VLOOKUP(A151,Encargos!$A$8:$B$652,2,0)</f>
        <v>2.4659999999999999E-3</v>
      </c>
      <c r="D151">
        <f t="shared" si="63"/>
        <v>168</v>
      </c>
      <c r="E151" s="7">
        <f t="shared" si="57"/>
        <v>65385793035.184586</v>
      </c>
      <c r="F151" s="7">
        <f t="shared" si="58"/>
        <v>161241365.62476519</v>
      </c>
      <c r="G151" s="7">
        <f t="shared" si="51"/>
        <v>65547034400.809349</v>
      </c>
      <c r="H151" s="7">
        <f t="shared" si="52"/>
        <v>218490114.66936451</v>
      </c>
      <c r="I151" s="8">
        <f t="shared" si="53"/>
        <v>510182498.09097987</v>
      </c>
      <c r="J151" s="7">
        <f t="shared" si="54"/>
        <v>218490114.66936451</v>
      </c>
      <c r="K151" s="8">
        <f t="shared" si="49"/>
        <v>291692383.42161536</v>
      </c>
      <c r="L151" s="7">
        <v>0</v>
      </c>
      <c r="M151" s="7">
        <f t="shared" si="50"/>
        <v>65255342017.387733</v>
      </c>
      <c r="N151" s="139" t="s">
        <v>469</v>
      </c>
      <c r="O151" s="10">
        <f t="shared" si="55"/>
        <v>29</v>
      </c>
      <c r="P151" s="11">
        <f t="shared" si="59"/>
        <v>220588500.30589136</v>
      </c>
      <c r="Q151" s="11">
        <f t="shared" si="56"/>
        <v>292365236.04005867</v>
      </c>
      <c r="R151" s="37">
        <f t="shared" si="60"/>
        <v>512953736.34595001</v>
      </c>
      <c r="S151" s="39">
        <f t="shared" si="61"/>
        <v>1.3333333333333333</v>
      </c>
      <c r="T151" s="38">
        <f t="shared" si="64"/>
        <v>220588500.30589136</v>
      </c>
      <c r="U151" s="15">
        <f t="shared" si="65"/>
        <v>463349814.82204187</v>
      </c>
      <c r="V151" s="15">
        <f t="shared" si="62"/>
        <v>683938315.12793326</v>
      </c>
      <c r="W151" s="13"/>
      <c r="X151" s="14"/>
      <c r="Y151" s="138"/>
    </row>
    <row r="152" spans="1:25" x14ac:dyDescent="0.35">
      <c r="A152" s="1">
        <v>49096</v>
      </c>
      <c r="B152" s="9">
        <f t="shared" si="46"/>
        <v>30</v>
      </c>
      <c r="C152" s="5">
        <f>VLOOKUP(A152,Encargos!$A$8:$B$652,2,0)</f>
        <v>2.4659999999999999E-3</v>
      </c>
      <c r="D152">
        <f t="shared" si="63"/>
        <v>167</v>
      </c>
      <c r="E152" s="7">
        <f t="shared" si="57"/>
        <v>65255342017.387733</v>
      </c>
      <c r="F152" s="7">
        <f t="shared" si="58"/>
        <v>160919673.41487813</v>
      </c>
      <c r="G152" s="7">
        <f t="shared" si="51"/>
        <v>65416261690.802612</v>
      </c>
      <c r="H152" s="7">
        <f t="shared" si="52"/>
        <v>218054205.63600871</v>
      </c>
      <c r="I152" s="8">
        <f t="shared" si="53"/>
        <v>511440608.1312722</v>
      </c>
      <c r="J152" s="7">
        <f t="shared" si="54"/>
        <v>218054205.63600871</v>
      </c>
      <c r="K152" s="8">
        <f t="shared" si="49"/>
        <v>293386402.49526346</v>
      </c>
      <c r="L152" s="7">
        <v>0</v>
      </c>
      <c r="M152" s="7">
        <f t="shared" si="50"/>
        <v>65122875288.30735</v>
      </c>
      <c r="N152" s="139" t="s">
        <v>200</v>
      </c>
      <c r="O152" s="10">
        <f t="shared" si="55"/>
        <v>29</v>
      </c>
      <c r="P152" s="11">
        <f t="shared" si="59"/>
        <v>220225793.81366336</v>
      </c>
      <c r="Q152" s="11">
        <f t="shared" si="56"/>
        <v>294085748.28162432</v>
      </c>
      <c r="R152" s="37">
        <f t="shared" si="60"/>
        <v>514311542.09528768</v>
      </c>
      <c r="S152" s="39">
        <f t="shared" si="61"/>
        <v>1.3333333333333333</v>
      </c>
      <c r="T152" s="38">
        <f t="shared" si="64"/>
        <v>220225793.81366336</v>
      </c>
      <c r="U152" s="15">
        <f t="shared" si="65"/>
        <v>465522928.98005354</v>
      </c>
      <c r="V152" s="15">
        <f t="shared" si="62"/>
        <v>685748722.79371691</v>
      </c>
      <c r="W152" s="13"/>
      <c r="X152" s="14"/>
      <c r="Y152" s="138"/>
    </row>
    <row r="153" spans="1:25" x14ac:dyDescent="0.35">
      <c r="A153" s="1">
        <v>49126</v>
      </c>
      <c r="B153" s="9">
        <f t="shared" si="46"/>
        <v>31</v>
      </c>
      <c r="C153" s="5">
        <f>VLOOKUP(A153,Encargos!$A$8:$B$652,2,0)</f>
        <v>2.4659999999999999E-3</v>
      </c>
      <c r="D153">
        <f t="shared" si="63"/>
        <v>166</v>
      </c>
      <c r="E153" s="7">
        <f t="shared" si="57"/>
        <v>65122875288.30735</v>
      </c>
      <c r="F153" s="7">
        <f t="shared" si="58"/>
        <v>160593010.46096593</v>
      </c>
      <c r="G153" s="7">
        <f t="shared" si="51"/>
        <v>65283468298.768318</v>
      </c>
      <c r="H153" s="7">
        <f t="shared" si="52"/>
        <v>217611560.9958944</v>
      </c>
      <c r="I153" s="8">
        <f t="shared" si="53"/>
        <v>512701820.67092389</v>
      </c>
      <c r="J153" s="7">
        <f t="shared" si="54"/>
        <v>217611560.9958944</v>
      </c>
      <c r="K153" s="8">
        <f t="shared" si="49"/>
        <v>295090259.67502952</v>
      </c>
      <c r="L153" s="7">
        <v>0</v>
      </c>
      <c r="M153" s="7">
        <f t="shared" si="50"/>
        <v>64988378039.093292</v>
      </c>
      <c r="N153" s="139" t="s">
        <v>470</v>
      </c>
      <c r="O153" s="10">
        <f t="shared" si="55"/>
        <v>29</v>
      </c>
      <c r="P153" s="11">
        <f t="shared" si="59"/>
        <v>219715793.28313783</v>
      </c>
      <c r="Q153" s="11">
        <f t="shared" si="56"/>
        <v>295770950.24216187</v>
      </c>
      <c r="R153" s="37">
        <f t="shared" si="60"/>
        <v>515486743.52529967</v>
      </c>
      <c r="S153" s="39">
        <f t="shared" si="61"/>
        <v>1.3333333333333333</v>
      </c>
      <c r="T153" s="38">
        <f t="shared" si="64"/>
        <v>219715793.28313783</v>
      </c>
      <c r="U153" s="15">
        <f t="shared" si="65"/>
        <v>467599864.75059509</v>
      </c>
      <c r="V153" s="15">
        <f t="shared" si="62"/>
        <v>687315658.03373289</v>
      </c>
      <c r="W153" s="13"/>
      <c r="X153" s="14"/>
      <c r="Y153" s="138"/>
    </row>
    <row r="154" spans="1:25" x14ac:dyDescent="0.35">
      <c r="A154" s="1">
        <v>49157</v>
      </c>
      <c r="B154" s="9">
        <f t="shared" si="46"/>
        <v>31</v>
      </c>
      <c r="C154" s="5">
        <f>VLOOKUP(A154,Encargos!$A$8:$B$652,2,0)</f>
        <v>2.4659999999999999E-3</v>
      </c>
      <c r="D154">
        <f t="shared" si="63"/>
        <v>165</v>
      </c>
      <c r="E154" s="7">
        <f t="shared" si="57"/>
        <v>64988378039.093292</v>
      </c>
      <c r="F154" s="7">
        <f t="shared" si="58"/>
        <v>160261340.24440405</v>
      </c>
      <c r="G154" s="7">
        <f t="shared" si="51"/>
        <v>65148639379.3377</v>
      </c>
      <c r="H154" s="7">
        <f t="shared" si="52"/>
        <v>217162131.26445901</v>
      </c>
      <c r="I154" s="8">
        <f t="shared" si="53"/>
        <v>513966143.36069846</v>
      </c>
      <c r="J154" s="7">
        <f t="shared" si="54"/>
        <v>217162131.26445901</v>
      </c>
      <c r="K154" s="8">
        <f t="shared" si="49"/>
        <v>296804012.09623945</v>
      </c>
      <c r="L154" s="7">
        <v>0</v>
      </c>
      <c r="M154" s="7">
        <f t="shared" si="50"/>
        <v>64851835367.241463</v>
      </c>
      <c r="N154" s="139" t="s">
        <v>471</v>
      </c>
      <c r="O154" s="10">
        <f t="shared" si="55"/>
        <v>29</v>
      </c>
      <c r="P154" s="11">
        <f t="shared" si="59"/>
        <v>219269278.0246892</v>
      </c>
      <c r="Q154" s="11">
        <f t="shared" si="56"/>
        <v>297488655.81014395</v>
      </c>
      <c r="R154" s="37">
        <f t="shared" si="60"/>
        <v>516757933.83483315</v>
      </c>
      <c r="S154" s="39">
        <f t="shared" si="61"/>
        <v>1.3333333333333333</v>
      </c>
      <c r="T154" s="38">
        <f t="shared" si="64"/>
        <v>219269278.0246892</v>
      </c>
      <c r="U154" s="15">
        <f t="shared" si="65"/>
        <v>469741300.42175496</v>
      </c>
      <c r="V154" s="15">
        <f t="shared" si="62"/>
        <v>689010578.44644415</v>
      </c>
      <c r="W154" s="13"/>
      <c r="X154" s="14"/>
      <c r="Y154" s="138"/>
    </row>
    <row r="155" spans="1:25" x14ac:dyDescent="0.35">
      <c r="A155" s="1">
        <v>49188</v>
      </c>
      <c r="B155" s="9">
        <f t="shared" si="46"/>
        <v>30</v>
      </c>
      <c r="C155" s="5">
        <f>VLOOKUP(A155,Encargos!$A$8:$B$652,2,0)</f>
        <v>2.4659999999999999E-3</v>
      </c>
      <c r="D155">
        <f t="shared" si="63"/>
        <v>164</v>
      </c>
      <c r="E155" s="7">
        <f t="shared" si="57"/>
        <v>64851835367.241463</v>
      </c>
      <c r="F155" s="7">
        <f t="shared" si="58"/>
        <v>159924626.01561743</v>
      </c>
      <c r="G155" s="7">
        <f t="shared" si="51"/>
        <v>65011759993.25708</v>
      </c>
      <c r="H155" s="7">
        <f t="shared" si="52"/>
        <v>216705866.64419028</v>
      </c>
      <c r="I155" s="8">
        <f t="shared" si="53"/>
        <v>515233583.87022609</v>
      </c>
      <c r="J155" s="7">
        <f t="shared" si="54"/>
        <v>216705866.64419028</v>
      </c>
      <c r="K155" s="8">
        <f t="shared" si="49"/>
        <v>298527717.22603583</v>
      </c>
      <c r="L155" s="7">
        <v>0</v>
      </c>
      <c r="M155" s="7">
        <f t="shared" si="50"/>
        <v>64713232276.031044</v>
      </c>
      <c r="N155" s="139" t="s">
        <v>203</v>
      </c>
      <c r="O155" s="10">
        <f t="shared" si="55"/>
        <v>29</v>
      </c>
      <c r="P155" s="11">
        <f t="shared" si="59"/>
        <v>218886491.04738909</v>
      </c>
      <c r="Q155" s="11">
        <f t="shared" si="56"/>
        <v>299239318.37516314</v>
      </c>
      <c r="R155" s="37">
        <f t="shared" si="60"/>
        <v>518125809.42255223</v>
      </c>
      <c r="S155" s="39">
        <f t="shared" si="61"/>
        <v>1.3333333333333333</v>
      </c>
      <c r="T155" s="38">
        <f t="shared" si="64"/>
        <v>218886491.04738909</v>
      </c>
      <c r="U155" s="15">
        <f t="shared" si="65"/>
        <v>471947921.5160138</v>
      </c>
      <c r="V155" s="15">
        <f t="shared" si="62"/>
        <v>690834412.56340289</v>
      </c>
      <c r="W155" s="13"/>
      <c r="X155" s="14"/>
      <c r="Y155" s="138"/>
    </row>
    <row r="156" spans="1:25" x14ac:dyDescent="0.35">
      <c r="A156" s="1">
        <v>49218</v>
      </c>
      <c r="B156" s="9">
        <f t="shared" si="46"/>
        <v>31</v>
      </c>
      <c r="C156" s="5">
        <f>VLOOKUP(A156,Encargos!$A$8:$B$652,2,0)</f>
        <v>2.4659999999999999E-3</v>
      </c>
      <c r="D156">
        <f t="shared" si="63"/>
        <v>163</v>
      </c>
      <c r="E156" s="7">
        <f t="shared" si="57"/>
        <v>64713232276.031044</v>
      </c>
      <c r="F156" s="7">
        <f t="shared" si="58"/>
        <v>159582830.79269254</v>
      </c>
      <c r="G156" s="7">
        <f t="shared" si="51"/>
        <v>64872815106.823738</v>
      </c>
      <c r="H156" s="7">
        <f t="shared" si="52"/>
        <v>216242717.02274582</v>
      </c>
      <c r="I156" s="8">
        <f t="shared" si="53"/>
        <v>516504149.88805008</v>
      </c>
      <c r="J156" s="7">
        <f t="shared" si="54"/>
        <v>216242717.02274582</v>
      </c>
      <c r="K156" s="8">
        <f t="shared" si="49"/>
        <v>300261432.86530423</v>
      </c>
      <c r="L156" s="7">
        <v>0</v>
      </c>
      <c r="M156" s="7">
        <f t="shared" si="50"/>
        <v>64572553673.958435</v>
      </c>
      <c r="N156" s="139" t="s">
        <v>472</v>
      </c>
      <c r="O156" s="10">
        <f t="shared" si="55"/>
        <v>29</v>
      </c>
      <c r="P156" s="11">
        <f t="shared" si="59"/>
        <v>218355674.56970102</v>
      </c>
      <c r="Q156" s="11">
        <f t="shared" si="56"/>
        <v>300954051.88041556</v>
      </c>
      <c r="R156" s="37">
        <f t="shared" si="60"/>
        <v>519309726.45011657</v>
      </c>
      <c r="S156" s="39">
        <f t="shared" si="61"/>
        <v>1.3333333333333333</v>
      </c>
      <c r="T156" s="38">
        <f t="shared" si="64"/>
        <v>218355674.56970102</v>
      </c>
      <c r="U156" s="15">
        <f t="shared" si="65"/>
        <v>474057294.03045434</v>
      </c>
      <c r="V156" s="15">
        <f t="shared" si="62"/>
        <v>692412968.60015535</v>
      </c>
      <c r="W156" s="13"/>
      <c r="X156" s="14"/>
      <c r="Y156" s="138"/>
    </row>
    <row r="157" spans="1:25" x14ac:dyDescent="0.35">
      <c r="A157" s="1">
        <v>49249</v>
      </c>
      <c r="B157" s="9">
        <f t="shared" ref="B157:B220" si="66">DAY(EDATE(A157,1)-1)</f>
        <v>30</v>
      </c>
      <c r="C157" s="5">
        <f>VLOOKUP(A157,Encargos!$A$8:$B$652,2,0)</f>
        <v>2.4659999999999999E-3</v>
      </c>
      <c r="D157">
        <f t="shared" si="63"/>
        <v>162</v>
      </c>
      <c r="E157" s="7">
        <f t="shared" si="57"/>
        <v>64572553673.958435</v>
      </c>
      <c r="F157" s="7">
        <f t="shared" si="58"/>
        <v>159235917.35998151</v>
      </c>
      <c r="G157" s="7">
        <f t="shared" si="51"/>
        <v>64731789591.318413</v>
      </c>
      <c r="H157" s="7">
        <f t="shared" si="52"/>
        <v>215772631.97106138</v>
      </c>
      <c r="I157" s="8">
        <f t="shared" si="53"/>
        <v>517777849.12167394</v>
      </c>
      <c r="J157" s="7">
        <f t="shared" si="54"/>
        <v>215772631.97106138</v>
      </c>
      <c r="K157" s="8">
        <f t="shared" si="49"/>
        <v>302005217.15061259</v>
      </c>
      <c r="L157" s="7">
        <v>0</v>
      </c>
      <c r="M157" s="7">
        <f t="shared" si="50"/>
        <v>64429784374.167801</v>
      </c>
      <c r="N157" s="139" t="s">
        <v>205</v>
      </c>
      <c r="O157" s="10">
        <f t="shared" si="55"/>
        <v>29</v>
      </c>
      <c r="P157" s="11">
        <f t="shared" si="59"/>
        <v>217959249.09485501</v>
      </c>
      <c r="Q157" s="11">
        <f t="shared" si="56"/>
        <v>302725107.62364393</v>
      </c>
      <c r="R157" s="37">
        <f t="shared" si="60"/>
        <v>520684356.71849895</v>
      </c>
      <c r="S157" s="39">
        <f t="shared" si="61"/>
        <v>1.3333333333333333</v>
      </c>
      <c r="T157" s="38">
        <f t="shared" si="64"/>
        <v>217959249.09485501</v>
      </c>
      <c r="U157" s="15">
        <f t="shared" si="65"/>
        <v>476286559.8631435</v>
      </c>
      <c r="V157" s="15">
        <f t="shared" si="62"/>
        <v>694245808.95799851</v>
      </c>
      <c r="W157" s="13"/>
      <c r="X157" s="14"/>
      <c r="Y157" s="138"/>
    </row>
    <row r="158" spans="1:25" x14ac:dyDescent="0.35">
      <c r="A158" s="1">
        <v>49279</v>
      </c>
      <c r="B158" s="9">
        <f t="shared" si="66"/>
        <v>31</v>
      </c>
      <c r="C158" s="5">
        <f>VLOOKUP(A158,Encargos!$A$8:$B$652,2,0)</f>
        <v>2.4659999999999999E-3</v>
      </c>
      <c r="D158">
        <f t="shared" si="63"/>
        <v>161</v>
      </c>
      <c r="E158" s="7">
        <f t="shared" si="57"/>
        <v>64429784374.167801</v>
      </c>
      <c r="F158" s="7">
        <f t="shared" si="58"/>
        <v>158883848.26669779</v>
      </c>
      <c r="G158" s="7">
        <f t="shared" si="51"/>
        <v>64588668222.434502</v>
      </c>
      <c r="H158" s="7">
        <f t="shared" si="52"/>
        <v>215295560.74144834</v>
      </c>
      <c r="I158" s="8">
        <f t="shared" si="53"/>
        <v>519054689.29760784</v>
      </c>
      <c r="J158" s="7">
        <f t="shared" si="54"/>
        <v>215295560.74144834</v>
      </c>
      <c r="K158" s="8">
        <f t="shared" si="49"/>
        <v>303759128.5561595</v>
      </c>
      <c r="L158" s="7">
        <v>0</v>
      </c>
      <c r="M158" s="7">
        <f t="shared" si="50"/>
        <v>64284909093.878342</v>
      </c>
      <c r="N158" s="139" t="s">
        <v>473</v>
      </c>
      <c r="O158" s="10">
        <f t="shared" si="55"/>
        <v>29</v>
      </c>
      <c r="P158" s="11">
        <f t="shared" si="59"/>
        <v>217414304.24898696</v>
      </c>
      <c r="Q158" s="11">
        <f t="shared" si="56"/>
        <v>304459815.77544022</v>
      </c>
      <c r="R158" s="37">
        <f t="shared" si="60"/>
        <v>521874120.02442718</v>
      </c>
      <c r="S158" s="39">
        <f t="shared" si="61"/>
        <v>1.3333333333333333</v>
      </c>
      <c r="T158" s="38">
        <f t="shared" si="64"/>
        <v>217414304.24898696</v>
      </c>
      <c r="U158" s="15">
        <f t="shared" si="65"/>
        <v>478417855.78358257</v>
      </c>
      <c r="V158" s="15">
        <f t="shared" si="62"/>
        <v>695832160.03256953</v>
      </c>
      <c r="W158" s="13"/>
      <c r="X158" s="14"/>
      <c r="Y158" s="138"/>
    </row>
    <row r="159" spans="1:25" x14ac:dyDescent="0.35">
      <c r="A159" s="1">
        <v>49310</v>
      </c>
      <c r="B159" s="9">
        <f t="shared" si="66"/>
        <v>31</v>
      </c>
      <c r="C159" s="5">
        <f>VLOOKUP(A159,Encargos!$A$8:$B$652,2,0)</f>
        <v>2.4659999999999999E-3</v>
      </c>
      <c r="D159">
        <f t="shared" si="63"/>
        <v>160</v>
      </c>
      <c r="E159" s="7">
        <f t="shared" si="57"/>
        <v>64284909093.878342</v>
      </c>
      <c r="F159" s="7">
        <f t="shared" si="58"/>
        <v>158526585.82550398</v>
      </c>
      <c r="G159" s="7">
        <f t="shared" si="51"/>
        <v>64443435679.703842</v>
      </c>
      <c r="H159" s="7">
        <f t="shared" si="52"/>
        <v>214811452.26567948</v>
      </c>
      <c r="I159" s="8">
        <f t="shared" si="53"/>
        <v>520334678.16141593</v>
      </c>
      <c r="J159" s="7">
        <f t="shared" si="54"/>
        <v>214811452.26567948</v>
      </c>
      <c r="K159" s="8">
        <f t="shared" si="49"/>
        <v>305523225.89573646</v>
      </c>
      <c r="L159" s="7">
        <v>0</v>
      </c>
      <c r="M159" s="7">
        <f t="shared" si="50"/>
        <v>64137912453.808105</v>
      </c>
      <c r="N159" s="139" t="s">
        <v>474</v>
      </c>
      <c r="O159" s="10">
        <f t="shared" si="55"/>
        <v>29</v>
      </c>
      <c r="P159" s="11">
        <f t="shared" si="59"/>
        <v>216933079.21099448</v>
      </c>
      <c r="Q159" s="11">
        <f t="shared" si="56"/>
        <v>306227982.39341313</v>
      </c>
      <c r="R159" s="37">
        <f t="shared" si="60"/>
        <v>523161061.60440761</v>
      </c>
      <c r="S159" s="39">
        <f t="shared" si="61"/>
        <v>1.4444444444444444</v>
      </c>
      <c r="T159" s="38">
        <f t="shared" si="64"/>
        <v>216933079.21099448</v>
      </c>
      <c r="U159" s="15">
        <f t="shared" si="65"/>
        <v>538744009.77314985</v>
      </c>
      <c r="V159" s="15">
        <f t="shared" si="62"/>
        <v>755677088.98414433</v>
      </c>
      <c r="W159" s="13"/>
      <c r="X159" s="14"/>
      <c r="Y159" s="138"/>
    </row>
    <row r="160" spans="1:25" x14ac:dyDescent="0.35">
      <c r="A160" s="1">
        <v>49341</v>
      </c>
      <c r="B160" s="9">
        <f t="shared" si="66"/>
        <v>28</v>
      </c>
      <c r="C160" s="5">
        <f>VLOOKUP(A160,Encargos!$A$8:$B$652,2,0)</f>
        <v>2.4659999999999999E-3</v>
      </c>
      <c r="D160">
        <f t="shared" si="63"/>
        <v>159</v>
      </c>
      <c r="E160" s="7">
        <f t="shared" si="57"/>
        <v>64137912453.808105</v>
      </c>
      <c r="F160" s="7">
        <f t="shared" si="58"/>
        <v>158164092.11109078</v>
      </c>
      <c r="G160" s="7">
        <f t="shared" si="51"/>
        <v>64296076545.919197</v>
      </c>
      <c r="H160" s="7">
        <f t="shared" si="52"/>
        <v>214320255.15306401</v>
      </c>
      <c r="I160" s="8">
        <f t="shared" si="53"/>
        <v>521617823.47776186</v>
      </c>
      <c r="J160" s="7">
        <f t="shared" si="54"/>
        <v>214320255.15306401</v>
      </c>
      <c r="K160" s="8">
        <f t="shared" si="49"/>
        <v>307297568.32469785</v>
      </c>
      <c r="L160" s="7">
        <v>0</v>
      </c>
      <c r="M160" s="7">
        <f t="shared" si="50"/>
        <v>63988778977.594498</v>
      </c>
      <c r="N160" s="139" t="s">
        <v>208</v>
      </c>
      <c r="O160" s="10">
        <f t="shared" si="55"/>
        <v>27</v>
      </c>
      <c r="P160" s="11">
        <f t="shared" si="59"/>
        <v>216510386.51255655</v>
      </c>
      <c r="Q160" s="11">
        <f t="shared" si="56"/>
        <v>308028267.84141761</v>
      </c>
      <c r="R160" s="37">
        <f t="shared" si="60"/>
        <v>524538654.35397416</v>
      </c>
      <c r="S160" s="39">
        <f t="shared" si="61"/>
        <v>1.4444444444444444</v>
      </c>
      <c r="T160" s="38">
        <f t="shared" si="64"/>
        <v>216510386.51255655</v>
      </c>
      <c r="U160" s="15">
        <f t="shared" si="65"/>
        <v>541156558.66540611</v>
      </c>
      <c r="V160" s="15">
        <f t="shared" si="62"/>
        <v>757666945.17796266</v>
      </c>
      <c r="W160" s="13"/>
      <c r="X160" s="14"/>
      <c r="Y160" s="138"/>
    </row>
    <row r="161" spans="1:25" x14ac:dyDescent="0.35">
      <c r="A161" s="1">
        <v>49369</v>
      </c>
      <c r="B161" s="9">
        <f t="shared" si="66"/>
        <v>31</v>
      </c>
      <c r="C161" s="5">
        <f>VLOOKUP(A161,Encargos!$A$8:$B$652,2,0)</f>
        <v>2.4659999999999999E-3</v>
      </c>
      <c r="D161">
        <f t="shared" si="63"/>
        <v>158</v>
      </c>
      <c r="E161" s="7">
        <f t="shared" si="57"/>
        <v>63988778977.594498</v>
      </c>
      <c r="F161" s="7">
        <f t="shared" si="58"/>
        <v>157796328.95874801</v>
      </c>
      <c r="G161" s="7">
        <f t="shared" si="51"/>
        <v>64146575306.553246</v>
      </c>
      <c r="H161" s="7">
        <f t="shared" si="52"/>
        <v>213821917.68851084</v>
      </c>
      <c r="I161" s="8">
        <f t="shared" si="53"/>
        <v>522904133.03045797</v>
      </c>
      <c r="J161" s="7">
        <f t="shared" si="54"/>
        <v>213821917.68851084</v>
      </c>
      <c r="K161" s="8">
        <f t="shared" si="49"/>
        <v>309082215.34194714</v>
      </c>
      <c r="L161" s="7">
        <v>0</v>
      </c>
      <c r="M161" s="7">
        <f t="shared" si="50"/>
        <v>63837493091.211296</v>
      </c>
      <c r="N161" s="139" t="s">
        <v>475</v>
      </c>
      <c r="O161" s="10">
        <f t="shared" si="55"/>
        <v>29</v>
      </c>
      <c r="P161" s="11">
        <f t="shared" si="59"/>
        <v>215949291.95295215</v>
      </c>
      <c r="Q161" s="11">
        <f t="shared" si="56"/>
        <v>309795181.43131697</v>
      </c>
      <c r="R161" s="37">
        <f t="shared" si="60"/>
        <v>525744473.38426912</v>
      </c>
      <c r="S161" s="39">
        <f t="shared" si="61"/>
        <v>1.4444444444444444</v>
      </c>
      <c r="T161" s="38">
        <f t="shared" si="64"/>
        <v>215949291.95295215</v>
      </c>
      <c r="U161" s="15">
        <f t="shared" si="65"/>
        <v>543459391.82432544</v>
      </c>
      <c r="V161" s="15">
        <f t="shared" si="62"/>
        <v>759408683.77727759</v>
      </c>
      <c r="W161" s="13"/>
      <c r="X161" s="14"/>
      <c r="Y161" s="138"/>
    </row>
    <row r="162" spans="1:25" x14ac:dyDescent="0.35">
      <c r="A162" s="1">
        <v>49400</v>
      </c>
      <c r="B162" s="9">
        <f t="shared" si="66"/>
        <v>30</v>
      </c>
      <c r="C162" s="5">
        <f>VLOOKUP(A162,Encargos!$A$8:$B$652,2,0)</f>
        <v>2.4659999999999999E-3</v>
      </c>
      <c r="D162">
        <f t="shared" si="63"/>
        <v>157</v>
      </c>
      <c r="E162" s="7">
        <f t="shared" si="57"/>
        <v>63837493091.211296</v>
      </c>
      <c r="F162" s="7">
        <f t="shared" si="58"/>
        <v>157423257.96292704</v>
      </c>
      <c r="G162" s="7">
        <f t="shared" si="51"/>
        <v>63994916349.174225</v>
      </c>
      <c r="H162" s="7">
        <f t="shared" si="52"/>
        <v>213316387.83058077</v>
      </c>
      <c r="I162" s="8">
        <f t="shared" si="53"/>
        <v>524193614.62251121</v>
      </c>
      <c r="J162" s="7">
        <f t="shared" si="54"/>
        <v>213316387.83058077</v>
      </c>
      <c r="K162" s="8">
        <f t="shared" si="49"/>
        <v>310877226.79193044</v>
      </c>
      <c r="L162" s="7">
        <v>0</v>
      </c>
      <c r="M162" s="7">
        <f t="shared" si="50"/>
        <v>63684039122.382294</v>
      </c>
      <c r="N162" s="139" t="s">
        <v>210</v>
      </c>
      <c r="O162" s="10">
        <f t="shared" si="55"/>
        <v>29</v>
      </c>
      <c r="P162" s="11">
        <f t="shared" si="59"/>
        <v>215517871.15061322</v>
      </c>
      <c r="Q162" s="11">
        <f t="shared" si="56"/>
        <v>311618265.49305427</v>
      </c>
      <c r="R162" s="37">
        <f t="shared" si="60"/>
        <v>527136136.64366746</v>
      </c>
      <c r="S162" s="39">
        <f t="shared" si="61"/>
        <v>1.4444444444444444</v>
      </c>
      <c r="T162" s="38">
        <f t="shared" si="64"/>
        <v>215517871.15061322</v>
      </c>
      <c r="U162" s="15">
        <f t="shared" si="65"/>
        <v>545900992.89023983</v>
      </c>
      <c r="V162" s="15">
        <f t="shared" si="62"/>
        <v>761418864.04085302</v>
      </c>
      <c r="W162" s="13"/>
      <c r="X162" s="14"/>
      <c r="Y162" s="138"/>
    </row>
    <row r="163" spans="1:25" x14ac:dyDescent="0.35">
      <c r="A163" s="1">
        <v>49430</v>
      </c>
      <c r="B163" s="9">
        <f t="shared" si="66"/>
        <v>31</v>
      </c>
      <c r="C163" s="5">
        <f>VLOOKUP(A163,Encargos!$A$8:$B$652,2,0)</f>
        <v>2.4659999999999999E-3</v>
      </c>
      <c r="D163">
        <f t="shared" si="63"/>
        <v>156</v>
      </c>
      <c r="E163" s="7">
        <f t="shared" si="57"/>
        <v>63684039122.382294</v>
      </c>
      <c r="F163" s="7">
        <f t="shared" si="58"/>
        <v>157044840.47579473</v>
      </c>
      <c r="G163" s="7">
        <f t="shared" si="51"/>
        <v>63841083962.858086</v>
      </c>
      <c r="H163" s="7">
        <f t="shared" si="52"/>
        <v>212803613.20952696</v>
      </c>
      <c r="I163" s="8">
        <f t="shared" si="53"/>
        <v>525486276.07617027</v>
      </c>
      <c r="J163" s="7">
        <f t="shared" si="54"/>
        <v>212803613.20952696</v>
      </c>
      <c r="K163" s="8">
        <f t="shared" si="49"/>
        <v>312682662.86664331</v>
      </c>
      <c r="L163" s="7">
        <v>0</v>
      </c>
      <c r="M163" s="7">
        <f t="shared" si="50"/>
        <v>63528401299.99144</v>
      </c>
      <c r="N163" s="139" t="s">
        <v>476</v>
      </c>
      <c r="O163" s="10">
        <f t="shared" si="55"/>
        <v>29</v>
      </c>
      <c r="P163" s="11">
        <f t="shared" si="59"/>
        <v>214936708.08127922</v>
      </c>
      <c r="Q163" s="11">
        <f t="shared" si="56"/>
        <v>313403934.17987996</v>
      </c>
      <c r="R163" s="37">
        <f t="shared" si="60"/>
        <v>528340642.26115918</v>
      </c>
      <c r="S163" s="39">
        <f t="shared" si="61"/>
        <v>1.4444444444444444</v>
      </c>
      <c r="T163" s="38">
        <f t="shared" si="64"/>
        <v>214936708.08127922</v>
      </c>
      <c r="U163" s="15">
        <f t="shared" si="65"/>
        <v>548221997.40706182</v>
      </c>
      <c r="V163" s="15">
        <f t="shared" si="62"/>
        <v>763158705.48834097</v>
      </c>
      <c r="W163" s="13"/>
      <c r="X163" s="14"/>
      <c r="Y163" s="138"/>
    </row>
    <row r="164" spans="1:25" x14ac:dyDescent="0.35">
      <c r="A164" s="1">
        <v>49461</v>
      </c>
      <c r="B164" s="9">
        <f t="shared" si="66"/>
        <v>30</v>
      </c>
      <c r="C164" s="5">
        <f>VLOOKUP(A164,Encargos!$A$8:$B$652,2,0)</f>
        <v>2.4659999999999999E-3</v>
      </c>
      <c r="D164">
        <f t="shared" si="63"/>
        <v>155</v>
      </c>
      <c r="E164" s="7">
        <f t="shared" si="57"/>
        <v>63528401299.99144</v>
      </c>
      <c r="F164" s="7">
        <f t="shared" si="58"/>
        <v>156661037.60577887</v>
      </c>
      <c r="G164" s="7">
        <f t="shared" si="51"/>
        <v>63685062337.597221</v>
      </c>
      <c r="H164" s="7">
        <f t="shared" si="52"/>
        <v>212283541.12532407</v>
      </c>
      <c r="I164" s="8">
        <f t="shared" si="53"/>
        <v>526782125.23297417</v>
      </c>
      <c r="J164" s="7">
        <f t="shared" si="54"/>
        <v>212283541.12532407</v>
      </c>
      <c r="K164" s="8">
        <f t="shared" si="49"/>
        <v>314498584.1076501</v>
      </c>
      <c r="L164" s="7">
        <v>0</v>
      </c>
      <c r="M164" s="7">
        <f t="shared" si="50"/>
        <v>63370563753.489571</v>
      </c>
      <c r="N164" s="139" t="s">
        <v>212</v>
      </c>
      <c r="O164" s="10">
        <f t="shared" si="55"/>
        <v>29</v>
      </c>
      <c r="P164" s="11">
        <f t="shared" si="59"/>
        <v>214490922.62082961</v>
      </c>
      <c r="Q164" s="11">
        <f t="shared" si="56"/>
        <v>315248255.04584467</v>
      </c>
      <c r="R164" s="37">
        <f t="shared" si="60"/>
        <v>529739177.66667426</v>
      </c>
      <c r="S164" s="39">
        <f t="shared" si="61"/>
        <v>1.4444444444444444</v>
      </c>
      <c r="T164" s="38">
        <f t="shared" si="64"/>
        <v>214490922.62082961</v>
      </c>
      <c r="U164" s="15">
        <f t="shared" si="65"/>
        <v>550687889.56436658</v>
      </c>
      <c r="V164" s="15">
        <f t="shared" si="62"/>
        <v>765178812.18519616</v>
      </c>
      <c r="W164" s="13"/>
      <c r="X164" s="14"/>
      <c r="Y164" s="138"/>
    </row>
    <row r="165" spans="1:25" x14ac:dyDescent="0.35">
      <c r="A165" s="1">
        <v>49491</v>
      </c>
      <c r="B165" s="9">
        <f t="shared" si="66"/>
        <v>31</v>
      </c>
      <c r="C165" s="5">
        <f>VLOOKUP(A165,Encargos!$A$8:$B$652,2,0)</f>
        <v>2.4659999999999999E-3</v>
      </c>
      <c r="D165">
        <f t="shared" si="63"/>
        <v>154</v>
      </c>
      <c r="E165" s="7">
        <f t="shared" si="57"/>
        <v>63370563753.489571</v>
      </c>
      <c r="F165" s="7">
        <f t="shared" si="58"/>
        <v>156271810.21610528</v>
      </c>
      <c r="G165" s="7">
        <f t="shared" si="51"/>
        <v>63526835563.705673</v>
      </c>
      <c r="H165" s="7">
        <f t="shared" si="52"/>
        <v>211756118.54568559</v>
      </c>
      <c r="I165" s="8">
        <f t="shared" si="53"/>
        <v>528081169.95379853</v>
      </c>
      <c r="J165" s="7">
        <f t="shared" si="54"/>
        <v>211756118.54568559</v>
      </c>
      <c r="K165" s="8">
        <f t="shared" si="49"/>
        <v>316325051.40811294</v>
      </c>
      <c r="L165" s="7">
        <v>0</v>
      </c>
      <c r="M165" s="7">
        <f t="shared" si="50"/>
        <v>63210510512.297562</v>
      </c>
      <c r="N165" s="139" t="s">
        <v>477</v>
      </c>
      <c r="O165" s="10">
        <f t="shared" si="55"/>
        <v>29</v>
      </c>
      <c r="P165" s="11">
        <f t="shared" si="59"/>
        <v>213894906.53926447</v>
      </c>
      <c r="Q165" s="11">
        <f t="shared" si="56"/>
        <v>317054724.69139344</v>
      </c>
      <c r="R165" s="37">
        <f t="shared" si="60"/>
        <v>530949631.23065794</v>
      </c>
      <c r="S165" s="39">
        <f t="shared" si="61"/>
        <v>1.4444444444444444</v>
      </c>
      <c r="T165" s="38">
        <f t="shared" si="64"/>
        <v>213894906.53926447</v>
      </c>
      <c r="U165" s="15">
        <f t="shared" si="65"/>
        <v>553032338.57168591</v>
      </c>
      <c r="V165" s="15">
        <f t="shared" si="62"/>
        <v>766927245.11095035</v>
      </c>
      <c r="W165" s="13"/>
      <c r="X165" s="14"/>
      <c r="Y165" s="138"/>
    </row>
    <row r="166" spans="1:25" x14ac:dyDescent="0.35">
      <c r="A166" s="1">
        <v>49522</v>
      </c>
      <c r="B166" s="9">
        <f t="shared" si="66"/>
        <v>31</v>
      </c>
      <c r="C166" s="5">
        <f>VLOOKUP(A166,Encargos!$A$8:$B$652,2,0)</f>
        <v>2.4659999999999999E-3</v>
      </c>
      <c r="D166">
        <f t="shared" si="63"/>
        <v>153</v>
      </c>
      <c r="E166" s="7">
        <f t="shared" si="57"/>
        <v>63210510512.297562</v>
      </c>
      <c r="F166" s="7">
        <f t="shared" si="58"/>
        <v>155877118.92332578</v>
      </c>
      <c r="G166" s="7">
        <f t="shared" si="51"/>
        <v>63366387631.220886</v>
      </c>
      <c r="H166" s="7">
        <f t="shared" si="52"/>
        <v>211221292.10406962</v>
      </c>
      <c r="I166" s="8">
        <f t="shared" si="53"/>
        <v>529383418.11890465</v>
      </c>
      <c r="J166" s="7">
        <f t="shared" si="54"/>
        <v>211221292.10406962</v>
      </c>
      <c r="K166" s="8">
        <f t="shared" si="49"/>
        <v>318162126.014835</v>
      </c>
      <c r="L166" s="7">
        <v>0</v>
      </c>
      <c r="M166" s="7">
        <f t="shared" si="50"/>
        <v>63048225505.206055</v>
      </c>
      <c r="N166" s="139" t="s">
        <v>478</v>
      </c>
      <c r="O166" s="10">
        <f t="shared" si="55"/>
        <v>29</v>
      </c>
      <c r="P166" s="11">
        <f t="shared" si="59"/>
        <v>213362916.10664868</v>
      </c>
      <c r="Q166" s="11">
        <f t="shared" si="56"/>
        <v>318896036.91462404</v>
      </c>
      <c r="R166" s="37">
        <f t="shared" si="60"/>
        <v>532258953.02127272</v>
      </c>
      <c r="S166" s="39">
        <f t="shared" si="61"/>
        <v>1.4444444444444444</v>
      </c>
      <c r="T166" s="38">
        <f t="shared" si="64"/>
        <v>213362916.10664868</v>
      </c>
      <c r="U166" s="15">
        <f t="shared" si="65"/>
        <v>555455571.59074521</v>
      </c>
      <c r="V166" s="15">
        <f t="shared" si="62"/>
        <v>768818487.69739389</v>
      </c>
      <c r="W166" s="13"/>
      <c r="X166" s="14"/>
      <c r="Y166" s="138"/>
    </row>
    <row r="167" spans="1:25" x14ac:dyDescent="0.35">
      <c r="A167" s="1">
        <v>49553</v>
      </c>
      <c r="B167" s="9">
        <f t="shared" si="66"/>
        <v>30</v>
      </c>
      <c r="C167" s="5">
        <f>VLOOKUP(A167,Encargos!$A$8:$B$652,2,0)</f>
        <v>2.4659999999999999E-3</v>
      </c>
      <c r="D167">
        <f t="shared" si="63"/>
        <v>152</v>
      </c>
      <c r="E167" s="7">
        <f t="shared" si="57"/>
        <v>63048225505.206055</v>
      </c>
      <c r="F167" s="7">
        <f t="shared" si="58"/>
        <v>155476924.09583813</v>
      </c>
      <c r="G167" s="7">
        <f t="shared" si="51"/>
        <v>63203702429.301895</v>
      </c>
      <c r="H167" s="7">
        <f t="shared" si="52"/>
        <v>210679008.097673</v>
      </c>
      <c r="I167" s="8">
        <f t="shared" si="53"/>
        <v>530688877.62798589</v>
      </c>
      <c r="J167" s="7">
        <f t="shared" si="54"/>
        <v>210679008.097673</v>
      </c>
      <c r="K167" s="8">
        <f t="shared" si="49"/>
        <v>320009869.5303129</v>
      </c>
      <c r="L167" s="7">
        <v>0</v>
      </c>
      <c r="M167" s="7">
        <f t="shared" si="50"/>
        <v>62883692559.771584</v>
      </c>
      <c r="N167" s="139" t="s">
        <v>215</v>
      </c>
      <c r="O167" s="10">
        <f t="shared" si="55"/>
        <v>29</v>
      </c>
      <c r="P167" s="11">
        <f t="shared" si="59"/>
        <v>212895182.59563389</v>
      </c>
      <c r="Q167" s="11">
        <f t="shared" si="56"/>
        <v>320772677.73119241</v>
      </c>
      <c r="R167" s="37">
        <f t="shared" si="60"/>
        <v>533667860.32682633</v>
      </c>
      <c r="S167" s="39">
        <f t="shared" si="61"/>
        <v>1.4444444444444444</v>
      </c>
      <c r="T167" s="38">
        <f t="shared" si="64"/>
        <v>212895182.59563389</v>
      </c>
      <c r="U167" s="15">
        <f t="shared" si="65"/>
        <v>557958393.43200421</v>
      </c>
      <c r="V167" s="15">
        <f t="shared" si="62"/>
        <v>770853576.02763808</v>
      </c>
      <c r="W167" s="13"/>
      <c r="X167" s="14"/>
      <c r="Y167" s="138"/>
    </row>
    <row r="168" spans="1:25" x14ac:dyDescent="0.35">
      <c r="A168" s="1">
        <v>49583</v>
      </c>
      <c r="B168" s="9">
        <f t="shared" si="66"/>
        <v>31</v>
      </c>
      <c r="C168" s="5">
        <f>VLOOKUP(A168,Encargos!$A$8:$B$652,2,0)</f>
        <v>2.4659999999999999E-3</v>
      </c>
      <c r="D168">
        <f t="shared" si="63"/>
        <v>151</v>
      </c>
      <c r="E168" s="7">
        <f t="shared" si="57"/>
        <v>62883692559.771584</v>
      </c>
      <c r="F168" s="7">
        <f t="shared" si="58"/>
        <v>155071185.85239673</v>
      </c>
      <c r="G168" s="7">
        <f t="shared" si="51"/>
        <v>63038763745.623978</v>
      </c>
      <c r="H168" s="7">
        <f t="shared" si="52"/>
        <v>210129212.48541328</v>
      </c>
      <c r="I168" s="8">
        <f t="shared" si="53"/>
        <v>531997556.40021652</v>
      </c>
      <c r="J168" s="7">
        <f t="shared" si="54"/>
        <v>210129212.48541328</v>
      </c>
      <c r="K168" s="8">
        <f t="shared" si="49"/>
        <v>321868343.91480327</v>
      </c>
      <c r="L168" s="7">
        <v>0</v>
      </c>
      <c r="M168" s="7">
        <f t="shared" si="50"/>
        <v>62716895401.709175</v>
      </c>
      <c r="N168" s="139" t="s">
        <v>479</v>
      </c>
      <c r="O168" s="10">
        <f t="shared" si="55"/>
        <v>29</v>
      </c>
      <c r="P168" s="11">
        <f t="shared" si="59"/>
        <v>212276486.90621343</v>
      </c>
      <c r="Q168" s="11">
        <f t="shared" si="56"/>
        <v>322610804.02108598</v>
      </c>
      <c r="R168" s="37">
        <f t="shared" si="60"/>
        <v>534887290.92729938</v>
      </c>
      <c r="S168" s="39">
        <f t="shared" si="61"/>
        <v>1.4444444444444444</v>
      </c>
      <c r="T168" s="38">
        <f t="shared" si="64"/>
        <v>212276486.90621343</v>
      </c>
      <c r="U168" s="15">
        <f t="shared" si="65"/>
        <v>560338488.87766349</v>
      </c>
      <c r="V168" s="15">
        <f t="shared" si="62"/>
        <v>772614975.7838769</v>
      </c>
      <c r="W168" s="13"/>
      <c r="X168" s="14"/>
      <c r="Y168" s="138"/>
    </row>
    <row r="169" spans="1:25" x14ac:dyDescent="0.35">
      <c r="A169" s="1">
        <v>49614</v>
      </c>
      <c r="B169" s="9">
        <f t="shared" si="66"/>
        <v>30</v>
      </c>
      <c r="C169" s="5">
        <f>VLOOKUP(A169,Encargos!$A$8:$B$652,2,0)</f>
        <v>2.4659999999999999E-3</v>
      </c>
      <c r="D169">
        <f t="shared" si="63"/>
        <v>150</v>
      </c>
      <c r="E169" s="7">
        <f t="shared" si="57"/>
        <v>62716895401.709175</v>
      </c>
      <c r="F169" s="7">
        <f t="shared" si="58"/>
        <v>154659864.06061482</v>
      </c>
      <c r="G169" s="7">
        <f t="shared" si="51"/>
        <v>62871555265.769791</v>
      </c>
      <c r="H169" s="7">
        <f t="shared" si="52"/>
        <v>209571850.88589931</v>
      </c>
      <c r="I169" s="8">
        <f t="shared" si="53"/>
        <v>533309462.37429953</v>
      </c>
      <c r="J169" s="7">
        <f t="shared" si="54"/>
        <v>209571850.88589931</v>
      </c>
      <c r="K169" s="8">
        <f t="shared" si="49"/>
        <v>323737611.48840022</v>
      </c>
      <c r="L169" s="7">
        <v>0</v>
      </c>
      <c r="M169" s="7">
        <f t="shared" si="50"/>
        <v>62547817654.281395</v>
      </c>
      <c r="N169" s="139" t="s">
        <v>217</v>
      </c>
      <c r="O169" s="10">
        <f t="shared" si="55"/>
        <v>29</v>
      </c>
      <c r="P169" s="11">
        <f t="shared" si="59"/>
        <v>211793850.01582232</v>
      </c>
      <c r="Q169" s="11">
        <f t="shared" si="56"/>
        <v>324509305.51564676</v>
      </c>
      <c r="R169" s="37">
        <f t="shared" si="60"/>
        <v>536303155.53146911</v>
      </c>
      <c r="S169" s="39">
        <f t="shared" si="61"/>
        <v>1.4444444444444444</v>
      </c>
      <c r="T169" s="38">
        <f t="shared" si="64"/>
        <v>211793850.01582232</v>
      </c>
      <c r="U169" s="15">
        <f t="shared" si="65"/>
        <v>562866263.52963305</v>
      </c>
      <c r="V169" s="15">
        <f t="shared" si="62"/>
        <v>774660113.54545534</v>
      </c>
      <c r="W169" s="13"/>
      <c r="X169" s="14"/>
      <c r="Y169" s="138"/>
    </row>
    <row r="170" spans="1:25" x14ac:dyDescent="0.35">
      <c r="A170" s="1">
        <v>49644</v>
      </c>
      <c r="B170" s="9">
        <f t="shared" si="66"/>
        <v>31</v>
      </c>
      <c r="C170" s="5">
        <f>VLOOKUP(A170,Encargos!$A$8:$B$652,2,0)</f>
        <v>2.4659999999999999E-3</v>
      </c>
      <c r="D170">
        <f t="shared" si="63"/>
        <v>149</v>
      </c>
      <c r="E170" s="7">
        <f t="shared" si="57"/>
        <v>62547817654.281395</v>
      </c>
      <c r="F170" s="7">
        <f t="shared" si="58"/>
        <v>154242918.33545792</v>
      </c>
      <c r="G170" s="7">
        <f t="shared" si="51"/>
        <v>62702060572.616852</v>
      </c>
      <c r="H170" s="7">
        <f t="shared" si="52"/>
        <v>209006868.57538953</v>
      </c>
      <c r="I170" s="8">
        <f t="shared" si="53"/>
        <v>534624603.50851452</v>
      </c>
      <c r="J170" s="7">
        <f t="shared" si="54"/>
        <v>209006868.57538953</v>
      </c>
      <c r="K170" s="8">
        <f t="shared" si="49"/>
        <v>325617734.93312502</v>
      </c>
      <c r="L170" s="7">
        <v>0</v>
      </c>
      <c r="M170" s="7">
        <f t="shared" si="50"/>
        <v>62376442837.683723</v>
      </c>
      <c r="N170" s="139" t="s">
        <v>480</v>
      </c>
      <c r="O170" s="10">
        <f t="shared" si="55"/>
        <v>29</v>
      </c>
      <c r="P170" s="11">
        <f t="shared" si="59"/>
        <v>211159763.94501978</v>
      </c>
      <c r="Q170" s="11">
        <f t="shared" si="56"/>
        <v>326368843.83419168</v>
      </c>
      <c r="R170" s="37">
        <f t="shared" si="60"/>
        <v>537528607.77921152</v>
      </c>
      <c r="S170" s="39">
        <f t="shared" si="61"/>
        <v>1.4444444444444444</v>
      </c>
      <c r="T170" s="38">
        <f t="shared" si="64"/>
        <v>211159763.94501978</v>
      </c>
      <c r="U170" s="15">
        <f t="shared" si="65"/>
        <v>565270447.29161906</v>
      </c>
      <c r="V170" s="15">
        <f t="shared" si="62"/>
        <v>776430211.2366389</v>
      </c>
      <c r="W170" s="13"/>
      <c r="X170" s="14"/>
      <c r="Y170" s="138"/>
    </row>
    <row r="171" spans="1:25" x14ac:dyDescent="0.35">
      <c r="A171" s="1">
        <v>49675</v>
      </c>
      <c r="B171" s="9">
        <f t="shared" si="66"/>
        <v>31</v>
      </c>
      <c r="C171" s="5">
        <f>VLOOKUP(A171,Encargos!$A$8:$B$652,2,0)</f>
        <v>2.4659999999999999E-3</v>
      </c>
      <c r="D171">
        <f t="shared" si="63"/>
        <v>148</v>
      </c>
      <c r="E171" s="7">
        <f t="shared" si="57"/>
        <v>62376442837.683723</v>
      </c>
      <c r="F171" s="7">
        <f t="shared" si="58"/>
        <v>153820308.03772804</v>
      </c>
      <c r="G171" s="7">
        <f t="shared" si="51"/>
        <v>62530263145.721451</v>
      </c>
      <c r="H171" s="7">
        <f t="shared" si="52"/>
        <v>208434210.48573819</v>
      </c>
      <c r="I171" s="8">
        <f t="shared" si="53"/>
        <v>535942987.78076655</v>
      </c>
      <c r="J171" s="7">
        <f t="shared" si="54"/>
        <v>208434210.48573819</v>
      </c>
      <c r="K171" s="8">
        <f t="shared" si="49"/>
        <v>327508777.29502833</v>
      </c>
      <c r="L171" s="7">
        <v>0</v>
      </c>
      <c r="M171" s="7">
        <f t="shared" si="50"/>
        <v>62202754368.426422</v>
      </c>
      <c r="N171" s="139" t="s">
        <v>481</v>
      </c>
      <c r="O171" s="10">
        <f t="shared" si="55"/>
        <v>29</v>
      </c>
      <c r="P171" s="11">
        <f t="shared" si="59"/>
        <v>210589905.02489793</v>
      </c>
      <c r="Q171" s="11">
        <f t="shared" si="56"/>
        <v>328264248.3010971</v>
      </c>
      <c r="R171" s="37">
        <f t="shared" si="60"/>
        <v>538854153.32599497</v>
      </c>
      <c r="S171" s="39">
        <f t="shared" si="61"/>
        <v>1.5555555555555556</v>
      </c>
      <c r="T171" s="38">
        <f t="shared" si="64"/>
        <v>210589905.02489793</v>
      </c>
      <c r="U171" s="15">
        <f t="shared" si="65"/>
        <v>627627666.81553864</v>
      </c>
      <c r="V171" s="15">
        <f t="shared" si="62"/>
        <v>838217571.84043658</v>
      </c>
      <c r="W171" s="13"/>
      <c r="X171" s="14"/>
      <c r="Y171" s="138"/>
    </row>
    <row r="172" spans="1:25" x14ac:dyDescent="0.35">
      <c r="A172" s="1">
        <v>49706</v>
      </c>
      <c r="B172" s="9">
        <f t="shared" si="66"/>
        <v>29</v>
      </c>
      <c r="C172" s="5">
        <f>VLOOKUP(A172,Encargos!$A$8:$B$652,2,0)</f>
        <v>2.4659999999999999E-3</v>
      </c>
      <c r="D172">
        <f t="shared" si="63"/>
        <v>147</v>
      </c>
      <c r="E172" s="7">
        <f t="shared" si="57"/>
        <v>62202754368.426422</v>
      </c>
      <c r="F172" s="7">
        <f t="shared" si="58"/>
        <v>153391992.27253956</v>
      </c>
      <c r="G172" s="7">
        <f t="shared" si="51"/>
        <v>62356146360.698959</v>
      </c>
      <c r="H172" s="7">
        <f t="shared" si="52"/>
        <v>207853821.20232987</v>
      </c>
      <c r="I172" s="8">
        <f t="shared" si="53"/>
        <v>537264623.18863392</v>
      </c>
      <c r="J172" s="7">
        <f t="shared" si="54"/>
        <v>207853821.20232987</v>
      </c>
      <c r="K172" s="8">
        <f t="shared" si="49"/>
        <v>329410801.98630404</v>
      </c>
      <c r="L172" s="7">
        <v>0</v>
      </c>
      <c r="M172" s="7">
        <f t="shared" si="50"/>
        <v>62026735558.712654</v>
      </c>
      <c r="N172" s="139" t="s">
        <v>482</v>
      </c>
      <c r="O172" s="10">
        <f t="shared" si="55"/>
        <v>27</v>
      </c>
      <c r="P172" s="11">
        <f t="shared" si="59"/>
        <v>210002007.64902157</v>
      </c>
      <c r="Q172" s="11">
        <f t="shared" si="56"/>
        <v>330167042.21415597</v>
      </c>
      <c r="R172" s="37">
        <f t="shared" si="60"/>
        <v>540169049.86317754</v>
      </c>
      <c r="S172" s="39">
        <f t="shared" si="61"/>
        <v>1.5555555555555556</v>
      </c>
      <c r="T172" s="38">
        <f t="shared" si="64"/>
        <v>210002007.64902157</v>
      </c>
      <c r="U172" s="15">
        <f t="shared" si="65"/>
        <v>630260958.80481029</v>
      </c>
      <c r="V172" s="15">
        <f t="shared" si="62"/>
        <v>840262966.45383179</v>
      </c>
      <c r="W172" s="13"/>
      <c r="X172" s="14"/>
      <c r="Y172" s="138"/>
    </row>
    <row r="173" spans="1:25" x14ac:dyDescent="0.35">
      <c r="A173" s="1">
        <v>49735</v>
      </c>
      <c r="B173" s="9">
        <f t="shared" si="66"/>
        <v>31</v>
      </c>
      <c r="C173" s="5">
        <f>VLOOKUP(A173,Encargos!$A$8:$B$652,2,0)</f>
        <v>2.4659999999999999E-3</v>
      </c>
      <c r="D173">
        <f t="shared" si="63"/>
        <v>146</v>
      </c>
      <c r="E173" s="7">
        <f t="shared" si="57"/>
        <v>62026735558.712654</v>
      </c>
      <c r="F173" s="7">
        <f t="shared" si="58"/>
        <v>152957929.8877854</v>
      </c>
      <c r="G173" s="7">
        <f t="shared" si="51"/>
        <v>62179693488.600441</v>
      </c>
      <c r="H173" s="7">
        <f t="shared" si="52"/>
        <v>207265644.96200147</v>
      </c>
      <c r="I173" s="8">
        <f t="shared" si="53"/>
        <v>538589517.74941707</v>
      </c>
      <c r="J173" s="7">
        <f t="shared" si="54"/>
        <v>207265644.96200147</v>
      </c>
      <c r="K173" s="8">
        <f t="shared" si="49"/>
        <v>331323872.78741562</v>
      </c>
      <c r="L173" s="7">
        <v>0</v>
      </c>
      <c r="M173" s="7">
        <f t="shared" si="50"/>
        <v>61848369615.813019</v>
      </c>
      <c r="N173" s="139" t="s">
        <v>483</v>
      </c>
      <c r="O173" s="10">
        <f t="shared" si="55"/>
        <v>29</v>
      </c>
      <c r="P173" s="11">
        <f t="shared" si="59"/>
        <v>209426914.71628192</v>
      </c>
      <c r="Q173" s="11">
        <f t="shared" si="56"/>
        <v>332088144.15008456</v>
      </c>
      <c r="R173" s="37">
        <f t="shared" si="60"/>
        <v>541515058.86636651</v>
      </c>
      <c r="S173" s="39">
        <f t="shared" si="61"/>
        <v>1.5555555555555556</v>
      </c>
      <c r="T173" s="38">
        <f t="shared" si="64"/>
        <v>209426914.71628192</v>
      </c>
      <c r="U173" s="15">
        <f t="shared" si="65"/>
        <v>632929843.52028823</v>
      </c>
      <c r="V173" s="15">
        <f t="shared" si="62"/>
        <v>842356758.23657012</v>
      </c>
      <c r="W173" s="13"/>
      <c r="X173" s="14"/>
      <c r="Y173" s="138"/>
    </row>
    <row r="174" spans="1:25" x14ac:dyDescent="0.35">
      <c r="A174" s="1">
        <v>49766</v>
      </c>
      <c r="B174" s="9">
        <f t="shared" si="66"/>
        <v>30</v>
      </c>
      <c r="C174" s="5">
        <f>VLOOKUP(A174,Encargos!$A$8:$B$652,2,0)</f>
        <v>2.4659999999999999E-3</v>
      </c>
      <c r="D174">
        <f t="shared" si="63"/>
        <v>145</v>
      </c>
      <c r="E174" s="7">
        <f t="shared" si="57"/>
        <v>61848369615.813019</v>
      </c>
      <c r="F174" s="7">
        <f t="shared" si="58"/>
        <v>152518079.47259489</v>
      </c>
      <c r="G174" s="7">
        <f t="shared" si="51"/>
        <v>62000887695.285614</v>
      </c>
      <c r="H174" s="7">
        <f t="shared" si="52"/>
        <v>206669625.65095207</v>
      </c>
      <c r="I174" s="8">
        <f t="shared" si="53"/>
        <v>539917679.50018704</v>
      </c>
      <c r="J174" s="7">
        <f t="shared" si="54"/>
        <v>206669625.65095207</v>
      </c>
      <c r="K174" s="8">
        <f t="shared" si="49"/>
        <v>333248053.84923494</v>
      </c>
      <c r="L174" s="7">
        <v>0</v>
      </c>
      <c r="M174" s="7">
        <f t="shared" si="50"/>
        <v>61667639641.436378</v>
      </c>
      <c r="N174" s="139" t="s">
        <v>222</v>
      </c>
      <c r="O174" s="10">
        <f t="shared" si="55"/>
        <v>29</v>
      </c>
      <c r="P174" s="11">
        <f t="shared" si="59"/>
        <v>208906049.45663357</v>
      </c>
      <c r="Q174" s="11">
        <f t="shared" si="56"/>
        <v>334042417.93799394</v>
      </c>
      <c r="R174" s="37">
        <f t="shared" si="60"/>
        <v>542948467.39462757</v>
      </c>
      <c r="S174" s="39">
        <f t="shared" si="61"/>
        <v>1.5555555555555556</v>
      </c>
      <c r="T174" s="38">
        <f t="shared" si="64"/>
        <v>208906049.45663357</v>
      </c>
      <c r="U174" s="15">
        <f t="shared" si="65"/>
        <v>635680455.37945378</v>
      </c>
      <c r="V174" s="15">
        <f t="shared" si="62"/>
        <v>844586504.83608735</v>
      </c>
      <c r="W174" s="13"/>
      <c r="X174" s="14"/>
      <c r="Y174" s="138"/>
    </row>
    <row r="175" spans="1:25" x14ac:dyDescent="0.35">
      <c r="A175" s="1">
        <v>49796</v>
      </c>
      <c r="B175" s="9">
        <f t="shared" si="66"/>
        <v>31</v>
      </c>
      <c r="C175" s="5">
        <f>VLOOKUP(A175,Encargos!$A$8:$B$652,2,0)</f>
        <v>2.4659999999999999E-3</v>
      </c>
      <c r="D175">
        <f t="shared" si="63"/>
        <v>144</v>
      </c>
      <c r="E175" s="7">
        <f t="shared" si="57"/>
        <v>61667639641.436378</v>
      </c>
      <c r="F175" s="7">
        <f t="shared" si="58"/>
        <v>152072399.35578209</v>
      </c>
      <c r="G175" s="7">
        <f t="shared" si="51"/>
        <v>61819712040.79216</v>
      </c>
      <c r="H175" s="7">
        <f t="shared" si="52"/>
        <v>206065706.80264056</v>
      </c>
      <c r="I175" s="8">
        <f t="shared" si="53"/>
        <v>541249116.49783456</v>
      </c>
      <c r="J175" s="7">
        <f t="shared" si="54"/>
        <v>206065706.80264056</v>
      </c>
      <c r="K175" s="8">
        <f t="shared" si="49"/>
        <v>335183409.69519401</v>
      </c>
      <c r="L175" s="7">
        <v>0</v>
      </c>
      <c r="M175" s="7">
        <f t="shared" si="50"/>
        <v>61484528631.09697</v>
      </c>
      <c r="N175" s="139" t="s">
        <v>484</v>
      </c>
      <c r="O175" s="10">
        <f t="shared" si="55"/>
        <v>29</v>
      </c>
      <c r="P175" s="11">
        <f t="shared" si="59"/>
        <v>208232520.24588534</v>
      </c>
      <c r="Q175" s="11">
        <f t="shared" si="56"/>
        <v>335956583.92835927</v>
      </c>
      <c r="R175" s="37">
        <f t="shared" si="60"/>
        <v>544189104.17424464</v>
      </c>
      <c r="S175" s="39">
        <f t="shared" si="61"/>
        <v>1.5555555555555556</v>
      </c>
      <c r="T175" s="38">
        <f t="shared" si="64"/>
        <v>208232520.24588534</v>
      </c>
      <c r="U175" s="15">
        <f t="shared" si="65"/>
        <v>638283864.02516186</v>
      </c>
      <c r="V175" s="15">
        <f t="shared" si="62"/>
        <v>846516384.27104723</v>
      </c>
      <c r="W175" s="13"/>
      <c r="X175" s="14"/>
      <c r="Y175" s="138"/>
    </row>
    <row r="176" spans="1:25" x14ac:dyDescent="0.35">
      <c r="A176" s="1">
        <v>49827</v>
      </c>
      <c r="B176" s="9">
        <f t="shared" si="66"/>
        <v>30</v>
      </c>
      <c r="C176" s="5">
        <f>VLOOKUP(A176,Encargos!$A$8:$B$652,2,0)</f>
        <v>2.4659999999999999E-3</v>
      </c>
      <c r="D176">
        <f t="shared" si="63"/>
        <v>143</v>
      </c>
      <c r="E176" s="7">
        <f t="shared" si="57"/>
        <v>61484528631.09697</v>
      </c>
      <c r="F176" s="7">
        <f t="shared" si="58"/>
        <v>151620847.60428512</v>
      </c>
      <c r="G176" s="7">
        <f t="shared" si="51"/>
        <v>61636149478.701256</v>
      </c>
      <c r="H176" s="7">
        <f t="shared" si="52"/>
        <v>205453831.59567088</v>
      </c>
      <c r="I176" s="8">
        <f t="shared" si="53"/>
        <v>542583836.81911802</v>
      </c>
      <c r="J176" s="7">
        <f t="shared" si="54"/>
        <v>205453831.59567088</v>
      </c>
      <c r="K176" s="8">
        <f t="shared" si="49"/>
        <v>337130005.22344714</v>
      </c>
      <c r="L176" s="7">
        <v>0</v>
      </c>
      <c r="M176" s="7">
        <f t="shared" si="50"/>
        <v>61299019473.477814</v>
      </c>
      <c r="N176" s="139" t="s">
        <v>224</v>
      </c>
      <c r="O176" s="10">
        <f t="shared" si="55"/>
        <v>29</v>
      </c>
      <c r="P176" s="11">
        <f t="shared" si="59"/>
        <v>207695968.26226428</v>
      </c>
      <c r="Q176" s="11">
        <f t="shared" si="56"/>
        <v>337933622.72788364</v>
      </c>
      <c r="R176" s="37">
        <f t="shared" si="60"/>
        <v>545629590.99014795</v>
      </c>
      <c r="S176" s="39">
        <f t="shared" si="61"/>
        <v>1.5555555555555556</v>
      </c>
      <c r="T176" s="38">
        <f t="shared" si="64"/>
        <v>207695968.26226428</v>
      </c>
      <c r="U176" s="15">
        <f t="shared" si="65"/>
        <v>641061173.2779659</v>
      </c>
      <c r="V176" s="15">
        <f t="shared" si="62"/>
        <v>848757141.54023015</v>
      </c>
      <c r="W176" s="13"/>
      <c r="X176" s="14"/>
      <c r="Y176" s="138"/>
    </row>
    <row r="177" spans="1:25" x14ac:dyDescent="0.35">
      <c r="A177" s="1">
        <v>49857</v>
      </c>
      <c r="B177" s="9">
        <f t="shared" si="66"/>
        <v>31</v>
      </c>
      <c r="C177" s="5">
        <f>VLOOKUP(A177,Encargos!$A$8:$B$652,2,0)</f>
        <v>2.4659999999999999E-3</v>
      </c>
      <c r="D177">
        <f t="shared" si="63"/>
        <v>142</v>
      </c>
      <c r="E177" s="7">
        <f t="shared" si="57"/>
        <v>61299019473.477814</v>
      </c>
      <c r="F177" s="7">
        <f t="shared" si="58"/>
        <v>151163382.02159628</v>
      </c>
      <c r="G177" s="7">
        <f t="shared" si="51"/>
        <v>61450182855.499413</v>
      </c>
      <c r="H177" s="7">
        <f t="shared" si="52"/>
        <v>204833942.85166472</v>
      </c>
      <c r="I177" s="8">
        <f t="shared" si="53"/>
        <v>543921848.56071413</v>
      </c>
      <c r="J177" s="7">
        <f t="shared" si="54"/>
        <v>204833942.85166472</v>
      </c>
      <c r="K177" s="8">
        <f t="shared" si="49"/>
        <v>339087905.7090494</v>
      </c>
      <c r="L177" s="7">
        <v>0</v>
      </c>
      <c r="M177" s="7">
        <f t="shared" si="50"/>
        <v>61111094949.790359</v>
      </c>
      <c r="N177" s="139" t="s">
        <v>485</v>
      </c>
      <c r="O177" s="10">
        <f t="shared" si="55"/>
        <v>29</v>
      </c>
      <c r="P177" s="11">
        <f t="shared" si="59"/>
        <v>207006267.61409333</v>
      </c>
      <c r="Q177" s="11">
        <f t="shared" si="56"/>
        <v>339870086.5207746</v>
      </c>
      <c r="R177" s="37">
        <f t="shared" si="60"/>
        <v>546876354.13486791</v>
      </c>
      <c r="S177" s="39">
        <f t="shared" si="61"/>
        <v>1.5555555555555556</v>
      </c>
      <c r="T177" s="38">
        <f t="shared" si="64"/>
        <v>207006267.61409333</v>
      </c>
      <c r="U177" s="15">
        <f t="shared" si="65"/>
        <v>643690283.26236784</v>
      </c>
      <c r="V177" s="15">
        <f t="shared" si="62"/>
        <v>850696550.87646115</v>
      </c>
      <c r="W177" s="13"/>
      <c r="X177" s="14"/>
      <c r="Y177" s="138"/>
    </row>
    <row r="178" spans="1:25" x14ac:dyDescent="0.35">
      <c r="A178" s="1">
        <v>49888</v>
      </c>
      <c r="B178" s="9">
        <f t="shared" si="66"/>
        <v>31</v>
      </c>
      <c r="C178" s="5">
        <f>VLOOKUP(A178,Encargos!$A$8:$B$652,2,0)</f>
        <v>2.4659999999999999E-3</v>
      </c>
      <c r="D178">
        <f t="shared" si="63"/>
        <v>141</v>
      </c>
      <c r="E178" s="7">
        <f t="shared" si="57"/>
        <v>61111094949.790359</v>
      </c>
      <c r="F178" s="7">
        <f t="shared" si="58"/>
        <v>150699960.14618301</v>
      </c>
      <c r="G178" s="7">
        <f t="shared" si="51"/>
        <v>61261794909.936539</v>
      </c>
      <c r="H178" s="7">
        <f t="shared" si="52"/>
        <v>204205983.03312179</v>
      </c>
      <c r="I178" s="8">
        <f t="shared" si="53"/>
        <v>545263159.83926487</v>
      </c>
      <c r="J178" s="7">
        <f t="shared" si="54"/>
        <v>204205983.03312179</v>
      </c>
      <c r="K178" s="8">
        <f t="shared" si="49"/>
        <v>341057176.80614305</v>
      </c>
      <c r="L178" s="7">
        <v>0</v>
      </c>
      <c r="M178" s="7">
        <f t="shared" si="50"/>
        <v>60920737733.130394</v>
      </c>
      <c r="N178" s="139" t="s">
        <v>486</v>
      </c>
      <c r="O178" s="10">
        <f t="shared" si="55"/>
        <v>29</v>
      </c>
      <c r="P178" s="11">
        <f t="shared" si="59"/>
        <v>206381051.04951584</v>
      </c>
      <c r="Q178" s="11">
        <f t="shared" si="56"/>
        <v>341843900.17464864</v>
      </c>
      <c r="R178" s="37">
        <f t="shared" si="60"/>
        <v>548224951.22416449</v>
      </c>
      <c r="S178" s="39">
        <f t="shared" si="61"/>
        <v>1.5555555555555556</v>
      </c>
      <c r="T178" s="38">
        <f t="shared" si="64"/>
        <v>206381051.04951584</v>
      </c>
      <c r="U178" s="15">
        <f t="shared" si="65"/>
        <v>646413317.52140665</v>
      </c>
      <c r="V178" s="15">
        <f t="shared" si="62"/>
        <v>852794368.57092249</v>
      </c>
      <c r="W178" s="13"/>
      <c r="X178" s="14"/>
      <c r="Y178" s="138"/>
    </row>
    <row r="179" spans="1:25" x14ac:dyDescent="0.35">
      <c r="A179" s="1">
        <v>49919</v>
      </c>
      <c r="B179" s="9">
        <f t="shared" si="66"/>
        <v>30</v>
      </c>
      <c r="C179" s="5">
        <f>VLOOKUP(A179,Encargos!$A$8:$B$652,2,0)</f>
        <v>2.4659999999999999E-3</v>
      </c>
      <c r="D179">
        <f t="shared" si="63"/>
        <v>140</v>
      </c>
      <c r="E179" s="7">
        <f t="shared" si="57"/>
        <v>60920737733.130394</v>
      </c>
      <c r="F179" s="7">
        <f t="shared" si="58"/>
        <v>150230539.24989954</v>
      </c>
      <c r="G179" s="7">
        <f t="shared" si="51"/>
        <v>61070968272.380295</v>
      </c>
      <c r="H179" s="7">
        <f t="shared" si="52"/>
        <v>203569894.24126765</v>
      </c>
      <c r="I179" s="8">
        <f t="shared" si="53"/>
        <v>546607778.79142845</v>
      </c>
      <c r="J179" s="7">
        <f t="shared" si="54"/>
        <v>203569894.24126765</v>
      </c>
      <c r="K179" s="8">
        <f t="shared" si="49"/>
        <v>343037884.55016077</v>
      </c>
      <c r="L179" s="7">
        <v>0</v>
      </c>
      <c r="M179" s="7">
        <f t="shared" si="50"/>
        <v>60727930387.830132</v>
      </c>
      <c r="N179" s="139" t="s">
        <v>227</v>
      </c>
      <c r="O179" s="10">
        <f t="shared" si="55"/>
        <v>29</v>
      </c>
      <c r="P179" s="11">
        <f t="shared" si="59"/>
        <v>205820536.38360119</v>
      </c>
      <c r="Q179" s="11">
        <f t="shared" si="56"/>
        <v>343855584.67900765</v>
      </c>
      <c r="R179" s="37">
        <f t="shared" si="60"/>
        <v>549676121.06260884</v>
      </c>
      <c r="S179" s="39">
        <f t="shared" si="61"/>
        <v>1.5555555555555556</v>
      </c>
      <c r="T179" s="38">
        <f t="shared" si="64"/>
        <v>205820536.38360119</v>
      </c>
      <c r="U179" s="15">
        <f t="shared" si="65"/>
        <v>649231207.49156809</v>
      </c>
      <c r="V179" s="15">
        <f t="shared" si="62"/>
        <v>855051743.87516928</v>
      </c>
      <c r="W179" s="13"/>
      <c r="X179" s="14"/>
      <c r="Y179" s="138"/>
    </row>
    <row r="180" spans="1:25" x14ac:dyDescent="0.35">
      <c r="A180" s="1">
        <v>49949</v>
      </c>
      <c r="B180" s="9">
        <f t="shared" si="66"/>
        <v>31</v>
      </c>
      <c r="C180" s="5">
        <f>VLOOKUP(A180,Encargos!$A$8:$B$652,2,0)</f>
        <v>2.4659999999999999E-3</v>
      </c>
      <c r="D180">
        <f t="shared" si="63"/>
        <v>139</v>
      </c>
      <c r="E180" s="7">
        <f t="shared" si="57"/>
        <v>60727930387.830132</v>
      </c>
      <c r="F180" s="7">
        <f t="shared" si="58"/>
        <v>149755076.33638909</v>
      </c>
      <c r="G180" s="7">
        <f t="shared" si="51"/>
        <v>60877685464.166519</v>
      </c>
      <c r="H180" s="7">
        <f t="shared" si="52"/>
        <v>202925618.21388841</v>
      </c>
      <c r="I180" s="8">
        <f t="shared" si="53"/>
        <v>547955713.573928</v>
      </c>
      <c r="J180" s="7">
        <f t="shared" si="54"/>
        <v>202925618.21388841</v>
      </c>
      <c r="K180" s="8">
        <f t="shared" si="49"/>
        <v>345030095.36003959</v>
      </c>
      <c r="L180" s="7">
        <v>0</v>
      </c>
      <c r="M180" s="7">
        <f t="shared" si="50"/>
        <v>60532655368.80648</v>
      </c>
      <c r="N180" s="139" t="s">
        <v>487</v>
      </c>
      <c r="O180" s="10">
        <f t="shared" si="55"/>
        <v>29</v>
      </c>
      <c r="P180" s="11">
        <f t="shared" si="59"/>
        <v>205106147.38631523</v>
      </c>
      <c r="Q180" s="11">
        <f t="shared" si="56"/>
        <v>345825983.13873821</v>
      </c>
      <c r="R180" s="37">
        <f t="shared" si="60"/>
        <v>550932130.5250535</v>
      </c>
      <c r="S180" s="39">
        <f t="shared" si="61"/>
        <v>1.5555555555555556</v>
      </c>
      <c r="T180" s="38">
        <f t="shared" si="64"/>
        <v>205106147.38631523</v>
      </c>
      <c r="U180" s="15">
        <f t="shared" si="65"/>
        <v>651899388.98599029</v>
      </c>
      <c r="V180" s="15">
        <f t="shared" si="62"/>
        <v>857005536.37230551</v>
      </c>
      <c r="W180" s="13"/>
      <c r="X180" s="14"/>
      <c r="Y180" s="138"/>
    </row>
    <row r="181" spans="1:25" x14ac:dyDescent="0.35">
      <c r="A181" s="1">
        <v>49980</v>
      </c>
      <c r="B181" s="9">
        <f t="shared" si="66"/>
        <v>30</v>
      </c>
      <c r="C181" s="5">
        <f>VLOOKUP(A181,Encargos!$A$8:$B$652,2,0)</f>
        <v>2.4659999999999999E-3</v>
      </c>
      <c r="D181">
        <f t="shared" si="63"/>
        <v>138</v>
      </c>
      <c r="E181" s="7">
        <f t="shared" si="57"/>
        <v>60532655368.80648</v>
      </c>
      <c r="F181" s="7">
        <f t="shared" si="58"/>
        <v>149273528.13947678</v>
      </c>
      <c r="G181" s="7">
        <f t="shared" si="51"/>
        <v>60681928896.945953</v>
      </c>
      <c r="H181" s="7">
        <f t="shared" si="52"/>
        <v>202273096.3231532</v>
      </c>
      <c r="I181" s="8">
        <f t="shared" si="53"/>
        <v>549306972.36360145</v>
      </c>
      <c r="J181" s="7">
        <f t="shared" si="54"/>
        <v>202273096.3231532</v>
      </c>
      <c r="K181" s="8">
        <f t="shared" si="49"/>
        <v>347033876.04044825</v>
      </c>
      <c r="L181" s="7">
        <v>0</v>
      </c>
      <c r="M181" s="7">
        <f t="shared" si="50"/>
        <v>60334895020.905502</v>
      </c>
      <c r="N181" s="139" t="s">
        <v>229</v>
      </c>
      <c r="O181" s="10">
        <f t="shared" si="55"/>
        <v>29</v>
      </c>
      <c r="P181" s="11">
        <f t="shared" si="59"/>
        <v>204529364.93529353</v>
      </c>
      <c r="Q181" s="11">
        <f t="shared" si="56"/>
        <v>347861101.42263782</v>
      </c>
      <c r="R181" s="37">
        <f t="shared" si="60"/>
        <v>552390466.35793138</v>
      </c>
      <c r="S181" s="39">
        <f t="shared" si="61"/>
        <v>1.5555555555555556</v>
      </c>
      <c r="T181" s="38">
        <f t="shared" si="64"/>
        <v>204529364.93529353</v>
      </c>
      <c r="U181" s="15">
        <f t="shared" si="65"/>
        <v>654744693.84371078</v>
      </c>
      <c r="V181" s="15">
        <f t="shared" si="62"/>
        <v>859274058.77900434</v>
      </c>
      <c r="W181" s="13"/>
      <c r="X181" s="14"/>
      <c r="Y181" s="138"/>
    </row>
    <row r="182" spans="1:25" x14ac:dyDescent="0.35">
      <c r="A182" s="1">
        <v>50010</v>
      </c>
      <c r="B182" s="9">
        <f t="shared" si="66"/>
        <v>31</v>
      </c>
      <c r="C182" s="5">
        <f>VLOOKUP(A182,Encargos!$A$8:$B$652,2,0)</f>
        <v>2.4659999999999999E-3</v>
      </c>
      <c r="D182">
        <f t="shared" si="63"/>
        <v>137</v>
      </c>
      <c r="E182" s="7">
        <f t="shared" si="57"/>
        <v>60334895020.905502</v>
      </c>
      <c r="F182" s="7">
        <f t="shared" si="58"/>
        <v>148785851.12155297</v>
      </c>
      <c r="G182" s="7">
        <f t="shared" si="51"/>
        <v>60483680872.027054</v>
      </c>
      <c r="H182" s="7">
        <f t="shared" si="52"/>
        <v>201612269.57342353</v>
      </c>
      <c r="I182" s="8">
        <f t="shared" si="53"/>
        <v>550661563.35745001</v>
      </c>
      <c r="J182" s="7">
        <f t="shared" si="54"/>
        <v>201612269.57342353</v>
      </c>
      <c r="K182" s="8">
        <f t="shared" si="49"/>
        <v>349049293.7840265</v>
      </c>
      <c r="L182" s="7">
        <v>0</v>
      </c>
      <c r="M182" s="7">
        <f t="shared" si="50"/>
        <v>60134631578.243027</v>
      </c>
      <c r="N182" s="139" t="s">
        <v>488</v>
      </c>
      <c r="O182" s="10">
        <f t="shared" si="55"/>
        <v>29</v>
      </c>
      <c r="P182" s="11">
        <f t="shared" si="59"/>
        <v>203798225.3694199</v>
      </c>
      <c r="Q182" s="11">
        <f t="shared" si="56"/>
        <v>349854452.72761434</v>
      </c>
      <c r="R182" s="37">
        <f t="shared" si="60"/>
        <v>553652678.09703422</v>
      </c>
      <c r="S182" s="39">
        <f t="shared" si="61"/>
        <v>1.5555555555555556</v>
      </c>
      <c r="T182" s="38">
        <f t="shared" si="64"/>
        <v>203798225.3694199</v>
      </c>
      <c r="U182" s="15">
        <f t="shared" si="65"/>
        <v>657439273.89263332</v>
      </c>
      <c r="V182" s="15">
        <f t="shared" si="62"/>
        <v>861237499.26205325</v>
      </c>
      <c r="W182" s="13"/>
      <c r="X182" s="14"/>
      <c r="Y182" s="138"/>
    </row>
    <row r="183" spans="1:25" x14ac:dyDescent="0.35">
      <c r="A183" s="1">
        <v>50041</v>
      </c>
      <c r="B183" s="9">
        <f t="shared" si="66"/>
        <v>31</v>
      </c>
      <c r="C183" s="5">
        <f>VLOOKUP(A183,Encargos!$A$8:$B$652,2,0)</f>
        <v>2.4659999999999999E-3</v>
      </c>
      <c r="D183">
        <f t="shared" si="63"/>
        <v>136</v>
      </c>
      <c r="E183" s="7">
        <f t="shared" si="57"/>
        <v>60134631578.243027</v>
      </c>
      <c r="F183" s="7">
        <f t="shared" si="58"/>
        <v>148292001.47194728</v>
      </c>
      <c r="G183" s="7">
        <f t="shared" si="51"/>
        <v>60282923579.714973</v>
      </c>
      <c r="H183" s="7">
        <f t="shared" si="52"/>
        <v>200943078.59904993</v>
      </c>
      <c r="I183" s="8">
        <f t="shared" si="53"/>
        <v>552019494.77268946</v>
      </c>
      <c r="J183" s="7">
        <f t="shared" si="54"/>
        <v>200943078.59904993</v>
      </c>
      <c r="K183" s="8">
        <f t="shared" si="49"/>
        <v>351076416.17363954</v>
      </c>
      <c r="L183" s="7">
        <v>0</v>
      </c>
      <c r="M183" s="7">
        <f t="shared" si="50"/>
        <v>59931847163.541336</v>
      </c>
      <c r="N183" s="139" t="s">
        <v>489</v>
      </c>
      <c r="O183" s="10">
        <f t="shared" si="55"/>
        <v>29</v>
      </c>
      <c r="P183" s="11">
        <f t="shared" si="59"/>
        <v>203131734.48048747</v>
      </c>
      <c r="Q183" s="11">
        <f t="shared" si="56"/>
        <v>351886251.12073404</v>
      </c>
      <c r="R183" s="37">
        <f t="shared" si="60"/>
        <v>555017985.60122156</v>
      </c>
      <c r="S183" s="39">
        <f t="shared" si="61"/>
        <v>1.6666666666666667</v>
      </c>
      <c r="T183" s="38">
        <f t="shared" si="64"/>
        <v>203131734.48048747</v>
      </c>
      <c r="U183" s="15">
        <f t="shared" si="65"/>
        <v>721898241.52154851</v>
      </c>
      <c r="V183" s="15">
        <f t="shared" si="62"/>
        <v>925029976.00203598</v>
      </c>
      <c r="W183" s="13"/>
      <c r="X183" s="14"/>
      <c r="Y183" s="138"/>
    </row>
    <row r="184" spans="1:25" x14ac:dyDescent="0.35">
      <c r="A184" s="1">
        <v>50072</v>
      </c>
      <c r="B184" s="9">
        <f t="shared" si="66"/>
        <v>28</v>
      </c>
      <c r="C184" s="5">
        <f>VLOOKUP(A184,Encargos!$A$8:$B$652,2,0)</f>
        <v>2.4659999999999999E-3</v>
      </c>
      <c r="D184">
        <f t="shared" si="63"/>
        <v>135</v>
      </c>
      <c r="E184" s="7">
        <f t="shared" si="57"/>
        <v>59931847163.541336</v>
      </c>
      <c r="F184" s="7">
        <f t="shared" si="58"/>
        <v>147791935.10529292</v>
      </c>
      <c r="G184" s="7">
        <f t="shared" si="51"/>
        <v>60079639098.646629</v>
      </c>
      <c r="H184" s="7">
        <f t="shared" si="52"/>
        <v>200265463.66215545</v>
      </c>
      <c r="I184" s="8">
        <f t="shared" si="53"/>
        <v>553380774.8467989</v>
      </c>
      <c r="J184" s="7">
        <f t="shared" si="54"/>
        <v>200265463.66215545</v>
      </c>
      <c r="K184" s="8">
        <f t="shared" si="49"/>
        <v>353115311.18464345</v>
      </c>
      <c r="L184" s="7">
        <v>0</v>
      </c>
      <c r="M184" s="7">
        <f t="shared" si="50"/>
        <v>59726523787.461983</v>
      </c>
      <c r="N184" s="139" t="s">
        <v>232</v>
      </c>
      <c r="O184" s="10">
        <f t="shared" si="55"/>
        <v>27</v>
      </c>
      <c r="P184" s="11">
        <f t="shared" si="59"/>
        <v>202524507.0825704</v>
      </c>
      <c r="Q184" s="11">
        <f t="shared" si="56"/>
        <v>353954957.22751856</v>
      </c>
      <c r="R184" s="37">
        <f t="shared" si="60"/>
        <v>556479464.31008899</v>
      </c>
      <c r="S184" s="39">
        <f t="shared" si="61"/>
        <v>1.6666666666666667</v>
      </c>
      <c r="T184" s="38">
        <f t="shared" si="64"/>
        <v>202524507.0825704</v>
      </c>
      <c r="U184" s="15">
        <f t="shared" si="65"/>
        <v>724941266.76757789</v>
      </c>
      <c r="V184" s="15">
        <f t="shared" si="62"/>
        <v>927465773.85014832</v>
      </c>
      <c r="W184" s="13"/>
      <c r="X184" s="14"/>
      <c r="Y184" s="138"/>
    </row>
    <row r="185" spans="1:25" x14ac:dyDescent="0.35">
      <c r="A185" s="1">
        <v>50100</v>
      </c>
      <c r="B185" s="9">
        <f t="shared" si="66"/>
        <v>31</v>
      </c>
      <c r="C185" s="5">
        <f>VLOOKUP(A185,Encargos!$A$8:$B$652,2,0)</f>
        <v>2.4659999999999999E-3</v>
      </c>
      <c r="D185">
        <f t="shared" si="63"/>
        <v>134</v>
      </c>
      <c r="E185" s="7">
        <f t="shared" si="57"/>
        <v>59726523787.461983</v>
      </c>
      <c r="F185" s="7">
        <f t="shared" si="58"/>
        <v>147285607.65988123</v>
      </c>
      <c r="G185" s="7">
        <f t="shared" si="51"/>
        <v>59873809395.121864</v>
      </c>
      <c r="H185" s="7">
        <f t="shared" si="52"/>
        <v>199579364.65040624</v>
      </c>
      <c r="I185" s="8">
        <f t="shared" si="53"/>
        <v>554745411.83757102</v>
      </c>
      <c r="J185" s="7">
        <f t="shared" si="54"/>
        <v>199579364.65040624</v>
      </c>
      <c r="K185" s="8">
        <f t="shared" si="49"/>
        <v>355166047.18716478</v>
      </c>
      <c r="L185" s="7">
        <v>0</v>
      </c>
      <c r="M185" s="7">
        <f t="shared" si="50"/>
        <v>59518643347.9347</v>
      </c>
      <c r="N185" s="139" t="s">
        <v>490</v>
      </c>
      <c r="O185" s="10">
        <f t="shared" si="55"/>
        <v>29</v>
      </c>
      <c r="P185" s="11">
        <f t="shared" si="59"/>
        <v>201773393.68975717</v>
      </c>
      <c r="Q185" s="11">
        <f t="shared" si="56"/>
        <v>355985315.76740265</v>
      </c>
      <c r="R185" s="37">
        <f t="shared" si="60"/>
        <v>557758709.45715976</v>
      </c>
      <c r="S185" s="39">
        <f t="shared" si="61"/>
        <v>1.6666666666666667</v>
      </c>
      <c r="T185" s="38">
        <f t="shared" si="64"/>
        <v>201773393.68975717</v>
      </c>
      <c r="U185" s="15">
        <f t="shared" si="65"/>
        <v>727824455.40550923</v>
      </c>
      <c r="V185" s="15">
        <f t="shared" si="62"/>
        <v>929597849.09526634</v>
      </c>
      <c r="W185" s="13"/>
      <c r="X185" s="14"/>
      <c r="Y185" s="138"/>
    </row>
    <row r="186" spans="1:25" x14ac:dyDescent="0.35">
      <c r="A186" s="1">
        <v>50131</v>
      </c>
      <c r="B186" s="9">
        <f t="shared" si="66"/>
        <v>30</v>
      </c>
      <c r="C186" s="5">
        <f>VLOOKUP(A186,Encargos!$A$8:$B$652,2,0)</f>
        <v>2.4659999999999999E-3</v>
      </c>
      <c r="D186">
        <f t="shared" si="63"/>
        <v>133</v>
      </c>
      <c r="E186" s="7">
        <f t="shared" si="57"/>
        <v>59518643347.9347</v>
      </c>
      <c r="F186" s="7">
        <f t="shared" si="58"/>
        <v>146772974.49600697</v>
      </c>
      <c r="G186" s="7">
        <f t="shared" si="51"/>
        <v>59665416322.43071</v>
      </c>
      <c r="H186" s="7">
        <f t="shared" si="52"/>
        <v>198884721.07476905</v>
      </c>
      <c r="I186" s="8">
        <f t="shared" si="53"/>
        <v>556113414.0231626</v>
      </c>
      <c r="J186" s="7">
        <f t="shared" si="54"/>
        <v>198884721.07476905</v>
      </c>
      <c r="K186" s="8">
        <f t="shared" si="49"/>
        <v>357228692.94839358</v>
      </c>
      <c r="L186" s="7">
        <v>0</v>
      </c>
      <c r="M186" s="7">
        <f t="shared" si="50"/>
        <v>59308187629.482315</v>
      </c>
      <c r="N186" s="139" t="s">
        <v>234</v>
      </c>
      <c r="O186" s="10">
        <f t="shared" si="55"/>
        <v>29</v>
      </c>
      <c r="P186" s="11">
        <f t="shared" si="59"/>
        <v>201154895.73635107</v>
      </c>
      <c r="Q186" s="11">
        <f t="shared" si="56"/>
        <v>358080219.73714685</v>
      </c>
      <c r="R186" s="37">
        <f t="shared" si="60"/>
        <v>559235115.47349787</v>
      </c>
      <c r="S186" s="39">
        <f t="shared" si="61"/>
        <v>1.6666666666666667</v>
      </c>
      <c r="T186" s="38">
        <f t="shared" si="64"/>
        <v>201154895.73635107</v>
      </c>
      <c r="U186" s="15">
        <f t="shared" si="65"/>
        <v>730903630.0528121</v>
      </c>
      <c r="V186" s="15">
        <f t="shared" si="62"/>
        <v>932058525.78916311</v>
      </c>
      <c r="W186" s="13"/>
      <c r="X186" s="14"/>
      <c r="Y186" s="138"/>
    </row>
    <row r="187" spans="1:25" x14ac:dyDescent="0.35">
      <c r="A187" s="1">
        <v>50161</v>
      </c>
      <c r="B187" s="9">
        <f t="shared" si="66"/>
        <v>31</v>
      </c>
      <c r="C187" s="5">
        <f>VLOOKUP(A187,Encargos!$A$8:$B$652,2,0)</f>
        <v>2.4659999999999999E-3</v>
      </c>
      <c r="D187">
        <f t="shared" si="63"/>
        <v>132</v>
      </c>
      <c r="E187" s="7">
        <f t="shared" si="57"/>
        <v>59308187629.482315</v>
      </c>
      <c r="F187" s="7">
        <f t="shared" si="58"/>
        <v>146253990.69430339</v>
      </c>
      <c r="G187" s="7">
        <f t="shared" si="51"/>
        <v>59454441620.17662</v>
      </c>
      <c r="H187" s="7">
        <f t="shared" si="52"/>
        <v>198181472.06725541</v>
      </c>
      <c r="I187" s="8">
        <f t="shared" si="53"/>
        <v>557484789.70214355</v>
      </c>
      <c r="J187" s="7">
        <f t="shared" si="54"/>
        <v>198181472.06725541</v>
      </c>
      <c r="K187" s="8">
        <f t="shared" si="49"/>
        <v>359303317.63488817</v>
      </c>
      <c r="L187" s="7">
        <v>0</v>
      </c>
      <c r="M187" s="7">
        <f t="shared" si="50"/>
        <v>59095138302.541733</v>
      </c>
      <c r="N187" s="139" t="s">
        <v>491</v>
      </c>
      <c r="O187" s="10">
        <f t="shared" si="55"/>
        <v>29</v>
      </c>
      <c r="P187" s="11">
        <f t="shared" si="59"/>
        <v>200380837.49082595</v>
      </c>
      <c r="Q187" s="11">
        <f t="shared" si="56"/>
        <v>360132129.7390992</v>
      </c>
      <c r="R187" s="37">
        <f t="shared" si="60"/>
        <v>560512967.22992516</v>
      </c>
      <c r="S187" s="39">
        <f t="shared" si="61"/>
        <v>1.6666666666666667</v>
      </c>
      <c r="T187" s="38">
        <f t="shared" si="64"/>
        <v>200380837.49082595</v>
      </c>
      <c r="U187" s="15">
        <f t="shared" si="65"/>
        <v>733807441.22571611</v>
      </c>
      <c r="V187" s="15">
        <f t="shared" si="62"/>
        <v>934188278.71654201</v>
      </c>
      <c r="W187" s="13"/>
      <c r="X187" s="14"/>
      <c r="Y187" s="138"/>
    </row>
    <row r="188" spans="1:25" x14ac:dyDescent="0.35">
      <c r="A188" s="1">
        <v>50192</v>
      </c>
      <c r="B188" s="9">
        <f t="shared" si="66"/>
        <v>30</v>
      </c>
      <c r="C188" s="5">
        <f>VLOOKUP(A188,Encargos!$A$8:$B$652,2,0)</f>
        <v>2.4659999999999999E-3</v>
      </c>
      <c r="D188">
        <f t="shared" si="63"/>
        <v>131</v>
      </c>
      <c r="E188" s="7">
        <f t="shared" si="57"/>
        <v>59095138302.541733</v>
      </c>
      <c r="F188" s="7">
        <f t="shared" si="58"/>
        <v>145728611.05406791</v>
      </c>
      <c r="G188" s="7">
        <f t="shared" si="51"/>
        <v>59240866913.595802</v>
      </c>
      <c r="H188" s="7">
        <f t="shared" si="52"/>
        <v>197469556.37865269</v>
      </c>
      <c r="I188" s="8">
        <f t="shared" si="53"/>
        <v>558859547.19354928</v>
      </c>
      <c r="J188" s="7">
        <f t="shared" si="54"/>
        <v>197469556.37865269</v>
      </c>
      <c r="K188" s="8">
        <f t="shared" si="49"/>
        <v>361389990.81489658</v>
      </c>
      <c r="L188" s="7">
        <v>0</v>
      </c>
      <c r="M188" s="7">
        <f t="shared" si="50"/>
        <v>58879476922.780907</v>
      </c>
      <c r="N188" s="139" t="s">
        <v>236</v>
      </c>
      <c r="O188" s="10">
        <f t="shared" si="55"/>
        <v>29</v>
      </c>
      <c r="P188" s="11">
        <f t="shared" si="59"/>
        <v>199745226.96084097</v>
      </c>
      <c r="Q188" s="11">
        <f t="shared" si="56"/>
        <v>362251436.89815015</v>
      </c>
      <c r="R188" s="37">
        <f t="shared" si="60"/>
        <v>561996663.85899115</v>
      </c>
      <c r="S188" s="39">
        <f t="shared" si="61"/>
        <v>1.6666666666666667</v>
      </c>
      <c r="T188" s="38">
        <f t="shared" si="64"/>
        <v>199745226.96084097</v>
      </c>
      <c r="U188" s="15">
        <f t="shared" si="65"/>
        <v>736915879.47081101</v>
      </c>
      <c r="V188" s="15">
        <f t="shared" si="62"/>
        <v>936661106.43165195</v>
      </c>
      <c r="W188" s="13"/>
      <c r="X188" s="14"/>
      <c r="Y188" s="138"/>
    </row>
    <row r="189" spans="1:25" x14ac:dyDescent="0.35">
      <c r="A189" s="1">
        <v>50222</v>
      </c>
      <c r="B189" s="9">
        <f t="shared" si="66"/>
        <v>31</v>
      </c>
      <c r="C189" s="5">
        <f>VLOOKUP(A189,Encargos!$A$8:$B$652,2,0)</f>
        <v>2.4659999999999999E-3</v>
      </c>
      <c r="D189">
        <f t="shared" si="63"/>
        <v>130</v>
      </c>
      <c r="E189" s="7">
        <f t="shared" si="57"/>
        <v>58879476922.780907</v>
      </c>
      <c r="F189" s="7">
        <f t="shared" si="58"/>
        <v>145196790.09157771</v>
      </c>
      <c r="G189" s="7">
        <f t="shared" si="51"/>
        <v>59024673712.872482</v>
      </c>
      <c r="H189" s="7">
        <f t="shared" si="52"/>
        <v>196748912.37624162</v>
      </c>
      <c r="I189" s="8">
        <f t="shared" si="53"/>
        <v>560237694.83692849</v>
      </c>
      <c r="J189" s="7">
        <f t="shared" si="54"/>
        <v>196748912.37624162</v>
      </c>
      <c r="K189" s="8">
        <f t="shared" si="49"/>
        <v>363488782.46068686</v>
      </c>
      <c r="L189" s="7">
        <v>0</v>
      </c>
      <c r="M189" s="7">
        <f t="shared" si="50"/>
        <v>58661184930.411797</v>
      </c>
      <c r="N189" s="139" t="s">
        <v>492</v>
      </c>
      <c r="O189" s="10">
        <f t="shared" si="55"/>
        <v>29</v>
      </c>
      <c r="P189" s="11">
        <f t="shared" si="59"/>
        <v>198953576.4912962</v>
      </c>
      <c r="Q189" s="11">
        <f t="shared" si="56"/>
        <v>364327249.25980079</v>
      </c>
      <c r="R189" s="37">
        <f t="shared" si="60"/>
        <v>563280825.75109696</v>
      </c>
      <c r="S189" s="39">
        <f t="shared" si="61"/>
        <v>1.6666666666666667</v>
      </c>
      <c r="T189" s="38">
        <f t="shared" si="64"/>
        <v>198953576.4912962</v>
      </c>
      <c r="U189" s="15">
        <f t="shared" si="65"/>
        <v>739847799.76053214</v>
      </c>
      <c r="V189" s="15">
        <f t="shared" si="62"/>
        <v>938801376.25182831</v>
      </c>
      <c r="W189" s="13"/>
      <c r="X189" s="14"/>
      <c r="Y189" s="138"/>
    </row>
    <row r="190" spans="1:25" x14ac:dyDescent="0.35">
      <c r="A190" s="1">
        <v>50253</v>
      </c>
      <c r="B190" s="9">
        <f t="shared" si="66"/>
        <v>31</v>
      </c>
      <c r="C190" s="5">
        <f>VLOOKUP(A190,Encargos!$A$8:$B$652,2,0)</f>
        <v>2.4659999999999999E-3</v>
      </c>
      <c r="D190">
        <f t="shared" si="63"/>
        <v>129</v>
      </c>
      <c r="E190" s="7">
        <f t="shared" si="57"/>
        <v>58661184930.411797</v>
      </c>
      <c r="F190" s="7">
        <f t="shared" si="58"/>
        <v>144658482.03839549</v>
      </c>
      <c r="G190" s="7">
        <f t="shared" si="51"/>
        <v>58805843412.450195</v>
      </c>
      <c r="H190" s="7">
        <f t="shared" si="52"/>
        <v>196019478.04150066</v>
      </c>
      <c r="I190" s="8">
        <f t="shared" si="53"/>
        <v>561619240.99239635</v>
      </c>
      <c r="J190" s="7">
        <f t="shared" si="54"/>
        <v>196019478.04150066</v>
      </c>
      <c r="K190" s="8">
        <f t="shared" si="49"/>
        <v>365599762.95089567</v>
      </c>
      <c r="L190" s="7">
        <v>0</v>
      </c>
      <c r="M190" s="7">
        <f t="shared" si="50"/>
        <v>58440243649.499306</v>
      </c>
      <c r="N190" s="139" t="s">
        <v>493</v>
      </c>
      <c r="O190" s="10">
        <f t="shared" si="55"/>
        <v>29</v>
      </c>
      <c r="P190" s="11">
        <f t="shared" si="59"/>
        <v>198226777.0767355</v>
      </c>
      <c r="Q190" s="11">
        <f t="shared" si="56"/>
        <v>366443099.1906637</v>
      </c>
      <c r="R190" s="37">
        <f t="shared" si="60"/>
        <v>564669876.26739919</v>
      </c>
      <c r="S190" s="39">
        <f t="shared" si="61"/>
        <v>1.6666666666666667</v>
      </c>
      <c r="T190" s="38">
        <f t="shared" si="64"/>
        <v>198226777.0767355</v>
      </c>
      <c r="U190" s="15">
        <f t="shared" si="65"/>
        <v>742889683.36892986</v>
      </c>
      <c r="V190" s="15">
        <f t="shared" si="62"/>
        <v>941116460.44566536</v>
      </c>
      <c r="W190" s="13"/>
      <c r="X190" s="14"/>
      <c r="Y190" s="138"/>
    </row>
    <row r="191" spans="1:25" x14ac:dyDescent="0.35">
      <c r="A191" s="1">
        <v>50284</v>
      </c>
      <c r="B191" s="9">
        <f t="shared" si="66"/>
        <v>30</v>
      </c>
      <c r="C191" s="5">
        <f>VLOOKUP(A191,Encargos!$A$8:$B$652,2,0)</f>
        <v>2.4659999999999999E-3</v>
      </c>
      <c r="D191">
        <f t="shared" si="63"/>
        <v>128</v>
      </c>
      <c r="E191" s="7">
        <f t="shared" si="57"/>
        <v>58440243649.499306</v>
      </c>
      <c r="F191" s="7">
        <f t="shared" si="58"/>
        <v>144113640.83966529</v>
      </c>
      <c r="G191" s="7">
        <f t="shared" si="51"/>
        <v>58584357290.338974</v>
      </c>
      <c r="H191" s="7">
        <f t="shared" si="52"/>
        <v>195281190.96779659</v>
      </c>
      <c r="I191" s="8">
        <f t="shared" si="53"/>
        <v>563004194.04068363</v>
      </c>
      <c r="J191" s="7">
        <f t="shared" si="54"/>
        <v>195281190.96779659</v>
      </c>
      <c r="K191" s="8">
        <f t="shared" si="49"/>
        <v>367723003.07288706</v>
      </c>
      <c r="L191" s="7">
        <v>0</v>
      </c>
      <c r="M191" s="7">
        <f t="shared" si="50"/>
        <v>58216634287.26609</v>
      </c>
      <c r="N191" s="139" t="s">
        <v>239</v>
      </c>
      <c r="O191" s="10">
        <f t="shared" si="55"/>
        <v>29</v>
      </c>
      <c r="P191" s="11">
        <f t="shared" si="59"/>
        <v>197565031.2033326</v>
      </c>
      <c r="Q191" s="11">
        <f t="shared" si="56"/>
        <v>368599545.17081589</v>
      </c>
      <c r="R191" s="37">
        <f t="shared" si="60"/>
        <v>566164576.37414849</v>
      </c>
      <c r="S191" s="39">
        <f t="shared" si="61"/>
        <v>1.6666666666666667</v>
      </c>
      <c r="T191" s="38">
        <f t="shared" si="64"/>
        <v>197565031.2033326</v>
      </c>
      <c r="U191" s="15">
        <f t="shared" si="65"/>
        <v>746042596.08691502</v>
      </c>
      <c r="V191" s="15">
        <f t="shared" si="62"/>
        <v>943607627.29024756</v>
      </c>
      <c r="W191" s="13"/>
      <c r="X191" s="14"/>
      <c r="Y191" s="138"/>
    </row>
    <row r="192" spans="1:25" x14ac:dyDescent="0.35">
      <c r="A192" s="1">
        <v>50314</v>
      </c>
      <c r="B192" s="9">
        <f t="shared" si="66"/>
        <v>31</v>
      </c>
      <c r="C192" s="5">
        <f>VLOOKUP(A192,Encargos!$A$8:$B$652,2,0)</f>
        <v>2.4659999999999999E-3</v>
      </c>
      <c r="D192">
        <f t="shared" si="63"/>
        <v>127</v>
      </c>
      <c r="E192" s="7">
        <f t="shared" si="57"/>
        <v>58216634287.26609</v>
      </c>
      <c r="F192" s="7">
        <f t="shared" si="58"/>
        <v>143562220.15239817</v>
      </c>
      <c r="G192" s="7">
        <f t="shared" si="51"/>
        <v>58360196507.418488</v>
      </c>
      <c r="H192" s="7">
        <f t="shared" si="52"/>
        <v>194533988.35806164</v>
      </c>
      <c r="I192" s="8">
        <f t="shared" si="53"/>
        <v>564392562.38318801</v>
      </c>
      <c r="J192" s="7">
        <f t="shared" si="54"/>
        <v>194533988.35806164</v>
      </c>
      <c r="K192" s="8">
        <f t="shared" si="49"/>
        <v>369858574.02512634</v>
      </c>
      <c r="L192" s="7">
        <v>0</v>
      </c>
      <c r="M192" s="7">
        <f t="shared" si="50"/>
        <v>57990337933.393364</v>
      </c>
      <c r="N192" s="139" t="s">
        <v>494</v>
      </c>
      <c r="O192" s="10">
        <f t="shared" si="55"/>
        <v>29</v>
      </c>
      <c r="P192" s="11">
        <f t="shared" si="59"/>
        <v>196746527.79370981</v>
      </c>
      <c r="Q192" s="11">
        <f t="shared" si="56"/>
        <v>370711734.14904636</v>
      </c>
      <c r="R192" s="37">
        <f t="shared" si="60"/>
        <v>567458261.94275618</v>
      </c>
      <c r="S192" s="39">
        <f t="shared" si="61"/>
        <v>1.6666666666666667</v>
      </c>
      <c r="T192" s="38">
        <f t="shared" si="64"/>
        <v>196746527.79370981</v>
      </c>
      <c r="U192" s="15">
        <f t="shared" si="65"/>
        <v>749017242.11088395</v>
      </c>
      <c r="V192" s="15">
        <f t="shared" si="62"/>
        <v>945763769.90459371</v>
      </c>
      <c r="W192" s="13"/>
      <c r="X192" s="14"/>
      <c r="Y192" s="138"/>
    </row>
    <row r="193" spans="1:25" x14ac:dyDescent="0.35">
      <c r="A193" s="1">
        <v>50345</v>
      </c>
      <c r="B193" s="9">
        <f t="shared" si="66"/>
        <v>30</v>
      </c>
      <c r="C193" s="5">
        <f>VLOOKUP(A193,Encargos!$A$8:$B$652,2,0)</f>
        <v>2.4659999999999999E-3</v>
      </c>
      <c r="D193">
        <f t="shared" si="63"/>
        <v>126</v>
      </c>
      <c r="E193" s="7">
        <f t="shared" si="57"/>
        <v>57990337933.393364</v>
      </c>
      <c r="F193" s="7">
        <f t="shared" si="58"/>
        <v>143004173.34374803</v>
      </c>
      <c r="G193" s="7">
        <f t="shared" si="51"/>
        <v>58133342106.737114</v>
      </c>
      <c r="H193" s="7">
        <f t="shared" si="52"/>
        <v>193777807.02245706</v>
      </c>
      <c r="I193" s="8">
        <f t="shared" si="53"/>
        <v>565784354.44202507</v>
      </c>
      <c r="J193" s="7">
        <f t="shared" si="54"/>
        <v>193777807.02245706</v>
      </c>
      <c r="K193" s="8">
        <f t="shared" si="49"/>
        <v>372006547.419568</v>
      </c>
      <c r="L193" s="7">
        <v>0</v>
      </c>
      <c r="M193" s="7">
        <f t="shared" si="50"/>
        <v>57761335559.317543</v>
      </c>
      <c r="N193" s="139" t="s">
        <v>241</v>
      </c>
      <c r="O193" s="10">
        <f t="shared" si="55"/>
        <v>29</v>
      </c>
      <c r="P193" s="11">
        <f t="shared" si="59"/>
        <v>196067042.78874683</v>
      </c>
      <c r="Q193" s="11">
        <f t="shared" si="56"/>
        <v>372893300.21118975</v>
      </c>
      <c r="R193" s="37">
        <f t="shared" si="60"/>
        <v>568960342.99993658</v>
      </c>
      <c r="S193" s="39">
        <f t="shared" si="61"/>
        <v>1.6666666666666667</v>
      </c>
      <c r="T193" s="38">
        <f t="shared" si="64"/>
        <v>196067042.78874683</v>
      </c>
      <c r="U193" s="15">
        <f t="shared" si="65"/>
        <v>752200195.5444808</v>
      </c>
      <c r="V193" s="15">
        <f t="shared" si="62"/>
        <v>948267238.33322763</v>
      </c>
      <c r="W193" s="13"/>
      <c r="X193" s="14"/>
      <c r="Y193" s="138"/>
    </row>
    <row r="194" spans="1:25" x14ac:dyDescent="0.35">
      <c r="A194" s="1">
        <v>50375</v>
      </c>
      <c r="B194" s="9">
        <f t="shared" si="66"/>
        <v>31</v>
      </c>
      <c r="C194" s="5">
        <f>VLOOKUP(A194,Encargos!$A$8:$B$652,2,0)</f>
        <v>2.4659999999999999E-3</v>
      </c>
      <c r="D194">
        <f t="shared" si="63"/>
        <v>125</v>
      </c>
      <c r="E194" s="7">
        <f t="shared" si="57"/>
        <v>57761335559.317543</v>
      </c>
      <c r="F194" s="7">
        <f t="shared" si="58"/>
        <v>142439453.48927706</v>
      </c>
      <c r="G194" s="7">
        <f t="shared" si="51"/>
        <v>57903775012.806824</v>
      </c>
      <c r="H194" s="7">
        <f t="shared" si="52"/>
        <v>193012583.37602276</v>
      </c>
      <c r="I194" s="8">
        <f t="shared" si="53"/>
        <v>567179578.660079</v>
      </c>
      <c r="J194" s="7">
        <f t="shared" si="54"/>
        <v>193012583.37602276</v>
      </c>
      <c r="K194" s="8">
        <f t="shared" si="49"/>
        <v>374166995.28405625</v>
      </c>
      <c r="L194" s="7">
        <v>0</v>
      </c>
      <c r="M194" s="7">
        <f t="shared" si="50"/>
        <v>57529608017.522766</v>
      </c>
      <c r="N194" s="139" t="s">
        <v>495</v>
      </c>
      <c r="O194" s="10">
        <f t="shared" si="55"/>
        <v>29</v>
      </c>
      <c r="P194" s="11">
        <f t="shared" si="59"/>
        <v>195230323.16394493</v>
      </c>
      <c r="Q194" s="11">
        <f t="shared" si="56"/>
        <v>375030093.72892731</v>
      </c>
      <c r="R194" s="37">
        <f t="shared" si="60"/>
        <v>570260416.89287221</v>
      </c>
      <c r="S194" s="39">
        <f t="shared" si="61"/>
        <v>1.6666666666666667</v>
      </c>
      <c r="T194" s="38">
        <f t="shared" si="64"/>
        <v>195230323.16394493</v>
      </c>
      <c r="U194" s="15">
        <f t="shared" si="65"/>
        <v>755203704.9908421</v>
      </c>
      <c r="V194" s="15">
        <f t="shared" si="62"/>
        <v>950434028.15478706</v>
      </c>
      <c r="W194" s="13"/>
      <c r="X194" s="14"/>
      <c r="Y194" s="138"/>
    </row>
    <row r="195" spans="1:25" x14ac:dyDescent="0.35">
      <c r="A195" s="1">
        <v>50406</v>
      </c>
      <c r="B195" s="9">
        <f t="shared" si="66"/>
        <v>31</v>
      </c>
      <c r="C195" s="5">
        <f>VLOOKUP(A195,Encargos!$A$8:$B$652,2,0)</f>
        <v>2.4659999999999999E-3</v>
      </c>
      <c r="D195">
        <f t="shared" si="63"/>
        <v>124</v>
      </c>
      <c r="E195" s="7">
        <f t="shared" si="57"/>
        <v>57529608017.522766</v>
      </c>
      <c r="F195" s="7">
        <f t="shared" si="58"/>
        <v>141868013.37121114</v>
      </c>
      <c r="G195" s="7">
        <f t="shared" si="51"/>
        <v>57671476030.893974</v>
      </c>
      <c r="H195" s="7">
        <f t="shared" si="52"/>
        <v>192238253.43631327</v>
      </c>
      <c r="I195" s="8">
        <f t="shared" si="53"/>
        <v>568578243.50105488</v>
      </c>
      <c r="J195" s="7">
        <f t="shared" si="54"/>
        <v>192238253.43631327</v>
      </c>
      <c r="K195" s="8">
        <f t="shared" ref="K195:K258" si="67">I195-J195</f>
        <v>376339990.06474161</v>
      </c>
      <c r="L195" s="7">
        <v>0</v>
      </c>
      <c r="M195" s="7">
        <f t="shared" ref="M195:M258" si="68">G195+H195-I195</f>
        <v>57295136040.829231</v>
      </c>
      <c r="N195" s="139" t="s">
        <v>496</v>
      </c>
      <c r="O195" s="10">
        <f t="shared" si="55"/>
        <v>29</v>
      </c>
      <c r="P195" s="11">
        <f t="shared" si="59"/>
        <v>194458578.081067</v>
      </c>
      <c r="Q195" s="11">
        <f t="shared" si="56"/>
        <v>377208100.99986321</v>
      </c>
      <c r="R195" s="37">
        <f t="shared" si="60"/>
        <v>571666679.08093023</v>
      </c>
      <c r="S195" s="39">
        <f t="shared" si="61"/>
        <v>1.7777777777777777</v>
      </c>
      <c r="T195" s="38">
        <f t="shared" si="64"/>
        <v>194458578.081067</v>
      </c>
      <c r="U195" s="15">
        <f t="shared" si="65"/>
        <v>821837740.2850312</v>
      </c>
      <c r="V195" s="15">
        <f t="shared" si="62"/>
        <v>1016296318.3660982</v>
      </c>
      <c r="W195" s="13"/>
      <c r="X195" s="14"/>
      <c r="Y195" s="138"/>
    </row>
    <row r="196" spans="1:25" x14ac:dyDescent="0.35">
      <c r="A196" s="1">
        <v>50437</v>
      </c>
      <c r="B196" s="9">
        <f t="shared" si="66"/>
        <v>28</v>
      </c>
      <c r="C196" s="5">
        <f>VLOOKUP(A196,Encargos!$A$8:$B$652,2,0)</f>
        <v>2.4659999999999999E-3</v>
      </c>
      <c r="D196">
        <f t="shared" si="63"/>
        <v>123</v>
      </c>
      <c r="E196" s="7">
        <f t="shared" si="57"/>
        <v>57295136040.829231</v>
      </c>
      <c r="F196" s="7">
        <f t="shared" si="58"/>
        <v>141289805.47668487</v>
      </c>
      <c r="G196" s="7">
        <f t="shared" ref="G196:G259" si="69">E196+F196</f>
        <v>57436425846.305916</v>
      </c>
      <c r="H196" s="7">
        <f t="shared" ref="H196:H259" si="70">G196*$C$1</f>
        <v>191454752.82101974</v>
      </c>
      <c r="I196" s="8">
        <f t="shared" ref="I196:I259" si="71">PMT($C$1,D196,-G196)</f>
        <v>569980357.44952834</v>
      </c>
      <c r="J196" s="7">
        <f t="shared" ref="J196:J259" si="72">$C$1*G196</f>
        <v>191454752.82101974</v>
      </c>
      <c r="K196" s="8">
        <f t="shared" si="67"/>
        <v>378525604.62850857</v>
      </c>
      <c r="L196" s="7">
        <v>0</v>
      </c>
      <c r="M196" s="7">
        <f t="shared" si="68"/>
        <v>57057900241.677406</v>
      </c>
      <c r="N196" s="139" t="s">
        <v>244</v>
      </c>
      <c r="O196" s="10">
        <f t="shared" ref="O196:O259" si="73">N196-A196</f>
        <v>27</v>
      </c>
      <c r="P196" s="11">
        <f t="shared" si="59"/>
        <v>193746325.41429922</v>
      </c>
      <c r="Q196" s="11">
        <f t="shared" ref="Q196:Q259" si="74">K196*((1+C196)^((N196-A196)/B196))</f>
        <v>379425671.87562668</v>
      </c>
      <c r="R196" s="37">
        <f t="shared" si="60"/>
        <v>573171997.28992593</v>
      </c>
      <c r="S196" s="39">
        <f t="shared" si="61"/>
        <v>1.7777777777777777</v>
      </c>
      <c r="T196" s="38">
        <f t="shared" si="64"/>
        <v>193746325.41429922</v>
      </c>
      <c r="U196" s="15">
        <f t="shared" si="65"/>
        <v>825226114.21223569</v>
      </c>
      <c r="V196" s="15">
        <f t="shared" si="62"/>
        <v>1018972439.6265349</v>
      </c>
      <c r="W196" s="13"/>
      <c r="X196" s="14"/>
      <c r="Y196" s="138"/>
    </row>
    <row r="197" spans="1:25" x14ac:dyDescent="0.35">
      <c r="A197" s="1">
        <v>50465</v>
      </c>
      <c r="B197" s="9">
        <f t="shared" si="66"/>
        <v>31</v>
      </c>
      <c r="C197" s="5">
        <f>VLOOKUP(A197,Encargos!$A$8:$B$652,2,0)</f>
        <v>2.4659999999999999E-3</v>
      </c>
      <c r="D197">
        <f t="shared" si="63"/>
        <v>122</v>
      </c>
      <c r="E197" s="7">
        <f t="shared" ref="E197:E260" si="75">M196</f>
        <v>57057900241.677406</v>
      </c>
      <c r="F197" s="7">
        <f t="shared" ref="F197:F260" si="76">E197*C197</f>
        <v>140704781.99597648</v>
      </c>
      <c r="G197" s="7">
        <f t="shared" si="69"/>
        <v>57198605023.673386</v>
      </c>
      <c r="H197" s="7">
        <f t="shared" si="70"/>
        <v>190662016.74557796</v>
      </c>
      <c r="I197" s="8">
        <f t="shared" si="71"/>
        <v>571385929.01099885</v>
      </c>
      <c r="J197" s="7">
        <f t="shared" si="72"/>
        <v>190662016.74557796</v>
      </c>
      <c r="K197" s="8">
        <f t="shared" si="67"/>
        <v>380723912.26542091</v>
      </c>
      <c r="L197" s="7">
        <v>0</v>
      </c>
      <c r="M197" s="7">
        <f t="shared" si="68"/>
        <v>56817881111.407959</v>
      </c>
      <c r="N197" s="139" t="s">
        <v>497</v>
      </c>
      <c r="O197" s="10">
        <f t="shared" si="73"/>
        <v>29</v>
      </c>
      <c r="P197" s="11">
        <f t="shared" ref="P197:P260" si="77">Q197*((1+$C$1)^(O197/B197)-1)+H197*((1+C197)^(O197/B197))*((1+$C$1)^(O197/B197))</f>
        <v>192887479.85539615</v>
      </c>
      <c r="Q197" s="11">
        <f t="shared" si="74"/>
        <v>381602135.68101656</v>
      </c>
      <c r="R197" s="37">
        <f t="shared" ref="R197:R260" si="78">P197+Q197</f>
        <v>574489615.53641272</v>
      </c>
      <c r="S197" s="39">
        <f t="shared" ref="S197:S260" si="79">(YEAR(A197)-2022)*100%/9</f>
        <v>1.7777777777777777</v>
      </c>
      <c r="T197" s="38">
        <f t="shared" si="64"/>
        <v>192887479.85539615</v>
      </c>
      <c r="U197" s="15">
        <f t="shared" si="65"/>
        <v>828427392.20933747</v>
      </c>
      <c r="V197" s="15">
        <f t="shared" ref="V197:V260" si="80">R197*S197</f>
        <v>1021314872.0647336</v>
      </c>
      <c r="W197" s="13"/>
      <c r="X197" s="14"/>
      <c r="Y197" s="138"/>
    </row>
    <row r="198" spans="1:25" x14ac:dyDescent="0.35">
      <c r="A198" s="1">
        <v>50496</v>
      </c>
      <c r="B198" s="9">
        <f t="shared" si="66"/>
        <v>30</v>
      </c>
      <c r="C198" s="5">
        <f>VLOOKUP(A198,Encargos!$A$8:$B$652,2,0)</f>
        <v>2.4659999999999999E-3</v>
      </c>
      <c r="D198">
        <f t="shared" ref="D198:D261" si="81">D197-1</f>
        <v>121</v>
      </c>
      <c r="E198" s="7">
        <f t="shared" si="75"/>
        <v>56817881111.407959</v>
      </c>
      <c r="F198" s="7">
        <f t="shared" si="76"/>
        <v>140112894.82073203</v>
      </c>
      <c r="G198" s="7">
        <f t="shared" si="69"/>
        <v>56957994006.228691</v>
      </c>
      <c r="H198" s="7">
        <f t="shared" si="70"/>
        <v>189859980.02076232</v>
      </c>
      <c r="I198" s="8">
        <f t="shared" si="71"/>
        <v>572794966.71194005</v>
      </c>
      <c r="J198" s="7">
        <f t="shared" si="72"/>
        <v>189859980.02076232</v>
      </c>
      <c r="K198" s="8">
        <f t="shared" si="67"/>
        <v>382934986.69117773</v>
      </c>
      <c r="L198" s="7">
        <v>0</v>
      </c>
      <c r="M198" s="7">
        <f t="shared" si="68"/>
        <v>56575059019.537514</v>
      </c>
      <c r="N198" s="139" t="s">
        <v>246</v>
      </c>
      <c r="O198" s="10">
        <f t="shared" si="73"/>
        <v>29</v>
      </c>
      <c r="P198" s="11">
        <f t="shared" si="77"/>
        <v>192162519.1959137</v>
      </c>
      <c r="Q198" s="11">
        <f t="shared" si="74"/>
        <v>383847789.62653857</v>
      </c>
      <c r="R198" s="37">
        <f t="shared" si="78"/>
        <v>576010308.82245231</v>
      </c>
      <c r="S198" s="39">
        <f t="shared" si="79"/>
        <v>1.7777777777777777</v>
      </c>
      <c r="T198" s="38">
        <f t="shared" si="64"/>
        <v>192162519.1959137</v>
      </c>
      <c r="U198" s="15">
        <f t="shared" si="65"/>
        <v>831855807.59955704</v>
      </c>
      <c r="V198" s="15">
        <f t="shared" si="80"/>
        <v>1024018326.7954707</v>
      </c>
      <c r="W198" s="13"/>
      <c r="X198" s="14"/>
      <c r="Y198" s="138"/>
    </row>
    <row r="199" spans="1:25" x14ac:dyDescent="0.35">
      <c r="A199" s="1">
        <v>50526</v>
      </c>
      <c r="B199" s="9">
        <f t="shared" si="66"/>
        <v>31</v>
      </c>
      <c r="C199" s="5">
        <f>VLOOKUP(A199,Encargos!$A$8:$B$652,2,0)</f>
        <v>2.4659999999999999E-3</v>
      </c>
      <c r="D199">
        <f t="shared" si="81"/>
        <v>120</v>
      </c>
      <c r="E199" s="7">
        <f t="shared" si="75"/>
        <v>56575059019.537514</v>
      </c>
      <c r="F199" s="7">
        <f t="shared" si="76"/>
        <v>139514095.5421795</v>
      </c>
      <c r="G199" s="7">
        <f t="shared" si="69"/>
        <v>56714573115.079697</v>
      </c>
      <c r="H199" s="7">
        <f t="shared" si="70"/>
        <v>189048577.05026567</v>
      </c>
      <c r="I199" s="8">
        <f t="shared" si="71"/>
        <v>574207479.09985173</v>
      </c>
      <c r="J199" s="7">
        <f t="shared" si="72"/>
        <v>189048577.05026567</v>
      </c>
      <c r="K199" s="8">
        <f t="shared" si="67"/>
        <v>385158902.04958606</v>
      </c>
      <c r="L199" s="7">
        <v>0</v>
      </c>
      <c r="M199" s="7">
        <f t="shared" si="68"/>
        <v>56329414213.030106</v>
      </c>
      <c r="N199" s="139" t="s">
        <v>498</v>
      </c>
      <c r="O199" s="10">
        <f t="shared" si="73"/>
        <v>29</v>
      </c>
      <c r="P199" s="11">
        <f t="shared" si="77"/>
        <v>191279136.13694525</v>
      </c>
      <c r="Q199" s="11">
        <f t="shared" si="74"/>
        <v>386047355.74426556</v>
      </c>
      <c r="R199" s="37">
        <f t="shared" si="78"/>
        <v>577326491.8812108</v>
      </c>
      <c r="S199" s="39">
        <f t="shared" si="79"/>
        <v>1.7777777777777777</v>
      </c>
      <c r="T199" s="38">
        <f t="shared" si="64"/>
        <v>191279136.13694525</v>
      </c>
      <c r="U199" s="15">
        <f t="shared" si="65"/>
        <v>835079071.65187395</v>
      </c>
      <c r="V199" s="15">
        <f t="shared" si="80"/>
        <v>1026358207.7888192</v>
      </c>
      <c r="W199" s="13"/>
      <c r="X199" s="14"/>
      <c r="Y199" s="138"/>
    </row>
    <row r="200" spans="1:25" x14ac:dyDescent="0.35">
      <c r="A200" s="1">
        <v>50557</v>
      </c>
      <c r="B200" s="9">
        <f t="shared" si="66"/>
        <v>30</v>
      </c>
      <c r="C200" s="5">
        <f>VLOOKUP(A200,Encargos!$A$8:$B$652,2,0)</f>
        <v>2.4659999999999999E-3</v>
      </c>
      <c r="D200">
        <f t="shared" si="81"/>
        <v>119</v>
      </c>
      <c r="E200" s="7">
        <f t="shared" si="75"/>
        <v>56329414213.030106</v>
      </c>
      <c r="F200" s="7">
        <f t="shared" si="76"/>
        <v>138908335.44933224</v>
      </c>
      <c r="G200" s="7">
        <f t="shared" si="69"/>
        <v>56468322548.479439</v>
      </c>
      <c r="H200" s="7">
        <f t="shared" si="70"/>
        <v>188227741.8282648</v>
      </c>
      <c r="I200" s="8">
        <f t="shared" si="71"/>
        <v>575623474.74331188</v>
      </c>
      <c r="J200" s="7">
        <f t="shared" si="72"/>
        <v>188227741.8282648</v>
      </c>
      <c r="K200" s="8">
        <f t="shared" si="67"/>
        <v>387395732.91504705</v>
      </c>
      <c r="L200" s="7">
        <v>0</v>
      </c>
      <c r="M200" s="7">
        <f t="shared" si="68"/>
        <v>56080926815.564392</v>
      </c>
      <c r="N200" s="139" t="s">
        <v>248</v>
      </c>
      <c r="O200" s="10">
        <f t="shared" si="73"/>
        <v>29</v>
      </c>
      <c r="P200" s="11">
        <f t="shared" si="77"/>
        <v>190535525.53352094</v>
      </c>
      <c r="Q200" s="11">
        <f t="shared" si="74"/>
        <v>388319168.94058913</v>
      </c>
      <c r="R200" s="37">
        <f t="shared" si="78"/>
        <v>578854694.47411013</v>
      </c>
      <c r="S200" s="39">
        <f t="shared" si="79"/>
        <v>1.7777777777777777</v>
      </c>
      <c r="T200" s="38">
        <f t="shared" si="64"/>
        <v>190535525.53352094</v>
      </c>
      <c r="U200" s="15">
        <f t="shared" si="65"/>
        <v>838539486.86489701</v>
      </c>
      <c r="V200" s="15">
        <f t="shared" si="80"/>
        <v>1029075012.3984179</v>
      </c>
      <c r="W200" s="13"/>
      <c r="X200" s="14"/>
      <c r="Y200" s="138"/>
    </row>
    <row r="201" spans="1:25" x14ac:dyDescent="0.35">
      <c r="A201" s="1">
        <v>50587</v>
      </c>
      <c r="B201" s="9">
        <f t="shared" si="66"/>
        <v>31</v>
      </c>
      <c r="C201" s="5">
        <f>VLOOKUP(A201,Encargos!$A$8:$B$652,2,0)</f>
        <v>2.4659999999999999E-3</v>
      </c>
      <c r="D201">
        <f t="shared" si="81"/>
        <v>118</v>
      </c>
      <c r="E201" s="7">
        <f t="shared" si="75"/>
        <v>56080926815.564392</v>
      </c>
      <c r="F201" s="7">
        <f t="shared" si="76"/>
        <v>138295565.52718177</v>
      </c>
      <c r="G201" s="7">
        <f t="shared" si="69"/>
        <v>56219222381.091576</v>
      </c>
      <c r="H201" s="7">
        <f t="shared" si="70"/>
        <v>187397407.93697193</v>
      </c>
      <c r="I201" s="8">
        <f t="shared" si="71"/>
        <v>577042962.23202896</v>
      </c>
      <c r="J201" s="7">
        <f t="shared" si="72"/>
        <v>187397407.93697193</v>
      </c>
      <c r="K201" s="8">
        <f t="shared" si="67"/>
        <v>389645554.29505706</v>
      </c>
      <c r="L201" s="7">
        <v>0</v>
      </c>
      <c r="M201" s="7">
        <f t="shared" si="68"/>
        <v>55829576826.796524</v>
      </c>
      <c r="N201" s="139" t="s">
        <v>499</v>
      </c>
      <c r="O201" s="10">
        <f t="shared" si="73"/>
        <v>29</v>
      </c>
      <c r="P201" s="11">
        <f t="shared" si="77"/>
        <v>189633019.51198226</v>
      </c>
      <c r="Q201" s="11">
        <f t="shared" si="74"/>
        <v>390544357.43964678</v>
      </c>
      <c r="R201" s="37">
        <f t="shared" si="78"/>
        <v>580177376.95162904</v>
      </c>
      <c r="S201" s="39">
        <f t="shared" si="79"/>
        <v>1.7777777777777777</v>
      </c>
      <c r="T201" s="38">
        <f t="shared" si="64"/>
        <v>189633019.51198226</v>
      </c>
      <c r="U201" s="15">
        <f t="shared" si="65"/>
        <v>841793428.40202498</v>
      </c>
      <c r="V201" s="15">
        <f t="shared" si="80"/>
        <v>1031426447.9140072</v>
      </c>
      <c r="W201" s="13"/>
      <c r="X201" s="14"/>
      <c r="Y201" s="138"/>
    </row>
    <row r="202" spans="1:25" x14ac:dyDescent="0.35">
      <c r="A202" s="1">
        <v>50618</v>
      </c>
      <c r="B202" s="9">
        <f t="shared" si="66"/>
        <v>31</v>
      </c>
      <c r="C202" s="5">
        <f>VLOOKUP(A202,Encargos!$A$8:$B$652,2,0)</f>
        <v>2.4659999999999999E-3</v>
      </c>
      <c r="D202">
        <f t="shared" si="81"/>
        <v>117</v>
      </c>
      <c r="E202" s="7">
        <f t="shared" si="75"/>
        <v>55829576826.796524</v>
      </c>
      <c r="F202" s="7">
        <f t="shared" si="76"/>
        <v>137675736.45488021</v>
      </c>
      <c r="G202" s="7">
        <f t="shared" si="69"/>
        <v>55967252563.251404</v>
      </c>
      <c r="H202" s="7">
        <f t="shared" si="70"/>
        <v>186557508.54417136</v>
      </c>
      <c r="I202" s="8">
        <f t="shared" si="71"/>
        <v>578465950.17689312</v>
      </c>
      <c r="J202" s="7">
        <f t="shared" si="72"/>
        <v>186557508.54417136</v>
      </c>
      <c r="K202" s="8">
        <f t="shared" si="67"/>
        <v>391908441.63272178</v>
      </c>
      <c r="L202" s="7">
        <v>0</v>
      </c>
      <c r="M202" s="7">
        <f t="shared" si="68"/>
        <v>55575344121.618683</v>
      </c>
      <c r="N202" s="139" t="s">
        <v>500</v>
      </c>
      <c r="O202" s="10">
        <f t="shared" si="73"/>
        <v>29</v>
      </c>
      <c r="P202" s="11">
        <f t="shared" si="77"/>
        <v>188795629.73868188</v>
      </c>
      <c r="Q202" s="11">
        <f t="shared" si="74"/>
        <v>392812464.62450987</v>
      </c>
      <c r="R202" s="37">
        <f t="shared" si="78"/>
        <v>581608094.36319172</v>
      </c>
      <c r="S202" s="39">
        <f t="shared" si="79"/>
        <v>1.7777777777777777</v>
      </c>
      <c r="T202" s="38">
        <f t="shared" si="64"/>
        <v>188795629.73868188</v>
      </c>
      <c r="U202" s="15">
        <f t="shared" si="65"/>
        <v>845174315.79588115</v>
      </c>
      <c r="V202" s="15">
        <f t="shared" si="80"/>
        <v>1033969945.5345631</v>
      </c>
      <c r="W202" s="13"/>
      <c r="X202" s="14"/>
      <c r="Y202" s="138"/>
    </row>
    <row r="203" spans="1:25" x14ac:dyDescent="0.35">
      <c r="A203" s="1">
        <v>50649</v>
      </c>
      <c r="B203" s="9">
        <f t="shared" si="66"/>
        <v>30</v>
      </c>
      <c r="C203" s="5">
        <f>VLOOKUP(A203,Encargos!$A$8:$B$652,2,0)</f>
        <v>2.4659999999999999E-3</v>
      </c>
      <c r="D203">
        <f t="shared" si="81"/>
        <v>116</v>
      </c>
      <c r="E203" s="7">
        <f t="shared" si="75"/>
        <v>55575344121.618683</v>
      </c>
      <c r="F203" s="7">
        <f t="shared" si="76"/>
        <v>137048798.60391167</v>
      </c>
      <c r="G203" s="7">
        <f t="shared" si="69"/>
        <v>55712392920.222595</v>
      </c>
      <c r="H203" s="7">
        <f t="shared" si="70"/>
        <v>185707976.40074199</v>
      </c>
      <c r="I203" s="8">
        <f t="shared" si="71"/>
        <v>579892447.21002948</v>
      </c>
      <c r="J203" s="7">
        <f t="shared" si="72"/>
        <v>185707976.40074199</v>
      </c>
      <c r="K203" s="8">
        <f t="shared" si="67"/>
        <v>394184470.80928749</v>
      </c>
      <c r="L203" s="7">
        <v>0</v>
      </c>
      <c r="M203" s="7">
        <f t="shared" si="68"/>
        <v>55318208449.413307</v>
      </c>
      <c r="N203" s="139" t="s">
        <v>251</v>
      </c>
      <c r="O203" s="10">
        <f t="shared" si="73"/>
        <v>29</v>
      </c>
      <c r="P203" s="11">
        <f t="shared" si="77"/>
        <v>188023541.33784062</v>
      </c>
      <c r="Q203" s="11">
        <f t="shared" si="74"/>
        <v>395124089.16366512</v>
      </c>
      <c r="R203" s="37">
        <f t="shared" si="78"/>
        <v>583147630.50150573</v>
      </c>
      <c r="S203" s="39">
        <f t="shared" si="79"/>
        <v>1.7777777777777777</v>
      </c>
      <c r="T203" s="38">
        <f t="shared" si="64"/>
        <v>188023541.33784062</v>
      </c>
      <c r="U203" s="15">
        <f t="shared" si="65"/>
        <v>848683357.33150291</v>
      </c>
      <c r="V203" s="15">
        <f t="shared" si="80"/>
        <v>1036706898.6693435</v>
      </c>
      <c r="W203" s="13"/>
      <c r="X203" s="14"/>
      <c r="Y203" s="138"/>
    </row>
    <row r="204" spans="1:25" x14ac:dyDescent="0.35">
      <c r="A204" s="1">
        <v>50679</v>
      </c>
      <c r="B204" s="9">
        <f t="shared" si="66"/>
        <v>31</v>
      </c>
      <c r="C204" s="5">
        <f>VLOOKUP(A204,Encargos!$A$8:$B$652,2,0)</f>
        <v>2.4659999999999999E-3</v>
      </c>
      <c r="D204">
        <f t="shared" si="81"/>
        <v>115</v>
      </c>
      <c r="E204" s="7">
        <f t="shared" si="75"/>
        <v>55318208449.413307</v>
      </c>
      <c r="F204" s="7">
        <f t="shared" si="76"/>
        <v>136414702.03625321</v>
      </c>
      <c r="G204" s="7">
        <f t="shared" si="69"/>
        <v>55454623151.449562</v>
      </c>
      <c r="H204" s="7">
        <f t="shared" si="70"/>
        <v>184848743.83816522</v>
      </c>
      <c r="I204" s="8">
        <f t="shared" si="71"/>
        <v>581322461.98484933</v>
      </c>
      <c r="J204" s="7">
        <f t="shared" si="72"/>
        <v>184848743.83816522</v>
      </c>
      <c r="K204" s="8">
        <f t="shared" si="67"/>
        <v>396473718.14668411</v>
      </c>
      <c r="L204" s="7">
        <v>0</v>
      </c>
      <c r="M204" s="7">
        <f t="shared" si="68"/>
        <v>55058149433.302879</v>
      </c>
      <c r="N204" s="139" t="s">
        <v>501</v>
      </c>
      <c r="O204" s="10">
        <f t="shared" si="73"/>
        <v>29</v>
      </c>
      <c r="P204" s="11">
        <f t="shared" si="77"/>
        <v>187091850.38159847</v>
      </c>
      <c r="Q204" s="11">
        <f t="shared" si="74"/>
        <v>397388271.95254523</v>
      </c>
      <c r="R204" s="37">
        <f t="shared" si="78"/>
        <v>584480122.33414364</v>
      </c>
      <c r="S204" s="39">
        <f t="shared" si="79"/>
        <v>1.7777777777777777</v>
      </c>
      <c r="T204" s="38">
        <f t="shared" si="64"/>
        <v>187091850.38159847</v>
      </c>
      <c r="U204" s="15">
        <f t="shared" si="65"/>
        <v>851983922.65687907</v>
      </c>
      <c r="V204" s="15">
        <f t="shared" si="80"/>
        <v>1039075773.0384775</v>
      </c>
      <c r="W204" s="13"/>
      <c r="X204" s="14"/>
      <c r="Y204" s="138"/>
    </row>
    <row r="205" spans="1:25" x14ac:dyDescent="0.35">
      <c r="A205" s="1">
        <v>50710</v>
      </c>
      <c r="B205" s="9">
        <f t="shared" si="66"/>
        <v>30</v>
      </c>
      <c r="C205" s="5">
        <f>VLOOKUP(A205,Encargos!$A$8:$B$652,2,0)</f>
        <v>2.4659999999999999E-3</v>
      </c>
      <c r="D205">
        <f t="shared" si="81"/>
        <v>114</v>
      </c>
      <c r="E205" s="7">
        <f t="shared" si="75"/>
        <v>55058149433.302879</v>
      </c>
      <c r="F205" s="7">
        <f t="shared" si="76"/>
        <v>135773396.50252488</v>
      </c>
      <c r="G205" s="7">
        <f t="shared" si="69"/>
        <v>55193922829.805405</v>
      </c>
      <c r="H205" s="7">
        <f t="shared" si="70"/>
        <v>183979742.76601803</v>
      </c>
      <c r="I205" s="8">
        <f t="shared" si="71"/>
        <v>582756003.17610395</v>
      </c>
      <c r="J205" s="7">
        <f t="shared" si="72"/>
        <v>183979742.76601803</v>
      </c>
      <c r="K205" s="8">
        <f t="shared" si="67"/>
        <v>398776260.41008592</v>
      </c>
      <c r="L205" s="7">
        <v>0</v>
      </c>
      <c r="M205" s="7">
        <f t="shared" si="68"/>
        <v>54795146569.395325</v>
      </c>
      <c r="N205" s="139" t="s">
        <v>253</v>
      </c>
      <c r="O205" s="10">
        <f t="shared" si="73"/>
        <v>29</v>
      </c>
      <c r="P205" s="11">
        <f t="shared" si="77"/>
        <v>186300436.60383242</v>
      </c>
      <c r="Q205" s="11">
        <f t="shared" si="74"/>
        <v>399726824.22301877</v>
      </c>
      <c r="R205" s="37">
        <f t="shared" si="78"/>
        <v>586027260.82685113</v>
      </c>
      <c r="S205" s="39">
        <f t="shared" si="79"/>
        <v>1.7777777777777777</v>
      </c>
      <c r="T205" s="38">
        <f t="shared" si="64"/>
        <v>186300436.60383242</v>
      </c>
      <c r="U205" s="15">
        <f t="shared" si="65"/>
        <v>855525804.86612511</v>
      </c>
      <c r="V205" s="15">
        <f t="shared" si="80"/>
        <v>1041826241.4699575</v>
      </c>
      <c r="W205" s="13"/>
      <c r="X205" s="14"/>
      <c r="Y205" s="138"/>
    </row>
    <row r="206" spans="1:25" x14ac:dyDescent="0.35">
      <c r="A206" s="1">
        <v>50740</v>
      </c>
      <c r="B206" s="9">
        <f t="shared" si="66"/>
        <v>31</v>
      </c>
      <c r="C206" s="5">
        <f>VLOOKUP(A206,Encargos!$A$8:$B$652,2,0)</f>
        <v>2.4659999999999999E-3</v>
      </c>
      <c r="D206">
        <f t="shared" si="81"/>
        <v>113</v>
      </c>
      <c r="E206" s="7">
        <f t="shared" si="75"/>
        <v>54795146569.395325</v>
      </c>
      <c r="F206" s="7">
        <f t="shared" si="76"/>
        <v>135124831.44012886</v>
      </c>
      <c r="G206" s="7">
        <f t="shared" si="69"/>
        <v>54930271400.835457</v>
      </c>
      <c r="H206" s="7">
        <f t="shared" si="70"/>
        <v>183100904.66945153</v>
      </c>
      <c r="I206" s="8">
        <f t="shared" si="71"/>
        <v>584193079.47993636</v>
      </c>
      <c r="J206" s="7">
        <f t="shared" si="72"/>
        <v>183100904.66945153</v>
      </c>
      <c r="K206" s="8">
        <f t="shared" si="67"/>
        <v>401092174.81048483</v>
      </c>
      <c r="L206" s="7">
        <v>0</v>
      </c>
      <c r="M206" s="7">
        <f t="shared" si="68"/>
        <v>54529179226.024971</v>
      </c>
      <c r="N206" s="139" t="s">
        <v>502</v>
      </c>
      <c r="O206" s="10">
        <f t="shared" si="73"/>
        <v>29</v>
      </c>
      <c r="P206" s="11">
        <f t="shared" si="77"/>
        <v>185348950.51017103</v>
      </c>
      <c r="Q206" s="11">
        <f t="shared" si="74"/>
        <v>402017382.10212761</v>
      </c>
      <c r="R206" s="37">
        <f t="shared" si="78"/>
        <v>587366332.61229861</v>
      </c>
      <c r="S206" s="39">
        <f t="shared" si="79"/>
        <v>1.7777777777777777</v>
      </c>
      <c r="T206" s="38">
        <f t="shared" si="64"/>
        <v>185348950.51017103</v>
      </c>
      <c r="U206" s="15">
        <f t="shared" si="65"/>
        <v>858857863.02280414</v>
      </c>
      <c r="V206" s="15">
        <f t="shared" si="80"/>
        <v>1044206813.5329752</v>
      </c>
      <c r="W206" s="13"/>
      <c r="X206" s="14"/>
      <c r="Y206" s="138"/>
    </row>
    <row r="207" spans="1:25" x14ac:dyDescent="0.35">
      <c r="A207" s="1">
        <v>50771</v>
      </c>
      <c r="B207" s="9">
        <f t="shared" si="66"/>
        <v>31</v>
      </c>
      <c r="C207" s="5">
        <f>VLOOKUP(A207,Encargos!$A$8:$B$652,2,0)</f>
        <v>2.4659999999999999E-3</v>
      </c>
      <c r="D207">
        <f t="shared" si="81"/>
        <v>112</v>
      </c>
      <c r="E207" s="7">
        <f t="shared" si="75"/>
        <v>54529179226.024971</v>
      </c>
      <c r="F207" s="7">
        <f t="shared" si="76"/>
        <v>134468955.97137758</v>
      </c>
      <c r="G207" s="7">
        <f t="shared" si="69"/>
        <v>54663648181.996346</v>
      </c>
      <c r="H207" s="7">
        <f t="shared" si="70"/>
        <v>182212160.6066545</v>
      </c>
      <c r="I207" s="8">
        <f t="shared" si="71"/>
        <v>585633699.6139338</v>
      </c>
      <c r="J207" s="7">
        <f t="shared" si="72"/>
        <v>182212160.6066545</v>
      </c>
      <c r="K207" s="8">
        <f t="shared" si="67"/>
        <v>403421539.00727928</v>
      </c>
      <c r="L207" s="7">
        <v>0</v>
      </c>
      <c r="M207" s="7">
        <f t="shared" si="68"/>
        <v>54260226642.989059</v>
      </c>
      <c r="N207" s="139" t="s">
        <v>503</v>
      </c>
      <c r="O207" s="10">
        <f t="shared" si="73"/>
        <v>29</v>
      </c>
      <c r="P207" s="11">
        <f t="shared" si="77"/>
        <v>184462658.49890777</v>
      </c>
      <c r="Q207" s="11">
        <f t="shared" si="74"/>
        <v>404352119.4896127</v>
      </c>
      <c r="R207" s="37">
        <f t="shared" si="78"/>
        <v>588814777.9885205</v>
      </c>
      <c r="S207" s="39">
        <f t="shared" si="79"/>
        <v>1.8888888888888888</v>
      </c>
      <c r="T207" s="38">
        <f t="shared" si="64"/>
        <v>184462658.49890777</v>
      </c>
      <c r="U207" s="15">
        <f t="shared" si="65"/>
        <v>927743033.25718641</v>
      </c>
      <c r="V207" s="15">
        <f t="shared" si="80"/>
        <v>1112205691.7560942</v>
      </c>
      <c r="W207" s="13"/>
      <c r="X207" s="14"/>
      <c r="Y207" s="138"/>
    </row>
    <row r="208" spans="1:25" x14ac:dyDescent="0.35">
      <c r="A208" s="1">
        <v>50802</v>
      </c>
      <c r="B208" s="9">
        <f t="shared" si="66"/>
        <v>28</v>
      </c>
      <c r="C208" s="5">
        <f>VLOOKUP(A208,Encargos!$A$8:$B$652,2,0)</f>
        <v>2.4659999999999999E-3</v>
      </c>
      <c r="D208">
        <f t="shared" si="81"/>
        <v>111</v>
      </c>
      <c r="E208" s="7">
        <f t="shared" si="75"/>
        <v>54260226642.989059</v>
      </c>
      <c r="F208" s="7">
        <f t="shared" si="76"/>
        <v>133805718.90161102</v>
      </c>
      <c r="G208" s="7">
        <f t="shared" si="69"/>
        <v>54394032361.890671</v>
      </c>
      <c r="H208" s="7">
        <f t="shared" si="70"/>
        <v>181313441.20630226</v>
      </c>
      <c r="I208" s="8">
        <f t="shared" si="71"/>
        <v>587077872.31718171</v>
      </c>
      <c r="J208" s="7">
        <f t="shared" si="72"/>
        <v>181313441.20630226</v>
      </c>
      <c r="K208" s="8">
        <f t="shared" si="67"/>
        <v>405764431.11087942</v>
      </c>
      <c r="L208" s="7">
        <v>0</v>
      </c>
      <c r="M208" s="7">
        <f t="shared" si="68"/>
        <v>53988267930.779785</v>
      </c>
      <c r="N208" s="139" t="s">
        <v>256</v>
      </c>
      <c r="O208" s="10">
        <f t="shared" si="73"/>
        <v>27</v>
      </c>
      <c r="P208" s="11">
        <f t="shared" si="77"/>
        <v>183635983.24494374</v>
      </c>
      <c r="Q208" s="11">
        <f t="shared" si="74"/>
        <v>406729267.49188685</v>
      </c>
      <c r="R208" s="37">
        <f t="shared" si="78"/>
        <v>590365250.73683059</v>
      </c>
      <c r="S208" s="39">
        <f t="shared" si="79"/>
        <v>1.8888888888888888</v>
      </c>
      <c r="T208" s="38">
        <f t="shared" si="64"/>
        <v>183635983.24494374</v>
      </c>
      <c r="U208" s="15">
        <f t="shared" si="65"/>
        <v>931498379.25795853</v>
      </c>
      <c r="V208" s="15">
        <f t="shared" si="80"/>
        <v>1115134362.5029023</v>
      </c>
      <c r="W208" s="13"/>
      <c r="X208" s="14"/>
      <c r="Y208" s="138"/>
    </row>
    <row r="209" spans="1:25" x14ac:dyDescent="0.35">
      <c r="A209" s="1">
        <v>50830</v>
      </c>
      <c r="B209" s="9">
        <f t="shared" si="66"/>
        <v>31</v>
      </c>
      <c r="C209" s="5">
        <f>VLOOKUP(A209,Encargos!$A$8:$B$652,2,0)</f>
        <v>2.4659999999999999E-3</v>
      </c>
      <c r="D209">
        <f t="shared" si="81"/>
        <v>110</v>
      </c>
      <c r="E209" s="7">
        <f t="shared" si="75"/>
        <v>53988267930.779785</v>
      </c>
      <c r="F209" s="7">
        <f t="shared" si="76"/>
        <v>133135068.71730295</v>
      </c>
      <c r="G209" s="7">
        <f t="shared" si="69"/>
        <v>54121402999.497086</v>
      </c>
      <c r="H209" s="7">
        <f t="shared" si="70"/>
        <v>180404676.66499031</v>
      </c>
      <c r="I209" s="8">
        <f t="shared" si="71"/>
        <v>588525606.35031581</v>
      </c>
      <c r="J209" s="7">
        <f t="shared" si="72"/>
        <v>180404676.66499031</v>
      </c>
      <c r="K209" s="8">
        <f t="shared" si="67"/>
        <v>408120929.6853255</v>
      </c>
      <c r="L209" s="7">
        <v>0</v>
      </c>
      <c r="M209" s="7">
        <f t="shared" si="68"/>
        <v>53713282069.81176</v>
      </c>
      <c r="N209" s="139" t="s">
        <v>504</v>
      </c>
      <c r="O209" s="10">
        <f t="shared" si="73"/>
        <v>29</v>
      </c>
      <c r="P209" s="11">
        <f t="shared" si="77"/>
        <v>182660042.80253991</v>
      </c>
      <c r="Q209" s="11">
        <f t="shared" si="74"/>
        <v>409062350.34553987</v>
      </c>
      <c r="R209" s="37">
        <f t="shared" si="78"/>
        <v>591722393.14807975</v>
      </c>
      <c r="S209" s="39">
        <f t="shared" si="79"/>
        <v>1.8888888888888888</v>
      </c>
      <c r="T209" s="38">
        <f t="shared" si="64"/>
        <v>182660042.80253991</v>
      </c>
      <c r="U209" s="15">
        <f t="shared" si="65"/>
        <v>935037810.92161071</v>
      </c>
      <c r="V209" s="15">
        <f t="shared" si="80"/>
        <v>1117697853.7241507</v>
      </c>
      <c r="W209" s="13"/>
      <c r="X209" s="14"/>
      <c r="Y209" s="138"/>
    </row>
    <row r="210" spans="1:25" x14ac:dyDescent="0.35">
      <c r="A210" s="1">
        <v>50861</v>
      </c>
      <c r="B210" s="9">
        <f t="shared" si="66"/>
        <v>30</v>
      </c>
      <c r="C210" s="5">
        <f>VLOOKUP(A210,Encargos!$A$8:$B$652,2,0)</f>
        <v>2.4659999999999999E-3</v>
      </c>
      <c r="D210">
        <f t="shared" si="81"/>
        <v>109</v>
      </c>
      <c r="E210" s="7">
        <f t="shared" si="75"/>
        <v>53713282069.81176</v>
      </c>
      <c r="F210" s="7">
        <f t="shared" si="76"/>
        <v>132456953.5841558</v>
      </c>
      <c r="G210" s="7">
        <f t="shared" si="69"/>
        <v>53845739023.395912</v>
      </c>
      <c r="H210" s="7">
        <f t="shared" si="70"/>
        <v>179485796.74465305</v>
      </c>
      <c r="I210" s="8">
        <f t="shared" si="71"/>
        <v>589976910.49557555</v>
      </c>
      <c r="J210" s="7">
        <f t="shared" si="72"/>
        <v>179485796.74465305</v>
      </c>
      <c r="K210" s="8">
        <f t="shared" si="67"/>
        <v>410491113.7509225</v>
      </c>
      <c r="L210" s="7">
        <v>0</v>
      </c>
      <c r="M210" s="7">
        <f t="shared" si="68"/>
        <v>53435247909.644989</v>
      </c>
      <c r="N210" s="139" t="s">
        <v>258</v>
      </c>
      <c r="O210" s="10">
        <f t="shared" si="73"/>
        <v>29</v>
      </c>
      <c r="P210" s="11">
        <f t="shared" si="77"/>
        <v>181819099.89013487</v>
      </c>
      <c r="Q210" s="11">
        <f t="shared" si="74"/>
        <v>411469602.28446972</v>
      </c>
      <c r="R210" s="37">
        <f t="shared" si="78"/>
        <v>593288702.17460465</v>
      </c>
      <c r="S210" s="39">
        <f t="shared" si="79"/>
        <v>1.8888888888888888</v>
      </c>
      <c r="T210" s="38">
        <f t="shared" ref="T210:T273" si="82">IF(V210&lt;P210,V210,P210)</f>
        <v>181819099.89013487</v>
      </c>
      <c r="U210" s="15">
        <f t="shared" ref="U210:U273" si="83">V210-T210</f>
        <v>938837337.55078506</v>
      </c>
      <c r="V210" s="15">
        <f t="shared" si="80"/>
        <v>1120656437.4409199</v>
      </c>
      <c r="W210" s="13"/>
      <c r="X210" s="14"/>
      <c r="Y210" s="138"/>
    </row>
    <row r="211" spans="1:25" x14ac:dyDescent="0.35">
      <c r="A211" s="1">
        <v>50891</v>
      </c>
      <c r="B211" s="9">
        <f t="shared" si="66"/>
        <v>31</v>
      </c>
      <c r="C211" s="5">
        <f>VLOOKUP(A211,Encargos!$A$8:$B$652,2,0)</f>
        <v>2.4659999999999999E-3</v>
      </c>
      <c r="D211">
        <f t="shared" si="81"/>
        <v>108</v>
      </c>
      <c r="E211" s="7">
        <f t="shared" si="75"/>
        <v>53435247909.644989</v>
      </c>
      <c r="F211" s="7">
        <f t="shared" si="76"/>
        <v>131771321.34518453</v>
      </c>
      <c r="G211" s="7">
        <f t="shared" si="69"/>
        <v>53567019230.990173</v>
      </c>
      <c r="H211" s="7">
        <f t="shared" si="70"/>
        <v>178556730.76996726</v>
      </c>
      <c r="I211" s="8">
        <f t="shared" si="71"/>
        <v>591431793.55685771</v>
      </c>
      <c r="J211" s="7">
        <f t="shared" si="72"/>
        <v>178556730.76996726</v>
      </c>
      <c r="K211" s="8">
        <f t="shared" si="67"/>
        <v>412875062.78689045</v>
      </c>
      <c r="L211" s="7">
        <v>0</v>
      </c>
      <c r="M211" s="7">
        <f t="shared" si="68"/>
        <v>53154144168.203285</v>
      </c>
      <c r="N211" s="139" t="s">
        <v>505</v>
      </c>
      <c r="O211" s="10">
        <f t="shared" si="73"/>
        <v>29</v>
      </c>
      <c r="P211" s="11">
        <f t="shared" si="77"/>
        <v>180816916.44684532</v>
      </c>
      <c r="Q211" s="11">
        <f t="shared" si="74"/>
        <v>413827449.90042216</v>
      </c>
      <c r="R211" s="37">
        <f t="shared" si="78"/>
        <v>594644366.34726751</v>
      </c>
      <c r="S211" s="39">
        <f t="shared" si="79"/>
        <v>1.8888888888888888</v>
      </c>
      <c r="T211" s="38">
        <f t="shared" si="82"/>
        <v>180816916.44684532</v>
      </c>
      <c r="U211" s="15">
        <f t="shared" si="83"/>
        <v>942400219.98688221</v>
      </c>
      <c r="V211" s="15">
        <f t="shared" si="80"/>
        <v>1123217136.4337275</v>
      </c>
      <c r="W211" s="13"/>
      <c r="X211" s="14"/>
      <c r="Y211" s="138"/>
    </row>
    <row r="212" spans="1:25" x14ac:dyDescent="0.35">
      <c r="A212" s="1">
        <v>50922</v>
      </c>
      <c r="B212" s="9">
        <f t="shared" si="66"/>
        <v>30</v>
      </c>
      <c r="C212" s="5">
        <f>VLOOKUP(A212,Encargos!$A$8:$B$652,2,0)</f>
        <v>2.4659999999999999E-3</v>
      </c>
      <c r="D212">
        <f t="shared" si="81"/>
        <v>107</v>
      </c>
      <c r="E212" s="7">
        <f t="shared" si="75"/>
        <v>53154144168.203285</v>
      </c>
      <c r="F212" s="7">
        <f t="shared" si="76"/>
        <v>131078119.51878929</v>
      </c>
      <c r="G212" s="7">
        <f t="shared" si="69"/>
        <v>53285222287.722076</v>
      </c>
      <c r="H212" s="7">
        <f t="shared" si="70"/>
        <v>177617407.62574026</v>
      </c>
      <c r="I212" s="8">
        <f t="shared" si="71"/>
        <v>592890264.35976899</v>
      </c>
      <c r="J212" s="7">
        <f t="shared" si="72"/>
        <v>177617407.62574026</v>
      </c>
      <c r="K212" s="8">
        <f t="shared" si="67"/>
        <v>415272856.7340287</v>
      </c>
      <c r="L212" s="7">
        <v>0</v>
      </c>
      <c r="M212" s="7">
        <f t="shared" si="68"/>
        <v>52869949430.988045</v>
      </c>
      <c r="N212" s="139" t="s">
        <v>260</v>
      </c>
      <c r="O212" s="10">
        <f t="shared" si="73"/>
        <v>29</v>
      </c>
      <c r="P212" s="11">
        <f t="shared" si="77"/>
        <v>179955666.41647166</v>
      </c>
      <c r="Q212" s="11">
        <f t="shared" si="74"/>
        <v>416262743.51840913</v>
      </c>
      <c r="R212" s="37">
        <f t="shared" si="78"/>
        <v>596218409.93488073</v>
      </c>
      <c r="S212" s="39">
        <f t="shared" si="79"/>
        <v>1.8888888888888888</v>
      </c>
      <c r="T212" s="38">
        <f t="shared" si="82"/>
        <v>179955666.41647166</v>
      </c>
      <c r="U212" s="15">
        <f t="shared" si="83"/>
        <v>946234663.46052527</v>
      </c>
      <c r="V212" s="15">
        <f t="shared" si="80"/>
        <v>1126190329.876997</v>
      </c>
      <c r="W212" s="13"/>
      <c r="X212" s="14"/>
      <c r="Y212" s="138"/>
    </row>
    <row r="213" spans="1:25" x14ac:dyDescent="0.35">
      <c r="A213" s="1">
        <v>50952</v>
      </c>
      <c r="B213" s="9">
        <f t="shared" si="66"/>
        <v>31</v>
      </c>
      <c r="C213" s="5">
        <f>VLOOKUP(A213,Encargos!$A$8:$B$652,2,0)</f>
        <v>2.4659999999999999E-3</v>
      </c>
      <c r="D213">
        <f t="shared" si="81"/>
        <v>106</v>
      </c>
      <c r="E213" s="7">
        <f t="shared" si="75"/>
        <v>52869949430.988045</v>
      </c>
      <c r="F213" s="7">
        <f t="shared" si="76"/>
        <v>130377295.29681651</v>
      </c>
      <c r="G213" s="7">
        <f t="shared" si="69"/>
        <v>53000326726.284859</v>
      </c>
      <c r="H213" s="7">
        <f t="shared" si="70"/>
        <v>176667755.75428286</v>
      </c>
      <c r="I213" s="8">
        <f t="shared" si="71"/>
        <v>594352331.75168014</v>
      </c>
      <c r="J213" s="7">
        <f t="shared" si="72"/>
        <v>176667755.75428286</v>
      </c>
      <c r="K213" s="8">
        <f t="shared" si="67"/>
        <v>417684575.9973973</v>
      </c>
      <c r="L213" s="7">
        <v>0</v>
      </c>
      <c r="M213" s="7">
        <f t="shared" si="68"/>
        <v>52582642150.28746</v>
      </c>
      <c r="N213" s="139" t="s">
        <v>506</v>
      </c>
      <c r="O213" s="10">
        <f t="shared" si="73"/>
        <v>29</v>
      </c>
      <c r="P213" s="11">
        <f t="shared" si="77"/>
        <v>178932711.17660415</v>
      </c>
      <c r="Q213" s="11">
        <f t="shared" si="74"/>
        <v>418648057.31064433</v>
      </c>
      <c r="R213" s="37">
        <f t="shared" si="78"/>
        <v>597580768.48724842</v>
      </c>
      <c r="S213" s="39">
        <f t="shared" si="79"/>
        <v>1.8888888888888888</v>
      </c>
      <c r="T213" s="38">
        <f t="shared" si="82"/>
        <v>178932711.17660415</v>
      </c>
      <c r="U213" s="15">
        <f t="shared" si="83"/>
        <v>949830962.63264287</v>
      </c>
      <c r="V213" s="15">
        <f t="shared" si="80"/>
        <v>1128763673.809247</v>
      </c>
      <c r="W213" s="13"/>
      <c r="X213" s="14"/>
      <c r="Y213" s="138"/>
    </row>
    <row r="214" spans="1:25" x14ac:dyDescent="0.35">
      <c r="A214" s="1">
        <v>50983</v>
      </c>
      <c r="B214" s="9">
        <f t="shared" si="66"/>
        <v>31</v>
      </c>
      <c r="C214" s="5">
        <f>VLOOKUP(A214,Encargos!$A$8:$B$652,2,0)</f>
        <v>2.4659999999999999E-3</v>
      </c>
      <c r="D214">
        <f t="shared" si="81"/>
        <v>105</v>
      </c>
      <c r="E214" s="7">
        <f t="shared" si="75"/>
        <v>52582642150.28746</v>
      </c>
      <c r="F214" s="7">
        <f t="shared" si="76"/>
        <v>129668795.54260887</v>
      </c>
      <c r="G214" s="7">
        <f t="shared" si="69"/>
        <v>52712310945.83007</v>
      </c>
      <c r="H214" s="7">
        <f t="shared" si="70"/>
        <v>175707703.15276691</v>
      </c>
      <c r="I214" s="8">
        <f t="shared" si="71"/>
        <v>595818004.6017797</v>
      </c>
      <c r="J214" s="7">
        <f t="shared" si="72"/>
        <v>175707703.15276691</v>
      </c>
      <c r="K214" s="8">
        <f t="shared" si="67"/>
        <v>420110301.44901276</v>
      </c>
      <c r="L214" s="7">
        <v>0</v>
      </c>
      <c r="M214" s="7">
        <f t="shared" si="68"/>
        <v>52292200644.381058</v>
      </c>
      <c r="N214" s="139" t="s">
        <v>507</v>
      </c>
      <c r="O214" s="10">
        <f t="shared" si="73"/>
        <v>29</v>
      </c>
      <c r="P214" s="11">
        <f t="shared" si="77"/>
        <v>177975024.43096578</v>
      </c>
      <c r="Q214" s="11">
        <f t="shared" si="74"/>
        <v>421079378.23137218</v>
      </c>
      <c r="R214" s="37">
        <f t="shared" si="78"/>
        <v>599054402.66233802</v>
      </c>
      <c r="S214" s="39">
        <f t="shared" si="79"/>
        <v>1.8888888888888888</v>
      </c>
      <c r="T214" s="38">
        <f t="shared" si="82"/>
        <v>177975024.43096578</v>
      </c>
      <c r="U214" s="15">
        <f t="shared" si="83"/>
        <v>953572180.59789479</v>
      </c>
      <c r="V214" s="15">
        <f t="shared" si="80"/>
        <v>1131547205.0288606</v>
      </c>
      <c r="W214" s="13"/>
      <c r="X214" s="14"/>
      <c r="Y214" s="138"/>
    </row>
    <row r="215" spans="1:25" x14ac:dyDescent="0.35">
      <c r="A215" s="1">
        <v>51014</v>
      </c>
      <c r="B215" s="9">
        <f t="shared" si="66"/>
        <v>30</v>
      </c>
      <c r="C215" s="5">
        <f>VLOOKUP(A215,Encargos!$A$8:$B$652,2,0)</f>
        <v>2.4659999999999999E-3</v>
      </c>
      <c r="D215">
        <f t="shared" si="81"/>
        <v>104</v>
      </c>
      <c r="E215" s="7">
        <f t="shared" si="75"/>
        <v>52292200644.381058</v>
      </c>
      <c r="F215" s="7">
        <f t="shared" si="76"/>
        <v>128952566.78904368</v>
      </c>
      <c r="G215" s="7">
        <f t="shared" si="69"/>
        <v>52421153211.170105</v>
      </c>
      <c r="H215" s="7">
        <f t="shared" si="70"/>
        <v>174737177.37056702</v>
      </c>
      <c r="I215" s="8">
        <f t="shared" si="71"/>
        <v>597287291.80112779</v>
      </c>
      <c r="J215" s="7">
        <f t="shared" si="72"/>
        <v>174737177.37056702</v>
      </c>
      <c r="K215" s="8">
        <f t="shared" si="67"/>
        <v>422550114.43056077</v>
      </c>
      <c r="L215" s="7">
        <v>0</v>
      </c>
      <c r="M215" s="7">
        <f t="shared" si="68"/>
        <v>51998603096.739548</v>
      </c>
      <c r="N215" s="139" t="s">
        <v>263</v>
      </c>
      <c r="O215" s="10">
        <f t="shared" si="73"/>
        <v>29</v>
      </c>
      <c r="P215" s="11">
        <f t="shared" si="77"/>
        <v>177082771.73457122</v>
      </c>
      <c r="Q215" s="11">
        <f t="shared" si="74"/>
        <v>423557348.02945971</v>
      </c>
      <c r="R215" s="37">
        <f t="shared" si="78"/>
        <v>600640119.76403093</v>
      </c>
      <c r="S215" s="39">
        <f t="shared" si="79"/>
        <v>1.8888888888888888</v>
      </c>
      <c r="T215" s="38">
        <f t="shared" si="82"/>
        <v>177082771.73457122</v>
      </c>
      <c r="U215" s="15">
        <f t="shared" si="83"/>
        <v>957459676.70859838</v>
      </c>
      <c r="V215" s="15">
        <f t="shared" si="80"/>
        <v>1134542448.4431696</v>
      </c>
      <c r="W215" s="13"/>
      <c r="X215" s="14"/>
      <c r="Y215" s="138"/>
    </row>
    <row r="216" spans="1:25" x14ac:dyDescent="0.35">
      <c r="A216" s="1">
        <v>51044</v>
      </c>
      <c r="B216" s="9">
        <f t="shared" si="66"/>
        <v>31</v>
      </c>
      <c r="C216" s="5">
        <f>VLOOKUP(A216,Encargos!$A$8:$B$652,2,0)</f>
        <v>2.4659999999999999E-3</v>
      </c>
      <c r="D216">
        <f t="shared" si="81"/>
        <v>103</v>
      </c>
      <c r="E216" s="7">
        <f t="shared" si="75"/>
        <v>51998603096.739548</v>
      </c>
      <c r="F216" s="7">
        <f t="shared" si="76"/>
        <v>128228555.23655972</v>
      </c>
      <c r="G216" s="7">
        <f t="shared" si="69"/>
        <v>52126831651.976105</v>
      </c>
      <c r="H216" s="7">
        <f t="shared" si="70"/>
        <v>173756105.50658703</v>
      </c>
      <c r="I216" s="8">
        <f t="shared" si="71"/>
        <v>598760202.26270938</v>
      </c>
      <c r="J216" s="7">
        <f t="shared" si="72"/>
        <v>173756105.50658703</v>
      </c>
      <c r="K216" s="8">
        <f t="shared" si="67"/>
        <v>425004096.75612235</v>
      </c>
      <c r="L216" s="7">
        <v>0</v>
      </c>
      <c r="M216" s="7">
        <f t="shared" si="68"/>
        <v>51701827555.219978</v>
      </c>
      <c r="N216" s="139" t="s">
        <v>508</v>
      </c>
      <c r="O216" s="10">
        <f t="shared" si="73"/>
        <v>29</v>
      </c>
      <c r="P216" s="11">
        <f t="shared" si="77"/>
        <v>176028119.7661593</v>
      </c>
      <c r="Q216" s="11">
        <f t="shared" si="74"/>
        <v>425984462.15338451</v>
      </c>
      <c r="R216" s="37">
        <f t="shared" si="78"/>
        <v>602012581.91954374</v>
      </c>
      <c r="S216" s="39">
        <f t="shared" si="79"/>
        <v>1.8888888888888888</v>
      </c>
      <c r="T216" s="38">
        <f t="shared" si="82"/>
        <v>176028119.7661593</v>
      </c>
      <c r="U216" s="15">
        <f t="shared" si="83"/>
        <v>961106757.19297886</v>
      </c>
      <c r="V216" s="15">
        <f t="shared" si="80"/>
        <v>1137134876.9591382</v>
      </c>
      <c r="W216" s="13"/>
      <c r="X216" s="14"/>
      <c r="Y216" s="138"/>
    </row>
    <row r="217" spans="1:25" x14ac:dyDescent="0.35">
      <c r="A217" s="1">
        <v>51075</v>
      </c>
      <c r="B217" s="9">
        <f t="shared" si="66"/>
        <v>30</v>
      </c>
      <c r="C217" s="5">
        <f>VLOOKUP(A217,Encargos!$A$8:$B$652,2,0)</f>
        <v>2.4659999999999999E-3</v>
      </c>
      <c r="D217">
        <f t="shared" si="81"/>
        <v>102</v>
      </c>
      <c r="E217" s="7">
        <f t="shared" si="75"/>
        <v>51701827555.219978</v>
      </c>
      <c r="F217" s="7">
        <f t="shared" si="76"/>
        <v>127496706.75117245</v>
      </c>
      <c r="G217" s="7">
        <f t="shared" si="69"/>
        <v>51829324261.971153</v>
      </c>
      <c r="H217" s="7">
        <f t="shared" si="70"/>
        <v>172764414.20657054</v>
      </c>
      <c r="I217" s="8">
        <f t="shared" si="71"/>
        <v>600236744.92148924</v>
      </c>
      <c r="J217" s="7">
        <f t="shared" si="72"/>
        <v>172764414.20657054</v>
      </c>
      <c r="K217" s="8">
        <f t="shared" si="67"/>
        <v>427472330.71491873</v>
      </c>
      <c r="L217" s="7">
        <v>0</v>
      </c>
      <c r="M217" s="7">
        <f t="shared" si="68"/>
        <v>51401851931.256241</v>
      </c>
      <c r="N217" s="139" t="s">
        <v>265</v>
      </c>
      <c r="O217" s="10">
        <f t="shared" si="73"/>
        <v>29</v>
      </c>
      <c r="P217" s="11">
        <f t="shared" si="77"/>
        <v>175114832.00982001</v>
      </c>
      <c r="Q217" s="11">
        <f t="shared" si="74"/>
        <v>428491297.41115534</v>
      </c>
      <c r="R217" s="37">
        <f t="shared" si="78"/>
        <v>603606129.42097533</v>
      </c>
      <c r="S217" s="39">
        <f t="shared" si="79"/>
        <v>1.8888888888888888</v>
      </c>
      <c r="T217" s="38">
        <f t="shared" si="82"/>
        <v>175114832.00982001</v>
      </c>
      <c r="U217" s="15">
        <f t="shared" si="83"/>
        <v>965030079.11868882</v>
      </c>
      <c r="V217" s="15">
        <f t="shared" si="80"/>
        <v>1140144911.1285088</v>
      </c>
      <c r="W217" s="13"/>
      <c r="X217" s="14"/>
      <c r="Y217" s="138"/>
    </row>
    <row r="218" spans="1:25" x14ac:dyDescent="0.35">
      <c r="A218" s="1">
        <v>51105</v>
      </c>
      <c r="B218" s="9">
        <f t="shared" si="66"/>
        <v>31</v>
      </c>
      <c r="C218" s="5">
        <f>VLOOKUP(A218,Encargos!$A$8:$B$652,2,0)</f>
        <v>2.4659999999999999E-3</v>
      </c>
      <c r="D218">
        <f t="shared" si="81"/>
        <v>101</v>
      </c>
      <c r="E218" s="7">
        <f t="shared" si="75"/>
        <v>51401851931.256241</v>
      </c>
      <c r="F218" s="7">
        <f t="shared" si="76"/>
        <v>126756966.86247788</v>
      </c>
      <c r="G218" s="7">
        <f t="shared" si="69"/>
        <v>51528608898.118721</v>
      </c>
      <c r="H218" s="7">
        <f t="shared" si="70"/>
        <v>171762029.66039574</v>
      </c>
      <c r="I218" s="8">
        <f t="shared" si="71"/>
        <v>601716928.73446572</v>
      </c>
      <c r="J218" s="7">
        <f t="shared" si="72"/>
        <v>171762029.66039574</v>
      </c>
      <c r="K218" s="8">
        <f t="shared" si="67"/>
        <v>429954899.07406998</v>
      </c>
      <c r="L218" s="7">
        <v>0</v>
      </c>
      <c r="M218" s="7">
        <f t="shared" si="68"/>
        <v>51098653999.044647</v>
      </c>
      <c r="N218" s="139" t="s">
        <v>509</v>
      </c>
      <c r="O218" s="10">
        <f t="shared" si="73"/>
        <v>29</v>
      </c>
      <c r="P218" s="11">
        <f t="shared" si="77"/>
        <v>174038684.32055587</v>
      </c>
      <c r="Q218" s="11">
        <f t="shared" si="74"/>
        <v>430946684.58543986</v>
      </c>
      <c r="R218" s="37">
        <f t="shared" si="78"/>
        <v>604985368.90599573</v>
      </c>
      <c r="S218" s="39">
        <f t="shared" si="79"/>
        <v>1.8888888888888888</v>
      </c>
      <c r="T218" s="38">
        <f t="shared" si="82"/>
        <v>174038684.32055587</v>
      </c>
      <c r="U218" s="15">
        <f t="shared" si="83"/>
        <v>968711456.94632483</v>
      </c>
      <c r="V218" s="15">
        <f t="shared" si="80"/>
        <v>1142750141.2668808</v>
      </c>
      <c r="W218" s="13"/>
      <c r="X218" s="14"/>
      <c r="Y218" s="138"/>
    </row>
    <row r="219" spans="1:25" x14ac:dyDescent="0.35">
      <c r="A219" s="1">
        <v>51136</v>
      </c>
      <c r="B219" s="9">
        <f t="shared" si="66"/>
        <v>31</v>
      </c>
      <c r="C219" s="5">
        <f>VLOOKUP(A219,Encargos!$A$8:$B$652,2,0)</f>
        <v>2.4659999999999999E-3</v>
      </c>
      <c r="D219">
        <f t="shared" si="81"/>
        <v>100</v>
      </c>
      <c r="E219" s="7">
        <f t="shared" si="75"/>
        <v>51098653999.044647</v>
      </c>
      <c r="F219" s="7">
        <f t="shared" si="76"/>
        <v>126009280.7616441</v>
      </c>
      <c r="G219" s="7">
        <f t="shared" si="69"/>
        <v>51224663279.80629</v>
      </c>
      <c r="H219" s="7">
        <f t="shared" si="70"/>
        <v>170748877.5993543</v>
      </c>
      <c r="I219" s="8">
        <f t="shared" si="71"/>
        <v>603200762.68072486</v>
      </c>
      <c r="J219" s="7">
        <f t="shared" si="72"/>
        <v>170748877.5993543</v>
      </c>
      <c r="K219" s="8">
        <f t="shared" si="67"/>
        <v>432451885.08137059</v>
      </c>
      <c r="L219" s="7">
        <v>0</v>
      </c>
      <c r="M219" s="7">
        <f t="shared" si="68"/>
        <v>50792211394.724922</v>
      </c>
      <c r="N219" s="139" t="s">
        <v>510</v>
      </c>
      <c r="O219" s="10">
        <f t="shared" si="73"/>
        <v>29</v>
      </c>
      <c r="P219" s="11">
        <f t="shared" si="77"/>
        <v>173027832.3857249</v>
      </c>
      <c r="Q219" s="11">
        <f t="shared" si="74"/>
        <v>433449430.43999296</v>
      </c>
      <c r="R219" s="37">
        <f t="shared" si="78"/>
        <v>606477262.82571793</v>
      </c>
      <c r="S219" s="39">
        <f t="shared" si="79"/>
        <v>2</v>
      </c>
      <c r="T219" s="38">
        <f t="shared" si="82"/>
        <v>173027832.3857249</v>
      </c>
      <c r="U219" s="15">
        <f t="shared" si="83"/>
        <v>1039926693.2657109</v>
      </c>
      <c r="V219" s="15">
        <f t="shared" si="80"/>
        <v>1212954525.6514359</v>
      </c>
      <c r="W219" s="13"/>
      <c r="X219" s="14"/>
      <c r="Y219" s="138"/>
    </row>
    <row r="220" spans="1:25" x14ac:dyDescent="0.35">
      <c r="A220" s="1">
        <v>51167</v>
      </c>
      <c r="B220" s="9">
        <f t="shared" si="66"/>
        <v>29</v>
      </c>
      <c r="C220" s="5">
        <f>VLOOKUP(A220,Encargos!$A$8:$B$652,2,0)</f>
        <v>2.4659999999999999E-3</v>
      </c>
      <c r="D220">
        <f t="shared" si="81"/>
        <v>99</v>
      </c>
      <c r="E220" s="7">
        <f t="shared" si="75"/>
        <v>50792211394.724922</v>
      </c>
      <c r="F220" s="7">
        <f t="shared" si="76"/>
        <v>125253593.29939166</v>
      </c>
      <c r="G220" s="7">
        <f t="shared" si="69"/>
        <v>50917464988.024315</v>
      </c>
      <c r="H220" s="7">
        <f t="shared" si="70"/>
        <v>169724883.29341438</v>
      </c>
      <c r="I220" s="8">
        <f t="shared" si="71"/>
        <v>604688255.76149547</v>
      </c>
      <c r="J220" s="7">
        <f t="shared" si="72"/>
        <v>169724883.29341438</v>
      </c>
      <c r="K220" s="8">
        <f t="shared" si="67"/>
        <v>434963372.46808112</v>
      </c>
      <c r="L220" s="7">
        <v>0</v>
      </c>
      <c r="M220" s="7">
        <f t="shared" si="68"/>
        <v>50482501615.556229</v>
      </c>
      <c r="N220" s="139" t="s">
        <v>349</v>
      </c>
      <c r="O220" s="10">
        <f t="shared" si="73"/>
        <v>27</v>
      </c>
      <c r="P220" s="11">
        <f t="shared" si="77"/>
        <v>171995237.81715679</v>
      </c>
      <c r="Q220" s="11">
        <f t="shared" si="74"/>
        <v>435961933.52897853</v>
      </c>
      <c r="R220" s="37">
        <f t="shared" si="78"/>
        <v>607957171.34613538</v>
      </c>
      <c r="S220" s="39">
        <f t="shared" si="79"/>
        <v>2</v>
      </c>
      <c r="T220" s="38">
        <f t="shared" si="82"/>
        <v>171995237.81715679</v>
      </c>
      <c r="U220" s="15">
        <f t="shared" si="83"/>
        <v>1043919104.875114</v>
      </c>
      <c r="V220" s="15">
        <f t="shared" si="80"/>
        <v>1215914342.6922708</v>
      </c>
      <c r="W220" s="13"/>
      <c r="X220" s="14"/>
      <c r="Y220" s="138"/>
    </row>
    <row r="221" spans="1:25" x14ac:dyDescent="0.35">
      <c r="A221" s="1">
        <v>51196</v>
      </c>
      <c r="B221" s="9">
        <f t="shared" ref="B221:B284" si="84">DAY(EDATE(A221,1)-1)</f>
        <v>31</v>
      </c>
      <c r="C221" s="5">
        <f>VLOOKUP(A221,Encargos!$A$8:$B$652,2,0)</f>
        <v>2.4659999999999999E-3</v>
      </c>
      <c r="D221">
        <f t="shared" si="81"/>
        <v>98</v>
      </c>
      <c r="E221" s="7">
        <f t="shared" si="75"/>
        <v>50482501615.556229</v>
      </c>
      <c r="F221" s="7">
        <f t="shared" si="76"/>
        <v>124489848.98396166</v>
      </c>
      <c r="G221" s="7">
        <f t="shared" si="69"/>
        <v>50606991464.540192</v>
      </c>
      <c r="H221" s="7">
        <f t="shared" si="70"/>
        <v>168689971.54846731</v>
      </c>
      <c r="I221" s="8">
        <f t="shared" si="71"/>
        <v>606179417.00020325</v>
      </c>
      <c r="J221" s="7">
        <f t="shared" si="72"/>
        <v>168689971.54846731</v>
      </c>
      <c r="K221" s="8">
        <f t="shared" si="67"/>
        <v>437489445.45173597</v>
      </c>
      <c r="L221" s="7">
        <v>0</v>
      </c>
      <c r="M221" s="7">
        <f t="shared" si="68"/>
        <v>50169502019.088455</v>
      </c>
      <c r="N221" s="139" t="s">
        <v>511</v>
      </c>
      <c r="O221" s="10">
        <f t="shared" si="73"/>
        <v>29</v>
      </c>
      <c r="P221" s="11">
        <f t="shared" si="77"/>
        <v>170973485.71782994</v>
      </c>
      <c r="Q221" s="11">
        <f t="shared" si="74"/>
        <v>438498611.05098999</v>
      </c>
      <c r="R221" s="37">
        <f t="shared" si="78"/>
        <v>609472096.76881993</v>
      </c>
      <c r="S221" s="39">
        <f t="shared" si="79"/>
        <v>2</v>
      </c>
      <c r="T221" s="38">
        <f t="shared" si="82"/>
        <v>170973485.71782994</v>
      </c>
      <c r="U221" s="15">
        <f t="shared" si="83"/>
        <v>1047970707.8198099</v>
      </c>
      <c r="V221" s="15">
        <f t="shared" si="80"/>
        <v>1218944193.5376399</v>
      </c>
      <c r="W221" s="13"/>
      <c r="X221" s="14"/>
      <c r="Y221" s="138"/>
    </row>
    <row r="222" spans="1:25" x14ac:dyDescent="0.35">
      <c r="A222" s="1">
        <v>51227</v>
      </c>
      <c r="B222" s="9">
        <f t="shared" si="84"/>
        <v>30</v>
      </c>
      <c r="C222" s="5">
        <f>VLOOKUP(A222,Encargos!$A$8:$B$652,2,0)</f>
        <v>2.4659999999999999E-3</v>
      </c>
      <c r="D222">
        <f t="shared" si="81"/>
        <v>97</v>
      </c>
      <c r="E222" s="7">
        <f t="shared" si="75"/>
        <v>50169502019.088455</v>
      </c>
      <c r="F222" s="7">
        <f t="shared" si="76"/>
        <v>123717991.97907212</v>
      </c>
      <c r="G222" s="7">
        <f t="shared" si="69"/>
        <v>50293220011.067528</v>
      </c>
      <c r="H222" s="7">
        <f t="shared" si="70"/>
        <v>167644066.70355844</v>
      </c>
      <c r="I222" s="8">
        <f t="shared" si="71"/>
        <v>607674255.44252598</v>
      </c>
      <c r="J222" s="7">
        <f t="shared" si="72"/>
        <v>167644066.70355844</v>
      </c>
      <c r="K222" s="8">
        <f t="shared" si="67"/>
        <v>440030188.73896754</v>
      </c>
      <c r="L222" s="7">
        <v>0</v>
      </c>
      <c r="M222" s="7">
        <f t="shared" si="68"/>
        <v>49853189822.32856</v>
      </c>
      <c r="N222" s="139" t="s">
        <v>270</v>
      </c>
      <c r="O222" s="10">
        <f t="shared" si="73"/>
        <v>29</v>
      </c>
      <c r="P222" s="11">
        <f t="shared" si="77"/>
        <v>170006300.22845918</v>
      </c>
      <c r="Q222" s="11">
        <f t="shared" si="74"/>
        <v>441079089.62785977</v>
      </c>
      <c r="R222" s="37">
        <f t="shared" si="78"/>
        <v>611085389.85631895</v>
      </c>
      <c r="S222" s="39">
        <f t="shared" si="79"/>
        <v>2</v>
      </c>
      <c r="T222" s="38">
        <f t="shared" si="82"/>
        <v>170006300.22845918</v>
      </c>
      <c r="U222" s="15">
        <f t="shared" si="83"/>
        <v>1052164479.4841788</v>
      </c>
      <c r="V222" s="15">
        <f t="shared" si="80"/>
        <v>1222170779.7126379</v>
      </c>
      <c r="W222" s="13"/>
      <c r="X222" s="14"/>
      <c r="Y222" s="138"/>
    </row>
    <row r="223" spans="1:25" x14ac:dyDescent="0.35">
      <c r="A223" s="1">
        <v>51257</v>
      </c>
      <c r="B223" s="9">
        <f t="shared" si="84"/>
        <v>31</v>
      </c>
      <c r="C223" s="5">
        <f>VLOOKUP(A223,Encargos!$A$8:$B$652,2,0)</f>
        <v>2.4659999999999999E-3</v>
      </c>
      <c r="D223">
        <f t="shared" si="81"/>
        <v>96</v>
      </c>
      <c r="E223" s="7">
        <f t="shared" si="75"/>
        <v>49853189822.32856</v>
      </c>
      <c r="F223" s="7">
        <f t="shared" si="76"/>
        <v>122937966.10186222</v>
      </c>
      <c r="G223" s="7">
        <f t="shared" si="69"/>
        <v>49976127788.43042</v>
      </c>
      <c r="H223" s="7">
        <f t="shared" si="70"/>
        <v>166587092.62810141</v>
      </c>
      <c r="I223" s="8">
        <f t="shared" si="71"/>
        <v>609172780.15644705</v>
      </c>
      <c r="J223" s="7">
        <f t="shared" si="72"/>
        <v>166587092.62810141</v>
      </c>
      <c r="K223" s="8">
        <f t="shared" si="67"/>
        <v>442585687.52834564</v>
      </c>
      <c r="L223" s="7">
        <v>0</v>
      </c>
      <c r="M223" s="7">
        <f t="shared" si="68"/>
        <v>49533542100.902077</v>
      </c>
      <c r="N223" s="139" t="s">
        <v>512</v>
      </c>
      <c r="O223" s="10">
        <f t="shared" si="73"/>
        <v>29</v>
      </c>
      <c r="P223" s="11">
        <f t="shared" si="77"/>
        <v>168875110.71449244</v>
      </c>
      <c r="Q223" s="11">
        <f t="shared" si="74"/>
        <v>443606608.73048937</v>
      </c>
      <c r="R223" s="37">
        <f t="shared" si="78"/>
        <v>612481719.44498181</v>
      </c>
      <c r="S223" s="39">
        <f t="shared" si="79"/>
        <v>2</v>
      </c>
      <c r="T223" s="38">
        <f t="shared" si="82"/>
        <v>168875110.71449244</v>
      </c>
      <c r="U223" s="15">
        <f t="shared" si="83"/>
        <v>1056088328.1754712</v>
      </c>
      <c r="V223" s="15">
        <f t="shared" si="80"/>
        <v>1224963438.8899636</v>
      </c>
      <c r="W223" s="13"/>
      <c r="X223" s="14"/>
      <c r="Y223" s="138"/>
    </row>
    <row r="224" spans="1:25" x14ac:dyDescent="0.35">
      <c r="A224" s="1">
        <v>51288</v>
      </c>
      <c r="B224" s="9">
        <f t="shared" si="84"/>
        <v>30</v>
      </c>
      <c r="C224" s="5">
        <f>VLOOKUP(A224,Encargos!$A$8:$B$652,2,0)</f>
        <v>2.4659999999999999E-3</v>
      </c>
      <c r="D224">
        <f t="shared" si="81"/>
        <v>95</v>
      </c>
      <c r="E224" s="7">
        <f t="shared" si="75"/>
        <v>49533542100.902077</v>
      </c>
      <c r="F224" s="7">
        <f t="shared" si="76"/>
        <v>122149714.82082452</v>
      </c>
      <c r="G224" s="7">
        <f t="shared" si="69"/>
        <v>49655691815.7229</v>
      </c>
      <c r="H224" s="7">
        <f t="shared" si="70"/>
        <v>165518972.71907634</v>
      </c>
      <c r="I224" s="8">
        <f t="shared" si="71"/>
        <v>610675000.23231292</v>
      </c>
      <c r="J224" s="7">
        <f t="shared" si="72"/>
        <v>165518972.71907634</v>
      </c>
      <c r="K224" s="8">
        <f t="shared" si="67"/>
        <v>445156027.51323658</v>
      </c>
      <c r="L224" s="7">
        <v>0</v>
      </c>
      <c r="M224" s="7">
        <f t="shared" si="68"/>
        <v>49210535788.209663</v>
      </c>
      <c r="N224" s="139" t="s">
        <v>272</v>
      </c>
      <c r="O224" s="10">
        <f t="shared" si="73"/>
        <v>29</v>
      </c>
      <c r="P224" s="11">
        <f t="shared" si="77"/>
        <v>167885832.22985017</v>
      </c>
      <c r="Q224" s="11">
        <f t="shared" si="74"/>
        <v>446217146.87482512</v>
      </c>
      <c r="R224" s="37">
        <f t="shared" si="78"/>
        <v>614102979.10467529</v>
      </c>
      <c r="S224" s="39">
        <f t="shared" si="79"/>
        <v>2</v>
      </c>
      <c r="T224" s="38">
        <f t="shared" si="82"/>
        <v>167885832.22985017</v>
      </c>
      <c r="U224" s="15">
        <f t="shared" si="83"/>
        <v>1060320125.9795004</v>
      </c>
      <c r="V224" s="15">
        <f t="shared" si="80"/>
        <v>1228205958.2093506</v>
      </c>
      <c r="W224" s="13"/>
      <c r="X224" s="14"/>
      <c r="Y224" s="138"/>
    </row>
    <row r="225" spans="1:25" x14ac:dyDescent="0.35">
      <c r="A225" s="1">
        <v>51318</v>
      </c>
      <c r="B225" s="9">
        <f t="shared" si="84"/>
        <v>31</v>
      </c>
      <c r="C225" s="5">
        <f>VLOOKUP(A225,Encargos!$A$8:$B$652,2,0)</f>
        <v>2.4659999999999999E-3</v>
      </c>
      <c r="D225">
        <f t="shared" si="81"/>
        <v>94</v>
      </c>
      <c r="E225" s="7">
        <f t="shared" si="75"/>
        <v>49210535788.209663</v>
      </c>
      <c r="F225" s="7">
        <f t="shared" si="76"/>
        <v>121353181.25372502</v>
      </c>
      <c r="G225" s="7">
        <f t="shared" si="69"/>
        <v>49331888969.463387</v>
      </c>
      <c r="H225" s="7">
        <f t="shared" si="70"/>
        <v>164439629.8982113</v>
      </c>
      <c r="I225" s="8">
        <f t="shared" si="71"/>
        <v>612180924.78288567</v>
      </c>
      <c r="J225" s="7">
        <f t="shared" si="72"/>
        <v>164439629.8982113</v>
      </c>
      <c r="K225" s="8">
        <f t="shared" si="67"/>
        <v>447741294.88467437</v>
      </c>
      <c r="L225" s="7">
        <v>0</v>
      </c>
      <c r="M225" s="7">
        <f t="shared" si="68"/>
        <v>48884147674.578712</v>
      </c>
      <c r="N225" s="139" t="s">
        <v>513</v>
      </c>
      <c r="O225" s="10">
        <f t="shared" si="73"/>
        <v>29</v>
      </c>
      <c r="P225" s="11">
        <f t="shared" si="77"/>
        <v>166732095.253389</v>
      </c>
      <c r="Q225" s="11">
        <f t="shared" si="74"/>
        <v>448774108.62877852</v>
      </c>
      <c r="R225" s="37">
        <f t="shared" si="78"/>
        <v>615506203.88216758</v>
      </c>
      <c r="S225" s="39">
        <f t="shared" si="79"/>
        <v>2</v>
      </c>
      <c r="T225" s="38">
        <f t="shared" si="82"/>
        <v>166732095.253389</v>
      </c>
      <c r="U225" s="15">
        <f t="shared" si="83"/>
        <v>1064280312.5109462</v>
      </c>
      <c r="V225" s="15">
        <f t="shared" si="80"/>
        <v>1231012407.7643352</v>
      </c>
      <c r="W225" s="13"/>
      <c r="X225" s="14"/>
      <c r="Y225" s="138"/>
    </row>
    <row r="226" spans="1:25" x14ac:dyDescent="0.35">
      <c r="A226" s="1">
        <v>51349</v>
      </c>
      <c r="B226" s="9">
        <f t="shared" si="84"/>
        <v>31</v>
      </c>
      <c r="C226" s="5">
        <f>VLOOKUP(A226,Encargos!$A$8:$B$652,2,0)</f>
        <v>2.4659999999999999E-3</v>
      </c>
      <c r="D226">
        <f t="shared" si="81"/>
        <v>93</v>
      </c>
      <c r="E226" s="7">
        <f t="shared" si="75"/>
        <v>48884147674.578712</v>
      </c>
      <c r="F226" s="7">
        <f t="shared" si="76"/>
        <v>120548308.1655111</v>
      </c>
      <c r="G226" s="7">
        <f t="shared" si="69"/>
        <v>49004695982.744225</v>
      </c>
      <c r="H226" s="7">
        <f t="shared" si="70"/>
        <v>163348986.60914743</v>
      </c>
      <c r="I226" s="8">
        <f t="shared" si="71"/>
        <v>613690562.94340038</v>
      </c>
      <c r="J226" s="7">
        <f t="shared" si="72"/>
        <v>163348986.60914743</v>
      </c>
      <c r="K226" s="8">
        <f t="shared" si="67"/>
        <v>450341576.33425295</v>
      </c>
      <c r="L226" s="7">
        <v>0</v>
      </c>
      <c r="M226" s="7">
        <f t="shared" si="68"/>
        <v>48554354406.409973</v>
      </c>
      <c r="N226" s="139" t="s">
        <v>514</v>
      </c>
      <c r="O226" s="10">
        <f t="shared" si="73"/>
        <v>29</v>
      </c>
      <c r="P226" s="11">
        <f t="shared" si="77"/>
        <v>165643653.98168167</v>
      </c>
      <c r="Q226" s="11">
        <f t="shared" si="74"/>
        <v>451380388.1992594</v>
      </c>
      <c r="R226" s="37">
        <f t="shared" si="78"/>
        <v>617024042.1809411</v>
      </c>
      <c r="S226" s="39">
        <f t="shared" si="79"/>
        <v>2</v>
      </c>
      <c r="T226" s="38">
        <f t="shared" si="82"/>
        <v>165643653.98168167</v>
      </c>
      <c r="U226" s="15">
        <f t="shared" si="83"/>
        <v>1068404430.3802005</v>
      </c>
      <c r="V226" s="15">
        <f t="shared" si="80"/>
        <v>1234048084.3618822</v>
      </c>
      <c r="W226" s="13"/>
      <c r="X226" s="14"/>
      <c r="Y226" s="138"/>
    </row>
    <row r="227" spans="1:25" x14ac:dyDescent="0.35">
      <c r="A227" s="1">
        <v>51380</v>
      </c>
      <c r="B227" s="9">
        <f t="shared" si="84"/>
        <v>30</v>
      </c>
      <c r="C227" s="5">
        <f>VLOOKUP(A227,Encargos!$A$8:$B$652,2,0)</f>
        <v>2.4659999999999999E-3</v>
      </c>
      <c r="D227">
        <f t="shared" si="81"/>
        <v>92</v>
      </c>
      <c r="E227" s="7">
        <f t="shared" si="75"/>
        <v>48554354406.409973</v>
      </c>
      <c r="F227" s="7">
        <f t="shared" si="76"/>
        <v>119735037.96620698</v>
      </c>
      <c r="G227" s="7">
        <f t="shared" si="69"/>
        <v>48674089444.376183</v>
      </c>
      <c r="H227" s="7">
        <f t="shared" si="70"/>
        <v>162246964.8145873</v>
      </c>
      <c r="I227" s="8">
        <f t="shared" si="71"/>
        <v>615203923.87161875</v>
      </c>
      <c r="J227" s="7">
        <f t="shared" si="72"/>
        <v>162246964.8145873</v>
      </c>
      <c r="K227" s="8">
        <f t="shared" si="67"/>
        <v>452956959.05703145</v>
      </c>
      <c r="L227" s="7">
        <v>0</v>
      </c>
      <c r="M227" s="7">
        <f t="shared" si="68"/>
        <v>48221132485.319153</v>
      </c>
      <c r="N227" s="139" t="s">
        <v>275</v>
      </c>
      <c r="O227" s="10">
        <f t="shared" si="73"/>
        <v>29</v>
      </c>
      <c r="P227" s="11">
        <f t="shared" si="77"/>
        <v>164620652.00571552</v>
      </c>
      <c r="Q227" s="11">
        <f t="shared" si="74"/>
        <v>454036673.51559258</v>
      </c>
      <c r="R227" s="37">
        <f t="shared" si="78"/>
        <v>618657325.52130806</v>
      </c>
      <c r="S227" s="39">
        <f t="shared" si="79"/>
        <v>2</v>
      </c>
      <c r="T227" s="38">
        <f t="shared" si="82"/>
        <v>164620652.00571552</v>
      </c>
      <c r="U227" s="15">
        <f t="shared" si="83"/>
        <v>1072693999.0369006</v>
      </c>
      <c r="V227" s="15">
        <f t="shared" si="80"/>
        <v>1237314651.0426161</v>
      </c>
      <c r="W227" s="13"/>
      <c r="X227" s="14"/>
      <c r="Y227" s="138"/>
    </row>
    <row r="228" spans="1:25" x14ac:dyDescent="0.35">
      <c r="A228" s="1">
        <v>51410</v>
      </c>
      <c r="B228" s="9">
        <f t="shared" si="84"/>
        <v>31</v>
      </c>
      <c r="C228" s="5">
        <f>VLOOKUP(A228,Encargos!$A$8:$B$652,2,0)</f>
        <v>2.4659999999999999E-3</v>
      </c>
      <c r="D228">
        <f t="shared" si="81"/>
        <v>91</v>
      </c>
      <c r="E228" s="7">
        <f t="shared" si="75"/>
        <v>48221132485.319153</v>
      </c>
      <c r="F228" s="7">
        <f t="shared" si="76"/>
        <v>118913312.70879702</v>
      </c>
      <c r="G228" s="7">
        <f t="shared" si="69"/>
        <v>48340045798.027946</v>
      </c>
      <c r="H228" s="7">
        <f t="shared" si="70"/>
        <v>161133485.9934265</v>
      </c>
      <c r="I228" s="8">
        <f t="shared" si="71"/>
        <v>616721016.7478863</v>
      </c>
      <c r="J228" s="7">
        <f t="shared" si="72"/>
        <v>161133485.9934265</v>
      </c>
      <c r="K228" s="8">
        <f t="shared" si="67"/>
        <v>455587530.7544598</v>
      </c>
      <c r="L228" s="7">
        <v>0</v>
      </c>
      <c r="M228" s="7">
        <f t="shared" si="68"/>
        <v>47884458267.273483</v>
      </c>
      <c r="N228" s="139" t="s">
        <v>515</v>
      </c>
      <c r="O228" s="10">
        <f t="shared" si="73"/>
        <v>29</v>
      </c>
      <c r="P228" s="11">
        <f t="shared" si="77"/>
        <v>163432513.40963918</v>
      </c>
      <c r="Q228" s="11">
        <f t="shared" si="74"/>
        <v>456638443.56679457</v>
      </c>
      <c r="R228" s="37">
        <f t="shared" si="78"/>
        <v>620070956.97643375</v>
      </c>
      <c r="S228" s="39">
        <f t="shared" si="79"/>
        <v>2</v>
      </c>
      <c r="T228" s="38">
        <f t="shared" si="82"/>
        <v>163432513.40963918</v>
      </c>
      <c r="U228" s="15">
        <f t="shared" si="83"/>
        <v>1076709400.5432284</v>
      </c>
      <c r="V228" s="15">
        <f t="shared" si="80"/>
        <v>1240141913.9528675</v>
      </c>
      <c r="W228" s="13"/>
      <c r="X228" s="14"/>
      <c r="Y228" s="138"/>
    </row>
    <row r="229" spans="1:25" x14ac:dyDescent="0.35">
      <c r="A229" s="1">
        <v>51441</v>
      </c>
      <c r="B229" s="9">
        <f t="shared" si="84"/>
        <v>30</v>
      </c>
      <c r="C229" s="5">
        <f>VLOOKUP(A229,Encargos!$A$8:$B$652,2,0)</f>
        <v>2.4659999999999999E-3</v>
      </c>
      <c r="D229">
        <f t="shared" si="81"/>
        <v>90</v>
      </c>
      <c r="E229" s="7">
        <f t="shared" si="75"/>
        <v>47884458267.273483</v>
      </c>
      <c r="F229" s="7">
        <f t="shared" si="76"/>
        <v>118083074.08709641</v>
      </c>
      <c r="G229" s="7">
        <f t="shared" si="69"/>
        <v>48002541341.36058</v>
      </c>
      <c r="H229" s="7">
        <f t="shared" si="70"/>
        <v>160008471.13786861</v>
      </c>
      <c r="I229" s="8">
        <f t="shared" si="71"/>
        <v>618241850.77518654</v>
      </c>
      <c r="J229" s="7">
        <f t="shared" si="72"/>
        <v>160008471.13786861</v>
      </c>
      <c r="K229" s="8">
        <f t="shared" si="67"/>
        <v>458233379.6373179</v>
      </c>
      <c r="L229" s="7">
        <v>0</v>
      </c>
      <c r="M229" s="7">
        <f t="shared" si="68"/>
        <v>47544307961.723267</v>
      </c>
      <c r="N229" s="139" t="s">
        <v>277</v>
      </c>
      <c r="O229" s="10">
        <f t="shared" si="73"/>
        <v>29</v>
      </c>
      <c r="P229" s="11">
        <f t="shared" si="77"/>
        <v>162386634.0917424</v>
      </c>
      <c r="Q229" s="11">
        <f t="shared" si="74"/>
        <v>459325671.51074392</v>
      </c>
      <c r="R229" s="37">
        <f t="shared" si="78"/>
        <v>621712305.60248637</v>
      </c>
      <c r="S229" s="39">
        <f t="shared" si="79"/>
        <v>2</v>
      </c>
      <c r="T229" s="38">
        <f t="shared" si="82"/>
        <v>162386634.0917424</v>
      </c>
      <c r="U229" s="15">
        <f t="shared" si="83"/>
        <v>1081037977.1132302</v>
      </c>
      <c r="V229" s="15">
        <f t="shared" si="80"/>
        <v>1243424611.2049727</v>
      </c>
      <c r="W229" s="13"/>
      <c r="X229" s="14"/>
      <c r="Y229" s="138"/>
    </row>
    <row r="230" spans="1:25" x14ac:dyDescent="0.35">
      <c r="A230" s="1">
        <v>51471</v>
      </c>
      <c r="B230" s="9">
        <f t="shared" si="84"/>
        <v>31</v>
      </c>
      <c r="C230" s="5">
        <f>VLOOKUP(A230,Encargos!$A$8:$B$652,2,0)</f>
        <v>2.4659999999999999E-3</v>
      </c>
      <c r="D230">
        <f t="shared" si="81"/>
        <v>89</v>
      </c>
      <c r="E230" s="7">
        <f t="shared" si="75"/>
        <v>47544307961.723267</v>
      </c>
      <c r="F230" s="7">
        <f t="shared" si="76"/>
        <v>117244263.43360958</v>
      </c>
      <c r="G230" s="7">
        <f t="shared" si="69"/>
        <v>47661552225.156876</v>
      </c>
      <c r="H230" s="7">
        <f t="shared" si="70"/>
        <v>158871840.75052294</v>
      </c>
      <c r="I230" s="8">
        <f t="shared" si="71"/>
        <v>619766435.17919815</v>
      </c>
      <c r="J230" s="7">
        <f t="shared" si="72"/>
        <v>158871840.75052294</v>
      </c>
      <c r="K230" s="8">
        <f t="shared" si="67"/>
        <v>460894594.42867517</v>
      </c>
      <c r="L230" s="7">
        <v>0</v>
      </c>
      <c r="M230" s="7">
        <f t="shared" si="68"/>
        <v>47200657630.728203</v>
      </c>
      <c r="N230" s="139" t="s">
        <v>516</v>
      </c>
      <c r="O230" s="10">
        <f t="shared" si="73"/>
        <v>29</v>
      </c>
      <c r="P230" s="11">
        <f t="shared" si="77"/>
        <v>161175168.53419277</v>
      </c>
      <c r="Q230" s="11">
        <f t="shared" si="74"/>
        <v>461957749.15026915</v>
      </c>
      <c r="R230" s="37">
        <f t="shared" si="78"/>
        <v>623132917.68446195</v>
      </c>
      <c r="S230" s="39">
        <f t="shared" si="79"/>
        <v>2</v>
      </c>
      <c r="T230" s="38">
        <f t="shared" si="82"/>
        <v>161175168.53419277</v>
      </c>
      <c r="U230" s="15">
        <f t="shared" si="83"/>
        <v>1085090666.8347311</v>
      </c>
      <c r="V230" s="15">
        <f t="shared" si="80"/>
        <v>1246265835.3689239</v>
      </c>
      <c r="W230" s="13"/>
      <c r="X230" s="14"/>
      <c r="Y230" s="138"/>
    </row>
    <row r="231" spans="1:25" x14ac:dyDescent="0.35">
      <c r="A231" s="1">
        <v>51502</v>
      </c>
      <c r="B231" s="9">
        <f t="shared" si="84"/>
        <v>31</v>
      </c>
      <c r="C231" s="5">
        <f>VLOOKUP(A231,Encargos!$A$8:$B$652,2,0)</f>
        <v>2.4659999999999999E-3</v>
      </c>
      <c r="D231">
        <f t="shared" si="81"/>
        <v>88</v>
      </c>
      <c r="E231" s="7">
        <f t="shared" si="75"/>
        <v>47200657630.728203</v>
      </c>
      <c r="F231" s="7">
        <f t="shared" si="76"/>
        <v>116396821.71737574</v>
      </c>
      <c r="G231" s="7">
        <f t="shared" si="69"/>
        <v>47317054452.44558</v>
      </c>
      <c r="H231" s="7">
        <f t="shared" si="70"/>
        <v>157723514.84148526</v>
      </c>
      <c r="I231" s="8">
        <f t="shared" si="71"/>
        <v>621294779.20835006</v>
      </c>
      <c r="J231" s="7">
        <f t="shared" si="72"/>
        <v>157723514.84148526</v>
      </c>
      <c r="K231" s="8">
        <f t="shared" si="67"/>
        <v>463571264.3668648</v>
      </c>
      <c r="L231" s="7">
        <v>0</v>
      </c>
      <c r="M231" s="7">
        <f t="shared" si="68"/>
        <v>46853483188.078712</v>
      </c>
      <c r="N231" s="139" t="s">
        <v>517</v>
      </c>
      <c r="O231" s="10">
        <f t="shared" si="73"/>
        <v>29</v>
      </c>
      <c r="P231" s="11">
        <f t="shared" si="77"/>
        <v>160028970.04326582</v>
      </c>
      <c r="Q231" s="11">
        <f t="shared" si="74"/>
        <v>464640593.416206</v>
      </c>
      <c r="R231" s="37">
        <f t="shared" si="78"/>
        <v>624669563.45947182</v>
      </c>
      <c r="S231" s="39">
        <f t="shared" si="79"/>
        <v>2.1111111111111112</v>
      </c>
      <c r="T231" s="38">
        <f t="shared" si="82"/>
        <v>160028970.04326582</v>
      </c>
      <c r="U231" s="15">
        <f t="shared" si="83"/>
        <v>1158717886.1489525</v>
      </c>
      <c r="V231" s="15">
        <f t="shared" si="80"/>
        <v>1318746856.1922183</v>
      </c>
      <c r="W231" s="13"/>
      <c r="X231" s="14"/>
      <c r="Y231" s="138"/>
    </row>
    <row r="232" spans="1:25" x14ac:dyDescent="0.35">
      <c r="A232" s="1">
        <v>51533</v>
      </c>
      <c r="B232" s="9">
        <f t="shared" si="84"/>
        <v>28</v>
      </c>
      <c r="C232" s="5">
        <f>VLOOKUP(A232,Encargos!$A$8:$B$652,2,0)</f>
        <v>2.4659999999999999E-3</v>
      </c>
      <c r="D232">
        <f t="shared" si="81"/>
        <v>87</v>
      </c>
      <c r="E232" s="7">
        <f t="shared" si="75"/>
        <v>46853483188.078712</v>
      </c>
      <c r="F232" s="7">
        <f t="shared" si="76"/>
        <v>115540689.54180209</v>
      </c>
      <c r="G232" s="7">
        <f t="shared" si="69"/>
        <v>46969023877.620514</v>
      </c>
      <c r="H232" s="7">
        <f t="shared" si="70"/>
        <v>156563412.92540172</v>
      </c>
      <c r="I232" s="8">
        <f t="shared" si="71"/>
        <v>622826892.13387787</v>
      </c>
      <c r="J232" s="7">
        <f t="shared" si="72"/>
        <v>156563412.92540172</v>
      </c>
      <c r="K232" s="8">
        <f t="shared" si="67"/>
        <v>466263479.20847619</v>
      </c>
      <c r="L232" s="7">
        <v>0</v>
      </c>
      <c r="M232" s="7">
        <f t="shared" si="68"/>
        <v>46502760398.412033</v>
      </c>
      <c r="N232" s="139" t="s">
        <v>280</v>
      </c>
      <c r="O232" s="10">
        <f t="shared" si="73"/>
        <v>27</v>
      </c>
      <c r="P232" s="11">
        <f t="shared" si="77"/>
        <v>158942277.69964585</v>
      </c>
      <c r="Q232" s="11">
        <f t="shared" si="74"/>
        <v>467372171.67480159</v>
      </c>
      <c r="R232" s="37">
        <f t="shared" si="78"/>
        <v>626314449.37444746</v>
      </c>
      <c r="S232" s="39">
        <f t="shared" si="79"/>
        <v>2.1111111111111112</v>
      </c>
      <c r="T232" s="38">
        <f t="shared" si="82"/>
        <v>158942277.69964585</v>
      </c>
      <c r="U232" s="15">
        <f t="shared" si="83"/>
        <v>1163277115.4241879</v>
      </c>
      <c r="V232" s="15">
        <f t="shared" si="80"/>
        <v>1322219393.1238337</v>
      </c>
      <c r="W232" s="13"/>
      <c r="X232" s="14"/>
      <c r="Y232" s="138"/>
    </row>
    <row r="233" spans="1:25" x14ac:dyDescent="0.35">
      <c r="A233" s="1">
        <v>51561</v>
      </c>
      <c r="B233" s="9">
        <f t="shared" si="84"/>
        <v>31</v>
      </c>
      <c r="C233" s="5">
        <f>VLOOKUP(A233,Encargos!$A$8:$B$652,2,0)</f>
        <v>2.4659999999999999E-3</v>
      </c>
      <c r="D233">
        <f t="shared" si="81"/>
        <v>86</v>
      </c>
      <c r="E233" s="7">
        <f t="shared" si="75"/>
        <v>46502760398.412033</v>
      </c>
      <c r="F233" s="7">
        <f t="shared" si="76"/>
        <v>114675807.14248407</v>
      </c>
      <c r="G233" s="7">
        <f t="shared" si="69"/>
        <v>46617436205.55452</v>
      </c>
      <c r="H233" s="7">
        <f t="shared" si="70"/>
        <v>155391454.01851508</v>
      </c>
      <c r="I233" s="8">
        <f t="shared" si="71"/>
        <v>624362783.24987996</v>
      </c>
      <c r="J233" s="7">
        <f t="shared" si="72"/>
        <v>155391454.01851508</v>
      </c>
      <c r="K233" s="8">
        <f t="shared" si="67"/>
        <v>468971329.23136485</v>
      </c>
      <c r="L233" s="7">
        <v>0</v>
      </c>
      <c r="M233" s="7">
        <f t="shared" si="68"/>
        <v>46148464876.323158</v>
      </c>
      <c r="N233" s="139" t="s">
        <v>518</v>
      </c>
      <c r="O233" s="10">
        <f t="shared" si="73"/>
        <v>29</v>
      </c>
      <c r="P233" s="11">
        <f t="shared" si="77"/>
        <v>157701117.74185842</v>
      </c>
      <c r="Q233" s="11">
        <f t="shared" si="74"/>
        <v>470053114.71765935</v>
      </c>
      <c r="R233" s="37">
        <f t="shared" si="78"/>
        <v>627754232.45951772</v>
      </c>
      <c r="S233" s="39">
        <f t="shared" si="79"/>
        <v>2.1111111111111112</v>
      </c>
      <c r="T233" s="38">
        <f t="shared" si="82"/>
        <v>157701117.74185842</v>
      </c>
      <c r="U233" s="15">
        <f t="shared" si="83"/>
        <v>1167557817.4504566</v>
      </c>
      <c r="V233" s="15">
        <f t="shared" si="80"/>
        <v>1325258935.1923151</v>
      </c>
      <c r="W233" s="13"/>
      <c r="X233" s="14"/>
      <c r="Y233" s="138"/>
    </row>
    <row r="234" spans="1:25" x14ac:dyDescent="0.35">
      <c r="A234" s="1">
        <v>51592</v>
      </c>
      <c r="B234" s="9">
        <f t="shared" si="84"/>
        <v>30</v>
      </c>
      <c r="C234" s="5">
        <f>VLOOKUP(A234,Encargos!$A$8:$B$652,2,0)</f>
        <v>2.4659999999999999E-3</v>
      </c>
      <c r="D234">
        <f t="shared" si="81"/>
        <v>85</v>
      </c>
      <c r="E234" s="7">
        <f t="shared" si="75"/>
        <v>46148464876.323158</v>
      </c>
      <c r="F234" s="7">
        <f t="shared" si="76"/>
        <v>113802114.38501291</v>
      </c>
      <c r="G234" s="7">
        <f t="shared" si="69"/>
        <v>46262266990.708168</v>
      </c>
      <c r="H234" s="7">
        <f t="shared" si="70"/>
        <v>154207556.63569391</v>
      </c>
      <c r="I234" s="8">
        <f t="shared" si="71"/>
        <v>625902461.8733741</v>
      </c>
      <c r="J234" s="7">
        <f t="shared" si="72"/>
        <v>154207556.63569391</v>
      </c>
      <c r="K234" s="8">
        <f t="shared" si="67"/>
        <v>471694905.2376802</v>
      </c>
      <c r="L234" s="7">
        <v>0</v>
      </c>
      <c r="M234" s="7">
        <f t="shared" si="68"/>
        <v>45790572085.47049</v>
      </c>
      <c r="N234" s="139" t="s">
        <v>282</v>
      </c>
      <c r="O234" s="10">
        <f t="shared" si="73"/>
        <v>29</v>
      </c>
      <c r="P234" s="11">
        <f t="shared" si="77"/>
        <v>156596633.59547314</v>
      </c>
      <c r="Q234" s="11">
        <f t="shared" si="74"/>
        <v>472819285.37806928</v>
      </c>
      <c r="R234" s="37">
        <f t="shared" si="78"/>
        <v>629415918.97354245</v>
      </c>
      <c r="S234" s="39">
        <f t="shared" si="79"/>
        <v>2.1111111111111112</v>
      </c>
      <c r="T234" s="38">
        <f t="shared" si="82"/>
        <v>156596633.59547314</v>
      </c>
      <c r="U234" s="15">
        <f t="shared" si="83"/>
        <v>1172170306.4597833</v>
      </c>
      <c r="V234" s="15">
        <f t="shared" si="80"/>
        <v>1328766940.0552564</v>
      </c>
      <c r="W234" s="13"/>
      <c r="X234" s="14"/>
      <c r="Y234" s="138"/>
    </row>
    <row r="235" spans="1:25" x14ac:dyDescent="0.35">
      <c r="A235" s="1">
        <v>51622</v>
      </c>
      <c r="B235" s="9">
        <f t="shared" si="84"/>
        <v>31</v>
      </c>
      <c r="C235" s="5">
        <f>VLOOKUP(A235,Encargos!$A$8:$B$652,2,0)</f>
        <v>2.4659999999999999E-3</v>
      </c>
      <c r="D235">
        <f t="shared" si="81"/>
        <v>84</v>
      </c>
      <c r="E235" s="7">
        <f t="shared" si="75"/>
        <v>45790572085.47049</v>
      </c>
      <c r="F235" s="7">
        <f t="shared" si="76"/>
        <v>112919550.76277022</v>
      </c>
      <c r="G235" s="7">
        <f t="shared" si="69"/>
        <v>45903491636.233261</v>
      </c>
      <c r="H235" s="7">
        <f t="shared" si="70"/>
        <v>153011638.7874442</v>
      </c>
      <c r="I235" s="8">
        <f t="shared" si="71"/>
        <v>627445937.34435403</v>
      </c>
      <c r="J235" s="7">
        <f t="shared" si="72"/>
        <v>153011638.7874442</v>
      </c>
      <c r="K235" s="8">
        <f t="shared" si="67"/>
        <v>474434298.5569098</v>
      </c>
      <c r="L235" s="7">
        <v>0</v>
      </c>
      <c r="M235" s="7">
        <f t="shared" si="68"/>
        <v>45429057337.676353</v>
      </c>
      <c r="N235" s="139" t="s">
        <v>519</v>
      </c>
      <c r="O235" s="10">
        <f t="shared" si="73"/>
        <v>29</v>
      </c>
      <c r="P235" s="11">
        <f t="shared" si="77"/>
        <v>155325448.22229731</v>
      </c>
      <c r="Q235" s="11">
        <f t="shared" si="74"/>
        <v>475528685.58312815</v>
      </c>
      <c r="R235" s="37">
        <f t="shared" si="78"/>
        <v>630854133.80542541</v>
      </c>
      <c r="S235" s="39">
        <f t="shared" si="79"/>
        <v>2.1111111111111112</v>
      </c>
      <c r="T235" s="38">
        <f t="shared" si="82"/>
        <v>155325448.22229731</v>
      </c>
      <c r="U235" s="15">
        <f t="shared" si="83"/>
        <v>1176477723.144712</v>
      </c>
      <c r="V235" s="15">
        <f t="shared" si="80"/>
        <v>1331803171.3670092</v>
      </c>
      <c r="W235" s="13"/>
      <c r="X235" s="14"/>
      <c r="Y235" s="138"/>
    </row>
    <row r="236" spans="1:25" x14ac:dyDescent="0.35">
      <c r="A236" s="1">
        <v>51653</v>
      </c>
      <c r="B236" s="9">
        <f t="shared" si="84"/>
        <v>30</v>
      </c>
      <c r="C236" s="5">
        <f>VLOOKUP(A236,Encargos!$A$8:$B$652,2,0)</f>
        <v>2.4659999999999999E-3</v>
      </c>
      <c r="D236">
        <f t="shared" si="81"/>
        <v>83</v>
      </c>
      <c r="E236" s="7">
        <f t="shared" si="75"/>
        <v>45429057337.676353</v>
      </c>
      <c r="F236" s="7">
        <f t="shared" si="76"/>
        <v>112028055.39470989</v>
      </c>
      <c r="G236" s="7">
        <f t="shared" si="69"/>
        <v>45541085393.07106</v>
      </c>
      <c r="H236" s="7">
        <f t="shared" si="70"/>
        <v>151803617.97690356</v>
      </c>
      <c r="I236" s="8">
        <f t="shared" si="71"/>
        <v>628993219.02584493</v>
      </c>
      <c r="J236" s="7">
        <f t="shared" si="72"/>
        <v>151803617.97690356</v>
      </c>
      <c r="K236" s="8">
        <f t="shared" si="67"/>
        <v>477189601.04894137</v>
      </c>
      <c r="L236" s="7">
        <v>0</v>
      </c>
      <c r="M236" s="7">
        <f t="shared" si="68"/>
        <v>45063895792.022118</v>
      </c>
      <c r="N236" s="139" t="s">
        <v>284</v>
      </c>
      <c r="O236" s="10">
        <f t="shared" si="73"/>
        <v>29</v>
      </c>
      <c r="P236" s="11">
        <f t="shared" si="77"/>
        <v>154196946.9549883</v>
      </c>
      <c r="Q236" s="11">
        <f t="shared" si="74"/>
        <v>478327078.90732372</v>
      </c>
      <c r="R236" s="37">
        <f t="shared" si="78"/>
        <v>632524025.86231208</v>
      </c>
      <c r="S236" s="39">
        <f t="shared" si="79"/>
        <v>2.1111111111111112</v>
      </c>
      <c r="T236" s="38">
        <f t="shared" si="82"/>
        <v>154196946.9549883</v>
      </c>
      <c r="U236" s="15">
        <f t="shared" si="83"/>
        <v>1181131552.0876706</v>
      </c>
      <c r="V236" s="15">
        <f t="shared" si="80"/>
        <v>1335328499.0426588</v>
      </c>
      <c r="W236" s="13"/>
      <c r="X236" s="14"/>
      <c r="Y236" s="138"/>
    </row>
    <row r="237" spans="1:25" x14ac:dyDescent="0.35">
      <c r="A237" s="1">
        <v>51683</v>
      </c>
      <c r="B237" s="9">
        <f t="shared" si="84"/>
        <v>31</v>
      </c>
      <c r="C237" s="5">
        <f>VLOOKUP(A237,Encargos!$A$8:$B$652,2,0)</f>
        <v>2.4659999999999999E-3</v>
      </c>
      <c r="D237">
        <f t="shared" si="81"/>
        <v>82</v>
      </c>
      <c r="E237" s="7">
        <f t="shared" si="75"/>
        <v>45063895792.022118</v>
      </c>
      <c r="F237" s="7">
        <f t="shared" si="76"/>
        <v>111127567.02312654</v>
      </c>
      <c r="G237" s="7">
        <f t="shared" si="69"/>
        <v>45175023359.045242</v>
      </c>
      <c r="H237" s="7">
        <f t="shared" si="70"/>
        <v>150583411.19681749</v>
      </c>
      <c r="I237" s="8">
        <f t="shared" si="71"/>
        <v>630544316.30396283</v>
      </c>
      <c r="J237" s="7">
        <f t="shared" si="72"/>
        <v>150583411.19681749</v>
      </c>
      <c r="K237" s="8">
        <f t="shared" si="67"/>
        <v>479960905.10714531</v>
      </c>
      <c r="L237" s="7">
        <v>0</v>
      </c>
      <c r="M237" s="7">
        <f t="shared" si="68"/>
        <v>44695062453.938095</v>
      </c>
      <c r="N237" s="139" t="s">
        <v>520</v>
      </c>
      <c r="O237" s="10">
        <f t="shared" si="73"/>
        <v>29</v>
      </c>
      <c r="P237" s="11">
        <f t="shared" si="77"/>
        <v>152901302.24921608</v>
      </c>
      <c r="Q237" s="11">
        <f t="shared" si="74"/>
        <v>481068040.46653849</v>
      </c>
      <c r="R237" s="37">
        <f t="shared" si="78"/>
        <v>633969342.71575451</v>
      </c>
      <c r="S237" s="39">
        <f t="shared" si="79"/>
        <v>2.1111111111111112</v>
      </c>
      <c r="T237" s="38">
        <f t="shared" si="82"/>
        <v>152901302.24921608</v>
      </c>
      <c r="U237" s="15">
        <f t="shared" si="83"/>
        <v>1185478421.2618213</v>
      </c>
      <c r="V237" s="15">
        <f t="shared" si="80"/>
        <v>1338379723.5110373</v>
      </c>
      <c r="W237" s="13"/>
      <c r="X237" s="14"/>
      <c r="Y237" s="138"/>
    </row>
    <row r="238" spans="1:25" x14ac:dyDescent="0.35">
      <c r="A238" s="1">
        <v>51714</v>
      </c>
      <c r="B238" s="9">
        <f t="shared" si="84"/>
        <v>31</v>
      </c>
      <c r="C238" s="5">
        <f>VLOOKUP(A238,Encargos!$A$8:$B$652,2,0)</f>
        <v>2.4659999999999999E-3</v>
      </c>
      <c r="D238">
        <f t="shared" si="81"/>
        <v>81</v>
      </c>
      <c r="E238" s="7">
        <f t="shared" si="75"/>
        <v>44695062453.938095</v>
      </c>
      <c r="F238" s="7">
        <f t="shared" si="76"/>
        <v>110218024.01141134</v>
      </c>
      <c r="G238" s="7">
        <f t="shared" si="69"/>
        <v>44805280477.949509</v>
      </c>
      <c r="H238" s="7">
        <f t="shared" si="70"/>
        <v>149350934.92649838</v>
      </c>
      <c r="I238" s="8">
        <f t="shared" si="71"/>
        <v>632099238.58796823</v>
      </c>
      <c r="J238" s="7">
        <f t="shared" si="72"/>
        <v>149350934.92649838</v>
      </c>
      <c r="K238" s="8">
        <f t="shared" si="67"/>
        <v>482748303.66146982</v>
      </c>
      <c r="L238" s="7">
        <v>0</v>
      </c>
      <c r="M238" s="7">
        <f t="shared" si="68"/>
        <v>44322532174.28804</v>
      </c>
      <c r="N238" s="139" t="s">
        <v>521</v>
      </c>
      <c r="O238" s="10">
        <f t="shared" si="73"/>
        <v>29</v>
      </c>
      <c r="P238" s="11">
        <f t="shared" si="77"/>
        <v>151670842.34638157</v>
      </c>
      <c r="Q238" s="11">
        <f t="shared" si="74"/>
        <v>483861868.76850992</v>
      </c>
      <c r="R238" s="37">
        <f t="shared" si="78"/>
        <v>635532711.11489153</v>
      </c>
      <c r="S238" s="39">
        <f t="shared" si="79"/>
        <v>2.1111111111111112</v>
      </c>
      <c r="T238" s="38">
        <f t="shared" si="82"/>
        <v>151670842.34638157</v>
      </c>
      <c r="U238" s="15">
        <f t="shared" si="83"/>
        <v>1190009325.5628338</v>
      </c>
      <c r="V238" s="15">
        <f t="shared" si="80"/>
        <v>1341680167.9092155</v>
      </c>
      <c r="W238" s="13"/>
      <c r="X238" s="14"/>
      <c r="Y238" s="138"/>
    </row>
    <row r="239" spans="1:25" x14ac:dyDescent="0.35">
      <c r="A239" s="1">
        <v>51745</v>
      </c>
      <c r="B239" s="9">
        <f t="shared" si="84"/>
        <v>30</v>
      </c>
      <c r="C239" s="5">
        <f>VLOOKUP(A239,Encargos!$A$8:$B$652,2,0)</f>
        <v>2.4659999999999999E-3</v>
      </c>
      <c r="D239">
        <f t="shared" si="81"/>
        <v>80</v>
      </c>
      <c r="E239" s="7">
        <f t="shared" si="75"/>
        <v>44322532174.28804</v>
      </c>
      <c r="F239" s="7">
        <f t="shared" si="76"/>
        <v>109299364.3417943</v>
      </c>
      <c r="G239" s="7">
        <f t="shared" si="69"/>
        <v>44431831538.629837</v>
      </c>
      <c r="H239" s="7">
        <f t="shared" si="70"/>
        <v>148106105.12876612</v>
      </c>
      <c r="I239" s="8">
        <f t="shared" si="71"/>
        <v>633657995.31032634</v>
      </c>
      <c r="J239" s="7">
        <f t="shared" si="72"/>
        <v>148106105.12876612</v>
      </c>
      <c r="K239" s="8">
        <f t="shared" si="67"/>
        <v>485551890.18156022</v>
      </c>
      <c r="L239" s="7">
        <v>0</v>
      </c>
      <c r="M239" s="7">
        <f t="shared" si="68"/>
        <v>43946279648.44828</v>
      </c>
      <c r="N239" s="139" t="s">
        <v>287</v>
      </c>
      <c r="O239" s="10">
        <f t="shared" si="73"/>
        <v>29</v>
      </c>
      <c r="P239" s="11">
        <f t="shared" si="77"/>
        <v>150505686.27669609</v>
      </c>
      <c r="Q239" s="11">
        <f t="shared" si="74"/>
        <v>486709301.24618351</v>
      </c>
      <c r="R239" s="37">
        <f t="shared" si="78"/>
        <v>637214987.5228796</v>
      </c>
      <c r="S239" s="39">
        <f t="shared" si="79"/>
        <v>2.1111111111111112</v>
      </c>
      <c r="T239" s="38">
        <f t="shared" si="82"/>
        <v>150505686.27669609</v>
      </c>
      <c r="U239" s="15">
        <f t="shared" si="83"/>
        <v>1194725954.0493832</v>
      </c>
      <c r="V239" s="15">
        <f t="shared" si="80"/>
        <v>1345231640.3260791</v>
      </c>
      <c r="W239" s="13"/>
      <c r="X239" s="14"/>
      <c r="Y239" s="138"/>
    </row>
    <row r="240" spans="1:25" x14ac:dyDescent="0.35">
      <c r="A240" s="1">
        <v>51775</v>
      </c>
      <c r="B240" s="9">
        <f t="shared" si="84"/>
        <v>31</v>
      </c>
      <c r="C240" s="5">
        <f>VLOOKUP(A240,Encargos!$A$8:$B$652,2,0)</f>
        <v>2.4659999999999999E-3</v>
      </c>
      <c r="D240">
        <f t="shared" si="81"/>
        <v>79</v>
      </c>
      <c r="E240" s="7">
        <f t="shared" si="75"/>
        <v>43946279648.44828</v>
      </c>
      <c r="F240" s="7">
        <f t="shared" si="76"/>
        <v>108371525.61307345</v>
      </c>
      <c r="G240" s="7">
        <f t="shared" si="69"/>
        <v>44054651174.061356</v>
      </c>
      <c r="H240" s="7">
        <f t="shared" si="70"/>
        <v>146848837.2468712</v>
      </c>
      <c r="I240" s="8">
        <f t="shared" si="71"/>
        <v>635220595.92676163</v>
      </c>
      <c r="J240" s="7">
        <f t="shared" si="72"/>
        <v>146848837.2468712</v>
      </c>
      <c r="K240" s="8">
        <f t="shared" si="67"/>
        <v>488371758.67989039</v>
      </c>
      <c r="L240" s="7">
        <v>0</v>
      </c>
      <c r="M240" s="7">
        <f t="shared" si="68"/>
        <v>43566279415.38147</v>
      </c>
      <c r="N240" s="139" t="s">
        <v>522</v>
      </c>
      <c r="O240" s="10">
        <f t="shared" si="73"/>
        <v>29</v>
      </c>
      <c r="P240" s="11">
        <f t="shared" si="77"/>
        <v>149172727.69727784</v>
      </c>
      <c r="Q240" s="11">
        <f t="shared" si="74"/>
        <v>489498295.52239186</v>
      </c>
      <c r="R240" s="37">
        <f t="shared" si="78"/>
        <v>638671023.2196697</v>
      </c>
      <c r="S240" s="39">
        <f t="shared" si="79"/>
        <v>2.1111111111111112</v>
      </c>
      <c r="T240" s="38">
        <f t="shared" si="82"/>
        <v>149172727.69727784</v>
      </c>
      <c r="U240" s="15">
        <f t="shared" si="83"/>
        <v>1199132765.7664695</v>
      </c>
      <c r="V240" s="15">
        <f t="shared" si="80"/>
        <v>1348305493.4637473</v>
      </c>
      <c r="W240" s="13"/>
      <c r="X240" s="14"/>
      <c r="Y240" s="138"/>
    </row>
    <row r="241" spans="1:25" x14ac:dyDescent="0.35">
      <c r="A241" s="1">
        <v>51806</v>
      </c>
      <c r="B241" s="9">
        <f t="shared" si="84"/>
        <v>30</v>
      </c>
      <c r="C241" s="5">
        <f>VLOOKUP(A241,Encargos!$A$8:$B$652,2,0)</f>
        <v>2.4659999999999999E-3</v>
      </c>
      <c r="D241">
        <f t="shared" si="81"/>
        <v>78</v>
      </c>
      <c r="E241" s="7">
        <f t="shared" si="75"/>
        <v>43566279415.38147</v>
      </c>
      <c r="F241" s="7">
        <f t="shared" si="76"/>
        <v>107434445.0383307</v>
      </c>
      <c r="G241" s="7">
        <f t="shared" si="69"/>
        <v>43673713860.4198</v>
      </c>
      <c r="H241" s="7">
        <f t="shared" si="70"/>
        <v>145579046.20139936</v>
      </c>
      <c r="I241" s="8">
        <f t="shared" si="71"/>
        <v>636787049.91631722</v>
      </c>
      <c r="J241" s="7">
        <f t="shared" si="72"/>
        <v>145579046.20139936</v>
      </c>
      <c r="K241" s="8">
        <f t="shared" si="67"/>
        <v>491208003.7149179</v>
      </c>
      <c r="L241" s="7">
        <v>0</v>
      </c>
      <c r="M241" s="7">
        <f t="shared" si="68"/>
        <v>43182505856.70488</v>
      </c>
      <c r="N241" s="139" t="s">
        <v>289</v>
      </c>
      <c r="O241" s="10">
        <f t="shared" si="73"/>
        <v>29</v>
      </c>
      <c r="P241" s="11">
        <f t="shared" si="77"/>
        <v>147982709.57578829</v>
      </c>
      <c r="Q241" s="11">
        <f t="shared" si="74"/>
        <v>492378897.26929903</v>
      </c>
      <c r="R241" s="37">
        <f t="shared" si="78"/>
        <v>640361606.84508729</v>
      </c>
      <c r="S241" s="39">
        <f t="shared" si="79"/>
        <v>2.1111111111111112</v>
      </c>
      <c r="T241" s="38">
        <f t="shared" si="82"/>
        <v>147982709.57578829</v>
      </c>
      <c r="U241" s="15">
        <f t="shared" si="83"/>
        <v>1203891793.7638404</v>
      </c>
      <c r="V241" s="15">
        <f t="shared" si="80"/>
        <v>1351874503.3396287</v>
      </c>
      <c r="W241" s="13"/>
      <c r="X241" s="14"/>
      <c r="Y241" s="138"/>
    </row>
    <row r="242" spans="1:25" x14ac:dyDescent="0.35">
      <c r="A242" s="1">
        <v>51836</v>
      </c>
      <c r="B242" s="9">
        <f t="shared" si="84"/>
        <v>31</v>
      </c>
      <c r="C242" s="5">
        <f>VLOOKUP(A242,Encargos!$A$8:$B$652,2,0)</f>
        <v>2.4659999999999999E-3</v>
      </c>
      <c r="D242">
        <f t="shared" si="81"/>
        <v>77</v>
      </c>
      <c r="E242" s="7">
        <f t="shared" si="75"/>
        <v>43182505856.70488</v>
      </c>
      <c r="F242" s="7">
        <f t="shared" si="76"/>
        <v>106488059.44263422</v>
      </c>
      <c r="G242" s="7">
        <f t="shared" si="69"/>
        <v>43288993916.147514</v>
      </c>
      <c r="H242" s="7">
        <f t="shared" si="70"/>
        <v>144296646.38715839</v>
      </c>
      <c r="I242" s="8">
        <f t="shared" si="71"/>
        <v>638357366.78141081</v>
      </c>
      <c r="J242" s="7">
        <f t="shared" si="72"/>
        <v>144296646.38715839</v>
      </c>
      <c r="K242" s="8">
        <f t="shared" si="67"/>
        <v>494060720.39425242</v>
      </c>
      <c r="L242" s="7">
        <v>0</v>
      </c>
      <c r="M242" s="7">
        <f t="shared" si="68"/>
        <v>42794933195.753265</v>
      </c>
      <c r="N242" s="139" t="s">
        <v>523</v>
      </c>
      <c r="O242" s="10">
        <f t="shared" si="73"/>
        <v>29</v>
      </c>
      <c r="P242" s="11">
        <f t="shared" si="77"/>
        <v>146624452.48650146</v>
      </c>
      <c r="Q242" s="11">
        <f t="shared" si="74"/>
        <v>495200380.07781279</v>
      </c>
      <c r="R242" s="37">
        <f t="shared" si="78"/>
        <v>641824832.56431425</v>
      </c>
      <c r="S242" s="39">
        <f t="shared" si="79"/>
        <v>2.1111111111111112</v>
      </c>
      <c r="T242" s="38">
        <f t="shared" si="82"/>
        <v>146624452.48650146</v>
      </c>
      <c r="U242" s="15">
        <f t="shared" si="83"/>
        <v>1208339082.9270508</v>
      </c>
      <c r="V242" s="15">
        <f t="shared" si="80"/>
        <v>1354963535.4135523</v>
      </c>
      <c r="W242" s="13"/>
      <c r="X242" s="14"/>
      <c r="Y242" s="138"/>
    </row>
    <row r="243" spans="1:25" x14ac:dyDescent="0.35">
      <c r="A243" s="1">
        <v>51867</v>
      </c>
      <c r="B243" s="9">
        <f t="shared" si="84"/>
        <v>31</v>
      </c>
      <c r="C243" s="5">
        <f>VLOOKUP(A243,Encargos!$A$8:$B$652,2,0)</f>
        <v>2.4659999999999999E-3</v>
      </c>
      <c r="D243">
        <f t="shared" si="81"/>
        <v>76</v>
      </c>
      <c r="E243" s="7">
        <f t="shared" si="75"/>
        <v>42794933195.753265</v>
      </c>
      <c r="F243" s="7">
        <f t="shared" si="76"/>
        <v>105532305.26072755</v>
      </c>
      <c r="G243" s="7">
        <f t="shared" si="69"/>
        <v>42900465501.013992</v>
      </c>
      <c r="H243" s="7">
        <f t="shared" si="70"/>
        <v>143001551.67004666</v>
      </c>
      <c r="I243" s="8">
        <f t="shared" si="71"/>
        <v>639931556.04789376</v>
      </c>
      <c r="J243" s="7">
        <f t="shared" si="72"/>
        <v>143001551.67004666</v>
      </c>
      <c r="K243" s="8">
        <f t="shared" si="67"/>
        <v>496930004.37784708</v>
      </c>
      <c r="L243" s="7">
        <v>0</v>
      </c>
      <c r="M243" s="7">
        <f t="shared" si="68"/>
        <v>42403535496.636139</v>
      </c>
      <c r="N243" s="139" t="s">
        <v>524</v>
      </c>
      <c r="O243" s="10">
        <f t="shared" si="73"/>
        <v>29</v>
      </c>
      <c r="P243" s="11">
        <f t="shared" si="77"/>
        <v>145331289.90561619</v>
      </c>
      <c r="Q243" s="11">
        <f t="shared" si="74"/>
        <v>498076282.69580156</v>
      </c>
      <c r="R243" s="37">
        <f t="shared" si="78"/>
        <v>643407572.60141778</v>
      </c>
      <c r="S243" s="39">
        <f t="shared" si="79"/>
        <v>2.2222222222222223</v>
      </c>
      <c r="T243" s="38">
        <f t="shared" si="82"/>
        <v>145331289.90561619</v>
      </c>
      <c r="U243" s="15">
        <f t="shared" si="83"/>
        <v>1284463315.8753121</v>
      </c>
      <c r="V243" s="15">
        <f t="shared" si="80"/>
        <v>1429794605.7809284</v>
      </c>
      <c r="W243" s="13"/>
      <c r="X243" s="14"/>
      <c r="Y243" s="138"/>
    </row>
    <row r="244" spans="1:25" x14ac:dyDescent="0.35">
      <c r="A244" s="1">
        <v>51898</v>
      </c>
      <c r="B244" s="9">
        <f t="shared" si="84"/>
        <v>28</v>
      </c>
      <c r="C244" s="5">
        <f>VLOOKUP(A244,Encargos!$A$8:$B$652,2,0)</f>
        <v>2.4659999999999999E-3</v>
      </c>
      <c r="D244">
        <f t="shared" si="81"/>
        <v>75</v>
      </c>
      <c r="E244" s="7">
        <f t="shared" si="75"/>
        <v>42403535496.636139</v>
      </c>
      <c r="F244" s="7">
        <f t="shared" si="76"/>
        <v>104567118.53470472</v>
      </c>
      <c r="G244" s="7">
        <f t="shared" si="69"/>
        <v>42508102615.170845</v>
      </c>
      <c r="H244" s="7">
        <f t="shared" si="70"/>
        <v>141693675.38390282</v>
      </c>
      <c r="I244" s="8">
        <f t="shared" si="71"/>
        <v>641509627.26510787</v>
      </c>
      <c r="J244" s="7">
        <f t="shared" si="72"/>
        <v>141693675.38390282</v>
      </c>
      <c r="K244" s="8">
        <f t="shared" si="67"/>
        <v>499815951.88120508</v>
      </c>
      <c r="L244" s="7">
        <v>0</v>
      </c>
      <c r="M244" s="7">
        <f t="shared" si="68"/>
        <v>42008286663.289642</v>
      </c>
      <c r="N244" s="139" t="s">
        <v>292</v>
      </c>
      <c r="O244" s="10">
        <f t="shared" si="73"/>
        <v>27</v>
      </c>
      <c r="P244" s="11">
        <f t="shared" si="77"/>
        <v>144097373.40213802</v>
      </c>
      <c r="Q244" s="11">
        <f t="shared" si="74"/>
        <v>501004426.22052211</v>
      </c>
      <c r="R244" s="37">
        <f t="shared" si="78"/>
        <v>645101799.62266016</v>
      </c>
      <c r="S244" s="39">
        <f t="shared" si="79"/>
        <v>2.2222222222222223</v>
      </c>
      <c r="T244" s="38">
        <f t="shared" si="82"/>
        <v>144097373.40213802</v>
      </c>
      <c r="U244" s="15">
        <f t="shared" si="83"/>
        <v>1289462181.3148847</v>
      </c>
      <c r="V244" s="15">
        <f t="shared" si="80"/>
        <v>1433559554.7170227</v>
      </c>
      <c r="W244" s="13"/>
      <c r="X244" s="14"/>
      <c r="Y244" s="138"/>
    </row>
    <row r="245" spans="1:25" x14ac:dyDescent="0.35">
      <c r="A245" s="1">
        <v>51926</v>
      </c>
      <c r="B245" s="9">
        <f t="shared" si="84"/>
        <v>31</v>
      </c>
      <c r="C245" s="5">
        <f>VLOOKUP(A245,Encargos!$A$8:$B$652,2,0)</f>
        <v>2.4659999999999999E-3</v>
      </c>
      <c r="D245">
        <f t="shared" si="81"/>
        <v>74</v>
      </c>
      <c r="E245" s="7">
        <f t="shared" si="75"/>
        <v>42008286663.289642</v>
      </c>
      <c r="F245" s="7">
        <f t="shared" si="76"/>
        <v>103592434.91167225</v>
      </c>
      <c r="G245" s="7">
        <f t="shared" si="69"/>
        <v>42111879098.201317</v>
      </c>
      <c r="H245" s="7">
        <f t="shared" si="70"/>
        <v>140372930.32733774</v>
      </c>
      <c r="I245" s="8">
        <f t="shared" si="71"/>
        <v>643091590.00594366</v>
      </c>
      <c r="J245" s="7">
        <f t="shared" si="72"/>
        <v>140372930.32733774</v>
      </c>
      <c r="K245" s="8">
        <f t="shared" si="67"/>
        <v>502718659.67860591</v>
      </c>
      <c r="L245" s="7">
        <v>0</v>
      </c>
      <c r="M245" s="7">
        <f t="shared" si="68"/>
        <v>41609160438.522713</v>
      </c>
      <c r="N245" s="139" t="s">
        <v>525</v>
      </c>
      <c r="O245" s="10">
        <f t="shared" si="73"/>
        <v>29</v>
      </c>
      <c r="P245" s="11">
        <f t="shared" si="77"/>
        <v>142706480.60851204</v>
      </c>
      <c r="Q245" s="11">
        <f t="shared" si="74"/>
        <v>503878290.80279654</v>
      </c>
      <c r="R245" s="37">
        <f t="shared" si="78"/>
        <v>646584771.41130853</v>
      </c>
      <c r="S245" s="39">
        <f t="shared" si="79"/>
        <v>2.2222222222222223</v>
      </c>
      <c r="T245" s="38">
        <f t="shared" si="82"/>
        <v>142706480.60851204</v>
      </c>
      <c r="U245" s="15">
        <f t="shared" si="83"/>
        <v>1294148566.9721737</v>
      </c>
      <c r="V245" s="15">
        <f t="shared" si="80"/>
        <v>1436855047.5806856</v>
      </c>
      <c r="W245" s="13"/>
      <c r="X245" s="14"/>
      <c r="Y245" s="138"/>
    </row>
    <row r="246" spans="1:25" x14ac:dyDescent="0.35">
      <c r="A246" s="1">
        <v>51957</v>
      </c>
      <c r="B246" s="9">
        <f t="shared" si="84"/>
        <v>30</v>
      </c>
      <c r="C246" s="5">
        <f>VLOOKUP(A246,Encargos!$A$8:$B$652,2,0)</f>
        <v>2.4659999999999999E-3</v>
      </c>
      <c r="D246">
        <f t="shared" si="81"/>
        <v>73</v>
      </c>
      <c r="E246" s="7">
        <f t="shared" si="75"/>
        <v>41609160438.522713</v>
      </c>
      <c r="F246" s="7">
        <f t="shared" si="76"/>
        <v>102608189.641397</v>
      </c>
      <c r="G246" s="7">
        <f t="shared" si="69"/>
        <v>41711768628.164108</v>
      </c>
      <c r="H246" s="7">
        <f t="shared" si="70"/>
        <v>139039228.76054704</v>
      </c>
      <c r="I246" s="8">
        <f t="shared" si="71"/>
        <v>644677453.86689818</v>
      </c>
      <c r="J246" s="7">
        <f t="shared" si="72"/>
        <v>139039228.76054704</v>
      </c>
      <c r="K246" s="8">
        <f t="shared" si="67"/>
        <v>505638225.10635114</v>
      </c>
      <c r="L246" s="7">
        <v>0</v>
      </c>
      <c r="M246" s="7">
        <f t="shared" si="68"/>
        <v>41206130403.057755</v>
      </c>
      <c r="N246" s="139" t="s">
        <v>294</v>
      </c>
      <c r="O246" s="10">
        <f t="shared" si="73"/>
        <v>29</v>
      </c>
      <c r="P246" s="11">
        <f t="shared" si="77"/>
        <v>141452786.98379418</v>
      </c>
      <c r="Q246" s="11">
        <f t="shared" si="74"/>
        <v>506843516.00989544</v>
      </c>
      <c r="R246" s="37">
        <f t="shared" si="78"/>
        <v>648296302.99368966</v>
      </c>
      <c r="S246" s="39">
        <f t="shared" si="79"/>
        <v>2.2222222222222223</v>
      </c>
      <c r="T246" s="38">
        <f t="shared" si="82"/>
        <v>141452786.98379418</v>
      </c>
      <c r="U246" s="15">
        <f t="shared" si="83"/>
        <v>1299205664.1132939</v>
      </c>
      <c r="V246" s="15">
        <f t="shared" si="80"/>
        <v>1440658451.0970881</v>
      </c>
      <c r="W246" s="13"/>
      <c r="X246" s="14"/>
      <c r="Y246" s="138"/>
    </row>
    <row r="247" spans="1:25" x14ac:dyDescent="0.35">
      <c r="A247" s="1">
        <v>51987</v>
      </c>
      <c r="B247" s="9">
        <f t="shared" si="84"/>
        <v>31</v>
      </c>
      <c r="C247" s="5">
        <f>VLOOKUP(A247,Encargos!$A$8:$B$652,2,0)</f>
        <v>2.4659999999999999E-3</v>
      </c>
      <c r="D247">
        <f t="shared" si="81"/>
        <v>72</v>
      </c>
      <c r="E247" s="7">
        <f t="shared" si="75"/>
        <v>41206130403.057755</v>
      </c>
      <c r="F247" s="7">
        <f t="shared" si="76"/>
        <v>101614317.57394041</v>
      </c>
      <c r="G247" s="7">
        <f t="shared" si="69"/>
        <v>41307744720.631699</v>
      </c>
      <c r="H247" s="7">
        <f t="shared" si="70"/>
        <v>137692482.40210566</v>
      </c>
      <c r="I247" s="8">
        <f t="shared" si="71"/>
        <v>646267228.46813405</v>
      </c>
      <c r="J247" s="7">
        <f t="shared" si="72"/>
        <v>137692482.40210566</v>
      </c>
      <c r="K247" s="8">
        <f t="shared" si="67"/>
        <v>508574746.06602836</v>
      </c>
      <c r="L247" s="7">
        <v>0</v>
      </c>
      <c r="M247" s="7">
        <f t="shared" si="68"/>
        <v>40799169974.565674</v>
      </c>
      <c r="N247" s="139" t="s">
        <v>526</v>
      </c>
      <c r="O247" s="10">
        <f t="shared" si="73"/>
        <v>29</v>
      </c>
      <c r="P247" s="11">
        <f t="shared" si="77"/>
        <v>140029773.94568834</v>
      </c>
      <c r="Q247" s="11">
        <f t="shared" si="74"/>
        <v>509747885.54108292</v>
      </c>
      <c r="R247" s="37">
        <f t="shared" si="78"/>
        <v>649777659.48677123</v>
      </c>
      <c r="S247" s="39">
        <f t="shared" si="79"/>
        <v>2.2222222222222223</v>
      </c>
      <c r="T247" s="38">
        <f t="shared" si="82"/>
        <v>140029773.94568834</v>
      </c>
      <c r="U247" s="15">
        <f t="shared" si="83"/>
        <v>1303920580.4693589</v>
      </c>
      <c r="V247" s="15">
        <f t="shared" si="80"/>
        <v>1443950354.4150472</v>
      </c>
      <c r="W247" s="13"/>
      <c r="X247" s="14"/>
      <c r="Y247" s="138"/>
    </row>
    <row r="248" spans="1:25" x14ac:dyDescent="0.35">
      <c r="A248" s="1">
        <v>52018</v>
      </c>
      <c r="B248" s="9">
        <f t="shared" si="84"/>
        <v>30</v>
      </c>
      <c r="C248" s="5">
        <f>VLOOKUP(A248,Encargos!$A$8:$B$652,2,0)</f>
        <v>2.4659999999999999E-3</v>
      </c>
      <c r="D248">
        <f t="shared" si="81"/>
        <v>71</v>
      </c>
      <c r="E248" s="7">
        <f t="shared" si="75"/>
        <v>40799169974.565674</v>
      </c>
      <c r="F248" s="7">
        <f t="shared" si="76"/>
        <v>100610753.15727894</v>
      </c>
      <c r="G248" s="7">
        <f t="shared" si="69"/>
        <v>40899780727.722954</v>
      </c>
      <c r="H248" s="7">
        <f t="shared" si="70"/>
        <v>136332602.42574319</v>
      </c>
      <c r="I248" s="8">
        <f t="shared" si="71"/>
        <v>647860923.45353651</v>
      </c>
      <c r="J248" s="7">
        <f t="shared" si="72"/>
        <v>136332602.42574319</v>
      </c>
      <c r="K248" s="8">
        <f t="shared" si="67"/>
        <v>511528321.02779329</v>
      </c>
      <c r="L248" s="7">
        <v>0</v>
      </c>
      <c r="M248" s="7">
        <f t="shared" si="68"/>
        <v>40388252406.69516</v>
      </c>
      <c r="N248" s="139" t="s">
        <v>296</v>
      </c>
      <c r="O248" s="10">
        <f t="shared" si="73"/>
        <v>29</v>
      </c>
      <c r="P248" s="11">
        <f t="shared" si="77"/>
        <v>138749990.58560002</v>
      </c>
      <c r="Q248" s="11">
        <f t="shared" si="74"/>
        <v>512747652.16540736</v>
      </c>
      <c r="R248" s="37">
        <f t="shared" si="78"/>
        <v>651497642.75100732</v>
      </c>
      <c r="S248" s="39">
        <f t="shared" si="79"/>
        <v>2.2222222222222223</v>
      </c>
      <c r="T248" s="38">
        <f t="shared" si="82"/>
        <v>138749990.58560002</v>
      </c>
      <c r="U248" s="15">
        <f t="shared" si="83"/>
        <v>1309022548.861083</v>
      </c>
      <c r="V248" s="15">
        <f t="shared" si="80"/>
        <v>1447772539.4466829</v>
      </c>
      <c r="W248" s="13"/>
      <c r="X248" s="14"/>
      <c r="Y248" s="138"/>
    </row>
    <row r="249" spans="1:25" x14ac:dyDescent="0.35">
      <c r="A249" s="1">
        <v>52048</v>
      </c>
      <c r="B249" s="9">
        <f t="shared" si="84"/>
        <v>31</v>
      </c>
      <c r="C249" s="5">
        <f>VLOOKUP(A249,Encargos!$A$8:$B$652,2,0)</f>
        <v>2.4659999999999999E-3</v>
      </c>
      <c r="D249">
        <f t="shared" si="81"/>
        <v>70</v>
      </c>
      <c r="E249" s="7">
        <f t="shared" si="75"/>
        <v>40388252406.69516</v>
      </c>
      <c r="F249" s="7">
        <f t="shared" si="76"/>
        <v>99597430.434910253</v>
      </c>
      <c r="G249" s="7">
        <f t="shared" si="69"/>
        <v>40487849837.130074</v>
      </c>
      <c r="H249" s="7">
        <f t="shared" si="70"/>
        <v>134959499.45710024</v>
      </c>
      <c r="I249" s="8">
        <f t="shared" si="71"/>
        <v>649458548.49077308</v>
      </c>
      <c r="J249" s="7">
        <f t="shared" si="72"/>
        <v>134959499.45710024</v>
      </c>
      <c r="K249" s="8">
        <f t="shared" si="67"/>
        <v>514499049.03367281</v>
      </c>
      <c r="L249" s="7">
        <v>0</v>
      </c>
      <c r="M249" s="7">
        <f t="shared" si="68"/>
        <v>39973350788.096397</v>
      </c>
      <c r="N249" s="139" t="s">
        <v>527</v>
      </c>
      <c r="O249" s="10">
        <f t="shared" si="73"/>
        <v>29</v>
      </c>
      <c r="P249" s="11">
        <f t="shared" si="77"/>
        <v>137300460.08654007</v>
      </c>
      <c r="Q249" s="11">
        <f t="shared" si="74"/>
        <v>515685854.21613282</v>
      </c>
      <c r="R249" s="37">
        <f t="shared" si="78"/>
        <v>652986314.30267286</v>
      </c>
      <c r="S249" s="39">
        <f t="shared" si="79"/>
        <v>2.2222222222222223</v>
      </c>
      <c r="T249" s="38">
        <f t="shared" si="82"/>
        <v>137300460.08654007</v>
      </c>
      <c r="U249" s="15">
        <f t="shared" si="83"/>
        <v>1313780238.3638442</v>
      </c>
      <c r="V249" s="15">
        <f t="shared" si="80"/>
        <v>1451080698.4503841</v>
      </c>
      <c r="W249" s="13"/>
      <c r="X249" s="14"/>
      <c r="Y249" s="138"/>
    </row>
    <row r="250" spans="1:25" x14ac:dyDescent="0.35">
      <c r="A250" s="1">
        <v>52079</v>
      </c>
      <c r="B250" s="9">
        <f t="shared" si="84"/>
        <v>31</v>
      </c>
      <c r="C250" s="5">
        <f>VLOOKUP(A250,Encargos!$A$8:$B$652,2,0)</f>
        <v>2.4659999999999999E-3</v>
      </c>
      <c r="D250">
        <f t="shared" si="81"/>
        <v>69</v>
      </c>
      <c r="E250" s="7">
        <f t="shared" si="75"/>
        <v>39973350788.096397</v>
      </c>
      <c r="F250" s="7">
        <f t="shared" si="76"/>
        <v>98574283.043445706</v>
      </c>
      <c r="G250" s="7">
        <f t="shared" si="69"/>
        <v>40071925071.139847</v>
      </c>
      <c r="H250" s="7">
        <f t="shared" si="70"/>
        <v>133573083.57046616</v>
      </c>
      <c r="I250" s="8">
        <f t="shared" si="71"/>
        <v>651060113.27135134</v>
      </c>
      <c r="J250" s="7">
        <f t="shared" si="72"/>
        <v>133573083.57046616</v>
      </c>
      <c r="K250" s="8">
        <f t="shared" si="67"/>
        <v>517487029.70088518</v>
      </c>
      <c r="L250" s="7">
        <v>0</v>
      </c>
      <c r="M250" s="7">
        <f t="shared" si="68"/>
        <v>39554438041.438957</v>
      </c>
      <c r="N250" s="139" t="s">
        <v>528</v>
      </c>
      <c r="O250" s="10">
        <f t="shared" si="73"/>
        <v>29</v>
      </c>
      <c r="P250" s="11">
        <f t="shared" si="77"/>
        <v>135915851.23600471</v>
      </c>
      <c r="Q250" s="11">
        <f t="shared" si="74"/>
        <v>518680727.31773859</v>
      </c>
      <c r="R250" s="37">
        <f t="shared" si="78"/>
        <v>654596578.55374336</v>
      </c>
      <c r="S250" s="39">
        <f t="shared" si="79"/>
        <v>2.2222222222222223</v>
      </c>
      <c r="T250" s="38">
        <f t="shared" si="82"/>
        <v>135915851.23600471</v>
      </c>
      <c r="U250" s="15">
        <f t="shared" si="83"/>
        <v>1318743212.2167583</v>
      </c>
      <c r="V250" s="15">
        <f t="shared" si="80"/>
        <v>1454659063.4527631</v>
      </c>
      <c r="W250" s="13"/>
      <c r="X250" s="14"/>
      <c r="Y250" s="138"/>
    </row>
    <row r="251" spans="1:25" x14ac:dyDescent="0.35">
      <c r="A251" s="1">
        <v>52110</v>
      </c>
      <c r="B251" s="9">
        <f t="shared" si="84"/>
        <v>30</v>
      </c>
      <c r="C251" s="5">
        <f>VLOOKUP(A251,Encargos!$A$8:$B$652,2,0)</f>
        <v>2.4659999999999999E-3</v>
      </c>
      <c r="D251">
        <f t="shared" si="81"/>
        <v>68</v>
      </c>
      <c r="E251" s="7">
        <f t="shared" si="75"/>
        <v>39554438041.438957</v>
      </c>
      <c r="F251" s="7">
        <f t="shared" si="76"/>
        <v>97541244.210188463</v>
      </c>
      <c r="G251" s="7">
        <f t="shared" si="69"/>
        <v>39651979285.649147</v>
      </c>
      <c r="H251" s="7">
        <f t="shared" si="70"/>
        <v>132173264.28549716</v>
      </c>
      <c r="I251" s="8">
        <f t="shared" si="71"/>
        <v>652665627.51067829</v>
      </c>
      <c r="J251" s="7">
        <f t="shared" si="72"/>
        <v>132173264.28549716</v>
      </c>
      <c r="K251" s="8">
        <f t="shared" si="67"/>
        <v>520492363.2251811</v>
      </c>
      <c r="L251" s="7">
        <v>0</v>
      </c>
      <c r="M251" s="7">
        <f t="shared" si="68"/>
        <v>39131486922.423965</v>
      </c>
      <c r="N251" s="139" t="s">
        <v>299</v>
      </c>
      <c r="O251" s="10">
        <f t="shared" si="73"/>
        <v>29</v>
      </c>
      <c r="P251" s="11">
        <f t="shared" si="77"/>
        <v>134596255.68933502</v>
      </c>
      <c r="Q251" s="11">
        <f t="shared" si="74"/>
        <v>521733061.96908563</v>
      </c>
      <c r="R251" s="37">
        <f t="shared" si="78"/>
        <v>656329317.65842068</v>
      </c>
      <c r="S251" s="39">
        <f t="shared" si="79"/>
        <v>2.2222222222222223</v>
      </c>
      <c r="T251" s="38">
        <f t="shared" si="82"/>
        <v>134596255.68933502</v>
      </c>
      <c r="U251" s="15">
        <f t="shared" si="83"/>
        <v>1323913339.1071553</v>
      </c>
      <c r="V251" s="15">
        <f t="shared" si="80"/>
        <v>1458509594.7964904</v>
      </c>
      <c r="W251" s="13"/>
      <c r="X251" s="14"/>
      <c r="Y251" s="138"/>
    </row>
    <row r="252" spans="1:25" x14ac:dyDescent="0.35">
      <c r="A252" s="1">
        <v>52140</v>
      </c>
      <c r="B252" s="9">
        <f t="shared" si="84"/>
        <v>31</v>
      </c>
      <c r="C252" s="5">
        <f>VLOOKUP(A252,Encargos!$A$8:$B$652,2,0)</f>
        <v>2.4659999999999999E-3</v>
      </c>
      <c r="D252">
        <f t="shared" si="81"/>
        <v>67</v>
      </c>
      <c r="E252" s="7">
        <f t="shared" si="75"/>
        <v>39131486922.423965</v>
      </c>
      <c r="F252" s="7">
        <f t="shared" si="76"/>
        <v>96498246.750697494</v>
      </c>
      <c r="G252" s="7">
        <f t="shared" si="69"/>
        <v>39227985169.17466</v>
      </c>
      <c r="H252" s="7">
        <f t="shared" si="70"/>
        <v>130759950.56391554</v>
      </c>
      <c r="I252" s="8">
        <f t="shared" si="71"/>
        <v>654275100.94811964</v>
      </c>
      <c r="J252" s="7">
        <f t="shared" si="72"/>
        <v>130759950.56391554</v>
      </c>
      <c r="K252" s="8">
        <f t="shared" si="67"/>
        <v>523515150.38420409</v>
      </c>
      <c r="L252" s="7">
        <v>0</v>
      </c>
      <c r="M252" s="7">
        <f t="shared" si="68"/>
        <v>38704470018.790459</v>
      </c>
      <c r="N252" s="139" t="s">
        <v>529</v>
      </c>
      <c r="O252" s="10">
        <f t="shared" si="73"/>
        <v>29</v>
      </c>
      <c r="P252" s="11">
        <f t="shared" si="77"/>
        <v>133106276.39623028</v>
      </c>
      <c r="Q252" s="11">
        <f t="shared" si="74"/>
        <v>524722753.18685114</v>
      </c>
      <c r="R252" s="37">
        <f t="shared" si="78"/>
        <v>657829029.58308148</v>
      </c>
      <c r="S252" s="39">
        <f t="shared" si="79"/>
        <v>2.2222222222222223</v>
      </c>
      <c r="T252" s="38">
        <f t="shared" si="82"/>
        <v>133106276.39623028</v>
      </c>
      <c r="U252" s="15">
        <f t="shared" si="83"/>
        <v>1328736011.5661731</v>
      </c>
      <c r="V252" s="15">
        <f t="shared" si="80"/>
        <v>1461842287.9624033</v>
      </c>
      <c r="W252" s="13"/>
      <c r="X252" s="14"/>
      <c r="Y252" s="138"/>
    </row>
    <row r="253" spans="1:25" x14ac:dyDescent="0.35">
      <c r="A253" s="1">
        <v>52171</v>
      </c>
      <c r="B253" s="9">
        <f t="shared" si="84"/>
        <v>30</v>
      </c>
      <c r="C253" s="5">
        <f>VLOOKUP(A253,Encargos!$A$8:$B$652,2,0)</f>
        <v>2.4659999999999999E-3</v>
      </c>
      <c r="D253">
        <f t="shared" si="81"/>
        <v>66</v>
      </c>
      <c r="E253" s="7">
        <f t="shared" si="75"/>
        <v>38704470018.790459</v>
      </c>
      <c r="F253" s="7">
        <f t="shared" si="76"/>
        <v>95445223.066337273</v>
      </c>
      <c r="G253" s="7">
        <f t="shared" si="69"/>
        <v>38799915241.856796</v>
      </c>
      <c r="H253" s="7">
        <f t="shared" si="70"/>
        <v>129333050.80618933</v>
      </c>
      <c r="I253" s="8">
        <f t="shared" si="71"/>
        <v>655888543.3470577</v>
      </c>
      <c r="J253" s="7">
        <f t="shared" si="72"/>
        <v>129333050.80618933</v>
      </c>
      <c r="K253" s="8">
        <f t="shared" si="67"/>
        <v>526555492.5408684</v>
      </c>
      <c r="L253" s="7">
        <v>0</v>
      </c>
      <c r="M253" s="7">
        <f t="shared" si="68"/>
        <v>38273359749.315926</v>
      </c>
      <c r="N253" s="139" t="s">
        <v>301</v>
      </c>
      <c r="O253" s="10">
        <f t="shared" si="73"/>
        <v>29</v>
      </c>
      <c r="P253" s="11">
        <f t="shared" si="77"/>
        <v>131759681.11517061</v>
      </c>
      <c r="Q253" s="11">
        <f t="shared" si="74"/>
        <v>527810643.97890949</v>
      </c>
      <c r="R253" s="37">
        <f t="shared" si="78"/>
        <v>659570325.09408009</v>
      </c>
      <c r="S253" s="39">
        <f t="shared" si="79"/>
        <v>2.2222222222222223</v>
      </c>
      <c r="T253" s="38">
        <f t="shared" si="82"/>
        <v>131759681.11517061</v>
      </c>
      <c r="U253" s="15">
        <f t="shared" si="83"/>
        <v>1333952152.4272296</v>
      </c>
      <c r="V253" s="15">
        <f t="shared" si="80"/>
        <v>1465711833.5424004</v>
      </c>
      <c r="W253" s="13"/>
      <c r="X253" s="14"/>
      <c r="Y253" s="138"/>
    </row>
    <row r="254" spans="1:25" x14ac:dyDescent="0.35">
      <c r="A254" s="1">
        <v>52201</v>
      </c>
      <c r="B254" s="9">
        <f t="shared" si="84"/>
        <v>31</v>
      </c>
      <c r="C254" s="5">
        <f>VLOOKUP(A254,Encargos!$A$8:$B$652,2,0)</f>
        <v>2.4659999999999999E-3</v>
      </c>
      <c r="D254">
        <f t="shared" si="81"/>
        <v>65</v>
      </c>
      <c r="E254" s="7">
        <f t="shared" si="75"/>
        <v>38273359749.315926</v>
      </c>
      <c r="F254" s="7">
        <f t="shared" si="76"/>
        <v>94382105.14181307</v>
      </c>
      <c r="G254" s="7">
        <f t="shared" si="69"/>
        <v>38367741854.457741</v>
      </c>
      <c r="H254" s="7">
        <f t="shared" si="70"/>
        <v>127892472.84819248</v>
      </c>
      <c r="I254" s="8">
        <f t="shared" si="71"/>
        <v>657505964.49495161</v>
      </c>
      <c r="J254" s="7">
        <f t="shared" si="72"/>
        <v>127892472.84819248</v>
      </c>
      <c r="K254" s="8">
        <f t="shared" si="67"/>
        <v>529613491.64675915</v>
      </c>
      <c r="L254" s="7">
        <v>0</v>
      </c>
      <c r="M254" s="7">
        <f t="shared" si="68"/>
        <v>37838128362.810982</v>
      </c>
      <c r="N254" s="139" t="s">
        <v>530</v>
      </c>
      <c r="O254" s="10">
        <f t="shared" si="73"/>
        <v>29</v>
      </c>
      <c r="P254" s="11">
        <f t="shared" si="77"/>
        <v>130242281.10352986</v>
      </c>
      <c r="Q254" s="11">
        <f t="shared" si="74"/>
        <v>530835161.61440563</v>
      </c>
      <c r="R254" s="37">
        <f t="shared" si="78"/>
        <v>661077442.71793544</v>
      </c>
      <c r="S254" s="39">
        <f t="shared" si="79"/>
        <v>2.2222222222222223</v>
      </c>
      <c r="T254" s="38">
        <f t="shared" si="82"/>
        <v>130242281.10352986</v>
      </c>
      <c r="U254" s="15">
        <f t="shared" si="83"/>
        <v>1338818702.7141044</v>
      </c>
      <c r="V254" s="15">
        <f t="shared" si="80"/>
        <v>1469060983.8176343</v>
      </c>
      <c r="W254" s="13"/>
      <c r="X254" s="14"/>
      <c r="Y254" s="138"/>
    </row>
    <row r="255" spans="1:25" x14ac:dyDescent="0.35">
      <c r="A255" s="1">
        <v>52232</v>
      </c>
      <c r="B255" s="9">
        <f t="shared" si="84"/>
        <v>31</v>
      </c>
      <c r="C255" s="5">
        <f>VLOOKUP(A255,Encargos!$A$8:$B$652,2,0)</f>
        <v>2.4659999999999999E-3</v>
      </c>
      <c r="D255">
        <f t="shared" si="81"/>
        <v>64</v>
      </c>
      <c r="E255" s="7">
        <f t="shared" si="75"/>
        <v>37838128362.810982</v>
      </c>
      <c r="F255" s="7">
        <f t="shared" si="76"/>
        <v>93308824.542691872</v>
      </c>
      <c r="G255" s="7">
        <f t="shared" si="69"/>
        <v>37931437187.353676</v>
      </c>
      <c r="H255" s="7">
        <f t="shared" si="70"/>
        <v>126438123.9578456</v>
      </c>
      <c r="I255" s="8">
        <f t="shared" si="71"/>
        <v>659127374.2033962</v>
      </c>
      <c r="J255" s="7">
        <f t="shared" si="72"/>
        <v>126438123.9578456</v>
      </c>
      <c r="K255" s="8">
        <f t="shared" si="67"/>
        <v>532689250.24555063</v>
      </c>
      <c r="L255" s="7">
        <v>0</v>
      </c>
      <c r="M255" s="7">
        <f t="shared" si="68"/>
        <v>37398747937.108124</v>
      </c>
      <c r="N255" s="139" t="s">
        <v>531</v>
      </c>
      <c r="O255" s="10">
        <f t="shared" si="73"/>
        <v>29</v>
      </c>
      <c r="P255" s="11">
        <f t="shared" si="77"/>
        <v>128789644.56498802</v>
      </c>
      <c r="Q255" s="11">
        <f t="shared" si="74"/>
        <v>533918015.12668997</v>
      </c>
      <c r="R255" s="37">
        <f t="shared" si="78"/>
        <v>662707659.69167805</v>
      </c>
      <c r="S255" s="39">
        <f t="shared" si="79"/>
        <v>2.3333333333333335</v>
      </c>
      <c r="T255" s="38">
        <f t="shared" si="82"/>
        <v>128789644.56498802</v>
      </c>
      <c r="U255" s="15">
        <f t="shared" si="83"/>
        <v>1417528228.0489273</v>
      </c>
      <c r="V255" s="15">
        <f t="shared" si="80"/>
        <v>1546317872.6139154</v>
      </c>
      <c r="W255" s="13"/>
      <c r="X255" s="14"/>
      <c r="Y255" s="138"/>
    </row>
    <row r="256" spans="1:25" x14ac:dyDescent="0.35">
      <c r="A256" s="1">
        <v>52263</v>
      </c>
      <c r="B256" s="9">
        <f t="shared" si="84"/>
        <v>28</v>
      </c>
      <c r="C256" s="5">
        <f>VLOOKUP(A256,Encargos!$A$8:$B$652,2,0)</f>
        <v>2.4659999999999999E-3</v>
      </c>
      <c r="D256">
        <f t="shared" si="81"/>
        <v>63</v>
      </c>
      <c r="E256" s="7">
        <f t="shared" si="75"/>
        <v>37398747937.108124</v>
      </c>
      <c r="F256" s="7">
        <f t="shared" si="76"/>
        <v>92225312.412908629</v>
      </c>
      <c r="G256" s="7">
        <f t="shared" si="69"/>
        <v>37490973249.521034</v>
      </c>
      <c r="H256" s="7">
        <f t="shared" si="70"/>
        <v>124969910.83173679</v>
      </c>
      <c r="I256" s="8">
        <f t="shared" si="71"/>
        <v>660752782.30818176</v>
      </c>
      <c r="J256" s="7">
        <f t="shared" si="72"/>
        <v>124969910.83173679</v>
      </c>
      <c r="K256" s="8">
        <f t="shared" si="67"/>
        <v>535782871.47644496</v>
      </c>
      <c r="L256" s="7">
        <v>0</v>
      </c>
      <c r="M256" s="7">
        <f t="shared" si="68"/>
        <v>36955190378.044586</v>
      </c>
      <c r="N256" s="139" t="s">
        <v>304</v>
      </c>
      <c r="O256" s="10">
        <f t="shared" si="73"/>
        <v>27</v>
      </c>
      <c r="P256" s="11">
        <f t="shared" si="77"/>
        <v>127395839.06979378</v>
      </c>
      <c r="Q256" s="11">
        <f t="shared" si="74"/>
        <v>537056868.81846392</v>
      </c>
      <c r="R256" s="37">
        <f t="shared" si="78"/>
        <v>664452707.88825774</v>
      </c>
      <c r="S256" s="39">
        <f t="shared" si="79"/>
        <v>2.3333333333333335</v>
      </c>
      <c r="T256" s="38">
        <f t="shared" si="82"/>
        <v>127395839.06979378</v>
      </c>
      <c r="U256" s="15">
        <f t="shared" si="83"/>
        <v>1422993812.6694744</v>
      </c>
      <c r="V256" s="15">
        <f t="shared" si="80"/>
        <v>1550389651.7392681</v>
      </c>
      <c r="W256" s="13"/>
      <c r="X256" s="14"/>
      <c r="Y256" s="138"/>
    </row>
    <row r="257" spans="1:25" x14ac:dyDescent="0.35">
      <c r="A257" s="1">
        <v>52291</v>
      </c>
      <c r="B257" s="9">
        <f t="shared" si="84"/>
        <v>31</v>
      </c>
      <c r="C257" s="5">
        <f>VLOOKUP(A257,Encargos!$A$8:$B$652,2,0)</f>
        <v>2.4659999999999999E-3</v>
      </c>
      <c r="D257">
        <f t="shared" si="81"/>
        <v>62</v>
      </c>
      <c r="E257" s="7">
        <f t="shared" si="75"/>
        <v>36955190378.044586</v>
      </c>
      <c r="F257" s="7">
        <f t="shared" si="76"/>
        <v>91131499.472257942</v>
      </c>
      <c r="G257" s="7">
        <f t="shared" si="69"/>
        <v>37046321877.516846</v>
      </c>
      <c r="H257" s="7">
        <f t="shared" si="70"/>
        <v>123487739.59172283</v>
      </c>
      <c r="I257" s="8">
        <f t="shared" si="71"/>
        <v>662382198.66935372</v>
      </c>
      <c r="J257" s="7">
        <f t="shared" si="72"/>
        <v>123487739.59172283</v>
      </c>
      <c r="K257" s="8">
        <f t="shared" si="67"/>
        <v>538894459.07763088</v>
      </c>
      <c r="L257" s="7">
        <v>0</v>
      </c>
      <c r="M257" s="7">
        <f t="shared" si="68"/>
        <v>36507427418.439209</v>
      </c>
      <c r="N257" s="139" t="s">
        <v>532</v>
      </c>
      <c r="O257" s="10">
        <f t="shared" si="73"/>
        <v>29</v>
      </c>
      <c r="P257" s="11">
        <f t="shared" si="77"/>
        <v>125842626.26062191</v>
      </c>
      <c r="Q257" s="11">
        <f t="shared" si="74"/>
        <v>540137537.63731635</v>
      </c>
      <c r="R257" s="37">
        <f t="shared" si="78"/>
        <v>665980163.89793825</v>
      </c>
      <c r="S257" s="39">
        <f t="shared" si="79"/>
        <v>2.3333333333333335</v>
      </c>
      <c r="T257" s="38">
        <f t="shared" si="82"/>
        <v>125842626.26062191</v>
      </c>
      <c r="U257" s="15">
        <f t="shared" si="83"/>
        <v>1428111089.5012341</v>
      </c>
      <c r="V257" s="15">
        <f t="shared" si="80"/>
        <v>1553953715.7618561</v>
      </c>
      <c r="W257" s="13"/>
      <c r="X257" s="14"/>
      <c r="Y257" s="138"/>
    </row>
    <row r="258" spans="1:25" x14ac:dyDescent="0.35">
      <c r="A258" s="1">
        <v>52322</v>
      </c>
      <c r="B258" s="9">
        <f t="shared" si="84"/>
        <v>30</v>
      </c>
      <c r="C258" s="5">
        <f>VLOOKUP(A258,Encargos!$A$8:$B$652,2,0)</f>
        <v>2.4659999999999999E-3</v>
      </c>
      <c r="D258">
        <f t="shared" si="81"/>
        <v>61</v>
      </c>
      <c r="E258" s="7">
        <f t="shared" si="75"/>
        <v>36507427418.439209</v>
      </c>
      <c r="F258" s="7">
        <f t="shared" si="76"/>
        <v>90027316.013871089</v>
      </c>
      <c r="G258" s="7">
        <f t="shared" si="69"/>
        <v>36597454734.453079</v>
      </c>
      <c r="H258" s="7">
        <f t="shared" si="70"/>
        <v>121991515.78151028</v>
      </c>
      <c r="I258" s="8">
        <f t="shared" si="71"/>
        <v>664015633.17127228</v>
      </c>
      <c r="J258" s="7">
        <f t="shared" si="72"/>
        <v>121991515.78151028</v>
      </c>
      <c r="K258" s="8">
        <f t="shared" si="67"/>
        <v>542024117.38976204</v>
      </c>
      <c r="L258" s="7">
        <v>0</v>
      </c>
      <c r="M258" s="7">
        <f t="shared" si="68"/>
        <v>36055430617.063316</v>
      </c>
      <c r="N258" s="139" t="s">
        <v>306</v>
      </c>
      <c r="O258" s="10">
        <f t="shared" si="73"/>
        <v>29</v>
      </c>
      <c r="P258" s="11">
        <f t="shared" si="77"/>
        <v>124426894.31345524</v>
      </c>
      <c r="Q258" s="11">
        <f t="shared" si="74"/>
        <v>543316141.42147779</v>
      </c>
      <c r="R258" s="37">
        <f t="shared" si="78"/>
        <v>667743035.73493302</v>
      </c>
      <c r="S258" s="39">
        <f t="shared" si="79"/>
        <v>2.3333333333333335</v>
      </c>
      <c r="T258" s="38">
        <f t="shared" si="82"/>
        <v>124426894.31345524</v>
      </c>
      <c r="U258" s="15">
        <f t="shared" si="83"/>
        <v>1433640189.0680552</v>
      </c>
      <c r="V258" s="15">
        <f t="shared" si="80"/>
        <v>1558067083.3815105</v>
      </c>
      <c r="W258" s="13"/>
      <c r="X258" s="14"/>
      <c r="Y258" s="138"/>
    </row>
    <row r="259" spans="1:25" x14ac:dyDescent="0.35">
      <c r="A259" s="1">
        <v>52352</v>
      </c>
      <c r="B259" s="9">
        <f t="shared" si="84"/>
        <v>31</v>
      </c>
      <c r="C259" s="5">
        <f>VLOOKUP(A259,Encargos!$A$8:$B$652,2,0)</f>
        <v>2.4659999999999999E-3</v>
      </c>
      <c r="D259">
        <f t="shared" si="81"/>
        <v>60</v>
      </c>
      <c r="E259" s="7">
        <f t="shared" si="75"/>
        <v>36055430617.063316</v>
      </c>
      <c r="F259" s="7">
        <f t="shared" si="76"/>
        <v>88912691.90167813</v>
      </c>
      <c r="G259" s="7">
        <f t="shared" si="69"/>
        <v>36144343308.964996</v>
      </c>
      <c r="H259" s="7">
        <f t="shared" si="70"/>
        <v>120481144.36321667</v>
      </c>
      <c r="I259" s="8">
        <f t="shared" si="71"/>
        <v>665653095.7226727</v>
      </c>
      <c r="J259" s="7">
        <f t="shared" si="72"/>
        <v>120481144.36321667</v>
      </c>
      <c r="K259" s="8">
        <f t="shared" ref="K259:K318" si="85">I259-J259</f>
        <v>545171951.35945606</v>
      </c>
      <c r="L259" s="7">
        <v>0</v>
      </c>
      <c r="M259" s="7">
        <f t="shared" ref="M259:M318" si="86">G259+H259-I259</f>
        <v>35599171357.605545</v>
      </c>
      <c r="N259" s="139" t="s">
        <v>533</v>
      </c>
      <c r="O259" s="10">
        <f t="shared" si="73"/>
        <v>29</v>
      </c>
      <c r="P259" s="11">
        <f t="shared" si="77"/>
        <v>122839317.66019461</v>
      </c>
      <c r="Q259" s="11">
        <f t="shared" si="74"/>
        <v>546429510.3353579</v>
      </c>
      <c r="R259" s="37">
        <f t="shared" si="78"/>
        <v>669268827.99555254</v>
      </c>
      <c r="S259" s="39">
        <f t="shared" si="79"/>
        <v>2.3333333333333335</v>
      </c>
      <c r="T259" s="38">
        <f t="shared" si="82"/>
        <v>122839317.66019461</v>
      </c>
      <c r="U259" s="15">
        <f t="shared" si="83"/>
        <v>1438787947.6627614</v>
      </c>
      <c r="V259" s="15">
        <f t="shared" si="80"/>
        <v>1561627265.3229561</v>
      </c>
      <c r="W259" s="13"/>
      <c r="X259" s="14"/>
      <c r="Y259" s="138"/>
    </row>
    <row r="260" spans="1:25" x14ac:dyDescent="0.35">
      <c r="A260" s="1">
        <v>52383</v>
      </c>
      <c r="B260" s="9">
        <f t="shared" si="84"/>
        <v>30</v>
      </c>
      <c r="C260" s="5">
        <f>VLOOKUP(A260,Encargos!$A$8:$B$652,2,0)</f>
        <v>2.4659999999999999E-3</v>
      </c>
      <c r="D260">
        <f t="shared" si="81"/>
        <v>59</v>
      </c>
      <c r="E260" s="7">
        <f t="shared" si="75"/>
        <v>35599171357.605545</v>
      </c>
      <c r="F260" s="7">
        <f t="shared" si="76"/>
        <v>87787556.567855269</v>
      </c>
      <c r="G260" s="7">
        <f t="shared" ref="G260:G318" si="87">E260+F260</f>
        <v>35686958914.173401</v>
      </c>
      <c r="H260" s="7">
        <f t="shared" ref="H260:H318" si="88">G260*$C$1</f>
        <v>118956529.71391134</v>
      </c>
      <c r="I260" s="8">
        <f t="shared" ref="I260:I318" si="89">PMT($C$1,D260,-G260)</f>
        <v>667294596.25672495</v>
      </c>
      <c r="J260" s="7">
        <f t="shared" ref="J260:J318" si="90">$C$1*G260</f>
        <v>118956529.71391134</v>
      </c>
      <c r="K260" s="8">
        <f t="shared" si="85"/>
        <v>548338066.54281366</v>
      </c>
      <c r="L260" s="7">
        <v>0</v>
      </c>
      <c r="M260" s="7">
        <f t="shared" si="86"/>
        <v>35138620847.630592</v>
      </c>
      <c r="N260" s="139" t="s">
        <v>308</v>
      </c>
      <c r="O260" s="10">
        <f t="shared" ref="O260:O318" si="91">N260-A260</f>
        <v>29</v>
      </c>
      <c r="P260" s="11">
        <f t="shared" si="77"/>
        <v>121395263.8883049</v>
      </c>
      <c r="Q260" s="11">
        <f t="shared" ref="Q260:Q318" si="92">K260*((1+C260)^((N260-A260)/B260))</f>
        <v>549645141.1484412</v>
      </c>
      <c r="R260" s="37">
        <f t="shared" si="78"/>
        <v>671040405.03674614</v>
      </c>
      <c r="S260" s="39">
        <f t="shared" si="79"/>
        <v>2.3333333333333335</v>
      </c>
      <c r="T260" s="38">
        <f t="shared" si="82"/>
        <v>121395263.8883049</v>
      </c>
      <c r="U260" s="15">
        <f t="shared" si="83"/>
        <v>1444365681.1974361</v>
      </c>
      <c r="V260" s="15">
        <f t="shared" si="80"/>
        <v>1565760945.085741</v>
      </c>
      <c r="W260" s="13"/>
      <c r="X260" s="14"/>
      <c r="Y260" s="138"/>
    </row>
    <row r="261" spans="1:25" x14ac:dyDescent="0.35">
      <c r="A261" s="1">
        <v>52413</v>
      </c>
      <c r="B261" s="9">
        <f t="shared" si="84"/>
        <v>31</v>
      </c>
      <c r="C261" s="5">
        <f>VLOOKUP(A261,Encargos!$A$8:$B$652,2,0)</f>
        <v>2.4659999999999999E-3</v>
      </c>
      <c r="D261">
        <f t="shared" si="81"/>
        <v>58</v>
      </c>
      <c r="E261" s="7">
        <f t="shared" ref="E261:E318" si="93">M260</f>
        <v>35138620847.630592</v>
      </c>
      <c r="F261" s="7">
        <f t="shared" ref="F261:F318" si="94">E261*C261</f>
        <v>86651839.010257035</v>
      </c>
      <c r="G261" s="7">
        <f t="shared" si="87"/>
        <v>35225272686.640846</v>
      </c>
      <c r="H261" s="7">
        <f t="shared" si="88"/>
        <v>117417575.62213616</v>
      </c>
      <c r="I261" s="8">
        <f t="shared" si="89"/>
        <v>668940144.73109388</v>
      </c>
      <c r="J261" s="7">
        <f t="shared" si="90"/>
        <v>117417575.62213616</v>
      </c>
      <c r="K261" s="8">
        <f t="shared" si="85"/>
        <v>551522569.10895777</v>
      </c>
      <c r="L261" s="7">
        <v>0</v>
      </c>
      <c r="M261" s="7">
        <f t="shared" si="86"/>
        <v>34673750117.531891</v>
      </c>
      <c r="N261" s="139" t="s">
        <v>534</v>
      </c>
      <c r="O261" s="10">
        <f t="shared" si="91"/>
        <v>29</v>
      </c>
      <c r="P261" s="11">
        <f t="shared" ref="P261:P318" si="95">Q261*((1+$C$1)^(O261/B261)-1)+H261*((1+C261)^(O261/B261))*((1+$C$1)^(O261/B261))</f>
        <v>119778954.60232989</v>
      </c>
      <c r="Q261" s="11">
        <f t="shared" si="92"/>
        <v>552794777.18104565</v>
      </c>
      <c r="R261" s="37">
        <f t="shared" ref="R261:R318" si="96">P261+Q261</f>
        <v>672573731.7833755</v>
      </c>
      <c r="S261" s="39">
        <f t="shared" ref="S261:S318" si="97">(YEAR(A261)-2022)*100%/9</f>
        <v>2.3333333333333335</v>
      </c>
      <c r="T261" s="38">
        <f t="shared" si="82"/>
        <v>119778954.60232989</v>
      </c>
      <c r="U261" s="15">
        <f t="shared" si="83"/>
        <v>1449559752.8922129</v>
      </c>
      <c r="V261" s="15">
        <f t="shared" ref="V261:V318" si="98">R261*S261</f>
        <v>1569338707.4945428</v>
      </c>
      <c r="W261" s="13"/>
      <c r="X261" s="14"/>
      <c r="Y261" s="138"/>
    </row>
    <row r="262" spans="1:25" x14ac:dyDescent="0.35">
      <c r="A262" s="1">
        <v>52444</v>
      </c>
      <c r="B262" s="9">
        <f t="shared" si="84"/>
        <v>31</v>
      </c>
      <c r="C262" s="5">
        <f>VLOOKUP(A262,Encargos!$A$8:$B$652,2,0)</f>
        <v>2.4659999999999999E-3</v>
      </c>
      <c r="D262">
        <f t="shared" ref="D262:D318" si="99">D261-1</f>
        <v>57</v>
      </c>
      <c r="E262" s="7">
        <f t="shared" si="93"/>
        <v>34673750117.531891</v>
      </c>
      <c r="F262" s="7">
        <f t="shared" si="94"/>
        <v>85505467.789833635</v>
      </c>
      <c r="G262" s="7">
        <f t="shared" si="87"/>
        <v>34759255585.321724</v>
      </c>
      <c r="H262" s="7">
        <f t="shared" si="88"/>
        <v>115864185.28440575</v>
      </c>
      <c r="I262" s="8">
        <f t="shared" si="89"/>
        <v>670589751.12800097</v>
      </c>
      <c r="J262" s="7">
        <f t="shared" si="90"/>
        <v>115864185.28440575</v>
      </c>
      <c r="K262" s="8">
        <f t="shared" si="85"/>
        <v>554725565.84359527</v>
      </c>
      <c r="L262" s="7">
        <v>0</v>
      </c>
      <c r="M262" s="7">
        <f t="shared" si="86"/>
        <v>34204530019.47813</v>
      </c>
      <c r="N262" s="139" t="s">
        <v>535</v>
      </c>
      <c r="O262" s="10">
        <f t="shared" si="91"/>
        <v>29</v>
      </c>
      <c r="P262" s="11">
        <f t="shared" si="95"/>
        <v>118227136.27404067</v>
      </c>
      <c r="Q262" s="11">
        <f t="shared" si="92"/>
        <v>556005162.33191288</v>
      </c>
      <c r="R262" s="37">
        <f t="shared" si="96"/>
        <v>674232298.60595357</v>
      </c>
      <c r="S262" s="39">
        <f t="shared" si="97"/>
        <v>2.3333333333333335</v>
      </c>
      <c r="T262" s="38">
        <f t="shared" si="82"/>
        <v>118227136.27404067</v>
      </c>
      <c r="U262" s="15">
        <f t="shared" si="83"/>
        <v>1454981560.4731843</v>
      </c>
      <c r="V262" s="15">
        <f t="shared" si="98"/>
        <v>1573208696.747225</v>
      </c>
      <c r="W262" s="13"/>
      <c r="X262" s="14"/>
      <c r="Y262" s="138"/>
    </row>
    <row r="263" spans="1:25" x14ac:dyDescent="0.35">
      <c r="A263" s="1">
        <v>52475</v>
      </c>
      <c r="B263" s="9">
        <f t="shared" si="84"/>
        <v>30</v>
      </c>
      <c r="C263" s="5">
        <f>VLOOKUP(A263,Encargos!$A$8:$B$652,2,0)</f>
        <v>2.4659999999999999E-3</v>
      </c>
      <c r="D263">
        <f t="shared" si="99"/>
        <v>56</v>
      </c>
      <c r="E263" s="7">
        <f t="shared" si="93"/>
        <v>34204530019.47813</v>
      </c>
      <c r="F263" s="7">
        <f t="shared" si="94"/>
        <v>84348371.028033063</v>
      </c>
      <c r="G263" s="7">
        <f t="shared" si="87"/>
        <v>34288878390.506165</v>
      </c>
      <c r="H263" s="7">
        <f t="shared" si="88"/>
        <v>114296261.30168723</v>
      </c>
      <c r="I263" s="8">
        <f t="shared" si="89"/>
        <v>672243425.45428264</v>
      </c>
      <c r="J263" s="7">
        <f t="shared" si="90"/>
        <v>114296261.30168723</v>
      </c>
      <c r="K263" s="8">
        <f t="shared" si="85"/>
        <v>557947164.1525954</v>
      </c>
      <c r="L263" s="7">
        <v>0</v>
      </c>
      <c r="M263" s="7">
        <f t="shared" si="86"/>
        <v>33730931226.353573</v>
      </c>
      <c r="N263" s="139" t="s">
        <v>311</v>
      </c>
      <c r="O263" s="10">
        <f t="shared" si="91"/>
        <v>29</v>
      </c>
      <c r="P263" s="11">
        <f t="shared" si="95"/>
        <v>116739870.13591324</v>
      </c>
      <c r="Q263" s="11">
        <f t="shared" si="92"/>
        <v>559277143.98446035</v>
      </c>
      <c r="R263" s="37">
        <f t="shared" si="96"/>
        <v>676017014.12037361</v>
      </c>
      <c r="S263" s="39">
        <f t="shared" si="97"/>
        <v>2.3333333333333335</v>
      </c>
      <c r="T263" s="38">
        <f t="shared" si="82"/>
        <v>116739870.13591324</v>
      </c>
      <c r="U263" s="15">
        <f t="shared" si="83"/>
        <v>1460633162.8116255</v>
      </c>
      <c r="V263" s="15">
        <f t="shared" si="98"/>
        <v>1577373032.9475386</v>
      </c>
      <c r="W263" s="13"/>
      <c r="X263" s="14"/>
      <c r="Y263" s="138"/>
    </row>
    <row r="264" spans="1:25" x14ac:dyDescent="0.35">
      <c r="A264" s="1">
        <v>52505</v>
      </c>
      <c r="B264" s="9">
        <f t="shared" si="84"/>
        <v>31</v>
      </c>
      <c r="C264" s="5">
        <f>VLOOKUP(A264,Encargos!$A$8:$B$652,2,0)</f>
        <v>2.4659999999999999E-3</v>
      </c>
      <c r="D264">
        <f t="shared" si="99"/>
        <v>55</v>
      </c>
      <c r="E264" s="7">
        <f t="shared" si="93"/>
        <v>33730931226.353573</v>
      </c>
      <c r="F264" s="7">
        <f t="shared" si="94"/>
        <v>83180476.404187903</v>
      </c>
      <c r="G264" s="7">
        <f t="shared" si="87"/>
        <v>33814111702.757759</v>
      </c>
      <c r="H264" s="7">
        <f t="shared" si="88"/>
        <v>112713705.6758592</v>
      </c>
      <c r="I264" s="8">
        <f t="shared" si="89"/>
        <v>673901177.74145293</v>
      </c>
      <c r="J264" s="7">
        <f t="shared" si="90"/>
        <v>112713705.6758592</v>
      </c>
      <c r="K264" s="8">
        <f t="shared" si="85"/>
        <v>561187472.06559372</v>
      </c>
      <c r="L264" s="7">
        <v>0</v>
      </c>
      <c r="M264" s="7">
        <f t="shared" si="86"/>
        <v>33252924230.692165</v>
      </c>
      <c r="N264" s="139" t="s">
        <v>536</v>
      </c>
      <c r="O264" s="10">
        <f t="shared" si="91"/>
        <v>29</v>
      </c>
      <c r="P264" s="11">
        <f t="shared" si="95"/>
        <v>115079738.05303732</v>
      </c>
      <c r="Q264" s="11">
        <f t="shared" si="92"/>
        <v>562481974.36142886</v>
      </c>
      <c r="R264" s="37">
        <f t="shared" si="96"/>
        <v>677561712.41446614</v>
      </c>
      <c r="S264" s="39">
        <f t="shared" si="97"/>
        <v>2.3333333333333335</v>
      </c>
      <c r="T264" s="38">
        <f t="shared" si="82"/>
        <v>115079738.05303732</v>
      </c>
      <c r="U264" s="15">
        <f t="shared" si="83"/>
        <v>1465897590.9140503</v>
      </c>
      <c r="V264" s="15">
        <f t="shared" si="98"/>
        <v>1580977328.9670877</v>
      </c>
      <c r="W264" s="13"/>
      <c r="X264" s="14"/>
      <c r="Y264" s="138"/>
    </row>
    <row r="265" spans="1:25" x14ac:dyDescent="0.35">
      <c r="A265" s="1">
        <v>52536</v>
      </c>
      <c r="B265" s="9">
        <f t="shared" si="84"/>
        <v>30</v>
      </c>
      <c r="C265" s="5">
        <f>VLOOKUP(A265,Encargos!$A$8:$B$652,2,0)</f>
        <v>2.4659999999999999E-3</v>
      </c>
      <c r="D265">
        <f t="shared" si="99"/>
        <v>54</v>
      </c>
      <c r="E265" s="7">
        <f t="shared" si="93"/>
        <v>33252924230.692165</v>
      </c>
      <c r="F265" s="7">
        <f t="shared" si="94"/>
        <v>82001711.152886882</v>
      </c>
      <c r="G265" s="7">
        <f t="shared" si="87"/>
        <v>33334925941.845051</v>
      </c>
      <c r="H265" s="7">
        <f t="shared" si="88"/>
        <v>111116419.80615018</v>
      </c>
      <c r="I265" s="8">
        <f t="shared" si="89"/>
        <v>675563018.04576325</v>
      </c>
      <c r="J265" s="7">
        <f t="shared" si="90"/>
        <v>111116419.80615018</v>
      </c>
      <c r="K265" s="8">
        <f t="shared" si="85"/>
        <v>564446598.23961306</v>
      </c>
      <c r="L265" s="7">
        <v>0</v>
      </c>
      <c r="M265" s="7">
        <f t="shared" si="86"/>
        <v>32770479343.605434</v>
      </c>
      <c r="N265" s="139" t="s">
        <v>313</v>
      </c>
      <c r="O265" s="10">
        <f t="shared" si="91"/>
        <v>29</v>
      </c>
      <c r="P265" s="11">
        <f t="shared" si="95"/>
        <v>113563170.21271861</v>
      </c>
      <c r="Q265" s="11">
        <f t="shared" si="92"/>
        <v>565792070.78621817</v>
      </c>
      <c r="R265" s="37">
        <f t="shared" si="96"/>
        <v>679355240.99893677</v>
      </c>
      <c r="S265" s="39">
        <f t="shared" si="97"/>
        <v>2.3333333333333335</v>
      </c>
      <c r="T265" s="38">
        <f t="shared" si="82"/>
        <v>113563170.21271861</v>
      </c>
      <c r="U265" s="15">
        <f t="shared" si="83"/>
        <v>1471599058.7848005</v>
      </c>
      <c r="V265" s="15">
        <f t="shared" si="98"/>
        <v>1585162228.9975193</v>
      </c>
      <c r="W265" s="13"/>
      <c r="X265" s="14"/>
      <c r="Y265" s="138"/>
    </row>
    <row r="266" spans="1:25" x14ac:dyDescent="0.35">
      <c r="A266" s="1">
        <v>52566</v>
      </c>
      <c r="B266" s="9">
        <f t="shared" si="84"/>
        <v>31</v>
      </c>
      <c r="C266" s="5">
        <f>VLOOKUP(A266,Encargos!$A$8:$B$652,2,0)</f>
        <v>2.4659999999999999E-3</v>
      </c>
      <c r="D266">
        <f t="shared" si="99"/>
        <v>53</v>
      </c>
      <c r="E266" s="7">
        <f t="shared" si="93"/>
        <v>32770479343.605434</v>
      </c>
      <c r="F266" s="7">
        <f t="shared" si="94"/>
        <v>80812002.061331004</v>
      </c>
      <c r="G266" s="7">
        <f t="shared" si="87"/>
        <v>32851291345.666767</v>
      </c>
      <c r="H266" s="7">
        <f t="shared" si="88"/>
        <v>109504304.4855559</v>
      </c>
      <c r="I266" s="8">
        <f t="shared" si="89"/>
        <v>677228956.44826412</v>
      </c>
      <c r="J266" s="7">
        <f t="shared" si="90"/>
        <v>109504304.4855559</v>
      </c>
      <c r="K266" s="8">
        <f t="shared" si="85"/>
        <v>567724651.96270823</v>
      </c>
      <c r="L266" s="7">
        <v>0</v>
      </c>
      <c r="M266" s="7">
        <f t="shared" si="86"/>
        <v>32283566693.70406</v>
      </c>
      <c r="N266" s="139" t="s">
        <v>537</v>
      </c>
      <c r="O266" s="10">
        <f t="shared" si="91"/>
        <v>29</v>
      </c>
      <c r="P266" s="11">
        <f t="shared" si="95"/>
        <v>111873333.43722367</v>
      </c>
      <c r="Q266" s="11">
        <f t="shared" si="92"/>
        <v>569034233.70134342</v>
      </c>
      <c r="R266" s="37">
        <f t="shared" si="96"/>
        <v>680907567.13856709</v>
      </c>
      <c r="S266" s="39">
        <f t="shared" si="97"/>
        <v>2.3333333333333335</v>
      </c>
      <c r="T266" s="38">
        <f t="shared" si="82"/>
        <v>111873333.43722367</v>
      </c>
      <c r="U266" s="15">
        <f t="shared" si="83"/>
        <v>1476910989.8860996</v>
      </c>
      <c r="V266" s="15">
        <f t="shared" si="98"/>
        <v>1588784323.3233232</v>
      </c>
      <c r="W266" s="13"/>
      <c r="X266" s="14"/>
      <c r="Y266" s="138"/>
    </row>
    <row r="267" spans="1:25" x14ac:dyDescent="0.35">
      <c r="A267" s="1">
        <v>52597</v>
      </c>
      <c r="B267" s="9">
        <f t="shared" si="84"/>
        <v>31</v>
      </c>
      <c r="C267" s="5">
        <f>VLOOKUP(A267,Encargos!$A$8:$B$652,2,0)</f>
        <v>2.4659999999999999E-3</v>
      </c>
      <c r="D267">
        <f t="shared" si="99"/>
        <v>52</v>
      </c>
      <c r="E267" s="7">
        <f t="shared" si="93"/>
        <v>32283566693.70406</v>
      </c>
      <c r="F267" s="7">
        <f t="shared" si="94"/>
        <v>79611275.466674209</v>
      </c>
      <c r="G267" s="7">
        <f t="shared" si="87"/>
        <v>32363177969.170734</v>
      </c>
      <c r="H267" s="7">
        <f t="shared" si="88"/>
        <v>107877259.89723578</v>
      </c>
      <c r="I267" s="8">
        <f t="shared" si="89"/>
        <v>678899003.05486548</v>
      </c>
      <c r="J267" s="7">
        <f t="shared" si="90"/>
        <v>107877259.89723578</v>
      </c>
      <c r="K267" s="8">
        <f t="shared" si="85"/>
        <v>571021743.15762973</v>
      </c>
      <c r="L267" s="7">
        <v>0</v>
      </c>
      <c r="M267" s="7">
        <f t="shared" si="86"/>
        <v>31792156226.013103</v>
      </c>
      <c r="N267" s="139" t="s">
        <v>538</v>
      </c>
      <c r="O267" s="10">
        <f t="shared" si="91"/>
        <v>29</v>
      </c>
      <c r="P267" s="11">
        <f t="shared" si="95"/>
        <v>110247754.83707435</v>
      </c>
      <c r="Q267" s="11">
        <f t="shared" si="92"/>
        <v>572338930.36205637</v>
      </c>
      <c r="R267" s="37">
        <f t="shared" si="96"/>
        <v>682586685.19913077</v>
      </c>
      <c r="S267" s="39">
        <f t="shared" si="97"/>
        <v>2.4444444444444446</v>
      </c>
      <c r="T267" s="38">
        <f t="shared" si="82"/>
        <v>110247754.83707435</v>
      </c>
      <c r="U267" s="15">
        <f t="shared" si="83"/>
        <v>1558297475.6496899</v>
      </c>
      <c r="V267" s="15">
        <f t="shared" si="98"/>
        <v>1668545230.4867642</v>
      </c>
      <c r="W267" s="13"/>
      <c r="X267" s="14"/>
      <c r="Y267" s="138"/>
    </row>
    <row r="268" spans="1:25" x14ac:dyDescent="0.35">
      <c r="A268" s="1">
        <v>52628</v>
      </c>
      <c r="B268" s="9">
        <f t="shared" si="84"/>
        <v>29</v>
      </c>
      <c r="C268" s="5">
        <f>VLOOKUP(A268,Encargos!$A$8:$B$652,2,0)</f>
        <v>2.4659999999999999E-3</v>
      </c>
      <c r="D268">
        <f t="shared" si="99"/>
        <v>51</v>
      </c>
      <c r="E268" s="7">
        <f t="shared" si="93"/>
        <v>31792156226.013103</v>
      </c>
      <c r="F268" s="7">
        <f t="shared" si="94"/>
        <v>78399457.253348306</v>
      </c>
      <c r="G268" s="7">
        <f t="shared" si="87"/>
        <v>31870555683.266453</v>
      </c>
      <c r="H268" s="7">
        <f t="shared" si="88"/>
        <v>106235185.61088818</v>
      </c>
      <c r="I268" s="8">
        <f t="shared" si="89"/>
        <v>680573167.99639881</v>
      </c>
      <c r="J268" s="7">
        <f t="shared" si="90"/>
        <v>106235185.61088818</v>
      </c>
      <c r="K268" s="8">
        <f t="shared" si="85"/>
        <v>574337982.38551068</v>
      </c>
      <c r="L268" s="7">
        <v>0</v>
      </c>
      <c r="M268" s="7">
        <f t="shared" si="86"/>
        <v>31296217700.880943</v>
      </c>
      <c r="N268" s="139" t="s">
        <v>316</v>
      </c>
      <c r="O268" s="10">
        <f t="shared" si="91"/>
        <v>27</v>
      </c>
      <c r="P268" s="11">
        <f t="shared" si="95"/>
        <v>108595803.00938405</v>
      </c>
      <c r="Q268" s="11">
        <f t="shared" si="92"/>
        <v>575656510.75204945</v>
      </c>
      <c r="R268" s="37">
        <f t="shared" si="96"/>
        <v>684252313.76143348</v>
      </c>
      <c r="S268" s="39">
        <f t="shared" si="97"/>
        <v>2.4444444444444446</v>
      </c>
      <c r="T268" s="38">
        <f t="shared" si="82"/>
        <v>108595803.00938405</v>
      </c>
      <c r="U268" s="15">
        <f t="shared" si="83"/>
        <v>1564020963.9630089</v>
      </c>
      <c r="V268" s="15">
        <f t="shared" si="98"/>
        <v>1672616766.972393</v>
      </c>
      <c r="W268" s="13"/>
      <c r="X268" s="14"/>
      <c r="Y268" s="138"/>
    </row>
    <row r="269" spans="1:25" x14ac:dyDescent="0.35">
      <c r="A269" s="1">
        <v>52657</v>
      </c>
      <c r="B269" s="9">
        <f t="shared" si="84"/>
        <v>31</v>
      </c>
      <c r="C269" s="5">
        <f>VLOOKUP(A269,Encargos!$A$8:$B$652,2,0)</f>
        <v>2.4659999999999999E-3</v>
      </c>
      <c r="D269">
        <f t="shared" si="99"/>
        <v>50</v>
      </c>
      <c r="E269" s="7">
        <f t="shared" si="93"/>
        <v>31296217700.880943</v>
      </c>
      <c r="F269" s="7">
        <f t="shared" si="94"/>
        <v>77176472.850372404</v>
      </c>
      <c r="G269" s="7">
        <f t="shared" si="87"/>
        <v>31373394173.731316</v>
      </c>
      <c r="H269" s="7">
        <f t="shared" si="88"/>
        <v>104577980.57910439</v>
      </c>
      <c r="I269" s="8">
        <f t="shared" si="89"/>
        <v>682251461.42867792</v>
      </c>
      <c r="J269" s="7">
        <f t="shared" si="90"/>
        <v>104577980.57910439</v>
      </c>
      <c r="K269" s="8">
        <f t="shared" si="85"/>
        <v>577673480.84957349</v>
      </c>
      <c r="L269" s="7">
        <v>0</v>
      </c>
      <c r="M269" s="7">
        <f t="shared" si="86"/>
        <v>30795720692.881744</v>
      </c>
      <c r="N269" s="139" t="s">
        <v>539</v>
      </c>
      <c r="O269" s="10">
        <f t="shared" si="91"/>
        <v>29</v>
      </c>
      <c r="P269" s="11">
        <f t="shared" si="95"/>
        <v>106951341.89710662</v>
      </c>
      <c r="Q269" s="11">
        <f t="shared" si="92"/>
        <v>579006011.74954236</v>
      </c>
      <c r="R269" s="37">
        <f t="shared" si="96"/>
        <v>685957353.646649</v>
      </c>
      <c r="S269" s="39">
        <f t="shared" si="97"/>
        <v>2.4444444444444446</v>
      </c>
      <c r="T269" s="38">
        <f t="shared" si="82"/>
        <v>106951341.89710662</v>
      </c>
      <c r="U269" s="15">
        <f t="shared" si="83"/>
        <v>1569833300.3502576</v>
      </c>
      <c r="V269" s="15">
        <f t="shared" si="98"/>
        <v>1676784642.2473643</v>
      </c>
      <c r="W269" s="13"/>
      <c r="X269" s="14"/>
      <c r="Y269" s="138"/>
    </row>
    <row r="270" spans="1:25" x14ac:dyDescent="0.35">
      <c r="A270" s="1">
        <v>52688</v>
      </c>
      <c r="B270" s="9">
        <f t="shared" si="84"/>
        <v>30</v>
      </c>
      <c r="C270" s="5">
        <f>VLOOKUP(A270,Encargos!$A$8:$B$652,2,0)</f>
        <v>2.4659999999999999E-3</v>
      </c>
      <c r="D270">
        <f t="shared" si="99"/>
        <v>49</v>
      </c>
      <c r="E270" s="7">
        <f t="shared" si="93"/>
        <v>30795720692.881744</v>
      </c>
      <c r="F270" s="7">
        <f t="shared" si="94"/>
        <v>75942247.228646383</v>
      </c>
      <c r="G270" s="7">
        <f t="shared" si="87"/>
        <v>30871662940.11039</v>
      </c>
      <c r="H270" s="7">
        <f t="shared" si="88"/>
        <v>102905543.13370131</v>
      </c>
      <c r="I270" s="8">
        <f t="shared" si="89"/>
        <v>683933893.53256106</v>
      </c>
      <c r="J270" s="7">
        <f t="shared" si="90"/>
        <v>102905543.13370131</v>
      </c>
      <c r="K270" s="8">
        <f t="shared" si="85"/>
        <v>581028350.39885974</v>
      </c>
      <c r="L270" s="7">
        <v>0</v>
      </c>
      <c r="M270" s="7">
        <f t="shared" si="86"/>
        <v>30290634589.711529</v>
      </c>
      <c r="N270" s="139" t="s">
        <v>318</v>
      </c>
      <c r="O270" s="10">
        <f t="shared" si="91"/>
        <v>29</v>
      </c>
      <c r="P270" s="11">
        <f t="shared" si="95"/>
        <v>105359756.87207241</v>
      </c>
      <c r="Q270" s="11">
        <f t="shared" si="92"/>
        <v>582413348.90305662</v>
      </c>
      <c r="R270" s="37">
        <f t="shared" si="96"/>
        <v>687773105.77512908</v>
      </c>
      <c r="S270" s="39">
        <f t="shared" si="97"/>
        <v>2.4444444444444446</v>
      </c>
      <c r="T270" s="38">
        <f t="shared" si="82"/>
        <v>105359756.87207241</v>
      </c>
      <c r="U270" s="15">
        <f t="shared" si="83"/>
        <v>1575863390.5782433</v>
      </c>
      <c r="V270" s="15">
        <f t="shared" si="98"/>
        <v>1681223147.4503157</v>
      </c>
      <c r="W270" s="13"/>
      <c r="X270" s="14"/>
      <c r="Y270" s="138"/>
    </row>
    <row r="271" spans="1:25" x14ac:dyDescent="0.35">
      <c r="A271" s="1">
        <v>52718</v>
      </c>
      <c r="B271" s="9">
        <f t="shared" si="84"/>
        <v>31</v>
      </c>
      <c r="C271" s="5">
        <f>VLOOKUP(A271,Encargos!$A$8:$B$652,2,0)</f>
        <v>2.4659999999999999E-3</v>
      </c>
      <c r="D271">
        <f t="shared" si="99"/>
        <v>48</v>
      </c>
      <c r="E271" s="7">
        <f t="shared" si="93"/>
        <v>30290634589.711529</v>
      </c>
      <c r="F271" s="7">
        <f t="shared" si="94"/>
        <v>74696704.89822863</v>
      </c>
      <c r="G271" s="7">
        <f t="shared" si="87"/>
        <v>30365331294.609756</v>
      </c>
      <c r="H271" s="7">
        <f t="shared" si="88"/>
        <v>101217770.98203252</v>
      </c>
      <c r="I271" s="8">
        <f t="shared" si="89"/>
        <v>685620474.51401234</v>
      </c>
      <c r="J271" s="7">
        <f t="shared" si="90"/>
        <v>101217770.98203252</v>
      </c>
      <c r="K271" s="8">
        <f t="shared" si="85"/>
        <v>584402703.5319798</v>
      </c>
      <c r="L271" s="7">
        <v>0</v>
      </c>
      <c r="M271" s="7">
        <f t="shared" si="86"/>
        <v>29780928591.077778</v>
      </c>
      <c r="N271" s="139" t="s">
        <v>540</v>
      </c>
      <c r="O271" s="10">
        <f t="shared" si="91"/>
        <v>29</v>
      </c>
      <c r="P271" s="11">
        <f t="shared" si="95"/>
        <v>103593909.86485262</v>
      </c>
      <c r="Q271" s="11">
        <f t="shared" si="92"/>
        <v>585750756.86365855</v>
      </c>
      <c r="R271" s="37">
        <f t="shared" si="96"/>
        <v>689344666.72851121</v>
      </c>
      <c r="S271" s="39">
        <f t="shared" si="97"/>
        <v>2.4444444444444446</v>
      </c>
      <c r="T271" s="38">
        <f t="shared" si="82"/>
        <v>103593909.86485262</v>
      </c>
      <c r="U271" s="15">
        <f t="shared" si="83"/>
        <v>1581470831.0270638</v>
      </c>
      <c r="V271" s="15">
        <f t="shared" si="98"/>
        <v>1685064740.8919165</v>
      </c>
      <c r="W271" s="13"/>
      <c r="X271" s="14"/>
      <c r="Y271" s="138"/>
    </row>
    <row r="272" spans="1:25" x14ac:dyDescent="0.35">
      <c r="A272" s="1">
        <v>52749</v>
      </c>
      <c r="B272" s="9">
        <f t="shared" si="84"/>
        <v>30</v>
      </c>
      <c r="C272" s="5">
        <f>VLOOKUP(A272,Encargos!$A$8:$B$652,2,0)</f>
        <v>2.4659999999999999E-3</v>
      </c>
      <c r="D272">
        <f t="shared" si="99"/>
        <v>47</v>
      </c>
      <c r="E272" s="7">
        <f t="shared" si="93"/>
        <v>29780928591.077778</v>
      </c>
      <c r="F272" s="7">
        <f t="shared" si="94"/>
        <v>73439769.905597791</v>
      </c>
      <c r="G272" s="7">
        <f t="shared" si="87"/>
        <v>29854368360.983376</v>
      </c>
      <c r="H272" s="7">
        <f t="shared" si="88"/>
        <v>99514561.203277931</v>
      </c>
      <c r="I272" s="8">
        <f t="shared" si="89"/>
        <v>687311214.604164</v>
      </c>
      <c r="J272" s="7">
        <f t="shared" si="90"/>
        <v>99514561.203277931</v>
      </c>
      <c r="K272" s="8">
        <f t="shared" si="85"/>
        <v>587796653.40088606</v>
      </c>
      <c r="L272" s="7">
        <v>0</v>
      </c>
      <c r="M272" s="7">
        <f t="shared" si="86"/>
        <v>29266571707.582489</v>
      </c>
      <c r="N272" s="139" t="s">
        <v>320</v>
      </c>
      <c r="O272" s="10">
        <f t="shared" si="91"/>
        <v>29</v>
      </c>
      <c r="P272" s="11">
        <f t="shared" si="95"/>
        <v>101971599.6651381</v>
      </c>
      <c r="Q272" s="11">
        <f t="shared" si="92"/>
        <v>589197785.5232228</v>
      </c>
      <c r="R272" s="37">
        <f t="shared" si="96"/>
        <v>691169385.18836093</v>
      </c>
      <c r="S272" s="39">
        <f t="shared" si="97"/>
        <v>2.4444444444444446</v>
      </c>
      <c r="T272" s="38">
        <f t="shared" si="82"/>
        <v>101971599.6651381</v>
      </c>
      <c r="U272" s="15">
        <f t="shared" si="83"/>
        <v>1587553564.1286333</v>
      </c>
      <c r="V272" s="15">
        <f t="shared" si="98"/>
        <v>1689525163.7937713</v>
      </c>
      <c r="W272" s="13"/>
      <c r="X272" s="14"/>
      <c r="Y272" s="138"/>
    </row>
    <row r="273" spans="1:25" x14ac:dyDescent="0.35">
      <c r="A273" s="1">
        <v>52779</v>
      </c>
      <c r="B273" s="9">
        <f t="shared" si="84"/>
        <v>31</v>
      </c>
      <c r="C273" s="5">
        <f>VLOOKUP(A273,Encargos!$A$8:$B$652,2,0)</f>
        <v>2.4659999999999999E-3</v>
      </c>
      <c r="D273">
        <f t="shared" si="99"/>
        <v>46</v>
      </c>
      <c r="E273" s="7">
        <f t="shared" si="93"/>
        <v>29266571707.582489</v>
      </c>
      <c r="F273" s="7">
        <f t="shared" si="94"/>
        <v>72171365.830898419</v>
      </c>
      <c r="G273" s="7">
        <f t="shared" si="87"/>
        <v>29338743073.413387</v>
      </c>
      <c r="H273" s="7">
        <f t="shared" si="88"/>
        <v>97795810.244711295</v>
      </c>
      <c r="I273" s="8">
        <f t="shared" si="89"/>
        <v>689006124.05937791</v>
      </c>
      <c r="J273" s="7">
        <f t="shared" si="90"/>
        <v>97795810.244711295</v>
      </c>
      <c r="K273" s="8">
        <f t="shared" si="85"/>
        <v>591210313.81466663</v>
      </c>
      <c r="L273" s="7">
        <v>0</v>
      </c>
      <c r="M273" s="7">
        <f t="shared" si="86"/>
        <v>28747532759.598721</v>
      </c>
      <c r="N273" s="139" t="s">
        <v>541</v>
      </c>
      <c r="O273" s="10">
        <f t="shared" si="91"/>
        <v>29</v>
      </c>
      <c r="P273" s="11">
        <f t="shared" si="95"/>
        <v>100174636.2409817</v>
      </c>
      <c r="Q273" s="11">
        <f t="shared" si="92"/>
        <v>592574070.39629078</v>
      </c>
      <c r="R273" s="37">
        <f t="shared" si="96"/>
        <v>692748706.63727248</v>
      </c>
      <c r="S273" s="39">
        <f t="shared" si="97"/>
        <v>2.4444444444444446</v>
      </c>
      <c r="T273" s="38">
        <f t="shared" si="82"/>
        <v>100174636.2409817</v>
      </c>
      <c r="U273" s="15">
        <f t="shared" si="83"/>
        <v>1593211091.0945735</v>
      </c>
      <c r="V273" s="15">
        <f t="shared" si="98"/>
        <v>1693385727.3355551</v>
      </c>
      <c r="W273" s="13"/>
      <c r="X273" s="14"/>
      <c r="Y273" s="138"/>
    </row>
    <row r="274" spans="1:25" x14ac:dyDescent="0.35">
      <c r="A274" s="1">
        <v>52810</v>
      </c>
      <c r="B274" s="9">
        <f t="shared" si="84"/>
        <v>31</v>
      </c>
      <c r="C274" s="5">
        <f>VLOOKUP(A274,Encargos!$A$8:$B$652,2,0)</f>
        <v>2.4659999999999999E-3</v>
      </c>
      <c r="D274">
        <f t="shared" si="99"/>
        <v>45</v>
      </c>
      <c r="E274" s="7">
        <f t="shared" si="93"/>
        <v>28747532759.598721</v>
      </c>
      <c r="F274" s="7">
        <f t="shared" si="94"/>
        <v>70891415.785170436</v>
      </c>
      <c r="G274" s="7">
        <f t="shared" si="87"/>
        <v>28818424175.383892</v>
      </c>
      <c r="H274" s="7">
        <f t="shared" si="88"/>
        <v>96061413.917946309</v>
      </c>
      <c r="I274" s="8">
        <f t="shared" si="89"/>
        <v>690705213.16130829</v>
      </c>
      <c r="J274" s="7">
        <f t="shared" si="90"/>
        <v>96061413.917946309</v>
      </c>
      <c r="K274" s="8">
        <f t="shared" si="85"/>
        <v>594643799.24336195</v>
      </c>
      <c r="L274" s="7">
        <v>0</v>
      </c>
      <c r="M274" s="7">
        <f t="shared" si="86"/>
        <v>28223780376.14053</v>
      </c>
      <c r="N274" s="139" t="s">
        <v>542</v>
      </c>
      <c r="O274" s="10">
        <f t="shared" si="91"/>
        <v>29</v>
      </c>
      <c r="P274" s="11">
        <f t="shared" si="95"/>
        <v>98441549.033772334</v>
      </c>
      <c r="Q274" s="11">
        <f t="shared" si="92"/>
        <v>596015475.91406763</v>
      </c>
      <c r="R274" s="37">
        <f t="shared" si="96"/>
        <v>694457024.94783998</v>
      </c>
      <c r="S274" s="39">
        <f t="shared" si="97"/>
        <v>2.4444444444444446</v>
      </c>
      <c r="T274" s="38">
        <f t="shared" ref="T274:T318" si="100">IF(V274&lt;P274,V274,P274)</f>
        <v>98441549.033772334</v>
      </c>
      <c r="U274" s="15">
        <f t="shared" ref="U274:U318" si="101">V274-T274</f>
        <v>1599120067.5053923</v>
      </c>
      <c r="V274" s="15">
        <f t="shared" si="98"/>
        <v>1697561616.5391645</v>
      </c>
      <c r="W274" s="13"/>
      <c r="X274" s="14"/>
      <c r="Y274" s="138"/>
    </row>
    <row r="275" spans="1:25" x14ac:dyDescent="0.35">
      <c r="A275" s="1">
        <v>52841</v>
      </c>
      <c r="B275" s="9">
        <f t="shared" si="84"/>
        <v>30</v>
      </c>
      <c r="C275" s="5">
        <f>VLOOKUP(A275,Encargos!$A$8:$B$652,2,0)</f>
        <v>2.4659999999999999E-3</v>
      </c>
      <c r="D275">
        <f t="shared" si="99"/>
        <v>44</v>
      </c>
      <c r="E275" s="7">
        <f t="shared" si="93"/>
        <v>28223780376.14053</v>
      </c>
      <c r="F275" s="7">
        <f t="shared" si="94"/>
        <v>69599842.407562539</v>
      </c>
      <c r="G275" s="7">
        <f t="shared" si="87"/>
        <v>28293380218.548092</v>
      </c>
      <c r="H275" s="7">
        <f t="shared" si="88"/>
        <v>94311267.395160317</v>
      </c>
      <c r="I275" s="8">
        <f t="shared" si="89"/>
        <v>692408492.21696401</v>
      </c>
      <c r="J275" s="7">
        <f t="shared" si="90"/>
        <v>94311267.395160317</v>
      </c>
      <c r="K275" s="8">
        <f t="shared" si="85"/>
        <v>598097224.82180369</v>
      </c>
      <c r="L275" s="7">
        <v>0</v>
      </c>
      <c r="M275" s="7">
        <f t="shared" si="86"/>
        <v>27695282993.726288</v>
      </c>
      <c r="N275" s="139" t="s">
        <v>323</v>
      </c>
      <c r="O275" s="10">
        <f t="shared" si="91"/>
        <v>29</v>
      </c>
      <c r="P275" s="11">
        <f t="shared" si="95"/>
        <v>96772365.553452313</v>
      </c>
      <c r="Q275" s="11">
        <f t="shared" si="92"/>
        <v>599522910.43795979</v>
      </c>
      <c r="R275" s="37">
        <f t="shared" si="96"/>
        <v>696295275.99141216</v>
      </c>
      <c r="S275" s="39">
        <f t="shared" si="97"/>
        <v>2.4444444444444446</v>
      </c>
      <c r="T275" s="38">
        <f t="shared" si="100"/>
        <v>96772365.553452313</v>
      </c>
      <c r="U275" s="15">
        <f t="shared" si="101"/>
        <v>1605282753.5366664</v>
      </c>
      <c r="V275" s="15">
        <f t="shared" si="98"/>
        <v>1702055119.0901186</v>
      </c>
      <c r="W275" s="13"/>
      <c r="X275" s="14"/>
      <c r="Y275" s="138"/>
    </row>
    <row r="276" spans="1:25" x14ac:dyDescent="0.35">
      <c r="A276" s="1">
        <v>52871</v>
      </c>
      <c r="B276" s="9">
        <f t="shared" si="84"/>
        <v>31</v>
      </c>
      <c r="C276" s="5">
        <f>VLOOKUP(A276,Encargos!$A$8:$B$652,2,0)</f>
        <v>2.4659999999999999E-3</v>
      </c>
      <c r="D276">
        <f t="shared" si="99"/>
        <v>43</v>
      </c>
      <c r="E276" s="7">
        <f t="shared" si="93"/>
        <v>27695282993.726288</v>
      </c>
      <c r="F276" s="7">
        <f t="shared" si="94"/>
        <v>68296567.862529024</v>
      </c>
      <c r="G276" s="7">
        <f t="shared" si="87"/>
        <v>27763579561.588818</v>
      </c>
      <c r="H276" s="7">
        <f t="shared" si="88"/>
        <v>92545265.205296069</v>
      </c>
      <c r="I276" s="8">
        <f t="shared" si="89"/>
        <v>694115971.55877113</v>
      </c>
      <c r="J276" s="7">
        <f t="shared" si="90"/>
        <v>92545265.205296069</v>
      </c>
      <c r="K276" s="8">
        <f t="shared" si="85"/>
        <v>601570706.35347509</v>
      </c>
      <c r="L276" s="7">
        <v>0</v>
      </c>
      <c r="M276" s="7">
        <f t="shared" si="86"/>
        <v>27162008855.235344</v>
      </c>
      <c r="N276" s="139" t="s">
        <v>543</v>
      </c>
      <c r="O276" s="10">
        <f t="shared" si="91"/>
        <v>29</v>
      </c>
      <c r="P276" s="11">
        <f t="shared" si="95"/>
        <v>94927948.63789767</v>
      </c>
      <c r="Q276" s="11">
        <f t="shared" si="92"/>
        <v>602958361.45848906</v>
      </c>
      <c r="R276" s="37">
        <f t="shared" si="96"/>
        <v>697886310.09638667</v>
      </c>
      <c r="S276" s="39">
        <f t="shared" si="97"/>
        <v>2.4444444444444446</v>
      </c>
      <c r="T276" s="38">
        <f t="shared" si="100"/>
        <v>94927948.63789767</v>
      </c>
      <c r="U276" s="15">
        <f t="shared" si="101"/>
        <v>1611016364.9310477</v>
      </c>
      <c r="V276" s="15">
        <f t="shared" si="98"/>
        <v>1705944313.5689454</v>
      </c>
      <c r="W276" s="13"/>
      <c r="X276" s="14"/>
      <c r="Y276" s="138"/>
    </row>
    <row r="277" spans="1:25" x14ac:dyDescent="0.35">
      <c r="A277" s="1">
        <v>52902</v>
      </c>
      <c r="B277" s="9">
        <f t="shared" si="84"/>
        <v>30</v>
      </c>
      <c r="C277" s="5">
        <f>VLOOKUP(A277,Encargos!$A$8:$B$652,2,0)</f>
        <v>2.4659999999999999E-3</v>
      </c>
      <c r="D277">
        <f t="shared" si="99"/>
        <v>42</v>
      </c>
      <c r="E277" s="7">
        <f t="shared" si="93"/>
        <v>27162008855.235344</v>
      </c>
      <c r="F277" s="7">
        <f t="shared" si="94"/>
        <v>66981513.837010354</v>
      </c>
      <c r="G277" s="7">
        <f t="shared" si="87"/>
        <v>27228990369.072353</v>
      </c>
      <c r="H277" s="7">
        <f t="shared" si="88"/>
        <v>90763301.230241179</v>
      </c>
      <c r="I277" s="8">
        <f t="shared" si="89"/>
        <v>695827661.54463506</v>
      </c>
      <c r="J277" s="7">
        <f t="shared" si="90"/>
        <v>90763301.230241179</v>
      </c>
      <c r="K277" s="8">
        <f t="shared" si="85"/>
        <v>605064360.31439388</v>
      </c>
      <c r="L277" s="7">
        <v>0</v>
      </c>
      <c r="M277" s="7">
        <f t="shared" si="86"/>
        <v>26623926008.757957</v>
      </c>
      <c r="N277" s="139" t="s">
        <v>325</v>
      </c>
      <c r="O277" s="10">
        <f t="shared" si="91"/>
        <v>29</v>
      </c>
      <c r="P277" s="11">
        <f t="shared" si="95"/>
        <v>93226985.066680312</v>
      </c>
      <c r="Q277" s="11">
        <f t="shared" si="92"/>
        <v>606506653.50611687</v>
      </c>
      <c r="R277" s="37">
        <f t="shared" si="96"/>
        <v>699733638.57279718</v>
      </c>
      <c r="S277" s="39">
        <f t="shared" si="97"/>
        <v>2.4444444444444446</v>
      </c>
      <c r="T277" s="38">
        <f t="shared" si="100"/>
        <v>93226985.066680312</v>
      </c>
      <c r="U277" s="15">
        <f t="shared" si="101"/>
        <v>1617233020.3334908</v>
      </c>
      <c r="V277" s="15">
        <f t="shared" si="98"/>
        <v>1710460005.400171</v>
      </c>
      <c r="W277" s="13"/>
      <c r="X277" s="14"/>
      <c r="Y277" s="138"/>
    </row>
    <row r="278" spans="1:25" x14ac:dyDescent="0.35">
      <c r="A278" s="1">
        <v>52932</v>
      </c>
      <c r="B278" s="9">
        <f t="shared" si="84"/>
        <v>31</v>
      </c>
      <c r="C278" s="5">
        <f>VLOOKUP(A278,Encargos!$A$8:$B$652,2,0)</f>
        <v>2.4659999999999999E-3</v>
      </c>
      <c r="D278">
        <f t="shared" si="99"/>
        <v>41</v>
      </c>
      <c r="E278" s="7">
        <f t="shared" si="93"/>
        <v>26623926008.757957</v>
      </c>
      <c r="F278" s="7">
        <f t="shared" si="94"/>
        <v>65654601.53759712</v>
      </c>
      <c r="G278" s="7">
        <f t="shared" si="87"/>
        <v>26689580610.295555</v>
      </c>
      <c r="H278" s="7">
        <f t="shared" si="88"/>
        <v>88965268.700985193</v>
      </c>
      <c r="I278" s="8">
        <f t="shared" si="89"/>
        <v>697543572.55800414</v>
      </c>
      <c r="J278" s="7">
        <f t="shared" si="90"/>
        <v>88965268.700985193</v>
      </c>
      <c r="K278" s="8">
        <f t="shared" si="85"/>
        <v>608578303.85701895</v>
      </c>
      <c r="L278" s="7">
        <v>0</v>
      </c>
      <c r="M278" s="7">
        <f t="shared" si="86"/>
        <v>26081002306.438538</v>
      </c>
      <c r="N278" s="139" t="s">
        <v>544</v>
      </c>
      <c r="O278" s="10">
        <f t="shared" si="91"/>
        <v>29</v>
      </c>
      <c r="P278" s="11">
        <f t="shared" si="95"/>
        <v>91350405.806828469</v>
      </c>
      <c r="Q278" s="11">
        <f t="shared" si="92"/>
        <v>609982123.52647567</v>
      </c>
      <c r="R278" s="37">
        <f t="shared" si="96"/>
        <v>701332529.33330417</v>
      </c>
      <c r="S278" s="39">
        <f t="shared" si="97"/>
        <v>2.4444444444444446</v>
      </c>
      <c r="T278" s="38">
        <f t="shared" si="100"/>
        <v>91350405.806828469</v>
      </c>
      <c r="U278" s="15">
        <f t="shared" si="101"/>
        <v>1623017999.2301373</v>
      </c>
      <c r="V278" s="15">
        <f t="shared" si="98"/>
        <v>1714368405.0369658</v>
      </c>
      <c r="W278" s="13"/>
      <c r="X278" s="14"/>
      <c r="Y278" s="138"/>
    </row>
    <row r="279" spans="1:25" x14ac:dyDescent="0.35">
      <c r="A279" s="1">
        <v>52963</v>
      </c>
      <c r="B279" s="9">
        <f t="shared" si="84"/>
        <v>31</v>
      </c>
      <c r="C279" s="5">
        <f>VLOOKUP(A279,Encargos!$A$8:$B$652,2,0)</f>
        <v>2.4659999999999999E-3</v>
      </c>
      <c r="D279">
        <f t="shared" si="99"/>
        <v>40</v>
      </c>
      <c r="E279" s="7">
        <f t="shared" si="93"/>
        <v>26081002306.438538</v>
      </c>
      <c r="F279" s="7">
        <f t="shared" si="94"/>
        <v>64315751.687677428</v>
      </c>
      <c r="G279" s="7">
        <f t="shared" si="87"/>
        <v>26145318058.126217</v>
      </c>
      <c r="H279" s="7">
        <f t="shared" si="88"/>
        <v>87151060.193754062</v>
      </c>
      <c r="I279" s="8">
        <f t="shared" si="89"/>
        <v>699263715.00793219</v>
      </c>
      <c r="J279" s="7">
        <f t="shared" si="90"/>
        <v>87151060.193754062</v>
      </c>
      <c r="K279" s="8">
        <f t="shared" si="85"/>
        <v>612112654.81417811</v>
      </c>
      <c r="L279" s="7">
        <v>0</v>
      </c>
      <c r="M279" s="7">
        <f t="shared" si="86"/>
        <v>25533205403.312038</v>
      </c>
      <c r="N279" s="139" t="s">
        <v>545</v>
      </c>
      <c r="O279" s="10">
        <f t="shared" si="91"/>
        <v>29</v>
      </c>
      <c r="P279" s="11">
        <f t="shared" si="95"/>
        <v>89537388.109404474</v>
      </c>
      <c r="Q279" s="11">
        <f t="shared" si="92"/>
        <v>613524627.24123549</v>
      </c>
      <c r="R279" s="37">
        <f t="shared" si="96"/>
        <v>703062015.35063994</v>
      </c>
      <c r="S279" s="39">
        <f t="shared" si="97"/>
        <v>2.5555555555555554</v>
      </c>
      <c r="T279" s="38">
        <f t="shared" si="100"/>
        <v>89537388.109404474</v>
      </c>
      <c r="U279" s="15">
        <f t="shared" si="101"/>
        <v>1707176651.1200085</v>
      </c>
      <c r="V279" s="15">
        <f t="shared" si="98"/>
        <v>1796714039.229413</v>
      </c>
      <c r="W279" s="13"/>
      <c r="X279" s="14"/>
      <c r="Y279" s="138"/>
    </row>
    <row r="280" spans="1:25" x14ac:dyDescent="0.35">
      <c r="A280" s="1">
        <v>52994</v>
      </c>
      <c r="B280" s="9">
        <f t="shared" si="84"/>
        <v>28</v>
      </c>
      <c r="C280" s="5">
        <f>VLOOKUP(A280,Encargos!$A$8:$B$652,2,0)</f>
        <v>2.4659999999999999E-3</v>
      </c>
      <c r="D280">
        <f t="shared" si="99"/>
        <v>39</v>
      </c>
      <c r="E280" s="7">
        <f t="shared" si="93"/>
        <v>25533205403.312038</v>
      </c>
      <c r="F280" s="7">
        <f t="shared" si="94"/>
        <v>62964884.524567485</v>
      </c>
      <c r="G280" s="7">
        <f t="shared" si="87"/>
        <v>25596170287.836605</v>
      </c>
      <c r="H280" s="7">
        <f t="shared" si="88"/>
        <v>85320567.626122028</v>
      </c>
      <c r="I280" s="8">
        <f t="shared" si="89"/>
        <v>700988099.32914174</v>
      </c>
      <c r="J280" s="7">
        <f t="shared" si="90"/>
        <v>85320567.626122028</v>
      </c>
      <c r="K280" s="8">
        <f t="shared" si="85"/>
        <v>615667531.70301974</v>
      </c>
      <c r="L280" s="7">
        <v>0</v>
      </c>
      <c r="M280" s="7">
        <f t="shared" si="86"/>
        <v>24980502756.133583</v>
      </c>
      <c r="N280" s="139" t="s">
        <v>328</v>
      </c>
      <c r="O280" s="10">
        <f t="shared" si="91"/>
        <v>27</v>
      </c>
      <c r="P280" s="11">
        <f t="shared" si="95"/>
        <v>87781844.322372347</v>
      </c>
      <c r="Q280" s="11">
        <f t="shared" si="92"/>
        <v>617131480.70309806</v>
      </c>
      <c r="R280" s="37">
        <f t="shared" si="96"/>
        <v>704913325.02547038</v>
      </c>
      <c r="S280" s="39">
        <f t="shared" si="97"/>
        <v>2.5555555555555554</v>
      </c>
      <c r="T280" s="38">
        <f t="shared" si="100"/>
        <v>87781844.322372347</v>
      </c>
      <c r="U280" s="15">
        <f t="shared" si="101"/>
        <v>1713663319.6316073</v>
      </c>
      <c r="V280" s="15">
        <f t="shared" si="98"/>
        <v>1801445163.9539797</v>
      </c>
      <c r="W280" s="13"/>
      <c r="X280" s="14"/>
      <c r="Y280" s="138"/>
    </row>
    <row r="281" spans="1:25" x14ac:dyDescent="0.35">
      <c r="A281" s="1">
        <v>53022</v>
      </c>
      <c r="B281" s="9">
        <f t="shared" si="84"/>
        <v>31</v>
      </c>
      <c r="C281" s="5">
        <f>VLOOKUP(A281,Encargos!$A$8:$B$652,2,0)</f>
        <v>2.4659999999999999E-3</v>
      </c>
      <c r="D281">
        <f t="shared" si="99"/>
        <v>38</v>
      </c>
      <c r="E281" s="7">
        <f t="shared" si="93"/>
        <v>24980502756.133583</v>
      </c>
      <c r="F281" s="7">
        <f t="shared" si="94"/>
        <v>61601919.796625413</v>
      </c>
      <c r="G281" s="7">
        <f t="shared" si="87"/>
        <v>25042104675.93021</v>
      </c>
      <c r="H281" s="7">
        <f t="shared" si="88"/>
        <v>83473682.253100708</v>
      </c>
      <c r="I281" s="8">
        <f t="shared" si="89"/>
        <v>702716735.98208737</v>
      </c>
      <c r="J281" s="7">
        <f t="shared" si="90"/>
        <v>83473682.253100708</v>
      </c>
      <c r="K281" s="8">
        <f t="shared" si="85"/>
        <v>619243053.72898662</v>
      </c>
      <c r="L281" s="7">
        <v>0</v>
      </c>
      <c r="M281" s="7">
        <f t="shared" si="86"/>
        <v>24422861622.201225</v>
      </c>
      <c r="N281" s="139" t="s">
        <v>546</v>
      </c>
      <c r="O281" s="10">
        <f t="shared" si="91"/>
        <v>29</v>
      </c>
      <c r="P281" s="11">
        <f t="shared" si="95"/>
        <v>85862318.65119946</v>
      </c>
      <c r="Q281" s="11">
        <f t="shared" si="92"/>
        <v>620671473.98894286</v>
      </c>
      <c r="R281" s="37">
        <f t="shared" si="96"/>
        <v>706533792.64014232</v>
      </c>
      <c r="S281" s="39">
        <f t="shared" si="97"/>
        <v>2.5555555555555554</v>
      </c>
      <c r="T281" s="38">
        <f t="shared" si="100"/>
        <v>85862318.65119946</v>
      </c>
      <c r="U281" s="15">
        <f t="shared" si="101"/>
        <v>1719724040.3180528</v>
      </c>
      <c r="V281" s="15">
        <f t="shared" si="98"/>
        <v>1805586358.9692523</v>
      </c>
      <c r="W281" s="13"/>
      <c r="X281" s="14"/>
      <c r="Y281" s="138"/>
    </row>
    <row r="282" spans="1:25" x14ac:dyDescent="0.35">
      <c r="A282" s="1">
        <v>53053</v>
      </c>
      <c r="B282" s="9">
        <f t="shared" si="84"/>
        <v>30</v>
      </c>
      <c r="C282" s="5">
        <f>VLOOKUP(A282,Encargos!$A$8:$B$652,2,0)</f>
        <v>2.4659999999999999E-3</v>
      </c>
      <c r="D282">
        <f t="shared" si="99"/>
        <v>37</v>
      </c>
      <c r="E282" s="7">
        <f t="shared" si="93"/>
        <v>24422861622.201225</v>
      </c>
      <c r="F282" s="7">
        <f t="shared" si="94"/>
        <v>60226776.760348216</v>
      </c>
      <c r="G282" s="7">
        <f t="shared" si="87"/>
        <v>24483088398.961575</v>
      </c>
      <c r="H282" s="7">
        <f t="shared" si="88"/>
        <v>81610294.663205251</v>
      </c>
      <c r="I282" s="8">
        <f t="shared" si="89"/>
        <v>704449635.45301926</v>
      </c>
      <c r="J282" s="7">
        <f t="shared" si="90"/>
        <v>81610294.663205251</v>
      </c>
      <c r="K282" s="8">
        <f t="shared" si="85"/>
        <v>622839340.789814</v>
      </c>
      <c r="L282" s="7">
        <v>0</v>
      </c>
      <c r="M282" s="7">
        <f t="shared" si="86"/>
        <v>23860249058.171761</v>
      </c>
      <c r="N282" s="139" t="s">
        <v>330</v>
      </c>
      <c r="O282" s="10">
        <f t="shared" si="91"/>
        <v>29</v>
      </c>
      <c r="P282" s="11">
        <f t="shared" si="95"/>
        <v>84080007.052980497</v>
      </c>
      <c r="Q282" s="11">
        <f t="shared" si="92"/>
        <v>624324004.23998249</v>
      </c>
      <c r="R282" s="37">
        <f t="shared" si="96"/>
        <v>708404011.29296303</v>
      </c>
      <c r="S282" s="39">
        <f t="shared" si="97"/>
        <v>2.5555555555555554</v>
      </c>
      <c r="T282" s="38">
        <f t="shared" si="100"/>
        <v>84080007.052980497</v>
      </c>
      <c r="U282" s="15">
        <f t="shared" si="101"/>
        <v>1726285799.5845916</v>
      </c>
      <c r="V282" s="15">
        <f t="shared" si="98"/>
        <v>1810365806.6375721</v>
      </c>
      <c r="W282" s="13"/>
      <c r="X282" s="14"/>
      <c r="Y282" s="138"/>
    </row>
    <row r="283" spans="1:25" x14ac:dyDescent="0.35">
      <c r="A283" s="1">
        <v>53083</v>
      </c>
      <c r="B283" s="9">
        <f t="shared" si="84"/>
        <v>31</v>
      </c>
      <c r="C283" s="5">
        <f>VLOOKUP(A283,Encargos!$A$8:$B$652,2,0)</f>
        <v>2.4659999999999999E-3</v>
      </c>
      <c r="D283">
        <f t="shared" si="99"/>
        <v>36</v>
      </c>
      <c r="E283" s="7">
        <f t="shared" si="93"/>
        <v>23860249058.171761</v>
      </c>
      <c r="F283" s="7">
        <f t="shared" si="94"/>
        <v>58839374.177451558</v>
      </c>
      <c r="G283" s="7">
        <f t="shared" si="87"/>
        <v>23919088432.349213</v>
      </c>
      <c r="H283" s="7">
        <f t="shared" si="88"/>
        <v>79730294.774497375</v>
      </c>
      <c r="I283" s="8">
        <f t="shared" si="89"/>
        <v>706186808.25404632</v>
      </c>
      <c r="J283" s="7">
        <f t="shared" si="90"/>
        <v>79730294.774497375</v>
      </c>
      <c r="K283" s="8">
        <f t="shared" si="85"/>
        <v>626456513.47954893</v>
      </c>
      <c r="L283" s="7">
        <v>0</v>
      </c>
      <c r="M283" s="7">
        <f t="shared" si="86"/>
        <v>23292631918.869663</v>
      </c>
      <c r="N283" s="139" t="s">
        <v>547</v>
      </c>
      <c r="O283" s="10">
        <f t="shared" si="91"/>
        <v>29</v>
      </c>
      <c r="P283" s="11">
        <f t="shared" si="95"/>
        <v>82121140.677171111</v>
      </c>
      <c r="Q283" s="11">
        <f t="shared" si="92"/>
        <v>627901573.17048478</v>
      </c>
      <c r="R283" s="37">
        <f t="shared" si="96"/>
        <v>710022713.84765589</v>
      </c>
      <c r="S283" s="39">
        <f t="shared" si="97"/>
        <v>2.5555555555555554</v>
      </c>
      <c r="T283" s="38">
        <f t="shared" si="100"/>
        <v>82121140.677171111</v>
      </c>
      <c r="U283" s="15">
        <f t="shared" si="101"/>
        <v>1732381350.2668381</v>
      </c>
      <c r="V283" s="15">
        <f t="shared" si="98"/>
        <v>1814502490.9440093</v>
      </c>
      <c r="W283" s="13"/>
      <c r="X283" s="14"/>
      <c r="Y283" s="138"/>
    </row>
    <row r="284" spans="1:25" x14ac:dyDescent="0.35">
      <c r="A284" s="1">
        <v>53114</v>
      </c>
      <c r="B284" s="9">
        <f t="shared" si="84"/>
        <v>30</v>
      </c>
      <c r="C284" s="5">
        <f>VLOOKUP(A284,Encargos!$A$8:$B$652,2,0)</f>
        <v>2.4659999999999999E-3</v>
      </c>
      <c r="D284">
        <f t="shared" si="99"/>
        <v>35</v>
      </c>
      <c r="E284" s="7">
        <f t="shared" si="93"/>
        <v>23292631918.869663</v>
      </c>
      <c r="F284" s="7">
        <f t="shared" si="94"/>
        <v>57439630.311932586</v>
      </c>
      <c r="G284" s="7">
        <f t="shared" si="87"/>
        <v>23350071549.181595</v>
      </c>
      <c r="H284" s="7">
        <f t="shared" si="88"/>
        <v>77833571.830605328</v>
      </c>
      <c r="I284" s="8">
        <f t="shared" si="89"/>
        <v>707928264.92320085</v>
      </c>
      <c r="J284" s="7">
        <f t="shared" si="90"/>
        <v>77833571.830605328</v>
      </c>
      <c r="K284" s="8">
        <f t="shared" si="85"/>
        <v>630094693.09259558</v>
      </c>
      <c r="L284" s="7">
        <v>0</v>
      </c>
      <c r="M284" s="7">
        <f t="shared" si="86"/>
        <v>22719976856.088997</v>
      </c>
      <c r="N284" s="139" t="s">
        <v>332</v>
      </c>
      <c r="O284" s="10">
        <f t="shared" si="91"/>
        <v>29</v>
      </c>
      <c r="P284" s="11">
        <f t="shared" si="95"/>
        <v>80305516.650614321</v>
      </c>
      <c r="Q284" s="11">
        <f t="shared" si="92"/>
        <v>631596651.14134932</v>
      </c>
      <c r="R284" s="37">
        <f t="shared" si="96"/>
        <v>711902167.79196358</v>
      </c>
      <c r="S284" s="39">
        <f t="shared" si="97"/>
        <v>2.5555555555555554</v>
      </c>
      <c r="T284" s="38">
        <f t="shared" si="100"/>
        <v>80305516.650614321</v>
      </c>
      <c r="U284" s="15">
        <f t="shared" si="101"/>
        <v>1739000023.2621815</v>
      </c>
      <c r="V284" s="15">
        <f t="shared" si="98"/>
        <v>1819305539.9127958</v>
      </c>
      <c r="W284" s="13"/>
      <c r="X284" s="14"/>
      <c r="Y284" s="138"/>
    </row>
    <row r="285" spans="1:25" x14ac:dyDescent="0.35">
      <c r="A285" s="1">
        <v>53144</v>
      </c>
      <c r="B285" s="9">
        <f t="shared" ref="B285:B318" si="102">DAY(EDATE(A285,1)-1)</f>
        <v>31</v>
      </c>
      <c r="C285" s="5">
        <f>VLOOKUP(A285,Encargos!$A$8:$B$652,2,0)</f>
        <v>2.4659999999999999E-3</v>
      </c>
      <c r="D285">
        <f t="shared" si="99"/>
        <v>34</v>
      </c>
      <c r="E285" s="7">
        <f t="shared" si="93"/>
        <v>22719976856.088997</v>
      </c>
      <c r="F285" s="7">
        <f t="shared" si="94"/>
        <v>56027462.927115463</v>
      </c>
      <c r="G285" s="7">
        <f t="shared" si="87"/>
        <v>22776004319.016113</v>
      </c>
      <c r="H285" s="7">
        <f t="shared" si="88"/>
        <v>75920014.39672038</v>
      </c>
      <c r="I285" s="8">
        <f t="shared" si="89"/>
        <v>709674016.02450144</v>
      </c>
      <c r="J285" s="7">
        <f t="shared" si="90"/>
        <v>75920014.39672038</v>
      </c>
      <c r="K285" s="8">
        <f t="shared" si="85"/>
        <v>633754001.62778103</v>
      </c>
      <c r="L285" s="7">
        <v>0</v>
      </c>
      <c r="M285" s="7">
        <f t="shared" si="86"/>
        <v>22142250317.388332</v>
      </c>
      <c r="N285" s="139" t="s">
        <v>548</v>
      </c>
      <c r="O285" s="10">
        <f t="shared" si="91"/>
        <v>29</v>
      </c>
      <c r="P285" s="11">
        <f t="shared" si="95"/>
        <v>78312969.05156754</v>
      </c>
      <c r="Q285" s="11">
        <f t="shared" si="92"/>
        <v>635215894.57967138</v>
      </c>
      <c r="R285" s="37">
        <f t="shared" si="96"/>
        <v>713528863.63123894</v>
      </c>
      <c r="S285" s="39">
        <f t="shared" si="97"/>
        <v>2.5555555555555554</v>
      </c>
      <c r="T285" s="38">
        <f t="shared" si="100"/>
        <v>78312969.05156754</v>
      </c>
      <c r="U285" s="15">
        <f t="shared" si="101"/>
        <v>1745149682.4504874</v>
      </c>
      <c r="V285" s="15">
        <f t="shared" si="98"/>
        <v>1823462651.5020549</v>
      </c>
      <c r="W285" s="13"/>
      <c r="X285" s="14"/>
      <c r="Y285" s="138"/>
    </row>
    <row r="286" spans="1:25" x14ac:dyDescent="0.35">
      <c r="A286" s="1">
        <v>53175</v>
      </c>
      <c r="B286" s="9">
        <f t="shared" si="102"/>
        <v>31</v>
      </c>
      <c r="C286" s="5">
        <f>VLOOKUP(A286,Encargos!$A$8:$B$652,2,0)</f>
        <v>2.4659999999999999E-3</v>
      </c>
      <c r="D286">
        <f t="shared" si="99"/>
        <v>33</v>
      </c>
      <c r="E286" s="7">
        <f t="shared" si="93"/>
        <v>22142250317.388332</v>
      </c>
      <c r="F286" s="7">
        <f t="shared" si="94"/>
        <v>54602789.282679625</v>
      </c>
      <c r="G286" s="7">
        <f t="shared" si="87"/>
        <v>22196853106.671013</v>
      </c>
      <c r="H286" s="7">
        <f t="shared" si="88"/>
        <v>73989510.355570048</v>
      </c>
      <c r="I286" s="8">
        <f t="shared" si="89"/>
        <v>711424072.14801788</v>
      </c>
      <c r="J286" s="7">
        <f t="shared" si="90"/>
        <v>73989510.355570048</v>
      </c>
      <c r="K286" s="8">
        <f t="shared" si="85"/>
        <v>637434561.79244781</v>
      </c>
      <c r="L286" s="7">
        <v>0</v>
      </c>
      <c r="M286" s="7">
        <f t="shared" si="86"/>
        <v>21559418544.878567</v>
      </c>
      <c r="N286" s="139" t="s">
        <v>549</v>
      </c>
      <c r="O286" s="10">
        <f t="shared" si="91"/>
        <v>29</v>
      </c>
      <c r="P286" s="11">
        <f t="shared" si="95"/>
        <v>76383481.043329701</v>
      </c>
      <c r="Q286" s="11">
        <f t="shared" si="92"/>
        <v>638904944.76562393</v>
      </c>
      <c r="R286" s="37">
        <f t="shared" si="96"/>
        <v>715288425.80895364</v>
      </c>
      <c r="S286" s="39">
        <f t="shared" si="97"/>
        <v>2.5555555555555554</v>
      </c>
      <c r="T286" s="38">
        <f t="shared" si="100"/>
        <v>76383481.043329701</v>
      </c>
      <c r="U286" s="15">
        <f t="shared" si="101"/>
        <v>1751575829.3573294</v>
      </c>
      <c r="V286" s="15">
        <f t="shared" si="98"/>
        <v>1827959310.4006591</v>
      </c>
      <c r="W286" s="13"/>
      <c r="X286" s="14"/>
      <c r="Y286" s="138"/>
    </row>
    <row r="287" spans="1:25" x14ac:dyDescent="0.35">
      <c r="A287" s="1">
        <v>53206</v>
      </c>
      <c r="B287" s="9">
        <f t="shared" si="102"/>
        <v>30</v>
      </c>
      <c r="C287" s="5">
        <f>VLOOKUP(A287,Encargos!$A$8:$B$652,2,0)</f>
        <v>2.4659999999999999E-3</v>
      </c>
      <c r="D287">
        <f t="shared" si="99"/>
        <v>32</v>
      </c>
      <c r="E287" s="7">
        <f t="shared" si="93"/>
        <v>21559418544.878567</v>
      </c>
      <c r="F287" s="7">
        <f t="shared" si="94"/>
        <v>53165526.131670542</v>
      </c>
      <c r="G287" s="7">
        <f t="shared" si="87"/>
        <v>21612584071.010239</v>
      </c>
      <c r="H287" s="7">
        <f t="shared" si="88"/>
        <v>72041946.90336746</v>
      </c>
      <c r="I287" s="8">
        <f t="shared" si="89"/>
        <v>713178443.909935</v>
      </c>
      <c r="J287" s="7">
        <f t="shared" si="90"/>
        <v>72041946.90336746</v>
      </c>
      <c r="K287" s="8">
        <f t="shared" si="85"/>
        <v>641136497.00656748</v>
      </c>
      <c r="L287" s="7">
        <v>0</v>
      </c>
      <c r="M287" s="7">
        <f t="shared" si="86"/>
        <v>20971447574.00367</v>
      </c>
      <c r="N287" s="139" t="s">
        <v>335</v>
      </c>
      <c r="O287" s="10">
        <f t="shared" si="91"/>
        <v>29</v>
      </c>
      <c r="P287" s="11">
        <f t="shared" si="95"/>
        <v>74517042.842886373</v>
      </c>
      <c r="Q287" s="11">
        <f t="shared" si="92"/>
        <v>642664775.42659736</v>
      </c>
      <c r="R287" s="37">
        <f t="shared" si="96"/>
        <v>717181818.26948369</v>
      </c>
      <c r="S287" s="39">
        <f t="shared" si="97"/>
        <v>2.5555555555555554</v>
      </c>
      <c r="T287" s="38">
        <f t="shared" si="100"/>
        <v>74517042.842886373</v>
      </c>
      <c r="U287" s="15">
        <f t="shared" si="101"/>
        <v>1758280937.1791272</v>
      </c>
      <c r="V287" s="15">
        <f t="shared" si="98"/>
        <v>1832797980.0220137</v>
      </c>
      <c r="W287" s="13"/>
      <c r="X287" s="14"/>
      <c r="Y287" s="138"/>
    </row>
    <row r="288" spans="1:25" x14ac:dyDescent="0.35">
      <c r="A288" s="1">
        <v>53236</v>
      </c>
      <c r="B288" s="9">
        <f t="shared" si="102"/>
        <v>31</v>
      </c>
      <c r="C288" s="5">
        <f>VLOOKUP(A288,Encargos!$A$8:$B$652,2,0)</f>
        <v>2.4659999999999999E-3</v>
      </c>
      <c r="D288">
        <f t="shared" si="99"/>
        <v>31</v>
      </c>
      <c r="E288" s="7">
        <f t="shared" si="93"/>
        <v>20971447574.00367</v>
      </c>
      <c r="F288" s="7">
        <f t="shared" si="94"/>
        <v>51715589.71749305</v>
      </c>
      <c r="G288" s="7">
        <f t="shared" si="87"/>
        <v>21023163163.721161</v>
      </c>
      <c r="H288" s="7">
        <f t="shared" si="88"/>
        <v>70077210.545737207</v>
      </c>
      <c r="I288" s="8">
        <f t="shared" si="89"/>
        <v>714937141.95261681</v>
      </c>
      <c r="J288" s="7">
        <f t="shared" si="90"/>
        <v>70077210.545737207</v>
      </c>
      <c r="K288" s="8">
        <f t="shared" si="85"/>
        <v>644859931.40687966</v>
      </c>
      <c r="L288" s="7">
        <v>0</v>
      </c>
      <c r="M288" s="7">
        <f t="shared" si="86"/>
        <v>20378303232.314281</v>
      </c>
      <c r="N288" s="139" t="s">
        <v>550</v>
      </c>
      <c r="O288" s="10">
        <f t="shared" si="91"/>
        <v>29</v>
      </c>
      <c r="P288" s="11">
        <f t="shared" si="95"/>
        <v>72473135.477815658</v>
      </c>
      <c r="Q288" s="11">
        <f t="shared" si="92"/>
        <v>646347442.62773013</v>
      </c>
      <c r="R288" s="37">
        <f t="shared" si="96"/>
        <v>718820578.10554576</v>
      </c>
      <c r="S288" s="39">
        <f t="shared" si="97"/>
        <v>2.5555555555555554</v>
      </c>
      <c r="T288" s="38">
        <f t="shared" si="100"/>
        <v>72473135.477815658</v>
      </c>
      <c r="U288" s="15">
        <f t="shared" si="101"/>
        <v>1764512786.3474679</v>
      </c>
      <c r="V288" s="15">
        <f t="shared" si="98"/>
        <v>1836985921.8252835</v>
      </c>
      <c r="W288" s="13"/>
      <c r="X288" s="14"/>
      <c r="Y288" s="138"/>
    </row>
    <row r="289" spans="1:25" x14ac:dyDescent="0.35">
      <c r="A289" s="1">
        <v>53267</v>
      </c>
      <c r="B289" s="9">
        <f t="shared" si="102"/>
        <v>30</v>
      </c>
      <c r="C289" s="5">
        <f>VLOOKUP(A289,Encargos!$A$8:$B$652,2,0)</f>
        <v>2.4659999999999999E-3</v>
      </c>
      <c r="D289">
        <f t="shared" si="99"/>
        <v>30</v>
      </c>
      <c r="E289" s="7">
        <f t="shared" si="93"/>
        <v>20378303232.314281</v>
      </c>
      <c r="F289" s="7">
        <f t="shared" si="94"/>
        <v>50252895.770887017</v>
      </c>
      <c r="G289" s="7">
        <f t="shared" si="87"/>
        <v>20428556128.085167</v>
      </c>
      <c r="H289" s="7">
        <f t="shared" si="88"/>
        <v>68095187.093617231</v>
      </c>
      <c r="I289" s="8">
        <f t="shared" si="89"/>
        <v>716700176.94467175</v>
      </c>
      <c r="J289" s="7">
        <f t="shared" si="90"/>
        <v>68095187.093617231</v>
      </c>
      <c r="K289" s="8">
        <f t="shared" si="85"/>
        <v>648604989.85105455</v>
      </c>
      <c r="L289" s="7">
        <v>0</v>
      </c>
      <c r="M289" s="7">
        <f t="shared" si="86"/>
        <v>19779951138.234112</v>
      </c>
      <c r="N289" s="139" t="s">
        <v>551</v>
      </c>
      <c r="O289" s="10">
        <f t="shared" si="91"/>
        <v>29</v>
      </c>
      <c r="P289" s="11">
        <f t="shared" si="95"/>
        <v>70572249.358477473</v>
      </c>
      <c r="Q289" s="11">
        <f t="shared" si="92"/>
        <v>650151070.93322837</v>
      </c>
      <c r="R289" s="37">
        <f t="shared" si="96"/>
        <v>720723320.29170585</v>
      </c>
      <c r="S289" s="39">
        <f t="shared" si="97"/>
        <v>2.5555555555555554</v>
      </c>
      <c r="T289" s="38">
        <f t="shared" si="100"/>
        <v>70572249.358477473</v>
      </c>
      <c r="U289" s="15">
        <f t="shared" si="101"/>
        <v>1771276235.8314371</v>
      </c>
      <c r="V289" s="15">
        <f t="shared" si="98"/>
        <v>1841848485.1899147</v>
      </c>
      <c r="W289" s="13"/>
      <c r="X289" s="14"/>
      <c r="Y289" s="138"/>
    </row>
    <row r="290" spans="1:25" x14ac:dyDescent="0.35">
      <c r="A290" s="1">
        <v>53297</v>
      </c>
      <c r="B290" s="9">
        <f t="shared" si="102"/>
        <v>31</v>
      </c>
      <c r="C290" s="5">
        <f>VLOOKUP(A290,Encargos!$A$8:$B$652,2,0)</f>
        <v>2.4659999999999999E-3</v>
      </c>
      <c r="D290">
        <f t="shared" si="99"/>
        <v>29</v>
      </c>
      <c r="E290" s="7">
        <f t="shared" si="93"/>
        <v>19779951138.234112</v>
      </c>
      <c r="F290" s="7">
        <f t="shared" si="94"/>
        <v>48777359.50688532</v>
      </c>
      <c r="G290" s="7">
        <f t="shared" si="87"/>
        <v>19828728497.740997</v>
      </c>
      <c r="H290" s="7">
        <f t="shared" si="88"/>
        <v>66095761.65913666</v>
      </c>
      <c r="I290" s="8">
        <f t="shared" si="89"/>
        <v>718467559.58101737</v>
      </c>
      <c r="J290" s="7">
        <f t="shared" si="90"/>
        <v>66095761.65913666</v>
      </c>
      <c r="K290" s="8">
        <f t="shared" si="85"/>
        <v>652371797.92188072</v>
      </c>
      <c r="L290" s="7">
        <v>0</v>
      </c>
      <c r="M290" s="7">
        <f t="shared" si="86"/>
        <v>19176356699.819118</v>
      </c>
      <c r="N290" s="139" t="s">
        <v>552</v>
      </c>
      <c r="O290" s="10">
        <f t="shared" si="91"/>
        <v>29</v>
      </c>
      <c r="P290" s="11">
        <f t="shared" si="95"/>
        <v>68493535.542308286</v>
      </c>
      <c r="Q290" s="11">
        <f t="shared" si="92"/>
        <v>653876636.91452539</v>
      </c>
      <c r="R290" s="37">
        <f t="shared" si="96"/>
        <v>722370172.45683372</v>
      </c>
      <c r="S290" s="39">
        <f t="shared" si="97"/>
        <v>2.5555555555555554</v>
      </c>
      <c r="T290" s="38">
        <f t="shared" si="100"/>
        <v>68493535.542308286</v>
      </c>
      <c r="U290" s="15">
        <f t="shared" si="101"/>
        <v>1777563571.8473778</v>
      </c>
      <c r="V290" s="15">
        <f t="shared" si="98"/>
        <v>1846057107.3896861</v>
      </c>
      <c r="W290" s="13"/>
      <c r="X290" s="14"/>
      <c r="Y290" s="138"/>
    </row>
    <row r="291" spans="1:25" x14ac:dyDescent="0.35">
      <c r="A291" s="1">
        <v>53328</v>
      </c>
      <c r="B291" s="9">
        <f t="shared" si="102"/>
        <v>31</v>
      </c>
      <c r="C291" s="5">
        <f>VLOOKUP(A291,Encargos!$A$8:$B$652,2,0)</f>
        <v>2.4659999999999999E-3</v>
      </c>
      <c r="D291">
        <f t="shared" si="99"/>
        <v>28</v>
      </c>
      <c r="E291" s="7">
        <f t="shared" si="93"/>
        <v>19176356699.819118</v>
      </c>
      <c r="F291" s="7">
        <f t="shared" si="94"/>
        <v>47288895.621753946</v>
      </c>
      <c r="G291" s="7">
        <f t="shared" si="87"/>
        <v>19223645595.440872</v>
      </c>
      <c r="H291" s="7">
        <f t="shared" si="88"/>
        <v>64078818.651469581</v>
      </c>
      <c r="I291" s="8">
        <f t="shared" si="89"/>
        <v>720239300.58294427</v>
      </c>
      <c r="J291" s="7">
        <f t="shared" si="90"/>
        <v>64078818.651469581</v>
      </c>
      <c r="K291" s="8">
        <f t="shared" si="85"/>
        <v>656160481.93147469</v>
      </c>
      <c r="L291" s="7">
        <v>0</v>
      </c>
      <c r="M291" s="7">
        <f t="shared" si="86"/>
        <v>18567485113.509399</v>
      </c>
      <c r="N291" s="139" t="s">
        <v>553</v>
      </c>
      <c r="O291" s="10">
        <f t="shared" si="91"/>
        <v>29</v>
      </c>
      <c r="P291" s="11">
        <f t="shared" si="95"/>
        <v>66477476.945285097</v>
      </c>
      <c r="Q291" s="11">
        <f t="shared" si="92"/>
        <v>657674060.35682714</v>
      </c>
      <c r="R291" s="37">
        <f t="shared" si="96"/>
        <v>724151537.30211222</v>
      </c>
      <c r="S291" s="39">
        <f t="shared" si="97"/>
        <v>2.6666666666666665</v>
      </c>
      <c r="T291" s="38">
        <f t="shared" si="100"/>
        <v>66477476.945285097</v>
      </c>
      <c r="U291" s="15">
        <f t="shared" si="101"/>
        <v>1864593289.1936808</v>
      </c>
      <c r="V291" s="15">
        <f t="shared" si="98"/>
        <v>1931070766.1389658</v>
      </c>
      <c r="W291" s="13"/>
      <c r="X291" s="14"/>
      <c r="Y291" s="138"/>
    </row>
    <row r="292" spans="1:25" x14ac:dyDescent="0.35">
      <c r="A292" s="1">
        <v>53359</v>
      </c>
      <c r="B292" s="9">
        <f t="shared" si="102"/>
        <v>28</v>
      </c>
      <c r="C292" s="5">
        <f>VLOOKUP(A292,Encargos!$A$8:$B$652,2,0)</f>
        <v>2.4659999999999999E-3</v>
      </c>
      <c r="D292">
        <f t="shared" si="99"/>
        <v>27</v>
      </c>
      <c r="E292" s="7">
        <f t="shared" si="93"/>
        <v>18567485113.509399</v>
      </c>
      <c r="F292" s="7">
        <f t="shared" si="94"/>
        <v>45787418.289914176</v>
      </c>
      <c r="G292" s="7">
        <f t="shared" si="87"/>
        <v>18613272531.799313</v>
      </c>
      <c r="H292" s="7">
        <f t="shared" si="88"/>
        <v>62044241.772664376</v>
      </c>
      <c r="I292" s="8">
        <f t="shared" si="89"/>
        <v>722015410.69818187</v>
      </c>
      <c r="J292" s="7">
        <f t="shared" si="90"/>
        <v>62044241.772664376</v>
      </c>
      <c r="K292" s="8">
        <f t="shared" si="85"/>
        <v>659971168.92551744</v>
      </c>
      <c r="L292" s="7">
        <v>0</v>
      </c>
      <c r="M292" s="7">
        <f t="shared" si="86"/>
        <v>17953301362.873795</v>
      </c>
      <c r="N292" s="139" t="s">
        <v>554</v>
      </c>
      <c r="O292" s="10">
        <f t="shared" si="91"/>
        <v>27</v>
      </c>
      <c r="P292" s="11">
        <f t="shared" si="95"/>
        <v>64517915.934294425</v>
      </c>
      <c r="Q292" s="11">
        <f t="shared" si="92"/>
        <v>661540464.17510855</v>
      </c>
      <c r="R292" s="37">
        <f t="shared" si="96"/>
        <v>726058380.10940301</v>
      </c>
      <c r="S292" s="39">
        <f t="shared" si="97"/>
        <v>2.6666666666666665</v>
      </c>
      <c r="T292" s="38">
        <f t="shared" si="100"/>
        <v>64517915.934294425</v>
      </c>
      <c r="U292" s="15">
        <f t="shared" si="101"/>
        <v>1871637764.3574469</v>
      </c>
      <c r="V292" s="15">
        <f t="shared" si="98"/>
        <v>1936155680.2917414</v>
      </c>
      <c r="W292" s="13"/>
      <c r="X292" s="14"/>
      <c r="Y292" s="138"/>
    </row>
    <row r="293" spans="1:25" x14ac:dyDescent="0.35">
      <c r="A293" s="1">
        <v>53387</v>
      </c>
      <c r="B293" s="9">
        <f t="shared" si="102"/>
        <v>31</v>
      </c>
      <c r="C293" s="5">
        <f>VLOOKUP(A293,Encargos!$A$8:$B$652,2,0)</f>
        <v>2.4659999999999999E-3</v>
      </c>
      <c r="D293">
        <f t="shared" si="99"/>
        <v>26</v>
      </c>
      <c r="E293" s="7">
        <f t="shared" si="93"/>
        <v>17953301362.873795</v>
      </c>
      <c r="F293" s="7">
        <f t="shared" si="94"/>
        <v>44272841.160846777</v>
      </c>
      <c r="G293" s="7">
        <f t="shared" si="87"/>
        <v>17997574204.034641</v>
      </c>
      <c r="H293" s="7">
        <f t="shared" si="88"/>
        <v>59991914.013448805</v>
      </c>
      <c r="I293" s="8">
        <f t="shared" si="89"/>
        <v>723795900.7009635</v>
      </c>
      <c r="J293" s="7">
        <f t="shared" si="90"/>
        <v>59991914.013448805</v>
      </c>
      <c r="K293" s="8">
        <f t="shared" si="85"/>
        <v>663803986.68751466</v>
      </c>
      <c r="L293" s="7">
        <v>0</v>
      </c>
      <c r="M293" s="7">
        <f t="shared" si="86"/>
        <v>17333770217.34713</v>
      </c>
      <c r="N293" s="139" t="s">
        <v>555</v>
      </c>
      <c r="O293" s="10">
        <f t="shared" si="91"/>
        <v>29</v>
      </c>
      <c r="P293" s="11">
        <f t="shared" si="95"/>
        <v>62392259.825343922</v>
      </c>
      <c r="Q293" s="11">
        <f t="shared" si="92"/>
        <v>665335196.53720832</v>
      </c>
      <c r="R293" s="37">
        <f t="shared" si="96"/>
        <v>727727456.36255229</v>
      </c>
      <c r="S293" s="39">
        <f t="shared" si="97"/>
        <v>2.6666666666666665</v>
      </c>
      <c r="T293" s="38">
        <f t="shared" si="100"/>
        <v>62392259.825343922</v>
      </c>
      <c r="U293" s="15">
        <f t="shared" si="101"/>
        <v>1878214290.4747956</v>
      </c>
      <c r="V293" s="15">
        <f t="shared" si="98"/>
        <v>1940606550.3001394</v>
      </c>
      <c r="W293" s="13"/>
      <c r="X293" s="14"/>
      <c r="Y293" s="138"/>
    </row>
    <row r="294" spans="1:25" x14ac:dyDescent="0.35">
      <c r="A294" s="1">
        <v>53418</v>
      </c>
      <c r="B294" s="9">
        <f t="shared" si="102"/>
        <v>30</v>
      </c>
      <c r="C294" s="5">
        <f>VLOOKUP(A294,Encargos!$A$8:$B$652,2,0)</f>
        <v>2.4659999999999999E-3</v>
      </c>
      <c r="D294">
        <f t="shared" si="99"/>
        <v>25</v>
      </c>
      <c r="E294" s="7">
        <f t="shared" si="93"/>
        <v>17333770217.34713</v>
      </c>
      <c r="F294" s="7">
        <f t="shared" si="94"/>
        <v>42745077.35597802</v>
      </c>
      <c r="G294" s="7">
        <f t="shared" si="87"/>
        <v>17376515294.70311</v>
      </c>
      <c r="H294" s="7">
        <f t="shared" si="88"/>
        <v>57921717.649010368</v>
      </c>
      <c r="I294" s="8">
        <f t="shared" si="89"/>
        <v>725580781.39209223</v>
      </c>
      <c r="J294" s="7">
        <f t="shared" si="90"/>
        <v>57921717.649010368</v>
      </c>
      <c r="K294" s="8">
        <f t="shared" si="85"/>
        <v>667659063.74308181</v>
      </c>
      <c r="L294" s="7">
        <v>0</v>
      </c>
      <c r="M294" s="7">
        <f t="shared" si="86"/>
        <v>16708856230.960028</v>
      </c>
      <c r="N294" s="139" t="s">
        <v>556</v>
      </c>
      <c r="O294" s="10">
        <f t="shared" si="91"/>
        <v>29</v>
      </c>
      <c r="P294" s="11">
        <f t="shared" si="95"/>
        <v>60403211.292902425</v>
      </c>
      <c r="Q294" s="11">
        <f t="shared" si="92"/>
        <v>669250564.06137598</v>
      </c>
      <c r="R294" s="37">
        <f t="shared" si="96"/>
        <v>729653775.35427845</v>
      </c>
      <c r="S294" s="39">
        <f t="shared" si="97"/>
        <v>2.6666666666666665</v>
      </c>
      <c r="T294" s="38">
        <f t="shared" si="100"/>
        <v>60403211.292902425</v>
      </c>
      <c r="U294" s="15">
        <f t="shared" si="101"/>
        <v>1885340189.65184</v>
      </c>
      <c r="V294" s="15">
        <f t="shared" si="98"/>
        <v>1945743400.9447424</v>
      </c>
      <c r="W294" s="13"/>
      <c r="X294" s="14"/>
      <c r="Y294" s="138"/>
    </row>
    <row r="295" spans="1:25" x14ac:dyDescent="0.35">
      <c r="A295" s="1">
        <v>53448</v>
      </c>
      <c r="B295" s="9">
        <f t="shared" si="102"/>
        <v>31</v>
      </c>
      <c r="C295" s="5">
        <f>VLOOKUP(A295,Encargos!$A$8:$B$652,2,0)</f>
        <v>2.4659999999999999E-3</v>
      </c>
      <c r="D295">
        <f t="shared" si="99"/>
        <v>24</v>
      </c>
      <c r="E295" s="7">
        <f t="shared" si="93"/>
        <v>16708856230.960028</v>
      </c>
      <c r="F295" s="7">
        <f t="shared" si="94"/>
        <v>41204039.465547428</v>
      </c>
      <c r="G295" s="7">
        <f t="shared" si="87"/>
        <v>16750060270.425575</v>
      </c>
      <c r="H295" s="7">
        <f t="shared" si="88"/>
        <v>55833534.234751917</v>
      </c>
      <c r="I295" s="8">
        <f t="shared" si="89"/>
        <v>727370063.59900522</v>
      </c>
      <c r="J295" s="7">
        <f t="shared" si="90"/>
        <v>55833534.234751917</v>
      </c>
      <c r="K295" s="8">
        <f t="shared" si="85"/>
        <v>671536529.36425328</v>
      </c>
      <c r="L295" s="7">
        <v>0</v>
      </c>
      <c r="M295" s="7">
        <f t="shared" si="86"/>
        <v>16078523741.061323</v>
      </c>
      <c r="N295" s="139" t="s">
        <v>557</v>
      </c>
      <c r="O295" s="10">
        <f t="shared" si="91"/>
        <v>29</v>
      </c>
      <c r="P295" s="11">
        <f t="shared" si="95"/>
        <v>58235457.57769078</v>
      </c>
      <c r="Q295" s="11">
        <f t="shared" si="92"/>
        <v>673085576.02382946</v>
      </c>
      <c r="R295" s="37">
        <f t="shared" si="96"/>
        <v>731321033.6015203</v>
      </c>
      <c r="S295" s="39">
        <f t="shared" si="97"/>
        <v>2.6666666666666665</v>
      </c>
      <c r="T295" s="38">
        <f t="shared" si="100"/>
        <v>58235457.57769078</v>
      </c>
      <c r="U295" s="15">
        <f t="shared" si="101"/>
        <v>1891953965.3596966</v>
      </c>
      <c r="V295" s="15">
        <f t="shared" si="98"/>
        <v>1950189422.9373875</v>
      </c>
      <c r="W295" s="13"/>
      <c r="X295" s="14"/>
      <c r="Y295" s="138"/>
    </row>
    <row r="296" spans="1:25" x14ac:dyDescent="0.35">
      <c r="A296" s="1">
        <v>53479</v>
      </c>
      <c r="B296" s="9">
        <f t="shared" si="102"/>
        <v>30</v>
      </c>
      <c r="C296" s="5">
        <f>VLOOKUP(A296,Encargos!$A$8:$B$652,2,0)</f>
        <v>2.4659999999999999E-3</v>
      </c>
      <c r="D296">
        <f t="shared" si="99"/>
        <v>23</v>
      </c>
      <c r="E296" s="7">
        <f t="shared" si="93"/>
        <v>16078523741.061323</v>
      </c>
      <c r="F296" s="7">
        <f t="shared" si="94"/>
        <v>39649639.545457222</v>
      </c>
      <c r="G296" s="7">
        <f t="shared" si="87"/>
        <v>16118173380.606781</v>
      </c>
      <c r="H296" s="7">
        <f t="shared" si="88"/>
        <v>53727244.602022603</v>
      </c>
      <c r="I296" s="8">
        <f t="shared" si="89"/>
        <v>729163758.1758405</v>
      </c>
      <c r="J296" s="7">
        <f t="shared" si="90"/>
        <v>53727244.602022603</v>
      </c>
      <c r="K296" s="8">
        <f t="shared" si="85"/>
        <v>675436513.57381785</v>
      </c>
      <c r="L296" s="7">
        <v>0</v>
      </c>
      <c r="M296" s="7">
        <f t="shared" si="86"/>
        <v>15442736867.032963</v>
      </c>
      <c r="N296" s="139" t="s">
        <v>558</v>
      </c>
      <c r="O296" s="10">
        <f t="shared" si="91"/>
        <v>29</v>
      </c>
      <c r="P296" s="11">
        <f t="shared" si="95"/>
        <v>56210311.897084177</v>
      </c>
      <c r="Q296" s="11">
        <f t="shared" si="92"/>
        <v>677046553.01567566</v>
      </c>
      <c r="R296" s="37">
        <f t="shared" si="96"/>
        <v>733256864.91275978</v>
      </c>
      <c r="S296" s="39">
        <f t="shared" si="97"/>
        <v>2.6666666666666665</v>
      </c>
      <c r="T296" s="38">
        <f t="shared" si="100"/>
        <v>56210311.897084177</v>
      </c>
      <c r="U296" s="15">
        <f t="shared" si="101"/>
        <v>1899141327.870275</v>
      </c>
      <c r="V296" s="15">
        <f t="shared" si="98"/>
        <v>1955351639.7673593</v>
      </c>
      <c r="W296" s="13"/>
      <c r="X296" s="14"/>
      <c r="Y296" s="138"/>
    </row>
    <row r="297" spans="1:25" x14ac:dyDescent="0.35">
      <c r="A297" s="1">
        <v>53509</v>
      </c>
      <c r="B297" s="9">
        <f t="shared" si="102"/>
        <v>31</v>
      </c>
      <c r="C297" s="5">
        <f>VLOOKUP(A297,Encargos!$A$8:$B$652,2,0)</f>
        <v>2.4659999999999999E-3</v>
      </c>
      <c r="D297">
        <f t="shared" si="99"/>
        <v>22</v>
      </c>
      <c r="E297" s="7">
        <f t="shared" si="93"/>
        <v>15442736867.032963</v>
      </c>
      <c r="F297" s="7">
        <f t="shared" si="94"/>
        <v>38081789.114103287</v>
      </c>
      <c r="G297" s="7">
        <f t="shared" si="87"/>
        <v>15480818656.147066</v>
      </c>
      <c r="H297" s="7">
        <f t="shared" si="88"/>
        <v>51602728.853823557</v>
      </c>
      <c r="I297" s="8">
        <f t="shared" si="89"/>
        <v>730961876.00350189</v>
      </c>
      <c r="J297" s="7">
        <f t="shared" si="90"/>
        <v>51602728.853823557</v>
      </c>
      <c r="K297" s="8">
        <f t="shared" si="85"/>
        <v>679359147.14967835</v>
      </c>
      <c r="L297" s="7">
        <v>0</v>
      </c>
      <c r="M297" s="7">
        <f t="shared" si="86"/>
        <v>14801459508.997387</v>
      </c>
      <c r="N297" s="139" t="s">
        <v>559</v>
      </c>
      <c r="O297" s="10">
        <f t="shared" si="91"/>
        <v>29</v>
      </c>
      <c r="P297" s="11">
        <f t="shared" si="95"/>
        <v>54006117.819353729</v>
      </c>
      <c r="Q297" s="11">
        <f t="shared" si="92"/>
        <v>680926238.39718056</v>
      </c>
      <c r="R297" s="37">
        <f t="shared" si="96"/>
        <v>734932356.21653426</v>
      </c>
      <c r="S297" s="39">
        <f t="shared" si="97"/>
        <v>2.6666666666666665</v>
      </c>
      <c r="T297" s="38">
        <f t="shared" si="100"/>
        <v>54006117.819353729</v>
      </c>
      <c r="U297" s="15">
        <f t="shared" si="101"/>
        <v>1905813498.7580707</v>
      </c>
      <c r="V297" s="15">
        <f t="shared" si="98"/>
        <v>1959819616.5774245</v>
      </c>
      <c r="W297" s="13"/>
      <c r="X297" s="14"/>
      <c r="Y297" s="138"/>
    </row>
    <row r="298" spans="1:25" x14ac:dyDescent="0.35">
      <c r="A298" s="1">
        <v>53540</v>
      </c>
      <c r="B298" s="9">
        <f t="shared" si="102"/>
        <v>31</v>
      </c>
      <c r="C298" s="5">
        <f>VLOOKUP(A298,Encargos!$A$8:$B$652,2,0)</f>
        <v>2.4659999999999999E-3</v>
      </c>
      <c r="D298">
        <f t="shared" si="99"/>
        <v>21</v>
      </c>
      <c r="E298" s="7">
        <f t="shared" si="93"/>
        <v>14801459508.997387</v>
      </c>
      <c r="F298" s="7">
        <f t="shared" si="94"/>
        <v>36500399.149187557</v>
      </c>
      <c r="G298" s="7">
        <f t="shared" si="87"/>
        <v>14837959908.146574</v>
      </c>
      <c r="H298" s="7">
        <f t="shared" si="88"/>
        <v>49459866.360488586</v>
      </c>
      <c r="I298" s="8">
        <f t="shared" si="89"/>
        <v>732764427.98972666</v>
      </c>
      <c r="J298" s="7">
        <f t="shared" si="90"/>
        <v>49459866.360488586</v>
      </c>
      <c r="K298" s="8">
        <f t="shared" si="85"/>
        <v>683304561.62923813</v>
      </c>
      <c r="L298" s="7">
        <v>0</v>
      </c>
      <c r="M298" s="7">
        <f t="shared" si="86"/>
        <v>14154655346.517336</v>
      </c>
      <c r="N298" s="139" t="s">
        <v>560</v>
      </c>
      <c r="O298" s="10">
        <f t="shared" si="91"/>
        <v>29</v>
      </c>
      <c r="P298" s="11">
        <f t="shared" si="95"/>
        <v>51863945.564226024</v>
      </c>
      <c r="Q298" s="11">
        <f t="shared" si="92"/>
        <v>684880753.84273839</v>
      </c>
      <c r="R298" s="37">
        <f t="shared" si="96"/>
        <v>736744699.40696442</v>
      </c>
      <c r="S298" s="39">
        <f t="shared" si="97"/>
        <v>2.6666666666666665</v>
      </c>
      <c r="T298" s="38">
        <f t="shared" si="100"/>
        <v>51863945.564226024</v>
      </c>
      <c r="U298" s="15">
        <f t="shared" si="101"/>
        <v>1912788586.1876791</v>
      </c>
      <c r="V298" s="15">
        <f t="shared" si="98"/>
        <v>1964652531.751905</v>
      </c>
      <c r="W298" s="13"/>
      <c r="X298" s="14"/>
      <c r="Y298" s="138"/>
    </row>
    <row r="299" spans="1:25" x14ac:dyDescent="0.35">
      <c r="A299" s="1">
        <v>53571</v>
      </c>
      <c r="B299" s="9">
        <f t="shared" si="102"/>
        <v>30</v>
      </c>
      <c r="C299" s="5">
        <f>VLOOKUP(A299,Encargos!$A$8:$B$652,2,0)</f>
        <v>2.4659999999999999E-3</v>
      </c>
      <c r="D299">
        <f t="shared" si="99"/>
        <v>20</v>
      </c>
      <c r="E299" s="7">
        <f t="shared" si="93"/>
        <v>14154655346.517336</v>
      </c>
      <c r="F299" s="7">
        <f t="shared" si="94"/>
        <v>34905380.084511749</v>
      </c>
      <c r="G299" s="7">
        <f t="shared" si="87"/>
        <v>14189560726.601847</v>
      </c>
      <c r="H299" s="7">
        <f t="shared" si="88"/>
        <v>47298535.755339488</v>
      </c>
      <c r="I299" s="8">
        <f t="shared" si="89"/>
        <v>734571425.06914914</v>
      </c>
      <c r="J299" s="7">
        <f t="shared" si="90"/>
        <v>47298535.755339488</v>
      </c>
      <c r="K299" s="8">
        <f t="shared" si="85"/>
        <v>687272889.31380963</v>
      </c>
      <c r="L299" s="7">
        <v>0</v>
      </c>
      <c r="M299" s="7">
        <f t="shared" si="86"/>
        <v>13502287837.288036</v>
      </c>
      <c r="N299" s="139" t="s">
        <v>561</v>
      </c>
      <c r="O299" s="10">
        <f t="shared" si="91"/>
        <v>29</v>
      </c>
      <c r="P299" s="11">
        <f t="shared" si="95"/>
        <v>49783744.194069758</v>
      </c>
      <c r="Q299" s="11">
        <f t="shared" si="92"/>
        <v>688911143.14948094</v>
      </c>
      <c r="R299" s="37">
        <f t="shared" si="96"/>
        <v>738694887.34355068</v>
      </c>
      <c r="S299" s="39">
        <f t="shared" si="97"/>
        <v>2.6666666666666665</v>
      </c>
      <c r="T299" s="38">
        <f t="shared" si="100"/>
        <v>49783744.194069758</v>
      </c>
      <c r="U299" s="15">
        <f t="shared" si="101"/>
        <v>1920069288.7220652</v>
      </c>
      <c r="V299" s="15">
        <f t="shared" si="98"/>
        <v>1969853032.9161351</v>
      </c>
      <c r="W299" s="13"/>
      <c r="X299" s="14"/>
      <c r="Y299" s="138"/>
    </row>
    <row r="300" spans="1:25" x14ac:dyDescent="0.35">
      <c r="A300" s="1">
        <v>53601</v>
      </c>
      <c r="B300" s="9">
        <f t="shared" si="102"/>
        <v>31</v>
      </c>
      <c r="C300" s="5">
        <f>VLOOKUP(A300,Encargos!$A$8:$B$652,2,0)</f>
        <v>2.4659999999999999E-3</v>
      </c>
      <c r="D300">
        <f t="shared" si="99"/>
        <v>19</v>
      </c>
      <c r="E300" s="7">
        <f t="shared" si="93"/>
        <v>13502287837.288036</v>
      </c>
      <c r="F300" s="7">
        <f t="shared" si="94"/>
        <v>33296641.806752294</v>
      </c>
      <c r="G300" s="7">
        <f t="shared" si="87"/>
        <v>13535584479.09479</v>
      </c>
      <c r="H300" s="7">
        <f t="shared" si="88"/>
        <v>45118614.930315971</v>
      </c>
      <c r="I300" s="8">
        <f t="shared" si="89"/>
        <v>736382878.20336986</v>
      </c>
      <c r="J300" s="7">
        <f t="shared" si="90"/>
        <v>45118614.930315971</v>
      </c>
      <c r="K300" s="8">
        <f t="shared" si="85"/>
        <v>691264263.27305388</v>
      </c>
      <c r="L300" s="7">
        <v>0</v>
      </c>
      <c r="M300" s="7">
        <f t="shared" si="86"/>
        <v>12844320215.821735</v>
      </c>
      <c r="N300" s="139" t="s">
        <v>562</v>
      </c>
      <c r="O300" s="10">
        <f t="shared" si="91"/>
        <v>29</v>
      </c>
      <c r="P300" s="11">
        <f t="shared" si="95"/>
        <v>47523988.235347815</v>
      </c>
      <c r="Q300" s="11">
        <f t="shared" si="92"/>
        <v>692858816.28854096</v>
      </c>
      <c r="R300" s="37">
        <f t="shared" si="96"/>
        <v>740382804.52388883</v>
      </c>
      <c r="S300" s="39">
        <f t="shared" si="97"/>
        <v>2.6666666666666665</v>
      </c>
      <c r="T300" s="38">
        <f t="shared" si="100"/>
        <v>47523988.235347815</v>
      </c>
      <c r="U300" s="15">
        <f t="shared" si="101"/>
        <v>1926830157.161689</v>
      </c>
      <c r="V300" s="15">
        <f t="shared" si="98"/>
        <v>1974354145.3970368</v>
      </c>
      <c r="W300" s="13"/>
      <c r="X300" s="14"/>
      <c r="Y300" s="138"/>
    </row>
    <row r="301" spans="1:25" x14ac:dyDescent="0.35">
      <c r="A301" s="1">
        <v>53632</v>
      </c>
      <c r="B301" s="9">
        <f t="shared" si="102"/>
        <v>30</v>
      </c>
      <c r="C301" s="5">
        <f>VLOOKUP(A301,Encargos!$A$8:$B$652,2,0)</f>
        <v>2.4659999999999999E-3</v>
      </c>
      <c r="D301">
        <f t="shared" si="99"/>
        <v>18</v>
      </c>
      <c r="E301" s="7">
        <f t="shared" si="93"/>
        <v>12844320215.821735</v>
      </c>
      <c r="F301" s="7">
        <f t="shared" si="94"/>
        <v>31674093.652216397</v>
      </c>
      <c r="G301" s="7">
        <f t="shared" si="87"/>
        <v>12875994309.473951</v>
      </c>
      <c r="H301" s="7">
        <f t="shared" si="88"/>
        <v>42919981.031579837</v>
      </c>
      <c r="I301" s="8">
        <f t="shared" si="89"/>
        <v>738198798.38101923</v>
      </c>
      <c r="J301" s="7">
        <f t="shared" si="90"/>
        <v>42919981.031579837</v>
      </c>
      <c r="K301" s="8">
        <f t="shared" si="85"/>
        <v>695278817.34943938</v>
      </c>
      <c r="L301" s="7">
        <v>0</v>
      </c>
      <c r="M301" s="7">
        <f t="shared" si="86"/>
        <v>12180715492.124512</v>
      </c>
      <c r="N301" s="139" t="s">
        <v>563</v>
      </c>
      <c r="O301" s="10">
        <f t="shared" si="91"/>
        <v>29</v>
      </c>
      <c r="P301" s="11">
        <f t="shared" si="95"/>
        <v>45406467.714122295</v>
      </c>
      <c r="Q301" s="11">
        <f t="shared" si="92"/>
        <v>696936154.93265319</v>
      </c>
      <c r="R301" s="37">
        <f t="shared" si="96"/>
        <v>742342622.64677548</v>
      </c>
      <c r="S301" s="39">
        <f t="shared" si="97"/>
        <v>2.6666666666666665</v>
      </c>
      <c r="T301" s="38">
        <f t="shared" si="100"/>
        <v>45406467.714122295</v>
      </c>
      <c r="U301" s="15">
        <f t="shared" si="101"/>
        <v>1934173859.3439455</v>
      </c>
      <c r="V301" s="15">
        <f t="shared" si="98"/>
        <v>1979580327.0580678</v>
      </c>
      <c r="W301" s="13"/>
      <c r="X301" s="14"/>
      <c r="Y301" s="138"/>
    </row>
    <row r="302" spans="1:25" x14ac:dyDescent="0.35">
      <c r="A302" s="1">
        <v>53662</v>
      </c>
      <c r="B302" s="9">
        <f t="shared" si="102"/>
        <v>31</v>
      </c>
      <c r="C302" s="5">
        <f>VLOOKUP(A302,Encargos!$A$8:$B$652,2,0)</f>
        <v>2.4659999999999999E-3</v>
      </c>
      <c r="D302">
        <f t="shared" si="99"/>
        <v>17</v>
      </c>
      <c r="E302" s="7">
        <f t="shared" si="93"/>
        <v>12180715492.124512</v>
      </c>
      <c r="F302" s="7">
        <f t="shared" si="94"/>
        <v>30037644.403579045</v>
      </c>
      <c r="G302" s="7">
        <f t="shared" si="87"/>
        <v>12210753136.528091</v>
      </c>
      <c r="H302" s="7">
        <f t="shared" si="88"/>
        <v>40702510.455093637</v>
      </c>
      <c r="I302" s="8">
        <f t="shared" si="89"/>
        <v>740019196.61782682</v>
      </c>
      <c r="J302" s="7">
        <f t="shared" si="90"/>
        <v>40702510.455093637</v>
      </c>
      <c r="K302" s="8">
        <f t="shared" si="85"/>
        <v>699316686.1627332</v>
      </c>
      <c r="L302" s="7">
        <v>0</v>
      </c>
      <c r="M302" s="7">
        <f t="shared" si="86"/>
        <v>11511436450.365358</v>
      </c>
      <c r="N302" s="139" t="s">
        <v>564</v>
      </c>
      <c r="O302" s="10">
        <f t="shared" si="91"/>
        <v>29</v>
      </c>
      <c r="P302" s="11">
        <f t="shared" si="95"/>
        <v>43109061.036986664</v>
      </c>
      <c r="Q302" s="11">
        <f t="shared" si="92"/>
        <v>700929813.86214781</v>
      </c>
      <c r="R302" s="37">
        <f t="shared" si="96"/>
        <v>744038874.89913452</v>
      </c>
      <c r="S302" s="39">
        <f t="shared" si="97"/>
        <v>2.6666666666666665</v>
      </c>
      <c r="T302" s="38">
        <f t="shared" si="100"/>
        <v>43109061.036986664</v>
      </c>
      <c r="U302" s="15">
        <f t="shared" si="101"/>
        <v>1940994605.3607054</v>
      </c>
      <c r="V302" s="15">
        <f t="shared" si="98"/>
        <v>1984103666.397692</v>
      </c>
      <c r="W302" s="13"/>
      <c r="X302" s="14"/>
      <c r="Y302" s="138"/>
    </row>
    <row r="303" spans="1:25" x14ac:dyDescent="0.35">
      <c r="A303" s="1">
        <v>53693</v>
      </c>
      <c r="B303" s="9">
        <f t="shared" si="102"/>
        <v>31</v>
      </c>
      <c r="C303" s="5">
        <f>VLOOKUP(A303,Encargos!$A$8:$B$652,2,0)</f>
        <v>2.4659999999999999E-3</v>
      </c>
      <c r="D303">
        <f t="shared" si="99"/>
        <v>16</v>
      </c>
      <c r="E303" s="7">
        <f t="shared" si="93"/>
        <v>11511436450.365358</v>
      </c>
      <c r="F303" s="7">
        <f t="shared" si="94"/>
        <v>28387202.286600973</v>
      </c>
      <c r="G303" s="7">
        <f t="shared" si="87"/>
        <v>11539823652.651958</v>
      </c>
      <c r="H303" s="7">
        <f t="shared" si="88"/>
        <v>38466078.842173196</v>
      </c>
      <c r="I303" s="8">
        <f t="shared" si="89"/>
        <v>741844083.95668638</v>
      </c>
      <c r="J303" s="7">
        <f t="shared" si="90"/>
        <v>38466078.842173196</v>
      </c>
      <c r="K303" s="8">
        <f t="shared" si="85"/>
        <v>703378005.11451316</v>
      </c>
      <c r="L303" s="7">
        <v>0</v>
      </c>
      <c r="M303" s="7">
        <f t="shared" si="86"/>
        <v>10836445647.537445</v>
      </c>
      <c r="N303" s="139" t="s">
        <v>565</v>
      </c>
      <c r="O303" s="10">
        <f t="shared" si="91"/>
        <v>29</v>
      </c>
      <c r="P303" s="11">
        <f t="shared" si="95"/>
        <v>40873173.625560105</v>
      </c>
      <c r="Q303" s="11">
        <f t="shared" si="92"/>
        <v>705000501.13907564</v>
      </c>
      <c r="R303" s="37">
        <f t="shared" si="96"/>
        <v>745873674.7646358</v>
      </c>
      <c r="S303" s="39">
        <f t="shared" si="97"/>
        <v>2.7777777777777777</v>
      </c>
      <c r="T303" s="38">
        <f t="shared" si="100"/>
        <v>40873173.625560105</v>
      </c>
      <c r="U303" s="15">
        <f t="shared" si="101"/>
        <v>2030998145.1650949</v>
      </c>
      <c r="V303" s="15">
        <f t="shared" si="98"/>
        <v>2071871318.7906549</v>
      </c>
      <c r="W303" s="13"/>
      <c r="X303" s="14"/>
      <c r="Y303" s="138"/>
    </row>
    <row r="304" spans="1:25" x14ac:dyDescent="0.35">
      <c r="A304" s="1">
        <v>53724</v>
      </c>
      <c r="B304" s="9">
        <f t="shared" si="102"/>
        <v>28</v>
      </c>
      <c r="C304" s="5">
        <f>VLOOKUP(A304,Encargos!$A$8:$B$652,2,0)</f>
        <v>2.4659999999999999E-3</v>
      </c>
      <c r="D304">
        <f t="shared" si="99"/>
        <v>15</v>
      </c>
      <c r="E304" s="7">
        <f t="shared" si="93"/>
        <v>10836445647.537445</v>
      </c>
      <c r="F304" s="7">
        <f t="shared" si="94"/>
        <v>26722674.966827337</v>
      </c>
      <c r="G304" s="7">
        <f t="shared" si="87"/>
        <v>10863168322.504272</v>
      </c>
      <c r="H304" s="7">
        <f t="shared" si="88"/>
        <v>36210561.075014241</v>
      </c>
      <c r="I304" s="8">
        <f t="shared" si="89"/>
        <v>743673471.46772349</v>
      </c>
      <c r="J304" s="7">
        <f t="shared" si="90"/>
        <v>36210561.075014241</v>
      </c>
      <c r="K304" s="8">
        <f t="shared" si="85"/>
        <v>707462910.39270926</v>
      </c>
      <c r="L304" s="7">
        <v>0</v>
      </c>
      <c r="M304" s="7">
        <f t="shared" si="86"/>
        <v>10155705412.111563</v>
      </c>
      <c r="N304" s="139" t="s">
        <v>566</v>
      </c>
      <c r="O304" s="10">
        <f t="shared" si="91"/>
        <v>27</v>
      </c>
      <c r="P304" s="11">
        <f t="shared" si="95"/>
        <v>38692583.871216752</v>
      </c>
      <c r="Q304" s="11">
        <f t="shared" si="92"/>
        <v>709145132.64243078</v>
      </c>
      <c r="R304" s="37">
        <f t="shared" si="96"/>
        <v>747837716.51364756</v>
      </c>
      <c r="S304" s="39">
        <f t="shared" si="97"/>
        <v>2.7777777777777777</v>
      </c>
      <c r="T304" s="38">
        <f t="shared" si="100"/>
        <v>38692583.871216752</v>
      </c>
      <c r="U304" s="15">
        <f t="shared" si="101"/>
        <v>2038634406.4444709</v>
      </c>
      <c r="V304" s="15">
        <f t="shared" si="98"/>
        <v>2077326990.3156877</v>
      </c>
      <c r="W304" s="13"/>
      <c r="X304" s="14"/>
      <c r="Y304" s="138"/>
    </row>
    <row r="305" spans="1:25" x14ac:dyDescent="0.35">
      <c r="A305" s="1">
        <v>53752</v>
      </c>
      <c r="B305" s="9">
        <f t="shared" si="102"/>
        <v>31</v>
      </c>
      <c r="C305" s="5">
        <f>VLOOKUP(A305,Encargos!$A$8:$B$652,2,0)</f>
        <v>2.4659999999999999E-3</v>
      </c>
      <c r="D305">
        <f t="shared" si="99"/>
        <v>14</v>
      </c>
      <c r="E305" s="7">
        <f t="shared" si="93"/>
        <v>10155705412.111563</v>
      </c>
      <c r="F305" s="7">
        <f t="shared" si="94"/>
        <v>25043969.546267111</v>
      </c>
      <c r="G305" s="7">
        <f t="shared" si="87"/>
        <v>10180749381.657829</v>
      </c>
      <c r="H305" s="7">
        <f t="shared" si="88"/>
        <v>33935831.272192769</v>
      </c>
      <c r="I305" s="8">
        <f t="shared" si="89"/>
        <v>745507370.2483629</v>
      </c>
      <c r="J305" s="7">
        <f t="shared" si="90"/>
        <v>33935831.272192769</v>
      </c>
      <c r="K305" s="8">
        <f t="shared" si="85"/>
        <v>711571538.97617018</v>
      </c>
      <c r="L305" s="7">
        <v>0</v>
      </c>
      <c r="M305" s="7">
        <f t="shared" si="86"/>
        <v>9469177842.6816578</v>
      </c>
      <c r="N305" s="139" t="s">
        <v>567</v>
      </c>
      <c r="O305" s="10">
        <f t="shared" si="91"/>
        <v>29</v>
      </c>
      <c r="P305" s="11">
        <f t="shared" si="95"/>
        <v>36343924.314603493</v>
      </c>
      <c r="Q305" s="11">
        <f t="shared" si="92"/>
        <v>713212935.18814397</v>
      </c>
      <c r="R305" s="37">
        <f t="shared" si="96"/>
        <v>749556859.50274742</v>
      </c>
      <c r="S305" s="39">
        <f t="shared" si="97"/>
        <v>2.7777777777777777</v>
      </c>
      <c r="T305" s="38">
        <f t="shared" si="100"/>
        <v>36343924.314603493</v>
      </c>
      <c r="U305" s="15">
        <f t="shared" si="101"/>
        <v>2045758463.193028</v>
      </c>
      <c r="V305" s="15">
        <f t="shared" si="98"/>
        <v>2082102387.5076315</v>
      </c>
      <c r="W305" s="13"/>
      <c r="X305" s="14"/>
      <c r="Y305" s="138"/>
    </row>
    <row r="306" spans="1:25" x14ac:dyDescent="0.35">
      <c r="A306" s="1">
        <v>53783</v>
      </c>
      <c r="B306" s="9">
        <f t="shared" si="102"/>
        <v>30</v>
      </c>
      <c r="C306" s="5">
        <f>VLOOKUP(A306,Encargos!$A$8:$B$652,2,0)</f>
        <v>2.4659999999999999E-3</v>
      </c>
      <c r="D306">
        <f t="shared" si="99"/>
        <v>13</v>
      </c>
      <c r="E306" s="7">
        <f t="shared" si="93"/>
        <v>9469177842.6816578</v>
      </c>
      <c r="F306" s="7">
        <f t="shared" si="94"/>
        <v>23350992.560052969</v>
      </c>
      <c r="G306" s="7">
        <f t="shared" si="87"/>
        <v>9492528835.2417107</v>
      </c>
      <c r="H306" s="7">
        <f t="shared" si="88"/>
        <v>31641762.784139037</v>
      </c>
      <c r="I306" s="8">
        <f t="shared" si="89"/>
        <v>747345791.42339516</v>
      </c>
      <c r="J306" s="7">
        <f t="shared" si="90"/>
        <v>31641762.784139037</v>
      </c>
      <c r="K306" s="8">
        <f t="shared" si="85"/>
        <v>715704028.63925612</v>
      </c>
      <c r="L306" s="7">
        <v>0</v>
      </c>
      <c r="M306" s="7">
        <f t="shared" si="86"/>
        <v>8776824806.6024551</v>
      </c>
      <c r="N306" s="139" t="s">
        <v>568</v>
      </c>
      <c r="O306" s="10">
        <f t="shared" si="91"/>
        <v>29</v>
      </c>
      <c r="P306" s="11">
        <f t="shared" si="95"/>
        <v>34130907.81524913</v>
      </c>
      <c r="Q306" s="11">
        <f t="shared" si="92"/>
        <v>717410053.84169698</v>
      </c>
      <c r="R306" s="37">
        <f t="shared" si="96"/>
        <v>751540961.65694606</v>
      </c>
      <c r="S306" s="39">
        <f t="shared" si="97"/>
        <v>2.7777777777777777</v>
      </c>
      <c r="T306" s="38">
        <f t="shared" si="100"/>
        <v>34130907.81524913</v>
      </c>
      <c r="U306" s="15">
        <f t="shared" si="101"/>
        <v>2053482874.5651565</v>
      </c>
      <c r="V306" s="15">
        <f t="shared" si="98"/>
        <v>2087613782.3804057</v>
      </c>
      <c r="W306" s="13"/>
      <c r="X306" s="14"/>
      <c r="Y306" s="138"/>
    </row>
    <row r="307" spans="1:25" x14ac:dyDescent="0.35">
      <c r="A307" s="1">
        <v>53813</v>
      </c>
      <c r="B307" s="9">
        <f t="shared" si="102"/>
        <v>31</v>
      </c>
      <c r="C307" s="5">
        <f>VLOOKUP(A307,Encargos!$A$8:$B$652,2,0)</f>
        <v>2.4659999999999999E-3</v>
      </c>
      <c r="D307">
        <f t="shared" si="99"/>
        <v>12</v>
      </c>
      <c r="E307" s="7">
        <f t="shared" si="93"/>
        <v>8776824806.6024551</v>
      </c>
      <c r="F307" s="7">
        <f t="shared" si="94"/>
        <v>21643649.973081652</v>
      </c>
      <c r="G307" s="7">
        <f t="shared" si="87"/>
        <v>8798468456.5755367</v>
      </c>
      <c r="H307" s="7">
        <f t="shared" si="88"/>
        <v>29328228.188585125</v>
      </c>
      <c r="I307" s="8">
        <f t="shared" si="89"/>
        <v>749188746.14504528</v>
      </c>
      <c r="J307" s="7">
        <f t="shared" si="90"/>
        <v>29328228.188585125</v>
      </c>
      <c r="K307" s="8">
        <f t="shared" si="85"/>
        <v>719860517.95646012</v>
      </c>
      <c r="L307" s="7">
        <v>0</v>
      </c>
      <c r="M307" s="7">
        <f t="shared" si="86"/>
        <v>8078607938.6190767</v>
      </c>
      <c r="N307" s="139" t="s">
        <v>569</v>
      </c>
      <c r="O307" s="10">
        <f t="shared" si="91"/>
        <v>29</v>
      </c>
      <c r="P307" s="11">
        <f t="shared" si="95"/>
        <v>31737197.585010845</v>
      </c>
      <c r="Q307" s="11">
        <f t="shared" si="92"/>
        <v>721521034.52099741</v>
      </c>
      <c r="R307" s="37">
        <f t="shared" si="96"/>
        <v>753258232.10600829</v>
      </c>
      <c r="S307" s="39">
        <f t="shared" si="97"/>
        <v>2.7777777777777777</v>
      </c>
      <c r="T307" s="38">
        <f t="shared" si="100"/>
        <v>31737197.585010845</v>
      </c>
      <c r="U307" s="15">
        <f t="shared" si="101"/>
        <v>2060646780.4872344</v>
      </c>
      <c r="V307" s="15">
        <f t="shared" si="98"/>
        <v>2092383978.0722451</v>
      </c>
      <c r="W307" s="13"/>
      <c r="X307" s="14"/>
      <c r="Y307" s="138"/>
    </row>
    <row r="308" spans="1:25" x14ac:dyDescent="0.35">
      <c r="A308" s="1">
        <v>53844</v>
      </c>
      <c r="B308" s="9">
        <f t="shared" si="102"/>
        <v>30</v>
      </c>
      <c r="C308" s="5">
        <f>VLOOKUP(A308,Encargos!$A$8:$B$652,2,0)</f>
        <v>2.4659999999999999E-3</v>
      </c>
      <c r="D308">
        <f t="shared" si="99"/>
        <v>11</v>
      </c>
      <c r="E308" s="7">
        <f t="shared" si="93"/>
        <v>8078607938.6190767</v>
      </c>
      <c r="F308" s="7">
        <f t="shared" si="94"/>
        <v>19921847.176634643</v>
      </c>
      <c r="G308" s="7">
        <f t="shared" si="87"/>
        <v>8098529785.7957115</v>
      </c>
      <c r="H308" s="7">
        <f t="shared" si="88"/>
        <v>26995099.285985708</v>
      </c>
      <c r="I308" s="8">
        <f t="shared" si="89"/>
        <v>751036245.59303904</v>
      </c>
      <c r="J308" s="7">
        <f t="shared" si="90"/>
        <v>26995099.285985708</v>
      </c>
      <c r="K308" s="8">
        <f t="shared" si="85"/>
        <v>724041146.30705333</v>
      </c>
      <c r="L308" s="7">
        <v>0</v>
      </c>
      <c r="M308" s="7">
        <f t="shared" si="86"/>
        <v>7374488639.4886589</v>
      </c>
      <c r="N308" s="139" t="s">
        <v>570</v>
      </c>
      <c r="O308" s="10">
        <f t="shared" si="91"/>
        <v>29</v>
      </c>
      <c r="P308" s="11">
        <f t="shared" si="95"/>
        <v>29485087.203205146</v>
      </c>
      <c r="Q308" s="11">
        <f t="shared" si="92"/>
        <v>725767044.71446133</v>
      </c>
      <c r="R308" s="37">
        <f t="shared" si="96"/>
        <v>755252131.91766644</v>
      </c>
      <c r="S308" s="39">
        <f t="shared" si="97"/>
        <v>2.7777777777777777</v>
      </c>
      <c r="T308" s="38">
        <f t="shared" si="100"/>
        <v>29485087.203205146</v>
      </c>
      <c r="U308" s="15">
        <f t="shared" si="101"/>
        <v>2068437501.4569793</v>
      </c>
      <c r="V308" s="15">
        <f t="shared" si="98"/>
        <v>2097922588.6601844</v>
      </c>
      <c r="W308" s="13"/>
      <c r="X308" s="14"/>
      <c r="Y308" s="138"/>
    </row>
    <row r="309" spans="1:25" x14ac:dyDescent="0.35">
      <c r="A309" s="1">
        <v>53874</v>
      </c>
      <c r="B309" s="9">
        <f t="shared" si="102"/>
        <v>31</v>
      </c>
      <c r="C309" s="5">
        <f>VLOOKUP(A309,Encargos!$A$8:$B$652,2,0)</f>
        <v>2.4659999999999999E-3</v>
      </c>
      <c r="D309">
        <f t="shared" si="99"/>
        <v>10</v>
      </c>
      <c r="E309" s="7">
        <f t="shared" si="93"/>
        <v>7374488639.4886589</v>
      </c>
      <c r="F309" s="7">
        <f t="shared" si="94"/>
        <v>18185488.984979033</v>
      </c>
      <c r="G309" s="7">
        <f t="shared" si="87"/>
        <v>7392674128.4736376</v>
      </c>
      <c r="H309" s="7">
        <f t="shared" si="88"/>
        <v>24642247.094912127</v>
      </c>
      <c r="I309" s="8">
        <f t="shared" si="89"/>
        <v>752888300.97467172</v>
      </c>
      <c r="J309" s="7">
        <f t="shared" si="90"/>
        <v>24642247.094912127</v>
      </c>
      <c r="K309" s="8">
        <f t="shared" si="85"/>
        <v>728246053.87975955</v>
      </c>
      <c r="L309" s="7">
        <v>0</v>
      </c>
      <c r="M309" s="7">
        <f t="shared" si="86"/>
        <v>6664428074.5938787</v>
      </c>
      <c r="N309" s="139" t="s">
        <v>571</v>
      </c>
      <c r="O309" s="10">
        <f t="shared" si="91"/>
        <v>29</v>
      </c>
      <c r="P309" s="11">
        <f t="shared" si="95"/>
        <v>27051968.860893201</v>
      </c>
      <c r="Q309" s="11">
        <f t="shared" si="92"/>
        <v>729925913.52667987</v>
      </c>
      <c r="R309" s="37">
        <f t="shared" si="96"/>
        <v>756977882.38757312</v>
      </c>
      <c r="S309" s="39">
        <f t="shared" si="97"/>
        <v>2.7777777777777777</v>
      </c>
      <c r="T309" s="38">
        <f t="shared" si="100"/>
        <v>27051968.860893201</v>
      </c>
      <c r="U309" s="15">
        <f t="shared" si="101"/>
        <v>2075664371.1045876</v>
      </c>
      <c r="V309" s="15">
        <f t="shared" si="98"/>
        <v>2102716339.9654808</v>
      </c>
      <c r="W309" s="13"/>
      <c r="X309" s="14"/>
      <c r="Y309" s="138"/>
    </row>
    <row r="310" spans="1:25" x14ac:dyDescent="0.35">
      <c r="A310" s="1">
        <v>53905</v>
      </c>
      <c r="B310" s="9">
        <f t="shared" si="102"/>
        <v>31</v>
      </c>
      <c r="C310" s="5">
        <f>VLOOKUP(A310,Encargos!$A$8:$B$652,2,0)</f>
        <v>2.4659999999999999E-3</v>
      </c>
      <c r="D310">
        <f t="shared" si="99"/>
        <v>9</v>
      </c>
      <c r="E310" s="7">
        <f t="shared" si="93"/>
        <v>6664428074.5938787</v>
      </c>
      <c r="F310" s="7">
        <f t="shared" si="94"/>
        <v>16434479.631948505</v>
      </c>
      <c r="G310" s="7">
        <f t="shared" si="87"/>
        <v>6680862554.2258272</v>
      </c>
      <c r="H310" s="7">
        <f t="shared" si="88"/>
        <v>22269541.847419426</v>
      </c>
      <c r="I310" s="8">
        <f t="shared" si="89"/>
        <v>754744923.52487516</v>
      </c>
      <c r="J310" s="7">
        <f t="shared" si="90"/>
        <v>22269541.847419426</v>
      </c>
      <c r="K310" s="8">
        <f t="shared" si="85"/>
        <v>732475381.67745578</v>
      </c>
      <c r="L310" s="7">
        <v>0</v>
      </c>
      <c r="M310" s="7">
        <f t="shared" si="86"/>
        <v>5948387172.5483723</v>
      </c>
      <c r="N310" s="139" t="s">
        <v>572</v>
      </c>
      <c r="O310" s="10">
        <f t="shared" si="91"/>
        <v>29</v>
      </c>
      <c r="P310" s="11">
        <f t="shared" si="95"/>
        <v>24679592.646672711</v>
      </c>
      <c r="Q310" s="11">
        <f t="shared" si="92"/>
        <v>734164997.19886816</v>
      </c>
      <c r="R310" s="37">
        <f t="shared" si="96"/>
        <v>758844589.84554088</v>
      </c>
      <c r="S310" s="39">
        <f t="shared" si="97"/>
        <v>2.7777777777777777</v>
      </c>
      <c r="T310" s="38">
        <f t="shared" si="100"/>
        <v>24679592.646672711</v>
      </c>
      <c r="U310" s="15">
        <f t="shared" si="101"/>
        <v>2083222045.813163</v>
      </c>
      <c r="V310" s="15">
        <f t="shared" si="98"/>
        <v>2107901638.4598358</v>
      </c>
      <c r="W310" s="13"/>
      <c r="X310" s="14"/>
      <c r="Y310" s="138"/>
    </row>
    <row r="311" spans="1:25" x14ac:dyDescent="0.35">
      <c r="A311" s="1">
        <v>53936</v>
      </c>
      <c r="B311" s="9">
        <f t="shared" si="102"/>
        <v>30</v>
      </c>
      <c r="C311" s="5">
        <f>VLOOKUP(A311,Encargos!$A$8:$B$652,2,0)</f>
        <v>2.4659999999999999E-3</v>
      </c>
      <c r="D311">
        <f t="shared" si="99"/>
        <v>8</v>
      </c>
      <c r="E311" s="7">
        <f t="shared" si="93"/>
        <v>5948387172.5483723</v>
      </c>
      <c r="F311" s="7">
        <f t="shared" si="94"/>
        <v>14668722.767504286</v>
      </c>
      <c r="G311" s="7">
        <f t="shared" si="87"/>
        <v>5963055895.315877</v>
      </c>
      <c r="H311" s="7">
        <f t="shared" si="88"/>
        <v>19876852.984386258</v>
      </c>
      <c r="I311" s="8">
        <f t="shared" si="89"/>
        <v>756606124.50628757</v>
      </c>
      <c r="J311" s="7">
        <f t="shared" si="90"/>
        <v>19876852.984386258</v>
      </c>
      <c r="K311" s="8">
        <f t="shared" si="85"/>
        <v>736729271.52190137</v>
      </c>
      <c r="L311" s="7">
        <v>0</v>
      </c>
      <c r="M311" s="7">
        <f t="shared" si="86"/>
        <v>5226326623.7939758</v>
      </c>
      <c r="N311" s="139" t="s">
        <v>573</v>
      </c>
      <c r="O311" s="10">
        <f t="shared" si="91"/>
        <v>29</v>
      </c>
      <c r="P311" s="11">
        <f t="shared" si="95"/>
        <v>22367862.29341146</v>
      </c>
      <c r="Q311" s="11">
        <f t="shared" si="92"/>
        <v>738485414.64014244</v>
      </c>
      <c r="R311" s="37">
        <f t="shared" si="96"/>
        <v>760853276.93355393</v>
      </c>
      <c r="S311" s="39">
        <f t="shared" si="97"/>
        <v>2.7777777777777777</v>
      </c>
      <c r="T311" s="38">
        <f t="shared" si="100"/>
        <v>22367862.29341146</v>
      </c>
      <c r="U311" s="15">
        <f t="shared" si="101"/>
        <v>2091113462.522016</v>
      </c>
      <c r="V311" s="15">
        <f t="shared" si="98"/>
        <v>2113481324.8154275</v>
      </c>
      <c r="W311" s="13"/>
      <c r="X311" s="14"/>
      <c r="Y311" s="138"/>
    </row>
    <row r="312" spans="1:25" x14ac:dyDescent="0.35">
      <c r="A312" s="1">
        <v>53966</v>
      </c>
      <c r="B312" s="9">
        <f t="shared" si="102"/>
        <v>31</v>
      </c>
      <c r="C312" s="5">
        <f>VLOOKUP(A312,Encargos!$A$8:$B$652,2,0)</f>
        <v>2.4659999999999999E-3</v>
      </c>
      <c r="D312">
        <f t="shared" si="99"/>
        <v>7</v>
      </c>
      <c r="E312" s="7">
        <f t="shared" si="93"/>
        <v>5226326623.7939758</v>
      </c>
      <c r="F312" s="7">
        <f t="shared" si="94"/>
        <v>12888121.454275943</v>
      </c>
      <c r="G312" s="7">
        <f t="shared" si="87"/>
        <v>5239214745.2482519</v>
      </c>
      <c r="H312" s="7">
        <f t="shared" si="88"/>
        <v>17464049.150827508</v>
      </c>
      <c r="I312" s="8">
        <f t="shared" si="89"/>
        <v>758471915.20932007</v>
      </c>
      <c r="J312" s="7">
        <f t="shared" si="90"/>
        <v>17464049.150827508</v>
      </c>
      <c r="K312" s="8">
        <f t="shared" si="85"/>
        <v>741007866.05849254</v>
      </c>
      <c r="L312" s="7">
        <v>0</v>
      </c>
      <c r="M312" s="7">
        <f t="shared" si="86"/>
        <v>4498206879.1897593</v>
      </c>
      <c r="N312" s="139" t="s">
        <v>574</v>
      </c>
      <c r="O312" s="10">
        <f t="shared" si="91"/>
        <v>29</v>
      </c>
      <c r="P312" s="11">
        <f t="shared" si="95"/>
        <v>19874662.383773506</v>
      </c>
      <c r="Q312" s="11">
        <f t="shared" si="92"/>
        <v>742717163.63121617</v>
      </c>
      <c r="R312" s="37">
        <f t="shared" si="96"/>
        <v>762591826.01498961</v>
      </c>
      <c r="S312" s="39">
        <f t="shared" si="97"/>
        <v>2.7777777777777777</v>
      </c>
      <c r="T312" s="38">
        <f t="shared" si="100"/>
        <v>19874662.383773506</v>
      </c>
      <c r="U312" s="15">
        <f t="shared" si="101"/>
        <v>2098435965.435642</v>
      </c>
      <c r="V312" s="15">
        <f t="shared" si="98"/>
        <v>2118310627.8194156</v>
      </c>
      <c r="W312" s="13"/>
      <c r="X312" s="14"/>
      <c r="Y312" s="138"/>
    </row>
    <row r="313" spans="1:25" x14ac:dyDescent="0.35">
      <c r="A313" s="1">
        <v>53997</v>
      </c>
      <c r="B313" s="9">
        <f t="shared" si="102"/>
        <v>30</v>
      </c>
      <c r="C313" s="5">
        <f>VLOOKUP(A313,Encargos!$A$8:$B$652,2,0)</f>
        <v>2.4659999999999999E-3</v>
      </c>
      <c r="D313">
        <f t="shared" si="99"/>
        <v>6</v>
      </c>
      <c r="E313" s="7">
        <f t="shared" si="93"/>
        <v>4498206879.1897593</v>
      </c>
      <c r="F313" s="7">
        <f t="shared" si="94"/>
        <v>11092578.164081946</v>
      </c>
      <c r="G313" s="7">
        <f t="shared" si="87"/>
        <v>4509299457.3538408</v>
      </c>
      <c r="H313" s="7">
        <f t="shared" si="88"/>
        <v>15030998.191179471</v>
      </c>
      <c r="I313" s="8">
        <f t="shared" si="89"/>
        <v>760342306.95222616</v>
      </c>
      <c r="J313" s="7">
        <f t="shared" si="90"/>
        <v>15030998.191179471</v>
      </c>
      <c r="K313" s="8">
        <f t="shared" si="85"/>
        <v>745311308.76104665</v>
      </c>
      <c r="L313" s="7">
        <v>0</v>
      </c>
      <c r="M313" s="7">
        <f t="shared" si="86"/>
        <v>3763988148.5927939</v>
      </c>
      <c r="N313" s="139" t="s">
        <v>575</v>
      </c>
      <c r="O313" s="10">
        <f t="shared" si="91"/>
        <v>29</v>
      </c>
      <c r="P313" s="11">
        <f t="shared" si="95"/>
        <v>17522523.263306502</v>
      </c>
      <c r="Q313" s="11">
        <f t="shared" si="92"/>
        <v>747087908.89955366</v>
      </c>
      <c r="R313" s="37">
        <f t="shared" si="96"/>
        <v>764610432.16286016</v>
      </c>
      <c r="S313" s="39">
        <f t="shared" si="97"/>
        <v>2.7777777777777777</v>
      </c>
      <c r="T313" s="38">
        <f t="shared" si="100"/>
        <v>17522523.263306502</v>
      </c>
      <c r="U313" s="15">
        <f t="shared" si="101"/>
        <v>2106395343.8557494</v>
      </c>
      <c r="V313" s="15">
        <f t="shared" si="98"/>
        <v>2123917867.119056</v>
      </c>
      <c r="W313" s="13"/>
      <c r="X313" s="14"/>
      <c r="Y313" s="138"/>
    </row>
    <row r="314" spans="1:25" x14ac:dyDescent="0.35">
      <c r="A314" s="1">
        <v>54027</v>
      </c>
      <c r="B314" s="9">
        <f t="shared" si="102"/>
        <v>31</v>
      </c>
      <c r="C314" s="5">
        <f>VLOOKUP(A314,Encargos!$A$8:$B$652,2,0)</f>
        <v>2.4659999999999999E-3</v>
      </c>
      <c r="D314">
        <f t="shared" si="99"/>
        <v>5</v>
      </c>
      <c r="E314" s="7">
        <f t="shared" si="93"/>
        <v>3763988148.5927939</v>
      </c>
      <c r="F314" s="7">
        <f t="shared" si="94"/>
        <v>9281994.7744298298</v>
      </c>
      <c r="G314" s="7">
        <f t="shared" si="87"/>
        <v>3773270143.3672237</v>
      </c>
      <c r="H314" s="7">
        <f t="shared" si="88"/>
        <v>12577567.144557413</v>
      </c>
      <c r="I314" s="8">
        <f t="shared" si="89"/>
        <v>762217311.08117044</v>
      </c>
      <c r="J314" s="7">
        <f t="shared" si="90"/>
        <v>12577567.144557413</v>
      </c>
      <c r="K314" s="8">
        <f t="shared" si="85"/>
        <v>749639743.93661308</v>
      </c>
      <c r="L314" s="7">
        <v>0</v>
      </c>
      <c r="M314" s="7">
        <f t="shared" si="86"/>
        <v>3023630399.4306107</v>
      </c>
      <c r="N314" s="139" t="s">
        <v>576</v>
      </c>
      <c r="O314" s="10">
        <f t="shared" si="91"/>
        <v>29</v>
      </c>
      <c r="P314" s="11">
        <f t="shared" si="95"/>
        <v>14988613.507150784</v>
      </c>
      <c r="Q314" s="11">
        <f t="shared" si="92"/>
        <v>751368952.83360314</v>
      </c>
      <c r="R314" s="37">
        <f t="shared" si="96"/>
        <v>766357566.34075391</v>
      </c>
      <c r="S314" s="39">
        <f t="shared" si="97"/>
        <v>2.7777777777777777</v>
      </c>
      <c r="T314" s="38">
        <f t="shared" si="100"/>
        <v>14988613.507150784</v>
      </c>
      <c r="U314" s="15">
        <f t="shared" si="101"/>
        <v>2113782404.1060543</v>
      </c>
      <c r="V314" s="15">
        <f t="shared" si="98"/>
        <v>2128771017.6132052</v>
      </c>
      <c r="W314" s="13"/>
      <c r="X314" s="14"/>
      <c r="Y314" s="138"/>
    </row>
    <row r="315" spans="1:25" x14ac:dyDescent="0.35">
      <c r="A315" s="1">
        <v>54058</v>
      </c>
      <c r="B315" s="9">
        <f t="shared" si="102"/>
        <v>31</v>
      </c>
      <c r="C315" s="5">
        <f>VLOOKUP(A315,Encargos!$A$8:$B$652,2,0)</f>
        <v>2.4659999999999999E-3</v>
      </c>
      <c r="D315">
        <f t="shared" si="99"/>
        <v>4</v>
      </c>
      <c r="E315" s="7">
        <f t="shared" si="93"/>
        <v>3023630399.4306107</v>
      </c>
      <c r="F315" s="7">
        <f t="shared" si="94"/>
        <v>7456272.5649958858</v>
      </c>
      <c r="G315" s="7">
        <f t="shared" si="87"/>
        <v>3031086671.9956064</v>
      </c>
      <c r="H315" s="7">
        <f t="shared" si="88"/>
        <v>10103622.239985356</v>
      </c>
      <c r="I315" s="8">
        <f t="shared" si="89"/>
        <v>764096938.97029662</v>
      </c>
      <c r="J315" s="7">
        <f t="shared" si="90"/>
        <v>10103622.239985356</v>
      </c>
      <c r="K315" s="8">
        <f t="shared" si="85"/>
        <v>753993316.73031127</v>
      </c>
      <c r="L315" s="7">
        <v>0</v>
      </c>
      <c r="M315" s="7">
        <f t="shared" si="86"/>
        <v>2277093355.265295</v>
      </c>
      <c r="N315" s="139" t="s">
        <v>577</v>
      </c>
      <c r="O315" s="10">
        <f t="shared" si="91"/>
        <v>29</v>
      </c>
      <c r="P315" s="11">
        <f t="shared" si="95"/>
        <v>12514835.999155115</v>
      </c>
      <c r="Q315" s="11">
        <f t="shared" si="92"/>
        <v>755732568.10019505</v>
      </c>
      <c r="R315" s="37">
        <f t="shared" si="96"/>
        <v>768247404.09935021</v>
      </c>
      <c r="S315" s="39">
        <f t="shared" si="97"/>
        <v>2.8888888888888888</v>
      </c>
      <c r="T315" s="38">
        <f t="shared" si="100"/>
        <v>12514835.999155115</v>
      </c>
      <c r="U315" s="15">
        <f t="shared" si="101"/>
        <v>2206866553.6211901</v>
      </c>
      <c r="V315" s="15">
        <f t="shared" si="98"/>
        <v>2219381389.6203451</v>
      </c>
      <c r="W315" s="13"/>
      <c r="X315" s="14"/>
      <c r="Y315" s="138"/>
    </row>
    <row r="316" spans="1:25" x14ac:dyDescent="0.35">
      <c r="A316" s="1">
        <v>54089</v>
      </c>
      <c r="B316" s="9">
        <f t="shared" si="102"/>
        <v>29</v>
      </c>
      <c r="C316" s="5">
        <f>VLOOKUP(A316,Encargos!$A$8:$B$652,2,0)</f>
        <v>2.4659999999999999E-3</v>
      </c>
      <c r="D316">
        <f t="shared" si="99"/>
        <v>3</v>
      </c>
      <c r="E316" s="7">
        <f t="shared" si="93"/>
        <v>2277093355.265295</v>
      </c>
      <c r="F316" s="7">
        <f t="shared" si="94"/>
        <v>5615312.2140842173</v>
      </c>
      <c r="G316" s="7">
        <f t="shared" si="87"/>
        <v>2282708667.4793792</v>
      </c>
      <c r="H316" s="7">
        <f t="shared" si="88"/>
        <v>7609028.8915979313</v>
      </c>
      <c r="I316" s="8">
        <f t="shared" si="89"/>
        <v>765981202.02179718</v>
      </c>
      <c r="J316" s="7">
        <f t="shared" si="90"/>
        <v>7609028.8915979313</v>
      </c>
      <c r="K316" s="8">
        <f t="shared" si="85"/>
        <v>758372173.13019919</v>
      </c>
      <c r="L316" s="7">
        <v>0</v>
      </c>
      <c r="M316" s="7">
        <f t="shared" si="86"/>
        <v>1524336494.3491797</v>
      </c>
      <c r="N316" s="139" t="s">
        <v>578</v>
      </c>
      <c r="O316" s="10">
        <f t="shared" si="91"/>
        <v>27</v>
      </c>
      <c r="P316" s="11">
        <f t="shared" si="95"/>
        <v>10008864.096324494</v>
      </c>
      <c r="Q316" s="11">
        <f t="shared" si="92"/>
        <v>760113195.40860152</v>
      </c>
      <c r="R316" s="37">
        <f t="shared" si="96"/>
        <v>770122059.50492597</v>
      </c>
      <c r="S316" s="39">
        <f t="shared" si="97"/>
        <v>2.8888888888888888</v>
      </c>
      <c r="T316" s="38">
        <f t="shared" si="100"/>
        <v>10008864.096324494</v>
      </c>
      <c r="U316" s="15">
        <f t="shared" si="101"/>
        <v>2214788196.695684</v>
      </c>
      <c r="V316" s="15">
        <f t="shared" si="98"/>
        <v>2224797060.7920084</v>
      </c>
      <c r="W316" s="13"/>
      <c r="X316" s="14"/>
      <c r="Y316" s="138"/>
    </row>
    <row r="317" spans="1:25" x14ac:dyDescent="0.35">
      <c r="A317" s="1">
        <v>54118</v>
      </c>
      <c r="B317" s="9">
        <f t="shared" si="102"/>
        <v>31</v>
      </c>
      <c r="C317" s="5">
        <f>VLOOKUP(A317,Encargos!$A$8:$B$652,2,0)</f>
        <v>2.4659999999999999E-3</v>
      </c>
      <c r="D317">
        <f t="shared" si="99"/>
        <v>2</v>
      </c>
      <c r="E317" s="7">
        <f t="shared" si="93"/>
        <v>1524336494.3491797</v>
      </c>
      <c r="F317" s="7">
        <f t="shared" si="94"/>
        <v>3759013.795065077</v>
      </c>
      <c r="G317" s="7">
        <f t="shared" si="87"/>
        <v>1528095508.1442449</v>
      </c>
      <c r="H317" s="7">
        <f t="shared" si="88"/>
        <v>5093651.6938141501</v>
      </c>
      <c r="I317" s="8">
        <f t="shared" si="89"/>
        <v>767870111.66598296</v>
      </c>
      <c r="J317" s="7">
        <f t="shared" si="90"/>
        <v>5093651.6938141501</v>
      </c>
      <c r="K317" s="8">
        <f t="shared" si="85"/>
        <v>762776459.9721688</v>
      </c>
      <c r="L317" s="7">
        <v>0</v>
      </c>
      <c r="M317" s="7">
        <f t="shared" si="86"/>
        <v>765319048.17207599</v>
      </c>
      <c r="N317" s="139" t="s">
        <v>579</v>
      </c>
      <c r="O317" s="10">
        <f t="shared" si="91"/>
        <v>29</v>
      </c>
      <c r="P317" s="11">
        <f t="shared" si="95"/>
        <v>7505100.5355387805</v>
      </c>
      <c r="Q317" s="11">
        <f t="shared" si="92"/>
        <v>764535971.59314013</v>
      </c>
      <c r="R317" s="37">
        <f t="shared" si="96"/>
        <v>772041072.12867892</v>
      </c>
      <c r="S317" s="39">
        <f t="shared" si="97"/>
        <v>2.8888888888888888</v>
      </c>
      <c r="T317" s="38">
        <f t="shared" si="100"/>
        <v>7505100.5355387805</v>
      </c>
      <c r="U317" s="15">
        <f t="shared" si="101"/>
        <v>2222835774.5028672</v>
      </c>
      <c r="V317" s="15">
        <f t="shared" si="98"/>
        <v>2230340875.0384059</v>
      </c>
      <c r="W317" s="13"/>
      <c r="X317" s="14"/>
      <c r="Y317" s="138"/>
    </row>
    <row r="318" spans="1:25" x14ac:dyDescent="0.35">
      <c r="A318" s="1">
        <v>54149</v>
      </c>
      <c r="B318" s="9">
        <f t="shared" si="102"/>
        <v>30</v>
      </c>
      <c r="C318" s="5">
        <f>VLOOKUP(A318,Encargos!$A$8:$B$652,2,0)</f>
        <v>2.4659999999999999E-3</v>
      </c>
      <c r="D318">
        <f t="shared" si="99"/>
        <v>1</v>
      </c>
      <c r="E318" s="7">
        <f t="shared" si="93"/>
        <v>765319048.17207599</v>
      </c>
      <c r="F318" s="7">
        <f t="shared" si="94"/>
        <v>1887276.7727923393</v>
      </c>
      <c r="G318" s="7">
        <f t="shared" si="87"/>
        <v>767206324.94486833</v>
      </c>
      <c r="H318" s="7">
        <f t="shared" si="88"/>
        <v>2557354.4164828947</v>
      </c>
      <c r="I318" s="8">
        <f t="shared" si="89"/>
        <v>769763679.36135113</v>
      </c>
      <c r="J318" s="7">
        <f t="shared" si="90"/>
        <v>2557354.4164828947</v>
      </c>
      <c r="K318" s="8">
        <f t="shared" si="85"/>
        <v>767206324.94486821</v>
      </c>
      <c r="L318" s="7">
        <v>0</v>
      </c>
      <c r="M318" s="7">
        <f t="shared" si="86"/>
        <v>0</v>
      </c>
      <c r="N318" s="139" t="s">
        <v>580</v>
      </c>
      <c r="O318" s="10">
        <f t="shared" si="91"/>
        <v>29</v>
      </c>
      <c r="P318" s="11">
        <f t="shared" si="95"/>
        <v>5049574.4684000406</v>
      </c>
      <c r="Q318" s="11">
        <f t="shared" si="92"/>
        <v>769035116.2796278</v>
      </c>
      <c r="R318" s="37">
        <f t="shared" si="96"/>
        <v>774084690.7480278</v>
      </c>
      <c r="S318" s="39">
        <f t="shared" si="97"/>
        <v>2.8888888888888888</v>
      </c>
      <c r="T318" s="38">
        <f t="shared" si="100"/>
        <v>5049574.4684000406</v>
      </c>
      <c r="U318" s="15">
        <f t="shared" si="101"/>
        <v>2231195087.6925693</v>
      </c>
      <c r="V318" s="15">
        <f t="shared" si="98"/>
        <v>2236244662.1609693</v>
      </c>
      <c r="W318" s="13"/>
      <c r="X318" s="14"/>
      <c r="Y318" s="138"/>
    </row>
    <row r="319" spans="1:25" x14ac:dyDescent="0.35">
      <c r="A319" s="1"/>
      <c r="B319" s="9"/>
      <c r="C319" s="17"/>
      <c r="E319" s="74"/>
      <c r="F319" s="74"/>
      <c r="G319" s="74"/>
      <c r="H319" s="74"/>
      <c r="I319" s="75"/>
      <c r="J319" s="74"/>
      <c r="K319" s="75"/>
      <c r="L319" s="74"/>
      <c r="M319" s="74"/>
      <c r="N319" s="76"/>
      <c r="O319" s="56"/>
      <c r="P319" s="77"/>
      <c r="Q319" s="77"/>
      <c r="R319" s="78"/>
      <c r="S319" s="79"/>
      <c r="T319" s="80"/>
      <c r="U319" s="74"/>
      <c r="V319" s="74"/>
      <c r="W319" s="81"/>
      <c r="X319" s="77"/>
      <c r="Y319" s="1"/>
    </row>
    <row r="320" spans="1:25" x14ac:dyDescent="0.35">
      <c r="E320" s="82"/>
      <c r="F320" s="82"/>
      <c r="G320" s="82"/>
      <c r="H320" s="82"/>
      <c r="I320" s="82"/>
      <c r="J320" s="82"/>
      <c r="K320" s="82"/>
      <c r="L320" s="82"/>
      <c r="M320" s="82"/>
      <c r="N320" s="83"/>
      <c r="O320" s="82"/>
      <c r="S320" s="79"/>
      <c r="W320" s="1"/>
      <c r="Y320" s="1"/>
    </row>
    <row r="321" spans="5:25" x14ac:dyDescent="0.35">
      <c r="E321" s="82"/>
      <c r="F321" s="82"/>
      <c r="G321" s="82"/>
      <c r="H321" s="82"/>
      <c r="I321" s="82"/>
      <c r="J321" s="82"/>
      <c r="K321" s="82"/>
      <c r="L321" s="82"/>
      <c r="M321" s="82"/>
      <c r="N321" s="83"/>
      <c r="O321" s="82"/>
      <c r="S321" s="79"/>
      <c r="W321" s="1"/>
      <c r="Y321" s="1"/>
    </row>
    <row r="322" spans="5:25" x14ac:dyDescent="0.35">
      <c r="E322" s="82"/>
      <c r="F322" s="82"/>
      <c r="G322" s="82"/>
      <c r="H322" s="82"/>
      <c r="I322" s="82"/>
      <c r="J322" s="82"/>
      <c r="K322" s="82"/>
      <c r="L322" s="82"/>
      <c r="M322" s="82"/>
      <c r="N322" s="83"/>
      <c r="O322" s="82"/>
      <c r="S322" s="79"/>
      <c r="W322" s="1"/>
      <c r="Y322" s="1"/>
    </row>
    <row r="323" spans="5:25" x14ac:dyDescent="0.35">
      <c r="E323" s="82"/>
      <c r="F323" s="82"/>
      <c r="G323" s="82"/>
      <c r="H323" s="82"/>
      <c r="I323" s="82"/>
      <c r="J323" s="82"/>
      <c r="K323" s="82"/>
      <c r="L323" s="82"/>
      <c r="M323" s="82"/>
      <c r="N323" s="83"/>
      <c r="O323" s="82"/>
      <c r="W323" s="1"/>
      <c r="Y323" s="1"/>
    </row>
    <row r="324" spans="5:25" x14ac:dyDescent="0.35">
      <c r="E324" s="82"/>
      <c r="F324" s="82"/>
      <c r="G324" s="82"/>
      <c r="H324" s="82"/>
      <c r="I324" s="82"/>
      <c r="J324" s="82"/>
      <c r="K324" s="82"/>
      <c r="L324" s="82"/>
      <c r="M324" s="82"/>
      <c r="N324" s="83"/>
      <c r="O324" s="82"/>
      <c r="W324" s="1"/>
      <c r="Y324" s="1"/>
    </row>
    <row r="325" spans="5:25" x14ac:dyDescent="0.35">
      <c r="E325" s="82"/>
      <c r="F325" s="82"/>
      <c r="G325" s="82"/>
      <c r="H325" s="82"/>
      <c r="I325" s="82"/>
      <c r="J325" s="82"/>
      <c r="K325" s="82"/>
      <c r="L325" s="82"/>
      <c r="M325" s="82"/>
      <c r="N325" s="83"/>
      <c r="O325" s="82"/>
      <c r="W325" s="1"/>
      <c r="Y325" s="1"/>
    </row>
    <row r="326" spans="5:25" x14ac:dyDescent="0.35">
      <c r="E326" s="82"/>
      <c r="F326" s="82"/>
      <c r="G326" s="82"/>
      <c r="H326" s="82"/>
      <c r="I326" s="82"/>
      <c r="J326" s="82"/>
      <c r="K326" s="82"/>
      <c r="L326" s="82"/>
      <c r="M326" s="82"/>
      <c r="N326" s="83"/>
      <c r="O326" s="82"/>
      <c r="W326" s="1"/>
      <c r="Y326" s="1"/>
    </row>
    <row r="327" spans="5:25" x14ac:dyDescent="0.35">
      <c r="E327" s="82"/>
      <c r="F327" s="82"/>
      <c r="G327" s="82"/>
      <c r="H327" s="82"/>
      <c r="I327" s="82"/>
      <c r="J327" s="82"/>
      <c r="K327" s="82"/>
      <c r="L327" s="82"/>
      <c r="M327" s="82"/>
      <c r="N327" s="83"/>
      <c r="O327" s="82"/>
      <c r="W327" s="1"/>
      <c r="Y327" s="1"/>
    </row>
    <row r="328" spans="5:25" x14ac:dyDescent="0.35">
      <c r="E328" s="82"/>
      <c r="F328" s="82"/>
      <c r="G328" s="82"/>
      <c r="H328" s="82"/>
      <c r="I328" s="82"/>
      <c r="J328" s="82"/>
      <c r="K328" s="82"/>
      <c r="L328" s="82"/>
      <c r="M328" s="82"/>
      <c r="N328" s="83"/>
      <c r="O328" s="82"/>
      <c r="W328" s="1"/>
      <c r="Y328" s="1"/>
    </row>
    <row r="329" spans="5:25" x14ac:dyDescent="0.35">
      <c r="E329" s="82"/>
      <c r="F329" s="82"/>
      <c r="G329" s="82"/>
      <c r="H329" s="82"/>
      <c r="I329" s="82"/>
      <c r="J329" s="82"/>
      <c r="K329" s="82"/>
      <c r="L329" s="82"/>
      <c r="M329" s="82"/>
      <c r="N329" s="83"/>
      <c r="O329" s="82"/>
      <c r="W329" s="1"/>
      <c r="Y329" s="1"/>
    </row>
    <row r="330" spans="5:25" x14ac:dyDescent="0.35">
      <c r="E330" s="82"/>
      <c r="F330" s="82"/>
      <c r="G330" s="82"/>
      <c r="H330" s="82"/>
      <c r="I330" s="82"/>
      <c r="J330" s="82"/>
      <c r="K330" s="82"/>
      <c r="L330" s="82"/>
      <c r="M330" s="82"/>
      <c r="N330" s="83"/>
      <c r="O330" s="82"/>
      <c r="W330" s="1"/>
      <c r="Y330" s="1"/>
    </row>
    <row r="331" spans="5:25" x14ac:dyDescent="0.35">
      <c r="E331" s="82"/>
      <c r="F331" s="82"/>
      <c r="G331" s="82"/>
      <c r="H331" s="82"/>
      <c r="I331" s="82"/>
      <c r="J331" s="82"/>
      <c r="K331" s="82"/>
      <c r="L331" s="82"/>
      <c r="M331" s="82"/>
      <c r="N331" s="83"/>
      <c r="O331" s="82"/>
      <c r="W331" s="1"/>
      <c r="Y331" s="1"/>
    </row>
    <row r="332" spans="5:25" x14ac:dyDescent="0.35">
      <c r="E332" s="82"/>
      <c r="F332" s="82"/>
      <c r="G332" s="82"/>
      <c r="H332" s="82"/>
      <c r="I332" s="82"/>
      <c r="J332" s="82"/>
      <c r="K332" s="82"/>
      <c r="L332" s="82"/>
      <c r="M332" s="82"/>
      <c r="N332" s="83"/>
      <c r="O332" s="82"/>
      <c r="W332" s="1"/>
      <c r="Y332" s="1"/>
    </row>
    <row r="333" spans="5:25" x14ac:dyDescent="0.35">
      <c r="E333" s="82"/>
      <c r="F333" s="82"/>
      <c r="G333" s="82"/>
      <c r="H333" s="82"/>
      <c r="I333" s="82"/>
      <c r="J333" s="82"/>
      <c r="K333" s="82"/>
      <c r="L333" s="82"/>
      <c r="M333" s="82"/>
      <c r="N333" s="83"/>
      <c r="O333" s="82"/>
      <c r="W333" s="1"/>
      <c r="Y333" s="1"/>
    </row>
    <row r="334" spans="5:25" x14ac:dyDescent="0.35">
      <c r="E334" s="82"/>
      <c r="F334" s="82"/>
      <c r="G334" s="82"/>
      <c r="H334" s="82"/>
      <c r="I334" s="82"/>
      <c r="J334" s="82"/>
      <c r="K334" s="82"/>
      <c r="L334" s="82"/>
      <c r="M334" s="82"/>
      <c r="N334" s="83"/>
      <c r="O334" s="82"/>
      <c r="W334" s="1"/>
      <c r="Y334" s="1"/>
    </row>
    <row r="335" spans="5:25" x14ac:dyDescent="0.35">
      <c r="E335" s="82"/>
      <c r="F335" s="82"/>
      <c r="G335" s="82"/>
      <c r="H335" s="82"/>
      <c r="I335" s="82"/>
      <c r="J335" s="82"/>
      <c r="K335" s="82"/>
      <c r="L335" s="82"/>
      <c r="M335" s="82"/>
      <c r="N335" s="83"/>
      <c r="O335" s="82"/>
      <c r="W335" s="1"/>
      <c r="Y335" s="1"/>
    </row>
    <row r="336" spans="5:25" x14ac:dyDescent="0.35">
      <c r="E336" s="82"/>
      <c r="F336" s="82"/>
      <c r="G336" s="82"/>
      <c r="H336" s="82"/>
      <c r="I336" s="82"/>
      <c r="J336" s="82"/>
      <c r="K336" s="82"/>
      <c r="L336" s="82"/>
      <c r="M336" s="82"/>
      <c r="N336" s="83"/>
      <c r="O336" s="82"/>
      <c r="W336" s="1"/>
      <c r="Y336" s="1"/>
    </row>
    <row r="337" spans="5:25" x14ac:dyDescent="0.35">
      <c r="E337" s="82"/>
      <c r="F337" s="82"/>
      <c r="G337" s="82"/>
      <c r="H337" s="82"/>
      <c r="I337" s="82"/>
      <c r="J337" s="82"/>
      <c r="K337" s="82"/>
      <c r="L337" s="82"/>
      <c r="M337" s="82"/>
      <c r="N337" s="83"/>
      <c r="O337" s="82"/>
      <c r="W337" s="1"/>
      <c r="Y337" s="1"/>
    </row>
    <row r="338" spans="5:25" x14ac:dyDescent="0.35">
      <c r="E338" s="82"/>
      <c r="F338" s="82"/>
      <c r="G338" s="82"/>
      <c r="H338" s="82"/>
      <c r="I338" s="82"/>
      <c r="J338" s="82"/>
      <c r="K338" s="82"/>
      <c r="L338" s="82"/>
      <c r="M338" s="82"/>
      <c r="N338" s="83"/>
      <c r="O338" s="82"/>
      <c r="W338" s="1"/>
      <c r="Y338" s="1"/>
    </row>
    <row r="339" spans="5:25" x14ac:dyDescent="0.35">
      <c r="E339" s="82"/>
      <c r="F339" s="82"/>
      <c r="G339" s="82"/>
      <c r="H339" s="82"/>
      <c r="I339" s="82"/>
      <c r="J339" s="82"/>
      <c r="K339" s="82"/>
      <c r="L339" s="82"/>
      <c r="M339" s="82"/>
      <c r="N339" s="83"/>
      <c r="O339" s="82"/>
      <c r="W339" s="1"/>
      <c r="Y339" s="1"/>
    </row>
    <row r="340" spans="5:25" x14ac:dyDescent="0.35">
      <c r="E340" s="82"/>
      <c r="F340" s="82"/>
      <c r="G340" s="82"/>
      <c r="H340" s="82"/>
      <c r="I340" s="82"/>
      <c r="J340" s="82"/>
      <c r="K340" s="82"/>
      <c r="L340" s="82"/>
      <c r="M340" s="82"/>
      <c r="N340" s="83"/>
      <c r="O340" s="82"/>
      <c r="W340" s="1"/>
      <c r="Y340" s="1"/>
    </row>
    <row r="341" spans="5:25" x14ac:dyDescent="0.35">
      <c r="E341" s="82"/>
      <c r="F341" s="82"/>
      <c r="G341" s="82"/>
      <c r="H341" s="82"/>
      <c r="I341" s="82"/>
      <c r="J341" s="82"/>
      <c r="K341" s="82"/>
      <c r="L341" s="82"/>
      <c r="M341" s="82"/>
      <c r="N341" s="83"/>
      <c r="O341" s="82"/>
      <c r="W341" s="1"/>
      <c r="Y341" s="1"/>
    </row>
    <row r="342" spans="5:25" x14ac:dyDescent="0.35">
      <c r="E342" s="82"/>
      <c r="F342" s="82"/>
      <c r="G342" s="82"/>
      <c r="H342" s="82"/>
      <c r="I342" s="82"/>
      <c r="J342" s="82"/>
      <c r="K342" s="82"/>
      <c r="L342" s="82"/>
      <c r="M342" s="82"/>
      <c r="N342" s="83"/>
      <c r="O342" s="82"/>
      <c r="W342" s="1"/>
      <c r="Y342" s="1"/>
    </row>
    <row r="343" spans="5:25" x14ac:dyDescent="0.35">
      <c r="E343" s="82"/>
      <c r="F343" s="82"/>
      <c r="G343" s="82"/>
      <c r="H343" s="82"/>
      <c r="I343" s="82"/>
      <c r="J343" s="82"/>
      <c r="K343" s="82"/>
      <c r="L343" s="82"/>
      <c r="M343" s="82"/>
      <c r="N343" s="83"/>
      <c r="O343" s="82"/>
      <c r="W343" s="1"/>
      <c r="Y343" s="1"/>
    </row>
    <row r="344" spans="5:25" x14ac:dyDescent="0.35">
      <c r="E344" s="82"/>
      <c r="F344" s="82"/>
      <c r="G344" s="82"/>
      <c r="H344" s="82"/>
      <c r="I344" s="82"/>
      <c r="J344" s="82"/>
      <c r="K344" s="82"/>
      <c r="L344" s="82"/>
      <c r="M344" s="82"/>
      <c r="N344" s="83"/>
      <c r="O344" s="82"/>
      <c r="W344" s="1"/>
      <c r="Y344" s="1"/>
    </row>
    <row r="345" spans="5:25" x14ac:dyDescent="0.35">
      <c r="E345" s="82"/>
      <c r="F345" s="82"/>
      <c r="G345" s="82"/>
      <c r="H345" s="82"/>
      <c r="I345" s="82"/>
      <c r="J345" s="82"/>
      <c r="K345" s="82"/>
      <c r="L345" s="82"/>
      <c r="M345" s="82"/>
      <c r="N345" s="83"/>
      <c r="O345" s="82"/>
      <c r="W345" s="1"/>
      <c r="Y345" s="1"/>
    </row>
    <row r="346" spans="5:25" x14ac:dyDescent="0.35">
      <c r="E346" s="82"/>
      <c r="F346" s="82"/>
      <c r="G346" s="82"/>
      <c r="H346" s="82"/>
      <c r="I346" s="82"/>
      <c r="J346" s="82"/>
      <c r="K346" s="82"/>
      <c r="L346" s="82"/>
      <c r="M346" s="82"/>
      <c r="N346" s="83"/>
      <c r="O346" s="82"/>
      <c r="Y346" s="1"/>
    </row>
    <row r="347" spans="5:25" x14ac:dyDescent="0.35">
      <c r="E347" s="82"/>
      <c r="F347" s="82"/>
      <c r="G347" s="82"/>
      <c r="H347" s="82"/>
      <c r="I347" s="82"/>
      <c r="J347" s="82"/>
      <c r="K347" s="82"/>
      <c r="L347" s="82"/>
      <c r="M347" s="82"/>
      <c r="N347" s="83"/>
      <c r="O347" s="82"/>
      <c r="Y347" s="1"/>
    </row>
    <row r="348" spans="5:25" x14ac:dyDescent="0.35">
      <c r="E348" s="82"/>
      <c r="F348" s="82"/>
      <c r="G348" s="82"/>
      <c r="H348" s="82"/>
      <c r="I348" s="82"/>
      <c r="J348" s="82"/>
      <c r="K348" s="82"/>
      <c r="L348" s="82"/>
      <c r="M348" s="82"/>
      <c r="N348" s="83"/>
      <c r="O348" s="82"/>
      <c r="Y348" s="1"/>
    </row>
    <row r="349" spans="5:25" x14ac:dyDescent="0.35">
      <c r="E349" s="82"/>
      <c r="F349" s="82"/>
      <c r="G349" s="82"/>
      <c r="H349" s="82"/>
      <c r="I349" s="82"/>
      <c r="J349" s="82"/>
      <c r="K349" s="82"/>
      <c r="L349" s="82"/>
      <c r="M349" s="82"/>
      <c r="N349" s="83"/>
      <c r="O349" s="82"/>
      <c r="Y349" s="1"/>
    </row>
    <row r="350" spans="5:25" x14ac:dyDescent="0.35">
      <c r="E350" s="82"/>
      <c r="F350" s="82"/>
      <c r="G350" s="82"/>
      <c r="H350" s="82"/>
      <c r="I350" s="82"/>
      <c r="J350" s="82"/>
      <c r="K350" s="82"/>
      <c r="L350" s="82"/>
      <c r="M350" s="82"/>
      <c r="N350" s="83"/>
      <c r="O350" s="82"/>
      <c r="Y350" s="1"/>
    </row>
    <row r="351" spans="5:25" x14ac:dyDescent="0.35">
      <c r="E351" s="82"/>
      <c r="F351" s="82"/>
      <c r="G351" s="82"/>
      <c r="H351" s="82"/>
      <c r="I351" s="82"/>
      <c r="J351" s="82"/>
      <c r="K351" s="82"/>
      <c r="L351" s="82"/>
      <c r="M351" s="82"/>
      <c r="N351" s="83"/>
      <c r="O351" s="82"/>
      <c r="Y351" s="1"/>
    </row>
    <row r="352" spans="5:25" x14ac:dyDescent="0.35">
      <c r="E352" s="82"/>
      <c r="F352" s="82"/>
      <c r="G352" s="82"/>
      <c r="H352" s="82"/>
      <c r="I352" s="82"/>
      <c r="J352" s="82"/>
      <c r="K352" s="82"/>
      <c r="L352" s="82"/>
      <c r="M352" s="82"/>
      <c r="N352" s="83"/>
      <c r="O352" s="82"/>
      <c r="Y352" s="1"/>
    </row>
    <row r="353" spans="5:25" x14ac:dyDescent="0.35">
      <c r="E353" s="82"/>
      <c r="F353" s="82"/>
      <c r="G353" s="82"/>
      <c r="H353" s="82"/>
      <c r="I353" s="82"/>
      <c r="J353" s="82"/>
      <c r="K353" s="82"/>
      <c r="L353" s="82"/>
      <c r="M353" s="82"/>
      <c r="N353" s="83"/>
      <c r="O353" s="82"/>
      <c r="Y353" s="1"/>
    </row>
    <row r="354" spans="5:25" x14ac:dyDescent="0.35">
      <c r="E354" s="82"/>
      <c r="F354" s="82"/>
      <c r="G354" s="82"/>
      <c r="H354" s="82"/>
      <c r="I354" s="82"/>
      <c r="J354" s="82"/>
      <c r="K354" s="82"/>
      <c r="L354" s="82"/>
      <c r="M354" s="82"/>
      <c r="N354" s="83"/>
      <c r="O354" s="82"/>
      <c r="Y354" s="1"/>
    </row>
    <row r="355" spans="5:25" x14ac:dyDescent="0.35">
      <c r="E355" s="82"/>
      <c r="F355" s="82"/>
      <c r="G355" s="82"/>
      <c r="H355" s="82"/>
      <c r="I355" s="82"/>
      <c r="J355" s="82"/>
      <c r="K355" s="82"/>
      <c r="L355" s="82"/>
      <c r="M355" s="82"/>
      <c r="N355" s="83"/>
      <c r="O355" s="82"/>
      <c r="Y355" s="1"/>
    </row>
    <row r="356" spans="5:25" x14ac:dyDescent="0.35">
      <c r="E356" s="82"/>
      <c r="F356" s="82"/>
      <c r="G356" s="82"/>
      <c r="H356" s="82"/>
      <c r="I356" s="82"/>
      <c r="J356" s="82"/>
      <c r="K356" s="82"/>
      <c r="L356" s="82"/>
      <c r="M356" s="82"/>
      <c r="N356" s="83"/>
      <c r="O356" s="82"/>
      <c r="Y356" s="1"/>
    </row>
    <row r="357" spans="5:25" x14ac:dyDescent="0.35">
      <c r="E357" s="82"/>
      <c r="F357" s="82"/>
      <c r="G357" s="82"/>
      <c r="H357" s="82"/>
      <c r="I357" s="82"/>
      <c r="J357" s="82"/>
      <c r="K357" s="82"/>
      <c r="L357" s="82"/>
      <c r="M357" s="82"/>
      <c r="N357" s="83"/>
      <c r="O357" s="82"/>
      <c r="Y357" s="1"/>
    </row>
    <row r="358" spans="5:25" x14ac:dyDescent="0.35">
      <c r="E358" s="82"/>
      <c r="F358" s="82"/>
      <c r="G358" s="82"/>
      <c r="H358" s="82"/>
      <c r="I358" s="82"/>
      <c r="J358" s="82"/>
      <c r="K358" s="82"/>
      <c r="L358" s="82"/>
      <c r="M358" s="82"/>
      <c r="N358" s="83"/>
      <c r="O358" s="82"/>
      <c r="Y358" s="1"/>
    </row>
    <row r="359" spans="5:25" x14ac:dyDescent="0.35">
      <c r="E359" s="82"/>
      <c r="F359" s="82"/>
      <c r="G359" s="82"/>
      <c r="H359" s="82"/>
      <c r="I359" s="82"/>
      <c r="J359" s="82"/>
      <c r="K359" s="82"/>
      <c r="L359" s="82"/>
      <c r="M359" s="82"/>
      <c r="N359" s="83"/>
      <c r="O359" s="82"/>
      <c r="Y359" s="1"/>
    </row>
    <row r="360" spans="5:25" x14ac:dyDescent="0.35">
      <c r="E360" s="82"/>
      <c r="F360" s="82"/>
      <c r="G360" s="82"/>
      <c r="H360" s="82"/>
      <c r="I360" s="82"/>
      <c r="J360" s="82"/>
      <c r="K360" s="82"/>
      <c r="L360" s="82"/>
      <c r="M360" s="82"/>
      <c r="N360" s="83"/>
      <c r="O360" s="82"/>
      <c r="Y360" s="1"/>
    </row>
    <row r="361" spans="5:25" x14ac:dyDescent="0.35">
      <c r="E361" s="82"/>
      <c r="F361" s="82"/>
      <c r="G361" s="82"/>
      <c r="H361" s="82"/>
      <c r="I361" s="82"/>
      <c r="J361" s="82"/>
      <c r="K361" s="82"/>
      <c r="L361" s="82"/>
      <c r="M361" s="82"/>
      <c r="N361" s="83"/>
      <c r="O361" s="82"/>
      <c r="Y361" s="1"/>
    </row>
    <row r="362" spans="5:25" x14ac:dyDescent="0.35">
      <c r="E362" s="82"/>
      <c r="F362" s="82"/>
      <c r="G362" s="82"/>
      <c r="H362" s="82"/>
      <c r="I362" s="82"/>
      <c r="J362" s="82"/>
      <c r="K362" s="82"/>
      <c r="L362" s="82"/>
      <c r="M362" s="82"/>
      <c r="N362" s="83"/>
      <c r="O362" s="82"/>
      <c r="Y362" s="1"/>
    </row>
    <row r="363" spans="5:25" x14ac:dyDescent="0.35">
      <c r="E363" s="82"/>
      <c r="F363" s="82"/>
      <c r="G363" s="82"/>
      <c r="H363" s="82"/>
      <c r="I363" s="82"/>
      <c r="J363" s="82"/>
      <c r="K363" s="82"/>
      <c r="L363" s="82"/>
      <c r="M363" s="82"/>
      <c r="N363" s="83"/>
      <c r="O363" s="82"/>
      <c r="Y363" s="1"/>
    </row>
    <row r="364" spans="5:25" x14ac:dyDescent="0.35">
      <c r="E364" s="82"/>
      <c r="F364" s="82"/>
      <c r="G364" s="82"/>
      <c r="H364" s="82"/>
      <c r="I364" s="82"/>
      <c r="J364" s="82"/>
      <c r="K364" s="82"/>
      <c r="L364" s="82"/>
      <c r="M364" s="82"/>
      <c r="N364" s="83"/>
      <c r="O364" s="82"/>
      <c r="Y364" s="1"/>
    </row>
    <row r="365" spans="5:25" x14ac:dyDescent="0.35">
      <c r="E365" s="82"/>
      <c r="F365" s="82"/>
      <c r="G365" s="82"/>
      <c r="H365" s="82"/>
      <c r="I365" s="82"/>
      <c r="J365" s="82"/>
      <c r="K365" s="82"/>
      <c r="L365" s="82"/>
      <c r="M365" s="82"/>
      <c r="N365" s="83"/>
      <c r="O365" s="82"/>
      <c r="Y365" s="1"/>
    </row>
    <row r="366" spans="5:25" x14ac:dyDescent="0.35">
      <c r="E366" s="82"/>
      <c r="F366" s="82"/>
      <c r="G366" s="82"/>
      <c r="H366" s="82"/>
      <c r="I366" s="82"/>
      <c r="J366" s="82"/>
      <c r="K366" s="82"/>
      <c r="L366" s="82"/>
      <c r="M366" s="82"/>
      <c r="N366" s="83"/>
      <c r="O366" s="82"/>
      <c r="Y366" s="1"/>
    </row>
    <row r="367" spans="5:25" x14ac:dyDescent="0.35">
      <c r="E367" s="82"/>
      <c r="F367" s="82"/>
      <c r="G367" s="82"/>
      <c r="H367" s="82"/>
      <c r="I367" s="82"/>
      <c r="J367" s="82"/>
      <c r="K367" s="82"/>
      <c r="L367" s="82"/>
      <c r="M367" s="82"/>
      <c r="N367" s="83"/>
      <c r="O367" s="82"/>
      <c r="Y367" s="1"/>
    </row>
    <row r="368" spans="5:25" x14ac:dyDescent="0.35">
      <c r="E368" s="82"/>
      <c r="F368" s="82"/>
      <c r="G368" s="82"/>
      <c r="H368" s="82"/>
      <c r="I368" s="82"/>
      <c r="J368" s="82"/>
      <c r="K368" s="82"/>
      <c r="L368" s="82"/>
      <c r="M368" s="82"/>
      <c r="N368" s="83"/>
      <c r="O368" s="82"/>
      <c r="Y368" s="1"/>
    </row>
    <row r="369" spans="5:25" x14ac:dyDescent="0.35">
      <c r="E369" s="82"/>
      <c r="F369" s="82"/>
      <c r="G369" s="82"/>
      <c r="H369" s="82"/>
      <c r="I369" s="82"/>
      <c r="J369" s="82"/>
      <c r="K369" s="82"/>
      <c r="L369" s="82"/>
      <c r="M369" s="82"/>
      <c r="N369" s="83"/>
      <c r="O369" s="82"/>
      <c r="Y369" s="1"/>
    </row>
    <row r="370" spans="5:25" x14ac:dyDescent="0.35">
      <c r="E370" s="82"/>
      <c r="F370" s="82"/>
      <c r="G370" s="82"/>
      <c r="H370" s="82"/>
      <c r="I370" s="82"/>
      <c r="J370" s="82"/>
      <c r="K370" s="82"/>
      <c r="L370" s="82"/>
      <c r="M370" s="82"/>
      <c r="N370" s="83"/>
      <c r="O370" s="82"/>
      <c r="Y370" s="1"/>
    </row>
    <row r="371" spans="5:25" x14ac:dyDescent="0.35">
      <c r="E371" s="82"/>
      <c r="F371" s="82"/>
      <c r="G371" s="82"/>
      <c r="H371" s="82"/>
      <c r="I371" s="82"/>
      <c r="J371" s="82"/>
      <c r="K371" s="82"/>
      <c r="L371" s="82"/>
      <c r="M371" s="82"/>
      <c r="N371" s="83"/>
      <c r="O371" s="82"/>
      <c r="Y371" s="1"/>
    </row>
    <row r="372" spans="5:25" x14ac:dyDescent="0.35">
      <c r="E372" s="82"/>
      <c r="F372" s="82"/>
      <c r="G372" s="82"/>
      <c r="H372" s="82"/>
      <c r="I372" s="82"/>
      <c r="J372" s="82"/>
      <c r="K372" s="82"/>
      <c r="L372" s="82"/>
      <c r="M372" s="82"/>
      <c r="N372" s="83"/>
      <c r="O372" s="82"/>
      <c r="Y372" s="1"/>
    </row>
    <row r="373" spans="5:25" x14ac:dyDescent="0.35">
      <c r="E373" s="82"/>
      <c r="F373" s="82"/>
      <c r="G373" s="82"/>
      <c r="H373" s="82"/>
      <c r="I373" s="82"/>
      <c r="J373" s="82"/>
      <c r="K373" s="82"/>
      <c r="L373" s="82"/>
      <c r="M373" s="82"/>
      <c r="N373" s="83"/>
      <c r="O373" s="82"/>
      <c r="Y373" s="1"/>
    </row>
    <row r="374" spans="5:25" x14ac:dyDescent="0.35">
      <c r="E374" s="82"/>
      <c r="F374" s="82"/>
      <c r="G374" s="82"/>
      <c r="H374" s="82"/>
      <c r="I374" s="82"/>
      <c r="J374" s="82"/>
      <c r="K374" s="82"/>
      <c r="L374" s="82"/>
      <c r="M374" s="82"/>
      <c r="N374" s="83"/>
      <c r="O374" s="82"/>
      <c r="Y374" s="1"/>
    </row>
    <row r="375" spans="5:25" x14ac:dyDescent="0.35">
      <c r="E375" s="82"/>
      <c r="F375" s="82"/>
      <c r="G375" s="82"/>
      <c r="H375" s="82"/>
      <c r="I375" s="82"/>
      <c r="J375" s="82"/>
      <c r="K375" s="82"/>
      <c r="L375" s="82"/>
      <c r="M375" s="82"/>
      <c r="N375" s="83"/>
      <c r="O375" s="82"/>
      <c r="Y375" s="1"/>
    </row>
    <row r="376" spans="5:25" x14ac:dyDescent="0.35">
      <c r="E376" s="82"/>
      <c r="F376" s="82"/>
      <c r="G376" s="82"/>
      <c r="H376" s="82"/>
      <c r="I376" s="82"/>
      <c r="J376" s="82"/>
      <c r="K376" s="82"/>
      <c r="L376" s="82"/>
      <c r="M376" s="82"/>
      <c r="N376" s="83"/>
      <c r="O376" s="82"/>
      <c r="Y376" s="1"/>
    </row>
    <row r="377" spans="5:25" x14ac:dyDescent="0.35">
      <c r="E377" s="82"/>
      <c r="F377" s="82"/>
      <c r="G377" s="82"/>
      <c r="H377" s="82"/>
      <c r="I377" s="82"/>
      <c r="J377" s="82"/>
      <c r="K377" s="82"/>
      <c r="L377" s="82"/>
      <c r="M377" s="82"/>
      <c r="N377" s="83"/>
      <c r="O377" s="82"/>
      <c r="Y377" s="1"/>
    </row>
    <row r="378" spans="5:25" x14ac:dyDescent="0.35">
      <c r="E378" s="82"/>
      <c r="F378" s="82"/>
      <c r="G378" s="82"/>
      <c r="H378" s="82"/>
      <c r="I378" s="82"/>
      <c r="J378" s="82"/>
      <c r="K378" s="82"/>
      <c r="L378" s="82"/>
      <c r="M378" s="82"/>
      <c r="N378" s="83"/>
      <c r="O378" s="82"/>
      <c r="Y378" s="1"/>
    </row>
    <row r="379" spans="5:25" x14ac:dyDescent="0.35">
      <c r="E379" s="82"/>
      <c r="F379" s="82"/>
      <c r="G379" s="82"/>
      <c r="H379" s="82"/>
      <c r="I379" s="82"/>
      <c r="J379" s="82"/>
      <c r="K379" s="82"/>
      <c r="L379" s="82"/>
      <c r="M379" s="82"/>
      <c r="N379" s="83"/>
      <c r="O379" s="82"/>
      <c r="Y379" s="1"/>
    </row>
    <row r="380" spans="5:25" x14ac:dyDescent="0.35">
      <c r="E380" s="82"/>
      <c r="F380" s="82"/>
      <c r="G380" s="82"/>
      <c r="H380" s="82"/>
      <c r="I380" s="82"/>
      <c r="J380" s="82"/>
      <c r="K380" s="82"/>
      <c r="L380" s="82"/>
      <c r="M380" s="82"/>
      <c r="N380" s="83"/>
      <c r="O380" s="82"/>
      <c r="Y380" s="1"/>
    </row>
    <row r="381" spans="5:25" x14ac:dyDescent="0.35">
      <c r="E381" s="82"/>
      <c r="F381" s="82"/>
      <c r="G381" s="82"/>
      <c r="H381" s="82"/>
      <c r="I381" s="82"/>
      <c r="J381" s="82"/>
      <c r="K381" s="82"/>
      <c r="L381" s="82"/>
      <c r="M381" s="82"/>
      <c r="N381" s="83"/>
      <c r="O381" s="82"/>
      <c r="Y381" s="1"/>
    </row>
    <row r="382" spans="5:25" x14ac:dyDescent="0.35">
      <c r="E382" s="82"/>
      <c r="F382" s="82"/>
      <c r="G382" s="82"/>
      <c r="H382" s="82"/>
      <c r="I382" s="82"/>
      <c r="J382" s="82"/>
      <c r="K382" s="82"/>
      <c r="L382" s="82"/>
      <c r="M382" s="82"/>
      <c r="N382" s="83"/>
      <c r="O382" s="82"/>
      <c r="Y382" s="1"/>
    </row>
    <row r="383" spans="5:25" x14ac:dyDescent="0.35">
      <c r="E383" s="82"/>
      <c r="F383" s="82"/>
      <c r="G383" s="82"/>
      <c r="H383" s="82"/>
      <c r="I383" s="82"/>
      <c r="J383" s="82"/>
      <c r="K383" s="82"/>
      <c r="L383" s="82"/>
      <c r="M383" s="82"/>
      <c r="N383" s="83"/>
      <c r="O383" s="82"/>
      <c r="Y383" s="1"/>
    </row>
    <row r="384" spans="5:25" x14ac:dyDescent="0.35">
      <c r="E384" s="82"/>
      <c r="F384" s="82"/>
      <c r="G384" s="82"/>
      <c r="H384" s="82"/>
      <c r="I384" s="82"/>
      <c r="J384" s="82"/>
      <c r="K384" s="82"/>
      <c r="L384" s="82"/>
      <c r="M384" s="82"/>
      <c r="N384" s="83"/>
      <c r="O384" s="82"/>
      <c r="Y384" s="1"/>
    </row>
    <row r="385" spans="5:25" x14ac:dyDescent="0.35">
      <c r="E385" s="82"/>
      <c r="F385" s="82"/>
      <c r="G385" s="82"/>
      <c r="H385" s="82"/>
      <c r="I385" s="82"/>
      <c r="J385" s="82"/>
      <c r="K385" s="82"/>
      <c r="L385" s="82"/>
      <c r="M385" s="82"/>
      <c r="N385" s="83"/>
      <c r="O385" s="82"/>
      <c r="Y385" s="1"/>
    </row>
    <row r="386" spans="5:25" x14ac:dyDescent="0.35">
      <c r="E386" s="82"/>
      <c r="F386" s="82"/>
      <c r="G386" s="82"/>
      <c r="H386" s="82"/>
      <c r="I386" s="82"/>
      <c r="J386" s="82"/>
      <c r="K386" s="82"/>
      <c r="L386" s="82"/>
      <c r="M386" s="82"/>
      <c r="N386" s="83"/>
      <c r="O386" s="82"/>
      <c r="Y386" s="1"/>
    </row>
    <row r="387" spans="5:25" x14ac:dyDescent="0.35">
      <c r="E387" s="82"/>
      <c r="F387" s="82"/>
      <c r="G387" s="82"/>
      <c r="H387" s="82"/>
      <c r="I387" s="82"/>
      <c r="J387" s="82"/>
      <c r="K387" s="82"/>
      <c r="L387" s="82"/>
      <c r="M387" s="82"/>
      <c r="N387" s="83"/>
      <c r="O387" s="82"/>
      <c r="Y387" s="1"/>
    </row>
    <row r="388" spans="5:25" x14ac:dyDescent="0.35">
      <c r="E388" s="82"/>
      <c r="F388" s="82"/>
      <c r="G388" s="82"/>
      <c r="H388" s="82"/>
      <c r="I388" s="82"/>
      <c r="J388" s="82"/>
      <c r="K388" s="82"/>
      <c r="L388" s="82"/>
      <c r="M388" s="82"/>
      <c r="N388" s="83"/>
      <c r="O388" s="82"/>
      <c r="Y388" s="1"/>
    </row>
    <row r="389" spans="5:25" x14ac:dyDescent="0.35">
      <c r="E389" s="82"/>
      <c r="F389" s="82"/>
      <c r="G389" s="82"/>
      <c r="H389" s="82"/>
      <c r="I389" s="82"/>
      <c r="J389" s="82"/>
      <c r="K389" s="82"/>
      <c r="L389" s="82"/>
      <c r="M389" s="82"/>
      <c r="N389" s="83"/>
      <c r="O389" s="82"/>
      <c r="Y389" s="1"/>
    </row>
    <row r="390" spans="5:25" x14ac:dyDescent="0.35">
      <c r="E390" s="82"/>
      <c r="F390" s="82"/>
      <c r="G390" s="82"/>
      <c r="H390" s="82"/>
      <c r="I390" s="82"/>
      <c r="J390" s="82"/>
      <c r="K390" s="82"/>
      <c r="L390" s="82"/>
      <c r="M390" s="82"/>
      <c r="N390" s="83"/>
      <c r="O390" s="82"/>
      <c r="Y390" s="1"/>
    </row>
    <row r="391" spans="5:25" x14ac:dyDescent="0.35">
      <c r="E391" s="82"/>
      <c r="F391" s="82"/>
      <c r="G391" s="82"/>
      <c r="H391" s="82"/>
      <c r="I391" s="82"/>
      <c r="J391" s="82"/>
      <c r="K391" s="82"/>
      <c r="L391" s="82"/>
      <c r="M391" s="82"/>
      <c r="N391" s="83"/>
      <c r="O391" s="82"/>
      <c r="Y391" s="1"/>
    </row>
    <row r="392" spans="5:25" x14ac:dyDescent="0.35">
      <c r="E392" s="82"/>
      <c r="F392" s="82"/>
      <c r="G392" s="82"/>
      <c r="H392" s="82"/>
      <c r="I392" s="82"/>
      <c r="J392" s="82"/>
      <c r="K392" s="82"/>
      <c r="L392" s="82"/>
      <c r="M392" s="82"/>
      <c r="N392" s="83"/>
      <c r="O392" s="82"/>
      <c r="Y392" s="1"/>
    </row>
    <row r="393" spans="5:25" x14ac:dyDescent="0.35">
      <c r="E393" s="82"/>
      <c r="F393" s="82"/>
      <c r="G393" s="82"/>
      <c r="H393" s="82"/>
      <c r="I393" s="82"/>
      <c r="J393" s="82"/>
      <c r="K393" s="82"/>
      <c r="L393" s="82"/>
      <c r="M393" s="82"/>
      <c r="N393" s="83"/>
      <c r="O393" s="82"/>
      <c r="Y393" s="1"/>
    </row>
    <row r="394" spans="5:25" x14ac:dyDescent="0.35">
      <c r="E394" s="82"/>
      <c r="F394" s="82"/>
      <c r="G394" s="82"/>
      <c r="H394" s="82"/>
      <c r="I394" s="82"/>
      <c r="J394" s="82"/>
      <c r="K394" s="82"/>
      <c r="L394" s="82"/>
      <c r="M394" s="82"/>
      <c r="N394" s="83"/>
      <c r="O394" s="82"/>
      <c r="Y394" s="1"/>
    </row>
    <row r="395" spans="5:25" x14ac:dyDescent="0.35">
      <c r="E395" s="82"/>
      <c r="F395" s="82"/>
      <c r="G395" s="82"/>
      <c r="H395" s="82"/>
      <c r="I395" s="82"/>
      <c r="J395" s="82"/>
      <c r="K395" s="82"/>
      <c r="L395" s="82"/>
      <c r="M395" s="82"/>
      <c r="N395" s="83"/>
      <c r="O395" s="82"/>
      <c r="Y395" s="1"/>
    </row>
    <row r="396" spans="5:25" x14ac:dyDescent="0.35">
      <c r="E396" s="82"/>
      <c r="F396" s="82"/>
      <c r="G396" s="82"/>
      <c r="H396" s="82"/>
      <c r="I396" s="82"/>
      <c r="J396" s="82"/>
      <c r="K396" s="82"/>
      <c r="L396" s="82"/>
      <c r="M396" s="82"/>
      <c r="N396" s="83"/>
      <c r="O396" s="82"/>
      <c r="Y396" s="1"/>
    </row>
    <row r="397" spans="5:25" x14ac:dyDescent="0.35">
      <c r="E397" s="82"/>
      <c r="F397" s="82"/>
      <c r="G397" s="82"/>
      <c r="H397" s="82"/>
      <c r="I397" s="82"/>
      <c r="J397" s="82"/>
      <c r="K397" s="82"/>
      <c r="L397" s="82"/>
      <c r="M397" s="82"/>
      <c r="N397" s="83"/>
      <c r="O397" s="82"/>
      <c r="Y397" s="1"/>
    </row>
    <row r="398" spans="5:25" x14ac:dyDescent="0.35">
      <c r="E398" s="82"/>
      <c r="F398" s="82"/>
      <c r="G398" s="82"/>
      <c r="H398" s="82"/>
      <c r="I398" s="82"/>
      <c r="J398" s="82"/>
      <c r="K398" s="82"/>
      <c r="L398" s="82"/>
      <c r="M398" s="82"/>
      <c r="N398" s="83"/>
      <c r="O398" s="82"/>
      <c r="Y398" s="1"/>
    </row>
    <row r="399" spans="5:25" x14ac:dyDescent="0.35">
      <c r="E399" s="82"/>
      <c r="F399" s="82"/>
      <c r="G399" s="82"/>
      <c r="H399" s="82"/>
      <c r="I399" s="82"/>
      <c r="J399" s="82"/>
      <c r="K399" s="82"/>
      <c r="L399" s="82"/>
      <c r="M399" s="82"/>
      <c r="N399" s="83"/>
      <c r="O399" s="82"/>
      <c r="Y399" s="1"/>
    </row>
    <row r="400" spans="5:25" x14ac:dyDescent="0.35">
      <c r="E400" s="82"/>
      <c r="F400" s="82"/>
      <c r="G400" s="82"/>
      <c r="H400" s="82"/>
      <c r="I400" s="82"/>
      <c r="J400" s="82"/>
      <c r="K400" s="82"/>
      <c r="L400" s="82"/>
      <c r="M400" s="82"/>
      <c r="N400" s="83"/>
      <c r="O400" s="82"/>
      <c r="Y400" s="1"/>
    </row>
    <row r="401" spans="5:25" x14ac:dyDescent="0.35">
      <c r="E401" s="82"/>
      <c r="F401" s="82"/>
      <c r="G401" s="82"/>
      <c r="H401" s="82"/>
      <c r="I401" s="82"/>
      <c r="J401" s="82"/>
      <c r="K401" s="82"/>
      <c r="L401" s="82"/>
      <c r="M401" s="82"/>
      <c r="N401" s="83"/>
      <c r="O401" s="82"/>
      <c r="Y401" s="1"/>
    </row>
    <row r="402" spans="5:25" x14ac:dyDescent="0.35">
      <c r="E402" s="82"/>
      <c r="F402" s="82"/>
      <c r="G402" s="82"/>
      <c r="H402" s="82"/>
      <c r="I402" s="82"/>
      <c r="J402" s="82"/>
      <c r="K402" s="82"/>
      <c r="L402" s="82"/>
      <c r="M402" s="82"/>
      <c r="N402" s="83"/>
      <c r="O402" s="82"/>
      <c r="Y402" s="1"/>
    </row>
    <row r="403" spans="5:25" x14ac:dyDescent="0.35">
      <c r="E403" s="82"/>
      <c r="F403" s="82"/>
      <c r="G403" s="82"/>
      <c r="H403" s="82"/>
      <c r="I403" s="82"/>
      <c r="J403" s="82"/>
      <c r="K403" s="82"/>
      <c r="L403" s="82"/>
      <c r="M403" s="82"/>
      <c r="N403" s="83"/>
      <c r="O403" s="82"/>
      <c r="Y403" s="1"/>
    </row>
    <row r="404" spans="5:25" x14ac:dyDescent="0.35">
      <c r="E404" s="82"/>
      <c r="F404" s="82"/>
      <c r="G404" s="82"/>
      <c r="H404" s="82"/>
      <c r="I404" s="82"/>
      <c r="J404" s="82"/>
      <c r="K404" s="82"/>
      <c r="L404" s="82"/>
      <c r="M404" s="82"/>
      <c r="N404" s="83"/>
      <c r="O404" s="82"/>
      <c r="Y404" s="1"/>
    </row>
    <row r="405" spans="5:25" x14ac:dyDescent="0.35">
      <c r="E405" s="82"/>
      <c r="F405" s="82"/>
      <c r="G405" s="82"/>
      <c r="H405" s="82"/>
      <c r="I405" s="82"/>
      <c r="J405" s="82"/>
      <c r="K405" s="82"/>
      <c r="L405" s="82"/>
      <c r="M405" s="82"/>
      <c r="N405" s="83"/>
      <c r="O405" s="82"/>
      <c r="Y405" s="1"/>
    </row>
    <row r="406" spans="5:25" x14ac:dyDescent="0.35">
      <c r="E406" s="82"/>
      <c r="F406" s="82"/>
      <c r="G406" s="82"/>
      <c r="H406" s="82"/>
      <c r="I406" s="82"/>
      <c r="J406" s="82"/>
      <c r="K406" s="82"/>
      <c r="L406" s="82"/>
      <c r="M406" s="82"/>
      <c r="N406" s="83"/>
      <c r="O406" s="82"/>
      <c r="Y406" s="1"/>
    </row>
    <row r="407" spans="5:25" x14ac:dyDescent="0.35">
      <c r="E407" s="82"/>
      <c r="F407" s="82"/>
      <c r="G407" s="82"/>
      <c r="H407" s="82"/>
      <c r="I407" s="82"/>
      <c r="J407" s="82"/>
      <c r="K407" s="82"/>
      <c r="L407" s="82"/>
      <c r="M407" s="82"/>
      <c r="N407" s="83"/>
      <c r="O407" s="82"/>
      <c r="Y407" s="1"/>
    </row>
    <row r="408" spans="5:25" x14ac:dyDescent="0.35">
      <c r="E408" s="82"/>
      <c r="F408" s="82"/>
      <c r="G408" s="82"/>
      <c r="H408" s="82"/>
      <c r="I408" s="82"/>
      <c r="J408" s="82"/>
      <c r="K408" s="82"/>
      <c r="L408" s="82"/>
      <c r="M408" s="82"/>
      <c r="N408" s="83"/>
      <c r="O408" s="82"/>
      <c r="Y408" s="1"/>
    </row>
    <row r="409" spans="5:25" x14ac:dyDescent="0.35">
      <c r="E409" s="82"/>
      <c r="F409" s="82"/>
      <c r="G409" s="82"/>
      <c r="H409" s="82"/>
      <c r="I409" s="82"/>
      <c r="J409" s="82"/>
      <c r="K409" s="82"/>
      <c r="L409" s="82"/>
      <c r="M409" s="82"/>
      <c r="N409" s="83"/>
      <c r="O409" s="82"/>
      <c r="Y409" s="1"/>
    </row>
    <row r="410" spans="5:25" x14ac:dyDescent="0.35">
      <c r="E410" s="82"/>
      <c r="F410" s="82"/>
      <c r="G410" s="82"/>
      <c r="H410" s="82"/>
      <c r="I410" s="82"/>
      <c r="J410" s="82"/>
      <c r="K410" s="82"/>
      <c r="L410" s="82"/>
      <c r="M410" s="82"/>
      <c r="N410" s="83"/>
      <c r="O410" s="82"/>
      <c r="Y410" s="1"/>
    </row>
    <row r="411" spans="5:25" x14ac:dyDescent="0.35">
      <c r="E411" s="82"/>
      <c r="F411" s="82"/>
      <c r="G411" s="82"/>
      <c r="H411" s="82"/>
      <c r="I411" s="82"/>
      <c r="J411" s="82"/>
      <c r="K411" s="82"/>
      <c r="L411" s="82"/>
      <c r="M411" s="82"/>
      <c r="N411" s="83"/>
      <c r="O411" s="82"/>
      <c r="Y411" s="1"/>
    </row>
    <row r="412" spans="5:25" x14ac:dyDescent="0.35">
      <c r="E412" s="82"/>
      <c r="F412" s="82"/>
      <c r="G412" s="82"/>
      <c r="H412" s="82"/>
      <c r="I412" s="82"/>
      <c r="J412" s="82"/>
      <c r="K412" s="82"/>
      <c r="L412" s="82"/>
      <c r="M412" s="82"/>
      <c r="N412" s="83"/>
      <c r="O412" s="82"/>
      <c r="Y412" s="1"/>
    </row>
    <row r="413" spans="5:25" x14ac:dyDescent="0.35">
      <c r="N413" s="1"/>
      <c r="Y413" s="1"/>
    </row>
    <row r="414" spans="5:25" x14ac:dyDescent="0.35">
      <c r="N414" s="1"/>
      <c r="Y414" s="1"/>
    </row>
    <row r="415" spans="5:25" x14ac:dyDescent="0.35">
      <c r="N415" s="1"/>
      <c r="Y415" s="1"/>
    </row>
    <row r="416" spans="5:25" x14ac:dyDescent="0.35">
      <c r="N416" s="1"/>
      <c r="Y416" s="1"/>
    </row>
    <row r="417" spans="14:25" x14ac:dyDescent="0.35">
      <c r="N417" s="1"/>
      <c r="Y417" s="1"/>
    </row>
    <row r="418" spans="14:25" x14ac:dyDescent="0.35">
      <c r="N418" s="1"/>
      <c r="Y418" s="1"/>
    </row>
    <row r="419" spans="14:25" x14ac:dyDescent="0.35">
      <c r="N419" s="1"/>
      <c r="Y419" s="1"/>
    </row>
    <row r="420" spans="14:25" x14ac:dyDescent="0.35">
      <c r="N420" s="1"/>
      <c r="Y420" s="1"/>
    </row>
    <row r="421" spans="14:25" x14ac:dyDescent="0.35">
      <c r="N421" s="1"/>
      <c r="Y421" s="1"/>
    </row>
    <row r="422" spans="14:25" x14ac:dyDescent="0.35">
      <c r="N422" s="1"/>
      <c r="Y422" s="1"/>
    </row>
    <row r="423" spans="14:25" x14ac:dyDescent="0.35">
      <c r="N423" s="1"/>
      <c r="Y423" s="1"/>
    </row>
    <row r="424" spans="14:25" x14ac:dyDescent="0.35">
      <c r="N424" s="1"/>
      <c r="Y424" s="1"/>
    </row>
    <row r="425" spans="14:25" x14ac:dyDescent="0.35">
      <c r="N425" s="1"/>
      <c r="Y425" s="1"/>
    </row>
    <row r="426" spans="14:25" x14ac:dyDescent="0.35">
      <c r="N426" s="1"/>
      <c r="Y426" s="1"/>
    </row>
    <row r="427" spans="14:25" x14ac:dyDescent="0.35">
      <c r="N427" s="1"/>
      <c r="Y427" s="1"/>
    </row>
    <row r="428" spans="14:25" x14ac:dyDescent="0.35">
      <c r="N428" s="1"/>
      <c r="Y428" s="1"/>
    </row>
    <row r="429" spans="14:25" x14ac:dyDescent="0.35">
      <c r="N429" s="1"/>
      <c r="Y429" s="1"/>
    </row>
    <row r="430" spans="14:25" x14ac:dyDescent="0.35">
      <c r="N430" s="1"/>
      <c r="Y430" s="1"/>
    </row>
    <row r="431" spans="14:25" x14ac:dyDescent="0.35">
      <c r="N431" s="1"/>
      <c r="Y431" s="1"/>
    </row>
    <row r="432" spans="14:25" x14ac:dyDescent="0.35">
      <c r="N432" s="1"/>
      <c r="Y432" s="1"/>
    </row>
    <row r="433" spans="14:25" x14ac:dyDescent="0.35">
      <c r="N433" s="1"/>
      <c r="Y433" s="1"/>
    </row>
    <row r="434" spans="14:25" x14ac:dyDescent="0.35">
      <c r="N434" s="1"/>
      <c r="Y434" s="1"/>
    </row>
    <row r="435" spans="14:25" x14ac:dyDescent="0.35">
      <c r="N435" s="1"/>
      <c r="Y435" s="1"/>
    </row>
    <row r="436" spans="14:25" x14ac:dyDescent="0.35">
      <c r="N436" s="1"/>
      <c r="Y436" s="1"/>
    </row>
    <row r="437" spans="14:25" x14ac:dyDescent="0.35">
      <c r="N437" s="1"/>
      <c r="Y437" s="1"/>
    </row>
    <row r="438" spans="14:25" x14ac:dyDescent="0.35">
      <c r="N438" s="1"/>
      <c r="Y438" s="1"/>
    </row>
    <row r="439" spans="14:25" x14ac:dyDescent="0.35">
      <c r="N439" s="1"/>
      <c r="Y439" s="1"/>
    </row>
    <row r="440" spans="14:25" x14ac:dyDescent="0.35">
      <c r="N440" s="1"/>
      <c r="Y440" s="1"/>
    </row>
    <row r="441" spans="14:25" x14ac:dyDescent="0.35">
      <c r="N441" s="1"/>
      <c r="Y441" s="1"/>
    </row>
    <row r="442" spans="14:25" x14ac:dyDescent="0.35">
      <c r="N442" s="1"/>
      <c r="Y442" s="1"/>
    </row>
    <row r="443" spans="14:25" x14ac:dyDescent="0.35">
      <c r="N443" s="1"/>
      <c r="Y443" s="1"/>
    </row>
    <row r="444" spans="14:25" x14ac:dyDescent="0.35">
      <c r="N444" s="1"/>
      <c r="Y444" s="1"/>
    </row>
    <row r="445" spans="14:25" x14ac:dyDescent="0.35">
      <c r="N445" s="1"/>
      <c r="Y445" s="1"/>
    </row>
    <row r="446" spans="14:25" x14ac:dyDescent="0.35">
      <c r="N446" s="1"/>
      <c r="Y446" s="1"/>
    </row>
    <row r="447" spans="14:25" x14ac:dyDescent="0.35">
      <c r="N447" s="1"/>
      <c r="Y447" s="1"/>
    </row>
    <row r="448" spans="14:25" x14ac:dyDescent="0.35">
      <c r="N448" s="1"/>
      <c r="Y448" s="1"/>
    </row>
    <row r="449" spans="14:25" x14ac:dyDescent="0.35">
      <c r="N449" s="1"/>
      <c r="Y449" s="1"/>
    </row>
    <row r="450" spans="14:25" x14ac:dyDescent="0.35">
      <c r="N450" s="1"/>
      <c r="Y450" s="1"/>
    </row>
    <row r="451" spans="14:25" x14ac:dyDescent="0.35">
      <c r="N451" s="1"/>
      <c r="Y451" s="1"/>
    </row>
    <row r="452" spans="14:25" x14ac:dyDescent="0.35">
      <c r="N452" s="1"/>
      <c r="Y452" s="1"/>
    </row>
    <row r="453" spans="14:25" x14ac:dyDescent="0.35">
      <c r="N453" s="1"/>
      <c r="Y453" s="1"/>
    </row>
    <row r="454" spans="14:25" x14ac:dyDescent="0.35">
      <c r="N454" s="1"/>
      <c r="Y454" s="1"/>
    </row>
    <row r="455" spans="14:25" x14ac:dyDescent="0.35">
      <c r="N455" s="1"/>
      <c r="Y455" s="1"/>
    </row>
    <row r="456" spans="14:25" x14ac:dyDescent="0.35">
      <c r="N456" s="1"/>
      <c r="Y456" s="1"/>
    </row>
    <row r="457" spans="14:25" x14ac:dyDescent="0.35">
      <c r="N457" s="1"/>
      <c r="Y457" s="1"/>
    </row>
    <row r="458" spans="14:25" x14ac:dyDescent="0.35">
      <c r="N458" s="1"/>
      <c r="Y458" s="1"/>
    </row>
    <row r="459" spans="14:25" x14ac:dyDescent="0.35">
      <c r="N459" s="1"/>
      <c r="Y459" s="1"/>
    </row>
    <row r="460" spans="14:25" x14ac:dyDescent="0.35">
      <c r="N460" s="1"/>
      <c r="Y460" s="1"/>
    </row>
    <row r="461" spans="14:25" x14ac:dyDescent="0.35">
      <c r="N461" s="1"/>
      <c r="Y461" s="1"/>
    </row>
    <row r="462" spans="14:25" x14ac:dyDescent="0.35">
      <c r="N462" s="1"/>
      <c r="Y462" s="1"/>
    </row>
    <row r="463" spans="14:25" x14ac:dyDescent="0.35">
      <c r="N463" s="1"/>
      <c r="Y463" s="1"/>
    </row>
    <row r="464" spans="14:25" x14ac:dyDescent="0.35">
      <c r="N464" s="1"/>
      <c r="Y464" s="1"/>
    </row>
    <row r="465" spans="14:25" x14ac:dyDescent="0.35">
      <c r="N465" s="1"/>
      <c r="Y465" s="1"/>
    </row>
    <row r="466" spans="14:25" x14ac:dyDescent="0.35">
      <c r="N466" s="1"/>
      <c r="Y466" s="1"/>
    </row>
    <row r="467" spans="14:25" x14ac:dyDescent="0.35">
      <c r="N467" s="1"/>
      <c r="Y467" s="1"/>
    </row>
    <row r="468" spans="14:25" x14ac:dyDescent="0.35">
      <c r="N468" s="1"/>
      <c r="Y468" s="1"/>
    </row>
    <row r="469" spans="14:25" x14ac:dyDescent="0.35">
      <c r="N469" s="1"/>
      <c r="Y469" s="1"/>
    </row>
    <row r="470" spans="14:25" x14ac:dyDescent="0.35">
      <c r="N470" s="1"/>
      <c r="Y470" s="1"/>
    </row>
    <row r="471" spans="14:25" x14ac:dyDescent="0.35">
      <c r="N471" s="1"/>
      <c r="Y471" s="1"/>
    </row>
    <row r="472" spans="14:25" x14ac:dyDescent="0.35">
      <c r="N472" s="1"/>
      <c r="Y472" s="1"/>
    </row>
    <row r="473" spans="14:25" x14ac:dyDescent="0.35">
      <c r="N473" s="1"/>
      <c r="Y473" s="1"/>
    </row>
    <row r="474" spans="14:25" x14ac:dyDescent="0.35">
      <c r="N474" s="1"/>
      <c r="Y474" s="1"/>
    </row>
    <row r="475" spans="14:25" x14ac:dyDescent="0.35">
      <c r="N475" s="1"/>
      <c r="Y475" s="1"/>
    </row>
    <row r="476" spans="14:25" x14ac:dyDescent="0.35">
      <c r="N476" s="1"/>
      <c r="Y476" s="1"/>
    </row>
    <row r="477" spans="14:25" x14ac:dyDescent="0.35">
      <c r="N477" s="1"/>
      <c r="Y477" s="1"/>
    </row>
    <row r="478" spans="14:25" x14ac:dyDescent="0.35">
      <c r="N478" s="1"/>
      <c r="Y478" s="1"/>
    </row>
    <row r="479" spans="14:25" x14ac:dyDescent="0.35">
      <c r="N479" s="1"/>
      <c r="Y479" s="1"/>
    </row>
    <row r="480" spans="14:25" x14ac:dyDescent="0.35">
      <c r="N480" s="1"/>
      <c r="Y480" s="1"/>
    </row>
    <row r="481" spans="14:25" x14ac:dyDescent="0.35">
      <c r="N481" s="1"/>
      <c r="Y481" s="1"/>
    </row>
    <row r="482" spans="14:25" x14ac:dyDescent="0.35">
      <c r="N482" s="1"/>
      <c r="Y482" s="1"/>
    </row>
    <row r="483" spans="14:25" x14ac:dyDescent="0.35">
      <c r="N483" s="1"/>
      <c r="Y483" s="1"/>
    </row>
    <row r="484" spans="14:25" x14ac:dyDescent="0.35">
      <c r="N484" s="1"/>
      <c r="Y484" s="1"/>
    </row>
    <row r="485" spans="14:25" x14ac:dyDescent="0.35">
      <c r="N485" s="1"/>
      <c r="Y485" s="1"/>
    </row>
    <row r="486" spans="14:25" x14ac:dyDescent="0.35">
      <c r="N486" s="1"/>
      <c r="Y486" s="1"/>
    </row>
    <row r="487" spans="14:25" x14ac:dyDescent="0.35">
      <c r="N487" s="1"/>
      <c r="Y487" s="1"/>
    </row>
    <row r="488" spans="14:25" x14ac:dyDescent="0.35">
      <c r="N488" s="1"/>
      <c r="Y488" s="1"/>
    </row>
    <row r="489" spans="14:25" x14ac:dyDescent="0.35">
      <c r="N489" s="1"/>
      <c r="Y489" s="1"/>
    </row>
    <row r="490" spans="14:25" x14ac:dyDescent="0.35">
      <c r="N490" s="1"/>
      <c r="Y490" s="1"/>
    </row>
    <row r="491" spans="14:25" x14ac:dyDescent="0.35">
      <c r="N491" s="1"/>
      <c r="Y491" s="1"/>
    </row>
    <row r="492" spans="14:25" x14ac:dyDescent="0.35">
      <c r="N492" s="1"/>
      <c r="Y492" s="1"/>
    </row>
    <row r="493" spans="14:25" x14ac:dyDescent="0.35">
      <c r="N493" s="1"/>
      <c r="Y493" s="1"/>
    </row>
    <row r="494" spans="14:25" x14ac:dyDescent="0.35">
      <c r="N494" s="1"/>
      <c r="Y494" s="1"/>
    </row>
    <row r="495" spans="14:25" x14ac:dyDescent="0.35">
      <c r="N495" s="1"/>
      <c r="Y495" s="1"/>
    </row>
    <row r="496" spans="14:25" x14ac:dyDescent="0.35">
      <c r="N496" s="1"/>
      <c r="Y496" s="1"/>
    </row>
    <row r="497" spans="14:25" x14ac:dyDescent="0.35">
      <c r="N497" s="1"/>
      <c r="Y497" s="1"/>
    </row>
    <row r="498" spans="14:25" x14ac:dyDescent="0.35">
      <c r="N498" s="1"/>
      <c r="Y498" s="1"/>
    </row>
    <row r="499" spans="14:25" x14ac:dyDescent="0.35">
      <c r="N499" s="1"/>
      <c r="Y499" s="1"/>
    </row>
    <row r="500" spans="14:25" x14ac:dyDescent="0.35">
      <c r="N500" s="1"/>
      <c r="Y500" s="1"/>
    </row>
    <row r="501" spans="14:25" x14ac:dyDescent="0.35">
      <c r="N501" s="1"/>
      <c r="Y501" s="1"/>
    </row>
    <row r="502" spans="14:25" x14ac:dyDescent="0.35">
      <c r="N502" s="1"/>
      <c r="Y502" s="1"/>
    </row>
    <row r="503" spans="14:25" x14ac:dyDescent="0.35">
      <c r="N503" s="1"/>
      <c r="Y503" s="1"/>
    </row>
    <row r="504" spans="14:25" x14ac:dyDescent="0.35">
      <c r="N504" s="1"/>
      <c r="Y504" s="1"/>
    </row>
    <row r="505" spans="14:25" x14ac:dyDescent="0.35">
      <c r="N505" s="1"/>
      <c r="Y505" s="1"/>
    </row>
    <row r="506" spans="14:25" x14ac:dyDescent="0.35">
      <c r="N506" s="1"/>
      <c r="Y506" s="1"/>
    </row>
    <row r="507" spans="14:25" x14ac:dyDescent="0.35">
      <c r="N507" s="1"/>
      <c r="Y507" s="1"/>
    </row>
    <row r="508" spans="14:25" x14ac:dyDescent="0.35">
      <c r="N508" s="1"/>
      <c r="Y508" s="1"/>
    </row>
    <row r="509" spans="14:25" x14ac:dyDescent="0.35">
      <c r="N509" s="1"/>
      <c r="Y509" s="1"/>
    </row>
    <row r="510" spans="14:25" x14ac:dyDescent="0.35">
      <c r="N510" s="1"/>
      <c r="Y510" s="1"/>
    </row>
    <row r="511" spans="14:25" x14ac:dyDescent="0.35">
      <c r="N511" s="1"/>
      <c r="Y511" s="1"/>
    </row>
    <row r="512" spans="14:25" x14ac:dyDescent="0.35">
      <c r="N512" s="1"/>
      <c r="Y512" s="1"/>
    </row>
    <row r="513" spans="14:25" x14ac:dyDescent="0.35">
      <c r="N513" s="1"/>
      <c r="Y513" s="1"/>
    </row>
    <row r="514" spans="14:25" x14ac:dyDescent="0.35">
      <c r="N514" s="1"/>
      <c r="Y514" s="1"/>
    </row>
    <row r="515" spans="14:25" x14ac:dyDescent="0.35">
      <c r="N515" s="1"/>
      <c r="Y515" s="1"/>
    </row>
    <row r="516" spans="14:25" x14ac:dyDescent="0.35">
      <c r="N516" s="1"/>
      <c r="Y516" s="1"/>
    </row>
    <row r="517" spans="14:25" x14ac:dyDescent="0.35">
      <c r="N517" s="1"/>
      <c r="Y517" s="1"/>
    </row>
    <row r="518" spans="14:25" x14ac:dyDescent="0.35">
      <c r="N518" s="1"/>
      <c r="Y518" s="1"/>
    </row>
    <row r="519" spans="14:25" x14ac:dyDescent="0.35">
      <c r="N519" s="1"/>
      <c r="Y519" s="1"/>
    </row>
    <row r="520" spans="14:25" x14ac:dyDescent="0.35">
      <c r="N520" s="1"/>
      <c r="Y520" s="1"/>
    </row>
    <row r="521" spans="14:25" x14ac:dyDescent="0.35">
      <c r="N521" s="1"/>
      <c r="Y521" s="1"/>
    </row>
    <row r="522" spans="14:25" x14ac:dyDescent="0.35">
      <c r="N522" s="1"/>
      <c r="Y522" s="1"/>
    </row>
    <row r="523" spans="14:25" x14ac:dyDescent="0.35">
      <c r="N523" s="1"/>
      <c r="Y523" s="1"/>
    </row>
    <row r="524" spans="14:25" x14ac:dyDescent="0.35">
      <c r="N524" s="1"/>
      <c r="Y524" s="1"/>
    </row>
    <row r="525" spans="14:25" x14ac:dyDescent="0.35">
      <c r="N525" s="1"/>
      <c r="Y525" s="1"/>
    </row>
    <row r="526" spans="14:25" x14ac:dyDescent="0.35">
      <c r="N526" s="1"/>
      <c r="Y526" s="1"/>
    </row>
    <row r="527" spans="14:25" x14ac:dyDescent="0.35">
      <c r="N527" s="1"/>
      <c r="Y527" s="1"/>
    </row>
    <row r="528" spans="14:25" x14ac:dyDescent="0.35">
      <c r="N528" s="1"/>
      <c r="Y528" s="1"/>
    </row>
    <row r="529" spans="14:25" x14ac:dyDescent="0.35">
      <c r="N529" s="1"/>
      <c r="Y529" s="1"/>
    </row>
    <row r="530" spans="14:25" x14ac:dyDescent="0.35">
      <c r="N530" s="1"/>
      <c r="Y530" s="1"/>
    </row>
    <row r="531" spans="14:25" x14ac:dyDescent="0.35">
      <c r="N531" s="1"/>
      <c r="Y531" s="1"/>
    </row>
    <row r="532" spans="14:25" x14ac:dyDescent="0.35">
      <c r="N532" s="1"/>
      <c r="Y532" s="1"/>
    </row>
    <row r="533" spans="14:25" x14ac:dyDescent="0.35">
      <c r="N533" s="1"/>
      <c r="Y533" s="1"/>
    </row>
    <row r="534" spans="14:25" x14ac:dyDescent="0.35">
      <c r="N534" s="1"/>
      <c r="Y534" s="1"/>
    </row>
    <row r="535" spans="14:25" x14ac:dyDescent="0.35">
      <c r="N535" s="1"/>
      <c r="Y535" s="1"/>
    </row>
    <row r="536" spans="14:25" x14ac:dyDescent="0.35">
      <c r="N536" s="1"/>
      <c r="Y536" s="1"/>
    </row>
    <row r="537" spans="14:25" x14ac:dyDescent="0.35">
      <c r="N537" s="1"/>
      <c r="Y537" s="1"/>
    </row>
    <row r="538" spans="14:25" x14ac:dyDescent="0.35">
      <c r="N538" s="1"/>
      <c r="Y538" s="1"/>
    </row>
    <row r="539" spans="14:25" x14ac:dyDescent="0.35">
      <c r="N539" s="1"/>
      <c r="Y539" s="1"/>
    </row>
    <row r="540" spans="14:25" x14ac:dyDescent="0.35">
      <c r="N540" s="1"/>
      <c r="Y540" s="1"/>
    </row>
    <row r="541" spans="14:25" x14ac:dyDescent="0.35">
      <c r="N541" s="1"/>
      <c r="Y541" s="1"/>
    </row>
    <row r="542" spans="14:25" x14ac:dyDescent="0.35">
      <c r="N542" s="1"/>
      <c r="Y542" s="1"/>
    </row>
    <row r="543" spans="14:25" x14ac:dyDescent="0.35">
      <c r="N543" s="1"/>
      <c r="Y543" s="1"/>
    </row>
    <row r="544" spans="14:25" x14ac:dyDescent="0.35">
      <c r="N544" s="1"/>
      <c r="Y544" s="1"/>
    </row>
    <row r="545" spans="14:25" x14ac:dyDescent="0.35">
      <c r="N545" s="1"/>
      <c r="Y545" s="1"/>
    </row>
    <row r="546" spans="14:25" x14ac:dyDescent="0.35">
      <c r="N546" s="1"/>
      <c r="Y546" s="1"/>
    </row>
    <row r="547" spans="14:25" x14ac:dyDescent="0.35">
      <c r="N547" s="1"/>
      <c r="Y547" s="1"/>
    </row>
    <row r="548" spans="14:25" x14ac:dyDescent="0.35">
      <c r="N548" s="1"/>
      <c r="Y548" s="1"/>
    </row>
    <row r="549" spans="14:25" x14ac:dyDescent="0.35">
      <c r="N549" s="1"/>
      <c r="Y549" s="1"/>
    </row>
    <row r="550" spans="14:25" x14ac:dyDescent="0.35">
      <c r="N550" s="1"/>
      <c r="Y550" s="1"/>
    </row>
    <row r="551" spans="14:25" x14ac:dyDescent="0.35">
      <c r="N551" s="1"/>
      <c r="Y551" s="1"/>
    </row>
    <row r="552" spans="14:25" x14ac:dyDescent="0.35">
      <c r="N552" s="1"/>
      <c r="Y552" s="1"/>
    </row>
    <row r="553" spans="14:25" x14ac:dyDescent="0.35">
      <c r="N553" s="1"/>
      <c r="Y553" s="1"/>
    </row>
    <row r="554" spans="14:25" x14ac:dyDescent="0.35">
      <c r="N554" s="1"/>
      <c r="Y554" s="1"/>
    </row>
    <row r="555" spans="14:25" x14ac:dyDescent="0.35">
      <c r="N555" s="1"/>
      <c r="Y555" s="1"/>
    </row>
    <row r="556" spans="14:25" x14ac:dyDescent="0.35">
      <c r="N556" s="1"/>
      <c r="Y556" s="1"/>
    </row>
    <row r="557" spans="14:25" x14ac:dyDescent="0.35">
      <c r="N557" s="1"/>
      <c r="Y557" s="1"/>
    </row>
    <row r="558" spans="14:25" x14ac:dyDescent="0.35">
      <c r="N558" s="1"/>
      <c r="Y558" s="1"/>
    </row>
    <row r="559" spans="14:25" x14ac:dyDescent="0.35">
      <c r="N559" s="1"/>
      <c r="Y559" s="1"/>
    </row>
    <row r="560" spans="14:25" x14ac:dyDescent="0.35">
      <c r="N560" s="1"/>
      <c r="Y560" s="1"/>
    </row>
    <row r="561" spans="14:25" x14ac:dyDescent="0.35">
      <c r="N561" s="1"/>
      <c r="Y561" s="1"/>
    </row>
    <row r="562" spans="14:25" x14ac:dyDescent="0.35">
      <c r="N562" s="1"/>
      <c r="Y562" s="1"/>
    </row>
    <row r="563" spans="14:25" x14ac:dyDescent="0.35">
      <c r="N563" s="1"/>
      <c r="Y563" s="1"/>
    </row>
    <row r="564" spans="14:25" x14ac:dyDescent="0.35">
      <c r="N564" s="1"/>
      <c r="Y564" s="1"/>
    </row>
    <row r="565" spans="14:25" x14ac:dyDescent="0.35">
      <c r="N565" s="1"/>
      <c r="Y565" s="1"/>
    </row>
    <row r="566" spans="14:25" x14ac:dyDescent="0.35">
      <c r="N566" s="1"/>
      <c r="Y566" s="1"/>
    </row>
    <row r="567" spans="14:25" x14ac:dyDescent="0.35">
      <c r="N567" s="1"/>
      <c r="Y567" s="1"/>
    </row>
    <row r="568" spans="14:25" x14ac:dyDescent="0.35">
      <c r="N568" s="1"/>
      <c r="Y568" s="1"/>
    </row>
    <row r="569" spans="14:25" x14ac:dyDescent="0.35">
      <c r="N569" s="1"/>
      <c r="Y569" s="1"/>
    </row>
    <row r="570" spans="14:25" x14ac:dyDescent="0.35">
      <c r="N570" s="1"/>
      <c r="Y570" s="1"/>
    </row>
    <row r="571" spans="14:25" x14ac:dyDescent="0.35">
      <c r="N571" s="1"/>
      <c r="Y571" s="1"/>
    </row>
    <row r="572" spans="14:25" x14ac:dyDescent="0.35">
      <c r="N572" s="1"/>
      <c r="Y572" s="1"/>
    </row>
    <row r="573" spans="14:25" x14ac:dyDescent="0.35">
      <c r="N573" s="1"/>
      <c r="Y573" s="1"/>
    </row>
    <row r="574" spans="14:25" x14ac:dyDescent="0.35">
      <c r="N574" s="1"/>
      <c r="Y574" s="1"/>
    </row>
    <row r="575" spans="14:25" x14ac:dyDescent="0.35">
      <c r="N575" s="1"/>
      <c r="Y575" s="1"/>
    </row>
    <row r="576" spans="14:25" x14ac:dyDescent="0.35">
      <c r="N576" s="1"/>
      <c r="Y576" s="1"/>
    </row>
    <row r="577" spans="14:25" x14ac:dyDescent="0.35">
      <c r="N577" s="1"/>
      <c r="Y577" s="1"/>
    </row>
    <row r="578" spans="14:25" x14ac:dyDescent="0.35">
      <c r="N578" s="1"/>
      <c r="Y578" s="1"/>
    </row>
    <row r="579" spans="14:25" x14ac:dyDescent="0.35">
      <c r="N579" s="1"/>
      <c r="Y579" s="1"/>
    </row>
    <row r="580" spans="14:25" x14ac:dyDescent="0.35">
      <c r="N580" s="1"/>
      <c r="Y580" s="1"/>
    </row>
    <row r="581" spans="14:25" x14ac:dyDescent="0.35">
      <c r="N581" s="1"/>
      <c r="Y581" s="1"/>
    </row>
    <row r="582" spans="14:25" x14ac:dyDescent="0.35">
      <c r="N582" s="1"/>
      <c r="Y582" s="1"/>
    </row>
    <row r="583" spans="14:25" x14ac:dyDescent="0.35">
      <c r="N583" s="1"/>
      <c r="Y583" s="1"/>
    </row>
    <row r="584" spans="14:25" x14ac:dyDescent="0.35">
      <c r="N584" s="1"/>
      <c r="Y584" s="1"/>
    </row>
    <row r="585" spans="14:25" x14ac:dyDescent="0.35">
      <c r="N585" s="1"/>
      <c r="Y585" s="1"/>
    </row>
    <row r="586" spans="14:25" x14ac:dyDescent="0.35">
      <c r="N586" s="1"/>
      <c r="Y586" s="1"/>
    </row>
    <row r="587" spans="14:25" x14ac:dyDescent="0.35">
      <c r="N587" s="1"/>
      <c r="Y587" s="1"/>
    </row>
    <row r="588" spans="14:25" x14ac:dyDescent="0.35">
      <c r="N588" s="1"/>
      <c r="Y588" s="1"/>
    </row>
    <row r="589" spans="14:25" x14ac:dyDescent="0.35">
      <c r="N589" s="1"/>
      <c r="Y589" s="1"/>
    </row>
    <row r="590" spans="14:25" x14ac:dyDescent="0.35">
      <c r="N590" s="1"/>
      <c r="Y590" s="1"/>
    </row>
    <row r="591" spans="14:25" x14ac:dyDescent="0.35">
      <c r="N591" s="1"/>
      <c r="Y591" s="1"/>
    </row>
    <row r="592" spans="14:25" x14ac:dyDescent="0.35">
      <c r="N592" s="1"/>
      <c r="Y592" s="1"/>
    </row>
    <row r="593" spans="14:25" x14ac:dyDescent="0.35">
      <c r="N593" s="1"/>
      <c r="Y593" s="1"/>
    </row>
    <row r="594" spans="14:25" x14ac:dyDescent="0.35">
      <c r="N594" s="1"/>
      <c r="Y594" s="1"/>
    </row>
    <row r="595" spans="14:25" x14ac:dyDescent="0.35">
      <c r="N595" s="1"/>
      <c r="Y595" s="1"/>
    </row>
    <row r="596" spans="14:25" x14ac:dyDescent="0.35">
      <c r="N596" s="1"/>
      <c r="Y596" s="1"/>
    </row>
    <row r="597" spans="14:25" x14ac:dyDescent="0.35">
      <c r="N597" s="1"/>
      <c r="Y597" s="1"/>
    </row>
    <row r="598" spans="14:25" x14ac:dyDescent="0.35">
      <c r="N598" s="1"/>
      <c r="Y598" s="1"/>
    </row>
    <row r="599" spans="14:25" x14ac:dyDescent="0.35">
      <c r="N599" s="1"/>
      <c r="Y599" s="1"/>
    </row>
    <row r="600" spans="14:25" x14ac:dyDescent="0.35">
      <c r="N600" s="1"/>
      <c r="Y600" s="1"/>
    </row>
    <row r="601" spans="14:25" x14ac:dyDescent="0.35">
      <c r="N601" s="1"/>
      <c r="Y601" s="1"/>
    </row>
    <row r="602" spans="14:25" x14ac:dyDescent="0.35">
      <c r="N602" s="1"/>
      <c r="Y602" s="1"/>
    </row>
    <row r="603" spans="14:25" x14ac:dyDescent="0.35">
      <c r="N603" s="1"/>
      <c r="Y603" s="1"/>
    </row>
    <row r="604" spans="14:25" x14ac:dyDescent="0.35">
      <c r="N604" s="1"/>
      <c r="Y604" s="1"/>
    </row>
    <row r="605" spans="14:25" x14ac:dyDescent="0.35">
      <c r="N605" s="1"/>
      <c r="Y605" s="1"/>
    </row>
    <row r="606" spans="14:25" x14ac:dyDescent="0.35">
      <c r="N606" s="1"/>
      <c r="Y606" s="1"/>
    </row>
    <row r="607" spans="14:25" x14ac:dyDescent="0.35">
      <c r="N607" s="1"/>
      <c r="Y607" s="1"/>
    </row>
    <row r="608" spans="14:25" x14ac:dyDescent="0.35">
      <c r="N608" s="1"/>
      <c r="Y608" s="1"/>
    </row>
    <row r="609" spans="14:25" x14ac:dyDescent="0.35">
      <c r="N609" s="1"/>
      <c r="Y609" s="1"/>
    </row>
    <row r="610" spans="14:25" x14ac:dyDescent="0.35">
      <c r="N610" s="1"/>
      <c r="Y610" s="1"/>
    </row>
    <row r="611" spans="14:25" x14ac:dyDescent="0.35">
      <c r="N611" s="1"/>
      <c r="Y611" s="1"/>
    </row>
    <row r="612" spans="14:25" x14ac:dyDescent="0.35">
      <c r="N612" s="1"/>
      <c r="Y612" s="1"/>
    </row>
    <row r="613" spans="14:25" x14ac:dyDescent="0.35">
      <c r="N613" s="1"/>
      <c r="Y613" s="1"/>
    </row>
    <row r="614" spans="14:25" x14ac:dyDescent="0.35">
      <c r="N614" s="1"/>
      <c r="Y614" s="1"/>
    </row>
    <row r="615" spans="14:25" x14ac:dyDescent="0.35">
      <c r="N615" s="1"/>
      <c r="Y615" s="1"/>
    </row>
    <row r="616" spans="14:25" x14ac:dyDescent="0.35">
      <c r="N616" s="1"/>
      <c r="Y616" s="1"/>
    </row>
    <row r="617" spans="14:25" x14ac:dyDescent="0.35">
      <c r="N617" s="1"/>
      <c r="Y617" s="1"/>
    </row>
    <row r="618" spans="14:25" x14ac:dyDescent="0.35">
      <c r="N618" s="1"/>
      <c r="Y618" s="1"/>
    </row>
    <row r="619" spans="14:25" x14ac:dyDescent="0.35">
      <c r="N619" s="1"/>
      <c r="Y619" s="1"/>
    </row>
    <row r="620" spans="14:25" x14ac:dyDescent="0.35">
      <c r="N620" s="1"/>
      <c r="Y620" s="1"/>
    </row>
    <row r="621" spans="14:25" x14ac:dyDescent="0.35">
      <c r="N621" s="1"/>
      <c r="Y621" s="1"/>
    </row>
    <row r="622" spans="14:25" x14ac:dyDescent="0.35">
      <c r="N622" s="1"/>
      <c r="Y622" s="1"/>
    </row>
    <row r="623" spans="14:25" x14ac:dyDescent="0.35">
      <c r="N623" s="1"/>
      <c r="Y623" s="1"/>
    </row>
    <row r="624" spans="14:25" x14ac:dyDescent="0.35">
      <c r="N624" s="1"/>
      <c r="Y624" s="1"/>
    </row>
    <row r="625" spans="14:25" x14ac:dyDescent="0.35">
      <c r="N625" s="1"/>
      <c r="Y625" s="1"/>
    </row>
    <row r="626" spans="14:25" x14ac:dyDescent="0.35">
      <c r="N626" s="1"/>
      <c r="Y626" s="1"/>
    </row>
    <row r="627" spans="14:25" x14ac:dyDescent="0.35">
      <c r="N627" s="1"/>
      <c r="Y627" s="1"/>
    </row>
    <row r="628" spans="14:25" x14ac:dyDescent="0.35">
      <c r="N628" s="1"/>
      <c r="Y628" s="1"/>
    </row>
    <row r="629" spans="14:25" x14ac:dyDescent="0.35">
      <c r="N629" s="1"/>
      <c r="Y629" s="1"/>
    </row>
    <row r="630" spans="14:25" x14ac:dyDescent="0.35">
      <c r="N630" s="1"/>
      <c r="Y630" s="1"/>
    </row>
    <row r="631" spans="14:25" x14ac:dyDescent="0.35">
      <c r="N631" s="1"/>
      <c r="Y631" s="1"/>
    </row>
    <row r="632" spans="14:25" x14ac:dyDescent="0.35">
      <c r="N632" s="1"/>
      <c r="Y632" s="1"/>
    </row>
    <row r="633" spans="14:25" x14ac:dyDescent="0.35">
      <c r="N633" s="1"/>
      <c r="Y633" s="1"/>
    </row>
    <row r="634" spans="14:25" x14ac:dyDescent="0.35">
      <c r="N634" s="1"/>
      <c r="Y634" s="1"/>
    </row>
    <row r="635" spans="14:25" x14ac:dyDescent="0.35">
      <c r="N635" s="1"/>
      <c r="Y635" s="1"/>
    </row>
    <row r="636" spans="14:25" x14ac:dyDescent="0.35">
      <c r="N636" s="1"/>
      <c r="Y636" s="1"/>
    </row>
    <row r="637" spans="14:25" x14ac:dyDescent="0.35">
      <c r="N637" s="1"/>
      <c r="Y637" s="1"/>
    </row>
    <row r="638" spans="14:25" x14ac:dyDescent="0.35">
      <c r="N638" s="1"/>
      <c r="Y638" s="1"/>
    </row>
    <row r="639" spans="14:25" x14ac:dyDescent="0.35">
      <c r="N639" s="1"/>
      <c r="Y639" s="1"/>
    </row>
    <row r="640" spans="14:25" x14ac:dyDescent="0.35">
      <c r="N640" s="1"/>
      <c r="Y640" s="1"/>
    </row>
    <row r="641" spans="14:25" x14ac:dyDescent="0.35">
      <c r="N641" s="1"/>
      <c r="Y641" s="1"/>
    </row>
    <row r="642" spans="14:25" x14ac:dyDescent="0.35">
      <c r="N642" s="1"/>
      <c r="Y642" s="1"/>
    </row>
    <row r="643" spans="14:25" x14ac:dyDescent="0.35">
      <c r="N643" s="1"/>
      <c r="Y643" s="1"/>
    </row>
    <row r="644" spans="14:25" x14ac:dyDescent="0.35">
      <c r="N644" s="1"/>
      <c r="Y644" s="1"/>
    </row>
    <row r="645" spans="14:25" x14ac:dyDescent="0.35">
      <c r="N645" s="1"/>
      <c r="Y645" s="1"/>
    </row>
    <row r="646" spans="14:25" x14ac:dyDescent="0.35">
      <c r="N646" s="1"/>
      <c r="Y646" s="1"/>
    </row>
    <row r="647" spans="14:25" x14ac:dyDescent="0.35">
      <c r="N647" s="1"/>
      <c r="Y647" s="1"/>
    </row>
    <row r="648" spans="14:25" x14ac:dyDescent="0.35">
      <c r="N648" s="1"/>
      <c r="Y648" s="1"/>
    </row>
    <row r="649" spans="14:25" x14ac:dyDescent="0.35">
      <c r="N649" s="1"/>
      <c r="Y649" s="1"/>
    </row>
    <row r="650" spans="14:25" x14ac:dyDescent="0.35">
      <c r="N650" s="1"/>
      <c r="Y650" s="1"/>
    </row>
    <row r="651" spans="14:25" x14ac:dyDescent="0.35">
      <c r="N651" s="1"/>
      <c r="Y651" s="1"/>
    </row>
  </sheetData>
  <mergeCells count="4">
    <mergeCell ref="E1:M1"/>
    <mergeCell ref="N1:R1"/>
    <mergeCell ref="S1:V1"/>
    <mergeCell ref="W1:X1"/>
  </mergeCells>
  <pageMargins left="0.511811024" right="0.511811024" top="0.78740157499999996" bottom="0.78740157499999996" header="0.31496062000000002" footer="0.31496062000000002"/>
  <pageSetup paperSize="9" orientation="portrait" horizontalDpi="360" verticalDpi="36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38A049-4F05-4E2F-AD65-4FA7A27B613F}">
  <dimension ref="A1:N651"/>
  <sheetViews>
    <sheetView topLeftCell="A53" zoomScaleNormal="100" workbookViewId="0">
      <selection activeCell="G68" sqref="G68"/>
    </sheetView>
  </sheetViews>
  <sheetFormatPr defaultColWidth="8.81640625" defaultRowHeight="14.5" x14ac:dyDescent="0.35"/>
  <cols>
    <col min="2" max="2" width="10.81640625" bestFit="1" customWidth="1"/>
    <col min="3" max="3" width="20" bestFit="1" customWidth="1"/>
    <col min="4" max="4" width="17.453125" bestFit="1" customWidth="1"/>
    <col min="5" max="5" width="20" bestFit="1" customWidth="1"/>
    <col min="6" max="6" width="19" customWidth="1"/>
    <col min="7" max="7" width="27" customWidth="1"/>
    <col min="8" max="8" width="17.81640625" customWidth="1"/>
    <col min="9" max="9" width="16.453125" bestFit="1" customWidth="1"/>
    <col min="10" max="10" width="17.453125" bestFit="1" customWidth="1"/>
    <col min="11" max="11" width="18.453125" bestFit="1" customWidth="1"/>
    <col min="12" max="12" width="20" bestFit="1" customWidth="1"/>
    <col min="16" max="16" width="10.453125" bestFit="1" customWidth="1"/>
    <col min="17" max="17" width="19.453125" bestFit="1" customWidth="1"/>
  </cols>
  <sheetData>
    <row r="1" spans="1:14" x14ac:dyDescent="0.35">
      <c r="B1" s="2" t="s">
        <v>350</v>
      </c>
    </row>
    <row r="2" spans="1:14" ht="29" x14ac:dyDescent="0.35">
      <c r="C2" s="3" t="s">
        <v>351</v>
      </c>
      <c r="D2" s="3" t="s">
        <v>352</v>
      </c>
      <c r="E2" s="3" t="s">
        <v>353</v>
      </c>
      <c r="F2" s="3"/>
      <c r="G2" s="3" t="s">
        <v>604</v>
      </c>
      <c r="H2" s="4" t="s">
        <v>39</v>
      </c>
      <c r="I2" s="4" t="s">
        <v>41</v>
      </c>
      <c r="J2" s="4" t="s">
        <v>356</v>
      </c>
      <c r="K2" s="4" t="s">
        <v>40</v>
      </c>
      <c r="L2" s="4" t="s">
        <v>357</v>
      </c>
      <c r="M2" t="s">
        <v>26</v>
      </c>
    </row>
    <row r="3" spans="1:14" x14ac:dyDescent="0.35">
      <c r="N3" t="s">
        <v>358</v>
      </c>
    </row>
    <row r="4" spans="1:14" x14ac:dyDescent="0.35">
      <c r="B4" s="1">
        <v>44197</v>
      </c>
      <c r="M4" s="5"/>
      <c r="N4">
        <v>0</v>
      </c>
    </row>
    <row r="5" spans="1:14" x14ac:dyDescent="0.35">
      <c r="B5" s="1">
        <v>44593</v>
      </c>
      <c r="C5" s="16"/>
      <c r="D5" s="16"/>
      <c r="E5" s="16"/>
      <c r="F5" s="16"/>
      <c r="G5" s="29"/>
      <c r="H5" s="16">
        <f t="shared" ref="H5:H32" si="0">SUM(E5:G5)*$N$4</f>
        <v>0</v>
      </c>
      <c r="I5" s="18">
        <v>0</v>
      </c>
      <c r="J5" s="16">
        <v>0</v>
      </c>
      <c r="K5" s="19">
        <v>0</v>
      </c>
      <c r="L5" s="16"/>
      <c r="M5" s="17">
        <f>VLOOKUP(B5,Encargos!$A$8:$B$652,2,0)</f>
        <v>4.3430000000000005E-3</v>
      </c>
    </row>
    <row r="6" spans="1:14" x14ac:dyDescent="0.35">
      <c r="B6" s="1">
        <v>44621</v>
      </c>
      <c r="C6" s="16"/>
      <c r="D6" s="16"/>
      <c r="E6" s="16"/>
      <c r="F6" s="16"/>
      <c r="G6" s="29">
        <f>VLOOKUP(B6,'Fluxo dív. garantidas - RRF'!$O$3:$P$122,2,0)</f>
        <v>0</v>
      </c>
      <c r="H6" s="16">
        <f t="shared" si="0"/>
        <v>0</v>
      </c>
      <c r="I6" s="18">
        <v>0</v>
      </c>
      <c r="J6" s="16">
        <v>0</v>
      </c>
      <c r="K6" s="19">
        <v>0</v>
      </c>
      <c r="L6" s="16"/>
      <c r="M6" s="17">
        <f>VLOOKUP(B6,Encargos!$A$8:$B$652,2,0)</f>
        <v>3.9760000000000004E-3</v>
      </c>
    </row>
    <row r="7" spans="1:14" x14ac:dyDescent="0.35">
      <c r="B7" s="1">
        <v>44652</v>
      </c>
      <c r="C7" s="16"/>
      <c r="D7" s="16"/>
      <c r="E7" s="16"/>
      <c r="F7" s="16"/>
      <c r="G7" s="29"/>
      <c r="H7" s="16">
        <f t="shared" si="0"/>
        <v>0</v>
      </c>
      <c r="I7" s="18">
        <v>0</v>
      </c>
      <c r="J7" s="16">
        <v>0</v>
      </c>
      <c r="K7" s="19">
        <f t="shared" ref="K7:K70" si="1">I7-J7</f>
        <v>0</v>
      </c>
      <c r="L7" s="16">
        <f t="shared" ref="L7:L68" si="2">SUM(E7:H7)-I7</f>
        <v>0</v>
      </c>
      <c r="M7" s="17">
        <f>VLOOKUP(B7,Encargos!$A$8:$B$652,2,0)</f>
        <v>4.2030000000000001E-3</v>
      </c>
    </row>
    <row r="8" spans="1:14" x14ac:dyDescent="0.35">
      <c r="B8" s="1">
        <v>44682</v>
      </c>
      <c r="C8" s="16"/>
      <c r="D8" s="16"/>
      <c r="E8" s="16"/>
      <c r="F8" s="16"/>
      <c r="G8" s="29"/>
      <c r="H8" s="16">
        <f t="shared" si="0"/>
        <v>0</v>
      </c>
      <c r="I8" s="18">
        <v>0</v>
      </c>
      <c r="J8" s="16">
        <v>0</v>
      </c>
      <c r="K8" s="19">
        <f t="shared" si="1"/>
        <v>0</v>
      </c>
      <c r="L8" s="16">
        <f t="shared" si="2"/>
        <v>0</v>
      </c>
      <c r="M8" s="17">
        <f>VLOOKUP(B8,Encargos!$A$8:$B$652,2,0)</f>
        <v>5.9170000000000004E-3</v>
      </c>
    </row>
    <row r="9" spans="1:14" x14ac:dyDescent="0.35">
      <c r="B9" s="1">
        <v>44713</v>
      </c>
      <c r="C9" s="16"/>
      <c r="D9" s="16"/>
      <c r="E9" s="16"/>
      <c r="F9" s="16"/>
      <c r="G9" s="29"/>
      <c r="H9" s="16">
        <f t="shared" si="0"/>
        <v>0</v>
      </c>
      <c r="I9" s="18">
        <v>0</v>
      </c>
      <c r="J9" s="16">
        <v>0</v>
      </c>
      <c r="K9" s="19">
        <f t="shared" si="1"/>
        <v>0</v>
      </c>
      <c r="L9" s="16">
        <f t="shared" si="2"/>
        <v>0</v>
      </c>
      <c r="M9" s="17">
        <f>VLOOKUP(B9,Encargos!$A$8:$B$652,2,0)</f>
        <v>4.993E-3</v>
      </c>
    </row>
    <row r="10" spans="1:14" x14ac:dyDescent="0.35">
      <c r="A10">
        <v>360</v>
      </c>
      <c r="B10" s="1">
        <v>44743</v>
      </c>
      <c r="C10" s="16">
        <f t="shared" ref="C10:C73" si="3">L9</f>
        <v>0</v>
      </c>
      <c r="D10" s="16">
        <f t="shared" ref="D10:D73" si="4">C10*M10</f>
        <v>0</v>
      </c>
      <c r="E10" s="16">
        <f>C10+D10</f>
        <v>0</v>
      </c>
      <c r="F10" s="16"/>
      <c r="G10" s="29"/>
      <c r="H10" s="16">
        <f t="shared" si="0"/>
        <v>0</v>
      </c>
      <c r="I10" s="18">
        <f t="shared" ref="I10:I73" si="5">PMT($N$4,A10,-SUM(E10:G10))</f>
        <v>0</v>
      </c>
      <c r="J10" s="16">
        <f t="shared" ref="J10:J73" si="6">H10</f>
        <v>0</v>
      </c>
      <c r="K10" s="19">
        <f t="shared" si="1"/>
        <v>0</v>
      </c>
      <c r="L10" s="16">
        <f t="shared" si="2"/>
        <v>0</v>
      </c>
      <c r="M10" s="17">
        <f>VLOOKUP(B10,Encargos!$A$8:$B$652,2,0)</f>
        <v>6.9889999999999996E-3</v>
      </c>
    </row>
    <row r="11" spans="1:14" x14ac:dyDescent="0.35">
      <c r="A11">
        <f>A10-1</f>
        <v>359</v>
      </c>
      <c r="B11" s="1">
        <v>44774</v>
      </c>
      <c r="C11" s="16">
        <f t="shared" si="3"/>
        <v>0</v>
      </c>
      <c r="D11" s="16">
        <f t="shared" si="4"/>
        <v>0</v>
      </c>
      <c r="E11" s="16">
        <f t="shared" ref="E11:E74" si="7">C11+D11</f>
        <v>0</v>
      </c>
      <c r="F11" s="16"/>
      <c r="G11" s="29"/>
      <c r="H11" s="16">
        <f t="shared" si="0"/>
        <v>0</v>
      </c>
      <c r="I11" s="18">
        <f t="shared" si="5"/>
        <v>0</v>
      </c>
      <c r="J11" s="16">
        <f t="shared" si="6"/>
        <v>0</v>
      </c>
      <c r="K11" s="19">
        <f t="shared" si="1"/>
        <v>0</v>
      </c>
      <c r="L11" s="16">
        <f t="shared" si="2"/>
        <v>0</v>
      </c>
      <c r="M11" s="17">
        <f>VLOOKUP(B11,Encargos!$A$8:$B$652,2,0)</f>
        <v>6.7970000000000001E-3</v>
      </c>
    </row>
    <row r="12" spans="1:14" x14ac:dyDescent="0.35">
      <c r="A12">
        <f t="shared" ref="A12:A75" si="8">A11-1</f>
        <v>358</v>
      </c>
      <c r="B12" s="1">
        <v>44805</v>
      </c>
      <c r="C12" s="16">
        <f t="shared" si="3"/>
        <v>0</v>
      </c>
      <c r="D12" s="16">
        <f t="shared" si="4"/>
        <v>0</v>
      </c>
      <c r="E12" s="16">
        <f t="shared" si="7"/>
        <v>0</v>
      </c>
      <c r="F12" s="16"/>
      <c r="G12" s="29"/>
      <c r="H12" s="16">
        <f t="shared" si="0"/>
        <v>0</v>
      </c>
      <c r="I12" s="18">
        <f t="shared" si="5"/>
        <v>0</v>
      </c>
      <c r="J12" s="16">
        <f t="shared" si="6"/>
        <v>0</v>
      </c>
      <c r="K12" s="19">
        <f t="shared" si="1"/>
        <v>0</v>
      </c>
      <c r="L12" s="16">
        <f t="shared" si="2"/>
        <v>0</v>
      </c>
      <c r="M12" s="17">
        <f>VLOOKUP(B12,Encargos!$A$8:$B$652,2,0)</f>
        <v>6.9909999999999998E-3</v>
      </c>
    </row>
    <row r="13" spans="1:14" x14ac:dyDescent="0.35">
      <c r="A13">
        <f t="shared" si="8"/>
        <v>357</v>
      </c>
      <c r="B13" s="1">
        <v>44835</v>
      </c>
      <c r="C13" s="16">
        <f t="shared" si="3"/>
        <v>0</v>
      </c>
      <c r="D13" s="16">
        <f t="shared" si="4"/>
        <v>0</v>
      </c>
      <c r="E13" s="16">
        <f t="shared" si="7"/>
        <v>0</v>
      </c>
      <c r="F13" s="16"/>
      <c r="G13" s="29"/>
      <c r="H13" s="16">
        <f t="shared" si="0"/>
        <v>0</v>
      </c>
      <c r="I13" s="18">
        <f t="shared" si="5"/>
        <v>0</v>
      </c>
      <c r="J13" s="16">
        <f t="shared" si="6"/>
        <v>0</v>
      </c>
      <c r="K13" s="19">
        <f t="shared" si="1"/>
        <v>0</v>
      </c>
      <c r="L13" s="16">
        <f t="shared" si="2"/>
        <v>0</v>
      </c>
      <c r="M13" s="17">
        <f>VLOOKUP(B13,Encargos!$A$8:$B$652,2,0)</f>
        <v>8.3320000000000009E-3</v>
      </c>
    </row>
    <row r="14" spans="1:14" x14ac:dyDescent="0.35">
      <c r="A14">
        <f t="shared" si="8"/>
        <v>356</v>
      </c>
      <c r="B14" s="1">
        <v>44866</v>
      </c>
      <c r="C14" s="16">
        <f t="shared" si="3"/>
        <v>0</v>
      </c>
      <c r="D14" s="16">
        <f t="shared" si="4"/>
        <v>0</v>
      </c>
      <c r="E14" s="16">
        <f t="shared" si="7"/>
        <v>0</v>
      </c>
      <c r="F14" s="16"/>
      <c r="G14" s="29"/>
      <c r="H14" s="16">
        <f t="shared" si="0"/>
        <v>0</v>
      </c>
      <c r="I14" s="18">
        <f t="shared" si="5"/>
        <v>0</v>
      </c>
      <c r="J14" s="16">
        <f t="shared" si="6"/>
        <v>0</v>
      </c>
      <c r="K14" s="19">
        <f t="shared" si="1"/>
        <v>0</v>
      </c>
      <c r="L14" s="16">
        <f t="shared" si="2"/>
        <v>0</v>
      </c>
      <c r="M14" s="17">
        <f>VLOOKUP(B14,Encargos!$A$8:$B$652,2,0)</f>
        <v>7.3610000000000004E-3</v>
      </c>
    </row>
    <row r="15" spans="1:14" x14ac:dyDescent="0.35">
      <c r="A15">
        <f t="shared" si="8"/>
        <v>355</v>
      </c>
      <c r="B15" s="1">
        <v>44896</v>
      </c>
      <c r="C15" s="16">
        <f t="shared" si="3"/>
        <v>0</v>
      </c>
      <c r="D15" s="16">
        <f t="shared" si="4"/>
        <v>0</v>
      </c>
      <c r="E15" s="16">
        <f t="shared" si="7"/>
        <v>0</v>
      </c>
      <c r="F15" s="16"/>
      <c r="G15" s="29"/>
      <c r="H15" s="16">
        <f t="shared" si="0"/>
        <v>0</v>
      </c>
      <c r="I15" s="18">
        <f t="shared" si="5"/>
        <v>0</v>
      </c>
      <c r="J15" s="16">
        <f t="shared" si="6"/>
        <v>0</v>
      </c>
      <c r="K15" s="19">
        <f t="shared" si="1"/>
        <v>0</v>
      </c>
      <c r="L15" s="16">
        <f t="shared" si="2"/>
        <v>0</v>
      </c>
      <c r="M15" s="17">
        <f>VLOOKUP(B15,Encargos!$A$8:$B$652,2,0)</f>
        <v>6.8500000000000002E-3</v>
      </c>
    </row>
    <row r="16" spans="1:14" x14ac:dyDescent="0.35">
      <c r="A16">
        <f t="shared" si="8"/>
        <v>354</v>
      </c>
      <c r="B16" s="1">
        <v>44927</v>
      </c>
      <c r="C16" s="16">
        <f t="shared" si="3"/>
        <v>0</v>
      </c>
      <c r="D16" s="16">
        <f t="shared" si="4"/>
        <v>0</v>
      </c>
      <c r="E16" s="16">
        <f t="shared" si="7"/>
        <v>0</v>
      </c>
      <c r="F16" s="16"/>
      <c r="G16" s="29"/>
      <c r="H16" s="16">
        <f t="shared" si="0"/>
        <v>0</v>
      </c>
      <c r="I16" s="18">
        <f t="shared" si="5"/>
        <v>0</v>
      </c>
      <c r="J16" s="16">
        <f t="shared" si="6"/>
        <v>0</v>
      </c>
      <c r="K16" s="19">
        <f t="shared" si="1"/>
        <v>0</v>
      </c>
      <c r="L16" s="16">
        <f t="shared" si="2"/>
        <v>0</v>
      </c>
      <c r="M16" s="17">
        <f>VLOOKUP(B16,Encargos!$A$8:$B$652,2,0)</f>
        <v>6.8500000000000002E-3</v>
      </c>
    </row>
    <row r="17" spans="1:13" x14ac:dyDescent="0.35">
      <c r="A17">
        <f t="shared" si="8"/>
        <v>353</v>
      </c>
      <c r="B17" s="1">
        <v>44958</v>
      </c>
      <c r="C17" s="16">
        <f t="shared" si="3"/>
        <v>0</v>
      </c>
      <c r="D17" s="16">
        <f t="shared" si="4"/>
        <v>0</v>
      </c>
      <c r="E17" s="16">
        <f t="shared" si="7"/>
        <v>0</v>
      </c>
      <c r="F17" s="16"/>
      <c r="G17" s="29"/>
      <c r="H17" s="16">
        <f t="shared" si="0"/>
        <v>0</v>
      </c>
      <c r="I17" s="18">
        <f t="shared" si="5"/>
        <v>0</v>
      </c>
      <c r="J17" s="16">
        <f t="shared" si="6"/>
        <v>0</v>
      </c>
      <c r="K17" s="19">
        <f t="shared" si="1"/>
        <v>0</v>
      </c>
      <c r="L17" s="16">
        <f t="shared" si="2"/>
        <v>0</v>
      </c>
      <c r="M17" s="17">
        <f>VLOOKUP(B17,Encargos!$A$8:$B$652,2,0)</f>
        <v>7.8729999999999998E-3</v>
      </c>
    </row>
    <row r="18" spans="1:13" x14ac:dyDescent="0.35">
      <c r="A18">
        <f t="shared" si="8"/>
        <v>352</v>
      </c>
      <c r="B18" s="1">
        <v>44986</v>
      </c>
      <c r="C18" s="16">
        <f t="shared" si="3"/>
        <v>0</v>
      </c>
      <c r="D18" s="16">
        <f t="shared" si="4"/>
        <v>0</v>
      </c>
      <c r="E18" s="16">
        <f t="shared" si="7"/>
        <v>0</v>
      </c>
      <c r="F18" s="16"/>
      <c r="G18" s="29"/>
      <c r="H18" s="16">
        <f t="shared" si="0"/>
        <v>0</v>
      </c>
      <c r="I18" s="18">
        <f t="shared" si="5"/>
        <v>0</v>
      </c>
      <c r="J18" s="16">
        <f t="shared" si="6"/>
        <v>0</v>
      </c>
      <c r="K18" s="19">
        <f t="shared" si="1"/>
        <v>0</v>
      </c>
      <c r="L18" s="16">
        <f t="shared" si="2"/>
        <v>0</v>
      </c>
      <c r="M18" s="17">
        <f>VLOOKUP(B18,Encargos!$A$8:$B$652,2,0)</f>
        <v>7.8729999999999998E-3</v>
      </c>
    </row>
    <row r="19" spans="1:13" x14ac:dyDescent="0.35">
      <c r="A19">
        <f t="shared" si="8"/>
        <v>351</v>
      </c>
      <c r="B19" s="1">
        <v>45017</v>
      </c>
      <c r="C19" s="16">
        <f t="shared" si="3"/>
        <v>0</v>
      </c>
      <c r="D19" s="16">
        <f t="shared" si="4"/>
        <v>0</v>
      </c>
      <c r="E19" s="16">
        <f t="shared" si="7"/>
        <v>0</v>
      </c>
      <c r="F19" s="16"/>
      <c r="G19" s="29"/>
      <c r="H19" s="16">
        <f t="shared" si="0"/>
        <v>0</v>
      </c>
      <c r="I19" s="18">
        <f t="shared" si="5"/>
        <v>0</v>
      </c>
      <c r="J19" s="16">
        <f t="shared" si="6"/>
        <v>0</v>
      </c>
      <c r="K19" s="19">
        <f t="shared" si="1"/>
        <v>0</v>
      </c>
      <c r="L19" s="16">
        <f t="shared" si="2"/>
        <v>0</v>
      </c>
      <c r="M19" s="17">
        <f>VLOOKUP(B19,Encargos!$A$8:$B$652,2,0)</f>
        <v>5.8279999999999998E-3</v>
      </c>
    </row>
    <row r="20" spans="1:13" x14ac:dyDescent="0.35">
      <c r="A20">
        <f t="shared" si="8"/>
        <v>350</v>
      </c>
      <c r="B20" s="1">
        <v>45047</v>
      </c>
      <c r="C20" s="16">
        <f t="shared" si="3"/>
        <v>0</v>
      </c>
      <c r="D20" s="16">
        <f t="shared" si="4"/>
        <v>0</v>
      </c>
      <c r="E20" s="16">
        <f t="shared" si="7"/>
        <v>0</v>
      </c>
      <c r="F20" s="16"/>
      <c r="G20" s="29"/>
      <c r="H20" s="16">
        <f t="shared" si="0"/>
        <v>0</v>
      </c>
      <c r="I20" s="18">
        <f t="shared" si="5"/>
        <v>0</v>
      </c>
      <c r="J20" s="16">
        <f t="shared" si="6"/>
        <v>0</v>
      </c>
      <c r="K20" s="19">
        <f t="shared" si="1"/>
        <v>0</v>
      </c>
      <c r="L20" s="16">
        <f t="shared" si="2"/>
        <v>0</v>
      </c>
      <c r="M20" s="17">
        <f>VLOOKUP(B20,Encargos!$A$8:$B$652,2,0)</f>
        <v>8.3850000000000001E-3</v>
      </c>
    </row>
    <row r="21" spans="1:13" x14ac:dyDescent="0.35">
      <c r="A21">
        <f t="shared" si="8"/>
        <v>349</v>
      </c>
      <c r="B21" s="1">
        <v>45078</v>
      </c>
      <c r="C21" s="16">
        <f t="shared" si="3"/>
        <v>0</v>
      </c>
      <c r="D21" s="16">
        <f t="shared" si="4"/>
        <v>0</v>
      </c>
      <c r="E21" s="16">
        <f t="shared" si="7"/>
        <v>0</v>
      </c>
      <c r="F21" s="16"/>
      <c r="G21" s="29"/>
      <c r="H21" s="16">
        <f t="shared" si="0"/>
        <v>0</v>
      </c>
      <c r="I21" s="18">
        <f t="shared" si="5"/>
        <v>0</v>
      </c>
      <c r="J21" s="16">
        <f t="shared" si="6"/>
        <v>0</v>
      </c>
      <c r="K21" s="19">
        <f t="shared" si="1"/>
        <v>0</v>
      </c>
      <c r="L21" s="16">
        <f t="shared" si="2"/>
        <v>0</v>
      </c>
      <c r="M21" s="17">
        <f>VLOOKUP(B21,Encargos!$A$8:$B$652,2,0)</f>
        <v>5.8279999999999998E-3</v>
      </c>
    </row>
    <row r="22" spans="1:13" x14ac:dyDescent="0.35">
      <c r="A22">
        <f t="shared" si="8"/>
        <v>348</v>
      </c>
      <c r="B22" s="1">
        <v>45108</v>
      </c>
      <c r="C22" s="16">
        <f t="shared" si="3"/>
        <v>0</v>
      </c>
      <c r="D22" s="16">
        <f t="shared" si="4"/>
        <v>0</v>
      </c>
      <c r="E22" s="16">
        <f t="shared" si="7"/>
        <v>0</v>
      </c>
      <c r="F22" s="16"/>
      <c r="G22" s="29"/>
      <c r="H22" s="16">
        <f t="shared" si="0"/>
        <v>0</v>
      </c>
      <c r="I22" s="18">
        <f t="shared" si="5"/>
        <v>0</v>
      </c>
      <c r="J22" s="16">
        <f t="shared" si="6"/>
        <v>0</v>
      </c>
      <c r="K22" s="19">
        <f t="shared" si="1"/>
        <v>0</v>
      </c>
      <c r="L22" s="16">
        <f t="shared" si="2"/>
        <v>0</v>
      </c>
      <c r="M22" s="17">
        <f>VLOOKUP(B22,Encargos!$A$8:$B$652,2,0)</f>
        <v>7.8729999999999998E-3</v>
      </c>
    </row>
    <row r="23" spans="1:13" x14ac:dyDescent="0.35">
      <c r="A23">
        <f t="shared" si="8"/>
        <v>347</v>
      </c>
      <c r="B23" s="1">
        <v>45139</v>
      </c>
      <c r="C23" s="16">
        <f t="shared" si="3"/>
        <v>0</v>
      </c>
      <c r="D23" s="16">
        <f t="shared" si="4"/>
        <v>0</v>
      </c>
      <c r="E23" s="16">
        <f t="shared" si="7"/>
        <v>0</v>
      </c>
      <c r="F23" s="16"/>
      <c r="G23" s="29"/>
      <c r="H23" s="16">
        <f t="shared" si="0"/>
        <v>0</v>
      </c>
      <c r="I23" s="18">
        <f t="shared" si="5"/>
        <v>0</v>
      </c>
      <c r="J23" s="16">
        <f t="shared" si="6"/>
        <v>0</v>
      </c>
      <c r="K23" s="19">
        <f t="shared" si="1"/>
        <v>0</v>
      </c>
      <c r="L23" s="16">
        <f t="shared" si="2"/>
        <v>0</v>
      </c>
      <c r="M23" s="17">
        <f>VLOOKUP(B23,Encargos!$A$8:$B$652,2,0)</f>
        <v>7.3609999999999995E-3</v>
      </c>
    </row>
    <row r="24" spans="1:13" x14ac:dyDescent="0.35">
      <c r="A24">
        <f t="shared" si="8"/>
        <v>346</v>
      </c>
      <c r="B24" s="1">
        <v>45170</v>
      </c>
      <c r="C24" s="16">
        <f t="shared" si="3"/>
        <v>0</v>
      </c>
      <c r="D24" s="16">
        <f t="shared" si="4"/>
        <v>0</v>
      </c>
      <c r="E24" s="16">
        <f t="shared" si="7"/>
        <v>0</v>
      </c>
      <c r="F24" s="16"/>
      <c r="G24" s="29"/>
      <c r="H24" s="16">
        <f t="shared" si="0"/>
        <v>0</v>
      </c>
      <c r="I24" s="18">
        <f t="shared" si="5"/>
        <v>0</v>
      </c>
      <c r="J24" s="16">
        <f t="shared" si="6"/>
        <v>0</v>
      </c>
      <c r="K24" s="19">
        <f t="shared" si="1"/>
        <v>0</v>
      </c>
      <c r="L24" s="16">
        <f t="shared" si="2"/>
        <v>0</v>
      </c>
      <c r="M24" s="17">
        <f>VLOOKUP(B24,Encargos!$A$8:$B$652,2,0)</f>
        <v>7.3609999999999995E-3</v>
      </c>
    </row>
    <row r="25" spans="1:13" x14ac:dyDescent="0.35">
      <c r="A25">
        <f t="shared" si="8"/>
        <v>345</v>
      </c>
      <c r="B25" s="1">
        <v>45200</v>
      </c>
      <c r="C25" s="16">
        <f t="shared" si="3"/>
        <v>0</v>
      </c>
      <c r="D25" s="16">
        <f t="shared" si="4"/>
        <v>0</v>
      </c>
      <c r="E25" s="16">
        <f t="shared" si="7"/>
        <v>0</v>
      </c>
      <c r="F25" s="16"/>
      <c r="G25" s="29"/>
      <c r="H25" s="16">
        <f t="shared" si="0"/>
        <v>0</v>
      </c>
      <c r="I25" s="18">
        <f t="shared" si="5"/>
        <v>0</v>
      </c>
      <c r="J25" s="16">
        <f t="shared" si="6"/>
        <v>0</v>
      </c>
      <c r="K25" s="19">
        <f t="shared" si="1"/>
        <v>0</v>
      </c>
      <c r="L25" s="16">
        <f t="shared" si="2"/>
        <v>0</v>
      </c>
      <c r="M25" s="17">
        <f>VLOOKUP(B25,Encargos!$A$8:$B$652,2,0)</f>
        <v>8.0140000000000003E-3</v>
      </c>
    </row>
    <row r="26" spans="1:13" x14ac:dyDescent="0.35">
      <c r="A26">
        <f t="shared" si="8"/>
        <v>344</v>
      </c>
      <c r="B26" s="1">
        <v>45231</v>
      </c>
      <c r="C26" s="16">
        <f t="shared" si="3"/>
        <v>0</v>
      </c>
      <c r="D26" s="16">
        <f t="shared" si="4"/>
        <v>0</v>
      </c>
      <c r="E26" s="16">
        <f t="shared" si="7"/>
        <v>0</v>
      </c>
      <c r="F26" s="16"/>
      <c r="G26" s="29"/>
      <c r="H26" s="16">
        <f t="shared" si="0"/>
        <v>0</v>
      </c>
      <c r="I26" s="18">
        <f t="shared" si="5"/>
        <v>0</v>
      </c>
      <c r="J26" s="16">
        <f t="shared" si="6"/>
        <v>0</v>
      </c>
      <c r="K26" s="19">
        <f t="shared" si="1"/>
        <v>0</v>
      </c>
      <c r="L26" s="16">
        <f t="shared" si="2"/>
        <v>0</v>
      </c>
      <c r="M26" s="17">
        <f>VLOOKUP(B26,Encargos!$A$8:$B$652,2,0)</f>
        <v>6.3739999999999995E-3</v>
      </c>
    </row>
    <row r="27" spans="1:13" x14ac:dyDescent="0.35">
      <c r="A27">
        <f t="shared" si="8"/>
        <v>343</v>
      </c>
      <c r="B27" s="1">
        <v>45261</v>
      </c>
      <c r="C27" s="16">
        <f t="shared" si="3"/>
        <v>0</v>
      </c>
      <c r="D27" s="16">
        <f t="shared" si="4"/>
        <v>0</v>
      </c>
      <c r="E27" s="16">
        <f t="shared" si="7"/>
        <v>0</v>
      </c>
      <c r="F27" s="16"/>
      <c r="G27" s="29"/>
      <c r="H27" s="16">
        <f t="shared" si="0"/>
        <v>0</v>
      </c>
      <c r="I27" s="18">
        <f t="shared" si="5"/>
        <v>0</v>
      </c>
      <c r="J27" s="16">
        <f t="shared" si="6"/>
        <v>0</v>
      </c>
      <c r="K27" s="19">
        <f t="shared" si="1"/>
        <v>0</v>
      </c>
      <c r="L27" s="16">
        <f t="shared" si="2"/>
        <v>0</v>
      </c>
      <c r="M27" s="17">
        <f>VLOOKUP(B27,Encargos!$A$8:$B$652,2,0)</f>
        <v>6.62E-3</v>
      </c>
    </row>
    <row r="28" spans="1:13" x14ac:dyDescent="0.35">
      <c r="A28">
        <f t="shared" si="8"/>
        <v>342</v>
      </c>
      <c r="B28" s="1">
        <v>45292</v>
      </c>
      <c r="C28" s="16">
        <f t="shared" si="3"/>
        <v>0</v>
      </c>
      <c r="D28" s="16">
        <f t="shared" si="4"/>
        <v>0</v>
      </c>
      <c r="E28" s="16">
        <f t="shared" si="7"/>
        <v>0</v>
      </c>
      <c r="F28" s="16"/>
      <c r="G28" s="29"/>
      <c r="H28" s="16">
        <f t="shared" si="0"/>
        <v>0</v>
      </c>
      <c r="I28" s="18">
        <f t="shared" si="5"/>
        <v>0</v>
      </c>
      <c r="J28" s="16">
        <f t="shared" si="6"/>
        <v>0</v>
      </c>
      <c r="K28" s="19">
        <f t="shared" si="1"/>
        <v>0</v>
      </c>
      <c r="L28" s="16">
        <f t="shared" si="2"/>
        <v>0</v>
      </c>
      <c r="M28" s="17">
        <f>VLOOKUP(B28,Encargos!$A$8:$B$652,2,0)</f>
        <v>5.8069999999999997E-3</v>
      </c>
    </row>
    <row r="29" spans="1:13" x14ac:dyDescent="0.35">
      <c r="A29">
        <f t="shared" si="8"/>
        <v>341</v>
      </c>
      <c r="B29" s="1">
        <v>45323</v>
      </c>
      <c r="C29" s="16">
        <f t="shared" si="3"/>
        <v>0</v>
      </c>
      <c r="D29" s="16">
        <f t="shared" si="4"/>
        <v>0</v>
      </c>
      <c r="E29" s="16">
        <f t="shared" si="7"/>
        <v>0</v>
      </c>
      <c r="F29" s="16"/>
      <c r="G29" s="29"/>
      <c r="H29" s="16">
        <f t="shared" si="0"/>
        <v>0</v>
      </c>
      <c r="I29" s="18">
        <f t="shared" si="5"/>
        <v>0</v>
      </c>
      <c r="J29" s="16">
        <f t="shared" si="6"/>
        <v>0</v>
      </c>
      <c r="K29" s="19">
        <f t="shared" si="1"/>
        <v>0</v>
      </c>
      <c r="L29" s="16">
        <f t="shared" si="2"/>
        <v>0</v>
      </c>
      <c r="M29" s="17">
        <f>VLOOKUP(B29,Encargos!$A$8:$B$652,2,0)</f>
        <v>5.5929999999999999E-3</v>
      </c>
    </row>
    <row r="30" spans="1:13" x14ac:dyDescent="0.35">
      <c r="A30">
        <f t="shared" si="8"/>
        <v>340</v>
      </c>
      <c r="B30" s="1">
        <v>45352</v>
      </c>
      <c r="C30" s="16">
        <f t="shared" si="3"/>
        <v>0</v>
      </c>
      <c r="D30" s="16">
        <f t="shared" si="4"/>
        <v>0</v>
      </c>
      <c r="E30" s="16">
        <f t="shared" si="7"/>
        <v>0</v>
      </c>
      <c r="F30" s="16"/>
      <c r="G30" s="29"/>
      <c r="H30" s="16">
        <f t="shared" si="0"/>
        <v>0</v>
      </c>
      <c r="I30" s="18">
        <f t="shared" si="5"/>
        <v>0</v>
      </c>
      <c r="J30" s="16">
        <f t="shared" si="6"/>
        <v>0</v>
      </c>
      <c r="K30" s="19">
        <f t="shared" si="1"/>
        <v>0</v>
      </c>
      <c r="L30" s="16">
        <f t="shared" si="2"/>
        <v>0</v>
      </c>
      <c r="M30" s="17">
        <f>VLOOKUP(B30,Encargos!$A$8:$B$652,2,0)</f>
        <v>6.3119999999999999E-3</v>
      </c>
    </row>
    <row r="31" spans="1:13" x14ac:dyDescent="0.35">
      <c r="A31">
        <f t="shared" si="8"/>
        <v>339</v>
      </c>
      <c r="B31" s="1">
        <v>45383</v>
      </c>
      <c r="C31" s="16">
        <f t="shared" si="3"/>
        <v>0</v>
      </c>
      <c r="D31" s="16">
        <f t="shared" si="4"/>
        <v>0</v>
      </c>
      <c r="E31" s="16">
        <f t="shared" si="7"/>
        <v>0</v>
      </c>
      <c r="F31" s="16"/>
      <c r="G31" s="29"/>
      <c r="H31" s="16">
        <f t="shared" si="0"/>
        <v>0</v>
      </c>
      <c r="I31" s="18">
        <f t="shared" si="5"/>
        <v>0</v>
      </c>
      <c r="J31" s="16">
        <f t="shared" si="6"/>
        <v>0</v>
      </c>
      <c r="K31" s="19">
        <f t="shared" si="1"/>
        <v>0</v>
      </c>
      <c r="L31" s="16">
        <f t="shared" si="2"/>
        <v>0</v>
      </c>
      <c r="M31" s="17">
        <f>VLOOKUP(B31,Encargos!$A$8:$B$652,2,0)</f>
        <v>4.653E-3</v>
      </c>
    </row>
    <row r="32" spans="1:13" s="166" customFormat="1" x14ac:dyDescent="0.35">
      <c r="A32" s="166">
        <f t="shared" si="8"/>
        <v>338</v>
      </c>
      <c r="B32" s="163">
        <v>45413</v>
      </c>
      <c r="C32" s="179">
        <f t="shared" si="3"/>
        <v>0</v>
      </c>
      <c r="D32" s="179">
        <f t="shared" si="4"/>
        <v>0</v>
      </c>
      <c r="E32" s="179">
        <f t="shared" si="7"/>
        <v>0</v>
      </c>
      <c r="F32" s="179"/>
      <c r="G32" s="179"/>
      <c r="H32" s="179">
        <f t="shared" si="0"/>
        <v>0</v>
      </c>
      <c r="I32" s="179">
        <f t="shared" si="5"/>
        <v>0</v>
      </c>
      <c r="J32" s="179">
        <f t="shared" si="6"/>
        <v>0</v>
      </c>
      <c r="K32" s="179">
        <f t="shared" si="1"/>
        <v>0</v>
      </c>
      <c r="L32" s="179">
        <f t="shared" si="2"/>
        <v>0</v>
      </c>
      <c r="M32" s="165">
        <f>VLOOKUP(B32,Encargos!$A$8:$B$652,2,0)</f>
        <v>4.9659999999999999E-3</v>
      </c>
    </row>
    <row r="33" spans="1:13" s="166" customFormat="1" x14ac:dyDescent="0.35">
      <c r="A33" s="166">
        <f t="shared" si="8"/>
        <v>337</v>
      </c>
      <c r="B33" s="163">
        <v>45444</v>
      </c>
      <c r="C33" s="179">
        <f t="shared" si="3"/>
        <v>0</v>
      </c>
      <c r="D33" s="179">
        <f t="shared" si="4"/>
        <v>0</v>
      </c>
      <c r="E33" s="179">
        <f t="shared" si="7"/>
        <v>0</v>
      </c>
      <c r="F33" s="179"/>
      <c r="G33" s="181">
        <f>'Art. 9º-A - serv. div. comp'!I33</f>
        <v>84484912.316484585</v>
      </c>
      <c r="H33" s="179">
        <f>SUM(E33:G33)*0</f>
        <v>0</v>
      </c>
      <c r="I33" s="179">
        <f>PMT(0,A33,-SUM(E33:G33))</f>
        <v>250697.06918838155</v>
      </c>
      <c r="J33" s="179">
        <f t="shared" si="6"/>
        <v>0</v>
      </c>
      <c r="K33" s="179">
        <f t="shared" si="1"/>
        <v>250697.06918838155</v>
      </c>
      <c r="L33" s="179">
        <f t="shared" si="2"/>
        <v>84234215.247296199</v>
      </c>
      <c r="M33" s="165">
        <f>VLOOKUP(B33,Encargos!$A$8:$B$652,2,0)</f>
        <v>3.8E-3</v>
      </c>
    </row>
    <row r="34" spans="1:13" s="166" customFormat="1" x14ac:dyDescent="0.35">
      <c r="A34" s="166">
        <f t="shared" si="8"/>
        <v>336</v>
      </c>
      <c r="B34" s="163">
        <v>45474</v>
      </c>
      <c r="C34" s="179">
        <f t="shared" si="3"/>
        <v>84234215.247296199</v>
      </c>
      <c r="D34" s="179">
        <f t="shared" si="4"/>
        <v>387477.39013756253</v>
      </c>
      <c r="E34" s="179">
        <f t="shared" si="7"/>
        <v>84621692.637433767</v>
      </c>
      <c r="F34" s="179"/>
      <c r="G34" s="181">
        <f>'Art. 9º-A - serv. div. comp'!I34</f>
        <v>84873542.913140416</v>
      </c>
      <c r="H34" s="179">
        <f t="shared" ref="H34:H68" si="9">SUM(E34:G34)*0</f>
        <v>0</v>
      </c>
      <c r="I34" s="179">
        <f t="shared" ref="I34:I68" si="10">PMT(0,A34,-SUM(E34:G34))</f>
        <v>504450.10580528033</v>
      </c>
      <c r="J34" s="179">
        <f t="shared" si="6"/>
        <v>0</v>
      </c>
      <c r="K34" s="179">
        <f t="shared" si="1"/>
        <v>504450.10580528033</v>
      </c>
      <c r="L34" s="179">
        <f t="shared" si="2"/>
        <v>168990785.44476891</v>
      </c>
      <c r="M34" s="165">
        <f>VLOOKUP(B34,Encargos!$A$8:$B$652,2,0)</f>
        <v>4.5999999999999999E-3</v>
      </c>
    </row>
    <row r="35" spans="1:13" s="166" customFormat="1" x14ac:dyDescent="0.35">
      <c r="A35" s="166">
        <f t="shared" si="8"/>
        <v>335</v>
      </c>
      <c r="B35" s="163">
        <v>45505</v>
      </c>
      <c r="C35" s="179">
        <f t="shared" si="3"/>
        <v>168990785.44476891</v>
      </c>
      <c r="D35" s="179">
        <f t="shared" si="4"/>
        <v>354880.64943401469</v>
      </c>
      <c r="E35" s="179">
        <f t="shared" si="7"/>
        <v>169345666.09420291</v>
      </c>
      <c r="F35" s="179"/>
      <c r="G35" s="181">
        <f>'Art. 9º-A - serv. div. comp'!I35</f>
        <v>85051777.353258014</v>
      </c>
      <c r="H35" s="179">
        <f t="shared" si="9"/>
        <v>0</v>
      </c>
      <c r="I35" s="179">
        <f t="shared" si="10"/>
        <v>759395.3535745102</v>
      </c>
      <c r="J35" s="179">
        <f t="shared" si="6"/>
        <v>0</v>
      </c>
      <c r="K35" s="179">
        <f t="shared" si="1"/>
        <v>759395.3535745102</v>
      </c>
      <c r="L35" s="179">
        <f t="shared" si="2"/>
        <v>253638048.09388641</v>
      </c>
      <c r="M35" s="165">
        <f>VLOOKUP(B35,Encargos!$A$8:$B$652,2,0)</f>
        <v>2.0999999999999999E-3</v>
      </c>
    </row>
    <row r="36" spans="1:13" s="166" customFormat="1" x14ac:dyDescent="0.35">
      <c r="A36" s="166">
        <f t="shared" si="8"/>
        <v>334</v>
      </c>
      <c r="B36" s="163">
        <v>45536</v>
      </c>
      <c r="C36" s="179">
        <f t="shared" si="3"/>
        <v>253638048.09388641</v>
      </c>
      <c r="D36" s="179">
        <f t="shared" si="4"/>
        <v>963824.58275676833</v>
      </c>
      <c r="E36" s="179">
        <f t="shared" si="7"/>
        <v>254601872.67664316</v>
      </c>
      <c r="F36" s="179"/>
      <c r="G36" s="181">
        <f>'Art. 9º-A - serv. div. comp'!I36</f>
        <v>85374974.107200399</v>
      </c>
      <c r="H36" s="179">
        <f t="shared" si="9"/>
        <v>0</v>
      </c>
      <c r="I36" s="179">
        <f t="shared" si="10"/>
        <v>1017894.750849831</v>
      </c>
      <c r="J36" s="179">
        <f t="shared" si="6"/>
        <v>0</v>
      </c>
      <c r="K36" s="179">
        <f t="shared" si="1"/>
        <v>1017894.750849831</v>
      </c>
      <c r="L36" s="179">
        <f t="shared" si="2"/>
        <v>338958952.03299373</v>
      </c>
      <c r="M36" s="165">
        <f>VLOOKUP(B36,Encargos!$A$8:$B$652,2,0)</f>
        <v>3.8E-3</v>
      </c>
    </row>
    <row r="37" spans="1:13" s="166" customFormat="1" x14ac:dyDescent="0.35">
      <c r="A37" s="166">
        <f t="shared" si="8"/>
        <v>333</v>
      </c>
      <c r="B37" s="163">
        <v>45566</v>
      </c>
      <c r="C37" s="179">
        <f t="shared" si="3"/>
        <v>338958952.03299373</v>
      </c>
      <c r="D37" s="179">
        <f t="shared" si="4"/>
        <v>779605.58967588563</v>
      </c>
      <c r="E37" s="179">
        <f t="shared" si="7"/>
        <v>339738557.62266964</v>
      </c>
      <c r="F37" s="179"/>
      <c r="G37" s="181">
        <f>'Art. 9º-A - serv. div. comp'!I37</f>
        <v>85571336.547646955</v>
      </c>
      <c r="H37" s="179">
        <f t="shared" si="9"/>
        <v>0</v>
      </c>
      <c r="I37" s="179">
        <f t="shared" si="10"/>
        <v>1277206.8894003502</v>
      </c>
      <c r="J37" s="179">
        <f t="shared" si="6"/>
        <v>0</v>
      </c>
      <c r="K37" s="179">
        <f t="shared" si="1"/>
        <v>1277206.8894003502</v>
      </c>
      <c r="L37" s="179">
        <f t="shared" si="2"/>
        <v>424032687.28091621</v>
      </c>
      <c r="M37" s="165">
        <f>VLOOKUP(B37,Encargos!$A$8:$B$652,2,0)</f>
        <v>2.3E-3</v>
      </c>
    </row>
    <row r="38" spans="1:13" s="166" customFormat="1" x14ac:dyDescent="0.35">
      <c r="A38" s="166">
        <f t="shared" si="8"/>
        <v>332</v>
      </c>
      <c r="B38" s="163">
        <v>45597</v>
      </c>
      <c r="C38" s="179">
        <f t="shared" si="3"/>
        <v>424032687.28091621</v>
      </c>
      <c r="D38" s="179">
        <f t="shared" si="4"/>
        <v>1167248.0987864579</v>
      </c>
      <c r="E38" s="179">
        <f t="shared" si="7"/>
        <v>425199935.37970269</v>
      </c>
      <c r="F38" s="179"/>
      <c r="G38" s="181">
        <f>'Art. 9º-A - serv. div. comp'!I38</f>
        <v>85806891.453888625</v>
      </c>
      <c r="H38" s="179">
        <f t="shared" si="9"/>
        <v>0</v>
      </c>
      <c r="I38" s="179">
        <f t="shared" si="10"/>
        <v>1539177.1892578052</v>
      </c>
      <c r="J38" s="179">
        <f t="shared" si="6"/>
        <v>0</v>
      </c>
      <c r="K38" s="179">
        <f t="shared" si="1"/>
        <v>1539177.1892578052</v>
      </c>
      <c r="L38" s="179">
        <f t="shared" si="2"/>
        <v>509467649.64433354</v>
      </c>
      <c r="M38" s="165">
        <f>VLOOKUP(B38,Encargos!$A$8:$B$652,2,0)</f>
        <v>2.7527314138713344E-3</v>
      </c>
    </row>
    <row r="39" spans="1:13" s="166" customFormat="1" x14ac:dyDescent="0.35">
      <c r="A39" s="166">
        <f t="shared" si="8"/>
        <v>331</v>
      </c>
      <c r="B39" s="163">
        <v>45627</v>
      </c>
      <c r="C39" s="179">
        <f t="shared" si="3"/>
        <v>509467649.64433354</v>
      </c>
      <c r="D39" s="179">
        <f t="shared" si="4"/>
        <v>1402427.603527152</v>
      </c>
      <c r="E39" s="179">
        <f t="shared" si="7"/>
        <v>510870077.24786067</v>
      </c>
      <c r="F39" s="179"/>
      <c r="G39" s="181">
        <f>'Art. 9º-A - serv. div. comp'!I39</f>
        <v>86043094.779520392</v>
      </c>
      <c r="H39" s="179">
        <f t="shared" si="9"/>
        <v>0</v>
      </c>
      <c r="I39" s="179">
        <f t="shared" si="10"/>
        <v>1803363.057484535</v>
      </c>
      <c r="J39" s="179">
        <f t="shared" si="6"/>
        <v>0</v>
      </c>
      <c r="K39" s="179">
        <f t="shared" si="1"/>
        <v>1803363.057484535</v>
      </c>
      <c r="L39" s="179">
        <f t="shared" si="2"/>
        <v>595109808.96989655</v>
      </c>
      <c r="M39" s="165">
        <f>VLOOKUP(B39,Encargos!$A$8:$B$652,2,0)</f>
        <v>2.7527314138713344E-3</v>
      </c>
    </row>
    <row r="40" spans="1:13" s="166" customFormat="1" x14ac:dyDescent="0.35">
      <c r="A40" s="166">
        <f t="shared" si="8"/>
        <v>330</v>
      </c>
      <c r="B40" s="163">
        <v>45658</v>
      </c>
      <c r="C40" s="179">
        <f t="shared" si="3"/>
        <v>595109808.96989655</v>
      </c>
      <c r="D40" s="179">
        <f t="shared" si="4"/>
        <v>1638177.4658544031</v>
      </c>
      <c r="E40" s="179">
        <f t="shared" si="7"/>
        <v>596747986.43575096</v>
      </c>
      <c r="F40" s="179"/>
      <c r="G40" s="181">
        <f>'Art. 9º-A - serv. div. comp'!I40</f>
        <v>98061894.310290843</v>
      </c>
      <c r="H40" s="179">
        <f t="shared" si="9"/>
        <v>0</v>
      </c>
      <c r="I40" s="179">
        <f t="shared" si="10"/>
        <v>2105484.4871092173</v>
      </c>
      <c r="J40" s="179">
        <f t="shared" si="6"/>
        <v>0</v>
      </c>
      <c r="K40" s="179">
        <f t="shared" si="1"/>
        <v>2105484.4871092173</v>
      </c>
      <c r="L40" s="179">
        <f t="shared" si="2"/>
        <v>692704396.25893259</v>
      </c>
      <c r="M40" s="165">
        <f>VLOOKUP(B40,Encargos!$A$8:$B$652,2,0)</f>
        <v>2.7527314138713344E-3</v>
      </c>
    </row>
    <row r="41" spans="1:13" s="166" customFormat="1" x14ac:dyDescent="0.35">
      <c r="A41" s="166">
        <f t="shared" si="8"/>
        <v>329</v>
      </c>
      <c r="B41" s="163">
        <v>45689</v>
      </c>
      <c r="C41" s="179">
        <f t="shared" si="3"/>
        <v>692704396.25893259</v>
      </c>
      <c r="D41" s="179">
        <f t="shared" si="4"/>
        <v>1906829.1521087405</v>
      </c>
      <c r="E41" s="179">
        <f t="shared" si="7"/>
        <v>694611225.41104138</v>
      </c>
      <c r="F41" s="179"/>
      <c r="G41" s="181">
        <f>'Art. 9º-A - serv. div. comp'!I41</f>
        <v>98331832.367262512</v>
      </c>
      <c r="H41" s="179">
        <f t="shared" si="9"/>
        <v>0</v>
      </c>
      <c r="I41" s="179">
        <f t="shared" si="10"/>
        <v>2410161.2698428687</v>
      </c>
      <c r="J41" s="179">
        <f t="shared" si="6"/>
        <v>0</v>
      </c>
      <c r="K41" s="179">
        <f t="shared" si="1"/>
        <v>2410161.2698428687</v>
      </c>
      <c r="L41" s="179">
        <f t="shared" si="2"/>
        <v>790532896.508461</v>
      </c>
      <c r="M41" s="165">
        <f>VLOOKUP(B41,Encargos!$A$8:$B$652,2,0)</f>
        <v>2.7527314138713344E-3</v>
      </c>
    </row>
    <row r="42" spans="1:13" s="166" customFormat="1" x14ac:dyDescent="0.35">
      <c r="A42" s="166">
        <f t="shared" si="8"/>
        <v>328</v>
      </c>
      <c r="B42" s="163">
        <v>45717</v>
      </c>
      <c r="C42" s="179">
        <f t="shared" si="3"/>
        <v>790532896.508461</v>
      </c>
      <c r="D42" s="179">
        <f t="shared" si="4"/>
        <v>2205678.8708564257</v>
      </c>
      <c r="E42" s="179">
        <f t="shared" si="7"/>
        <v>792738575.3793174</v>
      </c>
      <c r="F42" s="179"/>
      <c r="G42" s="181">
        <f>'Art. 9º-A - serv. div. comp'!I42</f>
        <v>98606189.634294644</v>
      </c>
      <c r="H42" s="179">
        <f t="shared" si="9"/>
        <v>0</v>
      </c>
      <c r="I42" s="179">
        <f t="shared" si="10"/>
        <v>2717514.5274805245</v>
      </c>
      <c r="J42" s="179">
        <f t="shared" si="6"/>
        <v>0</v>
      </c>
      <c r="K42" s="179">
        <f t="shared" si="1"/>
        <v>2717514.5274805245</v>
      </c>
      <c r="L42" s="179">
        <f t="shared" si="2"/>
        <v>888627250.48613155</v>
      </c>
      <c r="M42" s="165">
        <f>VLOOKUP(B42,Encargos!$A$8:$B$652,2,0)</f>
        <v>2.7901164905321796E-3</v>
      </c>
    </row>
    <row r="43" spans="1:13" s="166" customFormat="1" x14ac:dyDescent="0.35">
      <c r="A43" s="166">
        <f t="shared" si="8"/>
        <v>327</v>
      </c>
      <c r="B43" s="163">
        <v>45748</v>
      </c>
      <c r="C43" s="179">
        <f t="shared" si="3"/>
        <v>888627250.48613155</v>
      </c>
      <c r="D43" s="179">
        <f t="shared" si="4"/>
        <v>2479373.5455176253</v>
      </c>
      <c r="E43" s="179">
        <f t="shared" si="7"/>
        <v>891106624.03164923</v>
      </c>
      <c r="F43" s="179"/>
      <c r="G43" s="181">
        <f>'Art. 9º-A - serv. div. comp'!I43</f>
        <v>98881312.39006184</v>
      </c>
      <c r="H43" s="179">
        <f t="shared" si="9"/>
        <v>0</v>
      </c>
      <c r="I43" s="179">
        <f t="shared" si="10"/>
        <v>3027486.044103092</v>
      </c>
      <c r="J43" s="179">
        <f t="shared" si="6"/>
        <v>0</v>
      </c>
      <c r="K43" s="179">
        <f t="shared" si="1"/>
        <v>3027486.044103092</v>
      </c>
      <c r="L43" s="179">
        <f t="shared" si="2"/>
        <v>986960450.37760794</v>
      </c>
      <c r="M43" s="165">
        <f>VLOOKUP(B43,Encargos!$A$8:$B$652,2,0)</f>
        <v>2.7901164905321796E-3</v>
      </c>
    </row>
    <row r="44" spans="1:13" s="166" customFormat="1" x14ac:dyDescent="0.35">
      <c r="A44" s="166">
        <f t="shared" si="8"/>
        <v>326</v>
      </c>
      <c r="B44" s="163">
        <v>45778</v>
      </c>
      <c r="C44" s="179">
        <f t="shared" si="3"/>
        <v>986960450.37760794</v>
      </c>
      <c r="D44" s="179">
        <f t="shared" si="4"/>
        <v>2753734.6281016311</v>
      </c>
      <c r="E44" s="179">
        <f t="shared" si="7"/>
        <v>989714185.00570953</v>
      </c>
      <c r="F44" s="179"/>
      <c r="G44" s="181">
        <f>'Art. 9º-A - serv. div. comp'!I44</f>
        <v>99157202.770366818</v>
      </c>
      <c r="H44" s="179">
        <f t="shared" si="9"/>
        <v>0</v>
      </c>
      <c r="I44" s="179">
        <f t="shared" si="10"/>
        <v>3340096.2815217064</v>
      </c>
      <c r="J44" s="179">
        <f t="shared" si="6"/>
        <v>0</v>
      </c>
      <c r="K44" s="179">
        <f t="shared" si="1"/>
        <v>3340096.2815217064</v>
      </c>
      <c r="L44" s="179">
        <f t="shared" si="2"/>
        <v>1085531291.4945545</v>
      </c>
      <c r="M44" s="165">
        <f>VLOOKUP(B44,Encargos!$A$8:$B$652,2,0)</f>
        <v>2.7901164905321796E-3</v>
      </c>
    </row>
    <row r="45" spans="1:13" s="166" customFormat="1" x14ac:dyDescent="0.35">
      <c r="A45" s="166">
        <f t="shared" si="8"/>
        <v>325</v>
      </c>
      <c r="B45" s="163">
        <v>45809</v>
      </c>
      <c r="C45" s="179">
        <f t="shared" si="3"/>
        <v>1085531291.4945545</v>
      </c>
      <c r="D45" s="179">
        <f t="shared" si="4"/>
        <v>3028758.7573876511</v>
      </c>
      <c r="E45" s="179">
        <f t="shared" si="7"/>
        <v>1088560050.2519422</v>
      </c>
      <c r="F45" s="179"/>
      <c r="G45" s="181">
        <f>'Art. 9º-A - serv. div. comp'!I45</f>
        <v>99433862.91697146</v>
      </c>
      <c r="H45" s="179">
        <f t="shared" si="9"/>
        <v>0</v>
      </c>
      <c r="I45" s="179">
        <f t="shared" si="10"/>
        <v>3655365.8866735804</v>
      </c>
      <c r="J45" s="179">
        <f t="shared" si="6"/>
        <v>0</v>
      </c>
      <c r="K45" s="179">
        <f t="shared" si="1"/>
        <v>3655365.8866735804</v>
      </c>
      <c r="L45" s="179">
        <f t="shared" si="2"/>
        <v>1184338547.2822399</v>
      </c>
      <c r="M45" s="165">
        <f>VLOOKUP(B45,Encargos!$A$8:$B$652,2,0)</f>
        <v>2.7901164905321796E-3</v>
      </c>
    </row>
    <row r="46" spans="1:13" s="166" customFormat="1" x14ac:dyDescent="0.35">
      <c r="A46" s="166">
        <f t="shared" si="8"/>
        <v>324</v>
      </c>
      <c r="B46" s="163">
        <v>45839</v>
      </c>
      <c r="C46" s="179">
        <f t="shared" si="3"/>
        <v>1184338547.2822399</v>
      </c>
      <c r="D46" s="179">
        <f t="shared" si="4"/>
        <v>3304442.5111451033</v>
      </c>
      <c r="E46" s="179">
        <f t="shared" si="7"/>
        <v>1187642989.793385</v>
      </c>
      <c r="F46" s="179"/>
      <c r="G46" s="181">
        <f>'Art. 9º-A - serv. div. comp'!I46</f>
        <v>99711294.977613419</v>
      </c>
      <c r="H46" s="179">
        <f t="shared" si="9"/>
        <v>0</v>
      </c>
      <c r="I46" s="179">
        <f t="shared" si="10"/>
        <v>3973315.6937376498</v>
      </c>
      <c r="J46" s="179">
        <f t="shared" si="6"/>
        <v>0</v>
      </c>
      <c r="K46" s="179">
        <f t="shared" si="1"/>
        <v>3973315.6937376498</v>
      </c>
      <c r="L46" s="179">
        <f t="shared" si="2"/>
        <v>1283380969.0772607</v>
      </c>
      <c r="M46" s="165">
        <f>VLOOKUP(B46,Encargos!$A$8:$B$652,2,0)</f>
        <v>2.7901164905321796E-3</v>
      </c>
    </row>
    <row r="47" spans="1:13" s="166" customFormat="1" x14ac:dyDescent="0.35">
      <c r="A47" s="166">
        <f t="shared" si="8"/>
        <v>323</v>
      </c>
      <c r="B47" s="163">
        <v>45870</v>
      </c>
      <c r="C47" s="179">
        <f t="shared" si="3"/>
        <v>1283380969.0772607</v>
      </c>
      <c r="D47" s="179">
        <f t="shared" si="4"/>
        <v>3580782.4054576345</v>
      </c>
      <c r="E47" s="179">
        <f t="shared" si="7"/>
        <v>1286961751.4827185</v>
      </c>
      <c r="F47" s="179"/>
      <c r="G47" s="181">
        <f>'Art. 9º-A - serv. div. comp'!I47</f>
        <v>99989501.106022775</v>
      </c>
      <c r="H47" s="179">
        <f t="shared" si="9"/>
        <v>0</v>
      </c>
      <c r="I47" s="179">
        <f t="shared" si="10"/>
        <v>4293966.7262809332</v>
      </c>
      <c r="J47" s="179">
        <f t="shared" si="6"/>
        <v>0</v>
      </c>
      <c r="K47" s="179">
        <f t="shared" si="1"/>
        <v>4293966.7262809332</v>
      </c>
      <c r="L47" s="179">
        <f t="shared" si="2"/>
        <v>1382657285.8624604</v>
      </c>
      <c r="M47" s="165">
        <f>VLOOKUP(B47,Encargos!$A$8:$B$652,2,0)</f>
        <v>2.7901164905321796E-3</v>
      </c>
    </row>
    <row r="48" spans="1:13" s="166" customFormat="1" x14ac:dyDescent="0.35">
      <c r="A48" s="166">
        <f t="shared" si="8"/>
        <v>322</v>
      </c>
      <c r="B48" s="163">
        <v>45901</v>
      </c>
      <c r="C48" s="179">
        <f t="shared" si="3"/>
        <v>1382657285.8624604</v>
      </c>
      <c r="D48" s="179">
        <f t="shared" si="4"/>
        <v>3857774.8940393166</v>
      </c>
      <c r="E48" s="179">
        <f t="shared" si="7"/>
        <v>1386515060.7564998</v>
      </c>
      <c r="F48" s="179"/>
      <c r="G48" s="181">
        <f>'Art. 9º-A - serv. div. comp'!I48</f>
        <v>100268483.46193878</v>
      </c>
      <c r="H48" s="179">
        <f t="shared" si="9"/>
        <v>0</v>
      </c>
      <c r="I48" s="179">
        <f t="shared" si="10"/>
        <v>4617340.1994361449</v>
      </c>
      <c r="J48" s="179">
        <f t="shared" si="6"/>
        <v>0</v>
      </c>
      <c r="K48" s="179">
        <f t="shared" si="1"/>
        <v>4617340.1994361449</v>
      </c>
      <c r="L48" s="179">
        <f t="shared" si="2"/>
        <v>1482166204.0190024</v>
      </c>
      <c r="M48" s="165">
        <f>VLOOKUP(B48,Encargos!$A$8:$B$652,2,0)</f>
        <v>2.7901164905321796E-3</v>
      </c>
    </row>
    <row r="49" spans="1:13" s="166" customFormat="1" x14ac:dyDescent="0.35">
      <c r="A49" s="166">
        <f t="shared" si="8"/>
        <v>321</v>
      </c>
      <c r="B49" s="163">
        <v>45931</v>
      </c>
      <c r="C49" s="179">
        <f t="shared" si="3"/>
        <v>1482166204.0190024</v>
      </c>
      <c r="D49" s="179">
        <f t="shared" si="4"/>
        <v>4135416.3675429015</v>
      </c>
      <c r="E49" s="179">
        <f t="shared" si="7"/>
        <v>1486301620.3865454</v>
      </c>
      <c r="F49" s="179"/>
      <c r="G49" s="181">
        <f>'Art. 9º-A - serv. div. comp'!I49</f>
        <v>100548244.21112661</v>
      </c>
      <c r="H49" s="179">
        <f t="shared" si="9"/>
        <v>0</v>
      </c>
      <c r="I49" s="179">
        <f t="shared" si="10"/>
        <v>4943457.5221111281</v>
      </c>
      <c r="J49" s="179">
        <f t="shared" si="6"/>
        <v>0</v>
      </c>
      <c r="K49" s="179">
        <f t="shared" si="1"/>
        <v>4943457.5221111281</v>
      </c>
      <c r="L49" s="179">
        <f t="shared" si="2"/>
        <v>1581906407.0755608</v>
      </c>
      <c r="M49" s="165">
        <f>VLOOKUP(B49,Encargos!$A$8:$B$652,2,0)</f>
        <v>2.7901164905321796E-3</v>
      </c>
    </row>
    <row r="50" spans="1:13" s="166" customFormat="1" x14ac:dyDescent="0.35">
      <c r="A50" s="166">
        <f t="shared" si="8"/>
        <v>320</v>
      </c>
      <c r="B50" s="163">
        <v>45962</v>
      </c>
      <c r="C50" s="179">
        <f t="shared" si="3"/>
        <v>1581906407.0755608</v>
      </c>
      <c r="D50" s="179">
        <f t="shared" si="4"/>
        <v>4413703.1528600333</v>
      </c>
      <c r="E50" s="179">
        <f t="shared" si="7"/>
        <v>1586320110.2284207</v>
      </c>
      <c r="F50" s="179"/>
      <c r="G50" s="181">
        <f>'Art. 9º-A - serv. div. comp'!I50</f>
        <v>100828785.52539411</v>
      </c>
      <c r="H50" s="179">
        <f t="shared" si="9"/>
        <v>0</v>
      </c>
      <c r="I50" s="179">
        <f t="shared" si="10"/>
        <v>5272340.2992306715</v>
      </c>
      <c r="J50" s="179">
        <f t="shared" si="6"/>
        <v>0</v>
      </c>
      <c r="K50" s="179">
        <f t="shared" si="1"/>
        <v>5272340.2992306715</v>
      </c>
      <c r="L50" s="179">
        <f t="shared" si="2"/>
        <v>1681876555.4545844</v>
      </c>
      <c r="M50" s="165">
        <f>VLOOKUP(B50,Encargos!$A$8:$B$652,2,0)</f>
        <v>2.7901164905321796E-3</v>
      </c>
    </row>
    <row r="51" spans="1:13" s="166" customFormat="1" x14ac:dyDescent="0.35">
      <c r="A51" s="166">
        <f t="shared" si="8"/>
        <v>319</v>
      </c>
      <c r="B51" s="163">
        <v>45992</v>
      </c>
      <c r="C51" s="179">
        <f t="shared" si="3"/>
        <v>1681876555.4545844</v>
      </c>
      <c r="D51" s="179">
        <f t="shared" si="4"/>
        <v>4692631.5124132959</v>
      </c>
      <c r="E51" s="179">
        <f t="shared" si="7"/>
        <v>1686569186.9669976</v>
      </c>
      <c r="F51" s="179"/>
      <c r="G51" s="181">
        <f>'Art. 9º-A - serv. div. comp'!I51</f>
        <v>101110109.58260885</v>
      </c>
      <c r="H51" s="179">
        <f t="shared" si="9"/>
        <v>0</v>
      </c>
      <c r="I51" s="179">
        <f t="shared" si="10"/>
        <v>5604010.3340113061</v>
      </c>
      <c r="J51" s="179">
        <f t="shared" si="6"/>
        <v>0</v>
      </c>
      <c r="K51" s="179">
        <f t="shared" si="1"/>
        <v>5604010.3340113061</v>
      </c>
      <c r="L51" s="179">
        <f t="shared" si="2"/>
        <v>1782075286.2155952</v>
      </c>
      <c r="M51" s="165">
        <f>VLOOKUP(B51,Encargos!$A$8:$B$652,2,0)</f>
        <v>2.7901164905321796E-3</v>
      </c>
    </row>
    <row r="52" spans="1:13" s="166" customFormat="1" x14ac:dyDescent="0.35">
      <c r="A52" s="166">
        <f t="shared" si="8"/>
        <v>318</v>
      </c>
      <c r="B52" s="163">
        <v>46023</v>
      </c>
      <c r="C52" s="179">
        <f t="shared" si="3"/>
        <v>1782075286.2155952</v>
      </c>
      <c r="D52" s="179">
        <f t="shared" si="4"/>
        <v>4972197.6434399858</v>
      </c>
      <c r="E52" s="179">
        <f t="shared" si="7"/>
        <v>1787047483.8590353</v>
      </c>
      <c r="F52" s="179"/>
      <c r="G52" s="181">
        <f>'Art. 9º-A - serv. div. comp'!I52</f>
        <v>110614831.05377756</v>
      </c>
      <c r="H52" s="179">
        <f t="shared" si="9"/>
        <v>0</v>
      </c>
      <c r="I52" s="179">
        <f t="shared" si="10"/>
        <v>5967491.5563295996</v>
      </c>
      <c r="J52" s="179">
        <f t="shared" si="6"/>
        <v>0</v>
      </c>
      <c r="K52" s="179">
        <f t="shared" si="1"/>
        <v>5967491.5563295996</v>
      </c>
      <c r="L52" s="179">
        <f t="shared" si="2"/>
        <v>1891694823.3564832</v>
      </c>
      <c r="M52" s="165">
        <f>VLOOKUP(B52,Encargos!$A$8:$B$652,2,0)</f>
        <v>2.7901164905321796E-3</v>
      </c>
    </row>
    <row r="53" spans="1:13" s="166" customFormat="1" x14ac:dyDescent="0.35">
      <c r="A53" s="166">
        <f t="shared" si="8"/>
        <v>317</v>
      </c>
      <c r="B53" s="163">
        <v>46054</v>
      </c>
      <c r="C53" s="179">
        <f t="shared" si="3"/>
        <v>1891694823.3564832</v>
      </c>
      <c r="D53" s="179">
        <f t="shared" si="4"/>
        <v>5278048.9217012823</v>
      </c>
      <c r="E53" s="179">
        <f t="shared" si="7"/>
        <v>1896972872.2781844</v>
      </c>
      <c r="F53" s="179"/>
      <c r="G53" s="181">
        <f>'Art. 9º-A - serv. div. comp'!I53</f>
        <v>110923459.31799813</v>
      </c>
      <c r="H53" s="179">
        <f t="shared" si="9"/>
        <v>0</v>
      </c>
      <c r="I53" s="179">
        <f t="shared" si="10"/>
        <v>6334057.8283791253</v>
      </c>
      <c r="J53" s="179">
        <f t="shared" si="6"/>
        <v>0</v>
      </c>
      <c r="K53" s="179">
        <f t="shared" si="1"/>
        <v>6334057.8283791253</v>
      </c>
      <c r="L53" s="179">
        <f t="shared" si="2"/>
        <v>2001562273.7678034</v>
      </c>
      <c r="M53" s="165">
        <f>VLOOKUP(B53,Encargos!$A$8:$B$652,2,0)</f>
        <v>2.7901164905321796E-3</v>
      </c>
    </row>
    <row r="54" spans="1:13" s="166" customFormat="1" x14ac:dyDescent="0.35">
      <c r="A54" s="166">
        <f t="shared" si="8"/>
        <v>316</v>
      </c>
      <c r="B54" s="163">
        <v>46082</v>
      </c>
      <c r="C54" s="179">
        <f t="shared" si="3"/>
        <v>2001562273.7678034</v>
      </c>
      <c r="D54" s="179">
        <f t="shared" si="4"/>
        <v>4936392.5331769697</v>
      </c>
      <c r="E54" s="179">
        <f t="shared" si="7"/>
        <v>2006498666.3009803</v>
      </c>
      <c r="F54" s="179"/>
      <c r="G54" s="181">
        <f>'Art. 9º-A - serv. div. comp'!I54</f>
        <v>111197026.49275345</v>
      </c>
      <c r="H54" s="179">
        <f t="shared" si="9"/>
        <v>0</v>
      </c>
      <c r="I54" s="179">
        <f t="shared" si="10"/>
        <v>6701568.6480814358</v>
      </c>
      <c r="J54" s="179">
        <f t="shared" si="6"/>
        <v>0</v>
      </c>
      <c r="K54" s="179">
        <f t="shared" si="1"/>
        <v>6701568.6480814358</v>
      </c>
      <c r="L54" s="179">
        <f t="shared" si="2"/>
        <v>2110994124.1456523</v>
      </c>
      <c r="M54" s="165">
        <f>VLOOKUP(B54,Encargos!$A$8:$B$652,2,0)</f>
        <v>2.4662697723036864E-3</v>
      </c>
    </row>
    <row r="55" spans="1:13" s="166" customFormat="1" x14ac:dyDescent="0.35">
      <c r="A55" s="166">
        <f t="shared" si="8"/>
        <v>315</v>
      </c>
      <c r="B55" s="163">
        <v>46113</v>
      </c>
      <c r="C55" s="179">
        <f t="shared" si="3"/>
        <v>2110994124.1456523</v>
      </c>
      <c r="D55" s="179">
        <f t="shared" si="4"/>
        <v>5206280.9978911178</v>
      </c>
      <c r="E55" s="179">
        <f t="shared" si="7"/>
        <v>2116200405.1435435</v>
      </c>
      <c r="F55" s="179"/>
      <c r="G55" s="181">
        <f>'Art. 9º-A - serv. div. comp'!I55</f>
        <v>111471268.35796259</v>
      </c>
      <c r="H55" s="179">
        <f t="shared" si="9"/>
        <v>0</v>
      </c>
      <c r="I55" s="179">
        <f t="shared" si="10"/>
        <v>7071973.5666714469</v>
      </c>
      <c r="J55" s="179">
        <f t="shared" si="6"/>
        <v>0</v>
      </c>
      <c r="K55" s="179">
        <f t="shared" si="1"/>
        <v>7071973.5666714469</v>
      </c>
      <c r="L55" s="179">
        <f t="shared" si="2"/>
        <v>2220599699.9348345</v>
      </c>
      <c r="M55" s="165">
        <f>VLOOKUP(B55,Encargos!$A$8:$B$652,2,0)</f>
        <v>2.4662697723036864E-3</v>
      </c>
    </row>
    <row r="56" spans="1:13" s="166" customFormat="1" x14ac:dyDescent="0.35">
      <c r="A56" s="166">
        <f t="shared" si="8"/>
        <v>314</v>
      </c>
      <c r="B56" s="163">
        <v>46143</v>
      </c>
      <c r="C56" s="179">
        <f t="shared" si="3"/>
        <v>2220599699.9348345</v>
      </c>
      <c r="D56" s="179">
        <f t="shared" si="4"/>
        <v>5476597.9163359189</v>
      </c>
      <c r="E56" s="179">
        <f t="shared" si="7"/>
        <v>2226076297.8511705</v>
      </c>
      <c r="F56" s="179"/>
      <c r="G56" s="181">
        <f>'Art. 9º-A - serv. div. comp'!I56</f>
        <v>111746186.57759418</v>
      </c>
      <c r="H56" s="179">
        <f t="shared" si="9"/>
        <v>0</v>
      </c>
      <c r="I56" s="179">
        <f t="shared" si="10"/>
        <v>7445294.5363973398</v>
      </c>
      <c r="J56" s="179">
        <f t="shared" si="6"/>
        <v>0</v>
      </c>
      <c r="K56" s="179">
        <f t="shared" si="1"/>
        <v>7445294.5363973398</v>
      </c>
      <c r="L56" s="179">
        <f t="shared" si="2"/>
        <v>2330377189.8923674</v>
      </c>
      <c r="M56" s="165">
        <f>VLOOKUP(B56,Encargos!$A$8:$B$652,2,0)</f>
        <v>2.4662697723036864E-3</v>
      </c>
    </row>
    <row r="57" spans="1:13" s="166" customFormat="1" x14ac:dyDescent="0.35">
      <c r="A57" s="166">
        <f t="shared" si="8"/>
        <v>313</v>
      </c>
      <c r="B57" s="163">
        <v>46174</v>
      </c>
      <c r="C57" s="179">
        <f t="shared" si="3"/>
        <v>2330377189.8923674</v>
      </c>
      <c r="D57" s="179">
        <f t="shared" si="4"/>
        <v>5747338.821497553</v>
      </c>
      <c r="E57" s="179">
        <f t="shared" si="7"/>
        <v>2336124528.7138648</v>
      </c>
      <c r="F57" s="179"/>
      <c r="G57" s="181">
        <f>'Art. 9º-A - serv. div. comp'!I57</f>
        <v>112021782.81972072</v>
      </c>
      <c r="H57" s="179">
        <f t="shared" si="9"/>
        <v>0</v>
      </c>
      <c r="I57" s="179">
        <f t="shared" si="10"/>
        <v>7821553.7109699221</v>
      </c>
      <c r="J57" s="179">
        <f t="shared" si="6"/>
        <v>0</v>
      </c>
      <c r="K57" s="179">
        <f t="shared" si="1"/>
        <v>7821553.7109699221</v>
      </c>
      <c r="L57" s="179">
        <f t="shared" si="2"/>
        <v>2440324757.8226156</v>
      </c>
      <c r="M57" s="165">
        <f>VLOOKUP(B57,Encargos!$A$8:$B$652,2,0)</f>
        <v>2.4662697723036864E-3</v>
      </c>
    </row>
    <row r="58" spans="1:13" s="166" customFormat="1" x14ac:dyDescent="0.35">
      <c r="A58" s="166">
        <f t="shared" si="8"/>
        <v>312</v>
      </c>
      <c r="B58" s="163">
        <v>46204</v>
      </c>
      <c r="C58" s="179">
        <f t="shared" si="3"/>
        <v>2440324757.8226156</v>
      </c>
      <c r="D58" s="179">
        <f t="shared" si="4"/>
        <v>6018499.1848222306</v>
      </c>
      <c r="E58" s="179">
        <f t="shared" si="7"/>
        <v>2446343257.0074377</v>
      </c>
      <c r="F58" s="179"/>
      <c r="G58" s="181">
        <f>'Art. 9º-A - serv. div. comp'!I58</f>
        <v>112298058.75652859</v>
      </c>
      <c r="H58" s="179">
        <f t="shared" si="9"/>
        <v>0</v>
      </c>
      <c r="I58" s="179">
        <f t="shared" si="10"/>
        <v>8200773.4479614301</v>
      </c>
      <c r="J58" s="179">
        <f t="shared" si="6"/>
        <v>0</v>
      </c>
      <c r="K58" s="179">
        <f t="shared" si="1"/>
        <v>8200773.4479614301</v>
      </c>
      <c r="L58" s="179">
        <f t="shared" si="2"/>
        <v>2550440542.3160048</v>
      </c>
      <c r="M58" s="165">
        <f>VLOOKUP(B58,Encargos!$A$8:$B$652,2,0)</f>
        <v>2.4662697723036864E-3</v>
      </c>
    </row>
    <row r="59" spans="1:13" s="166" customFormat="1" x14ac:dyDescent="0.35">
      <c r="A59" s="166">
        <f t="shared" si="8"/>
        <v>311</v>
      </c>
      <c r="B59" s="163">
        <v>46235</v>
      </c>
      <c r="C59" s="179">
        <f t="shared" si="3"/>
        <v>2550440542.3160048</v>
      </c>
      <c r="D59" s="179">
        <f t="shared" si="4"/>
        <v>6290074.4155717837</v>
      </c>
      <c r="E59" s="179">
        <f t="shared" si="7"/>
        <v>2556730616.7315764</v>
      </c>
      <c r="F59" s="179"/>
      <c r="G59" s="181">
        <f>'Art. 9º-A - serv. div. comp'!I59</f>
        <v>112575016.06432818</v>
      </c>
      <c r="H59" s="179">
        <f t="shared" si="9"/>
        <v>0</v>
      </c>
      <c r="I59" s="179">
        <f t="shared" si="10"/>
        <v>8582976.31124085</v>
      </c>
      <c r="J59" s="179">
        <f t="shared" si="6"/>
        <v>0</v>
      </c>
      <c r="K59" s="179">
        <f t="shared" si="1"/>
        <v>8582976.31124085</v>
      </c>
      <c r="L59" s="179">
        <f t="shared" si="2"/>
        <v>2660722656.484664</v>
      </c>
      <c r="M59" s="165">
        <f>VLOOKUP(B59,Encargos!$A$8:$B$652,2,0)</f>
        <v>2.4662697723036864E-3</v>
      </c>
    </row>
    <row r="60" spans="1:13" s="166" customFormat="1" x14ac:dyDescent="0.35">
      <c r="A60" s="166">
        <f t="shared" si="8"/>
        <v>310</v>
      </c>
      <c r="B60" s="163">
        <v>46266</v>
      </c>
      <c r="C60" s="179">
        <f t="shared" si="3"/>
        <v>2660722656.484664</v>
      </c>
      <c r="D60" s="179">
        <f t="shared" si="4"/>
        <v>6562059.8601716915</v>
      </c>
      <c r="E60" s="179">
        <f t="shared" si="7"/>
        <v>2667284716.3448358</v>
      </c>
      <c r="F60" s="179"/>
      <c r="G60" s="181">
        <f>'Art. 9º-A - serv. div. comp'!I60</f>
        <v>112852656.42356423</v>
      </c>
      <c r="H60" s="179">
        <f t="shared" si="9"/>
        <v>0</v>
      </c>
      <c r="I60" s="179">
        <f t="shared" si="10"/>
        <v>8968185.0734464526</v>
      </c>
      <c r="J60" s="179">
        <f t="shared" si="6"/>
        <v>0</v>
      </c>
      <c r="K60" s="179">
        <f t="shared" si="1"/>
        <v>8968185.0734464526</v>
      </c>
      <c r="L60" s="179">
        <f t="shared" si="2"/>
        <v>2771169187.6949539</v>
      </c>
      <c r="M60" s="165">
        <f>VLOOKUP(B60,Encargos!$A$8:$B$652,2,0)</f>
        <v>2.4662697723036864E-3</v>
      </c>
    </row>
    <row r="61" spans="1:13" s="166" customFormat="1" x14ac:dyDescent="0.35">
      <c r="A61" s="166">
        <f t="shared" si="8"/>
        <v>309</v>
      </c>
      <c r="B61" s="163">
        <v>46296</v>
      </c>
      <c r="C61" s="179">
        <f t="shared" si="3"/>
        <v>2771169187.6949539</v>
      </c>
      <c r="D61" s="179">
        <f t="shared" si="4"/>
        <v>6834450.8015514258</v>
      </c>
      <c r="E61" s="179">
        <f t="shared" si="7"/>
        <v>2778003638.4965053</v>
      </c>
      <c r="F61" s="179"/>
      <c r="G61" s="181">
        <f>'Art. 9º-A - serv. div. comp'!I61</f>
        <v>113130981.51882584</v>
      </c>
      <c r="H61" s="179">
        <f t="shared" si="9"/>
        <v>0</v>
      </c>
      <c r="I61" s="179">
        <f t="shared" si="10"/>
        <v>9356422.7184962183</v>
      </c>
      <c r="J61" s="179">
        <f t="shared" si="6"/>
        <v>0</v>
      </c>
      <c r="K61" s="179">
        <f t="shared" si="1"/>
        <v>9356422.7184962183</v>
      </c>
      <c r="L61" s="179">
        <f t="shared" si="2"/>
        <v>2881778197.2968349</v>
      </c>
      <c r="M61" s="165">
        <f>VLOOKUP(B61,Encargos!$A$8:$B$652,2,0)</f>
        <v>2.4662697723036864E-3</v>
      </c>
    </row>
    <row r="62" spans="1:13" s="166" customFormat="1" x14ac:dyDescent="0.35">
      <c r="A62" s="166">
        <f t="shared" si="8"/>
        <v>308</v>
      </c>
      <c r="B62" s="163">
        <v>46327</v>
      </c>
      <c r="C62" s="179">
        <f t="shared" si="3"/>
        <v>2881778197.2968349</v>
      </c>
      <c r="D62" s="179">
        <f t="shared" si="4"/>
        <v>7107242.4584769933</v>
      </c>
      <c r="E62" s="179">
        <f t="shared" si="7"/>
        <v>2888885439.755312</v>
      </c>
      <c r="F62" s="179"/>
      <c r="G62" s="181">
        <f>'Art. 9º-A - serv. div. comp'!I62</f>
        <v>113409993.03885676</v>
      </c>
      <c r="H62" s="179">
        <f t="shared" si="9"/>
        <v>0</v>
      </c>
      <c r="I62" s="179">
        <f t="shared" si="10"/>
        <v>9747712.444136912</v>
      </c>
      <c r="J62" s="179">
        <f t="shared" si="6"/>
        <v>0</v>
      </c>
      <c r="K62" s="179">
        <f t="shared" si="1"/>
        <v>9747712.444136912</v>
      </c>
      <c r="L62" s="179">
        <f t="shared" si="2"/>
        <v>2992547720.3500319</v>
      </c>
      <c r="M62" s="165">
        <f>VLOOKUP(B62,Encargos!$A$8:$B$652,2,0)</f>
        <v>2.4662697723036864E-3</v>
      </c>
    </row>
    <row r="63" spans="1:13" s="166" customFormat="1" x14ac:dyDescent="0.35">
      <c r="A63" s="166">
        <f t="shared" si="8"/>
        <v>307</v>
      </c>
      <c r="B63" s="163">
        <v>46357</v>
      </c>
      <c r="C63" s="179">
        <f t="shared" si="3"/>
        <v>2992547720.3500319</v>
      </c>
      <c r="D63" s="179">
        <f t="shared" si="4"/>
        <v>7380429.9848755887</v>
      </c>
      <c r="E63" s="179">
        <f t="shared" si="7"/>
        <v>2999928150.3349075</v>
      </c>
      <c r="F63" s="179"/>
      <c r="G63" s="181">
        <f>'Art. 9º-A - serv. div. comp'!I63</f>
        <v>113689692.67656566</v>
      </c>
      <c r="H63" s="179">
        <f t="shared" si="9"/>
        <v>0</v>
      </c>
      <c r="I63" s="179">
        <f t="shared" si="10"/>
        <v>10142077.664532486</v>
      </c>
      <c r="J63" s="179">
        <f t="shared" si="6"/>
        <v>0</v>
      </c>
      <c r="K63" s="179">
        <f t="shared" si="1"/>
        <v>10142077.664532486</v>
      </c>
      <c r="L63" s="179">
        <f t="shared" si="2"/>
        <v>3103475765.3469405</v>
      </c>
      <c r="M63" s="165">
        <f>VLOOKUP(B63,Encargos!$A$8:$B$652,2,0)</f>
        <v>2.4662697723036864E-3</v>
      </c>
    </row>
    <row r="64" spans="1:13" s="166" customFormat="1" x14ac:dyDescent="0.35">
      <c r="A64" s="166">
        <f t="shared" si="8"/>
        <v>306</v>
      </c>
      <c r="B64" s="163">
        <v>46388</v>
      </c>
      <c r="C64" s="179">
        <f t="shared" si="3"/>
        <v>3103475765.3469405</v>
      </c>
      <c r="D64" s="179">
        <f t="shared" si="4"/>
        <v>7654008.4691522075</v>
      </c>
      <c r="E64" s="179">
        <f t="shared" si="7"/>
        <v>3111129773.8160925</v>
      </c>
      <c r="F64" s="179"/>
      <c r="G64" s="181">
        <f>'Art. 9º-A - serv. div. comp'!I64</f>
        <v>122117274.5551573</v>
      </c>
      <c r="H64" s="179">
        <f t="shared" si="9"/>
        <v>0</v>
      </c>
      <c r="I64" s="179">
        <f t="shared" si="10"/>
        <v>10566166.824742647</v>
      </c>
      <c r="J64" s="179">
        <f t="shared" si="6"/>
        <v>0</v>
      </c>
      <c r="K64" s="179">
        <f t="shared" si="1"/>
        <v>10566166.824742647</v>
      </c>
      <c r="L64" s="179">
        <f t="shared" si="2"/>
        <v>3222680881.5465069</v>
      </c>
      <c r="M64" s="165">
        <f>VLOOKUP(B64,Encargos!$A$8:$B$652,2,0)</f>
        <v>2.4662697723036864E-3</v>
      </c>
    </row>
    <row r="65" spans="1:13" s="166" customFormat="1" x14ac:dyDescent="0.35">
      <c r="A65" s="166">
        <f t="shared" si="8"/>
        <v>305</v>
      </c>
      <c r="B65" s="163">
        <v>46419</v>
      </c>
      <c r="C65" s="179">
        <f t="shared" si="3"/>
        <v>3222680881.5465069</v>
      </c>
      <c r="D65" s="179">
        <f t="shared" si="4"/>
        <v>7948000.4439391466</v>
      </c>
      <c r="E65" s="179">
        <f t="shared" si="7"/>
        <v>3230628881.9904461</v>
      </c>
      <c r="F65" s="179"/>
      <c r="G65" s="181">
        <f>'Art. 9º-A - serv. div. comp'!I65</f>
        <v>122418448.69806878</v>
      </c>
      <c r="H65" s="179">
        <f t="shared" si="9"/>
        <v>0</v>
      </c>
      <c r="I65" s="179">
        <f t="shared" si="10"/>
        <v>10993597.805536114</v>
      </c>
      <c r="J65" s="179">
        <f t="shared" si="6"/>
        <v>0</v>
      </c>
      <c r="K65" s="179">
        <f t="shared" si="1"/>
        <v>10993597.805536114</v>
      </c>
      <c r="L65" s="179">
        <f t="shared" si="2"/>
        <v>3342053732.8829784</v>
      </c>
      <c r="M65" s="165">
        <f>VLOOKUP(B65,Encargos!$A$8:$B$652,2,0)</f>
        <v>2.4662697723036864E-3</v>
      </c>
    </row>
    <row r="66" spans="1:13" s="166" customFormat="1" x14ac:dyDescent="0.35">
      <c r="A66" s="166">
        <f t="shared" si="8"/>
        <v>304</v>
      </c>
      <c r="B66" s="163">
        <v>46447</v>
      </c>
      <c r="C66" s="179">
        <f t="shared" si="3"/>
        <v>3342053732.8829784</v>
      </c>
      <c r="D66" s="179">
        <f t="shared" si="4"/>
        <v>8242406.0988239879</v>
      </c>
      <c r="E66" s="179">
        <f t="shared" si="7"/>
        <v>3350296138.9818025</v>
      </c>
      <c r="F66" s="179"/>
      <c r="G66" s="181">
        <f>'Art. 9º-A - serv. div. comp'!I66</f>
        <v>122720365.61766514</v>
      </c>
      <c r="H66" s="179">
        <f t="shared" si="9"/>
        <v>0</v>
      </c>
      <c r="I66" s="179">
        <f t="shared" si="10"/>
        <v>11424396.396708775</v>
      </c>
      <c r="J66" s="179">
        <f t="shared" si="6"/>
        <v>0</v>
      </c>
      <c r="K66" s="179">
        <f t="shared" si="1"/>
        <v>11424396.396708775</v>
      </c>
      <c r="L66" s="179">
        <f t="shared" si="2"/>
        <v>3461592108.2027588</v>
      </c>
      <c r="M66" s="165">
        <f>VLOOKUP(B66,Encargos!$A$8:$B$652,2,0)</f>
        <v>2.4662697723036864E-3</v>
      </c>
    </row>
    <row r="67" spans="1:13" s="166" customFormat="1" x14ac:dyDescent="0.35">
      <c r="A67" s="166">
        <f t="shared" si="8"/>
        <v>303</v>
      </c>
      <c r="B67" s="163">
        <v>46478</v>
      </c>
      <c r="C67" s="179">
        <f t="shared" si="3"/>
        <v>3461592108.2027588</v>
      </c>
      <c r="D67" s="179">
        <f t="shared" si="4"/>
        <v>8537219.9805054553</v>
      </c>
      <c r="E67" s="179">
        <f t="shared" si="7"/>
        <v>3470129328.1832643</v>
      </c>
      <c r="F67" s="179"/>
      <c r="G67" s="181">
        <f>'Art. 9º-A - serv. div. comp'!I67</f>
        <v>123023027.14583404</v>
      </c>
      <c r="H67" s="179">
        <f t="shared" si="9"/>
        <v>0</v>
      </c>
      <c r="I67" s="179">
        <f t="shared" si="10"/>
        <v>11858588.631449169</v>
      </c>
      <c r="J67" s="179">
        <f t="shared" si="6"/>
        <v>0</v>
      </c>
      <c r="K67" s="179">
        <f t="shared" si="1"/>
        <v>11858588.631449169</v>
      </c>
      <c r="L67" s="179">
        <f t="shared" si="2"/>
        <v>3581293766.697649</v>
      </c>
      <c r="M67" s="165">
        <f>VLOOKUP(B67,Encargos!$A$8:$B$652,2,0)</f>
        <v>2.4662697723036864E-3</v>
      </c>
    </row>
    <row r="68" spans="1:13" s="166" customFormat="1" x14ac:dyDescent="0.35">
      <c r="A68" s="166">
        <f t="shared" si="8"/>
        <v>302</v>
      </c>
      <c r="B68" s="163">
        <v>46508</v>
      </c>
      <c r="C68" s="179">
        <f t="shared" si="3"/>
        <v>3581293766.697649</v>
      </c>
      <c r="D68" s="179">
        <f t="shared" si="4"/>
        <v>8832436.5625460222</v>
      </c>
      <c r="E68" s="179">
        <f t="shared" si="7"/>
        <v>3590126203.2601953</v>
      </c>
      <c r="F68" s="179"/>
      <c r="G68" s="181">
        <f>'Art. 9º-A - serv. div. comp'!I68</f>
        <v>123326435.11898109</v>
      </c>
      <c r="H68" s="179">
        <f t="shared" si="9"/>
        <v>0</v>
      </c>
      <c r="I68" s="179">
        <f t="shared" si="10"/>
        <v>12296200.78933502</v>
      </c>
      <c r="J68" s="179">
        <f t="shared" si="6"/>
        <v>0</v>
      </c>
      <c r="K68" s="179">
        <f t="shared" si="1"/>
        <v>12296200.78933502</v>
      </c>
      <c r="L68" s="179">
        <f t="shared" si="2"/>
        <v>3701156437.5898409</v>
      </c>
      <c r="M68" s="165">
        <f>VLOOKUP(B68,Encargos!$A$8:$B$652,2,0)</f>
        <v>2.4662697723036864E-3</v>
      </c>
    </row>
    <row r="69" spans="1:13" s="166" customFormat="1" x14ac:dyDescent="0.35">
      <c r="A69" s="166">
        <f t="shared" si="8"/>
        <v>301</v>
      </c>
      <c r="B69" s="163">
        <v>46539</v>
      </c>
      <c r="C69" s="179">
        <f t="shared" si="3"/>
        <v>3701156437.5898409</v>
      </c>
      <c r="D69" s="179">
        <f t="shared" si="4"/>
        <v>14393797.385786891</v>
      </c>
      <c r="E69" s="179">
        <f t="shared" si="7"/>
        <v>3715550234.9756279</v>
      </c>
      <c r="F69" s="179"/>
      <c r="G69" s="179"/>
      <c r="H69" s="179">
        <f t="shared" ref="H69:H132" si="11">SUM(E69:G69)*$N$4</f>
        <v>0</v>
      </c>
      <c r="I69" s="179">
        <f t="shared" si="5"/>
        <v>12344020.714204744</v>
      </c>
      <c r="J69" s="179">
        <f t="shared" si="6"/>
        <v>0</v>
      </c>
      <c r="K69" s="179">
        <f t="shared" si="1"/>
        <v>12344020.714204744</v>
      </c>
      <c r="L69" s="179">
        <f t="shared" ref="L69:L132" si="12">SUM(E69:H69)-I69</f>
        <v>3703206214.2614231</v>
      </c>
      <c r="M69" s="165">
        <f>VLOOKUP(B69,Encargos!$A$8:$B$652,2,0)</f>
        <v>3.8890000000000001E-3</v>
      </c>
    </row>
    <row r="70" spans="1:13" s="166" customFormat="1" x14ac:dyDescent="0.35">
      <c r="A70" s="166">
        <f t="shared" si="8"/>
        <v>300</v>
      </c>
      <c r="B70" s="163">
        <v>46569</v>
      </c>
      <c r="C70" s="179">
        <f t="shared" si="3"/>
        <v>3703206214.2614231</v>
      </c>
      <c r="D70" s="179">
        <f t="shared" si="4"/>
        <v>13127866.029556746</v>
      </c>
      <c r="E70" s="179">
        <f t="shared" si="7"/>
        <v>3716334080.2909799</v>
      </c>
      <c r="F70" s="179"/>
      <c r="G70" s="179">
        <f>-(E70)</f>
        <v>-3716334080.2909799</v>
      </c>
      <c r="H70" s="179">
        <f t="shared" si="11"/>
        <v>0</v>
      </c>
      <c r="I70" s="179">
        <f t="shared" si="5"/>
        <v>0</v>
      </c>
      <c r="J70" s="179">
        <f t="shared" si="6"/>
        <v>0</v>
      </c>
      <c r="K70" s="179">
        <f t="shared" si="1"/>
        <v>0</v>
      </c>
      <c r="L70" s="179">
        <f t="shared" si="12"/>
        <v>0</v>
      </c>
      <c r="M70" s="165">
        <f>VLOOKUP(B70,Encargos!$A$8:$B$652,2,0)</f>
        <v>3.545E-3</v>
      </c>
    </row>
    <row r="71" spans="1:13" x14ac:dyDescent="0.35">
      <c r="A71">
        <f t="shared" si="8"/>
        <v>299</v>
      </c>
      <c r="B71" s="1">
        <v>46600</v>
      </c>
      <c r="C71" s="6">
        <f t="shared" si="3"/>
        <v>0</v>
      </c>
      <c r="D71" s="6">
        <f t="shared" si="4"/>
        <v>0</v>
      </c>
      <c r="E71" s="6">
        <f t="shared" si="7"/>
        <v>0</v>
      </c>
      <c r="F71" s="6"/>
      <c r="G71" s="6"/>
      <c r="H71" s="6">
        <f t="shared" si="11"/>
        <v>0</v>
      </c>
      <c r="I71" s="6">
        <f t="shared" si="5"/>
        <v>0</v>
      </c>
      <c r="J71" s="6">
        <f t="shared" si="6"/>
        <v>0</v>
      </c>
      <c r="K71" s="6">
        <f t="shared" ref="K71:K134" si="13">I71-J71</f>
        <v>0</v>
      </c>
      <c r="L71" s="6">
        <f t="shared" si="12"/>
        <v>0</v>
      </c>
      <c r="M71" s="17">
        <f>VLOOKUP(B71,Encargos!$A$8:$B$652,2,0)</f>
        <v>4.2339999999999999E-3</v>
      </c>
    </row>
    <row r="72" spans="1:13" x14ac:dyDescent="0.35">
      <c r="A72">
        <f t="shared" si="8"/>
        <v>298</v>
      </c>
      <c r="B72" s="1">
        <v>46631</v>
      </c>
      <c r="C72" s="6">
        <f t="shared" si="3"/>
        <v>0</v>
      </c>
      <c r="D72" s="6">
        <f t="shared" si="4"/>
        <v>0</v>
      </c>
      <c r="E72" s="6">
        <f t="shared" si="7"/>
        <v>0</v>
      </c>
      <c r="F72" s="6"/>
      <c r="G72" s="6"/>
      <c r="H72" s="6">
        <f t="shared" si="11"/>
        <v>0</v>
      </c>
      <c r="I72" s="6">
        <f t="shared" si="5"/>
        <v>0</v>
      </c>
      <c r="J72" s="6">
        <f t="shared" si="6"/>
        <v>0</v>
      </c>
      <c r="K72" s="6">
        <f t="shared" si="13"/>
        <v>0</v>
      </c>
      <c r="L72" s="6">
        <f t="shared" si="12"/>
        <v>0</v>
      </c>
      <c r="M72" s="17">
        <f>VLOOKUP(B72,Encargos!$A$8:$B$652,2,0)</f>
        <v>4.2339999999999999E-3</v>
      </c>
    </row>
    <row r="73" spans="1:13" x14ac:dyDescent="0.35">
      <c r="A73">
        <f t="shared" si="8"/>
        <v>297</v>
      </c>
      <c r="B73" s="1">
        <v>46661</v>
      </c>
      <c r="C73" s="6">
        <f t="shared" si="3"/>
        <v>0</v>
      </c>
      <c r="D73" s="6">
        <f t="shared" si="4"/>
        <v>0</v>
      </c>
      <c r="E73" s="6">
        <f t="shared" si="7"/>
        <v>0</v>
      </c>
      <c r="F73" s="6"/>
      <c r="G73" s="6"/>
      <c r="H73" s="6">
        <f t="shared" si="11"/>
        <v>0</v>
      </c>
      <c r="I73" s="6">
        <f t="shared" si="5"/>
        <v>0</v>
      </c>
      <c r="J73" s="6">
        <f t="shared" si="6"/>
        <v>0</v>
      </c>
      <c r="K73" s="6">
        <f t="shared" si="13"/>
        <v>0</v>
      </c>
      <c r="L73" s="6">
        <f t="shared" si="12"/>
        <v>0</v>
      </c>
      <c r="M73" s="17">
        <f>VLOOKUP(B73,Encargos!$A$8:$B$652,2,0)</f>
        <v>4.2339999999999999E-3</v>
      </c>
    </row>
    <row r="74" spans="1:13" x14ac:dyDescent="0.35">
      <c r="A74">
        <f t="shared" si="8"/>
        <v>296</v>
      </c>
      <c r="B74" s="1">
        <v>46692</v>
      </c>
      <c r="C74" s="6">
        <f t="shared" ref="C74:C137" si="14">L73</f>
        <v>0</v>
      </c>
      <c r="D74" s="6">
        <f t="shared" ref="D74:D137" si="15">C74*M74</f>
        <v>0</v>
      </c>
      <c r="E74" s="6">
        <f t="shared" si="7"/>
        <v>0</v>
      </c>
      <c r="F74" s="6"/>
      <c r="G74" s="6"/>
      <c r="H74" s="6">
        <f t="shared" si="11"/>
        <v>0</v>
      </c>
      <c r="I74" s="6">
        <f t="shared" ref="I74:I137" si="16">PMT($N$4,A74,-SUM(E74:G74))</f>
        <v>0</v>
      </c>
      <c r="J74" s="6">
        <f t="shared" ref="J74:J137" si="17">H74</f>
        <v>0</v>
      </c>
      <c r="K74" s="6">
        <f t="shared" si="13"/>
        <v>0</v>
      </c>
      <c r="L74" s="6">
        <f t="shared" si="12"/>
        <v>0</v>
      </c>
      <c r="M74" s="17">
        <f>VLOOKUP(B74,Encargos!$A$8:$B$652,2,0)</f>
        <v>3.8890000000000001E-3</v>
      </c>
    </row>
    <row r="75" spans="1:13" x14ac:dyDescent="0.35">
      <c r="A75">
        <f t="shared" si="8"/>
        <v>295</v>
      </c>
      <c r="B75" s="1">
        <v>46722</v>
      </c>
      <c r="C75" s="6">
        <f t="shared" si="14"/>
        <v>0</v>
      </c>
      <c r="D75" s="6">
        <f t="shared" si="15"/>
        <v>0</v>
      </c>
      <c r="E75" s="6">
        <f t="shared" ref="E75:E138" si="18">C75+D75</f>
        <v>0</v>
      </c>
      <c r="F75" s="6"/>
      <c r="G75" s="6"/>
      <c r="H75" s="6">
        <f t="shared" si="11"/>
        <v>0</v>
      </c>
      <c r="I75" s="6">
        <f t="shared" si="16"/>
        <v>0</v>
      </c>
      <c r="J75" s="6">
        <f t="shared" si="17"/>
        <v>0</v>
      </c>
      <c r="K75" s="6">
        <f t="shared" si="13"/>
        <v>0</v>
      </c>
      <c r="L75" s="6">
        <f t="shared" si="12"/>
        <v>0</v>
      </c>
      <c r="M75" s="17">
        <f>VLOOKUP(B75,Encargos!$A$8:$B$652,2,0)</f>
        <v>3.545E-3</v>
      </c>
    </row>
    <row r="76" spans="1:13" x14ac:dyDescent="0.35">
      <c r="A76">
        <f t="shared" ref="A76:A139" si="19">A75-1</f>
        <v>294</v>
      </c>
      <c r="B76" s="1">
        <v>46753</v>
      </c>
      <c r="C76" s="6">
        <f t="shared" si="14"/>
        <v>0</v>
      </c>
      <c r="D76" s="6">
        <f t="shared" si="15"/>
        <v>0</v>
      </c>
      <c r="E76" s="6">
        <f t="shared" si="18"/>
        <v>0</v>
      </c>
      <c r="F76" s="6"/>
      <c r="G76" s="6"/>
      <c r="H76" s="6">
        <f t="shared" si="11"/>
        <v>0</v>
      </c>
      <c r="I76" s="6">
        <f t="shared" si="16"/>
        <v>0</v>
      </c>
      <c r="J76" s="6">
        <f t="shared" si="17"/>
        <v>0</v>
      </c>
      <c r="K76" s="6">
        <f t="shared" si="13"/>
        <v>0</v>
      </c>
      <c r="L76" s="6">
        <f t="shared" si="12"/>
        <v>0</v>
      </c>
      <c r="M76" s="17">
        <f>VLOOKUP(B76,Encargos!$A$8:$B$652,2,0)</f>
        <v>3.545E-3</v>
      </c>
    </row>
    <row r="77" spans="1:13" x14ac:dyDescent="0.35">
      <c r="A77">
        <f t="shared" si="19"/>
        <v>293</v>
      </c>
      <c r="B77" s="1">
        <v>46784</v>
      </c>
      <c r="C77" s="6">
        <f t="shared" si="14"/>
        <v>0</v>
      </c>
      <c r="D77" s="6">
        <f t="shared" si="15"/>
        <v>0</v>
      </c>
      <c r="E77" s="6">
        <f t="shared" si="18"/>
        <v>0</v>
      </c>
      <c r="F77" s="6"/>
      <c r="G77" s="6"/>
      <c r="H77" s="6">
        <f t="shared" si="11"/>
        <v>0</v>
      </c>
      <c r="I77" s="6">
        <f t="shared" si="16"/>
        <v>0</v>
      </c>
      <c r="J77" s="6">
        <f t="shared" si="17"/>
        <v>0</v>
      </c>
      <c r="K77" s="6">
        <f t="shared" si="13"/>
        <v>0</v>
      </c>
      <c r="L77" s="6">
        <f t="shared" si="12"/>
        <v>0</v>
      </c>
      <c r="M77" s="17">
        <f>VLOOKUP(B77,Encargos!$A$8:$B$652,2,0)</f>
        <v>4.5789999999999997E-3</v>
      </c>
    </row>
    <row r="78" spans="1:13" x14ac:dyDescent="0.35">
      <c r="A78">
        <f t="shared" si="19"/>
        <v>292</v>
      </c>
      <c r="B78" s="1">
        <v>46813</v>
      </c>
      <c r="C78" s="6">
        <f t="shared" si="14"/>
        <v>0</v>
      </c>
      <c r="D78" s="6">
        <f t="shared" si="15"/>
        <v>0</v>
      </c>
      <c r="E78" s="6">
        <f t="shared" si="18"/>
        <v>0</v>
      </c>
      <c r="F78" s="6"/>
      <c r="G78" s="6"/>
      <c r="H78" s="6">
        <f t="shared" si="11"/>
        <v>0</v>
      </c>
      <c r="I78" s="6">
        <f t="shared" si="16"/>
        <v>0</v>
      </c>
      <c r="J78" s="6">
        <f t="shared" si="17"/>
        <v>0</v>
      </c>
      <c r="K78" s="6">
        <f t="shared" si="13"/>
        <v>0</v>
      </c>
      <c r="L78" s="6">
        <f t="shared" si="12"/>
        <v>0</v>
      </c>
      <c r="M78" s="17">
        <f>VLOOKUP(B78,Encargos!$A$8:$B$652,2,0)</f>
        <v>3.947E-3</v>
      </c>
    </row>
    <row r="79" spans="1:13" x14ac:dyDescent="0.35">
      <c r="A79">
        <f t="shared" si="19"/>
        <v>291</v>
      </c>
      <c r="B79" s="1">
        <v>46844</v>
      </c>
      <c r="C79" s="6">
        <f t="shared" si="14"/>
        <v>0</v>
      </c>
      <c r="D79" s="6">
        <f t="shared" si="15"/>
        <v>0</v>
      </c>
      <c r="E79" s="6">
        <f t="shared" si="18"/>
        <v>0</v>
      </c>
      <c r="F79" s="6"/>
      <c r="G79" s="6"/>
      <c r="H79" s="6">
        <f t="shared" si="11"/>
        <v>0</v>
      </c>
      <c r="I79" s="6">
        <f t="shared" si="16"/>
        <v>0</v>
      </c>
      <c r="J79" s="6">
        <f t="shared" si="17"/>
        <v>0</v>
      </c>
      <c r="K79" s="6">
        <f t="shared" si="13"/>
        <v>0</v>
      </c>
      <c r="L79" s="6">
        <f t="shared" si="12"/>
        <v>0</v>
      </c>
      <c r="M79" s="17">
        <f>VLOOKUP(B79,Encargos!$A$8:$B$652,2,0)</f>
        <v>3.2529999999999998E-3</v>
      </c>
    </row>
    <row r="80" spans="1:13" x14ac:dyDescent="0.35">
      <c r="A80">
        <f t="shared" si="19"/>
        <v>290</v>
      </c>
      <c r="B80" s="1">
        <v>46874</v>
      </c>
      <c r="C80" s="6">
        <f t="shared" si="14"/>
        <v>0</v>
      </c>
      <c r="D80" s="6">
        <f t="shared" si="15"/>
        <v>0</v>
      </c>
      <c r="E80" s="6">
        <f t="shared" si="18"/>
        <v>0</v>
      </c>
      <c r="F80" s="6"/>
      <c r="G80" s="6"/>
      <c r="H80" s="6">
        <f t="shared" si="11"/>
        <v>0</v>
      </c>
      <c r="I80" s="6">
        <f t="shared" si="16"/>
        <v>0</v>
      </c>
      <c r="J80" s="6">
        <f t="shared" si="17"/>
        <v>0</v>
      </c>
      <c r="K80" s="6">
        <f t="shared" si="13"/>
        <v>0</v>
      </c>
      <c r="L80" s="6">
        <f t="shared" si="12"/>
        <v>0</v>
      </c>
      <c r="M80" s="17">
        <f>VLOOKUP(B80,Encargos!$A$8:$B$652,2,0)</f>
        <v>4.6430000000000004E-3</v>
      </c>
    </row>
    <row r="81" spans="1:13" x14ac:dyDescent="0.35">
      <c r="A81">
        <f t="shared" si="19"/>
        <v>289</v>
      </c>
      <c r="B81" s="1">
        <v>46905</v>
      </c>
      <c r="C81" s="6">
        <f t="shared" si="14"/>
        <v>0</v>
      </c>
      <c r="D81" s="6">
        <f t="shared" si="15"/>
        <v>0</v>
      </c>
      <c r="E81" s="6">
        <f t="shared" si="18"/>
        <v>0</v>
      </c>
      <c r="F81" s="6"/>
      <c r="G81" s="6"/>
      <c r="H81" s="6">
        <f t="shared" si="11"/>
        <v>0</v>
      </c>
      <c r="I81" s="6">
        <f t="shared" si="16"/>
        <v>0</v>
      </c>
      <c r="J81" s="6">
        <f t="shared" si="17"/>
        <v>0</v>
      </c>
      <c r="K81" s="6">
        <f t="shared" si="13"/>
        <v>0</v>
      </c>
      <c r="L81" s="6">
        <f t="shared" si="12"/>
        <v>0</v>
      </c>
      <c r="M81" s="17">
        <f>VLOOKUP(B81,Encargos!$A$8:$B$652,2,0)</f>
        <v>2.9060000000000002E-3</v>
      </c>
    </row>
    <row r="82" spans="1:13" x14ac:dyDescent="0.35">
      <c r="A82">
        <f t="shared" si="19"/>
        <v>288</v>
      </c>
      <c r="B82" s="1">
        <v>46935</v>
      </c>
      <c r="C82" s="6">
        <f t="shared" si="14"/>
        <v>0</v>
      </c>
      <c r="D82" s="6">
        <f t="shared" si="15"/>
        <v>0</v>
      </c>
      <c r="E82" s="6">
        <f t="shared" si="18"/>
        <v>0</v>
      </c>
      <c r="F82" s="6"/>
      <c r="G82" s="6"/>
      <c r="H82" s="6">
        <f t="shared" si="11"/>
        <v>0</v>
      </c>
      <c r="I82" s="6">
        <f t="shared" si="16"/>
        <v>0</v>
      </c>
      <c r="J82" s="6">
        <f t="shared" si="17"/>
        <v>0</v>
      </c>
      <c r="K82" s="6">
        <f t="shared" si="13"/>
        <v>0</v>
      </c>
      <c r="L82" s="6">
        <f t="shared" si="12"/>
        <v>0</v>
      </c>
      <c r="M82" s="17">
        <f>VLOOKUP(B82,Encargos!$A$8:$B$652,2,0)</f>
        <v>4.2950000000000002E-3</v>
      </c>
    </row>
    <row r="83" spans="1:13" x14ac:dyDescent="0.35">
      <c r="A83">
        <f t="shared" si="19"/>
        <v>287</v>
      </c>
      <c r="B83" s="1">
        <v>46966</v>
      </c>
      <c r="C83" s="6">
        <f t="shared" si="14"/>
        <v>0</v>
      </c>
      <c r="D83" s="6">
        <f t="shared" si="15"/>
        <v>0</v>
      </c>
      <c r="E83" s="6">
        <f t="shared" si="18"/>
        <v>0</v>
      </c>
      <c r="F83" s="6"/>
      <c r="G83" s="6"/>
      <c r="H83" s="6">
        <f t="shared" si="11"/>
        <v>0</v>
      </c>
      <c r="I83" s="6">
        <f t="shared" si="16"/>
        <v>0</v>
      </c>
      <c r="J83" s="6">
        <f t="shared" si="17"/>
        <v>0</v>
      </c>
      <c r="K83" s="6">
        <f t="shared" si="13"/>
        <v>0</v>
      </c>
      <c r="L83" s="6">
        <f t="shared" si="12"/>
        <v>0</v>
      </c>
      <c r="M83" s="17">
        <f>VLOOKUP(B83,Encargos!$A$8:$B$652,2,0)</f>
        <v>3.947E-3</v>
      </c>
    </row>
    <row r="84" spans="1:13" x14ac:dyDescent="0.35">
      <c r="A84">
        <f t="shared" si="19"/>
        <v>286</v>
      </c>
      <c r="B84" s="1">
        <v>46997</v>
      </c>
      <c r="C84" s="6">
        <f t="shared" si="14"/>
        <v>0</v>
      </c>
      <c r="D84" s="6">
        <f t="shared" si="15"/>
        <v>0</v>
      </c>
      <c r="E84" s="6">
        <f t="shared" si="18"/>
        <v>0</v>
      </c>
      <c r="F84" s="6"/>
      <c r="G84" s="6"/>
      <c r="H84" s="6">
        <f t="shared" si="11"/>
        <v>0</v>
      </c>
      <c r="I84" s="6">
        <f t="shared" si="16"/>
        <v>0</v>
      </c>
      <c r="J84" s="6">
        <f t="shared" si="17"/>
        <v>0</v>
      </c>
      <c r="K84" s="6">
        <f t="shared" si="13"/>
        <v>0</v>
      </c>
      <c r="L84" s="6">
        <f t="shared" si="12"/>
        <v>0</v>
      </c>
      <c r="M84" s="17">
        <f>VLOOKUP(B84,Encargos!$A$8:$B$652,2,0)</f>
        <v>3.947E-3</v>
      </c>
    </row>
    <row r="85" spans="1:13" x14ac:dyDescent="0.35">
      <c r="A85">
        <f t="shared" si="19"/>
        <v>285</v>
      </c>
      <c r="B85" s="1">
        <v>47027</v>
      </c>
      <c r="C85" s="6">
        <f t="shared" si="14"/>
        <v>0</v>
      </c>
      <c r="D85" s="6">
        <f t="shared" si="15"/>
        <v>0</v>
      </c>
      <c r="E85" s="6">
        <f t="shared" si="18"/>
        <v>0</v>
      </c>
      <c r="F85" s="6"/>
      <c r="G85" s="6"/>
      <c r="H85" s="6">
        <f t="shared" si="11"/>
        <v>0</v>
      </c>
      <c r="I85" s="6">
        <f t="shared" si="16"/>
        <v>0</v>
      </c>
      <c r="J85" s="6">
        <f t="shared" si="17"/>
        <v>0</v>
      </c>
      <c r="K85" s="6">
        <f t="shared" si="13"/>
        <v>0</v>
      </c>
      <c r="L85" s="6">
        <f t="shared" si="12"/>
        <v>0</v>
      </c>
      <c r="M85" s="17">
        <f>VLOOKUP(B85,Encargos!$A$8:$B$652,2,0)</f>
        <v>4.6430000000000004E-3</v>
      </c>
    </row>
    <row r="86" spans="1:13" x14ac:dyDescent="0.35">
      <c r="A86">
        <f t="shared" si="19"/>
        <v>284</v>
      </c>
      <c r="B86" s="1">
        <v>47058</v>
      </c>
      <c r="C86" s="6">
        <f t="shared" si="14"/>
        <v>0</v>
      </c>
      <c r="D86" s="6">
        <f t="shared" si="15"/>
        <v>0</v>
      </c>
      <c r="E86" s="6">
        <f t="shared" si="18"/>
        <v>0</v>
      </c>
      <c r="F86" s="6"/>
      <c r="G86" s="6"/>
      <c r="H86" s="6">
        <f t="shared" si="11"/>
        <v>0</v>
      </c>
      <c r="I86" s="6">
        <f t="shared" si="16"/>
        <v>0</v>
      </c>
      <c r="J86" s="6">
        <f t="shared" si="17"/>
        <v>0</v>
      </c>
      <c r="K86" s="6">
        <f t="shared" si="13"/>
        <v>0</v>
      </c>
      <c r="L86" s="6">
        <f t="shared" si="12"/>
        <v>0</v>
      </c>
      <c r="M86" s="17">
        <f>VLOOKUP(B86,Encargos!$A$8:$B$652,2,0)</f>
        <v>3.5999999999999999E-3</v>
      </c>
    </row>
    <row r="87" spans="1:13" x14ac:dyDescent="0.35">
      <c r="A87">
        <f t="shared" si="19"/>
        <v>283</v>
      </c>
      <c r="B87" s="1">
        <v>47088</v>
      </c>
      <c r="C87" s="6">
        <f t="shared" si="14"/>
        <v>0</v>
      </c>
      <c r="D87" s="6">
        <f t="shared" si="15"/>
        <v>0</v>
      </c>
      <c r="E87" s="6">
        <f t="shared" si="18"/>
        <v>0</v>
      </c>
      <c r="F87" s="6"/>
      <c r="G87" s="6"/>
      <c r="H87" s="6">
        <f t="shared" si="11"/>
        <v>0</v>
      </c>
      <c r="I87" s="6">
        <f t="shared" si="16"/>
        <v>0</v>
      </c>
      <c r="J87" s="6">
        <f t="shared" si="17"/>
        <v>0</v>
      </c>
      <c r="K87" s="6">
        <f t="shared" si="13"/>
        <v>0</v>
      </c>
      <c r="L87" s="6">
        <f t="shared" si="12"/>
        <v>0</v>
      </c>
      <c r="M87" s="17">
        <f>VLOOKUP(B87,Encargos!$A$8:$B$652,2,0)</f>
        <v>3.947E-3</v>
      </c>
    </row>
    <row r="88" spans="1:13" x14ac:dyDescent="0.35">
      <c r="A88">
        <f t="shared" si="19"/>
        <v>282</v>
      </c>
      <c r="B88" s="1">
        <v>47119</v>
      </c>
      <c r="C88" s="6">
        <f t="shared" si="14"/>
        <v>0</v>
      </c>
      <c r="D88" s="6">
        <f t="shared" si="15"/>
        <v>0</v>
      </c>
      <c r="E88" s="6">
        <f t="shared" si="18"/>
        <v>0</v>
      </c>
      <c r="F88" s="6"/>
      <c r="G88" s="6"/>
      <c r="H88" s="6">
        <f t="shared" si="11"/>
        <v>0</v>
      </c>
      <c r="I88" s="6">
        <f t="shared" si="16"/>
        <v>0</v>
      </c>
      <c r="J88" s="6">
        <f t="shared" si="17"/>
        <v>0</v>
      </c>
      <c r="K88" s="6">
        <f t="shared" si="13"/>
        <v>0</v>
      </c>
      <c r="L88" s="6">
        <f t="shared" si="12"/>
        <v>0</v>
      </c>
      <c r="M88" s="17">
        <f>VLOOKUP(B88,Encargos!$A$8:$B$652,2,0)</f>
        <v>3.5999999999999999E-3</v>
      </c>
    </row>
    <row r="89" spans="1:13" x14ac:dyDescent="0.35">
      <c r="A89">
        <f t="shared" si="19"/>
        <v>281</v>
      </c>
      <c r="B89" s="1">
        <v>47150</v>
      </c>
      <c r="C89" s="6">
        <f t="shared" si="14"/>
        <v>0</v>
      </c>
      <c r="D89" s="6">
        <f t="shared" si="15"/>
        <v>0</v>
      </c>
      <c r="E89" s="6">
        <f t="shared" si="18"/>
        <v>0</v>
      </c>
      <c r="F89" s="6"/>
      <c r="G89" s="6"/>
      <c r="H89" s="6">
        <f t="shared" si="11"/>
        <v>0</v>
      </c>
      <c r="I89" s="6">
        <f t="shared" si="16"/>
        <v>0</v>
      </c>
      <c r="J89" s="6">
        <f t="shared" si="17"/>
        <v>0</v>
      </c>
      <c r="K89" s="6">
        <f t="shared" si="13"/>
        <v>0</v>
      </c>
      <c r="L89" s="6">
        <f t="shared" si="12"/>
        <v>0</v>
      </c>
      <c r="M89" s="17">
        <f>VLOOKUP(B89,Encargos!$A$8:$B$652,2,0)</f>
        <v>3.5999999999999999E-3</v>
      </c>
    </row>
    <row r="90" spans="1:13" x14ac:dyDescent="0.35">
      <c r="A90">
        <f t="shared" si="19"/>
        <v>280</v>
      </c>
      <c r="B90" s="1">
        <v>47178</v>
      </c>
      <c r="C90" s="6">
        <f t="shared" si="14"/>
        <v>0</v>
      </c>
      <c r="D90" s="6">
        <f t="shared" si="15"/>
        <v>0</v>
      </c>
      <c r="E90" s="6">
        <f t="shared" si="18"/>
        <v>0</v>
      </c>
      <c r="F90" s="6"/>
      <c r="G90" s="6"/>
      <c r="H90" s="6">
        <f t="shared" si="11"/>
        <v>0</v>
      </c>
      <c r="I90" s="6">
        <f t="shared" si="16"/>
        <v>0</v>
      </c>
      <c r="J90" s="6">
        <f t="shared" si="17"/>
        <v>0</v>
      </c>
      <c r="K90" s="6">
        <f t="shared" si="13"/>
        <v>0</v>
      </c>
      <c r="L90" s="6">
        <f t="shared" si="12"/>
        <v>0</v>
      </c>
      <c r="M90" s="17">
        <f>VLOOKUP(B90,Encargos!$A$8:$B$652,2,0)</f>
        <v>4.2640000000000004E-3</v>
      </c>
    </row>
    <row r="91" spans="1:13" x14ac:dyDescent="0.35">
      <c r="A91">
        <f t="shared" si="19"/>
        <v>279</v>
      </c>
      <c r="B91" s="1">
        <v>47209</v>
      </c>
      <c r="C91" s="6">
        <f t="shared" si="14"/>
        <v>0</v>
      </c>
      <c r="D91" s="6">
        <f t="shared" si="15"/>
        <v>0</v>
      </c>
      <c r="E91" s="6">
        <f t="shared" si="18"/>
        <v>0</v>
      </c>
      <c r="F91" s="6"/>
      <c r="G91" s="6"/>
      <c r="H91" s="6">
        <f t="shared" si="11"/>
        <v>0</v>
      </c>
      <c r="I91" s="6">
        <f t="shared" si="16"/>
        <v>0</v>
      </c>
      <c r="J91" s="6">
        <f t="shared" si="17"/>
        <v>0</v>
      </c>
      <c r="K91" s="6">
        <f t="shared" si="13"/>
        <v>0</v>
      </c>
      <c r="L91" s="6">
        <f t="shared" si="12"/>
        <v>0</v>
      </c>
      <c r="M91" s="17">
        <f>VLOOKUP(B91,Encargos!$A$8:$B$652,2,0)</f>
        <v>2.8809999999999999E-3</v>
      </c>
    </row>
    <row r="92" spans="1:13" x14ac:dyDescent="0.35">
      <c r="A92">
        <f t="shared" si="19"/>
        <v>278</v>
      </c>
      <c r="B92" s="1">
        <v>47239</v>
      </c>
      <c r="C92" s="6">
        <f t="shared" si="14"/>
        <v>0</v>
      </c>
      <c r="D92" s="6">
        <f t="shared" si="15"/>
        <v>0</v>
      </c>
      <c r="E92" s="6">
        <f t="shared" si="18"/>
        <v>0</v>
      </c>
      <c r="F92" s="6"/>
      <c r="G92" s="6"/>
      <c r="H92" s="6">
        <f t="shared" si="11"/>
        <v>0</v>
      </c>
      <c r="I92" s="6">
        <f t="shared" si="16"/>
        <v>0</v>
      </c>
      <c r="J92" s="6">
        <f t="shared" si="17"/>
        <v>0</v>
      </c>
      <c r="K92" s="6">
        <f t="shared" si="13"/>
        <v>0</v>
      </c>
      <c r="L92" s="6">
        <f t="shared" si="12"/>
        <v>0</v>
      </c>
      <c r="M92" s="17">
        <f>VLOOKUP(B92,Encargos!$A$8:$B$652,2,0)</f>
        <v>3.9179999999999996E-3</v>
      </c>
    </row>
    <row r="93" spans="1:13" x14ac:dyDescent="0.35">
      <c r="A93">
        <f t="shared" si="19"/>
        <v>277</v>
      </c>
      <c r="B93" s="1">
        <v>47270</v>
      </c>
      <c r="C93" s="6">
        <f t="shared" si="14"/>
        <v>0</v>
      </c>
      <c r="D93" s="6">
        <f t="shared" si="15"/>
        <v>0</v>
      </c>
      <c r="E93" s="6">
        <f t="shared" si="18"/>
        <v>0</v>
      </c>
      <c r="F93" s="6"/>
      <c r="G93" s="6"/>
      <c r="H93" s="6">
        <f t="shared" si="11"/>
        <v>0</v>
      </c>
      <c r="I93" s="6">
        <f t="shared" si="16"/>
        <v>0</v>
      </c>
      <c r="J93" s="6">
        <f t="shared" si="17"/>
        <v>0</v>
      </c>
      <c r="K93" s="6">
        <f t="shared" si="13"/>
        <v>0</v>
      </c>
      <c r="L93" s="6">
        <f t="shared" si="12"/>
        <v>0</v>
      </c>
      <c r="M93" s="17">
        <f>VLOOKUP(B93,Encargos!$A$8:$B$652,2,0)</f>
        <v>3.9179999999999996E-3</v>
      </c>
    </row>
    <row r="94" spans="1:13" x14ac:dyDescent="0.35">
      <c r="A94">
        <f t="shared" si="19"/>
        <v>276</v>
      </c>
      <c r="B94" s="1">
        <v>47300</v>
      </c>
      <c r="C94" s="6">
        <f t="shared" si="14"/>
        <v>0</v>
      </c>
      <c r="D94" s="6">
        <f t="shared" si="15"/>
        <v>0</v>
      </c>
      <c r="E94" s="6">
        <f t="shared" si="18"/>
        <v>0</v>
      </c>
      <c r="F94" s="6"/>
      <c r="G94" s="6"/>
      <c r="H94" s="6">
        <f t="shared" si="11"/>
        <v>0</v>
      </c>
      <c r="I94" s="6">
        <f t="shared" si="16"/>
        <v>0</v>
      </c>
      <c r="J94" s="6">
        <f t="shared" si="17"/>
        <v>0</v>
      </c>
      <c r="K94" s="6">
        <f t="shared" si="13"/>
        <v>0</v>
      </c>
      <c r="L94" s="6">
        <f t="shared" si="12"/>
        <v>0</v>
      </c>
      <c r="M94" s="17">
        <f>VLOOKUP(B94,Encargos!$A$8:$B$652,2,0)</f>
        <v>3.9179999999999996E-3</v>
      </c>
    </row>
    <row r="95" spans="1:13" x14ac:dyDescent="0.35">
      <c r="A95">
        <f t="shared" si="19"/>
        <v>275</v>
      </c>
      <c r="B95" s="1">
        <v>47331</v>
      </c>
      <c r="C95" s="6">
        <f t="shared" si="14"/>
        <v>0</v>
      </c>
      <c r="D95" s="6">
        <f t="shared" si="15"/>
        <v>0</v>
      </c>
      <c r="E95" s="6">
        <f t="shared" si="18"/>
        <v>0</v>
      </c>
      <c r="F95" s="6"/>
      <c r="G95" s="6"/>
      <c r="H95" s="6">
        <f t="shared" si="11"/>
        <v>0</v>
      </c>
      <c r="I95" s="6">
        <f t="shared" si="16"/>
        <v>0</v>
      </c>
      <c r="J95" s="6">
        <f t="shared" si="17"/>
        <v>0</v>
      </c>
      <c r="K95" s="6">
        <f t="shared" si="13"/>
        <v>0</v>
      </c>
      <c r="L95" s="6">
        <f t="shared" si="12"/>
        <v>0</v>
      </c>
      <c r="M95" s="17">
        <f>VLOOKUP(B95,Encargos!$A$8:$B$652,2,0)</f>
        <v>3.9179999999999996E-3</v>
      </c>
    </row>
    <row r="96" spans="1:13" x14ac:dyDescent="0.35">
      <c r="A96">
        <f t="shared" si="19"/>
        <v>274</v>
      </c>
      <c r="B96" s="1">
        <v>47362</v>
      </c>
      <c r="C96" s="6">
        <f t="shared" si="14"/>
        <v>0</v>
      </c>
      <c r="D96" s="6">
        <f t="shared" si="15"/>
        <v>0</v>
      </c>
      <c r="E96" s="6">
        <f t="shared" si="18"/>
        <v>0</v>
      </c>
      <c r="F96" s="6"/>
      <c r="G96" s="6"/>
      <c r="H96" s="6">
        <f t="shared" si="11"/>
        <v>0</v>
      </c>
      <c r="I96" s="6">
        <f t="shared" si="16"/>
        <v>0</v>
      </c>
      <c r="J96" s="6">
        <f t="shared" si="17"/>
        <v>0</v>
      </c>
      <c r="K96" s="6">
        <f t="shared" si="13"/>
        <v>0</v>
      </c>
      <c r="L96" s="6">
        <f t="shared" si="12"/>
        <v>0</v>
      </c>
      <c r="M96" s="17">
        <f>VLOOKUP(B96,Encargos!$A$8:$B$652,2,0)</f>
        <v>4.2640000000000004E-3</v>
      </c>
    </row>
    <row r="97" spans="1:13" x14ac:dyDescent="0.35">
      <c r="A97">
        <f t="shared" si="19"/>
        <v>273</v>
      </c>
      <c r="B97" s="1">
        <v>47392</v>
      </c>
      <c r="C97" s="6">
        <f t="shared" si="14"/>
        <v>0</v>
      </c>
      <c r="D97" s="6">
        <f t="shared" si="15"/>
        <v>0</v>
      </c>
      <c r="E97" s="6">
        <f t="shared" si="18"/>
        <v>0</v>
      </c>
      <c r="F97" s="6"/>
      <c r="G97" s="6"/>
      <c r="H97" s="6">
        <f t="shared" si="11"/>
        <v>0</v>
      </c>
      <c r="I97" s="6">
        <f t="shared" si="16"/>
        <v>0</v>
      </c>
      <c r="J97" s="6">
        <f t="shared" si="17"/>
        <v>0</v>
      </c>
      <c r="K97" s="6">
        <f t="shared" si="13"/>
        <v>0</v>
      </c>
      <c r="L97" s="6">
        <f t="shared" si="12"/>
        <v>0</v>
      </c>
      <c r="M97" s="17">
        <f>VLOOKUP(B97,Encargos!$A$8:$B$652,2,0)</f>
        <v>4.6109999999999996E-3</v>
      </c>
    </row>
    <row r="98" spans="1:13" x14ac:dyDescent="0.35">
      <c r="A98">
        <f t="shared" si="19"/>
        <v>272</v>
      </c>
      <c r="B98" s="1">
        <v>47423</v>
      </c>
      <c r="C98" s="6">
        <f t="shared" si="14"/>
        <v>0</v>
      </c>
      <c r="D98" s="6">
        <f t="shared" si="15"/>
        <v>0</v>
      </c>
      <c r="E98" s="6">
        <f t="shared" si="18"/>
        <v>0</v>
      </c>
      <c r="F98" s="6"/>
      <c r="G98" s="6"/>
      <c r="H98" s="6">
        <f t="shared" si="11"/>
        <v>0</v>
      </c>
      <c r="I98" s="6">
        <f t="shared" si="16"/>
        <v>0</v>
      </c>
      <c r="J98" s="6">
        <f t="shared" si="17"/>
        <v>0</v>
      </c>
      <c r="K98" s="6">
        <f t="shared" si="13"/>
        <v>0</v>
      </c>
      <c r="L98" s="6">
        <f t="shared" si="12"/>
        <v>0</v>
      </c>
      <c r="M98" s="17">
        <f>VLOOKUP(B98,Encargos!$A$8:$B$652,2,0)</f>
        <v>3.2260000000000001E-3</v>
      </c>
    </row>
    <row r="99" spans="1:13" x14ac:dyDescent="0.35">
      <c r="A99">
        <f t="shared" si="19"/>
        <v>271</v>
      </c>
      <c r="B99" s="1">
        <v>47453</v>
      </c>
      <c r="C99" s="6">
        <f t="shared" si="14"/>
        <v>0</v>
      </c>
      <c r="D99" s="6">
        <f t="shared" si="15"/>
        <v>0</v>
      </c>
      <c r="E99" s="6">
        <f t="shared" si="18"/>
        <v>0</v>
      </c>
      <c r="F99" s="6"/>
      <c r="G99" s="6"/>
      <c r="H99" s="6">
        <f t="shared" si="11"/>
        <v>0</v>
      </c>
      <c r="I99" s="6">
        <f t="shared" si="16"/>
        <v>0</v>
      </c>
      <c r="J99" s="6">
        <f t="shared" si="17"/>
        <v>0</v>
      </c>
      <c r="K99" s="6">
        <f t="shared" si="13"/>
        <v>0</v>
      </c>
      <c r="L99" s="6">
        <f t="shared" si="12"/>
        <v>0</v>
      </c>
      <c r="M99" s="17">
        <f>VLOOKUP(B99,Encargos!$A$8:$B$652,2,0)</f>
        <v>4.2640000000000004E-3</v>
      </c>
    </row>
    <row r="100" spans="1:13" x14ac:dyDescent="0.35">
      <c r="A100">
        <f t="shared" si="19"/>
        <v>270</v>
      </c>
      <c r="B100" s="1">
        <v>47484</v>
      </c>
      <c r="C100" s="6">
        <f t="shared" si="14"/>
        <v>0</v>
      </c>
      <c r="D100" s="6">
        <f t="shared" si="15"/>
        <v>0</v>
      </c>
      <c r="E100" s="6">
        <f t="shared" si="18"/>
        <v>0</v>
      </c>
      <c r="F100" s="6"/>
      <c r="G100" s="6"/>
      <c r="H100" s="6">
        <f t="shared" si="11"/>
        <v>0</v>
      </c>
      <c r="I100" s="6">
        <f t="shared" si="16"/>
        <v>0</v>
      </c>
      <c r="J100" s="6">
        <f t="shared" si="17"/>
        <v>0</v>
      </c>
      <c r="K100" s="6">
        <f t="shared" si="13"/>
        <v>0</v>
      </c>
      <c r="L100" s="6">
        <f t="shared" si="12"/>
        <v>0</v>
      </c>
      <c r="M100" s="17">
        <f>VLOOKUP(B100,Encargos!$A$8:$B$652,2,0)</f>
        <v>3.5720000000000001E-3</v>
      </c>
    </row>
    <row r="101" spans="1:13" x14ac:dyDescent="0.35">
      <c r="A101">
        <f t="shared" si="19"/>
        <v>269</v>
      </c>
      <c r="B101" s="1">
        <v>47515</v>
      </c>
      <c r="C101" s="6">
        <f t="shared" si="14"/>
        <v>0</v>
      </c>
      <c r="D101" s="6">
        <f t="shared" si="15"/>
        <v>0</v>
      </c>
      <c r="E101" s="6">
        <f t="shared" si="18"/>
        <v>0</v>
      </c>
      <c r="F101" s="6"/>
      <c r="G101" s="6"/>
      <c r="H101" s="6">
        <f t="shared" si="11"/>
        <v>0</v>
      </c>
      <c r="I101" s="6">
        <f t="shared" si="16"/>
        <v>0</v>
      </c>
      <c r="J101" s="6">
        <f t="shared" si="17"/>
        <v>0</v>
      </c>
      <c r="K101" s="6">
        <f t="shared" si="13"/>
        <v>0</v>
      </c>
      <c r="L101" s="6">
        <f t="shared" si="12"/>
        <v>0</v>
      </c>
      <c r="M101" s="17">
        <f>VLOOKUP(B101,Encargos!$A$8:$B$652,2,0)</f>
        <v>3.5720000000000001E-3</v>
      </c>
    </row>
    <row r="102" spans="1:13" x14ac:dyDescent="0.35">
      <c r="A102">
        <f t="shared" si="19"/>
        <v>268</v>
      </c>
      <c r="B102" s="1">
        <v>47543</v>
      </c>
      <c r="C102" s="6">
        <f t="shared" si="14"/>
        <v>0</v>
      </c>
      <c r="D102" s="6">
        <f t="shared" si="15"/>
        <v>0</v>
      </c>
      <c r="E102" s="6">
        <f t="shared" si="18"/>
        <v>0</v>
      </c>
      <c r="F102" s="6"/>
      <c r="G102" s="6"/>
      <c r="H102" s="6">
        <f t="shared" si="11"/>
        <v>0</v>
      </c>
      <c r="I102" s="6">
        <f t="shared" si="16"/>
        <v>0</v>
      </c>
      <c r="J102" s="6">
        <f t="shared" si="17"/>
        <v>0</v>
      </c>
      <c r="K102" s="6">
        <f t="shared" si="13"/>
        <v>0</v>
      </c>
      <c r="L102" s="6">
        <f t="shared" si="12"/>
        <v>0</v>
      </c>
      <c r="M102" s="17">
        <f>VLOOKUP(B102,Encargos!$A$8:$B$652,2,0)</f>
        <v>4.1739999999999998E-3</v>
      </c>
    </row>
    <row r="103" spans="1:13" x14ac:dyDescent="0.35">
      <c r="A103">
        <f t="shared" si="19"/>
        <v>267</v>
      </c>
      <c r="B103" s="1">
        <v>47574</v>
      </c>
      <c r="C103" s="6">
        <f t="shared" si="14"/>
        <v>0</v>
      </c>
      <c r="D103" s="6">
        <f t="shared" si="15"/>
        <v>0</v>
      </c>
      <c r="E103" s="6">
        <f t="shared" si="18"/>
        <v>0</v>
      </c>
      <c r="F103" s="6"/>
      <c r="G103" s="6"/>
      <c r="H103" s="6">
        <f t="shared" si="11"/>
        <v>0</v>
      </c>
      <c r="I103" s="6">
        <f t="shared" si="16"/>
        <v>0</v>
      </c>
      <c r="J103" s="6">
        <f t="shared" si="17"/>
        <v>0</v>
      </c>
      <c r="K103" s="6">
        <f t="shared" si="13"/>
        <v>0</v>
      </c>
      <c r="L103" s="6">
        <f t="shared" si="12"/>
        <v>0</v>
      </c>
      <c r="M103" s="17">
        <f>VLOOKUP(B103,Encargos!$A$8:$B$652,2,0)</f>
        <v>3.4899999999999996E-3</v>
      </c>
    </row>
    <row r="104" spans="1:13" x14ac:dyDescent="0.35">
      <c r="A104">
        <f t="shared" si="19"/>
        <v>266</v>
      </c>
      <c r="B104" s="1">
        <v>47604</v>
      </c>
      <c r="C104" s="6">
        <f t="shared" si="14"/>
        <v>0</v>
      </c>
      <c r="D104" s="6">
        <f t="shared" si="15"/>
        <v>0</v>
      </c>
      <c r="E104" s="6">
        <f t="shared" si="18"/>
        <v>0</v>
      </c>
      <c r="F104" s="6"/>
      <c r="G104" s="6"/>
      <c r="H104" s="6">
        <f t="shared" si="11"/>
        <v>0</v>
      </c>
      <c r="I104" s="6">
        <f t="shared" si="16"/>
        <v>0</v>
      </c>
      <c r="J104" s="6">
        <f t="shared" si="17"/>
        <v>0</v>
      </c>
      <c r="K104" s="6">
        <f t="shared" si="13"/>
        <v>0</v>
      </c>
      <c r="L104" s="6">
        <f t="shared" si="12"/>
        <v>0</v>
      </c>
      <c r="M104" s="17">
        <f>VLOOKUP(B104,Encargos!$A$8:$B$652,2,0)</f>
        <v>3.1490000000000003E-3</v>
      </c>
    </row>
    <row r="105" spans="1:13" x14ac:dyDescent="0.35">
      <c r="A105">
        <f t="shared" si="19"/>
        <v>265</v>
      </c>
      <c r="B105" s="1">
        <v>47635</v>
      </c>
      <c r="C105" s="6">
        <f t="shared" si="14"/>
        <v>0</v>
      </c>
      <c r="D105" s="6">
        <f t="shared" si="15"/>
        <v>0</v>
      </c>
      <c r="E105" s="6">
        <f t="shared" si="18"/>
        <v>0</v>
      </c>
      <c r="F105" s="6"/>
      <c r="G105" s="6"/>
      <c r="H105" s="6">
        <f t="shared" si="11"/>
        <v>0</v>
      </c>
      <c r="I105" s="6">
        <f t="shared" si="16"/>
        <v>0</v>
      </c>
      <c r="J105" s="6">
        <f t="shared" si="17"/>
        <v>0</v>
      </c>
      <c r="K105" s="6">
        <f t="shared" si="13"/>
        <v>0</v>
      </c>
      <c r="L105" s="6">
        <f t="shared" si="12"/>
        <v>0</v>
      </c>
      <c r="M105" s="17">
        <f>VLOOKUP(B105,Encargos!$A$8:$B$652,2,0)</f>
        <v>3.8319999999999999E-3</v>
      </c>
    </row>
    <row r="106" spans="1:13" x14ac:dyDescent="0.35">
      <c r="A106">
        <f t="shared" si="19"/>
        <v>264</v>
      </c>
      <c r="B106" s="1">
        <v>47665</v>
      </c>
      <c r="C106" s="6">
        <f t="shared" si="14"/>
        <v>0</v>
      </c>
      <c r="D106" s="6">
        <f t="shared" si="15"/>
        <v>0</v>
      </c>
      <c r="E106" s="6">
        <f t="shared" si="18"/>
        <v>0</v>
      </c>
      <c r="F106" s="6"/>
      <c r="G106" s="6"/>
      <c r="H106" s="6">
        <f t="shared" si="11"/>
        <v>0</v>
      </c>
      <c r="I106" s="6">
        <f t="shared" si="16"/>
        <v>0</v>
      </c>
      <c r="J106" s="6">
        <f t="shared" si="17"/>
        <v>0</v>
      </c>
      <c r="K106" s="6">
        <f t="shared" si="13"/>
        <v>0</v>
      </c>
      <c r="L106" s="6">
        <f t="shared" si="12"/>
        <v>0</v>
      </c>
      <c r="M106" s="17">
        <f>VLOOKUP(B106,Encargos!$A$8:$B$652,2,0)</f>
        <v>4.1739999999999998E-3</v>
      </c>
    </row>
    <row r="107" spans="1:13" x14ac:dyDescent="0.35">
      <c r="A107">
        <f t="shared" si="19"/>
        <v>263</v>
      </c>
      <c r="B107" s="1">
        <v>47696</v>
      </c>
      <c r="C107" s="6">
        <f t="shared" si="14"/>
        <v>0</v>
      </c>
      <c r="D107" s="6">
        <f t="shared" si="15"/>
        <v>0</v>
      </c>
      <c r="E107" s="6">
        <f t="shared" si="18"/>
        <v>0</v>
      </c>
      <c r="F107" s="6"/>
      <c r="G107" s="6"/>
      <c r="H107" s="6">
        <f t="shared" si="11"/>
        <v>0</v>
      </c>
      <c r="I107" s="6">
        <f t="shared" si="16"/>
        <v>0</v>
      </c>
      <c r="J107" s="6">
        <f t="shared" si="17"/>
        <v>0</v>
      </c>
      <c r="K107" s="6">
        <f t="shared" si="13"/>
        <v>0</v>
      </c>
      <c r="L107" s="6">
        <f t="shared" si="12"/>
        <v>0</v>
      </c>
      <c r="M107" s="17">
        <f>VLOOKUP(B107,Encargos!$A$8:$B$652,2,0)</f>
        <v>3.1490000000000003E-3</v>
      </c>
    </row>
    <row r="108" spans="1:13" x14ac:dyDescent="0.35">
      <c r="A108">
        <f t="shared" si="19"/>
        <v>262</v>
      </c>
      <c r="B108" s="1">
        <v>47727</v>
      </c>
      <c r="C108" s="6">
        <f t="shared" si="14"/>
        <v>0</v>
      </c>
      <c r="D108" s="6">
        <f t="shared" si="15"/>
        <v>0</v>
      </c>
      <c r="E108" s="6">
        <f t="shared" si="18"/>
        <v>0</v>
      </c>
      <c r="F108" s="6"/>
      <c r="G108" s="6"/>
      <c r="H108" s="6">
        <f t="shared" si="11"/>
        <v>0</v>
      </c>
      <c r="I108" s="6">
        <f t="shared" si="16"/>
        <v>0</v>
      </c>
      <c r="J108" s="6">
        <f t="shared" si="17"/>
        <v>0</v>
      </c>
      <c r="K108" s="6">
        <f t="shared" si="13"/>
        <v>0</v>
      </c>
      <c r="L108" s="6">
        <f t="shared" si="12"/>
        <v>0</v>
      </c>
      <c r="M108" s="17">
        <f>VLOOKUP(B108,Encargos!$A$8:$B$652,2,0)</f>
        <v>4.516E-3</v>
      </c>
    </row>
    <row r="109" spans="1:13" x14ac:dyDescent="0.35">
      <c r="A109">
        <f t="shared" si="19"/>
        <v>261</v>
      </c>
      <c r="B109" s="1">
        <v>47757</v>
      </c>
      <c r="C109" s="6">
        <f t="shared" si="14"/>
        <v>0</v>
      </c>
      <c r="D109" s="6">
        <f t="shared" si="15"/>
        <v>0</v>
      </c>
      <c r="E109" s="6">
        <f t="shared" si="18"/>
        <v>0</v>
      </c>
      <c r="F109" s="6"/>
      <c r="G109" s="6"/>
      <c r="H109" s="6">
        <f t="shared" si="11"/>
        <v>0</v>
      </c>
      <c r="I109" s="6">
        <f t="shared" si="16"/>
        <v>0</v>
      </c>
      <c r="J109" s="6">
        <f t="shared" si="17"/>
        <v>0</v>
      </c>
      <c r="K109" s="6">
        <f t="shared" si="13"/>
        <v>0</v>
      </c>
      <c r="L109" s="6">
        <f t="shared" si="12"/>
        <v>0</v>
      </c>
      <c r="M109" s="17">
        <f>VLOOKUP(B109,Encargos!$A$8:$B$652,2,0)</f>
        <v>3.4760000000000004E-3</v>
      </c>
    </row>
    <row r="110" spans="1:13" x14ac:dyDescent="0.35">
      <c r="A110">
        <f t="shared" si="19"/>
        <v>260</v>
      </c>
      <c r="B110" s="1">
        <v>47788</v>
      </c>
      <c r="C110" s="6">
        <f t="shared" si="14"/>
        <v>0</v>
      </c>
      <c r="D110" s="6">
        <f t="shared" si="15"/>
        <v>0</v>
      </c>
      <c r="E110" s="6">
        <f t="shared" si="18"/>
        <v>0</v>
      </c>
      <c r="F110" s="6"/>
      <c r="G110" s="6"/>
      <c r="H110" s="6">
        <f t="shared" si="11"/>
        <v>0</v>
      </c>
      <c r="I110" s="6">
        <f t="shared" si="16"/>
        <v>0</v>
      </c>
      <c r="J110" s="6">
        <f t="shared" si="17"/>
        <v>0</v>
      </c>
      <c r="K110" s="6">
        <f t="shared" si="13"/>
        <v>0</v>
      </c>
      <c r="L110" s="6">
        <f t="shared" si="12"/>
        <v>0</v>
      </c>
      <c r="M110" s="17">
        <f>VLOOKUP(B110,Encargos!$A$8:$B$652,2,0)</f>
        <v>2.4659999999999999E-3</v>
      </c>
    </row>
    <row r="111" spans="1:13" x14ac:dyDescent="0.35">
      <c r="A111">
        <f t="shared" si="19"/>
        <v>259</v>
      </c>
      <c r="B111" s="1">
        <v>47818</v>
      </c>
      <c r="C111" s="6">
        <f t="shared" si="14"/>
        <v>0</v>
      </c>
      <c r="D111" s="6">
        <f t="shared" si="15"/>
        <v>0</v>
      </c>
      <c r="E111" s="6">
        <f t="shared" si="18"/>
        <v>0</v>
      </c>
      <c r="F111" s="6"/>
      <c r="G111" s="6"/>
      <c r="H111" s="6">
        <f t="shared" si="11"/>
        <v>0</v>
      </c>
      <c r="I111" s="6">
        <f t="shared" si="16"/>
        <v>0</v>
      </c>
      <c r="J111" s="6">
        <f t="shared" si="17"/>
        <v>0</v>
      </c>
      <c r="K111" s="6">
        <f t="shared" si="13"/>
        <v>0</v>
      </c>
      <c r="L111" s="6">
        <f t="shared" si="12"/>
        <v>0</v>
      </c>
      <c r="M111" s="17">
        <f>VLOOKUP(B111,Encargos!$A$8:$B$652,2,0)</f>
        <v>2.4659999999999999E-3</v>
      </c>
    </row>
    <row r="112" spans="1:13" x14ac:dyDescent="0.35">
      <c r="A112">
        <f t="shared" si="19"/>
        <v>258</v>
      </c>
      <c r="B112" s="1">
        <v>47849</v>
      </c>
      <c r="C112" s="6">
        <f t="shared" si="14"/>
        <v>0</v>
      </c>
      <c r="D112" s="6">
        <f t="shared" si="15"/>
        <v>0</v>
      </c>
      <c r="E112" s="6">
        <f t="shared" si="18"/>
        <v>0</v>
      </c>
      <c r="F112" s="6"/>
      <c r="G112" s="6"/>
      <c r="H112" s="6">
        <f t="shared" si="11"/>
        <v>0</v>
      </c>
      <c r="I112" s="6">
        <f t="shared" si="16"/>
        <v>0</v>
      </c>
      <c r="J112" s="6">
        <f t="shared" si="17"/>
        <v>0</v>
      </c>
      <c r="K112" s="6">
        <f t="shared" si="13"/>
        <v>0</v>
      </c>
      <c r="L112" s="6">
        <f t="shared" si="12"/>
        <v>0</v>
      </c>
      <c r="M112" s="17">
        <f>VLOOKUP(B112,Encargos!$A$8:$B$652,2,0)</f>
        <v>2.4659999999999999E-3</v>
      </c>
    </row>
    <row r="113" spans="1:13" x14ac:dyDescent="0.35">
      <c r="A113">
        <f t="shared" si="19"/>
        <v>257</v>
      </c>
      <c r="B113" s="1">
        <v>47880</v>
      </c>
      <c r="C113" s="6">
        <f t="shared" si="14"/>
        <v>0</v>
      </c>
      <c r="D113" s="6">
        <f t="shared" si="15"/>
        <v>0</v>
      </c>
      <c r="E113" s="6">
        <f t="shared" si="18"/>
        <v>0</v>
      </c>
      <c r="F113" s="6"/>
      <c r="G113" s="6"/>
      <c r="H113" s="6">
        <f t="shared" si="11"/>
        <v>0</v>
      </c>
      <c r="I113" s="6">
        <f t="shared" si="16"/>
        <v>0</v>
      </c>
      <c r="J113" s="6">
        <f t="shared" si="17"/>
        <v>0</v>
      </c>
      <c r="K113" s="6">
        <f t="shared" si="13"/>
        <v>0</v>
      </c>
      <c r="L113" s="6">
        <f t="shared" si="12"/>
        <v>0</v>
      </c>
      <c r="M113" s="17">
        <f>VLOOKUP(B113,Encargos!$A$8:$B$652,2,0)</f>
        <v>2.4659999999999999E-3</v>
      </c>
    </row>
    <row r="114" spans="1:13" x14ac:dyDescent="0.35">
      <c r="A114">
        <f t="shared" si="19"/>
        <v>256</v>
      </c>
      <c r="B114" s="1">
        <v>47908</v>
      </c>
      <c r="C114" s="6">
        <f t="shared" si="14"/>
        <v>0</v>
      </c>
      <c r="D114" s="6">
        <f t="shared" si="15"/>
        <v>0</v>
      </c>
      <c r="E114" s="6">
        <f t="shared" si="18"/>
        <v>0</v>
      </c>
      <c r="F114" s="6"/>
      <c r="G114" s="6"/>
      <c r="H114" s="6">
        <f t="shared" si="11"/>
        <v>0</v>
      </c>
      <c r="I114" s="6">
        <f t="shared" si="16"/>
        <v>0</v>
      </c>
      <c r="J114" s="6">
        <f t="shared" si="17"/>
        <v>0</v>
      </c>
      <c r="K114" s="6">
        <f t="shared" si="13"/>
        <v>0</v>
      </c>
      <c r="L114" s="6">
        <f t="shared" si="12"/>
        <v>0</v>
      </c>
      <c r="M114" s="17">
        <f>VLOOKUP(B114,Encargos!$A$8:$B$652,2,0)</f>
        <v>2.4659999999999999E-3</v>
      </c>
    </row>
    <row r="115" spans="1:13" x14ac:dyDescent="0.35">
      <c r="A115">
        <f t="shared" si="19"/>
        <v>255</v>
      </c>
      <c r="B115" s="1">
        <v>47939</v>
      </c>
      <c r="C115" s="6">
        <f t="shared" si="14"/>
        <v>0</v>
      </c>
      <c r="D115" s="6">
        <f t="shared" si="15"/>
        <v>0</v>
      </c>
      <c r="E115" s="6">
        <f t="shared" si="18"/>
        <v>0</v>
      </c>
      <c r="F115" s="6"/>
      <c r="G115" s="6"/>
      <c r="H115" s="6">
        <f t="shared" si="11"/>
        <v>0</v>
      </c>
      <c r="I115" s="6">
        <f t="shared" si="16"/>
        <v>0</v>
      </c>
      <c r="J115" s="6">
        <f t="shared" si="17"/>
        <v>0</v>
      </c>
      <c r="K115" s="6">
        <f t="shared" si="13"/>
        <v>0</v>
      </c>
      <c r="L115" s="6">
        <f t="shared" si="12"/>
        <v>0</v>
      </c>
      <c r="M115" s="17">
        <f>VLOOKUP(B115,Encargos!$A$8:$B$652,2,0)</f>
        <v>2.4659999999999999E-3</v>
      </c>
    </row>
    <row r="116" spans="1:13" x14ac:dyDescent="0.35">
      <c r="A116">
        <f t="shared" si="19"/>
        <v>254</v>
      </c>
      <c r="B116" s="1">
        <v>47969</v>
      </c>
      <c r="C116" s="6">
        <f t="shared" si="14"/>
        <v>0</v>
      </c>
      <c r="D116" s="6">
        <f t="shared" si="15"/>
        <v>0</v>
      </c>
      <c r="E116" s="6">
        <f t="shared" si="18"/>
        <v>0</v>
      </c>
      <c r="F116" s="6"/>
      <c r="G116" s="6"/>
      <c r="H116" s="6">
        <f t="shared" si="11"/>
        <v>0</v>
      </c>
      <c r="I116" s="6">
        <f t="shared" si="16"/>
        <v>0</v>
      </c>
      <c r="J116" s="6">
        <f t="shared" si="17"/>
        <v>0</v>
      </c>
      <c r="K116" s="6">
        <f t="shared" si="13"/>
        <v>0</v>
      </c>
      <c r="L116" s="6">
        <f t="shared" si="12"/>
        <v>0</v>
      </c>
      <c r="M116" s="17">
        <f>VLOOKUP(B116,Encargos!$A$8:$B$652,2,0)</f>
        <v>2.4659999999999999E-3</v>
      </c>
    </row>
    <row r="117" spans="1:13" x14ac:dyDescent="0.35">
      <c r="A117">
        <f t="shared" si="19"/>
        <v>253</v>
      </c>
      <c r="B117" s="1">
        <v>48000</v>
      </c>
      <c r="C117" s="6">
        <f t="shared" si="14"/>
        <v>0</v>
      </c>
      <c r="D117" s="6">
        <f t="shared" si="15"/>
        <v>0</v>
      </c>
      <c r="E117" s="6">
        <f t="shared" si="18"/>
        <v>0</v>
      </c>
      <c r="F117" s="6"/>
      <c r="G117" s="6"/>
      <c r="H117" s="6">
        <f t="shared" si="11"/>
        <v>0</v>
      </c>
      <c r="I117" s="6">
        <f t="shared" si="16"/>
        <v>0</v>
      </c>
      <c r="J117" s="6">
        <f t="shared" si="17"/>
        <v>0</v>
      </c>
      <c r="K117" s="6">
        <f t="shared" si="13"/>
        <v>0</v>
      </c>
      <c r="L117" s="6">
        <f t="shared" si="12"/>
        <v>0</v>
      </c>
      <c r="M117" s="17">
        <f>VLOOKUP(B117,Encargos!$A$8:$B$652,2,0)</f>
        <v>2.4659999999999999E-3</v>
      </c>
    </row>
    <row r="118" spans="1:13" x14ac:dyDescent="0.35">
      <c r="A118">
        <f t="shared" si="19"/>
        <v>252</v>
      </c>
      <c r="B118" s="1">
        <v>48030</v>
      </c>
      <c r="C118" s="6">
        <f t="shared" si="14"/>
        <v>0</v>
      </c>
      <c r="D118" s="6">
        <f t="shared" si="15"/>
        <v>0</v>
      </c>
      <c r="E118" s="6">
        <f t="shared" si="18"/>
        <v>0</v>
      </c>
      <c r="F118" s="6"/>
      <c r="G118" s="6"/>
      <c r="H118" s="6">
        <f t="shared" si="11"/>
        <v>0</v>
      </c>
      <c r="I118" s="6">
        <f t="shared" si="16"/>
        <v>0</v>
      </c>
      <c r="J118" s="6">
        <f t="shared" si="17"/>
        <v>0</v>
      </c>
      <c r="K118" s="6">
        <f t="shared" si="13"/>
        <v>0</v>
      </c>
      <c r="L118" s="6">
        <f t="shared" si="12"/>
        <v>0</v>
      </c>
      <c r="M118" s="17">
        <f>VLOOKUP(B118,Encargos!$A$8:$B$652,2,0)</f>
        <v>2.4659999999999999E-3</v>
      </c>
    </row>
    <row r="119" spans="1:13" x14ac:dyDescent="0.35">
      <c r="A119">
        <f t="shared" si="19"/>
        <v>251</v>
      </c>
      <c r="B119" s="1">
        <v>48061</v>
      </c>
      <c r="C119" s="6">
        <f t="shared" si="14"/>
        <v>0</v>
      </c>
      <c r="D119" s="6">
        <f t="shared" si="15"/>
        <v>0</v>
      </c>
      <c r="E119" s="6">
        <f t="shared" si="18"/>
        <v>0</v>
      </c>
      <c r="F119" s="6"/>
      <c r="G119" s="6"/>
      <c r="H119" s="6">
        <f t="shared" si="11"/>
        <v>0</v>
      </c>
      <c r="I119" s="6">
        <f t="shared" si="16"/>
        <v>0</v>
      </c>
      <c r="J119" s="6">
        <f t="shared" si="17"/>
        <v>0</v>
      </c>
      <c r="K119" s="6">
        <f t="shared" si="13"/>
        <v>0</v>
      </c>
      <c r="L119" s="6">
        <f t="shared" si="12"/>
        <v>0</v>
      </c>
      <c r="M119" s="17">
        <f>VLOOKUP(B119,Encargos!$A$8:$B$652,2,0)</f>
        <v>2.4659999999999999E-3</v>
      </c>
    </row>
    <row r="120" spans="1:13" x14ac:dyDescent="0.35">
      <c r="A120">
        <f t="shared" si="19"/>
        <v>250</v>
      </c>
      <c r="B120" s="1">
        <v>48092</v>
      </c>
      <c r="C120" s="6">
        <f t="shared" si="14"/>
        <v>0</v>
      </c>
      <c r="D120" s="6">
        <f t="shared" si="15"/>
        <v>0</v>
      </c>
      <c r="E120" s="6">
        <f t="shared" si="18"/>
        <v>0</v>
      </c>
      <c r="F120" s="6"/>
      <c r="G120" s="6"/>
      <c r="H120" s="6">
        <f t="shared" si="11"/>
        <v>0</v>
      </c>
      <c r="I120" s="6">
        <f t="shared" si="16"/>
        <v>0</v>
      </c>
      <c r="J120" s="6">
        <f t="shared" si="17"/>
        <v>0</v>
      </c>
      <c r="K120" s="6">
        <f t="shared" si="13"/>
        <v>0</v>
      </c>
      <c r="L120" s="6">
        <f t="shared" si="12"/>
        <v>0</v>
      </c>
      <c r="M120" s="17">
        <f>VLOOKUP(B120,Encargos!$A$8:$B$652,2,0)</f>
        <v>2.4659999999999999E-3</v>
      </c>
    </row>
    <row r="121" spans="1:13" x14ac:dyDescent="0.35">
      <c r="A121">
        <f t="shared" si="19"/>
        <v>249</v>
      </c>
      <c r="B121" s="1">
        <v>48122</v>
      </c>
      <c r="C121" s="6">
        <f t="shared" si="14"/>
        <v>0</v>
      </c>
      <c r="D121" s="6">
        <f t="shared" si="15"/>
        <v>0</v>
      </c>
      <c r="E121" s="6">
        <f t="shared" si="18"/>
        <v>0</v>
      </c>
      <c r="F121" s="6"/>
      <c r="G121" s="6"/>
      <c r="H121" s="6">
        <f t="shared" si="11"/>
        <v>0</v>
      </c>
      <c r="I121" s="6">
        <f t="shared" si="16"/>
        <v>0</v>
      </c>
      <c r="J121" s="6">
        <f t="shared" si="17"/>
        <v>0</v>
      </c>
      <c r="K121" s="6">
        <f t="shared" si="13"/>
        <v>0</v>
      </c>
      <c r="L121" s="6">
        <f t="shared" si="12"/>
        <v>0</v>
      </c>
      <c r="M121" s="17">
        <f>VLOOKUP(B121,Encargos!$A$8:$B$652,2,0)</f>
        <v>2.4659999999999999E-3</v>
      </c>
    </row>
    <row r="122" spans="1:13" x14ac:dyDescent="0.35">
      <c r="A122">
        <f t="shared" si="19"/>
        <v>248</v>
      </c>
      <c r="B122" s="1">
        <v>48153</v>
      </c>
      <c r="C122" s="6">
        <f t="shared" si="14"/>
        <v>0</v>
      </c>
      <c r="D122" s="6">
        <f t="shared" si="15"/>
        <v>0</v>
      </c>
      <c r="E122" s="6">
        <f t="shared" si="18"/>
        <v>0</v>
      </c>
      <c r="F122" s="6"/>
      <c r="G122" s="6"/>
      <c r="H122" s="6">
        <f t="shared" si="11"/>
        <v>0</v>
      </c>
      <c r="I122" s="6">
        <f t="shared" si="16"/>
        <v>0</v>
      </c>
      <c r="J122" s="6">
        <f t="shared" si="17"/>
        <v>0</v>
      </c>
      <c r="K122" s="6">
        <f t="shared" si="13"/>
        <v>0</v>
      </c>
      <c r="L122" s="6">
        <f t="shared" si="12"/>
        <v>0</v>
      </c>
      <c r="M122" s="17">
        <f>VLOOKUP(B122,Encargos!$A$8:$B$652,2,0)</f>
        <v>2.4659999999999999E-3</v>
      </c>
    </row>
    <row r="123" spans="1:13" x14ac:dyDescent="0.35">
      <c r="A123">
        <f t="shared" si="19"/>
        <v>247</v>
      </c>
      <c r="B123" s="1">
        <v>48183</v>
      </c>
      <c r="C123" s="6">
        <f t="shared" si="14"/>
        <v>0</v>
      </c>
      <c r="D123" s="6">
        <f t="shared" si="15"/>
        <v>0</v>
      </c>
      <c r="E123" s="6">
        <f t="shared" si="18"/>
        <v>0</v>
      </c>
      <c r="F123" s="6"/>
      <c r="G123" s="6"/>
      <c r="H123" s="6">
        <f t="shared" si="11"/>
        <v>0</v>
      </c>
      <c r="I123" s="6">
        <f t="shared" si="16"/>
        <v>0</v>
      </c>
      <c r="J123" s="6">
        <f t="shared" si="17"/>
        <v>0</v>
      </c>
      <c r="K123" s="6">
        <f t="shared" si="13"/>
        <v>0</v>
      </c>
      <c r="L123" s="6">
        <f t="shared" si="12"/>
        <v>0</v>
      </c>
      <c r="M123" s="17">
        <f>VLOOKUP(B123,Encargos!$A$8:$B$652,2,0)</f>
        <v>2.4659999999999999E-3</v>
      </c>
    </row>
    <row r="124" spans="1:13" x14ac:dyDescent="0.35">
      <c r="A124">
        <f t="shared" si="19"/>
        <v>246</v>
      </c>
      <c r="B124" s="1">
        <v>48214</v>
      </c>
      <c r="C124" s="6">
        <f t="shared" si="14"/>
        <v>0</v>
      </c>
      <c r="D124" s="6">
        <f t="shared" si="15"/>
        <v>0</v>
      </c>
      <c r="E124" s="6">
        <f t="shared" si="18"/>
        <v>0</v>
      </c>
      <c r="F124" s="6"/>
      <c r="G124" s="6"/>
      <c r="H124" s="6">
        <f t="shared" si="11"/>
        <v>0</v>
      </c>
      <c r="I124" s="6">
        <f t="shared" si="16"/>
        <v>0</v>
      </c>
      <c r="J124" s="6">
        <f t="shared" si="17"/>
        <v>0</v>
      </c>
      <c r="K124" s="6">
        <f t="shared" si="13"/>
        <v>0</v>
      </c>
      <c r="L124" s="6">
        <f t="shared" si="12"/>
        <v>0</v>
      </c>
      <c r="M124" s="17">
        <f>VLOOKUP(B124,Encargos!$A$8:$B$652,2,0)</f>
        <v>2.4659999999999999E-3</v>
      </c>
    </row>
    <row r="125" spans="1:13" x14ac:dyDescent="0.35">
      <c r="A125">
        <f t="shared" si="19"/>
        <v>245</v>
      </c>
      <c r="B125" s="1">
        <v>48245</v>
      </c>
      <c r="C125" s="6">
        <f t="shared" si="14"/>
        <v>0</v>
      </c>
      <c r="D125" s="6">
        <f t="shared" si="15"/>
        <v>0</v>
      </c>
      <c r="E125" s="6">
        <f t="shared" si="18"/>
        <v>0</v>
      </c>
      <c r="F125" s="6"/>
      <c r="G125" s="6"/>
      <c r="H125" s="6">
        <f t="shared" si="11"/>
        <v>0</v>
      </c>
      <c r="I125" s="6">
        <f t="shared" si="16"/>
        <v>0</v>
      </c>
      <c r="J125" s="6">
        <f t="shared" si="17"/>
        <v>0</v>
      </c>
      <c r="K125" s="6">
        <f t="shared" si="13"/>
        <v>0</v>
      </c>
      <c r="L125" s="6">
        <f t="shared" si="12"/>
        <v>0</v>
      </c>
      <c r="M125" s="17">
        <f>VLOOKUP(B125,Encargos!$A$8:$B$652,2,0)</f>
        <v>2.4659999999999999E-3</v>
      </c>
    </row>
    <row r="126" spans="1:13" x14ac:dyDescent="0.35">
      <c r="A126">
        <f t="shared" si="19"/>
        <v>244</v>
      </c>
      <c r="B126" s="1">
        <v>48274</v>
      </c>
      <c r="C126" s="6">
        <f t="shared" si="14"/>
        <v>0</v>
      </c>
      <c r="D126" s="6">
        <f t="shared" si="15"/>
        <v>0</v>
      </c>
      <c r="E126" s="6">
        <f t="shared" si="18"/>
        <v>0</v>
      </c>
      <c r="F126" s="6"/>
      <c r="G126" s="6"/>
      <c r="H126" s="6">
        <f t="shared" si="11"/>
        <v>0</v>
      </c>
      <c r="I126" s="6">
        <f t="shared" si="16"/>
        <v>0</v>
      </c>
      <c r="J126" s="6">
        <f t="shared" si="17"/>
        <v>0</v>
      </c>
      <c r="K126" s="6">
        <f t="shared" si="13"/>
        <v>0</v>
      </c>
      <c r="L126" s="6">
        <f t="shared" si="12"/>
        <v>0</v>
      </c>
      <c r="M126" s="17">
        <f>VLOOKUP(B126,Encargos!$A$8:$B$652,2,0)</f>
        <v>2.4659999999999999E-3</v>
      </c>
    </row>
    <row r="127" spans="1:13" x14ac:dyDescent="0.35">
      <c r="A127">
        <f t="shared" si="19"/>
        <v>243</v>
      </c>
      <c r="B127" s="1">
        <v>48305</v>
      </c>
      <c r="C127" s="6">
        <f t="shared" si="14"/>
        <v>0</v>
      </c>
      <c r="D127" s="6">
        <f t="shared" si="15"/>
        <v>0</v>
      </c>
      <c r="E127" s="6">
        <f t="shared" si="18"/>
        <v>0</v>
      </c>
      <c r="F127" s="6"/>
      <c r="G127" s="6"/>
      <c r="H127" s="6">
        <f t="shared" si="11"/>
        <v>0</v>
      </c>
      <c r="I127" s="6">
        <f t="shared" si="16"/>
        <v>0</v>
      </c>
      <c r="J127" s="6">
        <f t="shared" si="17"/>
        <v>0</v>
      </c>
      <c r="K127" s="6">
        <f t="shared" si="13"/>
        <v>0</v>
      </c>
      <c r="L127" s="6">
        <f t="shared" si="12"/>
        <v>0</v>
      </c>
      <c r="M127" s="17">
        <f>VLOOKUP(B127,Encargos!$A$8:$B$652,2,0)</f>
        <v>2.4659999999999999E-3</v>
      </c>
    </row>
    <row r="128" spans="1:13" x14ac:dyDescent="0.35">
      <c r="A128">
        <f t="shared" si="19"/>
        <v>242</v>
      </c>
      <c r="B128" s="1">
        <v>48335</v>
      </c>
      <c r="C128" s="6">
        <f t="shared" si="14"/>
        <v>0</v>
      </c>
      <c r="D128" s="6">
        <f t="shared" si="15"/>
        <v>0</v>
      </c>
      <c r="E128" s="6">
        <f t="shared" si="18"/>
        <v>0</v>
      </c>
      <c r="F128" s="6"/>
      <c r="G128" s="6"/>
      <c r="H128" s="6">
        <f t="shared" si="11"/>
        <v>0</v>
      </c>
      <c r="I128" s="6">
        <f t="shared" si="16"/>
        <v>0</v>
      </c>
      <c r="J128" s="6">
        <f t="shared" si="17"/>
        <v>0</v>
      </c>
      <c r="K128" s="6">
        <f t="shared" si="13"/>
        <v>0</v>
      </c>
      <c r="L128" s="6">
        <f t="shared" si="12"/>
        <v>0</v>
      </c>
      <c r="M128" s="17">
        <f>VLOOKUP(B128,Encargos!$A$8:$B$652,2,0)</f>
        <v>2.4659999999999999E-3</v>
      </c>
    </row>
    <row r="129" spans="1:13" x14ac:dyDescent="0.35">
      <c r="A129">
        <f t="shared" si="19"/>
        <v>241</v>
      </c>
      <c r="B129" s="1">
        <v>48366</v>
      </c>
      <c r="C129" s="6">
        <f t="shared" si="14"/>
        <v>0</v>
      </c>
      <c r="D129" s="6">
        <f t="shared" si="15"/>
        <v>0</v>
      </c>
      <c r="E129" s="6">
        <f t="shared" si="18"/>
        <v>0</v>
      </c>
      <c r="F129" s="6"/>
      <c r="G129" s="6"/>
      <c r="H129" s="6">
        <f t="shared" si="11"/>
        <v>0</v>
      </c>
      <c r="I129" s="6">
        <f t="shared" si="16"/>
        <v>0</v>
      </c>
      <c r="J129" s="6">
        <f t="shared" si="17"/>
        <v>0</v>
      </c>
      <c r="K129" s="6">
        <f t="shared" si="13"/>
        <v>0</v>
      </c>
      <c r="L129" s="6">
        <f t="shared" si="12"/>
        <v>0</v>
      </c>
      <c r="M129" s="17">
        <f>VLOOKUP(B129,Encargos!$A$8:$B$652,2,0)</f>
        <v>2.4659999999999999E-3</v>
      </c>
    </row>
    <row r="130" spans="1:13" x14ac:dyDescent="0.35">
      <c r="A130">
        <f t="shared" si="19"/>
        <v>240</v>
      </c>
      <c r="B130" s="1">
        <v>48396</v>
      </c>
      <c r="C130" s="6">
        <f t="shared" si="14"/>
        <v>0</v>
      </c>
      <c r="D130" s="6">
        <f t="shared" si="15"/>
        <v>0</v>
      </c>
      <c r="E130" s="6">
        <f t="shared" si="18"/>
        <v>0</v>
      </c>
      <c r="F130" s="6"/>
      <c r="G130" s="6"/>
      <c r="H130" s="6">
        <f t="shared" si="11"/>
        <v>0</v>
      </c>
      <c r="I130" s="6">
        <f t="shared" si="16"/>
        <v>0</v>
      </c>
      <c r="J130" s="6">
        <f t="shared" si="17"/>
        <v>0</v>
      </c>
      <c r="K130" s="6">
        <f t="shared" si="13"/>
        <v>0</v>
      </c>
      <c r="L130" s="6">
        <f t="shared" si="12"/>
        <v>0</v>
      </c>
      <c r="M130" s="17">
        <f>VLOOKUP(B130,Encargos!$A$8:$B$652,2,0)</f>
        <v>2.4659999999999999E-3</v>
      </c>
    </row>
    <row r="131" spans="1:13" x14ac:dyDescent="0.35">
      <c r="A131">
        <f t="shared" si="19"/>
        <v>239</v>
      </c>
      <c r="B131" s="1">
        <v>48427</v>
      </c>
      <c r="C131" s="6">
        <f t="shared" si="14"/>
        <v>0</v>
      </c>
      <c r="D131" s="6">
        <f t="shared" si="15"/>
        <v>0</v>
      </c>
      <c r="E131" s="6">
        <f t="shared" si="18"/>
        <v>0</v>
      </c>
      <c r="F131" s="6"/>
      <c r="G131" s="6"/>
      <c r="H131" s="6">
        <f t="shared" si="11"/>
        <v>0</v>
      </c>
      <c r="I131" s="6">
        <f t="shared" si="16"/>
        <v>0</v>
      </c>
      <c r="J131" s="6">
        <f t="shared" si="17"/>
        <v>0</v>
      </c>
      <c r="K131" s="6">
        <f t="shared" si="13"/>
        <v>0</v>
      </c>
      <c r="L131" s="6">
        <f t="shared" si="12"/>
        <v>0</v>
      </c>
      <c r="M131" s="17">
        <f>VLOOKUP(B131,Encargos!$A$8:$B$652,2,0)</f>
        <v>2.4659999999999999E-3</v>
      </c>
    </row>
    <row r="132" spans="1:13" x14ac:dyDescent="0.35">
      <c r="A132">
        <f t="shared" si="19"/>
        <v>238</v>
      </c>
      <c r="B132" s="1">
        <v>48458</v>
      </c>
      <c r="C132" s="6">
        <f t="shared" si="14"/>
        <v>0</v>
      </c>
      <c r="D132" s="6">
        <f t="shared" si="15"/>
        <v>0</v>
      </c>
      <c r="E132" s="6">
        <f t="shared" si="18"/>
        <v>0</v>
      </c>
      <c r="F132" s="6"/>
      <c r="G132" s="6"/>
      <c r="H132" s="6">
        <f t="shared" si="11"/>
        <v>0</v>
      </c>
      <c r="I132" s="6">
        <f t="shared" si="16"/>
        <v>0</v>
      </c>
      <c r="J132" s="6">
        <f t="shared" si="17"/>
        <v>0</v>
      </c>
      <c r="K132" s="6">
        <f t="shared" si="13"/>
        <v>0</v>
      </c>
      <c r="L132" s="6">
        <f t="shared" si="12"/>
        <v>0</v>
      </c>
      <c r="M132" s="17">
        <f>VLOOKUP(B132,Encargos!$A$8:$B$652,2,0)</f>
        <v>2.4659999999999999E-3</v>
      </c>
    </row>
    <row r="133" spans="1:13" x14ac:dyDescent="0.35">
      <c r="A133">
        <f t="shared" si="19"/>
        <v>237</v>
      </c>
      <c r="B133" s="1">
        <v>48488</v>
      </c>
      <c r="C133" s="6">
        <f t="shared" si="14"/>
        <v>0</v>
      </c>
      <c r="D133" s="6">
        <f t="shared" si="15"/>
        <v>0</v>
      </c>
      <c r="E133" s="6">
        <f t="shared" si="18"/>
        <v>0</v>
      </c>
      <c r="F133" s="6"/>
      <c r="G133" s="6"/>
      <c r="H133" s="6">
        <f t="shared" ref="H133:H196" si="20">SUM(E133:G133)*$N$4</f>
        <v>0</v>
      </c>
      <c r="I133" s="6">
        <f t="shared" si="16"/>
        <v>0</v>
      </c>
      <c r="J133" s="6">
        <f t="shared" si="17"/>
        <v>0</v>
      </c>
      <c r="K133" s="6">
        <f t="shared" si="13"/>
        <v>0</v>
      </c>
      <c r="L133" s="6">
        <f t="shared" ref="L133:L196" si="21">SUM(E133:H133)-I133</f>
        <v>0</v>
      </c>
      <c r="M133" s="17">
        <f>VLOOKUP(B133,Encargos!$A$8:$B$652,2,0)</f>
        <v>2.4659999999999999E-3</v>
      </c>
    </row>
    <row r="134" spans="1:13" x14ac:dyDescent="0.35">
      <c r="A134">
        <f t="shared" si="19"/>
        <v>236</v>
      </c>
      <c r="B134" s="1">
        <v>48519</v>
      </c>
      <c r="C134" s="6">
        <f t="shared" si="14"/>
        <v>0</v>
      </c>
      <c r="D134" s="6">
        <f t="shared" si="15"/>
        <v>0</v>
      </c>
      <c r="E134" s="6">
        <f t="shared" si="18"/>
        <v>0</v>
      </c>
      <c r="F134" s="6"/>
      <c r="G134" s="6"/>
      <c r="H134" s="6">
        <f t="shared" si="20"/>
        <v>0</v>
      </c>
      <c r="I134" s="6">
        <f t="shared" si="16"/>
        <v>0</v>
      </c>
      <c r="J134" s="6">
        <f t="shared" si="17"/>
        <v>0</v>
      </c>
      <c r="K134" s="6">
        <f t="shared" si="13"/>
        <v>0</v>
      </c>
      <c r="L134" s="6">
        <f t="shared" si="21"/>
        <v>0</v>
      </c>
      <c r="M134" s="17">
        <f>VLOOKUP(B134,Encargos!$A$8:$B$652,2,0)</f>
        <v>2.4659999999999999E-3</v>
      </c>
    </row>
    <row r="135" spans="1:13" x14ac:dyDescent="0.35">
      <c r="A135">
        <f t="shared" si="19"/>
        <v>235</v>
      </c>
      <c r="B135" s="1">
        <v>48549</v>
      </c>
      <c r="C135" s="6">
        <f t="shared" si="14"/>
        <v>0</v>
      </c>
      <c r="D135" s="6">
        <f t="shared" si="15"/>
        <v>0</v>
      </c>
      <c r="E135" s="6">
        <f t="shared" si="18"/>
        <v>0</v>
      </c>
      <c r="F135" s="6"/>
      <c r="G135" s="6"/>
      <c r="H135" s="6">
        <f t="shared" si="20"/>
        <v>0</v>
      </c>
      <c r="I135" s="6">
        <f t="shared" si="16"/>
        <v>0</v>
      </c>
      <c r="J135" s="6">
        <f t="shared" si="17"/>
        <v>0</v>
      </c>
      <c r="K135" s="6">
        <f t="shared" ref="K135:K198" si="22">I135-J135</f>
        <v>0</v>
      </c>
      <c r="L135" s="6">
        <f t="shared" si="21"/>
        <v>0</v>
      </c>
      <c r="M135" s="17">
        <f>VLOOKUP(B135,Encargos!$A$8:$B$652,2,0)</f>
        <v>2.4659999999999999E-3</v>
      </c>
    </row>
    <row r="136" spans="1:13" x14ac:dyDescent="0.35">
      <c r="A136">
        <f t="shared" si="19"/>
        <v>234</v>
      </c>
      <c r="B136" s="1">
        <v>48580</v>
      </c>
      <c r="C136" s="6">
        <f t="shared" si="14"/>
        <v>0</v>
      </c>
      <c r="D136" s="6">
        <f t="shared" si="15"/>
        <v>0</v>
      </c>
      <c r="E136" s="6">
        <f t="shared" si="18"/>
        <v>0</v>
      </c>
      <c r="F136" s="6"/>
      <c r="G136" s="6"/>
      <c r="H136" s="6">
        <f t="shared" si="20"/>
        <v>0</v>
      </c>
      <c r="I136" s="6">
        <f t="shared" si="16"/>
        <v>0</v>
      </c>
      <c r="J136" s="6">
        <f t="shared" si="17"/>
        <v>0</v>
      </c>
      <c r="K136" s="6">
        <f t="shared" si="22"/>
        <v>0</v>
      </c>
      <c r="L136" s="6">
        <f t="shared" si="21"/>
        <v>0</v>
      </c>
      <c r="M136" s="17">
        <f>VLOOKUP(B136,Encargos!$A$8:$B$652,2,0)</f>
        <v>2.4659999999999999E-3</v>
      </c>
    </row>
    <row r="137" spans="1:13" x14ac:dyDescent="0.35">
      <c r="A137">
        <f t="shared" si="19"/>
        <v>233</v>
      </c>
      <c r="B137" s="1">
        <v>48611</v>
      </c>
      <c r="C137" s="6">
        <f t="shared" si="14"/>
        <v>0</v>
      </c>
      <c r="D137" s="6">
        <f t="shared" si="15"/>
        <v>0</v>
      </c>
      <c r="E137" s="6">
        <f t="shared" si="18"/>
        <v>0</v>
      </c>
      <c r="F137" s="6"/>
      <c r="G137" s="6"/>
      <c r="H137" s="6">
        <f t="shared" si="20"/>
        <v>0</v>
      </c>
      <c r="I137" s="6">
        <f t="shared" si="16"/>
        <v>0</v>
      </c>
      <c r="J137" s="6">
        <f t="shared" si="17"/>
        <v>0</v>
      </c>
      <c r="K137" s="6">
        <f t="shared" si="22"/>
        <v>0</v>
      </c>
      <c r="L137" s="6">
        <f t="shared" si="21"/>
        <v>0</v>
      </c>
      <c r="M137" s="17">
        <f>VLOOKUP(B137,Encargos!$A$8:$B$652,2,0)</f>
        <v>2.4659999999999999E-3</v>
      </c>
    </row>
    <row r="138" spans="1:13" x14ac:dyDescent="0.35">
      <c r="A138">
        <f t="shared" si="19"/>
        <v>232</v>
      </c>
      <c r="B138" s="1">
        <v>48639</v>
      </c>
      <c r="C138" s="6">
        <f t="shared" ref="C138:C201" si="23">L137</f>
        <v>0</v>
      </c>
      <c r="D138" s="6">
        <f t="shared" ref="D138:D201" si="24">C138*M138</f>
        <v>0</v>
      </c>
      <c r="E138" s="6">
        <f t="shared" si="18"/>
        <v>0</v>
      </c>
      <c r="F138" s="6"/>
      <c r="G138" s="6"/>
      <c r="H138" s="6">
        <f t="shared" si="20"/>
        <v>0</v>
      </c>
      <c r="I138" s="6">
        <f t="shared" ref="I138:I201" si="25">PMT($N$4,A138,-SUM(E138:G138))</f>
        <v>0</v>
      </c>
      <c r="J138" s="6">
        <f t="shared" ref="J138:J201" si="26">H138</f>
        <v>0</v>
      </c>
      <c r="K138" s="6">
        <f t="shared" si="22"/>
        <v>0</v>
      </c>
      <c r="L138" s="6">
        <f t="shared" si="21"/>
        <v>0</v>
      </c>
      <c r="M138" s="17">
        <f>VLOOKUP(B138,Encargos!$A$8:$B$652,2,0)</f>
        <v>2.4659999999999999E-3</v>
      </c>
    </row>
    <row r="139" spans="1:13" x14ac:dyDescent="0.35">
      <c r="A139">
        <f t="shared" si="19"/>
        <v>231</v>
      </c>
      <c r="B139" s="1">
        <v>48670</v>
      </c>
      <c r="C139" s="6">
        <f t="shared" si="23"/>
        <v>0</v>
      </c>
      <c r="D139" s="6">
        <f t="shared" si="24"/>
        <v>0</v>
      </c>
      <c r="E139" s="6">
        <f t="shared" ref="E139:E202" si="27">C139+D139</f>
        <v>0</v>
      </c>
      <c r="F139" s="6"/>
      <c r="G139" s="6"/>
      <c r="H139" s="6">
        <f t="shared" si="20"/>
        <v>0</v>
      </c>
      <c r="I139" s="6">
        <f t="shared" si="25"/>
        <v>0</v>
      </c>
      <c r="J139" s="6">
        <f t="shared" si="26"/>
        <v>0</v>
      </c>
      <c r="K139" s="6">
        <f t="shared" si="22"/>
        <v>0</v>
      </c>
      <c r="L139" s="6">
        <f t="shared" si="21"/>
        <v>0</v>
      </c>
      <c r="M139" s="17">
        <f>VLOOKUP(B139,Encargos!$A$8:$B$652,2,0)</f>
        <v>2.4659999999999999E-3</v>
      </c>
    </row>
    <row r="140" spans="1:13" x14ac:dyDescent="0.35">
      <c r="A140">
        <f t="shared" ref="A140:A203" si="28">A139-1</f>
        <v>230</v>
      </c>
      <c r="B140" s="1">
        <v>48700</v>
      </c>
      <c r="C140" s="6">
        <f t="shared" si="23"/>
        <v>0</v>
      </c>
      <c r="D140" s="6">
        <f t="shared" si="24"/>
        <v>0</v>
      </c>
      <c r="E140" s="6">
        <f t="shared" si="27"/>
        <v>0</v>
      </c>
      <c r="F140" s="6"/>
      <c r="G140" s="6"/>
      <c r="H140" s="6">
        <f t="shared" si="20"/>
        <v>0</v>
      </c>
      <c r="I140" s="6">
        <f t="shared" si="25"/>
        <v>0</v>
      </c>
      <c r="J140" s="6">
        <f t="shared" si="26"/>
        <v>0</v>
      </c>
      <c r="K140" s="6">
        <f t="shared" si="22"/>
        <v>0</v>
      </c>
      <c r="L140" s="6">
        <f t="shared" si="21"/>
        <v>0</v>
      </c>
      <c r="M140" s="17">
        <f>VLOOKUP(B140,Encargos!$A$8:$B$652,2,0)</f>
        <v>2.4659999999999999E-3</v>
      </c>
    </row>
    <row r="141" spans="1:13" x14ac:dyDescent="0.35">
      <c r="A141">
        <f t="shared" si="28"/>
        <v>229</v>
      </c>
      <c r="B141" s="1">
        <v>48731</v>
      </c>
      <c r="C141" s="6">
        <f t="shared" si="23"/>
        <v>0</v>
      </c>
      <c r="D141" s="6">
        <f t="shared" si="24"/>
        <v>0</v>
      </c>
      <c r="E141" s="6">
        <f t="shared" si="27"/>
        <v>0</v>
      </c>
      <c r="F141" s="6"/>
      <c r="G141" s="6"/>
      <c r="H141" s="6">
        <f t="shared" si="20"/>
        <v>0</v>
      </c>
      <c r="I141" s="6">
        <f t="shared" si="25"/>
        <v>0</v>
      </c>
      <c r="J141" s="6">
        <f t="shared" si="26"/>
        <v>0</v>
      </c>
      <c r="K141" s="6">
        <f t="shared" si="22"/>
        <v>0</v>
      </c>
      <c r="L141" s="6">
        <f t="shared" si="21"/>
        <v>0</v>
      </c>
      <c r="M141" s="17">
        <f>VLOOKUP(B141,Encargos!$A$8:$B$652,2,0)</f>
        <v>2.4659999999999999E-3</v>
      </c>
    </row>
    <row r="142" spans="1:13" x14ac:dyDescent="0.35">
      <c r="A142">
        <f t="shared" si="28"/>
        <v>228</v>
      </c>
      <c r="B142" s="1">
        <v>48761</v>
      </c>
      <c r="C142" s="6">
        <f t="shared" si="23"/>
        <v>0</v>
      </c>
      <c r="D142" s="6">
        <f t="shared" si="24"/>
        <v>0</v>
      </c>
      <c r="E142" s="6">
        <f t="shared" si="27"/>
        <v>0</v>
      </c>
      <c r="F142" s="6"/>
      <c r="G142" s="6"/>
      <c r="H142" s="6">
        <f t="shared" si="20"/>
        <v>0</v>
      </c>
      <c r="I142" s="6">
        <f t="shared" si="25"/>
        <v>0</v>
      </c>
      <c r="J142" s="6">
        <f t="shared" si="26"/>
        <v>0</v>
      </c>
      <c r="K142" s="6">
        <f t="shared" si="22"/>
        <v>0</v>
      </c>
      <c r="L142" s="6">
        <f t="shared" si="21"/>
        <v>0</v>
      </c>
      <c r="M142" s="17">
        <f>VLOOKUP(B142,Encargos!$A$8:$B$652,2,0)</f>
        <v>2.4659999999999999E-3</v>
      </c>
    </row>
    <row r="143" spans="1:13" x14ac:dyDescent="0.35">
      <c r="A143">
        <f t="shared" si="28"/>
        <v>227</v>
      </c>
      <c r="B143" s="1">
        <v>48792</v>
      </c>
      <c r="C143" s="6">
        <f t="shared" si="23"/>
        <v>0</v>
      </c>
      <c r="D143" s="6">
        <f t="shared" si="24"/>
        <v>0</v>
      </c>
      <c r="E143" s="6">
        <f t="shared" si="27"/>
        <v>0</v>
      </c>
      <c r="F143" s="6"/>
      <c r="G143" s="6"/>
      <c r="H143" s="6">
        <f t="shared" si="20"/>
        <v>0</v>
      </c>
      <c r="I143" s="6">
        <f t="shared" si="25"/>
        <v>0</v>
      </c>
      <c r="J143" s="6">
        <f t="shared" si="26"/>
        <v>0</v>
      </c>
      <c r="K143" s="6">
        <f t="shared" si="22"/>
        <v>0</v>
      </c>
      <c r="L143" s="6">
        <f t="shared" si="21"/>
        <v>0</v>
      </c>
      <c r="M143" s="17">
        <f>VLOOKUP(B143,Encargos!$A$8:$B$652,2,0)</f>
        <v>2.4659999999999999E-3</v>
      </c>
    </row>
    <row r="144" spans="1:13" x14ac:dyDescent="0.35">
      <c r="A144">
        <f t="shared" si="28"/>
        <v>226</v>
      </c>
      <c r="B144" s="1">
        <v>48823</v>
      </c>
      <c r="C144" s="6">
        <f t="shared" si="23"/>
        <v>0</v>
      </c>
      <c r="D144" s="6">
        <f t="shared" si="24"/>
        <v>0</v>
      </c>
      <c r="E144" s="6">
        <f t="shared" si="27"/>
        <v>0</v>
      </c>
      <c r="F144" s="6"/>
      <c r="G144" s="6"/>
      <c r="H144" s="6">
        <f t="shared" si="20"/>
        <v>0</v>
      </c>
      <c r="I144" s="6">
        <f t="shared" si="25"/>
        <v>0</v>
      </c>
      <c r="J144" s="6">
        <f t="shared" si="26"/>
        <v>0</v>
      </c>
      <c r="K144" s="6">
        <f t="shared" si="22"/>
        <v>0</v>
      </c>
      <c r="L144" s="6">
        <f t="shared" si="21"/>
        <v>0</v>
      </c>
      <c r="M144" s="17">
        <f>VLOOKUP(B144,Encargos!$A$8:$B$652,2,0)</f>
        <v>2.4659999999999999E-3</v>
      </c>
    </row>
    <row r="145" spans="1:13" x14ac:dyDescent="0.35">
      <c r="A145">
        <f t="shared" si="28"/>
        <v>225</v>
      </c>
      <c r="B145" s="1">
        <v>48853</v>
      </c>
      <c r="C145" s="6">
        <f t="shared" si="23"/>
        <v>0</v>
      </c>
      <c r="D145" s="6">
        <f t="shared" si="24"/>
        <v>0</v>
      </c>
      <c r="E145" s="6">
        <f t="shared" si="27"/>
        <v>0</v>
      </c>
      <c r="F145" s="6"/>
      <c r="G145" s="6"/>
      <c r="H145" s="6">
        <f t="shared" si="20"/>
        <v>0</v>
      </c>
      <c r="I145" s="6">
        <f t="shared" si="25"/>
        <v>0</v>
      </c>
      <c r="J145" s="6">
        <f t="shared" si="26"/>
        <v>0</v>
      </c>
      <c r="K145" s="6">
        <f t="shared" si="22"/>
        <v>0</v>
      </c>
      <c r="L145" s="6">
        <f t="shared" si="21"/>
        <v>0</v>
      </c>
      <c r="M145" s="17">
        <f>VLOOKUP(B145,Encargos!$A$8:$B$652,2,0)</f>
        <v>2.4659999999999999E-3</v>
      </c>
    </row>
    <row r="146" spans="1:13" x14ac:dyDescent="0.35">
      <c r="A146">
        <f t="shared" si="28"/>
        <v>224</v>
      </c>
      <c r="B146" s="1">
        <v>48884</v>
      </c>
      <c r="C146" s="6">
        <f t="shared" si="23"/>
        <v>0</v>
      </c>
      <c r="D146" s="6">
        <f t="shared" si="24"/>
        <v>0</v>
      </c>
      <c r="E146" s="6">
        <f t="shared" si="27"/>
        <v>0</v>
      </c>
      <c r="F146" s="6"/>
      <c r="G146" s="6"/>
      <c r="H146" s="6">
        <f t="shared" si="20"/>
        <v>0</v>
      </c>
      <c r="I146" s="6">
        <f t="shared" si="25"/>
        <v>0</v>
      </c>
      <c r="J146" s="6">
        <f t="shared" si="26"/>
        <v>0</v>
      </c>
      <c r="K146" s="6">
        <f t="shared" si="22"/>
        <v>0</v>
      </c>
      <c r="L146" s="6">
        <f t="shared" si="21"/>
        <v>0</v>
      </c>
      <c r="M146" s="17">
        <f>VLOOKUP(B146,Encargos!$A$8:$B$652,2,0)</f>
        <v>2.4659999999999999E-3</v>
      </c>
    </row>
    <row r="147" spans="1:13" x14ac:dyDescent="0.35">
      <c r="A147">
        <f t="shared" si="28"/>
        <v>223</v>
      </c>
      <c r="B147" s="1">
        <v>48914</v>
      </c>
      <c r="C147" s="6">
        <f t="shared" si="23"/>
        <v>0</v>
      </c>
      <c r="D147" s="6">
        <f t="shared" si="24"/>
        <v>0</v>
      </c>
      <c r="E147" s="6">
        <f t="shared" si="27"/>
        <v>0</v>
      </c>
      <c r="F147" s="6"/>
      <c r="G147" s="6"/>
      <c r="H147" s="6">
        <f t="shared" si="20"/>
        <v>0</v>
      </c>
      <c r="I147" s="6">
        <f t="shared" si="25"/>
        <v>0</v>
      </c>
      <c r="J147" s="6">
        <f t="shared" si="26"/>
        <v>0</v>
      </c>
      <c r="K147" s="6">
        <f t="shared" si="22"/>
        <v>0</v>
      </c>
      <c r="L147" s="6">
        <f t="shared" si="21"/>
        <v>0</v>
      </c>
      <c r="M147" s="17">
        <f>VLOOKUP(B147,Encargos!$A$8:$B$652,2,0)</f>
        <v>2.4659999999999999E-3</v>
      </c>
    </row>
    <row r="148" spans="1:13" x14ac:dyDescent="0.35">
      <c r="A148">
        <f t="shared" si="28"/>
        <v>222</v>
      </c>
      <c r="B148" s="1">
        <v>48945</v>
      </c>
      <c r="C148" s="6">
        <f t="shared" si="23"/>
        <v>0</v>
      </c>
      <c r="D148" s="6">
        <f t="shared" si="24"/>
        <v>0</v>
      </c>
      <c r="E148" s="6">
        <f t="shared" si="27"/>
        <v>0</v>
      </c>
      <c r="F148" s="6"/>
      <c r="G148" s="6"/>
      <c r="H148" s="6">
        <f t="shared" si="20"/>
        <v>0</v>
      </c>
      <c r="I148" s="6">
        <f t="shared" si="25"/>
        <v>0</v>
      </c>
      <c r="J148" s="6">
        <f t="shared" si="26"/>
        <v>0</v>
      </c>
      <c r="K148" s="6">
        <f t="shared" si="22"/>
        <v>0</v>
      </c>
      <c r="L148" s="6">
        <f t="shared" si="21"/>
        <v>0</v>
      </c>
      <c r="M148" s="17">
        <f>VLOOKUP(B148,Encargos!$A$8:$B$652,2,0)</f>
        <v>2.4659999999999999E-3</v>
      </c>
    </row>
    <row r="149" spans="1:13" x14ac:dyDescent="0.35">
      <c r="A149">
        <f t="shared" si="28"/>
        <v>221</v>
      </c>
      <c r="B149" s="1">
        <v>48976</v>
      </c>
      <c r="C149" s="6">
        <f t="shared" si="23"/>
        <v>0</v>
      </c>
      <c r="D149" s="6">
        <f t="shared" si="24"/>
        <v>0</v>
      </c>
      <c r="E149" s="6">
        <f t="shared" si="27"/>
        <v>0</v>
      </c>
      <c r="F149" s="6"/>
      <c r="G149" s="6"/>
      <c r="H149" s="6">
        <f t="shared" si="20"/>
        <v>0</v>
      </c>
      <c r="I149" s="6">
        <f t="shared" si="25"/>
        <v>0</v>
      </c>
      <c r="J149" s="6">
        <f t="shared" si="26"/>
        <v>0</v>
      </c>
      <c r="K149" s="6">
        <f t="shared" si="22"/>
        <v>0</v>
      </c>
      <c r="L149" s="6">
        <f t="shared" si="21"/>
        <v>0</v>
      </c>
      <c r="M149" s="17">
        <f>VLOOKUP(B149,Encargos!$A$8:$B$652,2,0)</f>
        <v>2.4659999999999999E-3</v>
      </c>
    </row>
    <row r="150" spans="1:13" x14ac:dyDescent="0.35">
      <c r="A150">
        <f t="shared" si="28"/>
        <v>220</v>
      </c>
      <c r="B150" s="1">
        <v>49004</v>
      </c>
      <c r="C150" s="6">
        <f t="shared" si="23"/>
        <v>0</v>
      </c>
      <c r="D150" s="6">
        <f t="shared" si="24"/>
        <v>0</v>
      </c>
      <c r="E150" s="6">
        <f t="shared" si="27"/>
        <v>0</v>
      </c>
      <c r="F150" s="6"/>
      <c r="G150" s="6"/>
      <c r="H150" s="6">
        <f t="shared" si="20"/>
        <v>0</v>
      </c>
      <c r="I150" s="6">
        <f t="shared" si="25"/>
        <v>0</v>
      </c>
      <c r="J150" s="6">
        <f t="shared" si="26"/>
        <v>0</v>
      </c>
      <c r="K150" s="6">
        <f t="shared" si="22"/>
        <v>0</v>
      </c>
      <c r="L150" s="6">
        <f t="shared" si="21"/>
        <v>0</v>
      </c>
      <c r="M150" s="17">
        <f>VLOOKUP(B150,Encargos!$A$8:$B$652,2,0)</f>
        <v>2.4659999999999999E-3</v>
      </c>
    </row>
    <row r="151" spans="1:13" x14ac:dyDescent="0.35">
      <c r="A151">
        <f t="shared" si="28"/>
        <v>219</v>
      </c>
      <c r="B151" s="1">
        <v>49035</v>
      </c>
      <c r="C151" s="6">
        <f t="shared" si="23"/>
        <v>0</v>
      </c>
      <c r="D151" s="6">
        <f t="shared" si="24"/>
        <v>0</v>
      </c>
      <c r="E151" s="6">
        <f t="shared" si="27"/>
        <v>0</v>
      </c>
      <c r="F151" s="6"/>
      <c r="G151" s="6"/>
      <c r="H151" s="6">
        <f t="shared" si="20"/>
        <v>0</v>
      </c>
      <c r="I151" s="6">
        <f t="shared" si="25"/>
        <v>0</v>
      </c>
      <c r="J151" s="6">
        <f t="shared" si="26"/>
        <v>0</v>
      </c>
      <c r="K151" s="6">
        <f t="shared" si="22"/>
        <v>0</v>
      </c>
      <c r="L151" s="6">
        <f t="shared" si="21"/>
        <v>0</v>
      </c>
      <c r="M151" s="17">
        <f>VLOOKUP(B151,Encargos!$A$8:$B$652,2,0)</f>
        <v>2.4659999999999999E-3</v>
      </c>
    </row>
    <row r="152" spans="1:13" x14ac:dyDescent="0.35">
      <c r="A152">
        <f t="shared" si="28"/>
        <v>218</v>
      </c>
      <c r="B152" s="1">
        <v>49065</v>
      </c>
      <c r="C152" s="6">
        <f t="shared" si="23"/>
        <v>0</v>
      </c>
      <c r="D152" s="6">
        <f t="shared" si="24"/>
        <v>0</v>
      </c>
      <c r="E152" s="6">
        <f t="shared" si="27"/>
        <v>0</v>
      </c>
      <c r="F152" s="6"/>
      <c r="G152" s="6"/>
      <c r="H152" s="6">
        <f t="shared" si="20"/>
        <v>0</v>
      </c>
      <c r="I152" s="6">
        <f t="shared" si="25"/>
        <v>0</v>
      </c>
      <c r="J152" s="6">
        <f t="shared" si="26"/>
        <v>0</v>
      </c>
      <c r="K152" s="6">
        <f t="shared" si="22"/>
        <v>0</v>
      </c>
      <c r="L152" s="6">
        <f t="shared" si="21"/>
        <v>0</v>
      </c>
      <c r="M152" s="17">
        <f>VLOOKUP(B152,Encargos!$A$8:$B$652,2,0)</f>
        <v>2.4659999999999999E-3</v>
      </c>
    </row>
    <row r="153" spans="1:13" x14ac:dyDescent="0.35">
      <c r="A153">
        <f t="shared" si="28"/>
        <v>217</v>
      </c>
      <c r="B153" s="1">
        <v>49096</v>
      </c>
      <c r="C153" s="6">
        <f t="shared" si="23"/>
        <v>0</v>
      </c>
      <c r="D153" s="6">
        <f t="shared" si="24"/>
        <v>0</v>
      </c>
      <c r="E153" s="6">
        <f t="shared" si="27"/>
        <v>0</v>
      </c>
      <c r="F153" s="6"/>
      <c r="G153" s="6"/>
      <c r="H153" s="6">
        <f t="shared" si="20"/>
        <v>0</v>
      </c>
      <c r="I153" s="6">
        <f t="shared" si="25"/>
        <v>0</v>
      </c>
      <c r="J153" s="6">
        <f t="shared" si="26"/>
        <v>0</v>
      </c>
      <c r="K153" s="6">
        <f t="shared" si="22"/>
        <v>0</v>
      </c>
      <c r="L153" s="6">
        <f t="shared" si="21"/>
        <v>0</v>
      </c>
      <c r="M153" s="17">
        <f>VLOOKUP(B153,Encargos!$A$8:$B$652,2,0)</f>
        <v>2.4659999999999999E-3</v>
      </c>
    </row>
    <row r="154" spans="1:13" x14ac:dyDescent="0.35">
      <c r="A154">
        <f t="shared" si="28"/>
        <v>216</v>
      </c>
      <c r="B154" s="1">
        <v>49126</v>
      </c>
      <c r="C154" s="6">
        <f t="shared" si="23"/>
        <v>0</v>
      </c>
      <c r="D154" s="6">
        <f t="shared" si="24"/>
        <v>0</v>
      </c>
      <c r="E154" s="6">
        <f t="shared" si="27"/>
        <v>0</v>
      </c>
      <c r="F154" s="6"/>
      <c r="G154" s="6"/>
      <c r="H154" s="6">
        <f t="shared" si="20"/>
        <v>0</v>
      </c>
      <c r="I154" s="6">
        <f t="shared" si="25"/>
        <v>0</v>
      </c>
      <c r="J154" s="6">
        <f t="shared" si="26"/>
        <v>0</v>
      </c>
      <c r="K154" s="6">
        <f t="shared" si="22"/>
        <v>0</v>
      </c>
      <c r="L154" s="6">
        <f t="shared" si="21"/>
        <v>0</v>
      </c>
      <c r="M154" s="17">
        <f>VLOOKUP(B154,Encargos!$A$8:$B$652,2,0)</f>
        <v>2.4659999999999999E-3</v>
      </c>
    </row>
    <row r="155" spans="1:13" x14ac:dyDescent="0.35">
      <c r="A155">
        <f t="shared" si="28"/>
        <v>215</v>
      </c>
      <c r="B155" s="1">
        <v>49157</v>
      </c>
      <c r="C155" s="6">
        <f t="shared" si="23"/>
        <v>0</v>
      </c>
      <c r="D155" s="6">
        <f t="shared" si="24"/>
        <v>0</v>
      </c>
      <c r="E155" s="6">
        <f t="shared" si="27"/>
        <v>0</v>
      </c>
      <c r="F155" s="6"/>
      <c r="G155" s="6"/>
      <c r="H155" s="6">
        <f t="shared" si="20"/>
        <v>0</v>
      </c>
      <c r="I155" s="6">
        <f t="shared" si="25"/>
        <v>0</v>
      </c>
      <c r="J155" s="6">
        <f t="shared" si="26"/>
        <v>0</v>
      </c>
      <c r="K155" s="6">
        <f t="shared" si="22"/>
        <v>0</v>
      </c>
      <c r="L155" s="6">
        <f t="shared" si="21"/>
        <v>0</v>
      </c>
      <c r="M155" s="17">
        <f>VLOOKUP(B155,Encargos!$A$8:$B$652,2,0)</f>
        <v>2.4659999999999999E-3</v>
      </c>
    </row>
    <row r="156" spans="1:13" x14ac:dyDescent="0.35">
      <c r="A156">
        <f t="shared" si="28"/>
        <v>214</v>
      </c>
      <c r="B156" s="1">
        <v>49188</v>
      </c>
      <c r="C156" s="6">
        <f t="shared" si="23"/>
        <v>0</v>
      </c>
      <c r="D156" s="6">
        <f t="shared" si="24"/>
        <v>0</v>
      </c>
      <c r="E156" s="6">
        <f t="shared" si="27"/>
        <v>0</v>
      </c>
      <c r="F156" s="6"/>
      <c r="G156" s="6"/>
      <c r="H156" s="6">
        <f t="shared" si="20"/>
        <v>0</v>
      </c>
      <c r="I156" s="6">
        <f t="shared" si="25"/>
        <v>0</v>
      </c>
      <c r="J156" s="6">
        <f t="shared" si="26"/>
        <v>0</v>
      </c>
      <c r="K156" s="6">
        <f t="shared" si="22"/>
        <v>0</v>
      </c>
      <c r="L156" s="6">
        <f t="shared" si="21"/>
        <v>0</v>
      </c>
      <c r="M156" s="17">
        <f>VLOOKUP(B156,Encargos!$A$8:$B$652,2,0)</f>
        <v>2.4659999999999999E-3</v>
      </c>
    </row>
    <row r="157" spans="1:13" x14ac:dyDescent="0.35">
      <c r="A157">
        <f t="shared" si="28"/>
        <v>213</v>
      </c>
      <c r="B157" s="1">
        <v>49218</v>
      </c>
      <c r="C157" s="6">
        <f t="shared" si="23"/>
        <v>0</v>
      </c>
      <c r="D157" s="6">
        <f t="shared" si="24"/>
        <v>0</v>
      </c>
      <c r="E157" s="6">
        <f t="shared" si="27"/>
        <v>0</v>
      </c>
      <c r="F157" s="6"/>
      <c r="G157" s="6"/>
      <c r="H157" s="6">
        <f t="shared" si="20"/>
        <v>0</v>
      </c>
      <c r="I157" s="6">
        <f t="shared" si="25"/>
        <v>0</v>
      </c>
      <c r="J157" s="6">
        <f t="shared" si="26"/>
        <v>0</v>
      </c>
      <c r="K157" s="6">
        <f t="shared" si="22"/>
        <v>0</v>
      </c>
      <c r="L157" s="6">
        <f t="shared" si="21"/>
        <v>0</v>
      </c>
      <c r="M157" s="17">
        <f>VLOOKUP(B157,Encargos!$A$8:$B$652,2,0)</f>
        <v>2.4659999999999999E-3</v>
      </c>
    </row>
    <row r="158" spans="1:13" x14ac:dyDescent="0.35">
      <c r="A158">
        <f t="shared" si="28"/>
        <v>212</v>
      </c>
      <c r="B158" s="1">
        <v>49249</v>
      </c>
      <c r="C158" s="6">
        <f t="shared" si="23"/>
        <v>0</v>
      </c>
      <c r="D158" s="6">
        <f t="shared" si="24"/>
        <v>0</v>
      </c>
      <c r="E158" s="6">
        <f t="shared" si="27"/>
        <v>0</v>
      </c>
      <c r="F158" s="6"/>
      <c r="G158" s="6"/>
      <c r="H158" s="6">
        <f t="shared" si="20"/>
        <v>0</v>
      </c>
      <c r="I158" s="6">
        <f t="shared" si="25"/>
        <v>0</v>
      </c>
      <c r="J158" s="6">
        <f t="shared" si="26"/>
        <v>0</v>
      </c>
      <c r="K158" s="6">
        <f t="shared" si="22"/>
        <v>0</v>
      </c>
      <c r="L158" s="6">
        <f t="shared" si="21"/>
        <v>0</v>
      </c>
      <c r="M158" s="17">
        <f>VLOOKUP(B158,Encargos!$A$8:$B$652,2,0)</f>
        <v>2.4659999999999999E-3</v>
      </c>
    </row>
    <row r="159" spans="1:13" x14ac:dyDescent="0.35">
      <c r="A159">
        <f t="shared" si="28"/>
        <v>211</v>
      </c>
      <c r="B159" s="1">
        <v>49279</v>
      </c>
      <c r="C159" s="6">
        <f t="shared" si="23"/>
        <v>0</v>
      </c>
      <c r="D159" s="6">
        <f t="shared" si="24"/>
        <v>0</v>
      </c>
      <c r="E159" s="6">
        <f t="shared" si="27"/>
        <v>0</v>
      </c>
      <c r="F159" s="6"/>
      <c r="G159" s="6"/>
      <c r="H159" s="6">
        <f t="shared" si="20"/>
        <v>0</v>
      </c>
      <c r="I159" s="6">
        <f t="shared" si="25"/>
        <v>0</v>
      </c>
      <c r="J159" s="6">
        <f t="shared" si="26"/>
        <v>0</v>
      </c>
      <c r="K159" s="6">
        <f t="shared" si="22"/>
        <v>0</v>
      </c>
      <c r="L159" s="6">
        <f t="shared" si="21"/>
        <v>0</v>
      </c>
      <c r="M159" s="17">
        <f>VLOOKUP(B159,Encargos!$A$8:$B$652,2,0)</f>
        <v>2.4659999999999999E-3</v>
      </c>
    </row>
    <row r="160" spans="1:13" x14ac:dyDescent="0.35">
      <c r="A160">
        <f t="shared" si="28"/>
        <v>210</v>
      </c>
      <c r="B160" s="1">
        <v>49310</v>
      </c>
      <c r="C160" s="6">
        <f t="shared" si="23"/>
        <v>0</v>
      </c>
      <c r="D160" s="6">
        <f t="shared" si="24"/>
        <v>0</v>
      </c>
      <c r="E160" s="6">
        <f t="shared" si="27"/>
        <v>0</v>
      </c>
      <c r="F160" s="6"/>
      <c r="G160" s="6"/>
      <c r="H160" s="6">
        <f t="shared" si="20"/>
        <v>0</v>
      </c>
      <c r="I160" s="6">
        <f t="shared" si="25"/>
        <v>0</v>
      </c>
      <c r="J160" s="6">
        <f t="shared" si="26"/>
        <v>0</v>
      </c>
      <c r="K160" s="6">
        <f t="shared" si="22"/>
        <v>0</v>
      </c>
      <c r="L160" s="6">
        <f t="shared" si="21"/>
        <v>0</v>
      </c>
      <c r="M160" s="17">
        <f>VLOOKUP(B160,Encargos!$A$8:$B$652,2,0)</f>
        <v>2.4659999999999999E-3</v>
      </c>
    </row>
    <row r="161" spans="1:13" x14ac:dyDescent="0.35">
      <c r="A161">
        <f t="shared" si="28"/>
        <v>209</v>
      </c>
      <c r="B161" s="1">
        <v>49341</v>
      </c>
      <c r="C161" s="6">
        <f t="shared" si="23"/>
        <v>0</v>
      </c>
      <c r="D161" s="6">
        <f t="shared" si="24"/>
        <v>0</v>
      </c>
      <c r="E161" s="6">
        <f t="shared" si="27"/>
        <v>0</v>
      </c>
      <c r="F161" s="6"/>
      <c r="G161" s="6"/>
      <c r="H161" s="6">
        <f t="shared" si="20"/>
        <v>0</v>
      </c>
      <c r="I161" s="6">
        <f t="shared" si="25"/>
        <v>0</v>
      </c>
      <c r="J161" s="6">
        <f t="shared" si="26"/>
        <v>0</v>
      </c>
      <c r="K161" s="6">
        <f t="shared" si="22"/>
        <v>0</v>
      </c>
      <c r="L161" s="6">
        <f t="shared" si="21"/>
        <v>0</v>
      </c>
      <c r="M161" s="17">
        <f>VLOOKUP(B161,Encargos!$A$8:$B$652,2,0)</f>
        <v>2.4659999999999999E-3</v>
      </c>
    </row>
    <row r="162" spans="1:13" x14ac:dyDescent="0.35">
      <c r="A162">
        <f t="shared" si="28"/>
        <v>208</v>
      </c>
      <c r="B162" s="1">
        <v>49369</v>
      </c>
      <c r="C162" s="6">
        <f t="shared" si="23"/>
        <v>0</v>
      </c>
      <c r="D162" s="6">
        <f t="shared" si="24"/>
        <v>0</v>
      </c>
      <c r="E162" s="6">
        <f t="shared" si="27"/>
        <v>0</v>
      </c>
      <c r="F162" s="6"/>
      <c r="G162" s="6"/>
      <c r="H162" s="6">
        <f t="shared" si="20"/>
        <v>0</v>
      </c>
      <c r="I162" s="6">
        <f t="shared" si="25"/>
        <v>0</v>
      </c>
      <c r="J162" s="6">
        <f t="shared" si="26"/>
        <v>0</v>
      </c>
      <c r="K162" s="6">
        <f t="shared" si="22"/>
        <v>0</v>
      </c>
      <c r="L162" s="6">
        <f t="shared" si="21"/>
        <v>0</v>
      </c>
      <c r="M162" s="17">
        <f>VLOOKUP(B162,Encargos!$A$8:$B$652,2,0)</f>
        <v>2.4659999999999999E-3</v>
      </c>
    </row>
    <row r="163" spans="1:13" x14ac:dyDescent="0.35">
      <c r="A163">
        <f t="shared" si="28"/>
        <v>207</v>
      </c>
      <c r="B163" s="1">
        <v>49400</v>
      </c>
      <c r="C163" s="6">
        <f t="shared" si="23"/>
        <v>0</v>
      </c>
      <c r="D163" s="6">
        <f t="shared" si="24"/>
        <v>0</v>
      </c>
      <c r="E163" s="6">
        <f t="shared" si="27"/>
        <v>0</v>
      </c>
      <c r="F163" s="6"/>
      <c r="G163" s="6"/>
      <c r="H163" s="6">
        <f t="shared" si="20"/>
        <v>0</v>
      </c>
      <c r="I163" s="6">
        <f t="shared" si="25"/>
        <v>0</v>
      </c>
      <c r="J163" s="6">
        <f t="shared" si="26"/>
        <v>0</v>
      </c>
      <c r="K163" s="6">
        <f t="shared" si="22"/>
        <v>0</v>
      </c>
      <c r="L163" s="6">
        <f t="shared" si="21"/>
        <v>0</v>
      </c>
      <c r="M163" s="17">
        <f>VLOOKUP(B163,Encargos!$A$8:$B$652,2,0)</f>
        <v>2.4659999999999999E-3</v>
      </c>
    </row>
    <row r="164" spans="1:13" x14ac:dyDescent="0.35">
      <c r="A164">
        <f t="shared" si="28"/>
        <v>206</v>
      </c>
      <c r="B164" s="1">
        <v>49430</v>
      </c>
      <c r="C164" s="6">
        <f t="shared" si="23"/>
        <v>0</v>
      </c>
      <c r="D164" s="6">
        <f t="shared" si="24"/>
        <v>0</v>
      </c>
      <c r="E164" s="6">
        <f t="shared" si="27"/>
        <v>0</v>
      </c>
      <c r="F164" s="6"/>
      <c r="G164" s="6"/>
      <c r="H164" s="6">
        <f t="shared" si="20"/>
        <v>0</v>
      </c>
      <c r="I164" s="6">
        <f t="shared" si="25"/>
        <v>0</v>
      </c>
      <c r="J164" s="6">
        <f t="shared" si="26"/>
        <v>0</v>
      </c>
      <c r="K164" s="6">
        <f t="shared" si="22"/>
        <v>0</v>
      </c>
      <c r="L164" s="6">
        <f t="shared" si="21"/>
        <v>0</v>
      </c>
      <c r="M164" s="17">
        <f>VLOOKUP(B164,Encargos!$A$8:$B$652,2,0)</f>
        <v>2.4659999999999999E-3</v>
      </c>
    </row>
    <row r="165" spans="1:13" x14ac:dyDescent="0.35">
      <c r="A165">
        <f t="shared" si="28"/>
        <v>205</v>
      </c>
      <c r="B165" s="1">
        <v>49461</v>
      </c>
      <c r="C165" s="6">
        <f t="shared" si="23"/>
        <v>0</v>
      </c>
      <c r="D165" s="6">
        <f t="shared" si="24"/>
        <v>0</v>
      </c>
      <c r="E165" s="6">
        <f t="shared" si="27"/>
        <v>0</v>
      </c>
      <c r="F165" s="6"/>
      <c r="G165" s="6"/>
      <c r="H165" s="6">
        <f t="shared" si="20"/>
        <v>0</v>
      </c>
      <c r="I165" s="6">
        <f t="shared" si="25"/>
        <v>0</v>
      </c>
      <c r="J165" s="6">
        <f t="shared" si="26"/>
        <v>0</v>
      </c>
      <c r="K165" s="6">
        <f t="shared" si="22"/>
        <v>0</v>
      </c>
      <c r="L165" s="6">
        <f t="shared" si="21"/>
        <v>0</v>
      </c>
      <c r="M165" s="17">
        <f>VLOOKUP(B165,Encargos!$A$8:$B$652,2,0)</f>
        <v>2.4659999999999999E-3</v>
      </c>
    </row>
    <row r="166" spans="1:13" x14ac:dyDescent="0.35">
      <c r="A166">
        <f t="shared" si="28"/>
        <v>204</v>
      </c>
      <c r="B166" s="1">
        <v>49491</v>
      </c>
      <c r="C166" s="6">
        <f t="shared" si="23"/>
        <v>0</v>
      </c>
      <c r="D166" s="6">
        <f t="shared" si="24"/>
        <v>0</v>
      </c>
      <c r="E166" s="6">
        <f t="shared" si="27"/>
        <v>0</v>
      </c>
      <c r="F166" s="6"/>
      <c r="G166" s="6"/>
      <c r="H166" s="6">
        <f t="shared" si="20"/>
        <v>0</v>
      </c>
      <c r="I166" s="6">
        <f t="shared" si="25"/>
        <v>0</v>
      </c>
      <c r="J166" s="6">
        <f t="shared" si="26"/>
        <v>0</v>
      </c>
      <c r="K166" s="6">
        <f t="shared" si="22"/>
        <v>0</v>
      </c>
      <c r="L166" s="6">
        <f t="shared" si="21"/>
        <v>0</v>
      </c>
      <c r="M166" s="17">
        <f>VLOOKUP(B166,Encargos!$A$8:$B$652,2,0)</f>
        <v>2.4659999999999999E-3</v>
      </c>
    </row>
    <row r="167" spans="1:13" x14ac:dyDescent="0.35">
      <c r="A167">
        <f t="shared" si="28"/>
        <v>203</v>
      </c>
      <c r="B167" s="1">
        <v>49522</v>
      </c>
      <c r="C167" s="6">
        <f t="shared" si="23"/>
        <v>0</v>
      </c>
      <c r="D167" s="6">
        <f t="shared" si="24"/>
        <v>0</v>
      </c>
      <c r="E167" s="6">
        <f t="shared" si="27"/>
        <v>0</v>
      </c>
      <c r="F167" s="6"/>
      <c r="G167" s="6"/>
      <c r="H167" s="6">
        <f t="shared" si="20"/>
        <v>0</v>
      </c>
      <c r="I167" s="6">
        <f t="shared" si="25"/>
        <v>0</v>
      </c>
      <c r="J167" s="6">
        <f t="shared" si="26"/>
        <v>0</v>
      </c>
      <c r="K167" s="6">
        <f t="shared" si="22"/>
        <v>0</v>
      </c>
      <c r="L167" s="6">
        <f t="shared" si="21"/>
        <v>0</v>
      </c>
      <c r="M167" s="17">
        <f>VLOOKUP(B167,Encargos!$A$8:$B$652,2,0)</f>
        <v>2.4659999999999999E-3</v>
      </c>
    </row>
    <row r="168" spans="1:13" x14ac:dyDescent="0.35">
      <c r="A168">
        <f t="shared" si="28"/>
        <v>202</v>
      </c>
      <c r="B168" s="1">
        <v>49553</v>
      </c>
      <c r="C168" s="6">
        <f t="shared" si="23"/>
        <v>0</v>
      </c>
      <c r="D168" s="6">
        <f t="shared" si="24"/>
        <v>0</v>
      </c>
      <c r="E168" s="6">
        <f t="shared" si="27"/>
        <v>0</v>
      </c>
      <c r="F168" s="6"/>
      <c r="G168" s="6"/>
      <c r="H168" s="6">
        <f t="shared" si="20"/>
        <v>0</v>
      </c>
      <c r="I168" s="6">
        <f t="shared" si="25"/>
        <v>0</v>
      </c>
      <c r="J168" s="6">
        <f t="shared" si="26"/>
        <v>0</v>
      </c>
      <c r="K168" s="6">
        <f t="shared" si="22"/>
        <v>0</v>
      </c>
      <c r="L168" s="6">
        <f t="shared" si="21"/>
        <v>0</v>
      </c>
      <c r="M168" s="17">
        <f>VLOOKUP(B168,Encargos!$A$8:$B$652,2,0)</f>
        <v>2.4659999999999999E-3</v>
      </c>
    </row>
    <row r="169" spans="1:13" x14ac:dyDescent="0.35">
      <c r="A169">
        <f t="shared" si="28"/>
        <v>201</v>
      </c>
      <c r="B169" s="1">
        <v>49583</v>
      </c>
      <c r="C169" s="6">
        <f t="shared" si="23"/>
        <v>0</v>
      </c>
      <c r="D169" s="6">
        <f t="shared" si="24"/>
        <v>0</v>
      </c>
      <c r="E169" s="6">
        <f t="shared" si="27"/>
        <v>0</v>
      </c>
      <c r="F169" s="6"/>
      <c r="G169" s="6"/>
      <c r="H169" s="6">
        <f t="shared" si="20"/>
        <v>0</v>
      </c>
      <c r="I169" s="6">
        <f t="shared" si="25"/>
        <v>0</v>
      </c>
      <c r="J169" s="6">
        <f t="shared" si="26"/>
        <v>0</v>
      </c>
      <c r="K169" s="6">
        <f t="shared" si="22"/>
        <v>0</v>
      </c>
      <c r="L169" s="6">
        <f t="shared" si="21"/>
        <v>0</v>
      </c>
      <c r="M169" s="17">
        <f>VLOOKUP(B169,Encargos!$A$8:$B$652,2,0)</f>
        <v>2.4659999999999999E-3</v>
      </c>
    </row>
    <row r="170" spans="1:13" x14ac:dyDescent="0.35">
      <c r="A170">
        <f t="shared" si="28"/>
        <v>200</v>
      </c>
      <c r="B170" s="1">
        <v>49614</v>
      </c>
      <c r="C170" s="6">
        <f t="shared" si="23"/>
        <v>0</v>
      </c>
      <c r="D170" s="6">
        <f t="shared" si="24"/>
        <v>0</v>
      </c>
      <c r="E170" s="6">
        <f t="shared" si="27"/>
        <v>0</v>
      </c>
      <c r="F170" s="6"/>
      <c r="G170" s="6"/>
      <c r="H170" s="6">
        <f t="shared" si="20"/>
        <v>0</v>
      </c>
      <c r="I170" s="6">
        <f t="shared" si="25"/>
        <v>0</v>
      </c>
      <c r="J170" s="6">
        <f t="shared" si="26"/>
        <v>0</v>
      </c>
      <c r="K170" s="6">
        <f t="shared" si="22"/>
        <v>0</v>
      </c>
      <c r="L170" s="6">
        <f t="shared" si="21"/>
        <v>0</v>
      </c>
      <c r="M170" s="17">
        <f>VLOOKUP(B170,Encargos!$A$8:$B$652,2,0)</f>
        <v>2.4659999999999999E-3</v>
      </c>
    </row>
    <row r="171" spans="1:13" x14ac:dyDescent="0.35">
      <c r="A171">
        <f t="shared" si="28"/>
        <v>199</v>
      </c>
      <c r="B171" s="1">
        <v>49644</v>
      </c>
      <c r="C171" s="6">
        <f t="shared" si="23"/>
        <v>0</v>
      </c>
      <c r="D171" s="6">
        <f t="shared" si="24"/>
        <v>0</v>
      </c>
      <c r="E171" s="6">
        <f t="shared" si="27"/>
        <v>0</v>
      </c>
      <c r="F171" s="6"/>
      <c r="G171" s="6"/>
      <c r="H171" s="6">
        <f>SUM(E171:G171)*$N$4</f>
        <v>0</v>
      </c>
      <c r="I171" s="6">
        <f t="shared" si="25"/>
        <v>0</v>
      </c>
      <c r="J171" s="6">
        <f t="shared" si="26"/>
        <v>0</v>
      </c>
      <c r="K171" s="6">
        <f t="shared" si="22"/>
        <v>0</v>
      </c>
      <c r="L171" s="6">
        <f t="shared" si="21"/>
        <v>0</v>
      </c>
      <c r="M171" s="17">
        <f>VLOOKUP(B171,Encargos!$A$8:$B$652,2,0)</f>
        <v>2.4659999999999999E-3</v>
      </c>
    </row>
    <row r="172" spans="1:13" x14ac:dyDescent="0.35">
      <c r="A172">
        <f t="shared" si="28"/>
        <v>198</v>
      </c>
      <c r="B172" s="1">
        <v>49675</v>
      </c>
      <c r="C172" s="6">
        <f t="shared" si="23"/>
        <v>0</v>
      </c>
      <c r="D172" s="6">
        <f t="shared" si="24"/>
        <v>0</v>
      </c>
      <c r="E172" s="6">
        <f t="shared" si="27"/>
        <v>0</v>
      </c>
      <c r="F172" s="6"/>
      <c r="G172" s="6"/>
      <c r="H172" s="6">
        <f t="shared" si="20"/>
        <v>0</v>
      </c>
      <c r="I172" s="6">
        <f t="shared" si="25"/>
        <v>0</v>
      </c>
      <c r="J172" s="6">
        <f t="shared" si="26"/>
        <v>0</v>
      </c>
      <c r="K172" s="6">
        <f t="shared" si="22"/>
        <v>0</v>
      </c>
      <c r="L172" s="6">
        <f t="shared" si="21"/>
        <v>0</v>
      </c>
      <c r="M172" s="17">
        <f>VLOOKUP(B172,Encargos!$A$8:$B$652,2,0)</f>
        <v>2.4659999999999999E-3</v>
      </c>
    </row>
    <row r="173" spans="1:13" x14ac:dyDescent="0.35">
      <c r="A173">
        <f t="shared" si="28"/>
        <v>197</v>
      </c>
      <c r="B173" s="1">
        <v>49706</v>
      </c>
      <c r="C173" s="6">
        <f t="shared" si="23"/>
        <v>0</v>
      </c>
      <c r="D173" s="6">
        <f t="shared" si="24"/>
        <v>0</v>
      </c>
      <c r="E173" s="6">
        <f t="shared" si="27"/>
        <v>0</v>
      </c>
      <c r="F173" s="6"/>
      <c r="G173" s="6"/>
      <c r="H173" s="6">
        <f t="shared" si="20"/>
        <v>0</v>
      </c>
      <c r="I173" s="6">
        <f t="shared" si="25"/>
        <v>0</v>
      </c>
      <c r="J173" s="6">
        <f t="shared" si="26"/>
        <v>0</v>
      </c>
      <c r="K173" s="6">
        <f t="shared" si="22"/>
        <v>0</v>
      </c>
      <c r="L173" s="6">
        <f t="shared" si="21"/>
        <v>0</v>
      </c>
      <c r="M173" s="17">
        <f>VLOOKUP(B173,Encargos!$A$8:$B$652,2,0)</f>
        <v>2.4659999999999999E-3</v>
      </c>
    </row>
    <row r="174" spans="1:13" x14ac:dyDescent="0.35">
      <c r="A174">
        <f t="shared" si="28"/>
        <v>196</v>
      </c>
      <c r="B174" s="1">
        <v>49735</v>
      </c>
      <c r="C174" s="6">
        <f t="shared" si="23"/>
        <v>0</v>
      </c>
      <c r="D174" s="6">
        <f t="shared" si="24"/>
        <v>0</v>
      </c>
      <c r="E174" s="6">
        <f t="shared" si="27"/>
        <v>0</v>
      </c>
      <c r="F174" s="6"/>
      <c r="G174" s="6"/>
      <c r="H174" s="6">
        <f t="shared" si="20"/>
        <v>0</v>
      </c>
      <c r="I174" s="6">
        <f t="shared" si="25"/>
        <v>0</v>
      </c>
      <c r="J174" s="6">
        <f t="shared" si="26"/>
        <v>0</v>
      </c>
      <c r="K174" s="6">
        <f t="shared" si="22"/>
        <v>0</v>
      </c>
      <c r="L174" s="6">
        <f t="shared" si="21"/>
        <v>0</v>
      </c>
      <c r="M174" s="17">
        <f>VLOOKUP(B174,Encargos!$A$8:$B$652,2,0)</f>
        <v>2.4659999999999999E-3</v>
      </c>
    </row>
    <row r="175" spans="1:13" x14ac:dyDescent="0.35">
      <c r="A175">
        <f t="shared" si="28"/>
        <v>195</v>
      </c>
      <c r="B175" s="1">
        <v>49766</v>
      </c>
      <c r="C175" s="6">
        <f t="shared" si="23"/>
        <v>0</v>
      </c>
      <c r="D175" s="6">
        <f t="shared" si="24"/>
        <v>0</v>
      </c>
      <c r="E175" s="6">
        <f t="shared" si="27"/>
        <v>0</v>
      </c>
      <c r="F175" s="6"/>
      <c r="G175" s="6"/>
      <c r="H175" s="6">
        <f t="shared" si="20"/>
        <v>0</v>
      </c>
      <c r="I175" s="6">
        <f t="shared" si="25"/>
        <v>0</v>
      </c>
      <c r="J175" s="6">
        <f t="shared" si="26"/>
        <v>0</v>
      </c>
      <c r="K175" s="6">
        <f t="shared" si="22"/>
        <v>0</v>
      </c>
      <c r="L175" s="6">
        <f t="shared" si="21"/>
        <v>0</v>
      </c>
      <c r="M175" s="17">
        <f>VLOOKUP(B175,Encargos!$A$8:$B$652,2,0)</f>
        <v>2.4659999999999999E-3</v>
      </c>
    </row>
    <row r="176" spans="1:13" x14ac:dyDescent="0.35">
      <c r="A176">
        <f t="shared" si="28"/>
        <v>194</v>
      </c>
      <c r="B176" s="1">
        <v>49796</v>
      </c>
      <c r="C176" s="6">
        <f t="shared" si="23"/>
        <v>0</v>
      </c>
      <c r="D176" s="6">
        <f t="shared" si="24"/>
        <v>0</v>
      </c>
      <c r="E176" s="6">
        <f t="shared" si="27"/>
        <v>0</v>
      </c>
      <c r="F176" s="6"/>
      <c r="G176" s="6"/>
      <c r="H176" s="6">
        <f t="shared" si="20"/>
        <v>0</v>
      </c>
      <c r="I176" s="6">
        <f t="shared" si="25"/>
        <v>0</v>
      </c>
      <c r="J176" s="6">
        <f t="shared" si="26"/>
        <v>0</v>
      </c>
      <c r="K176" s="6">
        <f t="shared" si="22"/>
        <v>0</v>
      </c>
      <c r="L176" s="6">
        <f t="shared" si="21"/>
        <v>0</v>
      </c>
      <c r="M176" s="17">
        <f>VLOOKUP(B176,Encargos!$A$8:$B$652,2,0)</f>
        <v>2.4659999999999999E-3</v>
      </c>
    </row>
    <row r="177" spans="1:13" x14ac:dyDescent="0.35">
      <c r="A177">
        <f t="shared" si="28"/>
        <v>193</v>
      </c>
      <c r="B177" s="1">
        <v>49827</v>
      </c>
      <c r="C177" s="6">
        <f t="shared" si="23"/>
        <v>0</v>
      </c>
      <c r="D177" s="6">
        <f t="shared" si="24"/>
        <v>0</v>
      </c>
      <c r="E177" s="6">
        <f t="shared" si="27"/>
        <v>0</v>
      </c>
      <c r="F177" s="6"/>
      <c r="G177" s="6"/>
      <c r="H177" s="6">
        <f t="shared" si="20"/>
        <v>0</v>
      </c>
      <c r="I177" s="6">
        <f t="shared" si="25"/>
        <v>0</v>
      </c>
      <c r="J177" s="6">
        <f t="shared" si="26"/>
        <v>0</v>
      </c>
      <c r="K177" s="6">
        <f t="shared" si="22"/>
        <v>0</v>
      </c>
      <c r="L177" s="6">
        <f t="shared" si="21"/>
        <v>0</v>
      </c>
      <c r="M177" s="17">
        <f>VLOOKUP(B177,Encargos!$A$8:$B$652,2,0)</f>
        <v>2.4659999999999999E-3</v>
      </c>
    </row>
    <row r="178" spans="1:13" x14ac:dyDescent="0.35">
      <c r="A178">
        <f t="shared" si="28"/>
        <v>192</v>
      </c>
      <c r="B178" s="1">
        <v>49857</v>
      </c>
      <c r="C178" s="6">
        <f t="shared" si="23"/>
        <v>0</v>
      </c>
      <c r="D178" s="6">
        <f t="shared" si="24"/>
        <v>0</v>
      </c>
      <c r="E178" s="6">
        <f t="shared" si="27"/>
        <v>0</v>
      </c>
      <c r="F178" s="6"/>
      <c r="G178" s="6"/>
      <c r="H178" s="6">
        <f t="shared" si="20"/>
        <v>0</v>
      </c>
      <c r="I178" s="6">
        <f t="shared" si="25"/>
        <v>0</v>
      </c>
      <c r="J178" s="6">
        <f t="shared" si="26"/>
        <v>0</v>
      </c>
      <c r="K178" s="6">
        <f t="shared" si="22"/>
        <v>0</v>
      </c>
      <c r="L178" s="6">
        <f t="shared" si="21"/>
        <v>0</v>
      </c>
      <c r="M178" s="17">
        <f>VLOOKUP(B178,Encargos!$A$8:$B$652,2,0)</f>
        <v>2.4659999999999999E-3</v>
      </c>
    </row>
    <row r="179" spans="1:13" x14ac:dyDescent="0.35">
      <c r="A179">
        <f t="shared" si="28"/>
        <v>191</v>
      </c>
      <c r="B179" s="1">
        <v>49888</v>
      </c>
      <c r="C179" s="6">
        <f t="shared" si="23"/>
        <v>0</v>
      </c>
      <c r="D179" s="6">
        <f t="shared" si="24"/>
        <v>0</v>
      </c>
      <c r="E179" s="6">
        <f t="shared" si="27"/>
        <v>0</v>
      </c>
      <c r="F179" s="6"/>
      <c r="G179" s="6"/>
      <c r="H179" s="6">
        <f t="shared" si="20"/>
        <v>0</v>
      </c>
      <c r="I179" s="6">
        <f t="shared" si="25"/>
        <v>0</v>
      </c>
      <c r="J179" s="6">
        <f t="shared" si="26"/>
        <v>0</v>
      </c>
      <c r="K179" s="6">
        <f t="shared" si="22"/>
        <v>0</v>
      </c>
      <c r="L179" s="6">
        <f t="shared" si="21"/>
        <v>0</v>
      </c>
      <c r="M179" s="17">
        <f>VLOOKUP(B179,Encargos!$A$8:$B$652,2,0)</f>
        <v>2.4659999999999999E-3</v>
      </c>
    </row>
    <row r="180" spans="1:13" x14ac:dyDescent="0.35">
      <c r="A180">
        <f t="shared" si="28"/>
        <v>190</v>
      </c>
      <c r="B180" s="1">
        <v>49919</v>
      </c>
      <c r="C180" s="6">
        <f t="shared" si="23"/>
        <v>0</v>
      </c>
      <c r="D180" s="6">
        <f t="shared" si="24"/>
        <v>0</v>
      </c>
      <c r="E180" s="6">
        <f t="shared" si="27"/>
        <v>0</v>
      </c>
      <c r="F180" s="6"/>
      <c r="G180" s="6"/>
      <c r="H180" s="6">
        <f t="shared" si="20"/>
        <v>0</v>
      </c>
      <c r="I180" s="6">
        <f t="shared" si="25"/>
        <v>0</v>
      </c>
      <c r="J180" s="6">
        <f t="shared" si="26"/>
        <v>0</v>
      </c>
      <c r="K180" s="6">
        <f t="shared" si="22"/>
        <v>0</v>
      </c>
      <c r="L180" s="6">
        <f t="shared" si="21"/>
        <v>0</v>
      </c>
      <c r="M180" s="17">
        <f>VLOOKUP(B180,Encargos!$A$8:$B$652,2,0)</f>
        <v>2.4659999999999999E-3</v>
      </c>
    </row>
    <row r="181" spans="1:13" x14ac:dyDescent="0.35">
      <c r="A181">
        <f t="shared" si="28"/>
        <v>189</v>
      </c>
      <c r="B181" s="1">
        <v>49949</v>
      </c>
      <c r="C181" s="6">
        <f t="shared" si="23"/>
        <v>0</v>
      </c>
      <c r="D181" s="6">
        <f t="shared" si="24"/>
        <v>0</v>
      </c>
      <c r="E181" s="6">
        <f t="shared" si="27"/>
        <v>0</v>
      </c>
      <c r="F181" s="6"/>
      <c r="G181" s="6"/>
      <c r="H181" s="6">
        <f t="shared" si="20"/>
        <v>0</v>
      </c>
      <c r="I181" s="6">
        <f t="shared" si="25"/>
        <v>0</v>
      </c>
      <c r="J181" s="6">
        <f t="shared" si="26"/>
        <v>0</v>
      </c>
      <c r="K181" s="6">
        <f t="shared" si="22"/>
        <v>0</v>
      </c>
      <c r="L181" s="6">
        <f t="shared" si="21"/>
        <v>0</v>
      </c>
      <c r="M181" s="17">
        <f>VLOOKUP(B181,Encargos!$A$8:$B$652,2,0)</f>
        <v>2.4659999999999999E-3</v>
      </c>
    </row>
    <row r="182" spans="1:13" x14ac:dyDescent="0.35">
      <c r="A182">
        <f t="shared" si="28"/>
        <v>188</v>
      </c>
      <c r="B182" s="1">
        <v>49980</v>
      </c>
      <c r="C182" s="6">
        <f t="shared" si="23"/>
        <v>0</v>
      </c>
      <c r="D182" s="6">
        <f t="shared" si="24"/>
        <v>0</v>
      </c>
      <c r="E182" s="6">
        <f t="shared" si="27"/>
        <v>0</v>
      </c>
      <c r="F182" s="6"/>
      <c r="G182" s="6"/>
      <c r="H182" s="6">
        <f t="shared" si="20"/>
        <v>0</v>
      </c>
      <c r="I182" s="6">
        <f t="shared" si="25"/>
        <v>0</v>
      </c>
      <c r="J182" s="6">
        <f t="shared" si="26"/>
        <v>0</v>
      </c>
      <c r="K182" s="6">
        <f t="shared" si="22"/>
        <v>0</v>
      </c>
      <c r="L182" s="6">
        <f t="shared" si="21"/>
        <v>0</v>
      </c>
      <c r="M182" s="17">
        <f>VLOOKUP(B182,Encargos!$A$8:$B$652,2,0)</f>
        <v>2.4659999999999999E-3</v>
      </c>
    </row>
    <row r="183" spans="1:13" x14ac:dyDescent="0.35">
      <c r="A183">
        <f t="shared" si="28"/>
        <v>187</v>
      </c>
      <c r="B183" s="1">
        <v>50010</v>
      </c>
      <c r="C183" s="6">
        <f t="shared" si="23"/>
        <v>0</v>
      </c>
      <c r="D183" s="6">
        <f t="shared" si="24"/>
        <v>0</v>
      </c>
      <c r="E183" s="6">
        <f t="shared" si="27"/>
        <v>0</v>
      </c>
      <c r="F183" s="6"/>
      <c r="G183" s="6"/>
      <c r="H183" s="6">
        <f t="shared" si="20"/>
        <v>0</v>
      </c>
      <c r="I183" s="6">
        <f t="shared" si="25"/>
        <v>0</v>
      </c>
      <c r="J183" s="6">
        <f t="shared" si="26"/>
        <v>0</v>
      </c>
      <c r="K183" s="6">
        <f t="shared" si="22"/>
        <v>0</v>
      </c>
      <c r="L183" s="6">
        <f t="shared" si="21"/>
        <v>0</v>
      </c>
      <c r="M183" s="17">
        <f>VLOOKUP(B183,Encargos!$A$8:$B$652,2,0)</f>
        <v>2.4659999999999999E-3</v>
      </c>
    </row>
    <row r="184" spans="1:13" x14ac:dyDescent="0.35">
      <c r="A184">
        <f t="shared" si="28"/>
        <v>186</v>
      </c>
      <c r="B184" s="1">
        <v>50041</v>
      </c>
      <c r="C184" s="6">
        <f t="shared" si="23"/>
        <v>0</v>
      </c>
      <c r="D184" s="6">
        <f t="shared" si="24"/>
        <v>0</v>
      </c>
      <c r="E184" s="6">
        <f t="shared" si="27"/>
        <v>0</v>
      </c>
      <c r="F184" s="6"/>
      <c r="G184" s="6"/>
      <c r="H184" s="6">
        <f t="shared" si="20"/>
        <v>0</v>
      </c>
      <c r="I184" s="6">
        <f t="shared" si="25"/>
        <v>0</v>
      </c>
      <c r="J184" s="6">
        <f t="shared" si="26"/>
        <v>0</v>
      </c>
      <c r="K184" s="6">
        <f t="shared" si="22"/>
        <v>0</v>
      </c>
      <c r="L184" s="6">
        <f t="shared" si="21"/>
        <v>0</v>
      </c>
      <c r="M184" s="17">
        <f>VLOOKUP(B184,Encargos!$A$8:$B$652,2,0)</f>
        <v>2.4659999999999999E-3</v>
      </c>
    </row>
    <row r="185" spans="1:13" x14ac:dyDescent="0.35">
      <c r="A185">
        <f t="shared" si="28"/>
        <v>185</v>
      </c>
      <c r="B185" s="1">
        <v>50072</v>
      </c>
      <c r="C185" s="6">
        <f t="shared" si="23"/>
        <v>0</v>
      </c>
      <c r="D185" s="6">
        <f t="shared" si="24"/>
        <v>0</v>
      </c>
      <c r="E185" s="6">
        <f t="shared" si="27"/>
        <v>0</v>
      </c>
      <c r="F185" s="6"/>
      <c r="G185" s="6"/>
      <c r="H185" s="6">
        <f t="shared" si="20"/>
        <v>0</v>
      </c>
      <c r="I185" s="6">
        <f t="shared" si="25"/>
        <v>0</v>
      </c>
      <c r="J185" s="6">
        <f t="shared" si="26"/>
        <v>0</v>
      </c>
      <c r="K185" s="6">
        <f t="shared" si="22"/>
        <v>0</v>
      </c>
      <c r="L185" s="6">
        <f t="shared" si="21"/>
        <v>0</v>
      </c>
      <c r="M185" s="17">
        <f>VLOOKUP(B185,Encargos!$A$8:$B$652,2,0)</f>
        <v>2.4659999999999999E-3</v>
      </c>
    </row>
    <row r="186" spans="1:13" x14ac:dyDescent="0.35">
      <c r="A186">
        <f t="shared" si="28"/>
        <v>184</v>
      </c>
      <c r="B186" s="1">
        <v>50100</v>
      </c>
      <c r="C186" s="6">
        <f t="shared" si="23"/>
        <v>0</v>
      </c>
      <c r="D186" s="6">
        <f t="shared" si="24"/>
        <v>0</v>
      </c>
      <c r="E186" s="6">
        <f t="shared" si="27"/>
        <v>0</v>
      </c>
      <c r="F186" s="6"/>
      <c r="G186" s="6"/>
      <c r="H186" s="6">
        <f t="shared" si="20"/>
        <v>0</v>
      </c>
      <c r="I186" s="6">
        <f t="shared" si="25"/>
        <v>0</v>
      </c>
      <c r="J186" s="6">
        <f t="shared" si="26"/>
        <v>0</v>
      </c>
      <c r="K186" s="6">
        <f t="shared" si="22"/>
        <v>0</v>
      </c>
      <c r="L186" s="6">
        <f t="shared" si="21"/>
        <v>0</v>
      </c>
      <c r="M186" s="17">
        <f>VLOOKUP(B186,Encargos!$A$8:$B$652,2,0)</f>
        <v>2.4659999999999999E-3</v>
      </c>
    </row>
    <row r="187" spans="1:13" x14ac:dyDescent="0.35">
      <c r="A187">
        <f t="shared" si="28"/>
        <v>183</v>
      </c>
      <c r="B187" s="1">
        <v>50131</v>
      </c>
      <c r="C187" s="6">
        <f t="shared" si="23"/>
        <v>0</v>
      </c>
      <c r="D187" s="6">
        <f t="shared" si="24"/>
        <v>0</v>
      </c>
      <c r="E187" s="6">
        <f t="shared" si="27"/>
        <v>0</v>
      </c>
      <c r="F187" s="6"/>
      <c r="G187" s="6"/>
      <c r="H187" s="6">
        <f t="shared" si="20"/>
        <v>0</v>
      </c>
      <c r="I187" s="6">
        <f t="shared" si="25"/>
        <v>0</v>
      </c>
      <c r="J187" s="6">
        <f t="shared" si="26"/>
        <v>0</v>
      </c>
      <c r="K187" s="6">
        <f t="shared" si="22"/>
        <v>0</v>
      </c>
      <c r="L187" s="6">
        <f t="shared" si="21"/>
        <v>0</v>
      </c>
      <c r="M187" s="17">
        <f>VLOOKUP(B187,Encargos!$A$8:$B$652,2,0)</f>
        <v>2.4659999999999999E-3</v>
      </c>
    </row>
    <row r="188" spans="1:13" x14ac:dyDescent="0.35">
      <c r="A188">
        <f t="shared" si="28"/>
        <v>182</v>
      </c>
      <c r="B188" s="1">
        <v>50161</v>
      </c>
      <c r="C188" s="6">
        <f t="shared" si="23"/>
        <v>0</v>
      </c>
      <c r="D188" s="6">
        <f t="shared" si="24"/>
        <v>0</v>
      </c>
      <c r="E188" s="6">
        <f t="shared" si="27"/>
        <v>0</v>
      </c>
      <c r="F188" s="6"/>
      <c r="G188" s="6"/>
      <c r="H188" s="6">
        <f t="shared" si="20"/>
        <v>0</v>
      </c>
      <c r="I188" s="6">
        <f t="shared" si="25"/>
        <v>0</v>
      </c>
      <c r="J188" s="6">
        <f t="shared" si="26"/>
        <v>0</v>
      </c>
      <c r="K188" s="6">
        <f t="shared" si="22"/>
        <v>0</v>
      </c>
      <c r="L188" s="6">
        <f t="shared" si="21"/>
        <v>0</v>
      </c>
      <c r="M188" s="17">
        <f>VLOOKUP(B188,Encargos!$A$8:$B$652,2,0)</f>
        <v>2.4659999999999999E-3</v>
      </c>
    </row>
    <row r="189" spans="1:13" x14ac:dyDescent="0.35">
      <c r="A189">
        <f t="shared" si="28"/>
        <v>181</v>
      </c>
      <c r="B189" s="1">
        <v>50192</v>
      </c>
      <c r="C189" s="6">
        <f t="shared" si="23"/>
        <v>0</v>
      </c>
      <c r="D189" s="6">
        <f t="shared" si="24"/>
        <v>0</v>
      </c>
      <c r="E189" s="6">
        <f t="shared" si="27"/>
        <v>0</v>
      </c>
      <c r="F189" s="6"/>
      <c r="G189" s="6"/>
      <c r="H189" s="6">
        <f t="shared" si="20"/>
        <v>0</v>
      </c>
      <c r="I189" s="6">
        <f t="shared" si="25"/>
        <v>0</v>
      </c>
      <c r="J189" s="6">
        <f t="shared" si="26"/>
        <v>0</v>
      </c>
      <c r="K189" s="6">
        <f t="shared" si="22"/>
        <v>0</v>
      </c>
      <c r="L189" s="6">
        <f t="shared" si="21"/>
        <v>0</v>
      </c>
      <c r="M189" s="17">
        <f>VLOOKUP(B189,Encargos!$A$8:$B$652,2,0)</f>
        <v>2.4659999999999999E-3</v>
      </c>
    </row>
    <row r="190" spans="1:13" x14ac:dyDescent="0.35">
      <c r="A190">
        <f t="shared" si="28"/>
        <v>180</v>
      </c>
      <c r="B190" s="1">
        <v>50222</v>
      </c>
      <c r="C190" s="6">
        <f t="shared" si="23"/>
        <v>0</v>
      </c>
      <c r="D190" s="6">
        <f t="shared" si="24"/>
        <v>0</v>
      </c>
      <c r="E190" s="6">
        <f t="shared" si="27"/>
        <v>0</v>
      </c>
      <c r="F190" s="6"/>
      <c r="G190" s="6"/>
      <c r="H190" s="6">
        <f t="shared" si="20"/>
        <v>0</v>
      </c>
      <c r="I190" s="6">
        <f t="shared" si="25"/>
        <v>0</v>
      </c>
      <c r="J190" s="6">
        <f t="shared" si="26"/>
        <v>0</v>
      </c>
      <c r="K190" s="6">
        <f t="shared" si="22"/>
        <v>0</v>
      </c>
      <c r="L190" s="6">
        <f t="shared" si="21"/>
        <v>0</v>
      </c>
      <c r="M190" s="17">
        <f>VLOOKUP(B190,Encargos!$A$8:$B$652,2,0)</f>
        <v>2.4659999999999999E-3</v>
      </c>
    </row>
    <row r="191" spans="1:13" x14ac:dyDescent="0.35">
      <c r="A191">
        <f t="shared" si="28"/>
        <v>179</v>
      </c>
      <c r="B191" s="1">
        <v>50253</v>
      </c>
      <c r="C191" s="6">
        <f t="shared" si="23"/>
        <v>0</v>
      </c>
      <c r="D191" s="6">
        <f t="shared" si="24"/>
        <v>0</v>
      </c>
      <c r="E191" s="6">
        <f t="shared" si="27"/>
        <v>0</v>
      </c>
      <c r="F191" s="6"/>
      <c r="G191" s="6"/>
      <c r="H191" s="6">
        <f t="shared" si="20"/>
        <v>0</v>
      </c>
      <c r="I191" s="6">
        <f t="shared" si="25"/>
        <v>0</v>
      </c>
      <c r="J191" s="6">
        <f t="shared" si="26"/>
        <v>0</v>
      </c>
      <c r="K191" s="6">
        <f t="shared" si="22"/>
        <v>0</v>
      </c>
      <c r="L191" s="6">
        <f t="shared" si="21"/>
        <v>0</v>
      </c>
      <c r="M191" s="17">
        <f>VLOOKUP(B191,Encargos!$A$8:$B$652,2,0)</f>
        <v>2.4659999999999999E-3</v>
      </c>
    </row>
    <row r="192" spans="1:13" x14ac:dyDescent="0.35">
      <c r="A192">
        <f t="shared" si="28"/>
        <v>178</v>
      </c>
      <c r="B192" s="1">
        <v>50284</v>
      </c>
      <c r="C192" s="6">
        <f t="shared" si="23"/>
        <v>0</v>
      </c>
      <c r="D192" s="6">
        <f t="shared" si="24"/>
        <v>0</v>
      </c>
      <c r="E192" s="6">
        <f t="shared" si="27"/>
        <v>0</v>
      </c>
      <c r="F192" s="6"/>
      <c r="G192" s="6"/>
      <c r="H192" s="6">
        <f t="shared" si="20"/>
        <v>0</v>
      </c>
      <c r="I192" s="6">
        <f t="shared" si="25"/>
        <v>0</v>
      </c>
      <c r="J192" s="6">
        <f t="shared" si="26"/>
        <v>0</v>
      </c>
      <c r="K192" s="6">
        <f t="shared" si="22"/>
        <v>0</v>
      </c>
      <c r="L192" s="6">
        <f t="shared" si="21"/>
        <v>0</v>
      </c>
      <c r="M192" s="17">
        <f>VLOOKUP(B192,Encargos!$A$8:$B$652,2,0)</f>
        <v>2.4659999999999999E-3</v>
      </c>
    </row>
    <row r="193" spans="1:13" x14ac:dyDescent="0.35">
      <c r="A193">
        <f t="shared" si="28"/>
        <v>177</v>
      </c>
      <c r="B193" s="1">
        <v>50314</v>
      </c>
      <c r="C193" s="6">
        <f t="shared" si="23"/>
        <v>0</v>
      </c>
      <c r="D193" s="6">
        <f t="shared" si="24"/>
        <v>0</v>
      </c>
      <c r="E193" s="6">
        <f t="shared" si="27"/>
        <v>0</v>
      </c>
      <c r="F193" s="6"/>
      <c r="G193" s="6"/>
      <c r="H193" s="6">
        <f t="shared" si="20"/>
        <v>0</v>
      </c>
      <c r="I193" s="6">
        <f t="shared" si="25"/>
        <v>0</v>
      </c>
      <c r="J193" s="6">
        <f t="shared" si="26"/>
        <v>0</v>
      </c>
      <c r="K193" s="6">
        <f t="shared" si="22"/>
        <v>0</v>
      </c>
      <c r="L193" s="6">
        <f t="shared" si="21"/>
        <v>0</v>
      </c>
      <c r="M193" s="17">
        <f>VLOOKUP(B193,Encargos!$A$8:$B$652,2,0)</f>
        <v>2.4659999999999999E-3</v>
      </c>
    </row>
    <row r="194" spans="1:13" x14ac:dyDescent="0.35">
      <c r="A194">
        <f t="shared" si="28"/>
        <v>176</v>
      </c>
      <c r="B194" s="1">
        <v>50345</v>
      </c>
      <c r="C194" s="6">
        <f t="shared" si="23"/>
        <v>0</v>
      </c>
      <c r="D194" s="6">
        <f t="shared" si="24"/>
        <v>0</v>
      </c>
      <c r="E194" s="6">
        <f t="shared" si="27"/>
        <v>0</v>
      </c>
      <c r="F194" s="6"/>
      <c r="G194" s="6"/>
      <c r="H194" s="6">
        <f t="shared" si="20"/>
        <v>0</v>
      </c>
      <c r="I194" s="6">
        <f t="shared" si="25"/>
        <v>0</v>
      </c>
      <c r="J194" s="6">
        <f t="shared" si="26"/>
        <v>0</v>
      </c>
      <c r="K194" s="6">
        <f t="shared" si="22"/>
        <v>0</v>
      </c>
      <c r="L194" s="6">
        <f t="shared" si="21"/>
        <v>0</v>
      </c>
      <c r="M194" s="17">
        <f>VLOOKUP(B194,Encargos!$A$8:$B$652,2,0)</f>
        <v>2.4659999999999999E-3</v>
      </c>
    </row>
    <row r="195" spans="1:13" x14ac:dyDescent="0.35">
      <c r="A195">
        <f t="shared" si="28"/>
        <v>175</v>
      </c>
      <c r="B195" s="1">
        <v>50375</v>
      </c>
      <c r="C195" s="6">
        <f t="shared" si="23"/>
        <v>0</v>
      </c>
      <c r="D195" s="6">
        <f t="shared" si="24"/>
        <v>0</v>
      </c>
      <c r="E195" s="6">
        <f t="shared" si="27"/>
        <v>0</v>
      </c>
      <c r="F195" s="6"/>
      <c r="G195" s="6"/>
      <c r="H195" s="6">
        <f t="shared" si="20"/>
        <v>0</v>
      </c>
      <c r="I195" s="6">
        <f t="shared" si="25"/>
        <v>0</v>
      </c>
      <c r="J195" s="6">
        <f t="shared" si="26"/>
        <v>0</v>
      </c>
      <c r="K195" s="6">
        <f t="shared" si="22"/>
        <v>0</v>
      </c>
      <c r="L195" s="6">
        <f t="shared" si="21"/>
        <v>0</v>
      </c>
      <c r="M195" s="17">
        <f>VLOOKUP(B195,Encargos!$A$8:$B$652,2,0)</f>
        <v>2.4659999999999999E-3</v>
      </c>
    </row>
    <row r="196" spans="1:13" x14ac:dyDescent="0.35">
      <c r="A196">
        <f t="shared" si="28"/>
        <v>174</v>
      </c>
      <c r="B196" s="1">
        <v>50406</v>
      </c>
      <c r="C196" s="6">
        <f t="shared" si="23"/>
        <v>0</v>
      </c>
      <c r="D196" s="6">
        <f t="shared" si="24"/>
        <v>0</v>
      </c>
      <c r="E196" s="6">
        <f t="shared" si="27"/>
        <v>0</v>
      </c>
      <c r="F196" s="6"/>
      <c r="G196" s="6"/>
      <c r="H196" s="6">
        <f t="shared" si="20"/>
        <v>0</v>
      </c>
      <c r="I196" s="6">
        <f t="shared" si="25"/>
        <v>0</v>
      </c>
      <c r="J196" s="6">
        <f t="shared" si="26"/>
        <v>0</v>
      </c>
      <c r="K196" s="6">
        <f t="shared" si="22"/>
        <v>0</v>
      </c>
      <c r="L196" s="6">
        <f t="shared" si="21"/>
        <v>0</v>
      </c>
      <c r="M196" s="17">
        <f>VLOOKUP(B196,Encargos!$A$8:$B$652,2,0)</f>
        <v>2.4659999999999999E-3</v>
      </c>
    </row>
    <row r="197" spans="1:13" x14ac:dyDescent="0.35">
      <c r="A197">
        <f t="shared" si="28"/>
        <v>173</v>
      </c>
      <c r="B197" s="1">
        <v>50437</v>
      </c>
      <c r="C197" s="6">
        <f t="shared" si="23"/>
        <v>0</v>
      </c>
      <c r="D197" s="6">
        <f t="shared" si="24"/>
        <v>0</v>
      </c>
      <c r="E197" s="6">
        <f t="shared" si="27"/>
        <v>0</v>
      </c>
      <c r="F197" s="6"/>
      <c r="G197" s="6"/>
      <c r="H197" s="6">
        <f t="shared" ref="H197:H260" si="29">SUM(E197:G197)*$N$4</f>
        <v>0</v>
      </c>
      <c r="I197" s="6">
        <f t="shared" si="25"/>
        <v>0</v>
      </c>
      <c r="J197" s="6">
        <f t="shared" si="26"/>
        <v>0</v>
      </c>
      <c r="K197" s="6">
        <f t="shared" si="22"/>
        <v>0</v>
      </c>
      <c r="L197" s="6">
        <f t="shared" ref="L197:L260" si="30">SUM(E197:H197)-I197</f>
        <v>0</v>
      </c>
      <c r="M197" s="17">
        <f>VLOOKUP(B197,Encargos!$A$8:$B$652,2,0)</f>
        <v>2.4659999999999999E-3</v>
      </c>
    </row>
    <row r="198" spans="1:13" x14ac:dyDescent="0.35">
      <c r="A198">
        <f t="shared" si="28"/>
        <v>172</v>
      </c>
      <c r="B198" s="1">
        <v>50465</v>
      </c>
      <c r="C198" s="6">
        <f t="shared" si="23"/>
        <v>0</v>
      </c>
      <c r="D198" s="6">
        <f t="shared" si="24"/>
        <v>0</v>
      </c>
      <c r="E198" s="6">
        <f t="shared" si="27"/>
        <v>0</v>
      </c>
      <c r="F198" s="6"/>
      <c r="G198" s="6"/>
      <c r="H198" s="6">
        <f t="shared" si="29"/>
        <v>0</v>
      </c>
      <c r="I198" s="6">
        <f t="shared" si="25"/>
        <v>0</v>
      </c>
      <c r="J198" s="6">
        <f t="shared" si="26"/>
        <v>0</v>
      </c>
      <c r="K198" s="6">
        <f t="shared" si="22"/>
        <v>0</v>
      </c>
      <c r="L198" s="6">
        <f t="shared" si="30"/>
        <v>0</v>
      </c>
      <c r="M198" s="17">
        <f>VLOOKUP(B198,Encargos!$A$8:$B$652,2,0)</f>
        <v>2.4659999999999999E-3</v>
      </c>
    </row>
    <row r="199" spans="1:13" x14ac:dyDescent="0.35">
      <c r="A199">
        <f t="shared" si="28"/>
        <v>171</v>
      </c>
      <c r="B199" s="1">
        <v>50496</v>
      </c>
      <c r="C199" s="6">
        <f t="shared" si="23"/>
        <v>0</v>
      </c>
      <c r="D199" s="6">
        <f t="shared" si="24"/>
        <v>0</v>
      </c>
      <c r="E199" s="6">
        <f t="shared" si="27"/>
        <v>0</v>
      </c>
      <c r="F199" s="6"/>
      <c r="G199" s="6"/>
      <c r="H199" s="6">
        <f t="shared" si="29"/>
        <v>0</v>
      </c>
      <c r="I199" s="6">
        <f t="shared" si="25"/>
        <v>0</v>
      </c>
      <c r="J199" s="6">
        <f t="shared" si="26"/>
        <v>0</v>
      </c>
      <c r="K199" s="6">
        <f t="shared" ref="K199:K262" si="31">I199-J199</f>
        <v>0</v>
      </c>
      <c r="L199" s="6">
        <f t="shared" si="30"/>
        <v>0</v>
      </c>
      <c r="M199" s="17">
        <f>VLOOKUP(B199,Encargos!$A$8:$B$652,2,0)</f>
        <v>2.4659999999999999E-3</v>
      </c>
    </row>
    <row r="200" spans="1:13" x14ac:dyDescent="0.35">
      <c r="A200">
        <f t="shared" si="28"/>
        <v>170</v>
      </c>
      <c r="B200" s="1">
        <v>50526</v>
      </c>
      <c r="C200" s="6">
        <f t="shared" si="23"/>
        <v>0</v>
      </c>
      <c r="D200" s="6">
        <f t="shared" si="24"/>
        <v>0</v>
      </c>
      <c r="E200" s="6">
        <f t="shared" si="27"/>
        <v>0</v>
      </c>
      <c r="F200" s="6"/>
      <c r="G200" s="6"/>
      <c r="H200" s="6">
        <f t="shared" si="29"/>
        <v>0</v>
      </c>
      <c r="I200" s="6">
        <f t="shared" si="25"/>
        <v>0</v>
      </c>
      <c r="J200" s="6">
        <f t="shared" si="26"/>
        <v>0</v>
      </c>
      <c r="K200" s="6">
        <f t="shared" si="31"/>
        <v>0</v>
      </c>
      <c r="L200" s="6">
        <f t="shared" si="30"/>
        <v>0</v>
      </c>
      <c r="M200" s="17">
        <f>VLOOKUP(B200,Encargos!$A$8:$B$652,2,0)</f>
        <v>2.4659999999999999E-3</v>
      </c>
    </row>
    <row r="201" spans="1:13" x14ac:dyDescent="0.35">
      <c r="A201">
        <f t="shared" si="28"/>
        <v>169</v>
      </c>
      <c r="B201" s="1">
        <v>50557</v>
      </c>
      <c r="C201" s="6">
        <f t="shared" si="23"/>
        <v>0</v>
      </c>
      <c r="D201" s="6">
        <f t="shared" si="24"/>
        <v>0</v>
      </c>
      <c r="E201" s="6">
        <f t="shared" si="27"/>
        <v>0</v>
      </c>
      <c r="F201" s="6"/>
      <c r="G201" s="6"/>
      <c r="H201" s="6">
        <f t="shared" si="29"/>
        <v>0</v>
      </c>
      <c r="I201" s="6">
        <f t="shared" si="25"/>
        <v>0</v>
      </c>
      <c r="J201" s="6">
        <f t="shared" si="26"/>
        <v>0</v>
      </c>
      <c r="K201" s="6">
        <f t="shared" si="31"/>
        <v>0</v>
      </c>
      <c r="L201" s="6">
        <f t="shared" si="30"/>
        <v>0</v>
      </c>
      <c r="M201" s="17">
        <f>VLOOKUP(B201,Encargos!$A$8:$B$652,2,0)</f>
        <v>2.4659999999999999E-3</v>
      </c>
    </row>
    <row r="202" spans="1:13" x14ac:dyDescent="0.35">
      <c r="A202">
        <f t="shared" si="28"/>
        <v>168</v>
      </c>
      <c r="B202" s="1">
        <v>50587</v>
      </c>
      <c r="C202" s="6">
        <f t="shared" ref="C202:C265" si="32">L201</f>
        <v>0</v>
      </c>
      <c r="D202" s="6">
        <f t="shared" ref="D202:D265" si="33">C202*M202</f>
        <v>0</v>
      </c>
      <c r="E202" s="6">
        <f t="shared" si="27"/>
        <v>0</v>
      </c>
      <c r="F202" s="6"/>
      <c r="G202" s="6"/>
      <c r="H202" s="6">
        <f t="shared" si="29"/>
        <v>0</v>
      </c>
      <c r="I202" s="6">
        <f t="shared" ref="I202:I265" si="34">PMT($N$4,A202,-SUM(E202:G202))</f>
        <v>0</v>
      </c>
      <c r="J202" s="6">
        <f t="shared" ref="J202:J265" si="35">H202</f>
        <v>0</v>
      </c>
      <c r="K202" s="6">
        <f t="shared" si="31"/>
        <v>0</v>
      </c>
      <c r="L202" s="6">
        <f t="shared" si="30"/>
        <v>0</v>
      </c>
      <c r="M202" s="17">
        <f>VLOOKUP(B202,Encargos!$A$8:$B$652,2,0)</f>
        <v>2.4659999999999999E-3</v>
      </c>
    </row>
    <row r="203" spans="1:13" x14ac:dyDescent="0.35">
      <c r="A203">
        <f t="shared" si="28"/>
        <v>167</v>
      </c>
      <c r="B203" s="1">
        <v>50618</v>
      </c>
      <c r="C203" s="6">
        <f t="shared" si="32"/>
        <v>0</v>
      </c>
      <c r="D203" s="6">
        <f t="shared" si="33"/>
        <v>0</v>
      </c>
      <c r="E203" s="6">
        <f t="shared" ref="E203:E266" si="36">C203+D203</f>
        <v>0</v>
      </c>
      <c r="F203" s="6"/>
      <c r="G203" s="6"/>
      <c r="H203" s="6">
        <f t="shared" si="29"/>
        <v>0</v>
      </c>
      <c r="I203" s="6">
        <f t="shared" si="34"/>
        <v>0</v>
      </c>
      <c r="J203" s="6">
        <f t="shared" si="35"/>
        <v>0</v>
      </c>
      <c r="K203" s="6">
        <f t="shared" si="31"/>
        <v>0</v>
      </c>
      <c r="L203" s="6">
        <f t="shared" si="30"/>
        <v>0</v>
      </c>
      <c r="M203" s="17">
        <f>VLOOKUP(B203,Encargos!$A$8:$B$652,2,0)</f>
        <v>2.4659999999999999E-3</v>
      </c>
    </row>
    <row r="204" spans="1:13" x14ac:dyDescent="0.35">
      <c r="A204">
        <f t="shared" ref="A204:A267" si="37">A203-1</f>
        <v>166</v>
      </c>
      <c r="B204" s="1">
        <v>50649</v>
      </c>
      <c r="C204" s="6">
        <f t="shared" si="32"/>
        <v>0</v>
      </c>
      <c r="D204" s="6">
        <f t="shared" si="33"/>
        <v>0</v>
      </c>
      <c r="E204" s="6">
        <f t="shared" si="36"/>
        <v>0</v>
      </c>
      <c r="F204" s="6"/>
      <c r="G204" s="6"/>
      <c r="H204" s="6">
        <f t="shared" si="29"/>
        <v>0</v>
      </c>
      <c r="I204" s="6">
        <f t="shared" si="34"/>
        <v>0</v>
      </c>
      <c r="J204" s="6">
        <f t="shared" si="35"/>
        <v>0</v>
      </c>
      <c r="K204" s="6">
        <f t="shared" si="31"/>
        <v>0</v>
      </c>
      <c r="L204" s="6">
        <f t="shared" si="30"/>
        <v>0</v>
      </c>
      <c r="M204" s="17">
        <f>VLOOKUP(B204,Encargos!$A$8:$B$652,2,0)</f>
        <v>2.4659999999999999E-3</v>
      </c>
    </row>
    <row r="205" spans="1:13" x14ac:dyDescent="0.35">
      <c r="A205">
        <f t="shared" si="37"/>
        <v>165</v>
      </c>
      <c r="B205" s="1">
        <v>50679</v>
      </c>
      <c r="C205" s="6">
        <f t="shared" si="32"/>
        <v>0</v>
      </c>
      <c r="D205" s="6">
        <f t="shared" si="33"/>
        <v>0</v>
      </c>
      <c r="E205" s="6">
        <f t="shared" si="36"/>
        <v>0</v>
      </c>
      <c r="F205" s="6"/>
      <c r="G205" s="6"/>
      <c r="H205" s="6">
        <f t="shared" si="29"/>
        <v>0</v>
      </c>
      <c r="I205" s="6">
        <f t="shared" si="34"/>
        <v>0</v>
      </c>
      <c r="J205" s="6">
        <f t="shared" si="35"/>
        <v>0</v>
      </c>
      <c r="K205" s="6">
        <f t="shared" si="31"/>
        <v>0</v>
      </c>
      <c r="L205" s="6">
        <f t="shared" si="30"/>
        <v>0</v>
      </c>
      <c r="M205" s="17">
        <f>VLOOKUP(B205,Encargos!$A$8:$B$652,2,0)</f>
        <v>2.4659999999999999E-3</v>
      </c>
    </row>
    <row r="206" spans="1:13" x14ac:dyDescent="0.35">
      <c r="A206">
        <f t="shared" si="37"/>
        <v>164</v>
      </c>
      <c r="B206" s="1">
        <v>50710</v>
      </c>
      <c r="C206" s="6">
        <f t="shared" si="32"/>
        <v>0</v>
      </c>
      <c r="D206" s="6">
        <f t="shared" si="33"/>
        <v>0</v>
      </c>
      <c r="E206" s="6">
        <f t="shared" si="36"/>
        <v>0</v>
      </c>
      <c r="F206" s="6"/>
      <c r="G206" s="6"/>
      <c r="H206" s="6">
        <f t="shared" si="29"/>
        <v>0</v>
      </c>
      <c r="I206" s="6">
        <f t="shared" si="34"/>
        <v>0</v>
      </c>
      <c r="J206" s="6">
        <f t="shared" si="35"/>
        <v>0</v>
      </c>
      <c r="K206" s="6">
        <f t="shared" si="31"/>
        <v>0</v>
      </c>
      <c r="L206" s="6">
        <f t="shared" si="30"/>
        <v>0</v>
      </c>
      <c r="M206" s="17">
        <f>VLOOKUP(B206,Encargos!$A$8:$B$652,2,0)</f>
        <v>2.4659999999999999E-3</v>
      </c>
    </row>
    <row r="207" spans="1:13" x14ac:dyDescent="0.35">
      <c r="A207">
        <f t="shared" si="37"/>
        <v>163</v>
      </c>
      <c r="B207" s="1">
        <v>50740</v>
      </c>
      <c r="C207" s="6">
        <f t="shared" si="32"/>
        <v>0</v>
      </c>
      <c r="D207" s="6">
        <f t="shared" si="33"/>
        <v>0</v>
      </c>
      <c r="E207" s="6">
        <f t="shared" si="36"/>
        <v>0</v>
      </c>
      <c r="F207" s="6"/>
      <c r="G207" s="6"/>
      <c r="H207" s="6">
        <f t="shared" si="29"/>
        <v>0</v>
      </c>
      <c r="I207" s="6">
        <f t="shared" si="34"/>
        <v>0</v>
      </c>
      <c r="J207" s="6">
        <f t="shared" si="35"/>
        <v>0</v>
      </c>
      <c r="K207" s="6">
        <f t="shared" si="31"/>
        <v>0</v>
      </c>
      <c r="L207" s="6">
        <f t="shared" si="30"/>
        <v>0</v>
      </c>
      <c r="M207" s="17">
        <f>VLOOKUP(B207,Encargos!$A$8:$B$652,2,0)</f>
        <v>2.4659999999999999E-3</v>
      </c>
    </row>
    <row r="208" spans="1:13" x14ac:dyDescent="0.35">
      <c r="A208">
        <f t="shared" si="37"/>
        <v>162</v>
      </c>
      <c r="B208" s="1">
        <v>50771</v>
      </c>
      <c r="C208" s="6">
        <f t="shared" si="32"/>
        <v>0</v>
      </c>
      <c r="D208" s="6">
        <f t="shared" si="33"/>
        <v>0</v>
      </c>
      <c r="E208" s="6">
        <f t="shared" si="36"/>
        <v>0</v>
      </c>
      <c r="F208" s="6"/>
      <c r="G208" s="6"/>
      <c r="H208" s="6">
        <f t="shared" si="29"/>
        <v>0</v>
      </c>
      <c r="I208" s="6">
        <f t="shared" si="34"/>
        <v>0</v>
      </c>
      <c r="J208" s="6">
        <f t="shared" si="35"/>
        <v>0</v>
      </c>
      <c r="K208" s="6">
        <f t="shared" si="31"/>
        <v>0</v>
      </c>
      <c r="L208" s="6">
        <f t="shared" si="30"/>
        <v>0</v>
      </c>
      <c r="M208" s="17">
        <f>VLOOKUP(B208,Encargos!$A$8:$B$652,2,0)</f>
        <v>2.4659999999999999E-3</v>
      </c>
    </row>
    <row r="209" spans="1:13" x14ac:dyDescent="0.35">
      <c r="A209">
        <f t="shared" si="37"/>
        <v>161</v>
      </c>
      <c r="B209" s="1">
        <v>50802</v>
      </c>
      <c r="C209" s="6">
        <f t="shared" si="32"/>
        <v>0</v>
      </c>
      <c r="D209" s="6">
        <f t="shared" si="33"/>
        <v>0</v>
      </c>
      <c r="E209" s="6">
        <f t="shared" si="36"/>
        <v>0</v>
      </c>
      <c r="F209" s="6"/>
      <c r="G209" s="6"/>
      <c r="H209" s="6">
        <f t="shared" si="29"/>
        <v>0</v>
      </c>
      <c r="I209" s="6">
        <f t="shared" si="34"/>
        <v>0</v>
      </c>
      <c r="J209" s="6">
        <f t="shared" si="35"/>
        <v>0</v>
      </c>
      <c r="K209" s="6">
        <f t="shared" si="31"/>
        <v>0</v>
      </c>
      <c r="L209" s="6">
        <f t="shared" si="30"/>
        <v>0</v>
      </c>
      <c r="M209" s="17">
        <f>VLOOKUP(B209,Encargos!$A$8:$B$652,2,0)</f>
        <v>2.4659999999999999E-3</v>
      </c>
    </row>
    <row r="210" spans="1:13" x14ac:dyDescent="0.35">
      <c r="A210">
        <f t="shared" si="37"/>
        <v>160</v>
      </c>
      <c r="B210" s="1">
        <v>50830</v>
      </c>
      <c r="C210" s="6">
        <f t="shared" si="32"/>
        <v>0</v>
      </c>
      <c r="D210" s="6">
        <f t="shared" si="33"/>
        <v>0</v>
      </c>
      <c r="E210" s="6">
        <f t="shared" si="36"/>
        <v>0</v>
      </c>
      <c r="F210" s="6"/>
      <c r="G210" s="6"/>
      <c r="H210" s="6">
        <f t="shared" si="29"/>
        <v>0</v>
      </c>
      <c r="I210" s="6">
        <f t="shared" si="34"/>
        <v>0</v>
      </c>
      <c r="J210" s="6">
        <f t="shared" si="35"/>
        <v>0</v>
      </c>
      <c r="K210" s="6">
        <f t="shared" si="31"/>
        <v>0</v>
      </c>
      <c r="L210" s="6">
        <f t="shared" si="30"/>
        <v>0</v>
      </c>
      <c r="M210" s="17">
        <f>VLOOKUP(B210,Encargos!$A$8:$B$652,2,0)</f>
        <v>2.4659999999999999E-3</v>
      </c>
    </row>
    <row r="211" spans="1:13" x14ac:dyDescent="0.35">
      <c r="A211">
        <f t="shared" si="37"/>
        <v>159</v>
      </c>
      <c r="B211" s="1">
        <v>50861</v>
      </c>
      <c r="C211" s="6">
        <f t="shared" si="32"/>
        <v>0</v>
      </c>
      <c r="D211" s="6">
        <f t="shared" si="33"/>
        <v>0</v>
      </c>
      <c r="E211" s="6">
        <f t="shared" si="36"/>
        <v>0</v>
      </c>
      <c r="F211" s="6"/>
      <c r="G211" s="6"/>
      <c r="H211" s="6">
        <f t="shared" si="29"/>
        <v>0</v>
      </c>
      <c r="I211" s="6">
        <f t="shared" si="34"/>
        <v>0</v>
      </c>
      <c r="J211" s="6">
        <f t="shared" si="35"/>
        <v>0</v>
      </c>
      <c r="K211" s="6">
        <f t="shared" si="31"/>
        <v>0</v>
      </c>
      <c r="L211" s="6">
        <f t="shared" si="30"/>
        <v>0</v>
      </c>
      <c r="M211" s="17">
        <f>VLOOKUP(B211,Encargos!$A$8:$B$652,2,0)</f>
        <v>2.4659999999999999E-3</v>
      </c>
    </row>
    <row r="212" spans="1:13" x14ac:dyDescent="0.35">
      <c r="A212">
        <f t="shared" si="37"/>
        <v>158</v>
      </c>
      <c r="B212" s="1">
        <v>50891</v>
      </c>
      <c r="C212" s="6">
        <f t="shared" si="32"/>
        <v>0</v>
      </c>
      <c r="D212" s="6">
        <f t="shared" si="33"/>
        <v>0</v>
      </c>
      <c r="E212" s="6">
        <f t="shared" si="36"/>
        <v>0</v>
      </c>
      <c r="F212" s="6"/>
      <c r="G212" s="6"/>
      <c r="H212" s="6">
        <f t="shared" si="29"/>
        <v>0</v>
      </c>
      <c r="I212" s="6">
        <f t="shared" si="34"/>
        <v>0</v>
      </c>
      <c r="J212" s="6">
        <f t="shared" si="35"/>
        <v>0</v>
      </c>
      <c r="K212" s="6">
        <f t="shared" si="31"/>
        <v>0</v>
      </c>
      <c r="L212" s="6">
        <f t="shared" si="30"/>
        <v>0</v>
      </c>
      <c r="M212" s="17">
        <f>VLOOKUP(B212,Encargos!$A$8:$B$652,2,0)</f>
        <v>2.4659999999999999E-3</v>
      </c>
    </row>
    <row r="213" spans="1:13" x14ac:dyDescent="0.35">
      <c r="A213">
        <f t="shared" si="37"/>
        <v>157</v>
      </c>
      <c r="B213" s="1">
        <v>50922</v>
      </c>
      <c r="C213" s="6">
        <f t="shared" si="32"/>
        <v>0</v>
      </c>
      <c r="D213" s="6">
        <f t="shared" si="33"/>
        <v>0</v>
      </c>
      <c r="E213" s="6">
        <f t="shared" si="36"/>
        <v>0</v>
      </c>
      <c r="F213" s="6"/>
      <c r="G213" s="6"/>
      <c r="H213" s="6">
        <f t="shared" si="29"/>
        <v>0</v>
      </c>
      <c r="I213" s="6">
        <f t="shared" si="34"/>
        <v>0</v>
      </c>
      <c r="J213" s="6">
        <f t="shared" si="35"/>
        <v>0</v>
      </c>
      <c r="K213" s="6">
        <f t="shared" si="31"/>
        <v>0</v>
      </c>
      <c r="L213" s="6">
        <f t="shared" si="30"/>
        <v>0</v>
      </c>
      <c r="M213" s="17">
        <f>VLOOKUP(B213,Encargos!$A$8:$B$652,2,0)</f>
        <v>2.4659999999999999E-3</v>
      </c>
    </row>
    <row r="214" spans="1:13" x14ac:dyDescent="0.35">
      <c r="A214">
        <f t="shared" si="37"/>
        <v>156</v>
      </c>
      <c r="B214" s="1">
        <v>50952</v>
      </c>
      <c r="C214" s="6">
        <f t="shared" si="32"/>
        <v>0</v>
      </c>
      <c r="D214" s="6">
        <f t="shared" si="33"/>
        <v>0</v>
      </c>
      <c r="E214" s="6">
        <f t="shared" si="36"/>
        <v>0</v>
      </c>
      <c r="F214" s="6"/>
      <c r="G214" s="6"/>
      <c r="H214" s="6">
        <f t="shared" si="29"/>
        <v>0</v>
      </c>
      <c r="I214" s="6">
        <f t="shared" si="34"/>
        <v>0</v>
      </c>
      <c r="J214" s="6">
        <f t="shared" si="35"/>
        <v>0</v>
      </c>
      <c r="K214" s="6">
        <f t="shared" si="31"/>
        <v>0</v>
      </c>
      <c r="L214" s="6">
        <f t="shared" si="30"/>
        <v>0</v>
      </c>
      <c r="M214" s="17">
        <f>VLOOKUP(B214,Encargos!$A$8:$B$652,2,0)</f>
        <v>2.4659999999999999E-3</v>
      </c>
    </row>
    <row r="215" spans="1:13" x14ac:dyDescent="0.35">
      <c r="A215">
        <f t="shared" si="37"/>
        <v>155</v>
      </c>
      <c r="B215" s="1">
        <v>50983</v>
      </c>
      <c r="C215" s="6">
        <f t="shared" si="32"/>
        <v>0</v>
      </c>
      <c r="D215" s="6">
        <f t="shared" si="33"/>
        <v>0</v>
      </c>
      <c r="E215" s="6">
        <f t="shared" si="36"/>
        <v>0</v>
      </c>
      <c r="F215" s="6"/>
      <c r="G215" s="6"/>
      <c r="H215" s="6">
        <f t="shared" si="29"/>
        <v>0</v>
      </c>
      <c r="I215" s="6">
        <f t="shared" si="34"/>
        <v>0</v>
      </c>
      <c r="J215" s="6">
        <f t="shared" si="35"/>
        <v>0</v>
      </c>
      <c r="K215" s="6">
        <f t="shared" si="31"/>
        <v>0</v>
      </c>
      <c r="L215" s="6">
        <f t="shared" si="30"/>
        <v>0</v>
      </c>
      <c r="M215" s="17">
        <f>VLOOKUP(B215,Encargos!$A$8:$B$652,2,0)</f>
        <v>2.4659999999999999E-3</v>
      </c>
    </row>
    <row r="216" spans="1:13" x14ac:dyDescent="0.35">
      <c r="A216">
        <f t="shared" si="37"/>
        <v>154</v>
      </c>
      <c r="B216" s="1">
        <v>51014</v>
      </c>
      <c r="C216" s="6">
        <f t="shared" si="32"/>
        <v>0</v>
      </c>
      <c r="D216" s="6">
        <f t="shared" si="33"/>
        <v>0</v>
      </c>
      <c r="E216" s="6">
        <f t="shared" si="36"/>
        <v>0</v>
      </c>
      <c r="F216" s="6"/>
      <c r="G216" s="6"/>
      <c r="H216" s="6">
        <f t="shared" si="29"/>
        <v>0</v>
      </c>
      <c r="I216" s="6">
        <f t="shared" si="34"/>
        <v>0</v>
      </c>
      <c r="J216" s="6">
        <f t="shared" si="35"/>
        <v>0</v>
      </c>
      <c r="K216" s="6">
        <f t="shared" si="31"/>
        <v>0</v>
      </c>
      <c r="L216" s="6">
        <f t="shared" si="30"/>
        <v>0</v>
      </c>
      <c r="M216" s="17">
        <f>VLOOKUP(B216,Encargos!$A$8:$B$652,2,0)</f>
        <v>2.4659999999999999E-3</v>
      </c>
    </row>
    <row r="217" spans="1:13" x14ac:dyDescent="0.35">
      <c r="A217">
        <f t="shared" si="37"/>
        <v>153</v>
      </c>
      <c r="B217" s="1">
        <v>51044</v>
      </c>
      <c r="C217" s="6">
        <f t="shared" si="32"/>
        <v>0</v>
      </c>
      <c r="D217" s="6">
        <f t="shared" si="33"/>
        <v>0</v>
      </c>
      <c r="E217" s="6">
        <f t="shared" si="36"/>
        <v>0</v>
      </c>
      <c r="F217" s="6"/>
      <c r="G217" s="6"/>
      <c r="H217" s="6">
        <f t="shared" si="29"/>
        <v>0</v>
      </c>
      <c r="I217" s="6">
        <f t="shared" si="34"/>
        <v>0</v>
      </c>
      <c r="J217" s="6">
        <f t="shared" si="35"/>
        <v>0</v>
      </c>
      <c r="K217" s="6">
        <f t="shared" si="31"/>
        <v>0</v>
      </c>
      <c r="L217" s="6">
        <f t="shared" si="30"/>
        <v>0</v>
      </c>
      <c r="M217" s="17">
        <f>VLOOKUP(B217,Encargos!$A$8:$B$652,2,0)</f>
        <v>2.4659999999999999E-3</v>
      </c>
    </row>
    <row r="218" spans="1:13" x14ac:dyDescent="0.35">
      <c r="A218">
        <f t="shared" si="37"/>
        <v>152</v>
      </c>
      <c r="B218" s="1">
        <v>51075</v>
      </c>
      <c r="C218" s="6">
        <f t="shared" si="32"/>
        <v>0</v>
      </c>
      <c r="D218" s="6">
        <f t="shared" si="33"/>
        <v>0</v>
      </c>
      <c r="E218" s="6">
        <f t="shared" si="36"/>
        <v>0</v>
      </c>
      <c r="F218" s="6"/>
      <c r="G218" s="6"/>
      <c r="H218" s="6">
        <f t="shared" si="29"/>
        <v>0</v>
      </c>
      <c r="I218" s="6">
        <f t="shared" si="34"/>
        <v>0</v>
      </c>
      <c r="J218" s="6">
        <f t="shared" si="35"/>
        <v>0</v>
      </c>
      <c r="K218" s="6">
        <f t="shared" si="31"/>
        <v>0</v>
      </c>
      <c r="L218" s="6">
        <f t="shared" si="30"/>
        <v>0</v>
      </c>
      <c r="M218" s="17">
        <f>VLOOKUP(B218,Encargos!$A$8:$B$652,2,0)</f>
        <v>2.4659999999999999E-3</v>
      </c>
    </row>
    <row r="219" spans="1:13" x14ac:dyDescent="0.35">
      <c r="A219">
        <f t="shared" si="37"/>
        <v>151</v>
      </c>
      <c r="B219" s="1">
        <v>51105</v>
      </c>
      <c r="C219" s="6">
        <f t="shared" si="32"/>
        <v>0</v>
      </c>
      <c r="D219" s="6">
        <f t="shared" si="33"/>
        <v>0</v>
      </c>
      <c r="E219" s="6">
        <f t="shared" si="36"/>
        <v>0</v>
      </c>
      <c r="F219" s="6"/>
      <c r="G219" s="6"/>
      <c r="H219" s="6">
        <f t="shared" si="29"/>
        <v>0</v>
      </c>
      <c r="I219" s="6">
        <f t="shared" si="34"/>
        <v>0</v>
      </c>
      <c r="J219" s="6">
        <f t="shared" si="35"/>
        <v>0</v>
      </c>
      <c r="K219" s="6">
        <f t="shared" si="31"/>
        <v>0</v>
      </c>
      <c r="L219" s="6">
        <f t="shared" si="30"/>
        <v>0</v>
      </c>
      <c r="M219" s="17">
        <f>VLOOKUP(B219,Encargos!$A$8:$B$652,2,0)</f>
        <v>2.4659999999999999E-3</v>
      </c>
    </row>
    <row r="220" spans="1:13" x14ac:dyDescent="0.35">
      <c r="A220">
        <f t="shared" si="37"/>
        <v>150</v>
      </c>
      <c r="B220" s="1">
        <v>51136</v>
      </c>
      <c r="C220" s="6">
        <f t="shared" si="32"/>
        <v>0</v>
      </c>
      <c r="D220" s="6">
        <f t="shared" si="33"/>
        <v>0</v>
      </c>
      <c r="E220" s="6">
        <f t="shared" si="36"/>
        <v>0</v>
      </c>
      <c r="F220" s="6"/>
      <c r="G220" s="6"/>
      <c r="H220" s="6">
        <f t="shared" si="29"/>
        <v>0</v>
      </c>
      <c r="I220" s="6">
        <f t="shared" si="34"/>
        <v>0</v>
      </c>
      <c r="J220" s="6">
        <f t="shared" si="35"/>
        <v>0</v>
      </c>
      <c r="K220" s="6">
        <f t="shared" si="31"/>
        <v>0</v>
      </c>
      <c r="L220" s="6">
        <f t="shared" si="30"/>
        <v>0</v>
      </c>
      <c r="M220" s="17">
        <f>VLOOKUP(B220,Encargos!$A$8:$B$652,2,0)</f>
        <v>2.4659999999999999E-3</v>
      </c>
    </row>
    <row r="221" spans="1:13" x14ac:dyDescent="0.35">
      <c r="A221">
        <f t="shared" si="37"/>
        <v>149</v>
      </c>
      <c r="B221" s="1">
        <v>51167</v>
      </c>
      <c r="C221" s="6">
        <f t="shared" si="32"/>
        <v>0</v>
      </c>
      <c r="D221" s="6">
        <f t="shared" si="33"/>
        <v>0</v>
      </c>
      <c r="E221" s="6">
        <f t="shared" si="36"/>
        <v>0</v>
      </c>
      <c r="F221" s="6"/>
      <c r="G221" s="6"/>
      <c r="H221" s="6">
        <f t="shared" si="29"/>
        <v>0</v>
      </c>
      <c r="I221" s="6">
        <f t="shared" si="34"/>
        <v>0</v>
      </c>
      <c r="J221" s="6">
        <f t="shared" si="35"/>
        <v>0</v>
      </c>
      <c r="K221" s="6">
        <f t="shared" si="31"/>
        <v>0</v>
      </c>
      <c r="L221" s="6">
        <f t="shared" si="30"/>
        <v>0</v>
      </c>
      <c r="M221" s="17">
        <f>VLOOKUP(B221,Encargos!$A$8:$B$652,2,0)</f>
        <v>2.4659999999999999E-3</v>
      </c>
    </row>
    <row r="222" spans="1:13" x14ac:dyDescent="0.35">
      <c r="A222">
        <f t="shared" si="37"/>
        <v>148</v>
      </c>
      <c r="B222" s="1">
        <v>51196</v>
      </c>
      <c r="C222" s="6">
        <f t="shared" si="32"/>
        <v>0</v>
      </c>
      <c r="D222" s="6">
        <f t="shared" si="33"/>
        <v>0</v>
      </c>
      <c r="E222" s="6">
        <f t="shared" si="36"/>
        <v>0</v>
      </c>
      <c r="F222" s="6"/>
      <c r="G222" s="6"/>
      <c r="H222" s="6">
        <f t="shared" si="29"/>
        <v>0</v>
      </c>
      <c r="I222" s="6">
        <f t="shared" si="34"/>
        <v>0</v>
      </c>
      <c r="J222" s="6">
        <f t="shared" si="35"/>
        <v>0</v>
      </c>
      <c r="K222" s="6">
        <f t="shared" si="31"/>
        <v>0</v>
      </c>
      <c r="L222" s="6">
        <f t="shared" si="30"/>
        <v>0</v>
      </c>
      <c r="M222" s="17">
        <f>VLOOKUP(B222,Encargos!$A$8:$B$652,2,0)</f>
        <v>2.4659999999999999E-3</v>
      </c>
    </row>
    <row r="223" spans="1:13" x14ac:dyDescent="0.35">
      <c r="A223">
        <f t="shared" si="37"/>
        <v>147</v>
      </c>
      <c r="B223" s="1">
        <v>51227</v>
      </c>
      <c r="C223" s="6">
        <f t="shared" si="32"/>
        <v>0</v>
      </c>
      <c r="D223" s="6">
        <f t="shared" si="33"/>
        <v>0</v>
      </c>
      <c r="E223" s="6">
        <f t="shared" si="36"/>
        <v>0</v>
      </c>
      <c r="F223" s="6"/>
      <c r="G223" s="6"/>
      <c r="H223" s="6">
        <f t="shared" si="29"/>
        <v>0</v>
      </c>
      <c r="I223" s="6">
        <f t="shared" si="34"/>
        <v>0</v>
      </c>
      <c r="J223" s="6">
        <f t="shared" si="35"/>
        <v>0</v>
      </c>
      <c r="K223" s="6">
        <f t="shared" si="31"/>
        <v>0</v>
      </c>
      <c r="L223" s="6">
        <f t="shared" si="30"/>
        <v>0</v>
      </c>
      <c r="M223" s="17">
        <f>VLOOKUP(B223,Encargos!$A$8:$B$652,2,0)</f>
        <v>2.4659999999999999E-3</v>
      </c>
    </row>
    <row r="224" spans="1:13" x14ac:dyDescent="0.35">
      <c r="A224">
        <f t="shared" si="37"/>
        <v>146</v>
      </c>
      <c r="B224" s="1">
        <v>51257</v>
      </c>
      <c r="C224" s="6">
        <f t="shared" si="32"/>
        <v>0</v>
      </c>
      <c r="D224" s="6">
        <f t="shared" si="33"/>
        <v>0</v>
      </c>
      <c r="E224" s="6">
        <f t="shared" si="36"/>
        <v>0</v>
      </c>
      <c r="F224" s="6"/>
      <c r="G224" s="6"/>
      <c r="H224" s="6">
        <f t="shared" si="29"/>
        <v>0</v>
      </c>
      <c r="I224" s="6">
        <f t="shared" si="34"/>
        <v>0</v>
      </c>
      <c r="J224" s="6">
        <f t="shared" si="35"/>
        <v>0</v>
      </c>
      <c r="K224" s="6">
        <f t="shared" si="31"/>
        <v>0</v>
      </c>
      <c r="L224" s="6">
        <f t="shared" si="30"/>
        <v>0</v>
      </c>
      <c r="M224" s="17">
        <f>VLOOKUP(B224,Encargos!$A$8:$B$652,2,0)</f>
        <v>2.4659999999999999E-3</v>
      </c>
    </row>
    <row r="225" spans="1:13" x14ac:dyDescent="0.35">
      <c r="A225">
        <f t="shared" si="37"/>
        <v>145</v>
      </c>
      <c r="B225" s="1">
        <v>51288</v>
      </c>
      <c r="C225" s="6">
        <f t="shared" si="32"/>
        <v>0</v>
      </c>
      <c r="D225" s="6">
        <f t="shared" si="33"/>
        <v>0</v>
      </c>
      <c r="E225" s="6">
        <f t="shared" si="36"/>
        <v>0</v>
      </c>
      <c r="F225" s="6"/>
      <c r="G225" s="6"/>
      <c r="H225" s="6">
        <f t="shared" si="29"/>
        <v>0</v>
      </c>
      <c r="I225" s="6">
        <f t="shared" si="34"/>
        <v>0</v>
      </c>
      <c r="J225" s="6">
        <f t="shared" si="35"/>
        <v>0</v>
      </c>
      <c r="K225" s="6">
        <f t="shared" si="31"/>
        <v>0</v>
      </c>
      <c r="L225" s="6">
        <f t="shared" si="30"/>
        <v>0</v>
      </c>
      <c r="M225" s="17">
        <f>VLOOKUP(B225,Encargos!$A$8:$B$652,2,0)</f>
        <v>2.4659999999999999E-3</v>
      </c>
    </row>
    <row r="226" spans="1:13" x14ac:dyDescent="0.35">
      <c r="A226">
        <f t="shared" si="37"/>
        <v>144</v>
      </c>
      <c r="B226" s="1">
        <v>51318</v>
      </c>
      <c r="C226" s="6">
        <f t="shared" si="32"/>
        <v>0</v>
      </c>
      <c r="D226" s="6">
        <f t="shared" si="33"/>
        <v>0</v>
      </c>
      <c r="E226" s="6">
        <f t="shared" si="36"/>
        <v>0</v>
      </c>
      <c r="F226" s="6"/>
      <c r="G226" s="6"/>
      <c r="H226" s="6">
        <f t="shared" si="29"/>
        <v>0</v>
      </c>
      <c r="I226" s="6">
        <f t="shared" si="34"/>
        <v>0</v>
      </c>
      <c r="J226" s="6">
        <f t="shared" si="35"/>
        <v>0</v>
      </c>
      <c r="K226" s="6">
        <f t="shared" si="31"/>
        <v>0</v>
      </c>
      <c r="L226" s="6">
        <f t="shared" si="30"/>
        <v>0</v>
      </c>
      <c r="M226" s="17">
        <f>VLOOKUP(B226,Encargos!$A$8:$B$652,2,0)</f>
        <v>2.4659999999999999E-3</v>
      </c>
    </row>
    <row r="227" spans="1:13" x14ac:dyDescent="0.35">
      <c r="A227">
        <f t="shared" si="37"/>
        <v>143</v>
      </c>
      <c r="B227" s="1">
        <v>51349</v>
      </c>
      <c r="C227" s="6">
        <f t="shared" si="32"/>
        <v>0</v>
      </c>
      <c r="D227" s="6">
        <f t="shared" si="33"/>
        <v>0</v>
      </c>
      <c r="E227" s="6">
        <f t="shared" si="36"/>
        <v>0</v>
      </c>
      <c r="F227" s="6"/>
      <c r="G227" s="6"/>
      <c r="H227" s="6">
        <f t="shared" si="29"/>
        <v>0</v>
      </c>
      <c r="I227" s="6">
        <f t="shared" si="34"/>
        <v>0</v>
      </c>
      <c r="J227" s="6">
        <f t="shared" si="35"/>
        <v>0</v>
      </c>
      <c r="K227" s="6">
        <f t="shared" si="31"/>
        <v>0</v>
      </c>
      <c r="L227" s="6">
        <f t="shared" si="30"/>
        <v>0</v>
      </c>
      <c r="M227" s="17">
        <f>VLOOKUP(B227,Encargos!$A$8:$B$652,2,0)</f>
        <v>2.4659999999999999E-3</v>
      </c>
    </row>
    <row r="228" spans="1:13" x14ac:dyDescent="0.35">
      <c r="A228">
        <f t="shared" si="37"/>
        <v>142</v>
      </c>
      <c r="B228" s="1">
        <v>51380</v>
      </c>
      <c r="C228" s="6">
        <f t="shared" si="32"/>
        <v>0</v>
      </c>
      <c r="D228" s="6">
        <f t="shared" si="33"/>
        <v>0</v>
      </c>
      <c r="E228" s="6">
        <f t="shared" si="36"/>
        <v>0</v>
      </c>
      <c r="F228" s="6"/>
      <c r="G228" s="6"/>
      <c r="H228" s="6">
        <f t="shared" si="29"/>
        <v>0</v>
      </c>
      <c r="I228" s="6">
        <f t="shared" si="34"/>
        <v>0</v>
      </c>
      <c r="J228" s="6">
        <f t="shared" si="35"/>
        <v>0</v>
      </c>
      <c r="K228" s="6">
        <f t="shared" si="31"/>
        <v>0</v>
      </c>
      <c r="L228" s="6">
        <f t="shared" si="30"/>
        <v>0</v>
      </c>
      <c r="M228" s="17">
        <f>VLOOKUP(B228,Encargos!$A$8:$B$652,2,0)</f>
        <v>2.4659999999999999E-3</v>
      </c>
    </row>
    <row r="229" spans="1:13" x14ac:dyDescent="0.35">
      <c r="A229">
        <f t="shared" si="37"/>
        <v>141</v>
      </c>
      <c r="B229" s="1">
        <v>51410</v>
      </c>
      <c r="C229" s="6">
        <f t="shared" si="32"/>
        <v>0</v>
      </c>
      <c r="D229" s="6">
        <f t="shared" si="33"/>
        <v>0</v>
      </c>
      <c r="E229" s="6">
        <f t="shared" si="36"/>
        <v>0</v>
      </c>
      <c r="F229" s="6"/>
      <c r="G229" s="6"/>
      <c r="H229" s="6">
        <f t="shared" si="29"/>
        <v>0</v>
      </c>
      <c r="I229" s="6">
        <f t="shared" si="34"/>
        <v>0</v>
      </c>
      <c r="J229" s="6">
        <f t="shared" si="35"/>
        <v>0</v>
      </c>
      <c r="K229" s="6">
        <f t="shared" si="31"/>
        <v>0</v>
      </c>
      <c r="L229" s="6">
        <f t="shared" si="30"/>
        <v>0</v>
      </c>
      <c r="M229" s="17">
        <f>VLOOKUP(B229,Encargos!$A$8:$B$652,2,0)</f>
        <v>2.4659999999999999E-3</v>
      </c>
    </row>
    <row r="230" spans="1:13" x14ac:dyDescent="0.35">
      <c r="A230">
        <f t="shared" si="37"/>
        <v>140</v>
      </c>
      <c r="B230" s="1">
        <v>51441</v>
      </c>
      <c r="C230" s="6">
        <f t="shared" si="32"/>
        <v>0</v>
      </c>
      <c r="D230" s="6">
        <f t="shared" si="33"/>
        <v>0</v>
      </c>
      <c r="E230" s="6">
        <f t="shared" si="36"/>
        <v>0</v>
      </c>
      <c r="F230" s="6"/>
      <c r="G230" s="6"/>
      <c r="H230" s="6">
        <f t="shared" si="29"/>
        <v>0</v>
      </c>
      <c r="I230" s="6">
        <f t="shared" si="34"/>
        <v>0</v>
      </c>
      <c r="J230" s="6">
        <f t="shared" si="35"/>
        <v>0</v>
      </c>
      <c r="K230" s="6">
        <f t="shared" si="31"/>
        <v>0</v>
      </c>
      <c r="L230" s="6">
        <f t="shared" si="30"/>
        <v>0</v>
      </c>
      <c r="M230" s="17">
        <f>VLOOKUP(B230,Encargos!$A$8:$B$652,2,0)</f>
        <v>2.4659999999999999E-3</v>
      </c>
    </row>
    <row r="231" spans="1:13" x14ac:dyDescent="0.35">
      <c r="A231">
        <f t="shared" si="37"/>
        <v>139</v>
      </c>
      <c r="B231" s="1">
        <v>51471</v>
      </c>
      <c r="C231" s="6">
        <f t="shared" si="32"/>
        <v>0</v>
      </c>
      <c r="D231" s="6">
        <f t="shared" si="33"/>
        <v>0</v>
      </c>
      <c r="E231" s="6">
        <f t="shared" si="36"/>
        <v>0</v>
      </c>
      <c r="F231" s="6"/>
      <c r="G231" s="6"/>
      <c r="H231" s="6">
        <f t="shared" si="29"/>
        <v>0</v>
      </c>
      <c r="I231" s="6">
        <f t="shared" si="34"/>
        <v>0</v>
      </c>
      <c r="J231" s="6">
        <f t="shared" si="35"/>
        <v>0</v>
      </c>
      <c r="K231" s="6">
        <f t="shared" si="31"/>
        <v>0</v>
      </c>
      <c r="L231" s="6">
        <f t="shared" si="30"/>
        <v>0</v>
      </c>
      <c r="M231" s="17">
        <f>VLOOKUP(B231,Encargos!$A$8:$B$652,2,0)</f>
        <v>2.4659999999999999E-3</v>
      </c>
    </row>
    <row r="232" spans="1:13" x14ac:dyDescent="0.35">
      <c r="A232">
        <f t="shared" si="37"/>
        <v>138</v>
      </c>
      <c r="B232" s="1">
        <v>51502</v>
      </c>
      <c r="C232" s="6">
        <f t="shared" si="32"/>
        <v>0</v>
      </c>
      <c r="D232" s="6">
        <f t="shared" si="33"/>
        <v>0</v>
      </c>
      <c r="E232" s="6">
        <f t="shared" si="36"/>
        <v>0</v>
      </c>
      <c r="F232" s="6"/>
      <c r="G232" s="6"/>
      <c r="H232" s="6">
        <f t="shared" si="29"/>
        <v>0</v>
      </c>
      <c r="I232" s="6">
        <f t="shared" si="34"/>
        <v>0</v>
      </c>
      <c r="J232" s="6">
        <f t="shared" si="35"/>
        <v>0</v>
      </c>
      <c r="K232" s="6">
        <f t="shared" si="31"/>
        <v>0</v>
      </c>
      <c r="L232" s="6">
        <f t="shared" si="30"/>
        <v>0</v>
      </c>
      <c r="M232" s="17">
        <f>VLOOKUP(B232,Encargos!$A$8:$B$652,2,0)</f>
        <v>2.4659999999999999E-3</v>
      </c>
    </row>
    <row r="233" spans="1:13" x14ac:dyDescent="0.35">
      <c r="A233">
        <f t="shared" si="37"/>
        <v>137</v>
      </c>
      <c r="B233" s="1">
        <v>51533</v>
      </c>
      <c r="C233" s="6">
        <f t="shared" si="32"/>
        <v>0</v>
      </c>
      <c r="D233" s="6">
        <f t="shared" si="33"/>
        <v>0</v>
      </c>
      <c r="E233" s="6">
        <f t="shared" si="36"/>
        <v>0</v>
      </c>
      <c r="F233" s="6"/>
      <c r="G233" s="6"/>
      <c r="H233" s="6">
        <f t="shared" si="29"/>
        <v>0</v>
      </c>
      <c r="I233" s="6">
        <f t="shared" si="34"/>
        <v>0</v>
      </c>
      <c r="J233" s="6">
        <f t="shared" si="35"/>
        <v>0</v>
      </c>
      <c r="K233" s="6">
        <f t="shared" si="31"/>
        <v>0</v>
      </c>
      <c r="L233" s="6">
        <f t="shared" si="30"/>
        <v>0</v>
      </c>
      <c r="M233" s="17">
        <f>VLOOKUP(B233,Encargos!$A$8:$B$652,2,0)</f>
        <v>2.4659999999999999E-3</v>
      </c>
    </row>
    <row r="234" spans="1:13" x14ac:dyDescent="0.35">
      <c r="A234">
        <f t="shared" si="37"/>
        <v>136</v>
      </c>
      <c r="B234" s="1">
        <v>51561</v>
      </c>
      <c r="C234" s="6">
        <f t="shared" si="32"/>
        <v>0</v>
      </c>
      <c r="D234" s="6">
        <f t="shared" si="33"/>
        <v>0</v>
      </c>
      <c r="E234" s="6">
        <f t="shared" si="36"/>
        <v>0</v>
      </c>
      <c r="F234" s="6"/>
      <c r="G234" s="6"/>
      <c r="H234" s="6">
        <f t="shared" si="29"/>
        <v>0</v>
      </c>
      <c r="I234" s="6">
        <f t="shared" si="34"/>
        <v>0</v>
      </c>
      <c r="J234" s="6">
        <f t="shared" si="35"/>
        <v>0</v>
      </c>
      <c r="K234" s="6">
        <f t="shared" si="31"/>
        <v>0</v>
      </c>
      <c r="L234" s="6">
        <f t="shared" si="30"/>
        <v>0</v>
      </c>
      <c r="M234" s="17">
        <f>VLOOKUP(B234,Encargos!$A$8:$B$652,2,0)</f>
        <v>2.4659999999999999E-3</v>
      </c>
    </row>
    <row r="235" spans="1:13" x14ac:dyDescent="0.35">
      <c r="A235">
        <f t="shared" si="37"/>
        <v>135</v>
      </c>
      <c r="B235" s="1">
        <v>51592</v>
      </c>
      <c r="C235" s="6">
        <f t="shared" si="32"/>
        <v>0</v>
      </c>
      <c r="D235" s="6">
        <f t="shared" si="33"/>
        <v>0</v>
      </c>
      <c r="E235" s="6">
        <f t="shared" si="36"/>
        <v>0</v>
      </c>
      <c r="F235" s="6"/>
      <c r="G235" s="6"/>
      <c r="H235" s="6">
        <f t="shared" si="29"/>
        <v>0</v>
      </c>
      <c r="I235" s="6">
        <f t="shared" si="34"/>
        <v>0</v>
      </c>
      <c r="J235" s="6">
        <f t="shared" si="35"/>
        <v>0</v>
      </c>
      <c r="K235" s="6">
        <f t="shared" si="31"/>
        <v>0</v>
      </c>
      <c r="L235" s="6">
        <f t="shared" si="30"/>
        <v>0</v>
      </c>
      <c r="M235" s="17">
        <f>VLOOKUP(B235,Encargos!$A$8:$B$652,2,0)</f>
        <v>2.4659999999999999E-3</v>
      </c>
    </row>
    <row r="236" spans="1:13" x14ac:dyDescent="0.35">
      <c r="A236">
        <f t="shared" si="37"/>
        <v>134</v>
      </c>
      <c r="B236" s="1">
        <v>51622</v>
      </c>
      <c r="C236" s="6">
        <f t="shared" si="32"/>
        <v>0</v>
      </c>
      <c r="D236" s="6">
        <f t="shared" si="33"/>
        <v>0</v>
      </c>
      <c r="E236" s="6">
        <f t="shared" si="36"/>
        <v>0</v>
      </c>
      <c r="F236" s="6"/>
      <c r="G236" s="6"/>
      <c r="H236" s="6">
        <f t="shared" si="29"/>
        <v>0</v>
      </c>
      <c r="I236" s="6">
        <f t="shared" si="34"/>
        <v>0</v>
      </c>
      <c r="J236" s="6">
        <f t="shared" si="35"/>
        <v>0</v>
      </c>
      <c r="K236" s="6">
        <f t="shared" si="31"/>
        <v>0</v>
      </c>
      <c r="L236" s="6">
        <f t="shared" si="30"/>
        <v>0</v>
      </c>
      <c r="M236" s="17">
        <f>VLOOKUP(B236,Encargos!$A$8:$B$652,2,0)</f>
        <v>2.4659999999999999E-3</v>
      </c>
    </row>
    <row r="237" spans="1:13" x14ac:dyDescent="0.35">
      <c r="A237">
        <f t="shared" si="37"/>
        <v>133</v>
      </c>
      <c r="B237" s="1">
        <v>51653</v>
      </c>
      <c r="C237" s="6">
        <f t="shared" si="32"/>
        <v>0</v>
      </c>
      <c r="D237" s="6">
        <f t="shared" si="33"/>
        <v>0</v>
      </c>
      <c r="E237" s="6">
        <f t="shared" si="36"/>
        <v>0</v>
      </c>
      <c r="F237" s="6"/>
      <c r="G237" s="6"/>
      <c r="H237" s="6">
        <f t="shared" si="29"/>
        <v>0</v>
      </c>
      <c r="I237" s="6">
        <f t="shared" si="34"/>
        <v>0</v>
      </c>
      <c r="J237" s="6">
        <f t="shared" si="35"/>
        <v>0</v>
      </c>
      <c r="K237" s="6">
        <f t="shared" si="31"/>
        <v>0</v>
      </c>
      <c r="L237" s="6">
        <f t="shared" si="30"/>
        <v>0</v>
      </c>
      <c r="M237" s="17">
        <f>VLOOKUP(B237,Encargos!$A$8:$B$652,2,0)</f>
        <v>2.4659999999999999E-3</v>
      </c>
    </row>
    <row r="238" spans="1:13" x14ac:dyDescent="0.35">
      <c r="A238">
        <f t="shared" si="37"/>
        <v>132</v>
      </c>
      <c r="B238" s="1">
        <v>51683</v>
      </c>
      <c r="C238" s="6">
        <f t="shared" si="32"/>
        <v>0</v>
      </c>
      <c r="D238" s="6">
        <f t="shared" si="33"/>
        <v>0</v>
      </c>
      <c r="E238" s="6">
        <f t="shared" si="36"/>
        <v>0</v>
      </c>
      <c r="F238" s="6"/>
      <c r="G238" s="6"/>
      <c r="H238" s="6">
        <f t="shared" si="29"/>
        <v>0</v>
      </c>
      <c r="I238" s="6">
        <f t="shared" si="34"/>
        <v>0</v>
      </c>
      <c r="J238" s="6">
        <f t="shared" si="35"/>
        <v>0</v>
      </c>
      <c r="K238" s="6">
        <f t="shared" si="31"/>
        <v>0</v>
      </c>
      <c r="L238" s="6">
        <f t="shared" si="30"/>
        <v>0</v>
      </c>
      <c r="M238" s="17">
        <f>VLOOKUP(B238,Encargos!$A$8:$B$652,2,0)</f>
        <v>2.4659999999999999E-3</v>
      </c>
    </row>
    <row r="239" spans="1:13" x14ac:dyDescent="0.35">
      <c r="A239">
        <f t="shared" si="37"/>
        <v>131</v>
      </c>
      <c r="B239" s="1">
        <v>51714</v>
      </c>
      <c r="C239" s="6">
        <f t="shared" si="32"/>
        <v>0</v>
      </c>
      <c r="D239" s="6">
        <f t="shared" si="33"/>
        <v>0</v>
      </c>
      <c r="E239" s="6">
        <f t="shared" si="36"/>
        <v>0</v>
      </c>
      <c r="F239" s="6"/>
      <c r="G239" s="6"/>
      <c r="H239" s="6">
        <f t="shared" si="29"/>
        <v>0</v>
      </c>
      <c r="I239" s="6">
        <f t="shared" si="34"/>
        <v>0</v>
      </c>
      <c r="J239" s="6">
        <f t="shared" si="35"/>
        <v>0</v>
      </c>
      <c r="K239" s="6">
        <f t="shared" si="31"/>
        <v>0</v>
      </c>
      <c r="L239" s="6">
        <f t="shared" si="30"/>
        <v>0</v>
      </c>
      <c r="M239" s="17">
        <f>VLOOKUP(B239,Encargos!$A$8:$B$652,2,0)</f>
        <v>2.4659999999999999E-3</v>
      </c>
    </row>
    <row r="240" spans="1:13" x14ac:dyDescent="0.35">
      <c r="A240">
        <f t="shared" si="37"/>
        <v>130</v>
      </c>
      <c r="B240" s="1">
        <v>51745</v>
      </c>
      <c r="C240" s="6">
        <f t="shared" si="32"/>
        <v>0</v>
      </c>
      <c r="D240" s="6">
        <f t="shared" si="33"/>
        <v>0</v>
      </c>
      <c r="E240" s="6">
        <f t="shared" si="36"/>
        <v>0</v>
      </c>
      <c r="F240" s="6"/>
      <c r="G240" s="6"/>
      <c r="H240" s="6">
        <f t="shared" si="29"/>
        <v>0</v>
      </c>
      <c r="I240" s="6">
        <f t="shared" si="34"/>
        <v>0</v>
      </c>
      <c r="J240" s="6">
        <f t="shared" si="35"/>
        <v>0</v>
      </c>
      <c r="K240" s="6">
        <f t="shared" si="31"/>
        <v>0</v>
      </c>
      <c r="L240" s="6">
        <f t="shared" si="30"/>
        <v>0</v>
      </c>
      <c r="M240" s="17">
        <f>VLOOKUP(B240,Encargos!$A$8:$B$652,2,0)</f>
        <v>2.4659999999999999E-3</v>
      </c>
    </row>
    <row r="241" spans="1:13" x14ac:dyDescent="0.35">
      <c r="A241">
        <f t="shared" si="37"/>
        <v>129</v>
      </c>
      <c r="B241" s="1">
        <v>51775</v>
      </c>
      <c r="C241" s="6">
        <f t="shared" si="32"/>
        <v>0</v>
      </c>
      <c r="D241" s="6">
        <f t="shared" si="33"/>
        <v>0</v>
      </c>
      <c r="E241" s="6">
        <f t="shared" si="36"/>
        <v>0</v>
      </c>
      <c r="F241" s="6"/>
      <c r="G241" s="6"/>
      <c r="H241" s="6">
        <f t="shared" si="29"/>
        <v>0</v>
      </c>
      <c r="I241" s="6">
        <f t="shared" si="34"/>
        <v>0</v>
      </c>
      <c r="J241" s="6">
        <f t="shared" si="35"/>
        <v>0</v>
      </c>
      <c r="K241" s="6">
        <f t="shared" si="31"/>
        <v>0</v>
      </c>
      <c r="L241" s="6">
        <f t="shared" si="30"/>
        <v>0</v>
      </c>
      <c r="M241" s="17">
        <f>VLOOKUP(B241,Encargos!$A$8:$B$652,2,0)</f>
        <v>2.4659999999999999E-3</v>
      </c>
    </row>
    <row r="242" spans="1:13" x14ac:dyDescent="0.35">
      <c r="A242">
        <f t="shared" si="37"/>
        <v>128</v>
      </c>
      <c r="B242" s="1">
        <v>51806</v>
      </c>
      <c r="C242" s="6">
        <f t="shared" si="32"/>
        <v>0</v>
      </c>
      <c r="D242" s="6">
        <f t="shared" si="33"/>
        <v>0</v>
      </c>
      <c r="E242" s="6">
        <f t="shared" si="36"/>
        <v>0</v>
      </c>
      <c r="F242" s="6"/>
      <c r="G242" s="6"/>
      <c r="H242" s="6">
        <f t="shared" si="29"/>
        <v>0</v>
      </c>
      <c r="I242" s="6">
        <f t="shared" si="34"/>
        <v>0</v>
      </c>
      <c r="J242" s="6">
        <f t="shared" si="35"/>
        <v>0</v>
      </c>
      <c r="K242" s="6">
        <f t="shared" si="31"/>
        <v>0</v>
      </c>
      <c r="L242" s="6">
        <f t="shared" si="30"/>
        <v>0</v>
      </c>
      <c r="M242" s="17">
        <f>VLOOKUP(B242,Encargos!$A$8:$B$652,2,0)</f>
        <v>2.4659999999999999E-3</v>
      </c>
    </row>
    <row r="243" spans="1:13" x14ac:dyDescent="0.35">
      <c r="A243">
        <f t="shared" si="37"/>
        <v>127</v>
      </c>
      <c r="B243" s="1">
        <v>51836</v>
      </c>
      <c r="C243" s="6">
        <f t="shared" si="32"/>
        <v>0</v>
      </c>
      <c r="D243" s="6">
        <f t="shared" si="33"/>
        <v>0</v>
      </c>
      <c r="E243" s="6">
        <f t="shared" si="36"/>
        <v>0</v>
      </c>
      <c r="F243" s="6"/>
      <c r="G243" s="6"/>
      <c r="H243" s="6">
        <f t="shared" si="29"/>
        <v>0</v>
      </c>
      <c r="I243" s="6">
        <f t="shared" si="34"/>
        <v>0</v>
      </c>
      <c r="J243" s="6">
        <f t="shared" si="35"/>
        <v>0</v>
      </c>
      <c r="K243" s="6">
        <f t="shared" si="31"/>
        <v>0</v>
      </c>
      <c r="L243" s="6">
        <f t="shared" si="30"/>
        <v>0</v>
      </c>
      <c r="M243" s="17">
        <f>VLOOKUP(B243,Encargos!$A$8:$B$652,2,0)</f>
        <v>2.4659999999999999E-3</v>
      </c>
    </row>
    <row r="244" spans="1:13" x14ac:dyDescent="0.35">
      <c r="A244">
        <f t="shared" si="37"/>
        <v>126</v>
      </c>
      <c r="B244" s="1">
        <v>51867</v>
      </c>
      <c r="C244" s="6">
        <f t="shared" si="32"/>
        <v>0</v>
      </c>
      <c r="D244" s="6">
        <f t="shared" si="33"/>
        <v>0</v>
      </c>
      <c r="E244" s="6">
        <f t="shared" si="36"/>
        <v>0</v>
      </c>
      <c r="F244" s="6"/>
      <c r="G244" s="6"/>
      <c r="H244" s="6">
        <f t="shared" si="29"/>
        <v>0</v>
      </c>
      <c r="I244" s="6">
        <f t="shared" si="34"/>
        <v>0</v>
      </c>
      <c r="J244" s="6">
        <f t="shared" si="35"/>
        <v>0</v>
      </c>
      <c r="K244" s="6">
        <f t="shared" si="31"/>
        <v>0</v>
      </c>
      <c r="L244" s="6">
        <f t="shared" si="30"/>
        <v>0</v>
      </c>
      <c r="M244" s="17">
        <f>VLOOKUP(B244,Encargos!$A$8:$B$652,2,0)</f>
        <v>2.4659999999999999E-3</v>
      </c>
    </row>
    <row r="245" spans="1:13" x14ac:dyDescent="0.35">
      <c r="A245">
        <f t="shared" si="37"/>
        <v>125</v>
      </c>
      <c r="B245" s="1">
        <v>51898</v>
      </c>
      <c r="C245" s="6">
        <f t="shared" si="32"/>
        <v>0</v>
      </c>
      <c r="D245" s="6">
        <f t="shared" si="33"/>
        <v>0</v>
      </c>
      <c r="E245" s="6">
        <f t="shared" si="36"/>
        <v>0</v>
      </c>
      <c r="F245" s="6"/>
      <c r="G245" s="6"/>
      <c r="H245" s="6">
        <f t="shared" si="29"/>
        <v>0</v>
      </c>
      <c r="I245" s="6">
        <f t="shared" si="34"/>
        <v>0</v>
      </c>
      <c r="J245" s="6">
        <f t="shared" si="35"/>
        <v>0</v>
      </c>
      <c r="K245" s="6">
        <f t="shared" si="31"/>
        <v>0</v>
      </c>
      <c r="L245" s="6">
        <f t="shared" si="30"/>
        <v>0</v>
      </c>
      <c r="M245" s="17">
        <f>VLOOKUP(B245,Encargos!$A$8:$B$652,2,0)</f>
        <v>2.4659999999999999E-3</v>
      </c>
    </row>
    <row r="246" spans="1:13" x14ac:dyDescent="0.35">
      <c r="A246">
        <f t="shared" si="37"/>
        <v>124</v>
      </c>
      <c r="B246" s="1">
        <v>51926</v>
      </c>
      <c r="C246" s="6">
        <f t="shared" si="32"/>
        <v>0</v>
      </c>
      <c r="D246" s="6">
        <f t="shared" si="33"/>
        <v>0</v>
      </c>
      <c r="E246" s="6">
        <f t="shared" si="36"/>
        <v>0</v>
      </c>
      <c r="F246" s="6"/>
      <c r="G246" s="6"/>
      <c r="H246" s="6">
        <f t="shared" si="29"/>
        <v>0</v>
      </c>
      <c r="I246" s="6">
        <f t="shared" si="34"/>
        <v>0</v>
      </c>
      <c r="J246" s="6">
        <f t="shared" si="35"/>
        <v>0</v>
      </c>
      <c r="K246" s="6">
        <f t="shared" si="31"/>
        <v>0</v>
      </c>
      <c r="L246" s="6">
        <f t="shared" si="30"/>
        <v>0</v>
      </c>
      <c r="M246" s="17">
        <f>VLOOKUP(B246,Encargos!$A$8:$B$652,2,0)</f>
        <v>2.4659999999999999E-3</v>
      </c>
    </row>
    <row r="247" spans="1:13" x14ac:dyDescent="0.35">
      <c r="A247">
        <f t="shared" si="37"/>
        <v>123</v>
      </c>
      <c r="B247" s="1">
        <v>51957</v>
      </c>
      <c r="C247" s="6">
        <f t="shared" si="32"/>
        <v>0</v>
      </c>
      <c r="D247" s="6">
        <f t="shared" si="33"/>
        <v>0</v>
      </c>
      <c r="E247" s="6">
        <f t="shared" si="36"/>
        <v>0</v>
      </c>
      <c r="F247" s="6"/>
      <c r="G247" s="6"/>
      <c r="H247" s="6">
        <f t="shared" si="29"/>
        <v>0</v>
      </c>
      <c r="I247" s="6">
        <f t="shared" si="34"/>
        <v>0</v>
      </c>
      <c r="J247" s="6">
        <f t="shared" si="35"/>
        <v>0</v>
      </c>
      <c r="K247" s="6">
        <f t="shared" si="31"/>
        <v>0</v>
      </c>
      <c r="L247" s="6">
        <f t="shared" si="30"/>
        <v>0</v>
      </c>
      <c r="M247" s="17">
        <f>VLOOKUP(B247,Encargos!$A$8:$B$652,2,0)</f>
        <v>2.4659999999999999E-3</v>
      </c>
    </row>
    <row r="248" spans="1:13" x14ac:dyDescent="0.35">
      <c r="A248">
        <f t="shared" si="37"/>
        <v>122</v>
      </c>
      <c r="B248" s="1">
        <v>51987</v>
      </c>
      <c r="C248" s="6">
        <f t="shared" si="32"/>
        <v>0</v>
      </c>
      <c r="D248" s="6">
        <f t="shared" si="33"/>
        <v>0</v>
      </c>
      <c r="E248" s="6">
        <f t="shared" si="36"/>
        <v>0</v>
      </c>
      <c r="F248" s="6"/>
      <c r="G248" s="6"/>
      <c r="H248" s="6">
        <f t="shared" si="29"/>
        <v>0</v>
      </c>
      <c r="I248" s="6">
        <f t="shared" si="34"/>
        <v>0</v>
      </c>
      <c r="J248" s="6">
        <f t="shared" si="35"/>
        <v>0</v>
      </c>
      <c r="K248" s="6">
        <f t="shared" si="31"/>
        <v>0</v>
      </c>
      <c r="L248" s="6">
        <f t="shared" si="30"/>
        <v>0</v>
      </c>
      <c r="M248" s="17">
        <f>VLOOKUP(B248,Encargos!$A$8:$B$652,2,0)</f>
        <v>2.4659999999999999E-3</v>
      </c>
    </row>
    <row r="249" spans="1:13" x14ac:dyDescent="0.35">
      <c r="A249">
        <f t="shared" si="37"/>
        <v>121</v>
      </c>
      <c r="B249" s="1">
        <v>52018</v>
      </c>
      <c r="C249" s="6">
        <f t="shared" si="32"/>
        <v>0</v>
      </c>
      <c r="D249" s="6">
        <f t="shared" si="33"/>
        <v>0</v>
      </c>
      <c r="E249" s="6">
        <f t="shared" si="36"/>
        <v>0</v>
      </c>
      <c r="F249" s="6"/>
      <c r="G249" s="6"/>
      <c r="H249" s="6">
        <f t="shared" si="29"/>
        <v>0</v>
      </c>
      <c r="I249" s="6">
        <f t="shared" si="34"/>
        <v>0</v>
      </c>
      <c r="J249" s="6">
        <f t="shared" si="35"/>
        <v>0</v>
      </c>
      <c r="K249" s="6">
        <f t="shared" si="31"/>
        <v>0</v>
      </c>
      <c r="L249" s="6">
        <f t="shared" si="30"/>
        <v>0</v>
      </c>
      <c r="M249" s="17">
        <f>VLOOKUP(B249,Encargos!$A$8:$B$652,2,0)</f>
        <v>2.4659999999999999E-3</v>
      </c>
    </row>
    <row r="250" spans="1:13" x14ac:dyDescent="0.35">
      <c r="A250">
        <f t="shared" si="37"/>
        <v>120</v>
      </c>
      <c r="B250" s="1">
        <v>52048</v>
      </c>
      <c r="C250" s="6">
        <f t="shared" si="32"/>
        <v>0</v>
      </c>
      <c r="D250" s="6">
        <f t="shared" si="33"/>
        <v>0</v>
      </c>
      <c r="E250" s="6">
        <f t="shared" si="36"/>
        <v>0</v>
      </c>
      <c r="F250" s="6"/>
      <c r="G250" s="6"/>
      <c r="H250" s="6">
        <f t="shared" si="29"/>
        <v>0</v>
      </c>
      <c r="I250" s="6">
        <f t="shared" si="34"/>
        <v>0</v>
      </c>
      <c r="J250" s="6">
        <f t="shared" si="35"/>
        <v>0</v>
      </c>
      <c r="K250" s="6">
        <f t="shared" si="31"/>
        <v>0</v>
      </c>
      <c r="L250" s="6">
        <f t="shared" si="30"/>
        <v>0</v>
      </c>
      <c r="M250" s="17">
        <f>VLOOKUP(B250,Encargos!$A$8:$B$652,2,0)</f>
        <v>2.4659999999999999E-3</v>
      </c>
    </row>
    <row r="251" spans="1:13" x14ac:dyDescent="0.35">
      <c r="A251">
        <f t="shared" si="37"/>
        <v>119</v>
      </c>
      <c r="B251" s="1">
        <v>52079</v>
      </c>
      <c r="C251" s="6">
        <f t="shared" si="32"/>
        <v>0</v>
      </c>
      <c r="D251" s="6">
        <f t="shared" si="33"/>
        <v>0</v>
      </c>
      <c r="E251" s="6">
        <f t="shared" si="36"/>
        <v>0</v>
      </c>
      <c r="F251" s="6"/>
      <c r="G251" s="6"/>
      <c r="H251" s="6">
        <f t="shared" si="29"/>
        <v>0</v>
      </c>
      <c r="I251" s="6">
        <f t="shared" si="34"/>
        <v>0</v>
      </c>
      <c r="J251" s="6">
        <f t="shared" si="35"/>
        <v>0</v>
      </c>
      <c r="K251" s="6">
        <f t="shared" si="31"/>
        <v>0</v>
      </c>
      <c r="L251" s="6">
        <f t="shared" si="30"/>
        <v>0</v>
      </c>
      <c r="M251" s="17">
        <f>VLOOKUP(B251,Encargos!$A$8:$B$652,2,0)</f>
        <v>2.4659999999999999E-3</v>
      </c>
    </row>
    <row r="252" spans="1:13" x14ac:dyDescent="0.35">
      <c r="A252">
        <f t="shared" si="37"/>
        <v>118</v>
      </c>
      <c r="B252" s="1">
        <v>52110</v>
      </c>
      <c r="C252" s="6">
        <f t="shared" si="32"/>
        <v>0</v>
      </c>
      <c r="D252" s="6">
        <f t="shared" si="33"/>
        <v>0</v>
      </c>
      <c r="E252" s="6">
        <f t="shared" si="36"/>
        <v>0</v>
      </c>
      <c r="F252" s="6"/>
      <c r="G252" s="6"/>
      <c r="H252" s="6">
        <f t="shared" si="29"/>
        <v>0</v>
      </c>
      <c r="I252" s="6">
        <f t="shared" si="34"/>
        <v>0</v>
      </c>
      <c r="J252" s="6">
        <f t="shared" si="35"/>
        <v>0</v>
      </c>
      <c r="K252" s="6">
        <f t="shared" si="31"/>
        <v>0</v>
      </c>
      <c r="L252" s="6">
        <f t="shared" si="30"/>
        <v>0</v>
      </c>
      <c r="M252" s="17">
        <f>VLOOKUP(B252,Encargos!$A$8:$B$652,2,0)</f>
        <v>2.4659999999999999E-3</v>
      </c>
    </row>
    <row r="253" spans="1:13" x14ac:dyDescent="0.35">
      <c r="A253">
        <f t="shared" si="37"/>
        <v>117</v>
      </c>
      <c r="B253" s="1">
        <v>52140</v>
      </c>
      <c r="C253" s="6">
        <f t="shared" si="32"/>
        <v>0</v>
      </c>
      <c r="D253" s="6">
        <f t="shared" si="33"/>
        <v>0</v>
      </c>
      <c r="E253" s="6">
        <f t="shared" si="36"/>
        <v>0</v>
      </c>
      <c r="F253" s="6"/>
      <c r="G253" s="6"/>
      <c r="H253" s="6">
        <f t="shared" si="29"/>
        <v>0</v>
      </c>
      <c r="I253" s="6">
        <f t="shared" si="34"/>
        <v>0</v>
      </c>
      <c r="J253" s="6">
        <f t="shared" si="35"/>
        <v>0</v>
      </c>
      <c r="K253" s="6">
        <f t="shared" si="31"/>
        <v>0</v>
      </c>
      <c r="L253" s="6">
        <f t="shared" si="30"/>
        <v>0</v>
      </c>
      <c r="M253" s="17">
        <f>VLOOKUP(B253,Encargos!$A$8:$B$652,2,0)</f>
        <v>2.4659999999999999E-3</v>
      </c>
    </row>
    <row r="254" spans="1:13" x14ac:dyDescent="0.35">
      <c r="A254">
        <f t="shared" si="37"/>
        <v>116</v>
      </c>
      <c r="B254" s="1">
        <v>52171</v>
      </c>
      <c r="C254" s="6">
        <f t="shared" si="32"/>
        <v>0</v>
      </c>
      <c r="D254" s="6">
        <f t="shared" si="33"/>
        <v>0</v>
      </c>
      <c r="E254" s="6">
        <f t="shared" si="36"/>
        <v>0</v>
      </c>
      <c r="F254" s="6"/>
      <c r="G254" s="6"/>
      <c r="H254" s="6">
        <f t="shared" si="29"/>
        <v>0</v>
      </c>
      <c r="I254" s="6">
        <f t="shared" si="34"/>
        <v>0</v>
      </c>
      <c r="J254" s="6">
        <f t="shared" si="35"/>
        <v>0</v>
      </c>
      <c r="K254" s="6">
        <f t="shared" si="31"/>
        <v>0</v>
      </c>
      <c r="L254" s="6">
        <f t="shared" si="30"/>
        <v>0</v>
      </c>
      <c r="M254" s="17">
        <f>VLOOKUP(B254,Encargos!$A$8:$B$652,2,0)</f>
        <v>2.4659999999999999E-3</v>
      </c>
    </row>
    <row r="255" spans="1:13" x14ac:dyDescent="0.35">
      <c r="A255">
        <f t="shared" si="37"/>
        <v>115</v>
      </c>
      <c r="B255" s="1">
        <v>52201</v>
      </c>
      <c r="C255" s="6">
        <f t="shared" si="32"/>
        <v>0</v>
      </c>
      <c r="D255" s="6">
        <f t="shared" si="33"/>
        <v>0</v>
      </c>
      <c r="E255" s="6">
        <f t="shared" si="36"/>
        <v>0</v>
      </c>
      <c r="F255" s="6"/>
      <c r="G255" s="6"/>
      <c r="H255" s="6">
        <f t="shared" si="29"/>
        <v>0</v>
      </c>
      <c r="I255" s="6">
        <f t="shared" si="34"/>
        <v>0</v>
      </c>
      <c r="J255" s="6">
        <f t="shared" si="35"/>
        <v>0</v>
      </c>
      <c r="K255" s="6">
        <f t="shared" si="31"/>
        <v>0</v>
      </c>
      <c r="L255" s="6">
        <f t="shared" si="30"/>
        <v>0</v>
      </c>
      <c r="M255" s="17">
        <f>VLOOKUP(B255,Encargos!$A$8:$B$652,2,0)</f>
        <v>2.4659999999999999E-3</v>
      </c>
    </row>
    <row r="256" spans="1:13" x14ac:dyDescent="0.35">
      <c r="A256">
        <f t="shared" si="37"/>
        <v>114</v>
      </c>
      <c r="B256" s="1">
        <v>52232</v>
      </c>
      <c r="C256" s="6">
        <f t="shared" si="32"/>
        <v>0</v>
      </c>
      <c r="D256" s="6">
        <f t="shared" si="33"/>
        <v>0</v>
      </c>
      <c r="E256" s="6">
        <f t="shared" si="36"/>
        <v>0</v>
      </c>
      <c r="F256" s="6"/>
      <c r="G256" s="6"/>
      <c r="H256" s="6">
        <f t="shared" si="29"/>
        <v>0</v>
      </c>
      <c r="I256" s="6">
        <f t="shared" si="34"/>
        <v>0</v>
      </c>
      <c r="J256" s="6">
        <f t="shared" si="35"/>
        <v>0</v>
      </c>
      <c r="K256" s="6">
        <f t="shared" si="31"/>
        <v>0</v>
      </c>
      <c r="L256" s="6">
        <f t="shared" si="30"/>
        <v>0</v>
      </c>
      <c r="M256" s="17">
        <f>VLOOKUP(B256,Encargos!$A$8:$B$652,2,0)</f>
        <v>2.4659999999999999E-3</v>
      </c>
    </row>
    <row r="257" spans="1:13" x14ac:dyDescent="0.35">
      <c r="A257">
        <f t="shared" si="37"/>
        <v>113</v>
      </c>
      <c r="B257" s="1">
        <v>52263</v>
      </c>
      <c r="C257" s="6">
        <f t="shared" si="32"/>
        <v>0</v>
      </c>
      <c r="D257" s="6">
        <f t="shared" si="33"/>
        <v>0</v>
      </c>
      <c r="E257" s="6">
        <f t="shared" si="36"/>
        <v>0</v>
      </c>
      <c r="F257" s="6"/>
      <c r="G257" s="6"/>
      <c r="H257" s="6">
        <f t="shared" si="29"/>
        <v>0</v>
      </c>
      <c r="I257" s="6">
        <f t="shared" si="34"/>
        <v>0</v>
      </c>
      <c r="J257" s="6">
        <f t="shared" si="35"/>
        <v>0</v>
      </c>
      <c r="K257" s="6">
        <f t="shared" si="31"/>
        <v>0</v>
      </c>
      <c r="L257" s="6">
        <f t="shared" si="30"/>
        <v>0</v>
      </c>
      <c r="M257" s="17">
        <f>VLOOKUP(B257,Encargos!$A$8:$B$652,2,0)</f>
        <v>2.4659999999999999E-3</v>
      </c>
    </row>
    <row r="258" spans="1:13" x14ac:dyDescent="0.35">
      <c r="A258">
        <f t="shared" si="37"/>
        <v>112</v>
      </c>
      <c r="B258" s="1">
        <v>52291</v>
      </c>
      <c r="C258" s="6">
        <f t="shared" si="32"/>
        <v>0</v>
      </c>
      <c r="D258" s="6">
        <f t="shared" si="33"/>
        <v>0</v>
      </c>
      <c r="E258" s="6">
        <f t="shared" si="36"/>
        <v>0</v>
      </c>
      <c r="F258" s="6"/>
      <c r="G258" s="6"/>
      <c r="H258" s="6">
        <f t="shared" si="29"/>
        <v>0</v>
      </c>
      <c r="I258" s="6">
        <f t="shared" si="34"/>
        <v>0</v>
      </c>
      <c r="J258" s="6">
        <f t="shared" si="35"/>
        <v>0</v>
      </c>
      <c r="K258" s="6">
        <f t="shared" si="31"/>
        <v>0</v>
      </c>
      <c r="L258" s="6">
        <f t="shared" si="30"/>
        <v>0</v>
      </c>
      <c r="M258" s="17">
        <f>VLOOKUP(B258,Encargos!$A$8:$B$652,2,0)</f>
        <v>2.4659999999999999E-3</v>
      </c>
    </row>
    <row r="259" spans="1:13" x14ac:dyDescent="0.35">
      <c r="A259">
        <f t="shared" si="37"/>
        <v>111</v>
      </c>
      <c r="B259" s="1">
        <v>52322</v>
      </c>
      <c r="C259" s="6">
        <f t="shared" si="32"/>
        <v>0</v>
      </c>
      <c r="D259" s="6">
        <f t="shared" si="33"/>
        <v>0</v>
      </c>
      <c r="E259" s="6">
        <f t="shared" si="36"/>
        <v>0</v>
      </c>
      <c r="F259" s="6"/>
      <c r="G259" s="6"/>
      <c r="H259" s="6">
        <f t="shared" si="29"/>
        <v>0</v>
      </c>
      <c r="I259" s="6">
        <f t="shared" si="34"/>
        <v>0</v>
      </c>
      <c r="J259" s="6">
        <f t="shared" si="35"/>
        <v>0</v>
      </c>
      <c r="K259" s="6">
        <f t="shared" si="31"/>
        <v>0</v>
      </c>
      <c r="L259" s="6">
        <f t="shared" si="30"/>
        <v>0</v>
      </c>
      <c r="M259" s="17">
        <f>VLOOKUP(B259,Encargos!$A$8:$B$652,2,0)</f>
        <v>2.4659999999999999E-3</v>
      </c>
    </row>
    <row r="260" spans="1:13" x14ac:dyDescent="0.35">
      <c r="A260">
        <f t="shared" si="37"/>
        <v>110</v>
      </c>
      <c r="B260" s="1">
        <v>52352</v>
      </c>
      <c r="C260" s="6">
        <f t="shared" si="32"/>
        <v>0</v>
      </c>
      <c r="D260" s="6">
        <f t="shared" si="33"/>
        <v>0</v>
      </c>
      <c r="E260" s="6">
        <f t="shared" si="36"/>
        <v>0</v>
      </c>
      <c r="F260" s="6"/>
      <c r="G260" s="6"/>
      <c r="H260" s="6">
        <f t="shared" si="29"/>
        <v>0</v>
      </c>
      <c r="I260" s="6">
        <f t="shared" si="34"/>
        <v>0</v>
      </c>
      <c r="J260" s="6">
        <f t="shared" si="35"/>
        <v>0</v>
      </c>
      <c r="K260" s="6">
        <f t="shared" si="31"/>
        <v>0</v>
      </c>
      <c r="L260" s="6">
        <f t="shared" si="30"/>
        <v>0</v>
      </c>
      <c r="M260" s="17">
        <f>VLOOKUP(B260,Encargos!$A$8:$B$652,2,0)</f>
        <v>2.4659999999999999E-3</v>
      </c>
    </row>
    <row r="261" spans="1:13" x14ac:dyDescent="0.35">
      <c r="A261">
        <f t="shared" si="37"/>
        <v>109</v>
      </c>
      <c r="B261" s="1">
        <v>52383</v>
      </c>
      <c r="C261" s="6">
        <f t="shared" si="32"/>
        <v>0</v>
      </c>
      <c r="D261" s="6">
        <f t="shared" si="33"/>
        <v>0</v>
      </c>
      <c r="E261" s="6">
        <f t="shared" si="36"/>
        <v>0</v>
      </c>
      <c r="F261" s="6"/>
      <c r="G261" s="6"/>
      <c r="H261" s="6">
        <f t="shared" ref="H261:H324" si="38">SUM(E261:G261)*$N$4</f>
        <v>0</v>
      </c>
      <c r="I261" s="6">
        <f t="shared" si="34"/>
        <v>0</v>
      </c>
      <c r="J261" s="6">
        <f t="shared" si="35"/>
        <v>0</v>
      </c>
      <c r="K261" s="6">
        <f t="shared" si="31"/>
        <v>0</v>
      </c>
      <c r="L261" s="6">
        <f t="shared" ref="L261:L324" si="39">SUM(E261:H261)-I261</f>
        <v>0</v>
      </c>
      <c r="M261" s="17">
        <f>VLOOKUP(B261,Encargos!$A$8:$B$652,2,0)</f>
        <v>2.4659999999999999E-3</v>
      </c>
    </row>
    <row r="262" spans="1:13" x14ac:dyDescent="0.35">
      <c r="A262">
        <f t="shared" si="37"/>
        <v>108</v>
      </c>
      <c r="B262" s="1">
        <v>52413</v>
      </c>
      <c r="C262" s="6">
        <f t="shared" si="32"/>
        <v>0</v>
      </c>
      <c r="D262" s="6">
        <f t="shared" si="33"/>
        <v>0</v>
      </c>
      <c r="E262" s="6">
        <f t="shared" si="36"/>
        <v>0</v>
      </c>
      <c r="F262" s="6"/>
      <c r="G262" s="6"/>
      <c r="H262" s="6">
        <f t="shared" si="38"/>
        <v>0</v>
      </c>
      <c r="I262" s="6">
        <f t="shared" si="34"/>
        <v>0</v>
      </c>
      <c r="J262" s="6">
        <f t="shared" si="35"/>
        <v>0</v>
      </c>
      <c r="K262" s="6">
        <f t="shared" si="31"/>
        <v>0</v>
      </c>
      <c r="L262" s="6">
        <f t="shared" si="39"/>
        <v>0</v>
      </c>
      <c r="M262" s="17">
        <f>VLOOKUP(B262,Encargos!$A$8:$B$652,2,0)</f>
        <v>2.4659999999999999E-3</v>
      </c>
    </row>
    <row r="263" spans="1:13" x14ac:dyDescent="0.35">
      <c r="A263">
        <f t="shared" si="37"/>
        <v>107</v>
      </c>
      <c r="B263" s="1">
        <v>52444</v>
      </c>
      <c r="C263" s="6">
        <f t="shared" si="32"/>
        <v>0</v>
      </c>
      <c r="D263" s="6">
        <f t="shared" si="33"/>
        <v>0</v>
      </c>
      <c r="E263" s="6">
        <f t="shared" si="36"/>
        <v>0</v>
      </c>
      <c r="F263" s="6"/>
      <c r="G263" s="6"/>
      <c r="H263" s="6">
        <f t="shared" si="38"/>
        <v>0</v>
      </c>
      <c r="I263" s="6">
        <f t="shared" si="34"/>
        <v>0</v>
      </c>
      <c r="J263" s="6">
        <f t="shared" si="35"/>
        <v>0</v>
      </c>
      <c r="K263" s="6">
        <f t="shared" ref="K263:K326" si="40">I263-J263</f>
        <v>0</v>
      </c>
      <c r="L263" s="6">
        <f t="shared" si="39"/>
        <v>0</v>
      </c>
      <c r="M263" s="17">
        <f>VLOOKUP(B263,Encargos!$A$8:$B$652,2,0)</f>
        <v>2.4659999999999999E-3</v>
      </c>
    </row>
    <row r="264" spans="1:13" x14ac:dyDescent="0.35">
      <c r="A264">
        <f t="shared" si="37"/>
        <v>106</v>
      </c>
      <c r="B264" s="1">
        <v>52475</v>
      </c>
      <c r="C264" s="6">
        <f t="shared" si="32"/>
        <v>0</v>
      </c>
      <c r="D264" s="6">
        <f t="shared" si="33"/>
        <v>0</v>
      </c>
      <c r="E264" s="6">
        <f t="shared" si="36"/>
        <v>0</v>
      </c>
      <c r="F264" s="6"/>
      <c r="G264" s="6"/>
      <c r="H264" s="6">
        <f t="shared" si="38"/>
        <v>0</v>
      </c>
      <c r="I264" s="6">
        <f t="shared" si="34"/>
        <v>0</v>
      </c>
      <c r="J264" s="6">
        <f t="shared" si="35"/>
        <v>0</v>
      </c>
      <c r="K264" s="6">
        <f t="shared" si="40"/>
        <v>0</v>
      </c>
      <c r="L264" s="6">
        <f t="shared" si="39"/>
        <v>0</v>
      </c>
      <c r="M264" s="17">
        <f>VLOOKUP(B264,Encargos!$A$8:$B$652,2,0)</f>
        <v>2.4659999999999999E-3</v>
      </c>
    </row>
    <row r="265" spans="1:13" x14ac:dyDescent="0.35">
      <c r="A265">
        <f t="shared" si="37"/>
        <v>105</v>
      </c>
      <c r="B265" s="1">
        <v>52505</v>
      </c>
      <c r="C265" s="6">
        <f t="shared" si="32"/>
        <v>0</v>
      </c>
      <c r="D265" s="6">
        <f t="shared" si="33"/>
        <v>0</v>
      </c>
      <c r="E265" s="6">
        <f t="shared" si="36"/>
        <v>0</v>
      </c>
      <c r="F265" s="6"/>
      <c r="G265" s="6"/>
      <c r="H265" s="6">
        <f t="shared" si="38"/>
        <v>0</v>
      </c>
      <c r="I265" s="6">
        <f t="shared" si="34"/>
        <v>0</v>
      </c>
      <c r="J265" s="6">
        <f t="shared" si="35"/>
        <v>0</v>
      </c>
      <c r="K265" s="6">
        <f t="shared" si="40"/>
        <v>0</v>
      </c>
      <c r="L265" s="6">
        <f t="shared" si="39"/>
        <v>0</v>
      </c>
      <c r="M265" s="17">
        <f>VLOOKUP(B265,Encargos!$A$8:$B$652,2,0)</f>
        <v>2.4659999999999999E-3</v>
      </c>
    </row>
    <row r="266" spans="1:13" x14ac:dyDescent="0.35">
      <c r="A266">
        <f t="shared" si="37"/>
        <v>104</v>
      </c>
      <c r="B266" s="1">
        <v>52536</v>
      </c>
      <c r="C266" s="6">
        <f t="shared" ref="C266:C329" si="41">L265</f>
        <v>0</v>
      </c>
      <c r="D266" s="6">
        <f t="shared" ref="D266:D329" si="42">C266*M266</f>
        <v>0</v>
      </c>
      <c r="E266" s="6">
        <f t="shared" si="36"/>
        <v>0</v>
      </c>
      <c r="F266" s="6"/>
      <c r="G266" s="6"/>
      <c r="H266" s="6">
        <f t="shared" si="38"/>
        <v>0</v>
      </c>
      <c r="I266" s="6">
        <f t="shared" ref="I266:I329" si="43">PMT($N$4,A266,-SUM(E266:G266))</f>
        <v>0</v>
      </c>
      <c r="J266" s="6">
        <f t="shared" ref="J266:J329" si="44">H266</f>
        <v>0</v>
      </c>
      <c r="K266" s="6">
        <f t="shared" si="40"/>
        <v>0</v>
      </c>
      <c r="L266" s="6">
        <f t="shared" si="39"/>
        <v>0</v>
      </c>
      <c r="M266" s="17">
        <f>VLOOKUP(B266,Encargos!$A$8:$B$652,2,0)</f>
        <v>2.4659999999999999E-3</v>
      </c>
    </row>
    <row r="267" spans="1:13" x14ac:dyDescent="0.35">
      <c r="A267">
        <f t="shared" si="37"/>
        <v>103</v>
      </c>
      <c r="B267" s="1">
        <v>52566</v>
      </c>
      <c r="C267" s="6">
        <f t="shared" si="41"/>
        <v>0</v>
      </c>
      <c r="D267" s="6">
        <f t="shared" si="42"/>
        <v>0</v>
      </c>
      <c r="E267" s="6">
        <f t="shared" ref="E267:E330" si="45">C267+D267</f>
        <v>0</v>
      </c>
      <c r="F267" s="6"/>
      <c r="G267" s="6"/>
      <c r="H267" s="6">
        <f t="shared" si="38"/>
        <v>0</v>
      </c>
      <c r="I267" s="6">
        <f t="shared" si="43"/>
        <v>0</v>
      </c>
      <c r="J267" s="6">
        <f t="shared" si="44"/>
        <v>0</v>
      </c>
      <c r="K267" s="6">
        <f t="shared" si="40"/>
        <v>0</v>
      </c>
      <c r="L267" s="6">
        <f t="shared" si="39"/>
        <v>0</v>
      </c>
      <c r="M267" s="17">
        <f>VLOOKUP(B267,Encargos!$A$8:$B$652,2,0)</f>
        <v>2.4659999999999999E-3</v>
      </c>
    </row>
    <row r="268" spans="1:13" x14ac:dyDescent="0.35">
      <c r="A268">
        <f t="shared" ref="A268:A331" si="46">A267-1</f>
        <v>102</v>
      </c>
      <c r="B268" s="1">
        <v>52597</v>
      </c>
      <c r="C268" s="6">
        <f t="shared" si="41"/>
        <v>0</v>
      </c>
      <c r="D268" s="6">
        <f t="shared" si="42"/>
        <v>0</v>
      </c>
      <c r="E268" s="6">
        <f t="shared" si="45"/>
        <v>0</v>
      </c>
      <c r="F268" s="6"/>
      <c r="G268" s="6"/>
      <c r="H268" s="6">
        <f t="shared" si="38"/>
        <v>0</v>
      </c>
      <c r="I268" s="6">
        <f t="shared" si="43"/>
        <v>0</v>
      </c>
      <c r="J268" s="6">
        <f t="shared" si="44"/>
        <v>0</v>
      </c>
      <c r="K268" s="6">
        <f t="shared" si="40"/>
        <v>0</v>
      </c>
      <c r="L268" s="6">
        <f t="shared" si="39"/>
        <v>0</v>
      </c>
      <c r="M268" s="17">
        <f>VLOOKUP(B268,Encargos!$A$8:$B$652,2,0)</f>
        <v>2.4659999999999999E-3</v>
      </c>
    </row>
    <row r="269" spans="1:13" x14ac:dyDescent="0.35">
      <c r="A269">
        <f t="shared" si="46"/>
        <v>101</v>
      </c>
      <c r="B269" s="1">
        <v>52628</v>
      </c>
      <c r="C269" s="6">
        <f t="shared" si="41"/>
        <v>0</v>
      </c>
      <c r="D269" s="6">
        <f t="shared" si="42"/>
        <v>0</v>
      </c>
      <c r="E269" s="6">
        <f t="shared" si="45"/>
        <v>0</v>
      </c>
      <c r="F269" s="6"/>
      <c r="G269" s="6"/>
      <c r="H269" s="6">
        <f t="shared" si="38"/>
        <v>0</v>
      </c>
      <c r="I269" s="6">
        <f t="shared" si="43"/>
        <v>0</v>
      </c>
      <c r="J269" s="6">
        <f t="shared" si="44"/>
        <v>0</v>
      </c>
      <c r="K269" s="6">
        <f t="shared" si="40"/>
        <v>0</v>
      </c>
      <c r="L269" s="6">
        <f t="shared" si="39"/>
        <v>0</v>
      </c>
      <c r="M269" s="17">
        <f>VLOOKUP(B269,Encargos!$A$8:$B$652,2,0)</f>
        <v>2.4659999999999999E-3</v>
      </c>
    </row>
    <row r="270" spans="1:13" x14ac:dyDescent="0.35">
      <c r="A270">
        <f t="shared" si="46"/>
        <v>100</v>
      </c>
      <c r="B270" s="1">
        <v>52657</v>
      </c>
      <c r="C270" s="6">
        <f t="shared" si="41"/>
        <v>0</v>
      </c>
      <c r="D270" s="6">
        <f t="shared" si="42"/>
        <v>0</v>
      </c>
      <c r="E270" s="6">
        <f t="shared" si="45"/>
        <v>0</v>
      </c>
      <c r="F270" s="6"/>
      <c r="G270" s="6"/>
      <c r="H270" s="6">
        <f t="shared" si="38"/>
        <v>0</v>
      </c>
      <c r="I270" s="6">
        <f t="shared" si="43"/>
        <v>0</v>
      </c>
      <c r="J270" s="6">
        <f t="shared" si="44"/>
        <v>0</v>
      </c>
      <c r="K270" s="6">
        <f t="shared" si="40"/>
        <v>0</v>
      </c>
      <c r="L270" s="6">
        <f t="shared" si="39"/>
        <v>0</v>
      </c>
      <c r="M270" s="17">
        <f>VLOOKUP(B270,Encargos!$A$8:$B$652,2,0)</f>
        <v>2.4659999999999999E-3</v>
      </c>
    </row>
    <row r="271" spans="1:13" x14ac:dyDescent="0.35">
      <c r="A271">
        <f t="shared" si="46"/>
        <v>99</v>
      </c>
      <c r="B271" s="1">
        <v>52688</v>
      </c>
      <c r="C271" s="6">
        <f t="shared" si="41"/>
        <v>0</v>
      </c>
      <c r="D271" s="6">
        <f t="shared" si="42"/>
        <v>0</v>
      </c>
      <c r="E271" s="6">
        <f t="shared" si="45"/>
        <v>0</v>
      </c>
      <c r="F271" s="6"/>
      <c r="G271" s="6"/>
      <c r="H271" s="6">
        <f t="shared" si="38"/>
        <v>0</v>
      </c>
      <c r="I271" s="6">
        <f t="shared" si="43"/>
        <v>0</v>
      </c>
      <c r="J271" s="6">
        <f t="shared" si="44"/>
        <v>0</v>
      </c>
      <c r="K271" s="6">
        <f t="shared" si="40"/>
        <v>0</v>
      </c>
      <c r="L271" s="6">
        <f t="shared" si="39"/>
        <v>0</v>
      </c>
      <c r="M271" s="17">
        <f>VLOOKUP(B271,Encargos!$A$8:$B$652,2,0)</f>
        <v>2.4659999999999999E-3</v>
      </c>
    </row>
    <row r="272" spans="1:13" x14ac:dyDescent="0.35">
      <c r="A272">
        <f t="shared" si="46"/>
        <v>98</v>
      </c>
      <c r="B272" s="1">
        <v>52718</v>
      </c>
      <c r="C272" s="6">
        <f t="shared" si="41"/>
        <v>0</v>
      </c>
      <c r="D272" s="6">
        <f t="shared" si="42"/>
        <v>0</v>
      </c>
      <c r="E272" s="6">
        <f t="shared" si="45"/>
        <v>0</v>
      </c>
      <c r="F272" s="6"/>
      <c r="G272" s="6"/>
      <c r="H272" s="6">
        <f t="shared" si="38"/>
        <v>0</v>
      </c>
      <c r="I272" s="6">
        <f t="shared" si="43"/>
        <v>0</v>
      </c>
      <c r="J272" s="6">
        <f t="shared" si="44"/>
        <v>0</v>
      </c>
      <c r="K272" s="6">
        <f t="shared" si="40"/>
        <v>0</v>
      </c>
      <c r="L272" s="6">
        <f t="shared" si="39"/>
        <v>0</v>
      </c>
      <c r="M272" s="17">
        <f>VLOOKUP(B272,Encargos!$A$8:$B$652,2,0)</f>
        <v>2.4659999999999999E-3</v>
      </c>
    </row>
    <row r="273" spans="1:13" x14ac:dyDescent="0.35">
      <c r="A273">
        <f t="shared" si="46"/>
        <v>97</v>
      </c>
      <c r="B273" s="1">
        <v>52749</v>
      </c>
      <c r="C273" s="6">
        <f t="shared" si="41"/>
        <v>0</v>
      </c>
      <c r="D273" s="6">
        <f t="shared" si="42"/>
        <v>0</v>
      </c>
      <c r="E273" s="6">
        <f t="shared" si="45"/>
        <v>0</v>
      </c>
      <c r="F273" s="6"/>
      <c r="G273" s="6"/>
      <c r="H273" s="6">
        <f t="shared" si="38"/>
        <v>0</v>
      </c>
      <c r="I273" s="6">
        <f t="shared" si="43"/>
        <v>0</v>
      </c>
      <c r="J273" s="6">
        <f t="shared" si="44"/>
        <v>0</v>
      </c>
      <c r="K273" s="6">
        <f t="shared" si="40"/>
        <v>0</v>
      </c>
      <c r="L273" s="6">
        <f t="shared" si="39"/>
        <v>0</v>
      </c>
      <c r="M273" s="17">
        <f>VLOOKUP(B273,Encargos!$A$8:$B$652,2,0)</f>
        <v>2.4659999999999999E-3</v>
      </c>
    </row>
    <row r="274" spans="1:13" x14ac:dyDescent="0.35">
      <c r="A274">
        <f t="shared" si="46"/>
        <v>96</v>
      </c>
      <c r="B274" s="1">
        <v>52779</v>
      </c>
      <c r="C274" s="6">
        <f t="shared" si="41"/>
        <v>0</v>
      </c>
      <c r="D274" s="6">
        <f t="shared" si="42"/>
        <v>0</v>
      </c>
      <c r="E274" s="6">
        <f t="shared" si="45"/>
        <v>0</v>
      </c>
      <c r="F274" s="6"/>
      <c r="G274" s="6"/>
      <c r="H274" s="6">
        <f t="shared" si="38"/>
        <v>0</v>
      </c>
      <c r="I274" s="6">
        <f t="shared" si="43"/>
        <v>0</v>
      </c>
      <c r="J274" s="6">
        <f t="shared" si="44"/>
        <v>0</v>
      </c>
      <c r="K274" s="6">
        <f t="shared" si="40"/>
        <v>0</v>
      </c>
      <c r="L274" s="6">
        <f t="shared" si="39"/>
        <v>0</v>
      </c>
      <c r="M274" s="17">
        <f>VLOOKUP(B274,Encargos!$A$8:$B$652,2,0)</f>
        <v>2.4659999999999999E-3</v>
      </c>
    </row>
    <row r="275" spans="1:13" x14ac:dyDescent="0.35">
      <c r="A275">
        <f t="shared" si="46"/>
        <v>95</v>
      </c>
      <c r="B275" s="1">
        <v>52810</v>
      </c>
      <c r="C275" s="6">
        <f t="shared" si="41"/>
        <v>0</v>
      </c>
      <c r="D275" s="6">
        <f t="shared" si="42"/>
        <v>0</v>
      </c>
      <c r="E275" s="6">
        <f t="shared" si="45"/>
        <v>0</v>
      </c>
      <c r="F275" s="6"/>
      <c r="G275" s="6"/>
      <c r="H275" s="6">
        <f t="shared" si="38"/>
        <v>0</v>
      </c>
      <c r="I275" s="6">
        <f t="shared" si="43"/>
        <v>0</v>
      </c>
      <c r="J275" s="6">
        <f t="shared" si="44"/>
        <v>0</v>
      </c>
      <c r="K275" s="6">
        <f t="shared" si="40"/>
        <v>0</v>
      </c>
      <c r="L275" s="6">
        <f t="shared" si="39"/>
        <v>0</v>
      </c>
      <c r="M275" s="17">
        <f>VLOOKUP(B275,Encargos!$A$8:$B$652,2,0)</f>
        <v>2.4659999999999999E-3</v>
      </c>
    </row>
    <row r="276" spans="1:13" x14ac:dyDescent="0.35">
      <c r="A276">
        <f t="shared" si="46"/>
        <v>94</v>
      </c>
      <c r="B276" s="1">
        <v>52841</v>
      </c>
      <c r="C276" s="6">
        <f t="shared" si="41"/>
        <v>0</v>
      </c>
      <c r="D276" s="6">
        <f t="shared" si="42"/>
        <v>0</v>
      </c>
      <c r="E276" s="6">
        <f t="shared" si="45"/>
        <v>0</v>
      </c>
      <c r="F276" s="6"/>
      <c r="G276" s="6"/>
      <c r="H276" s="6">
        <f t="shared" si="38"/>
        <v>0</v>
      </c>
      <c r="I276" s="6">
        <f t="shared" si="43"/>
        <v>0</v>
      </c>
      <c r="J276" s="6">
        <f t="shared" si="44"/>
        <v>0</v>
      </c>
      <c r="K276" s="6">
        <f t="shared" si="40"/>
        <v>0</v>
      </c>
      <c r="L276" s="6">
        <f t="shared" si="39"/>
        <v>0</v>
      </c>
      <c r="M276" s="17">
        <f>VLOOKUP(B276,Encargos!$A$8:$B$652,2,0)</f>
        <v>2.4659999999999999E-3</v>
      </c>
    </row>
    <row r="277" spans="1:13" x14ac:dyDescent="0.35">
      <c r="A277">
        <f t="shared" si="46"/>
        <v>93</v>
      </c>
      <c r="B277" s="1">
        <v>52871</v>
      </c>
      <c r="C277" s="6">
        <f t="shared" si="41"/>
        <v>0</v>
      </c>
      <c r="D277" s="6">
        <f t="shared" si="42"/>
        <v>0</v>
      </c>
      <c r="E277" s="6">
        <f t="shared" si="45"/>
        <v>0</v>
      </c>
      <c r="F277" s="6"/>
      <c r="G277" s="6"/>
      <c r="H277" s="6">
        <f t="shared" si="38"/>
        <v>0</v>
      </c>
      <c r="I277" s="6">
        <f t="shared" si="43"/>
        <v>0</v>
      </c>
      <c r="J277" s="6">
        <f t="shared" si="44"/>
        <v>0</v>
      </c>
      <c r="K277" s="6">
        <f t="shared" si="40"/>
        <v>0</v>
      </c>
      <c r="L277" s="6">
        <f t="shared" si="39"/>
        <v>0</v>
      </c>
      <c r="M277" s="17">
        <f>VLOOKUP(B277,Encargos!$A$8:$B$652,2,0)</f>
        <v>2.4659999999999999E-3</v>
      </c>
    </row>
    <row r="278" spans="1:13" x14ac:dyDescent="0.35">
      <c r="A278">
        <f t="shared" si="46"/>
        <v>92</v>
      </c>
      <c r="B278" s="1">
        <v>52902</v>
      </c>
      <c r="C278" s="6">
        <f t="shared" si="41"/>
        <v>0</v>
      </c>
      <c r="D278" s="6">
        <f t="shared" si="42"/>
        <v>0</v>
      </c>
      <c r="E278" s="6">
        <f t="shared" si="45"/>
        <v>0</v>
      </c>
      <c r="F278" s="6"/>
      <c r="G278" s="6"/>
      <c r="H278" s="6">
        <f t="shared" si="38"/>
        <v>0</v>
      </c>
      <c r="I278" s="6">
        <f t="shared" si="43"/>
        <v>0</v>
      </c>
      <c r="J278" s="6">
        <f t="shared" si="44"/>
        <v>0</v>
      </c>
      <c r="K278" s="6">
        <f t="shared" si="40"/>
        <v>0</v>
      </c>
      <c r="L278" s="6">
        <f t="shared" si="39"/>
        <v>0</v>
      </c>
      <c r="M278" s="17">
        <f>VLOOKUP(B278,Encargos!$A$8:$B$652,2,0)</f>
        <v>2.4659999999999999E-3</v>
      </c>
    </row>
    <row r="279" spans="1:13" x14ac:dyDescent="0.35">
      <c r="A279">
        <f t="shared" si="46"/>
        <v>91</v>
      </c>
      <c r="B279" s="1">
        <v>52932</v>
      </c>
      <c r="C279" s="6">
        <f t="shared" si="41"/>
        <v>0</v>
      </c>
      <c r="D279" s="6">
        <f t="shared" si="42"/>
        <v>0</v>
      </c>
      <c r="E279" s="6">
        <f t="shared" si="45"/>
        <v>0</v>
      </c>
      <c r="F279" s="6"/>
      <c r="G279" s="6"/>
      <c r="H279" s="6">
        <f t="shared" si="38"/>
        <v>0</v>
      </c>
      <c r="I279" s="6">
        <f t="shared" si="43"/>
        <v>0</v>
      </c>
      <c r="J279" s="6">
        <f t="shared" si="44"/>
        <v>0</v>
      </c>
      <c r="K279" s="6">
        <f t="shared" si="40"/>
        <v>0</v>
      </c>
      <c r="L279" s="6">
        <f t="shared" si="39"/>
        <v>0</v>
      </c>
      <c r="M279" s="17">
        <f>VLOOKUP(B279,Encargos!$A$8:$B$652,2,0)</f>
        <v>2.4659999999999999E-3</v>
      </c>
    </row>
    <row r="280" spans="1:13" x14ac:dyDescent="0.35">
      <c r="A280">
        <f t="shared" si="46"/>
        <v>90</v>
      </c>
      <c r="B280" s="1">
        <v>52963</v>
      </c>
      <c r="C280" s="6">
        <f t="shared" si="41"/>
        <v>0</v>
      </c>
      <c r="D280" s="6">
        <f t="shared" si="42"/>
        <v>0</v>
      </c>
      <c r="E280" s="6">
        <f t="shared" si="45"/>
        <v>0</v>
      </c>
      <c r="F280" s="6"/>
      <c r="G280" s="6"/>
      <c r="H280" s="6">
        <f t="shared" si="38"/>
        <v>0</v>
      </c>
      <c r="I280" s="6">
        <f t="shared" si="43"/>
        <v>0</v>
      </c>
      <c r="J280" s="6">
        <f t="shared" si="44"/>
        <v>0</v>
      </c>
      <c r="K280" s="6">
        <f t="shared" si="40"/>
        <v>0</v>
      </c>
      <c r="L280" s="6">
        <f t="shared" si="39"/>
        <v>0</v>
      </c>
      <c r="M280" s="17">
        <f>VLOOKUP(B280,Encargos!$A$8:$B$652,2,0)</f>
        <v>2.4659999999999999E-3</v>
      </c>
    </row>
    <row r="281" spans="1:13" x14ac:dyDescent="0.35">
      <c r="A281">
        <f t="shared" si="46"/>
        <v>89</v>
      </c>
      <c r="B281" s="1">
        <v>52994</v>
      </c>
      <c r="C281" s="6">
        <f t="shared" si="41"/>
        <v>0</v>
      </c>
      <c r="D281" s="6">
        <f t="shared" si="42"/>
        <v>0</v>
      </c>
      <c r="E281" s="6">
        <f t="shared" si="45"/>
        <v>0</v>
      </c>
      <c r="F281" s="6"/>
      <c r="G281" s="6"/>
      <c r="H281" s="6">
        <f t="shared" si="38"/>
        <v>0</v>
      </c>
      <c r="I281" s="6">
        <f t="shared" si="43"/>
        <v>0</v>
      </c>
      <c r="J281" s="6">
        <f t="shared" si="44"/>
        <v>0</v>
      </c>
      <c r="K281" s="6">
        <f t="shared" si="40"/>
        <v>0</v>
      </c>
      <c r="L281" s="6">
        <f t="shared" si="39"/>
        <v>0</v>
      </c>
      <c r="M281" s="17">
        <f>VLOOKUP(B281,Encargos!$A$8:$B$652,2,0)</f>
        <v>2.4659999999999999E-3</v>
      </c>
    </row>
    <row r="282" spans="1:13" x14ac:dyDescent="0.35">
      <c r="A282">
        <f t="shared" si="46"/>
        <v>88</v>
      </c>
      <c r="B282" s="1">
        <v>53022</v>
      </c>
      <c r="C282" s="6">
        <f t="shared" si="41"/>
        <v>0</v>
      </c>
      <c r="D282" s="6">
        <f t="shared" si="42"/>
        <v>0</v>
      </c>
      <c r="E282" s="6">
        <f t="shared" si="45"/>
        <v>0</v>
      </c>
      <c r="F282" s="6"/>
      <c r="G282" s="6"/>
      <c r="H282" s="6">
        <f t="shared" si="38"/>
        <v>0</v>
      </c>
      <c r="I282" s="6">
        <f t="shared" si="43"/>
        <v>0</v>
      </c>
      <c r="J282" s="6">
        <f t="shared" si="44"/>
        <v>0</v>
      </c>
      <c r="K282" s="6">
        <f t="shared" si="40"/>
        <v>0</v>
      </c>
      <c r="L282" s="6">
        <f t="shared" si="39"/>
        <v>0</v>
      </c>
      <c r="M282" s="17">
        <f>VLOOKUP(B282,Encargos!$A$8:$B$652,2,0)</f>
        <v>2.4659999999999999E-3</v>
      </c>
    </row>
    <row r="283" spans="1:13" x14ac:dyDescent="0.35">
      <c r="A283">
        <f t="shared" si="46"/>
        <v>87</v>
      </c>
      <c r="B283" s="1">
        <v>53053</v>
      </c>
      <c r="C283" s="6">
        <f t="shared" si="41"/>
        <v>0</v>
      </c>
      <c r="D283" s="6">
        <f t="shared" si="42"/>
        <v>0</v>
      </c>
      <c r="E283" s="6">
        <f t="shared" si="45"/>
        <v>0</v>
      </c>
      <c r="F283" s="6"/>
      <c r="G283" s="6"/>
      <c r="H283" s="6">
        <f t="shared" si="38"/>
        <v>0</v>
      </c>
      <c r="I283" s="6">
        <f t="shared" si="43"/>
        <v>0</v>
      </c>
      <c r="J283" s="6">
        <f t="shared" si="44"/>
        <v>0</v>
      </c>
      <c r="K283" s="6">
        <f t="shared" si="40"/>
        <v>0</v>
      </c>
      <c r="L283" s="6">
        <f t="shared" si="39"/>
        <v>0</v>
      </c>
      <c r="M283" s="17">
        <f>VLOOKUP(B283,Encargos!$A$8:$B$652,2,0)</f>
        <v>2.4659999999999999E-3</v>
      </c>
    </row>
    <row r="284" spans="1:13" x14ac:dyDescent="0.35">
      <c r="A284">
        <f t="shared" si="46"/>
        <v>86</v>
      </c>
      <c r="B284" s="1">
        <v>53083</v>
      </c>
      <c r="C284" s="6">
        <f t="shared" si="41"/>
        <v>0</v>
      </c>
      <c r="D284" s="6">
        <f t="shared" si="42"/>
        <v>0</v>
      </c>
      <c r="E284" s="6">
        <f t="shared" si="45"/>
        <v>0</v>
      </c>
      <c r="F284" s="6"/>
      <c r="G284" s="6"/>
      <c r="H284" s="6">
        <f t="shared" si="38"/>
        <v>0</v>
      </c>
      <c r="I284" s="6">
        <f t="shared" si="43"/>
        <v>0</v>
      </c>
      <c r="J284" s="6">
        <f t="shared" si="44"/>
        <v>0</v>
      </c>
      <c r="K284" s="6">
        <f t="shared" si="40"/>
        <v>0</v>
      </c>
      <c r="L284" s="6">
        <f t="shared" si="39"/>
        <v>0</v>
      </c>
      <c r="M284" s="17">
        <f>VLOOKUP(B284,Encargos!$A$8:$B$652,2,0)</f>
        <v>2.4659999999999999E-3</v>
      </c>
    </row>
    <row r="285" spans="1:13" x14ac:dyDescent="0.35">
      <c r="A285">
        <f t="shared" si="46"/>
        <v>85</v>
      </c>
      <c r="B285" s="1">
        <v>53114</v>
      </c>
      <c r="C285" s="6">
        <f t="shared" si="41"/>
        <v>0</v>
      </c>
      <c r="D285" s="6">
        <f t="shared" si="42"/>
        <v>0</v>
      </c>
      <c r="E285" s="6">
        <f t="shared" si="45"/>
        <v>0</v>
      </c>
      <c r="F285" s="6"/>
      <c r="G285" s="6"/>
      <c r="H285" s="6">
        <f t="shared" si="38"/>
        <v>0</v>
      </c>
      <c r="I285" s="6">
        <f t="shared" si="43"/>
        <v>0</v>
      </c>
      <c r="J285" s="6">
        <f t="shared" si="44"/>
        <v>0</v>
      </c>
      <c r="K285" s="6">
        <f t="shared" si="40"/>
        <v>0</v>
      </c>
      <c r="L285" s="6">
        <f t="shared" si="39"/>
        <v>0</v>
      </c>
      <c r="M285" s="17">
        <f>VLOOKUP(B285,Encargos!$A$8:$B$652,2,0)</f>
        <v>2.4659999999999999E-3</v>
      </c>
    </row>
    <row r="286" spans="1:13" x14ac:dyDescent="0.35">
      <c r="A286">
        <f t="shared" si="46"/>
        <v>84</v>
      </c>
      <c r="B286" s="1">
        <v>53144</v>
      </c>
      <c r="C286" s="6">
        <f t="shared" si="41"/>
        <v>0</v>
      </c>
      <c r="D286" s="6">
        <f t="shared" si="42"/>
        <v>0</v>
      </c>
      <c r="E286" s="6">
        <f t="shared" si="45"/>
        <v>0</v>
      </c>
      <c r="F286" s="6"/>
      <c r="G286" s="6"/>
      <c r="H286" s="6">
        <f t="shared" si="38"/>
        <v>0</v>
      </c>
      <c r="I286" s="6">
        <f t="shared" si="43"/>
        <v>0</v>
      </c>
      <c r="J286" s="6">
        <f t="shared" si="44"/>
        <v>0</v>
      </c>
      <c r="K286" s="6">
        <f t="shared" si="40"/>
        <v>0</v>
      </c>
      <c r="L286" s="6">
        <f t="shared" si="39"/>
        <v>0</v>
      </c>
      <c r="M286" s="17">
        <f>VLOOKUP(B286,Encargos!$A$8:$B$652,2,0)</f>
        <v>2.4659999999999999E-3</v>
      </c>
    </row>
    <row r="287" spans="1:13" x14ac:dyDescent="0.35">
      <c r="A287">
        <f t="shared" si="46"/>
        <v>83</v>
      </c>
      <c r="B287" s="1">
        <v>53175</v>
      </c>
      <c r="C287" s="6">
        <f t="shared" si="41"/>
        <v>0</v>
      </c>
      <c r="D287" s="6">
        <f t="shared" si="42"/>
        <v>0</v>
      </c>
      <c r="E287" s="6">
        <f t="shared" si="45"/>
        <v>0</v>
      </c>
      <c r="F287" s="6"/>
      <c r="G287" s="6"/>
      <c r="H287" s="6">
        <f t="shared" si="38"/>
        <v>0</v>
      </c>
      <c r="I287" s="6">
        <f t="shared" si="43"/>
        <v>0</v>
      </c>
      <c r="J287" s="6">
        <f t="shared" si="44"/>
        <v>0</v>
      </c>
      <c r="K287" s="6">
        <f t="shared" si="40"/>
        <v>0</v>
      </c>
      <c r="L287" s="6">
        <f t="shared" si="39"/>
        <v>0</v>
      </c>
      <c r="M287" s="17">
        <f>VLOOKUP(B287,Encargos!$A$8:$B$652,2,0)</f>
        <v>2.4659999999999999E-3</v>
      </c>
    </row>
    <row r="288" spans="1:13" x14ac:dyDescent="0.35">
      <c r="A288">
        <f t="shared" si="46"/>
        <v>82</v>
      </c>
      <c r="B288" s="1">
        <v>53206</v>
      </c>
      <c r="C288" s="6">
        <f t="shared" si="41"/>
        <v>0</v>
      </c>
      <c r="D288" s="6">
        <f t="shared" si="42"/>
        <v>0</v>
      </c>
      <c r="E288" s="6">
        <f t="shared" si="45"/>
        <v>0</v>
      </c>
      <c r="F288" s="6"/>
      <c r="G288" s="6"/>
      <c r="H288" s="6">
        <f t="shared" si="38"/>
        <v>0</v>
      </c>
      <c r="I288" s="6">
        <f t="shared" si="43"/>
        <v>0</v>
      </c>
      <c r="J288" s="6">
        <f t="shared" si="44"/>
        <v>0</v>
      </c>
      <c r="K288" s="6">
        <f t="shared" si="40"/>
        <v>0</v>
      </c>
      <c r="L288" s="6">
        <f t="shared" si="39"/>
        <v>0</v>
      </c>
      <c r="M288" s="17">
        <f>VLOOKUP(B288,Encargos!$A$8:$B$652,2,0)</f>
        <v>2.4659999999999999E-3</v>
      </c>
    </row>
    <row r="289" spans="1:13" x14ac:dyDescent="0.35">
      <c r="A289">
        <f t="shared" si="46"/>
        <v>81</v>
      </c>
      <c r="B289" s="1">
        <v>53236</v>
      </c>
      <c r="C289" s="6">
        <f t="shared" si="41"/>
        <v>0</v>
      </c>
      <c r="D289" s="6">
        <f t="shared" si="42"/>
        <v>0</v>
      </c>
      <c r="E289" s="6">
        <f t="shared" si="45"/>
        <v>0</v>
      </c>
      <c r="F289" s="6"/>
      <c r="G289" s="6"/>
      <c r="H289" s="6">
        <f t="shared" si="38"/>
        <v>0</v>
      </c>
      <c r="I289" s="6">
        <f t="shared" si="43"/>
        <v>0</v>
      </c>
      <c r="J289" s="6">
        <f t="shared" si="44"/>
        <v>0</v>
      </c>
      <c r="K289" s="6">
        <f t="shared" si="40"/>
        <v>0</v>
      </c>
      <c r="L289" s="6">
        <f t="shared" si="39"/>
        <v>0</v>
      </c>
      <c r="M289" s="17">
        <f>VLOOKUP(B289,Encargos!$A$8:$B$652,2,0)</f>
        <v>2.4659999999999999E-3</v>
      </c>
    </row>
    <row r="290" spans="1:13" x14ac:dyDescent="0.35">
      <c r="A290">
        <f t="shared" si="46"/>
        <v>80</v>
      </c>
      <c r="B290" s="1">
        <v>53267</v>
      </c>
      <c r="C290" s="6">
        <f t="shared" si="41"/>
        <v>0</v>
      </c>
      <c r="D290" s="6">
        <f t="shared" si="42"/>
        <v>0</v>
      </c>
      <c r="E290" s="6">
        <f t="shared" si="45"/>
        <v>0</v>
      </c>
      <c r="F290" s="6"/>
      <c r="G290" s="6"/>
      <c r="H290" s="6">
        <f t="shared" si="38"/>
        <v>0</v>
      </c>
      <c r="I290" s="6">
        <f t="shared" si="43"/>
        <v>0</v>
      </c>
      <c r="J290" s="6">
        <f t="shared" si="44"/>
        <v>0</v>
      </c>
      <c r="K290" s="6">
        <f t="shared" si="40"/>
        <v>0</v>
      </c>
      <c r="L290" s="6">
        <f t="shared" si="39"/>
        <v>0</v>
      </c>
      <c r="M290" s="17">
        <f>VLOOKUP(B290,Encargos!$A$8:$B$652,2,0)</f>
        <v>2.4659999999999999E-3</v>
      </c>
    </row>
    <row r="291" spans="1:13" x14ac:dyDescent="0.35">
      <c r="A291">
        <f t="shared" si="46"/>
        <v>79</v>
      </c>
      <c r="B291" s="1">
        <v>53297</v>
      </c>
      <c r="C291" s="6">
        <f t="shared" si="41"/>
        <v>0</v>
      </c>
      <c r="D291" s="6">
        <f t="shared" si="42"/>
        <v>0</v>
      </c>
      <c r="E291" s="6">
        <f t="shared" si="45"/>
        <v>0</v>
      </c>
      <c r="F291" s="6"/>
      <c r="G291" s="6"/>
      <c r="H291" s="6">
        <f t="shared" si="38"/>
        <v>0</v>
      </c>
      <c r="I291" s="6">
        <f t="shared" si="43"/>
        <v>0</v>
      </c>
      <c r="J291" s="6">
        <f t="shared" si="44"/>
        <v>0</v>
      </c>
      <c r="K291" s="6">
        <f t="shared" si="40"/>
        <v>0</v>
      </c>
      <c r="L291" s="6">
        <f t="shared" si="39"/>
        <v>0</v>
      </c>
      <c r="M291" s="17">
        <f>VLOOKUP(B291,Encargos!$A$8:$B$652,2,0)</f>
        <v>2.4659999999999999E-3</v>
      </c>
    </row>
    <row r="292" spans="1:13" x14ac:dyDescent="0.35">
      <c r="A292">
        <f t="shared" si="46"/>
        <v>78</v>
      </c>
      <c r="B292" s="1">
        <v>53328</v>
      </c>
      <c r="C292" s="6">
        <f t="shared" si="41"/>
        <v>0</v>
      </c>
      <c r="D292" s="6">
        <f t="shared" si="42"/>
        <v>0</v>
      </c>
      <c r="E292" s="6">
        <f t="shared" si="45"/>
        <v>0</v>
      </c>
      <c r="F292" s="6"/>
      <c r="G292" s="6"/>
      <c r="H292" s="6">
        <f t="shared" si="38"/>
        <v>0</v>
      </c>
      <c r="I292" s="6">
        <f t="shared" si="43"/>
        <v>0</v>
      </c>
      <c r="J292" s="6">
        <f t="shared" si="44"/>
        <v>0</v>
      </c>
      <c r="K292" s="6">
        <f t="shared" si="40"/>
        <v>0</v>
      </c>
      <c r="L292" s="6">
        <f t="shared" si="39"/>
        <v>0</v>
      </c>
      <c r="M292" s="17">
        <f>VLOOKUP(B292,Encargos!$A$8:$B$652,2,0)</f>
        <v>2.4659999999999999E-3</v>
      </c>
    </row>
    <row r="293" spans="1:13" x14ac:dyDescent="0.35">
      <c r="A293">
        <f t="shared" si="46"/>
        <v>77</v>
      </c>
      <c r="B293" s="1">
        <v>53359</v>
      </c>
      <c r="C293" s="6">
        <f t="shared" si="41"/>
        <v>0</v>
      </c>
      <c r="D293" s="6">
        <f t="shared" si="42"/>
        <v>0</v>
      </c>
      <c r="E293" s="6">
        <f t="shared" si="45"/>
        <v>0</v>
      </c>
      <c r="F293" s="6"/>
      <c r="G293" s="6"/>
      <c r="H293" s="6">
        <f t="shared" si="38"/>
        <v>0</v>
      </c>
      <c r="I293" s="6">
        <f t="shared" si="43"/>
        <v>0</v>
      </c>
      <c r="J293" s="6">
        <f t="shared" si="44"/>
        <v>0</v>
      </c>
      <c r="K293" s="6">
        <f t="shared" si="40"/>
        <v>0</v>
      </c>
      <c r="L293" s="6">
        <f t="shared" si="39"/>
        <v>0</v>
      </c>
      <c r="M293" s="17">
        <f>VLOOKUP(B293,Encargos!$A$8:$B$652,2,0)</f>
        <v>2.4659999999999999E-3</v>
      </c>
    </row>
    <row r="294" spans="1:13" x14ac:dyDescent="0.35">
      <c r="A294">
        <f t="shared" si="46"/>
        <v>76</v>
      </c>
      <c r="B294" s="1">
        <v>53387</v>
      </c>
      <c r="C294" s="6">
        <f t="shared" si="41"/>
        <v>0</v>
      </c>
      <c r="D294" s="6">
        <f t="shared" si="42"/>
        <v>0</v>
      </c>
      <c r="E294" s="6">
        <f t="shared" si="45"/>
        <v>0</v>
      </c>
      <c r="F294" s="6"/>
      <c r="G294" s="6"/>
      <c r="H294" s="6">
        <f t="shared" si="38"/>
        <v>0</v>
      </c>
      <c r="I294" s="6">
        <f t="shared" si="43"/>
        <v>0</v>
      </c>
      <c r="J294" s="6">
        <f t="shared" si="44"/>
        <v>0</v>
      </c>
      <c r="K294" s="6">
        <f t="shared" si="40"/>
        <v>0</v>
      </c>
      <c r="L294" s="6">
        <f t="shared" si="39"/>
        <v>0</v>
      </c>
      <c r="M294" s="17">
        <f>VLOOKUP(B294,Encargos!$A$8:$B$652,2,0)</f>
        <v>2.4659999999999999E-3</v>
      </c>
    </row>
    <row r="295" spans="1:13" x14ac:dyDescent="0.35">
      <c r="A295">
        <f t="shared" si="46"/>
        <v>75</v>
      </c>
      <c r="B295" s="1">
        <v>53418</v>
      </c>
      <c r="C295" s="6">
        <f t="shared" si="41"/>
        <v>0</v>
      </c>
      <c r="D295" s="6">
        <f t="shared" si="42"/>
        <v>0</v>
      </c>
      <c r="E295" s="6">
        <f t="shared" si="45"/>
        <v>0</v>
      </c>
      <c r="F295" s="6"/>
      <c r="G295" s="6"/>
      <c r="H295" s="6">
        <f t="shared" si="38"/>
        <v>0</v>
      </c>
      <c r="I295" s="6">
        <f t="shared" si="43"/>
        <v>0</v>
      </c>
      <c r="J295" s="6">
        <f t="shared" si="44"/>
        <v>0</v>
      </c>
      <c r="K295" s="6">
        <f t="shared" si="40"/>
        <v>0</v>
      </c>
      <c r="L295" s="6">
        <f t="shared" si="39"/>
        <v>0</v>
      </c>
      <c r="M295" s="17">
        <f>VLOOKUP(B295,Encargos!$A$8:$B$652,2,0)</f>
        <v>2.4659999999999999E-3</v>
      </c>
    </row>
    <row r="296" spans="1:13" x14ac:dyDescent="0.35">
      <c r="A296">
        <f t="shared" si="46"/>
        <v>74</v>
      </c>
      <c r="B296" s="1">
        <v>53448</v>
      </c>
      <c r="C296" s="6">
        <f t="shared" si="41"/>
        <v>0</v>
      </c>
      <c r="D296" s="6">
        <f t="shared" si="42"/>
        <v>0</v>
      </c>
      <c r="E296" s="6">
        <f t="shared" si="45"/>
        <v>0</v>
      </c>
      <c r="F296" s="6"/>
      <c r="G296" s="6"/>
      <c r="H296" s="6">
        <f t="shared" si="38"/>
        <v>0</v>
      </c>
      <c r="I296" s="6">
        <f t="shared" si="43"/>
        <v>0</v>
      </c>
      <c r="J296" s="6">
        <f t="shared" si="44"/>
        <v>0</v>
      </c>
      <c r="K296" s="6">
        <f t="shared" si="40"/>
        <v>0</v>
      </c>
      <c r="L296" s="6">
        <f t="shared" si="39"/>
        <v>0</v>
      </c>
      <c r="M296" s="17">
        <f>VLOOKUP(B296,Encargos!$A$8:$B$652,2,0)</f>
        <v>2.4659999999999999E-3</v>
      </c>
    </row>
    <row r="297" spans="1:13" x14ac:dyDescent="0.35">
      <c r="A297">
        <f t="shared" si="46"/>
        <v>73</v>
      </c>
      <c r="B297" s="1">
        <v>53479</v>
      </c>
      <c r="C297" s="6">
        <f t="shared" si="41"/>
        <v>0</v>
      </c>
      <c r="D297" s="6">
        <f t="shared" si="42"/>
        <v>0</v>
      </c>
      <c r="E297" s="6">
        <f t="shared" si="45"/>
        <v>0</v>
      </c>
      <c r="F297" s="6"/>
      <c r="G297" s="6"/>
      <c r="H297" s="6">
        <f t="shared" si="38"/>
        <v>0</v>
      </c>
      <c r="I297" s="6">
        <f t="shared" si="43"/>
        <v>0</v>
      </c>
      <c r="J297" s="6">
        <f t="shared" si="44"/>
        <v>0</v>
      </c>
      <c r="K297" s="6">
        <f t="shared" si="40"/>
        <v>0</v>
      </c>
      <c r="L297" s="6">
        <f t="shared" si="39"/>
        <v>0</v>
      </c>
      <c r="M297" s="17">
        <f>VLOOKUP(B297,Encargos!$A$8:$B$652,2,0)</f>
        <v>2.4659999999999999E-3</v>
      </c>
    </row>
    <row r="298" spans="1:13" x14ac:dyDescent="0.35">
      <c r="A298">
        <f t="shared" si="46"/>
        <v>72</v>
      </c>
      <c r="B298" s="1">
        <v>53509</v>
      </c>
      <c r="C298" s="6">
        <f t="shared" si="41"/>
        <v>0</v>
      </c>
      <c r="D298" s="6">
        <f t="shared" si="42"/>
        <v>0</v>
      </c>
      <c r="E298" s="6">
        <f t="shared" si="45"/>
        <v>0</v>
      </c>
      <c r="F298" s="6"/>
      <c r="G298" s="6"/>
      <c r="H298" s="6">
        <f t="shared" si="38"/>
        <v>0</v>
      </c>
      <c r="I298" s="6">
        <f t="shared" si="43"/>
        <v>0</v>
      </c>
      <c r="J298" s="6">
        <f t="shared" si="44"/>
        <v>0</v>
      </c>
      <c r="K298" s="6">
        <f t="shared" si="40"/>
        <v>0</v>
      </c>
      <c r="L298" s="6">
        <f t="shared" si="39"/>
        <v>0</v>
      </c>
      <c r="M298" s="17">
        <f>VLOOKUP(B298,Encargos!$A$8:$B$652,2,0)</f>
        <v>2.4659999999999999E-3</v>
      </c>
    </row>
    <row r="299" spans="1:13" x14ac:dyDescent="0.35">
      <c r="A299">
        <f t="shared" si="46"/>
        <v>71</v>
      </c>
      <c r="B299" s="1">
        <v>53540</v>
      </c>
      <c r="C299" s="6">
        <f t="shared" si="41"/>
        <v>0</v>
      </c>
      <c r="D299" s="6">
        <f t="shared" si="42"/>
        <v>0</v>
      </c>
      <c r="E299" s="6">
        <f t="shared" si="45"/>
        <v>0</v>
      </c>
      <c r="F299" s="6"/>
      <c r="G299" s="6"/>
      <c r="H299" s="6">
        <f t="shared" si="38"/>
        <v>0</v>
      </c>
      <c r="I299" s="6">
        <f t="shared" si="43"/>
        <v>0</v>
      </c>
      <c r="J299" s="6">
        <f t="shared" si="44"/>
        <v>0</v>
      </c>
      <c r="K299" s="6">
        <f t="shared" si="40"/>
        <v>0</v>
      </c>
      <c r="L299" s="6">
        <f t="shared" si="39"/>
        <v>0</v>
      </c>
      <c r="M299" s="17">
        <f>VLOOKUP(B299,Encargos!$A$8:$B$652,2,0)</f>
        <v>2.4659999999999999E-3</v>
      </c>
    </row>
    <row r="300" spans="1:13" x14ac:dyDescent="0.35">
      <c r="A300">
        <f t="shared" si="46"/>
        <v>70</v>
      </c>
      <c r="B300" s="1">
        <v>53571</v>
      </c>
      <c r="C300" s="6">
        <f t="shared" si="41"/>
        <v>0</v>
      </c>
      <c r="D300" s="6">
        <f t="shared" si="42"/>
        <v>0</v>
      </c>
      <c r="E300" s="6">
        <f t="shared" si="45"/>
        <v>0</v>
      </c>
      <c r="F300" s="6"/>
      <c r="G300" s="6"/>
      <c r="H300" s="6">
        <f t="shared" si="38"/>
        <v>0</v>
      </c>
      <c r="I300" s="6">
        <f t="shared" si="43"/>
        <v>0</v>
      </c>
      <c r="J300" s="6">
        <f t="shared" si="44"/>
        <v>0</v>
      </c>
      <c r="K300" s="6">
        <f t="shared" si="40"/>
        <v>0</v>
      </c>
      <c r="L300" s="6">
        <f t="shared" si="39"/>
        <v>0</v>
      </c>
      <c r="M300" s="17">
        <f>VLOOKUP(B300,Encargos!$A$8:$B$652,2,0)</f>
        <v>2.4659999999999999E-3</v>
      </c>
    </row>
    <row r="301" spans="1:13" x14ac:dyDescent="0.35">
      <c r="A301">
        <f t="shared" si="46"/>
        <v>69</v>
      </c>
      <c r="B301" s="1">
        <v>53601</v>
      </c>
      <c r="C301" s="6">
        <f t="shared" si="41"/>
        <v>0</v>
      </c>
      <c r="D301" s="6">
        <f t="shared" si="42"/>
        <v>0</v>
      </c>
      <c r="E301" s="6">
        <f t="shared" si="45"/>
        <v>0</v>
      </c>
      <c r="F301" s="6"/>
      <c r="G301" s="6"/>
      <c r="H301" s="6">
        <f t="shared" si="38"/>
        <v>0</v>
      </c>
      <c r="I301" s="6">
        <f t="shared" si="43"/>
        <v>0</v>
      </c>
      <c r="J301" s="6">
        <f t="shared" si="44"/>
        <v>0</v>
      </c>
      <c r="K301" s="6">
        <f t="shared" si="40"/>
        <v>0</v>
      </c>
      <c r="L301" s="6">
        <f t="shared" si="39"/>
        <v>0</v>
      </c>
      <c r="M301" s="17">
        <f>VLOOKUP(B301,Encargos!$A$8:$B$652,2,0)</f>
        <v>2.4659999999999999E-3</v>
      </c>
    </row>
    <row r="302" spans="1:13" x14ac:dyDescent="0.35">
      <c r="A302">
        <f t="shared" si="46"/>
        <v>68</v>
      </c>
      <c r="B302" s="1">
        <v>53632</v>
      </c>
      <c r="C302" s="6">
        <f t="shared" si="41"/>
        <v>0</v>
      </c>
      <c r="D302" s="6">
        <f t="shared" si="42"/>
        <v>0</v>
      </c>
      <c r="E302" s="6">
        <f t="shared" si="45"/>
        <v>0</v>
      </c>
      <c r="F302" s="6"/>
      <c r="G302" s="6"/>
      <c r="H302" s="6">
        <f t="shared" si="38"/>
        <v>0</v>
      </c>
      <c r="I302" s="6">
        <f t="shared" si="43"/>
        <v>0</v>
      </c>
      <c r="J302" s="6">
        <f t="shared" si="44"/>
        <v>0</v>
      </c>
      <c r="K302" s="6">
        <f t="shared" si="40"/>
        <v>0</v>
      </c>
      <c r="L302" s="6">
        <f t="shared" si="39"/>
        <v>0</v>
      </c>
      <c r="M302" s="17">
        <f>VLOOKUP(B302,Encargos!$A$8:$B$652,2,0)</f>
        <v>2.4659999999999999E-3</v>
      </c>
    </row>
    <row r="303" spans="1:13" x14ac:dyDescent="0.35">
      <c r="A303">
        <f t="shared" si="46"/>
        <v>67</v>
      </c>
      <c r="B303" s="1">
        <v>53662</v>
      </c>
      <c r="C303" s="6">
        <f t="shared" si="41"/>
        <v>0</v>
      </c>
      <c r="D303" s="6">
        <f t="shared" si="42"/>
        <v>0</v>
      </c>
      <c r="E303" s="6">
        <f t="shared" si="45"/>
        <v>0</v>
      </c>
      <c r="F303" s="6"/>
      <c r="G303" s="6"/>
      <c r="H303" s="6">
        <f t="shared" si="38"/>
        <v>0</v>
      </c>
      <c r="I303" s="6">
        <f t="shared" si="43"/>
        <v>0</v>
      </c>
      <c r="J303" s="6">
        <f t="shared" si="44"/>
        <v>0</v>
      </c>
      <c r="K303" s="6">
        <f t="shared" si="40"/>
        <v>0</v>
      </c>
      <c r="L303" s="6">
        <f t="shared" si="39"/>
        <v>0</v>
      </c>
      <c r="M303" s="17">
        <f>VLOOKUP(B303,Encargos!$A$8:$B$652,2,0)</f>
        <v>2.4659999999999999E-3</v>
      </c>
    </row>
    <row r="304" spans="1:13" x14ac:dyDescent="0.35">
      <c r="A304">
        <f t="shared" si="46"/>
        <v>66</v>
      </c>
      <c r="B304" s="1">
        <v>53693</v>
      </c>
      <c r="C304" s="6">
        <f t="shared" si="41"/>
        <v>0</v>
      </c>
      <c r="D304" s="6">
        <f t="shared" si="42"/>
        <v>0</v>
      </c>
      <c r="E304" s="6">
        <f t="shared" si="45"/>
        <v>0</v>
      </c>
      <c r="F304" s="6"/>
      <c r="G304" s="6"/>
      <c r="H304" s="6">
        <f t="shared" si="38"/>
        <v>0</v>
      </c>
      <c r="I304" s="6">
        <f t="shared" si="43"/>
        <v>0</v>
      </c>
      <c r="J304" s="6">
        <f t="shared" si="44"/>
        <v>0</v>
      </c>
      <c r="K304" s="6">
        <f t="shared" si="40"/>
        <v>0</v>
      </c>
      <c r="L304" s="6">
        <f t="shared" si="39"/>
        <v>0</v>
      </c>
      <c r="M304" s="17">
        <f>VLOOKUP(B304,Encargos!$A$8:$B$652,2,0)</f>
        <v>2.4659999999999999E-3</v>
      </c>
    </row>
    <row r="305" spans="1:13" x14ac:dyDescent="0.35">
      <c r="A305">
        <f t="shared" si="46"/>
        <v>65</v>
      </c>
      <c r="B305" s="1">
        <v>53724</v>
      </c>
      <c r="C305" s="6">
        <f t="shared" si="41"/>
        <v>0</v>
      </c>
      <c r="D305" s="6">
        <f t="shared" si="42"/>
        <v>0</v>
      </c>
      <c r="E305" s="6">
        <f t="shared" si="45"/>
        <v>0</v>
      </c>
      <c r="F305" s="6"/>
      <c r="G305" s="6"/>
      <c r="H305" s="6">
        <f t="shared" si="38"/>
        <v>0</v>
      </c>
      <c r="I305" s="6">
        <f t="shared" si="43"/>
        <v>0</v>
      </c>
      <c r="J305" s="6">
        <f t="shared" si="44"/>
        <v>0</v>
      </c>
      <c r="K305" s="6">
        <f t="shared" si="40"/>
        <v>0</v>
      </c>
      <c r="L305" s="6">
        <f t="shared" si="39"/>
        <v>0</v>
      </c>
      <c r="M305" s="17">
        <f>VLOOKUP(B305,Encargos!$A$8:$B$652,2,0)</f>
        <v>2.4659999999999999E-3</v>
      </c>
    </row>
    <row r="306" spans="1:13" x14ac:dyDescent="0.35">
      <c r="A306">
        <f t="shared" si="46"/>
        <v>64</v>
      </c>
      <c r="B306" s="1">
        <v>53752</v>
      </c>
      <c r="C306" s="6">
        <f t="shared" si="41"/>
        <v>0</v>
      </c>
      <c r="D306" s="6">
        <f t="shared" si="42"/>
        <v>0</v>
      </c>
      <c r="E306" s="6">
        <f t="shared" si="45"/>
        <v>0</v>
      </c>
      <c r="F306" s="6"/>
      <c r="G306" s="6"/>
      <c r="H306" s="6">
        <f t="shared" si="38"/>
        <v>0</v>
      </c>
      <c r="I306" s="6">
        <f t="shared" si="43"/>
        <v>0</v>
      </c>
      <c r="J306" s="6">
        <f t="shared" si="44"/>
        <v>0</v>
      </c>
      <c r="K306" s="6">
        <f t="shared" si="40"/>
        <v>0</v>
      </c>
      <c r="L306" s="6">
        <f t="shared" si="39"/>
        <v>0</v>
      </c>
      <c r="M306" s="17">
        <f>VLOOKUP(B306,Encargos!$A$8:$B$652,2,0)</f>
        <v>2.4659999999999999E-3</v>
      </c>
    </row>
    <row r="307" spans="1:13" x14ac:dyDescent="0.35">
      <c r="A307">
        <f t="shared" si="46"/>
        <v>63</v>
      </c>
      <c r="B307" s="1">
        <v>53783</v>
      </c>
      <c r="C307" s="6">
        <f t="shared" si="41"/>
        <v>0</v>
      </c>
      <c r="D307" s="6">
        <f t="shared" si="42"/>
        <v>0</v>
      </c>
      <c r="E307" s="6">
        <f t="shared" si="45"/>
        <v>0</v>
      </c>
      <c r="F307" s="6"/>
      <c r="G307" s="6"/>
      <c r="H307" s="6">
        <f t="shared" si="38"/>
        <v>0</v>
      </c>
      <c r="I307" s="6">
        <f t="shared" si="43"/>
        <v>0</v>
      </c>
      <c r="J307" s="6">
        <f t="shared" si="44"/>
        <v>0</v>
      </c>
      <c r="K307" s="6">
        <f t="shared" si="40"/>
        <v>0</v>
      </c>
      <c r="L307" s="6">
        <f t="shared" si="39"/>
        <v>0</v>
      </c>
      <c r="M307" s="17">
        <f>VLOOKUP(B307,Encargos!$A$8:$B$652,2,0)</f>
        <v>2.4659999999999999E-3</v>
      </c>
    </row>
    <row r="308" spans="1:13" x14ac:dyDescent="0.35">
      <c r="A308">
        <f t="shared" si="46"/>
        <v>62</v>
      </c>
      <c r="B308" s="1">
        <v>53813</v>
      </c>
      <c r="C308" s="6">
        <f t="shared" si="41"/>
        <v>0</v>
      </c>
      <c r="D308" s="6">
        <f t="shared" si="42"/>
        <v>0</v>
      </c>
      <c r="E308" s="6">
        <f t="shared" si="45"/>
        <v>0</v>
      </c>
      <c r="F308" s="6"/>
      <c r="G308" s="6"/>
      <c r="H308" s="6">
        <f t="shared" si="38"/>
        <v>0</v>
      </c>
      <c r="I308" s="6">
        <f t="shared" si="43"/>
        <v>0</v>
      </c>
      <c r="J308" s="6">
        <f t="shared" si="44"/>
        <v>0</v>
      </c>
      <c r="K308" s="6">
        <f t="shared" si="40"/>
        <v>0</v>
      </c>
      <c r="L308" s="6">
        <f t="shared" si="39"/>
        <v>0</v>
      </c>
      <c r="M308" s="17">
        <f>VLOOKUP(B308,Encargos!$A$8:$B$652,2,0)</f>
        <v>2.4659999999999999E-3</v>
      </c>
    </row>
    <row r="309" spans="1:13" x14ac:dyDescent="0.35">
      <c r="A309">
        <f t="shared" si="46"/>
        <v>61</v>
      </c>
      <c r="B309" s="1">
        <v>53844</v>
      </c>
      <c r="C309" s="6">
        <f t="shared" si="41"/>
        <v>0</v>
      </c>
      <c r="D309" s="6">
        <f t="shared" si="42"/>
        <v>0</v>
      </c>
      <c r="E309" s="6">
        <f t="shared" si="45"/>
        <v>0</v>
      </c>
      <c r="F309" s="6"/>
      <c r="G309" s="6"/>
      <c r="H309" s="6">
        <f t="shared" si="38"/>
        <v>0</v>
      </c>
      <c r="I309" s="6">
        <f t="shared" si="43"/>
        <v>0</v>
      </c>
      <c r="J309" s="6">
        <f t="shared" si="44"/>
        <v>0</v>
      </c>
      <c r="K309" s="6">
        <f t="shared" si="40"/>
        <v>0</v>
      </c>
      <c r="L309" s="6">
        <f t="shared" si="39"/>
        <v>0</v>
      </c>
      <c r="M309" s="17">
        <f>VLOOKUP(B309,Encargos!$A$8:$B$652,2,0)</f>
        <v>2.4659999999999999E-3</v>
      </c>
    </row>
    <row r="310" spans="1:13" x14ac:dyDescent="0.35">
      <c r="A310">
        <f t="shared" si="46"/>
        <v>60</v>
      </c>
      <c r="B310" s="1">
        <v>53874</v>
      </c>
      <c r="C310" s="6">
        <f t="shared" si="41"/>
        <v>0</v>
      </c>
      <c r="D310" s="6">
        <f t="shared" si="42"/>
        <v>0</v>
      </c>
      <c r="E310" s="6">
        <f t="shared" si="45"/>
        <v>0</v>
      </c>
      <c r="F310" s="6"/>
      <c r="G310" s="6"/>
      <c r="H310" s="6">
        <f t="shared" si="38"/>
        <v>0</v>
      </c>
      <c r="I310" s="6">
        <f t="shared" si="43"/>
        <v>0</v>
      </c>
      <c r="J310" s="6">
        <f t="shared" si="44"/>
        <v>0</v>
      </c>
      <c r="K310" s="6">
        <f t="shared" si="40"/>
        <v>0</v>
      </c>
      <c r="L310" s="6">
        <f t="shared" si="39"/>
        <v>0</v>
      </c>
      <c r="M310" s="17">
        <f>VLOOKUP(B310,Encargos!$A$8:$B$652,2,0)</f>
        <v>2.4659999999999999E-3</v>
      </c>
    </row>
    <row r="311" spans="1:13" x14ac:dyDescent="0.35">
      <c r="A311">
        <f t="shared" si="46"/>
        <v>59</v>
      </c>
      <c r="B311" s="1">
        <v>53905</v>
      </c>
      <c r="C311" s="6">
        <f t="shared" si="41"/>
        <v>0</v>
      </c>
      <c r="D311" s="6">
        <f t="shared" si="42"/>
        <v>0</v>
      </c>
      <c r="E311" s="6">
        <f t="shared" si="45"/>
        <v>0</v>
      </c>
      <c r="F311" s="6"/>
      <c r="G311" s="6"/>
      <c r="H311" s="6">
        <f t="shared" si="38"/>
        <v>0</v>
      </c>
      <c r="I311" s="6">
        <f t="shared" si="43"/>
        <v>0</v>
      </c>
      <c r="J311" s="6">
        <f t="shared" si="44"/>
        <v>0</v>
      </c>
      <c r="K311" s="6">
        <f t="shared" si="40"/>
        <v>0</v>
      </c>
      <c r="L311" s="6">
        <f t="shared" si="39"/>
        <v>0</v>
      </c>
      <c r="M311" s="17">
        <f>VLOOKUP(B311,Encargos!$A$8:$B$652,2,0)</f>
        <v>2.4659999999999999E-3</v>
      </c>
    </row>
    <row r="312" spans="1:13" x14ac:dyDescent="0.35">
      <c r="A312">
        <f t="shared" si="46"/>
        <v>58</v>
      </c>
      <c r="B312" s="1">
        <v>53936</v>
      </c>
      <c r="C312" s="6">
        <f t="shared" si="41"/>
        <v>0</v>
      </c>
      <c r="D312" s="6">
        <f t="shared" si="42"/>
        <v>0</v>
      </c>
      <c r="E312" s="6">
        <f t="shared" si="45"/>
        <v>0</v>
      </c>
      <c r="F312" s="6"/>
      <c r="G312" s="6"/>
      <c r="H312" s="6">
        <f t="shared" si="38"/>
        <v>0</v>
      </c>
      <c r="I312" s="6">
        <f t="shared" si="43"/>
        <v>0</v>
      </c>
      <c r="J312" s="6">
        <f t="shared" si="44"/>
        <v>0</v>
      </c>
      <c r="K312" s="6">
        <f t="shared" si="40"/>
        <v>0</v>
      </c>
      <c r="L312" s="6">
        <f t="shared" si="39"/>
        <v>0</v>
      </c>
      <c r="M312" s="17">
        <f>VLOOKUP(B312,Encargos!$A$8:$B$652,2,0)</f>
        <v>2.4659999999999999E-3</v>
      </c>
    </row>
    <row r="313" spans="1:13" x14ac:dyDescent="0.35">
      <c r="A313">
        <f t="shared" si="46"/>
        <v>57</v>
      </c>
      <c r="B313" s="1">
        <v>53966</v>
      </c>
      <c r="C313" s="6">
        <f t="shared" si="41"/>
        <v>0</v>
      </c>
      <c r="D313" s="6">
        <f t="shared" si="42"/>
        <v>0</v>
      </c>
      <c r="E313" s="6">
        <f t="shared" si="45"/>
        <v>0</v>
      </c>
      <c r="F313" s="6"/>
      <c r="G313" s="6"/>
      <c r="H313" s="6">
        <f t="shared" si="38"/>
        <v>0</v>
      </c>
      <c r="I313" s="6">
        <f t="shared" si="43"/>
        <v>0</v>
      </c>
      <c r="J313" s="6">
        <f t="shared" si="44"/>
        <v>0</v>
      </c>
      <c r="K313" s="6">
        <f t="shared" si="40"/>
        <v>0</v>
      </c>
      <c r="L313" s="6">
        <f t="shared" si="39"/>
        <v>0</v>
      </c>
      <c r="M313" s="17">
        <f>VLOOKUP(B313,Encargos!$A$8:$B$652,2,0)</f>
        <v>2.4659999999999999E-3</v>
      </c>
    </row>
    <row r="314" spans="1:13" x14ac:dyDescent="0.35">
      <c r="A314">
        <f t="shared" si="46"/>
        <v>56</v>
      </c>
      <c r="B314" s="1">
        <v>53997</v>
      </c>
      <c r="C314" s="6">
        <f t="shared" si="41"/>
        <v>0</v>
      </c>
      <c r="D314" s="6">
        <f t="shared" si="42"/>
        <v>0</v>
      </c>
      <c r="E314" s="6">
        <f t="shared" si="45"/>
        <v>0</v>
      </c>
      <c r="F314" s="6"/>
      <c r="G314" s="6"/>
      <c r="H314" s="6">
        <f t="shared" si="38"/>
        <v>0</v>
      </c>
      <c r="I314" s="6">
        <f t="shared" si="43"/>
        <v>0</v>
      </c>
      <c r="J314" s="6">
        <f t="shared" si="44"/>
        <v>0</v>
      </c>
      <c r="K314" s="6">
        <f t="shared" si="40"/>
        <v>0</v>
      </c>
      <c r="L314" s="6">
        <f t="shared" si="39"/>
        <v>0</v>
      </c>
      <c r="M314" s="17">
        <f>VLOOKUP(B314,Encargos!$A$8:$B$652,2,0)</f>
        <v>2.4659999999999999E-3</v>
      </c>
    </row>
    <row r="315" spans="1:13" x14ac:dyDescent="0.35">
      <c r="A315">
        <f t="shared" si="46"/>
        <v>55</v>
      </c>
      <c r="B315" s="1">
        <v>54027</v>
      </c>
      <c r="C315" s="6">
        <f t="shared" si="41"/>
        <v>0</v>
      </c>
      <c r="D315" s="6">
        <f t="shared" si="42"/>
        <v>0</v>
      </c>
      <c r="E315" s="6">
        <f t="shared" si="45"/>
        <v>0</v>
      </c>
      <c r="F315" s="6"/>
      <c r="G315" s="6"/>
      <c r="H315" s="6">
        <f t="shared" si="38"/>
        <v>0</v>
      </c>
      <c r="I315" s="6">
        <f t="shared" si="43"/>
        <v>0</v>
      </c>
      <c r="J315" s="6">
        <f t="shared" si="44"/>
        <v>0</v>
      </c>
      <c r="K315" s="6">
        <f t="shared" si="40"/>
        <v>0</v>
      </c>
      <c r="L315" s="6">
        <f t="shared" si="39"/>
        <v>0</v>
      </c>
      <c r="M315" s="17">
        <f>VLOOKUP(B315,Encargos!$A$8:$B$652,2,0)</f>
        <v>2.4659999999999999E-3</v>
      </c>
    </row>
    <row r="316" spans="1:13" x14ac:dyDescent="0.35">
      <c r="A316">
        <f t="shared" si="46"/>
        <v>54</v>
      </c>
      <c r="B316" s="1">
        <v>54058</v>
      </c>
      <c r="C316" s="6">
        <f t="shared" si="41"/>
        <v>0</v>
      </c>
      <c r="D316" s="6">
        <f t="shared" si="42"/>
        <v>0</v>
      </c>
      <c r="E316" s="6">
        <f t="shared" si="45"/>
        <v>0</v>
      </c>
      <c r="F316" s="6"/>
      <c r="G316" s="6"/>
      <c r="H316" s="6">
        <f t="shared" si="38"/>
        <v>0</v>
      </c>
      <c r="I316" s="6">
        <f t="shared" si="43"/>
        <v>0</v>
      </c>
      <c r="J316" s="6">
        <f t="shared" si="44"/>
        <v>0</v>
      </c>
      <c r="K316" s="6">
        <f t="shared" si="40"/>
        <v>0</v>
      </c>
      <c r="L316" s="6">
        <f t="shared" si="39"/>
        <v>0</v>
      </c>
      <c r="M316" s="17">
        <f>VLOOKUP(B316,Encargos!$A$8:$B$652,2,0)</f>
        <v>2.4659999999999999E-3</v>
      </c>
    </row>
    <row r="317" spans="1:13" x14ac:dyDescent="0.35">
      <c r="A317">
        <f t="shared" si="46"/>
        <v>53</v>
      </c>
      <c r="B317" s="1">
        <v>54089</v>
      </c>
      <c r="C317" s="6">
        <f t="shared" si="41"/>
        <v>0</v>
      </c>
      <c r="D317" s="6">
        <f t="shared" si="42"/>
        <v>0</v>
      </c>
      <c r="E317" s="6">
        <f t="shared" si="45"/>
        <v>0</v>
      </c>
      <c r="F317" s="6"/>
      <c r="G317" s="6"/>
      <c r="H317" s="6">
        <f t="shared" si="38"/>
        <v>0</v>
      </c>
      <c r="I317" s="6">
        <f t="shared" si="43"/>
        <v>0</v>
      </c>
      <c r="J317" s="6">
        <f t="shared" si="44"/>
        <v>0</v>
      </c>
      <c r="K317" s="6">
        <f t="shared" si="40"/>
        <v>0</v>
      </c>
      <c r="L317" s="6">
        <f t="shared" si="39"/>
        <v>0</v>
      </c>
      <c r="M317" s="17">
        <f>VLOOKUP(B317,Encargos!$A$8:$B$652,2,0)</f>
        <v>2.4659999999999999E-3</v>
      </c>
    </row>
    <row r="318" spans="1:13" x14ac:dyDescent="0.35">
      <c r="A318">
        <f t="shared" si="46"/>
        <v>52</v>
      </c>
      <c r="B318" s="1">
        <v>54118</v>
      </c>
      <c r="C318" s="6">
        <f t="shared" si="41"/>
        <v>0</v>
      </c>
      <c r="D318" s="6">
        <f t="shared" si="42"/>
        <v>0</v>
      </c>
      <c r="E318" s="6">
        <f t="shared" si="45"/>
        <v>0</v>
      </c>
      <c r="F318" s="6"/>
      <c r="G318" s="6"/>
      <c r="H318" s="6">
        <f t="shared" si="38"/>
        <v>0</v>
      </c>
      <c r="I318" s="6">
        <f t="shared" si="43"/>
        <v>0</v>
      </c>
      <c r="J318" s="6">
        <f t="shared" si="44"/>
        <v>0</v>
      </c>
      <c r="K318" s="6">
        <f t="shared" si="40"/>
        <v>0</v>
      </c>
      <c r="L318" s="6">
        <f t="shared" si="39"/>
        <v>0</v>
      </c>
      <c r="M318" s="17">
        <f>VLOOKUP(B318,Encargos!$A$8:$B$652,2,0)</f>
        <v>2.4659999999999999E-3</v>
      </c>
    </row>
    <row r="319" spans="1:13" x14ac:dyDescent="0.35">
      <c r="A319">
        <f t="shared" si="46"/>
        <v>51</v>
      </c>
      <c r="B319" s="1">
        <v>54149</v>
      </c>
      <c r="C319" s="6">
        <f t="shared" si="41"/>
        <v>0</v>
      </c>
      <c r="D319" s="6">
        <f t="shared" si="42"/>
        <v>0</v>
      </c>
      <c r="E319" s="6">
        <f t="shared" si="45"/>
        <v>0</v>
      </c>
      <c r="F319" s="6"/>
      <c r="G319" s="6"/>
      <c r="H319" s="6">
        <f t="shared" si="38"/>
        <v>0</v>
      </c>
      <c r="I319" s="6">
        <f t="shared" si="43"/>
        <v>0</v>
      </c>
      <c r="J319" s="6">
        <f t="shared" si="44"/>
        <v>0</v>
      </c>
      <c r="K319" s="6">
        <f t="shared" si="40"/>
        <v>0</v>
      </c>
      <c r="L319" s="6">
        <f t="shared" si="39"/>
        <v>0</v>
      </c>
      <c r="M319" s="17">
        <f>VLOOKUP(B319,Encargos!$A$8:$B$652,2,0)</f>
        <v>2.4659999999999999E-3</v>
      </c>
    </row>
    <row r="320" spans="1:13" x14ac:dyDescent="0.35">
      <c r="A320">
        <f t="shared" si="46"/>
        <v>50</v>
      </c>
      <c r="B320" s="1">
        <v>54179</v>
      </c>
      <c r="C320" s="6">
        <f t="shared" si="41"/>
        <v>0</v>
      </c>
      <c r="D320" s="6">
        <f t="shared" si="42"/>
        <v>0</v>
      </c>
      <c r="E320" s="6">
        <f t="shared" si="45"/>
        <v>0</v>
      </c>
      <c r="F320" s="6"/>
      <c r="G320" s="6"/>
      <c r="H320" s="6">
        <f t="shared" si="38"/>
        <v>0</v>
      </c>
      <c r="I320" s="6">
        <f t="shared" si="43"/>
        <v>0</v>
      </c>
      <c r="J320" s="6">
        <f t="shared" si="44"/>
        <v>0</v>
      </c>
      <c r="K320" s="6">
        <f t="shared" si="40"/>
        <v>0</v>
      </c>
      <c r="L320" s="6">
        <f t="shared" si="39"/>
        <v>0</v>
      </c>
      <c r="M320" s="17">
        <f>VLOOKUP(B320,Encargos!$A$8:$B$652,2,0)</f>
        <v>2.4659999999999999E-3</v>
      </c>
    </row>
    <row r="321" spans="1:13" x14ac:dyDescent="0.35">
      <c r="A321">
        <f t="shared" si="46"/>
        <v>49</v>
      </c>
      <c r="B321" s="1">
        <v>54210</v>
      </c>
      <c r="C321" s="6">
        <f t="shared" si="41"/>
        <v>0</v>
      </c>
      <c r="D321" s="6">
        <f t="shared" si="42"/>
        <v>0</v>
      </c>
      <c r="E321" s="6">
        <f t="shared" si="45"/>
        <v>0</v>
      </c>
      <c r="F321" s="6"/>
      <c r="G321" s="6"/>
      <c r="H321" s="6">
        <f t="shared" si="38"/>
        <v>0</v>
      </c>
      <c r="I321" s="6">
        <f t="shared" si="43"/>
        <v>0</v>
      </c>
      <c r="J321" s="6">
        <f t="shared" si="44"/>
        <v>0</v>
      </c>
      <c r="K321" s="6">
        <f t="shared" si="40"/>
        <v>0</v>
      </c>
      <c r="L321" s="6">
        <f t="shared" si="39"/>
        <v>0</v>
      </c>
      <c r="M321" s="17">
        <f>VLOOKUP(B321,Encargos!$A$8:$B$652,2,0)</f>
        <v>2.4659999999999999E-3</v>
      </c>
    </row>
    <row r="322" spans="1:13" x14ac:dyDescent="0.35">
      <c r="A322">
        <f t="shared" si="46"/>
        <v>48</v>
      </c>
      <c r="B322" s="1">
        <v>54240</v>
      </c>
      <c r="C322" s="6">
        <f t="shared" si="41"/>
        <v>0</v>
      </c>
      <c r="D322" s="6">
        <f t="shared" si="42"/>
        <v>0</v>
      </c>
      <c r="E322" s="6">
        <f t="shared" si="45"/>
        <v>0</v>
      </c>
      <c r="F322" s="6"/>
      <c r="G322" s="6"/>
      <c r="H322" s="6">
        <f t="shared" si="38"/>
        <v>0</v>
      </c>
      <c r="I322" s="6">
        <f t="shared" si="43"/>
        <v>0</v>
      </c>
      <c r="J322" s="6">
        <f t="shared" si="44"/>
        <v>0</v>
      </c>
      <c r="K322" s="6">
        <f t="shared" si="40"/>
        <v>0</v>
      </c>
      <c r="L322" s="6">
        <f t="shared" si="39"/>
        <v>0</v>
      </c>
      <c r="M322" s="17">
        <f>VLOOKUP(B322,Encargos!$A$8:$B$652,2,0)</f>
        <v>2.4659999999999999E-3</v>
      </c>
    </row>
    <row r="323" spans="1:13" x14ac:dyDescent="0.35">
      <c r="A323">
        <f t="shared" si="46"/>
        <v>47</v>
      </c>
      <c r="B323" s="1">
        <v>54271</v>
      </c>
      <c r="C323" s="6">
        <f t="shared" si="41"/>
        <v>0</v>
      </c>
      <c r="D323" s="6">
        <f t="shared" si="42"/>
        <v>0</v>
      </c>
      <c r="E323" s="6">
        <f t="shared" si="45"/>
        <v>0</v>
      </c>
      <c r="F323" s="6"/>
      <c r="G323" s="6"/>
      <c r="H323" s="6">
        <f t="shared" si="38"/>
        <v>0</v>
      </c>
      <c r="I323" s="6">
        <f t="shared" si="43"/>
        <v>0</v>
      </c>
      <c r="J323" s="6">
        <f t="shared" si="44"/>
        <v>0</v>
      </c>
      <c r="K323" s="6">
        <f t="shared" si="40"/>
        <v>0</v>
      </c>
      <c r="L323" s="6">
        <f t="shared" si="39"/>
        <v>0</v>
      </c>
      <c r="M323" s="17">
        <f>VLOOKUP(B323,Encargos!$A$8:$B$652,2,0)</f>
        <v>2.4659999999999999E-3</v>
      </c>
    </row>
    <row r="324" spans="1:13" x14ac:dyDescent="0.35">
      <c r="A324">
        <f t="shared" si="46"/>
        <v>46</v>
      </c>
      <c r="B324" s="1">
        <v>54302</v>
      </c>
      <c r="C324" s="6">
        <f t="shared" si="41"/>
        <v>0</v>
      </c>
      <c r="D324" s="6">
        <f t="shared" si="42"/>
        <v>0</v>
      </c>
      <c r="E324" s="6">
        <f t="shared" si="45"/>
        <v>0</v>
      </c>
      <c r="F324" s="6"/>
      <c r="G324" s="6"/>
      <c r="H324" s="6">
        <f t="shared" si="38"/>
        <v>0</v>
      </c>
      <c r="I324" s="6">
        <f t="shared" si="43"/>
        <v>0</v>
      </c>
      <c r="J324" s="6">
        <f t="shared" si="44"/>
        <v>0</v>
      </c>
      <c r="K324" s="6">
        <f t="shared" si="40"/>
        <v>0</v>
      </c>
      <c r="L324" s="6">
        <f t="shared" si="39"/>
        <v>0</v>
      </c>
      <c r="M324" s="17">
        <f>VLOOKUP(B324,Encargos!$A$8:$B$652,2,0)</f>
        <v>2.4659999999999999E-3</v>
      </c>
    </row>
    <row r="325" spans="1:13" x14ac:dyDescent="0.35">
      <c r="A325">
        <f t="shared" si="46"/>
        <v>45</v>
      </c>
      <c r="B325" s="1">
        <v>54332</v>
      </c>
      <c r="C325" s="6">
        <f t="shared" si="41"/>
        <v>0</v>
      </c>
      <c r="D325" s="6">
        <f t="shared" si="42"/>
        <v>0</v>
      </c>
      <c r="E325" s="6">
        <f t="shared" si="45"/>
        <v>0</v>
      </c>
      <c r="F325" s="6"/>
      <c r="G325" s="6"/>
      <c r="H325" s="6">
        <f t="shared" ref="H325:H369" si="47">SUM(E325:G325)*$N$4</f>
        <v>0</v>
      </c>
      <c r="I325" s="6">
        <f t="shared" si="43"/>
        <v>0</v>
      </c>
      <c r="J325" s="6">
        <f t="shared" si="44"/>
        <v>0</v>
      </c>
      <c r="K325" s="6">
        <f t="shared" si="40"/>
        <v>0</v>
      </c>
      <c r="L325" s="6">
        <f t="shared" ref="L325:L366" si="48">SUM(E325:H325)-I325</f>
        <v>0</v>
      </c>
      <c r="M325" s="17">
        <f>VLOOKUP(B325,Encargos!$A$8:$B$652,2,0)</f>
        <v>2.4659999999999999E-3</v>
      </c>
    </row>
    <row r="326" spans="1:13" x14ac:dyDescent="0.35">
      <c r="A326">
        <f t="shared" si="46"/>
        <v>44</v>
      </c>
      <c r="B326" s="1">
        <v>54363</v>
      </c>
      <c r="C326" s="6">
        <f t="shared" si="41"/>
        <v>0</v>
      </c>
      <c r="D326" s="6">
        <f t="shared" si="42"/>
        <v>0</v>
      </c>
      <c r="E326" s="6">
        <f t="shared" si="45"/>
        <v>0</v>
      </c>
      <c r="F326" s="6"/>
      <c r="G326" s="6"/>
      <c r="H326" s="6">
        <f t="shared" si="47"/>
        <v>0</v>
      </c>
      <c r="I326" s="6">
        <f t="shared" si="43"/>
        <v>0</v>
      </c>
      <c r="J326" s="6">
        <f t="shared" si="44"/>
        <v>0</v>
      </c>
      <c r="K326" s="6">
        <f t="shared" si="40"/>
        <v>0</v>
      </c>
      <c r="L326" s="6">
        <f t="shared" si="48"/>
        <v>0</v>
      </c>
      <c r="M326" s="17">
        <f>VLOOKUP(B326,Encargos!$A$8:$B$652,2,0)</f>
        <v>2.4659999999999999E-3</v>
      </c>
    </row>
    <row r="327" spans="1:13" x14ac:dyDescent="0.35">
      <c r="A327">
        <f t="shared" si="46"/>
        <v>43</v>
      </c>
      <c r="B327" s="1">
        <v>54393</v>
      </c>
      <c r="C327" s="6">
        <f t="shared" si="41"/>
        <v>0</v>
      </c>
      <c r="D327" s="6">
        <f t="shared" si="42"/>
        <v>0</v>
      </c>
      <c r="E327" s="6">
        <f t="shared" si="45"/>
        <v>0</v>
      </c>
      <c r="F327" s="6"/>
      <c r="G327" s="6"/>
      <c r="H327" s="6">
        <f t="shared" si="47"/>
        <v>0</v>
      </c>
      <c r="I327" s="6">
        <f t="shared" si="43"/>
        <v>0</v>
      </c>
      <c r="J327" s="6">
        <f t="shared" si="44"/>
        <v>0</v>
      </c>
      <c r="K327" s="6">
        <f t="shared" ref="K327:K369" si="49">I327-J327</f>
        <v>0</v>
      </c>
      <c r="L327" s="6">
        <f t="shared" si="48"/>
        <v>0</v>
      </c>
      <c r="M327" s="17">
        <f>VLOOKUP(B327,Encargos!$A$8:$B$652,2,0)</f>
        <v>2.4659999999999999E-3</v>
      </c>
    </row>
    <row r="328" spans="1:13" x14ac:dyDescent="0.35">
      <c r="A328">
        <f t="shared" si="46"/>
        <v>42</v>
      </c>
      <c r="B328" s="1">
        <v>54424</v>
      </c>
      <c r="C328" s="6">
        <f t="shared" si="41"/>
        <v>0</v>
      </c>
      <c r="D328" s="6">
        <f t="shared" si="42"/>
        <v>0</v>
      </c>
      <c r="E328" s="6">
        <f t="shared" si="45"/>
        <v>0</v>
      </c>
      <c r="F328" s="6"/>
      <c r="G328" s="6"/>
      <c r="H328" s="6">
        <f t="shared" si="47"/>
        <v>0</v>
      </c>
      <c r="I328" s="6">
        <f t="shared" si="43"/>
        <v>0</v>
      </c>
      <c r="J328" s="6">
        <f t="shared" si="44"/>
        <v>0</v>
      </c>
      <c r="K328" s="6">
        <f t="shared" si="49"/>
        <v>0</v>
      </c>
      <c r="L328" s="6">
        <f t="shared" si="48"/>
        <v>0</v>
      </c>
      <c r="M328" s="17">
        <f>VLOOKUP(B328,Encargos!$A$8:$B$652,2,0)</f>
        <v>2.4659999999999999E-3</v>
      </c>
    </row>
    <row r="329" spans="1:13" x14ac:dyDescent="0.35">
      <c r="A329">
        <f t="shared" si="46"/>
        <v>41</v>
      </c>
      <c r="B329" s="1">
        <v>54455</v>
      </c>
      <c r="C329" s="6">
        <f t="shared" si="41"/>
        <v>0</v>
      </c>
      <c r="D329" s="6">
        <f t="shared" si="42"/>
        <v>0</v>
      </c>
      <c r="E329" s="6">
        <f t="shared" si="45"/>
        <v>0</v>
      </c>
      <c r="F329" s="6"/>
      <c r="G329" s="6"/>
      <c r="H329" s="6">
        <f t="shared" si="47"/>
        <v>0</v>
      </c>
      <c r="I329" s="6">
        <f t="shared" si="43"/>
        <v>0</v>
      </c>
      <c r="J329" s="6">
        <f t="shared" si="44"/>
        <v>0</v>
      </c>
      <c r="K329" s="6">
        <f t="shared" si="49"/>
        <v>0</v>
      </c>
      <c r="L329" s="6">
        <f t="shared" si="48"/>
        <v>0</v>
      </c>
      <c r="M329" s="17">
        <f>VLOOKUP(B329,Encargos!$A$8:$B$652,2,0)</f>
        <v>2.4659999999999999E-3</v>
      </c>
    </row>
    <row r="330" spans="1:13" x14ac:dyDescent="0.35">
      <c r="A330">
        <f t="shared" si="46"/>
        <v>40</v>
      </c>
      <c r="B330" s="1">
        <v>54483</v>
      </c>
      <c r="C330" s="6">
        <f t="shared" ref="C330:C369" si="50">L329</f>
        <v>0</v>
      </c>
      <c r="D330" s="6">
        <f t="shared" ref="D330:D369" si="51">C330*M330</f>
        <v>0</v>
      </c>
      <c r="E330" s="6">
        <f t="shared" si="45"/>
        <v>0</v>
      </c>
      <c r="F330" s="6"/>
      <c r="G330" s="6"/>
      <c r="H330" s="6">
        <f t="shared" si="47"/>
        <v>0</v>
      </c>
      <c r="I330" s="6">
        <f t="shared" ref="I330:I369" si="52">PMT($N$4,A330,-SUM(E330:G330))</f>
        <v>0</v>
      </c>
      <c r="J330" s="6">
        <f t="shared" ref="J330:J369" si="53">H330</f>
        <v>0</v>
      </c>
      <c r="K330" s="6">
        <f t="shared" si="49"/>
        <v>0</v>
      </c>
      <c r="L330" s="6">
        <f t="shared" si="48"/>
        <v>0</v>
      </c>
      <c r="M330" s="17">
        <f>VLOOKUP(B330,Encargos!$A$8:$B$652,2,0)</f>
        <v>2.4659999999999999E-3</v>
      </c>
    </row>
    <row r="331" spans="1:13" x14ac:dyDescent="0.35">
      <c r="A331">
        <f t="shared" si="46"/>
        <v>39</v>
      </c>
      <c r="B331" s="1">
        <v>54514</v>
      </c>
      <c r="C331" s="6">
        <f t="shared" si="50"/>
        <v>0</v>
      </c>
      <c r="D331" s="6">
        <f t="shared" si="51"/>
        <v>0</v>
      </c>
      <c r="E331" s="6">
        <f t="shared" ref="E331:E369" si="54">C331+D331</f>
        <v>0</v>
      </c>
      <c r="F331" s="6"/>
      <c r="G331" s="6"/>
      <c r="H331" s="6">
        <f t="shared" si="47"/>
        <v>0</v>
      </c>
      <c r="I331" s="6">
        <f t="shared" si="52"/>
        <v>0</v>
      </c>
      <c r="J331" s="6">
        <f t="shared" si="53"/>
        <v>0</v>
      </c>
      <c r="K331" s="6">
        <f t="shared" si="49"/>
        <v>0</v>
      </c>
      <c r="L331" s="6">
        <f t="shared" si="48"/>
        <v>0</v>
      </c>
      <c r="M331" s="17">
        <f>VLOOKUP(B331,Encargos!$A$8:$B$652,2,0)</f>
        <v>2.4659999999999999E-3</v>
      </c>
    </row>
    <row r="332" spans="1:13" x14ac:dyDescent="0.35">
      <c r="A332">
        <f t="shared" ref="A332:A369" si="55">A331-1</f>
        <v>38</v>
      </c>
      <c r="B332" s="1">
        <v>54544</v>
      </c>
      <c r="C332" s="6">
        <f t="shared" si="50"/>
        <v>0</v>
      </c>
      <c r="D332" s="6">
        <f t="shared" si="51"/>
        <v>0</v>
      </c>
      <c r="E332" s="6">
        <f t="shared" si="54"/>
        <v>0</v>
      </c>
      <c r="F332" s="6"/>
      <c r="G332" s="6"/>
      <c r="H332" s="6">
        <f t="shared" si="47"/>
        <v>0</v>
      </c>
      <c r="I332" s="6">
        <f t="shared" si="52"/>
        <v>0</v>
      </c>
      <c r="J332" s="6">
        <f t="shared" si="53"/>
        <v>0</v>
      </c>
      <c r="K332" s="6">
        <f t="shared" si="49"/>
        <v>0</v>
      </c>
      <c r="L332" s="6">
        <f t="shared" si="48"/>
        <v>0</v>
      </c>
      <c r="M332" s="17">
        <f>VLOOKUP(B332,Encargos!$A$8:$B$652,2,0)</f>
        <v>2.4659999999999999E-3</v>
      </c>
    </row>
    <row r="333" spans="1:13" x14ac:dyDescent="0.35">
      <c r="A333">
        <f t="shared" si="55"/>
        <v>37</v>
      </c>
      <c r="B333" s="1">
        <v>54575</v>
      </c>
      <c r="C333" s="6">
        <f t="shared" si="50"/>
        <v>0</v>
      </c>
      <c r="D333" s="6">
        <f t="shared" si="51"/>
        <v>0</v>
      </c>
      <c r="E333" s="6">
        <f t="shared" si="54"/>
        <v>0</v>
      </c>
      <c r="F333" s="6"/>
      <c r="G333" s="6"/>
      <c r="H333" s="6">
        <f t="shared" si="47"/>
        <v>0</v>
      </c>
      <c r="I333" s="6">
        <f t="shared" si="52"/>
        <v>0</v>
      </c>
      <c r="J333" s="6">
        <f t="shared" si="53"/>
        <v>0</v>
      </c>
      <c r="K333" s="6">
        <f t="shared" si="49"/>
        <v>0</v>
      </c>
      <c r="L333" s="6">
        <f t="shared" si="48"/>
        <v>0</v>
      </c>
      <c r="M333" s="17">
        <f>VLOOKUP(B333,Encargos!$A$8:$B$652,2,0)</f>
        <v>2.4659999999999999E-3</v>
      </c>
    </row>
    <row r="334" spans="1:13" x14ac:dyDescent="0.35">
      <c r="A334">
        <f t="shared" si="55"/>
        <v>36</v>
      </c>
      <c r="B334" s="1">
        <v>54605</v>
      </c>
      <c r="C334" s="6">
        <f t="shared" si="50"/>
        <v>0</v>
      </c>
      <c r="D334" s="6">
        <f t="shared" si="51"/>
        <v>0</v>
      </c>
      <c r="E334" s="6">
        <f t="shared" si="54"/>
        <v>0</v>
      </c>
      <c r="F334" s="6"/>
      <c r="G334" s="6"/>
      <c r="H334" s="6">
        <f t="shared" si="47"/>
        <v>0</v>
      </c>
      <c r="I334" s="6">
        <f t="shared" si="52"/>
        <v>0</v>
      </c>
      <c r="J334" s="6">
        <f t="shared" si="53"/>
        <v>0</v>
      </c>
      <c r="K334" s="6">
        <f t="shared" si="49"/>
        <v>0</v>
      </c>
      <c r="L334" s="6">
        <f t="shared" si="48"/>
        <v>0</v>
      </c>
      <c r="M334" s="17">
        <f>VLOOKUP(B334,Encargos!$A$8:$B$652,2,0)</f>
        <v>2.4659999999999999E-3</v>
      </c>
    </row>
    <row r="335" spans="1:13" x14ac:dyDescent="0.35">
      <c r="A335">
        <f t="shared" si="55"/>
        <v>35</v>
      </c>
      <c r="B335" s="1">
        <v>54636</v>
      </c>
      <c r="C335" s="6">
        <f t="shared" si="50"/>
        <v>0</v>
      </c>
      <c r="D335" s="6">
        <f t="shared" si="51"/>
        <v>0</v>
      </c>
      <c r="E335" s="6">
        <f t="shared" si="54"/>
        <v>0</v>
      </c>
      <c r="F335" s="6"/>
      <c r="G335" s="6"/>
      <c r="H335" s="6">
        <f t="shared" si="47"/>
        <v>0</v>
      </c>
      <c r="I335" s="6">
        <f t="shared" si="52"/>
        <v>0</v>
      </c>
      <c r="J335" s="6">
        <f t="shared" si="53"/>
        <v>0</v>
      </c>
      <c r="K335" s="6">
        <f t="shared" si="49"/>
        <v>0</v>
      </c>
      <c r="L335" s="6">
        <f t="shared" si="48"/>
        <v>0</v>
      </c>
      <c r="M335" s="17">
        <f>VLOOKUP(B335,Encargos!$A$8:$B$652,2,0)</f>
        <v>2.4659999999999999E-3</v>
      </c>
    </row>
    <row r="336" spans="1:13" x14ac:dyDescent="0.35">
      <c r="A336">
        <f t="shared" si="55"/>
        <v>34</v>
      </c>
      <c r="B336" s="1">
        <v>54667</v>
      </c>
      <c r="C336" s="6">
        <f t="shared" si="50"/>
        <v>0</v>
      </c>
      <c r="D336" s="6">
        <f t="shared" si="51"/>
        <v>0</v>
      </c>
      <c r="E336" s="6">
        <f t="shared" si="54"/>
        <v>0</v>
      </c>
      <c r="F336" s="6"/>
      <c r="G336" s="6"/>
      <c r="H336" s="6">
        <f t="shared" si="47"/>
        <v>0</v>
      </c>
      <c r="I336" s="6">
        <f t="shared" si="52"/>
        <v>0</v>
      </c>
      <c r="J336" s="6">
        <f t="shared" si="53"/>
        <v>0</v>
      </c>
      <c r="K336" s="6">
        <f t="shared" si="49"/>
        <v>0</v>
      </c>
      <c r="L336" s="6">
        <f t="shared" si="48"/>
        <v>0</v>
      </c>
      <c r="M336" s="17">
        <f>VLOOKUP(B336,Encargos!$A$8:$B$652,2,0)</f>
        <v>2.4659999999999999E-3</v>
      </c>
    </row>
    <row r="337" spans="1:13" x14ac:dyDescent="0.35">
      <c r="A337">
        <f t="shared" si="55"/>
        <v>33</v>
      </c>
      <c r="B337" s="1">
        <v>54697</v>
      </c>
      <c r="C337" s="6">
        <f t="shared" si="50"/>
        <v>0</v>
      </c>
      <c r="D337" s="6">
        <f t="shared" si="51"/>
        <v>0</v>
      </c>
      <c r="E337" s="6">
        <f t="shared" si="54"/>
        <v>0</v>
      </c>
      <c r="F337" s="6"/>
      <c r="G337" s="6"/>
      <c r="H337" s="6">
        <f t="shared" si="47"/>
        <v>0</v>
      </c>
      <c r="I337" s="6">
        <f t="shared" si="52"/>
        <v>0</v>
      </c>
      <c r="J337" s="6">
        <f t="shared" si="53"/>
        <v>0</v>
      </c>
      <c r="K337" s="6">
        <f t="shared" si="49"/>
        <v>0</v>
      </c>
      <c r="L337" s="6">
        <f t="shared" si="48"/>
        <v>0</v>
      </c>
      <c r="M337" s="17">
        <f>VLOOKUP(B337,Encargos!$A$8:$B$652,2,0)</f>
        <v>2.4659999999999999E-3</v>
      </c>
    </row>
    <row r="338" spans="1:13" x14ac:dyDescent="0.35">
      <c r="A338">
        <f t="shared" si="55"/>
        <v>32</v>
      </c>
      <c r="B338" s="1">
        <v>54728</v>
      </c>
      <c r="C338" s="6">
        <f t="shared" si="50"/>
        <v>0</v>
      </c>
      <c r="D338" s="6">
        <f t="shared" si="51"/>
        <v>0</v>
      </c>
      <c r="E338" s="6">
        <f t="shared" si="54"/>
        <v>0</v>
      </c>
      <c r="F338" s="6"/>
      <c r="G338" s="6"/>
      <c r="H338" s="6">
        <f t="shared" si="47"/>
        <v>0</v>
      </c>
      <c r="I338" s="6">
        <f t="shared" si="52"/>
        <v>0</v>
      </c>
      <c r="J338" s="6">
        <f t="shared" si="53"/>
        <v>0</v>
      </c>
      <c r="K338" s="6">
        <f t="shared" si="49"/>
        <v>0</v>
      </c>
      <c r="L338" s="6">
        <f t="shared" si="48"/>
        <v>0</v>
      </c>
      <c r="M338" s="17">
        <f>VLOOKUP(B338,Encargos!$A$8:$B$652,2,0)</f>
        <v>2.4659999999999999E-3</v>
      </c>
    </row>
    <row r="339" spans="1:13" x14ac:dyDescent="0.35">
      <c r="A339">
        <f t="shared" si="55"/>
        <v>31</v>
      </c>
      <c r="B339" s="1">
        <v>54758</v>
      </c>
      <c r="C339" s="6">
        <f t="shared" si="50"/>
        <v>0</v>
      </c>
      <c r="D339" s="6">
        <f t="shared" si="51"/>
        <v>0</v>
      </c>
      <c r="E339" s="6">
        <f t="shared" si="54"/>
        <v>0</v>
      </c>
      <c r="F339" s="6"/>
      <c r="G339" s="6"/>
      <c r="H339" s="6">
        <f t="shared" si="47"/>
        <v>0</v>
      </c>
      <c r="I339" s="6">
        <f t="shared" si="52"/>
        <v>0</v>
      </c>
      <c r="J339" s="6">
        <f t="shared" si="53"/>
        <v>0</v>
      </c>
      <c r="K339" s="6">
        <f t="shared" si="49"/>
        <v>0</v>
      </c>
      <c r="L339" s="6">
        <f t="shared" si="48"/>
        <v>0</v>
      </c>
      <c r="M339" s="17">
        <f>VLOOKUP(B339,Encargos!$A$8:$B$652,2,0)</f>
        <v>2.4659999999999999E-3</v>
      </c>
    </row>
    <row r="340" spans="1:13" x14ac:dyDescent="0.35">
      <c r="A340">
        <f t="shared" si="55"/>
        <v>30</v>
      </c>
      <c r="B340" s="1">
        <v>54789</v>
      </c>
      <c r="C340" s="6">
        <f t="shared" si="50"/>
        <v>0</v>
      </c>
      <c r="D340" s="6">
        <f t="shared" si="51"/>
        <v>0</v>
      </c>
      <c r="E340" s="6">
        <f t="shared" si="54"/>
        <v>0</v>
      </c>
      <c r="F340" s="6"/>
      <c r="G340" s="6"/>
      <c r="H340" s="6">
        <f t="shared" si="47"/>
        <v>0</v>
      </c>
      <c r="I340" s="6">
        <f t="shared" si="52"/>
        <v>0</v>
      </c>
      <c r="J340" s="6">
        <f t="shared" si="53"/>
        <v>0</v>
      </c>
      <c r="K340" s="6">
        <f t="shared" si="49"/>
        <v>0</v>
      </c>
      <c r="L340" s="6">
        <f t="shared" si="48"/>
        <v>0</v>
      </c>
      <c r="M340" s="17">
        <f>VLOOKUP(B340,Encargos!$A$8:$B$652,2,0)</f>
        <v>2.4659999999999999E-3</v>
      </c>
    </row>
    <row r="341" spans="1:13" x14ac:dyDescent="0.35">
      <c r="A341">
        <f t="shared" si="55"/>
        <v>29</v>
      </c>
      <c r="B341" s="1">
        <v>54820</v>
      </c>
      <c r="C341" s="6">
        <f t="shared" si="50"/>
        <v>0</v>
      </c>
      <c r="D341" s="6">
        <f t="shared" si="51"/>
        <v>0</v>
      </c>
      <c r="E341" s="6">
        <f t="shared" si="54"/>
        <v>0</v>
      </c>
      <c r="F341" s="6"/>
      <c r="G341" s="6"/>
      <c r="H341" s="6">
        <f t="shared" si="47"/>
        <v>0</v>
      </c>
      <c r="I341" s="6">
        <f t="shared" si="52"/>
        <v>0</v>
      </c>
      <c r="J341" s="6">
        <f t="shared" si="53"/>
        <v>0</v>
      </c>
      <c r="K341" s="6">
        <f t="shared" si="49"/>
        <v>0</v>
      </c>
      <c r="L341" s="6">
        <f t="shared" si="48"/>
        <v>0</v>
      </c>
      <c r="M341" s="17">
        <f>VLOOKUP(B341,Encargos!$A$8:$B$652,2,0)</f>
        <v>2.4659999999999999E-3</v>
      </c>
    </row>
    <row r="342" spans="1:13" x14ac:dyDescent="0.35">
      <c r="A342">
        <f t="shared" si="55"/>
        <v>28</v>
      </c>
      <c r="B342" s="1">
        <v>54848</v>
      </c>
      <c r="C342" s="6">
        <f t="shared" si="50"/>
        <v>0</v>
      </c>
      <c r="D342" s="6">
        <f t="shared" si="51"/>
        <v>0</v>
      </c>
      <c r="E342" s="6">
        <f t="shared" si="54"/>
        <v>0</v>
      </c>
      <c r="F342" s="6"/>
      <c r="G342" s="6"/>
      <c r="H342" s="6">
        <f t="shared" si="47"/>
        <v>0</v>
      </c>
      <c r="I342" s="6">
        <f t="shared" si="52"/>
        <v>0</v>
      </c>
      <c r="J342" s="6">
        <f t="shared" si="53"/>
        <v>0</v>
      </c>
      <c r="K342" s="6">
        <f t="shared" si="49"/>
        <v>0</v>
      </c>
      <c r="L342" s="6">
        <f t="shared" si="48"/>
        <v>0</v>
      </c>
      <c r="M342" s="17">
        <f>VLOOKUP(B342,Encargos!$A$8:$B$652,2,0)</f>
        <v>2.4659999999999999E-3</v>
      </c>
    </row>
    <row r="343" spans="1:13" x14ac:dyDescent="0.35">
      <c r="A343">
        <f t="shared" si="55"/>
        <v>27</v>
      </c>
      <c r="B343" s="1">
        <v>54879</v>
      </c>
      <c r="C343" s="6">
        <f t="shared" si="50"/>
        <v>0</v>
      </c>
      <c r="D343" s="6">
        <f t="shared" si="51"/>
        <v>0</v>
      </c>
      <c r="E343" s="6">
        <f t="shared" si="54"/>
        <v>0</v>
      </c>
      <c r="F343" s="6"/>
      <c r="G343" s="6"/>
      <c r="H343" s="6">
        <f t="shared" si="47"/>
        <v>0</v>
      </c>
      <c r="I343" s="6">
        <f t="shared" si="52"/>
        <v>0</v>
      </c>
      <c r="J343" s="6">
        <f t="shared" si="53"/>
        <v>0</v>
      </c>
      <c r="K343" s="6">
        <f t="shared" si="49"/>
        <v>0</v>
      </c>
      <c r="L343" s="6">
        <f t="shared" si="48"/>
        <v>0</v>
      </c>
      <c r="M343" s="17">
        <f>VLOOKUP(B343,Encargos!$A$8:$B$652,2,0)</f>
        <v>2.4659999999999999E-3</v>
      </c>
    </row>
    <row r="344" spans="1:13" x14ac:dyDescent="0.35">
      <c r="A344">
        <f t="shared" si="55"/>
        <v>26</v>
      </c>
      <c r="B344" s="1">
        <v>54909</v>
      </c>
      <c r="C344" s="6">
        <f t="shared" si="50"/>
        <v>0</v>
      </c>
      <c r="D344" s="6">
        <f t="shared" si="51"/>
        <v>0</v>
      </c>
      <c r="E344" s="6">
        <f t="shared" si="54"/>
        <v>0</v>
      </c>
      <c r="F344" s="6"/>
      <c r="G344" s="6"/>
      <c r="H344" s="6">
        <f t="shared" si="47"/>
        <v>0</v>
      </c>
      <c r="I344" s="6">
        <f t="shared" si="52"/>
        <v>0</v>
      </c>
      <c r="J344" s="6">
        <f t="shared" si="53"/>
        <v>0</v>
      </c>
      <c r="K344" s="6">
        <f t="shared" si="49"/>
        <v>0</v>
      </c>
      <c r="L344" s="6">
        <f t="shared" si="48"/>
        <v>0</v>
      </c>
      <c r="M344" s="17">
        <f>VLOOKUP(B344,Encargos!$A$8:$B$652,2,0)</f>
        <v>2.4659999999999999E-3</v>
      </c>
    </row>
    <row r="345" spans="1:13" x14ac:dyDescent="0.35">
      <c r="A345">
        <f t="shared" si="55"/>
        <v>25</v>
      </c>
      <c r="B345" s="1">
        <v>54940</v>
      </c>
      <c r="C345" s="6">
        <f t="shared" si="50"/>
        <v>0</v>
      </c>
      <c r="D345" s="6">
        <f t="shared" si="51"/>
        <v>0</v>
      </c>
      <c r="E345" s="6">
        <f t="shared" si="54"/>
        <v>0</v>
      </c>
      <c r="F345" s="6"/>
      <c r="G345" s="6"/>
      <c r="H345" s="6">
        <f t="shared" si="47"/>
        <v>0</v>
      </c>
      <c r="I345" s="6">
        <f t="shared" si="52"/>
        <v>0</v>
      </c>
      <c r="J345" s="6">
        <f t="shared" si="53"/>
        <v>0</v>
      </c>
      <c r="K345" s="6">
        <f t="shared" si="49"/>
        <v>0</v>
      </c>
      <c r="L345" s="6">
        <f t="shared" si="48"/>
        <v>0</v>
      </c>
      <c r="M345" s="17">
        <f>VLOOKUP(B345,Encargos!$A$8:$B$652,2,0)</f>
        <v>2.4659999999999999E-3</v>
      </c>
    </row>
    <row r="346" spans="1:13" x14ac:dyDescent="0.35">
      <c r="A346">
        <f t="shared" si="55"/>
        <v>24</v>
      </c>
      <c r="B346" s="1">
        <v>54970</v>
      </c>
      <c r="C346" s="6">
        <f t="shared" si="50"/>
        <v>0</v>
      </c>
      <c r="D346" s="6">
        <f t="shared" si="51"/>
        <v>0</v>
      </c>
      <c r="E346" s="6">
        <f t="shared" si="54"/>
        <v>0</v>
      </c>
      <c r="F346" s="6"/>
      <c r="G346" s="6"/>
      <c r="H346" s="6">
        <f t="shared" si="47"/>
        <v>0</v>
      </c>
      <c r="I346" s="6">
        <f t="shared" si="52"/>
        <v>0</v>
      </c>
      <c r="J346" s="6">
        <f t="shared" si="53"/>
        <v>0</v>
      </c>
      <c r="K346" s="6">
        <f t="shared" si="49"/>
        <v>0</v>
      </c>
      <c r="L346" s="6">
        <f t="shared" si="48"/>
        <v>0</v>
      </c>
      <c r="M346" s="17">
        <f>VLOOKUP(B346,Encargos!$A$8:$B$652,2,0)</f>
        <v>2.4659999999999999E-3</v>
      </c>
    </row>
    <row r="347" spans="1:13" x14ac:dyDescent="0.35">
      <c r="A347">
        <f t="shared" si="55"/>
        <v>23</v>
      </c>
      <c r="B347" s="1">
        <v>55001</v>
      </c>
      <c r="C347" s="6">
        <f t="shared" si="50"/>
        <v>0</v>
      </c>
      <c r="D347" s="6">
        <f t="shared" si="51"/>
        <v>0</v>
      </c>
      <c r="E347" s="6">
        <f t="shared" si="54"/>
        <v>0</v>
      </c>
      <c r="F347" s="6"/>
      <c r="G347" s="6"/>
      <c r="H347" s="6">
        <f t="shared" si="47"/>
        <v>0</v>
      </c>
      <c r="I347" s="6">
        <f t="shared" si="52"/>
        <v>0</v>
      </c>
      <c r="J347" s="6">
        <f t="shared" si="53"/>
        <v>0</v>
      </c>
      <c r="K347" s="6">
        <f t="shared" si="49"/>
        <v>0</v>
      </c>
      <c r="L347" s="6">
        <f t="shared" si="48"/>
        <v>0</v>
      </c>
      <c r="M347" s="17">
        <f>VLOOKUP(B347,Encargos!$A$8:$B$652,2,0)</f>
        <v>2.4659999999999999E-3</v>
      </c>
    </row>
    <row r="348" spans="1:13" x14ac:dyDescent="0.35">
      <c r="A348">
        <f t="shared" si="55"/>
        <v>22</v>
      </c>
      <c r="B348" s="1">
        <v>55032</v>
      </c>
      <c r="C348" s="6">
        <f t="shared" si="50"/>
        <v>0</v>
      </c>
      <c r="D348" s="6">
        <f t="shared" si="51"/>
        <v>0</v>
      </c>
      <c r="E348" s="6">
        <f t="shared" si="54"/>
        <v>0</v>
      </c>
      <c r="F348" s="6"/>
      <c r="G348" s="6"/>
      <c r="H348" s="6">
        <f t="shared" si="47"/>
        <v>0</v>
      </c>
      <c r="I348" s="6">
        <f t="shared" si="52"/>
        <v>0</v>
      </c>
      <c r="J348" s="6">
        <f t="shared" si="53"/>
        <v>0</v>
      </c>
      <c r="K348" s="6">
        <f t="shared" si="49"/>
        <v>0</v>
      </c>
      <c r="L348" s="6">
        <f t="shared" si="48"/>
        <v>0</v>
      </c>
      <c r="M348" s="17">
        <f>VLOOKUP(B348,Encargos!$A$8:$B$652,2,0)</f>
        <v>2.4659999999999999E-3</v>
      </c>
    </row>
    <row r="349" spans="1:13" x14ac:dyDescent="0.35">
      <c r="A349">
        <f t="shared" si="55"/>
        <v>21</v>
      </c>
      <c r="B349" s="1">
        <v>55062</v>
      </c>
      <c r="C349" s="6">
        <f t="shared" si="50"/>
        <v>0</v>
      </c>
      <c r="D349" s="6">
        <f t="shared" si="51"/>
        <v>0</v>
      </c>
      <c r="E349" s="6">
        <f t="shared" si="54"/>
        <v>0</v>
      </c>
      <c r="F349" s="6"/>
      <c r="G349" s="6"/>
      <c r="H349" s="6">
        <f t="shared" si="47"/>
        <v>0</v>
      </c>
      <c r="I349" s="6">
        <f t="shared" si="52"/>
        <v>0</v>
      </c>
      <c r="J349" s="6">
        <f t="shared" si="53"/>
        <v>0</v>
      </c>
      <c r="K349" s="6">
        <f t="shared" si="49"/>
        <v>0</v>
      </c>
      <c r="L349" s="6">
        <f t="shared" si="48"/>
        <v>0</v>
      </c>
      <c r="M349" s="17">
        <f>VLOOKUP(B349,Encargos!$A$8:$B$652,2,0)</f>
        <v>2.4659999999999999E-3</v>
      </c>
    </row>
    <row r="350" spans="1:13" x14ac:dyDescent="0.35">
      <c r="A350">
        <f t="shared" si="55"/>
        <v>20</v>
      </c>
      <c r="B350" s="1">
        <v>55093</v>
      </c>
      <c r="C350" s="6">
        <f t="shared" si="50"/>
        <v>0</v>
      </c>
      <c r="D350" s="6">
        <f t="shared" si="51"/>
        <v>0</v>
      </c>
      <c r="E350" s="6">
        <f t="shared" si="54"/>
        <v>0</v>
      </c>
      <c r="F350" s="6"/>
      <c r="G350" s="6"/>
      <c r="H350" s="6">
        <f t="shared" si="47"/>
        <v>0</v>
      </c>
      <c r="I350" s="6">
        <f t="shared" si="52"/>
        <v>0</v>
      </c>
      <c r="J350" s="6">
        <f t="shared" si="53"/>
        <v>0</v>
      </c>
      <c r="K350" s="6">
        <f t="shared" si="49"/>
        <v>0</v>
      </c>
      <c r="L350" s="6">
        <f t="shared" si="48"/>
        <v>0</v>
      </c>
      <c r="M350" s="17">
        <f>VLOOKUP(B350,Encargos!$A$8:$B$652,2,0)</f>
        <v>2.4659999999999999E-3</v>
      </c>
    </row>
    <row r="351" spans="1:13" x14ac:dyDescent="0.35">
      <c r="A351">
        <f t="shared" si="55"/>
        <v>19</v>
      </c>
      <c r="B351" s="1">
        <v>55123</v>
      </c>
      <c r="C351" s="6">
        <f t="shared" si="50"/>
        <v>0</v>
      </c>
      <c r="D351" s="6">
        <f t="shared" si="51"/>
        <v>0</v>
      </c>
      <c r="E351" s="6">
        <f t="shared" si="54"/>
        <v>0</v>
      </c>
      <c r="F351" s="6"/>
      <c r="G351" s="6"/>
      <c r="H351" s="6">
        <f t="shared" si="47"/>
        <v>0</v>
      </c>
      <c r="I351" s="6">
        <f t="shared" si="52"/>
        <v>0</v>
      </c>
      <c r="J351" s="6">
        <f t="shared" si="53"/>
        <v>0</v>
      </c>
      <c r="K351" s="6">
        <f t="shared" si="49"/>
        <v>0</v>
      </c>
      <c r="L351" s="6">
        <f t="shared" si="48"/>
        <v>0</v>
      </c>
      <c r="M351" s="17">
        <f>VLOOKUP(B351,Encargos!$A$8:$B$652,2,0)</f>
        <v>2.4659999999999999E-3</v>
      </c>
    </row>
    <row r="352" spans="1:13" x14ac:dyDescent="0.35">
      <c r="A352">
        <f t="shared" si="55"/>
        <v>18</v>
      </c>
      <c r="B352" s="1">
        <v>55154</v>
      </c>
      <c r="C352" s="6">
        <f t="shared" si="50"/>
        <v>0</v>
      </c>
      <c r="D352" s="6">
        <f t="shared" si="51"/>
        <v>0</v>
      </c>
      <c r="E352" s="6">
        <f t="shared" si="54"/>
        <v>0</v>
      </c>
      <c r="F352" s="6"/>
      <c r="G352" s="6"/>
      <c r="H352" s="6">
        <f t="shared" si="47"/>
        <v>0</v>
      </c>
      <c r="I352" s="6">
        <f t="shared" si="52"/>
        <v>0</v>
      </c>
      <c r="J352" s="6">
        <f t="shared" si="53"/>
        <v>0</v>
      </c>
      <c r="K352" s="6">
        <f t="shared" si="49"/>
        <v>0</v>
      </c>
      <c r="L352" s="6">
        <f t="shared" si="48"/>
        <v>0</v>
      </c>
      <c r="M352" s="17">
        <f>VLOOKUP(B352,Encargos!$A$8:$B$652,2,0)</f>
        <v>2.4659999999999999E-3</v>
      </c>
    </row>
    <row r="353" spans="1:13" x14ac:dyDescent="0.35">
      <c r="A353">
        <f t="shared" si="55"/>
        <v>17</v>
      </c>
      <c r="B353" s="1">
        <v>55185</v>
      </c>
      <c r="C353" s="6">
        <f t="shared" si="50"/>
        <v>0</v>
      </c>
      <c r="D353" s="6">
        <f t="shared" si="51"/>
        <v>0</v>
      </c>
      <c r="E353" s="6">
        <f t="shared" si="54"/>
        <v>0</v>
      </c>
      <c r="F353" s="6"/>
      <c r="G353" s="6"/>
      <c r="H353" s="6">
        <f t="shared" si="47"/>
        <v>0</v>
      </c>
      <c r="I353" s="6">
        <f t="shared" si="52"/>
        <v>0</v>
      </c>
      <c r="J353" s="6">
        <f t="shared" si="53"/>
        <v>0</v>
      </c>
      <c r="K353" s="6">
        <f t="shared" si="49"/>
        <v>0</v>
      </c>
      <c r="L353" s="6">
        <f t="shared" si="48"/>
        <v>0</v>
      </c>
      <c r="M353" s="17">
        <f>VLOOKUP(B353,Encargos!$A$8:$B$652,2,0)</f>
        <v>2.4659999999999999E-3</v>
      </c>
    </row>
    <row r="354" spans="1:13" x14ac:dyDescent="0.35">
      <c r="A354">
        <f t="shared" si="55"/>
        <v>16</v>
      </c>
      <c r="B354" s="1">
        <v>55213</v>
      </c>
      <c r="C354" s="6">
        <f t="shared" si="50"/>
        <v>0</v>
      </c>
      <c r="D354" s="6">
        <f t="shared" si="51"/>
        <v>0</v>
      </c>
      <c r="E354" s="6">
        <f t="shared" si="54"/>
        <v>0</v>
      </c>
      <c r="F354" s="6"/>
      <c r="G354" s="6"/>
      <c r="H354" s="6">
        <f t="shared" si="47"/>
        <v>0</v>
      </c>
      <c r="I354" s="6">
        <f t="shared" si="52"/>
        <v>0</v>
      </c>
      <c r="J354" s="6">
        <f t="shared" si="53"/>
        <v>0</v>
      </c>
      <c r="K354" s="6">
        <f t="shared" si="49"/>
        <v>0</v>
      </c>
      <c r="L354" s="6">
        <f t="shared" si="48"/>
        <v>0</v>
      </c>
      <c r="M354" s="17">
        <f>VLOOKUP(B354,Encargos!$A$8:$B$652,2,0)</f>
        <v>2.4659999999999999E-3</v>
      </c>
    </row>
    <row r="355" spans="1:13" x14ac:dyDescent="0.35">
      <c r="A355">
        <f t="shared" si="55"/>
        <v>15</v>
      </c>
      <c r="B355" s="1">
        <v>55244</v>
      </c>
      <c r="C355" s="6">
        <f t="shared" si="50"/>
        <v>0</v>
      </c>
      <c r="D355" s="6">
        <f t="shared" si="51"/>
        <v>0</v>
      </c>
      <c r="E355" s="6">
        <f t="shared" si="54"/>
        <v>0</v>
      </c>
      <c r="F355" s="6"/>
      <c r="G355" s="6"/>
      <c r="H355" s="6">
        <f t="shared" si="47"/>
        <v>0</v>
      </c>
      <c r="I355" s="6">
        <f t="shared" si="52"/>
        <v>0</v>
      </c>
      <c r="J355" s="6">
        <f t="shared" si="53"/>
        <v>0</v>
      </c>
      <c r="K355" s="6">
        <f t="shared" si="49"/>
        <v>0</v>
      </c>
      <c r="L355" s="6">
        <f t="shared" si="48"/>
        <v>0</v>
      </c>
      <c r="M355" s="17">
        <f>VLOOKUP(B355,Encargos!$A$8:$B$652,2,0)</f>
        <v>2.4659999999999999E-3</v>
      </c>
    </row>
    <row r="356" spans="1:13" x14ac:dyDescent="0.35">
      <c r="A356">
        <f t="shared" si="55"/>
        <v>14</v>
      </c>
      <c r="B356" s="1">
        <v>55274</v>
      </c>
      <c r="C356" s="6">
        <f t="shared" si="50"/>
        <v>0</v>
      </c>
      <c r="D356" s="6">
        <f t="shared" si="51"/>
        <v>0</v>
      </c>
      <c r="E356" s="6">
        <f t="shared" si="54"/>
        <v>0</v>
      </c>
      <c r="F356" s="6"/>
      <c r="G356" s="6"/>
      <c r="H356" s="6">
        <f t="shared" si="47"/>
        <v>0</v>
      </c>
      <c r="I356" s="6">
        <f t="shared" si="52"/>
        <v>0</v>
      </c>
      <c r="J356" s="6">
        <f t="shared" si="53"/>
        <v>0</v>
      </c>
      <c r="K356" s="6">
        <f t="shared" si="49"/>
        <v>0</v>
      </c>
      <c r="L356" s="6">
        <f t="shared" si="48"/>
        <v>0</v>
      </c>
      <c r="M356" s="17">
        <f>VLOOKUP(B356,Encargos!$A$8:$B$652,2,0)</f>
        <v>2.4659999999999999E-3</v>
      </c>
    </row>
    <row r="357" spans="1:13" x14ac:dyDescent="0.35">
      <c r="A357">
        <f t="shared" si="55"/>
        <v>13</v>
      </c>
      <c r="B357" s="1">
        <v>55305</v>
      </c>
      <c r="C357" s="6">
        <f t="shared" si="50"/>
        <v>0</v>
      </c>
      <c r="D357" s="6">
        <f t="shared" si="51"/>
        <v>0</v>
      </c>
      <c r="E357" s="6">
        <f t="shared" si="54"/>
        <v>0</v>
      </c>
      <c r="F357" s="6"/>
      <c r="G357" s="6"/>
      <c r="H357" s="6">
        <f t="shared" si="47"/>
        <v>0</v>
      </c>
      <c r="I357" s="6">
        <f t="shared" si="52"/>
        <v>0</v>
      </c>
      <c r="J357" s="6">
        <f t="shared" si="53"/>
        <v>0</v>
      </c>
      <c r="K357" s="6">
        <f t="shared" si="49"/>
        <v>0</v>
      </c>
      <c r="L357" s="6">
        <f t="shared" si="48"/>
        <v>0</v>
      </c>
      <c r="M357" s="17">
        <f>VLOOKUP(B357,Encargos!$A$8:$B$652,2,0)</f>
        <v>2.4659999999999999E-3</v>
      </c>
    </row>
    <row r="358" spans="1:13" x14ac:dyDescent="0.35">
      <c r="A358">
        <f t="shared" si="55"/>
        <v>12</v>
      </c>
      <c r="B358" s="1">
        <v>55335</v>
      </c>
      <c r="C358" s="6">
        <f t="shared" si="50"/>
        <v>0</v>
      </c>
      <c r="D358" s="6">
        <f t="shared" si="51"/>
        <v>0</v>
      </c>
      <c r="E358" s="6">
        <f t="shared" si="54"/>
        <v>0</v>
      </c>
      <c r="F358" s="6"/>
      <c r="G358" s="6"/>
      <c r="H358" s="6">
        <f t="shared" si="47"/>
        <v>0</v>
      </c>
      <c r="I358" s="6">
        <f t="shared" si="52"/>
        <v>0</v>
      </c>
      <c r="J358" s="6">
        <f t="shared" si="53"/>
        <v>0</v>
      </c>
      <c r="K358" s="6">
        <f t="shared" si="49"/>
        <v>0</v>
      </c>
      <c r="L358" s="6">
        <f t="shared" si="48"/>
        <v>0</v>
      </c>
      <c r="M358" s="17">
        <f>VLOOKUP(B358,Encargos!$A$8:$B$652,2,0)</f>
        <v>2.4659999999999999E-3</v>
      </c>
    </row>
    <row r="359" spans="1:13" x14ac:dyDescent="0.35">
      <c r="A359">
        <f t="shared" si="55"/>
        <v>11</v>
      </c>
      <c r="B359" s="1">
        <v>55366</v>
      </c>
      <c r="C359" s="6">
        <f t="shared" si="50"/>
        <v>0</v>
      </c>
      <c r="D359" s="6">
        <f t="shared" si="51"/>
        <v>0</v>
      </c>
      <c r="E359" s="6">
        <f t="shared" si="54"/>
        <v>0</v>
      </c>
      <c r="F359" s="6"/>
      <c r="G359" s="6"/>
      <c r="H359" s="6">
        <f t="shared" si="47"/>
        <v>0</v>
      </c>
      <c r="I359" s="6">
        <f t="shared" si="52"/>
        <v>0</v>
      </c>
      <c r="J359" s="6">
        <f t="shared" si="53"/>
        <v>0</v>
      </c>
      <c r="K359" s="6">
        <f t="shared" si="49"/>
        <v>0</v>
      </c>
      <c r="L359" s="6">
        <f t="shared" si="48"/>
        <v>0</v>
      </c>
      <c r="M359" s="17">
        <f>VLOOKUP(B359,Encargos!$A$8:$B$652,2,0)</f>
        <v>2.4659999999999999E-3</v>
      </c>
    </row>
    <row r="360" spans="1:13" x14ac:dyDescent="0.35">
      <c r="A360">
        <f t="shared" si="55"/>
        <v>10</v>
      </c>
      <c r="B360" s="1">
        <v>55397</v>
      </c>
      <c r="C360" s="6">
        <f t="shared" si="50"/>
        <v>0</v>
      </c>
      <c r="D360" s="6">
        <f t="shared" si="51"/>
        <v>0</v>
      </c>
      <c r="E360" s="6">
        <f t="shared" si="54"/>
        <v>0</v>
      </c>
      <c r="F360" s="6"/>
      <c r="G360" s="6"/>
      <c r="H360" s="6">
        <f t="shared" si="47"/>
        <v>0</v>
      </c>
      <c r="I360" s="6">
        <f t="shared" si="52"/>
        <v>0</v>
      </c>
      <c r="J360" s="6">
        <f t="shared" si="53"/>
        <v>0</v>
      </c>
      <c r="K360" s="6">
        <f t="shared" si="49"/>
        <v>0</v>
      </c>
      <c r="L360" s="6">
        <f t="shared" si="48"/>
        <v>0</v>
      </c>
      <c r="M360" s="17">
        <f>VLOOKUP(B360,Encargos!$A$8:$B$652,2,0)</f>
        <v>2.4659999999999999E-3</v>
      </c>
    </row>
    <row r="361" spans="1:13" x14ac:dyDescent="0.35">
      <c r="A361">
        <f t="shared" si="55"/>
        <v>9</v>
      </c>
      <c r="B361" s="1">
        <v>55427</v>
      </c>
      <c r="C361" s="6">
        <f t="shared" si="50"/>
        <v>0</v>
      </c>
      <c r="D361" s="6">
        <f t="shared" si="51"/>
        <v>0</v>
      </c>
      <c r="E361" s="6">
        <f t="shared" si="54"/>
        <v>0</v>
      </c>
      <c r="F361" s="6"/>
      <c r="G361" s="6"/>
      <c r="H361" s="6">
        <f t="shared" si="47"/>
        <v>0</v>
      </c>
      <c r="I361" s="6">
        <f t="shared" si="52"/>
        <v>0</v>
      </c>
      <c r="J361" s="6">
        <f t="shared" si="53"/>
        <v>0</v>
      </c>
      <c r="K361" s="6">
        <f t="shared" si="49"/>
        <v>0</v>
      </c>
      <c r="L361" s="6">
        <f t="shared" si="48"/>
        <v>0</v>
      </c>
      <c r="M361" s="17">
        <f>VLOOKUP(B361,Encargos!$A$8:$B$652,2,0)</f>
        <v>2.4659999999999999E-3</v>
      </c>
    </row>
    <row r="362" spans="1:13" x14ac:dyDescent="0.35">
      <c r="A362">
        <f t="shared" si="55"/>
        <v>8</v>
      </c>
      <c r="B362" s="1">
        <v>55458</v>
      </c>
      <c r="C362" s="6">
        <f t="shared" si="50"/>
        <v>0</v>
      </c>
      <c r="D362" s="6">
        <f t="shared" si="51"/>
        <v>0</v>
      </c>
      <c r="E362" s="6">
        <f t="shared" si="54"/>
        <v>0</v>
      </c>
      <c r="F362" s="6"/>
      <c r="G362" s="6"/>
      <c r="H362" s="6">
        <f t="shared" si="47"/>
        <v>0</v>
      </c>
      <c r="I362" s="6">
        <f t="shared" si="52"/>
        <v>0</v>
      </c>
      <c r="J362" s="6">
        <f t="shared" si="53"/>
        <v>0</v>
      </c>
      <c r="K362" s="6">
        <f t="shared" si="49"/>
        <v>0</v>
      </c>
      <c r="L362" s="6">
        <f t="shared" si="48"/>
        <v>0</v>
      </c>
      <c r="M362" s="17">
        <f>VLOOKUP(B362,Encargos!$A$8:$B$652,2,0)</f>
        <v>2.4659999999999999E-3</v>
      </c>
    </row>
    <row r="363" spans="1:13" x14ac:dyDescent="0.35">
      <c r="A363">
        <f t="shared" si="55"/>
        <v>7</v>
      </c>
      <c r="B363" s="1">
        <v>55488</v>
      </c>
      <c r="C363" s="6">
        <f t="shared" si="50"/>
        <v>0</v>
      </c>
      <c r="D363" s="6">
        <f t="shared" si="51"/>
        <v>0</v>
      </c>
      <c r="E363" s="6">
        <f t="shared" si="54"/>
        <v>0</v>
      </c>
      <c r="F363" s="6"/>
      <c r="G363" s="6"/>
      <c r="H363" s="6">
        <f t="shared" si="47"/>
        <v>0</v>
      </c>
      <c r="I363" s="6">
        <f t="shared" si="52"/>
        <v>0</v>
      </c>
      <c r="J363" s="6">
        <f t="shared" si="53"/>
        <v>0</v>
      </c>
      <c r="K363" s="6">
        <f t="shared" si="49"/>
        <v>0</v>
      </c>
      <c r="L363" s="6">
        <f t="shared" si="48"/>
        <v>0</v>
      </c>
      <c r="M363" s="17">
        <f>VLOOKUP(B363,Encargos!$A$8:$B$652,2,0)</f>
        <v>2.4659999999999999E-3</v>
      </c>
    </row>
    <row r="364" spans="1:13" x14ac:dyDescent="0.35">
      <c r="A364">
        <f t="shared" si="55"/>
        <v>6</v>
      </c>
      <c r="B364" s="1">
        <v>55519</v>
      </c>
      <c r="C364" s="6">
        <f t="shared" si="50"/>
        <v>0</v>
      </c>
      <c r="D364" s="6">
        <f t="shared" si="51"/>
        <v>0</v>
      </c>
      <c r="E364" s="6">
        <f t="shared" si="54"/>
        <v>0</v>
      </c>
      <c r="F364" s="6"/>
      <c r="G364" s="6"/>
      <c r="H364" s="6">
        <f t="shared" si="47"/>
        <v>0</v>
      </c>
      <c r="I364" s="6">
        <f t="shared" si="52"/>
        <v>0</v>
      </c>
      <c r="J364" s="6">
        <f t="shared" si="53"/>
        <v>0</v>
      </c>
      <c r="K364" s="6">
        <f t="shared" si="49"/>
        <v>0</v>
      </c>
      <c r="L364" s="6">
        <f t="shared" si="48"/>
        <v>0</v>
      </c>
      <c r="M364" s="17">
        <f>VLOOKUP(B364,Encargos!$A$8:$B$652,2,0)</f>
        <v>2.4659999999999999E-3</v>
      </c>
    </row>
    <row r="365" spans="1:13" x14ac:dyDescent="0.35">
      <c r="A365">
        <f t="shared" si="55"/>
        <v>5</v>
      </c>
      <c r="B365" s="1">
        <v>55550</v>
      </c>
      <c r="C365" s="6">
        <f t="shared" si="50"/>
        <v>0</v>
      </c>
      <c r="D365" s="6">
        <f t="shared" si="51"/>
        <v>0</v>
      </c>
      <c r="E365" s="6">
        <f t="shared" si="54"/>
        <v>0</v>
      </c>
      <c r="F365" s="6"/>
      <c r="G365" s="6"/>
      <c r="H365" s="6">
        <f t="shared" si="47"/>
        <v>0</v>
      </c>
      <c r="I365" s="6">
        <f t="shared" si="52"/>
        <v>0</v>
      </c>
      <c r="J365" s="6">
        <f t="shared" si="53"/>
        <v>0</v>
      </c>
      <c r="K365" s="6">
        <f t="shared" si="49"/>
        <v>0</v>
      </c>
      <c r="L365" s="6">
        <f t="shared" si="48"/>
        <v>0</v>
      </c>
      <c r="M365" s="17">
        <f>VLOOKUP(B365,Encargos!$A$8:$B$652,2,0)</f>
        <v>2.4659999999999999E-3</v>
      </c>
    </row>
    <row r="366" spans="1:13" x14ac:dyDescent="0.35">
      <c r="A366">
        <f t="shared" si="55"/>
        <v>4</v>
      </c>
      <c r="B366" s="1">
        <v>55579</v>
      </c>
      <c r="C366" s="6">
        <f t="shared" si="50"/>
        <v>0</v>
      </c>
      <c r="D366" s="6">
        <f t="shared" si="51"/>
        <v>0</v>
      </c>
      <c r="E366" s="6">
        <f t="shared" si="54"/>
        <v>0</v>
      </c>
      <c r="F366" s="6"/>
      <c r="G366" s="6"/>
      <c r="H366" s="6">
        <f t="shared" si="47"/>
        <v>0</v>
      </c>
      <c r="I366" s="6">
        <f t="shared" si="52"/>
        <v>0</v>
      </c>
      <c r="J366" s="6">
        <f t="shared" si="53"/>
        <v>0</v>
      </c>
      <c r="K366" s="6">
        <f t="shared" si="49"/>
        <v>0</v>
      </c>
      <c r="L366" s="6">
        <f t="shared" si="48"/>
        <v>0</v>
      </c>
      <c r="M366" s="17">
        <f>VLOOKUP(B366,Encargos!$A$8:$B$652,2,0)</f>
        <v>2.4659999999999999E-3</v>
      </c>
    </row>
    <row r="367" spans="1:13" x14ac:dyDescent="0.35">
      <c r="A367">
        <f t="shared" si="55"/>
        <v>3</v>
      </c>
      <c r="B367" s="1">
        <v>55610</v>
      </c>
      <c r="C367" s="6">
        <f t="shared" si="50"/>
        <v>0</v>
      </c>
      <c r="D367" s="6">
        <f t="shared" si="51"/>
        <v>0</v>
      </c>
      <c r="E367" s="6">
        <f t="shared" si="54"/>
        <v>0</v>
      </c>
      <c r="F367" s="6"/>
      <c r="G367" s="6"/>
      <c r="H367" s="6">
        <f t="shared" si="47"/>
        <v>0</v>
      </c>
      <c r="I367" s="6">
        <f t="shared" si="52"/>
        <v>0</v>
      </c>
      <c r="J367" s="6">
        <f t="shared" si="53"/>
        <v>0</v>
      </c>
      <c r="K367" s="6">
        <f t="shared" si="49"/>
        <v>0</v>
      </c>
      <c r="L367" s="6">
        <f t="shared" ref="L367:L369" si="56">SUM(E367:H367)-I367</f>
        <v>0</v>
      </c>
      <c r="M367" s="17">
        <f>VLOOKUP(B367,Encargos!$A$8:$B$652,2,0)</f>
        <v>2.4659999999999999E-3</v>
      </c>
    </row>
    <row r="368" spans="1:13" x14ac:dyDescent="0.35">
      <c r="A368">
        <f t="shared" si="55"/>
        <v>2</v>
      </c>
      <c r="B368" s="1">
        <v>55640</v>
      </c>
      <c r="C368" s="6">
        <f t="shared" si="50"/>
        <v>0</v>
      </c>
      <c r="D368" s="6">
        <f t="shared" si="51"/>
        <v>0</v>
      </c>
      <c r="E368" s="6">
        <f t="shared" si="54"/>
        <v>0</v>
      </c>
      <c r="F368" s="6"/>
      <c r="G368" s="6"/>
      <c r="H368" s="6">
        <f t="shared" si="47"/>
        <v>0</v>
      </c>
      <c r="I368" s="6">
        <f t="shared" si="52"/>
        <v>0</v>
      </c>
      <c r="J368" s="6">
        <f t="shared" si="53"/>
        <v>0</v>
      </c>
      <c r="K368" s="6">
        <f t="shared" si="49"/>
        <v>0</v>
      </c>
      <c r="L368" s="6">
        <f t="shared" si="56"/>
        <v>0</v>
      </c>
      <c r="M368" s="17">
        <f>VLOOKUP(B368,Encargos!$A$8:$B$652,2,0)</f>
        <v>2.4659999999999999E-3</v>
      </c>
    </row>
    <row r="369" spans="1:13" x14ac:dyDescent="0.35">
      <c r="A369">
        <f t="shared" si="55"/>
        <v>1</v>
      </c>
      <c r="B369" s="1">
        <v>55671</v>
      </c>
      <c r="C369" s="6">
        <f t="shared" si="50"/>
        <v>0</v>
      </c>
      <c r="D369" s="6">
        <f t="shared" si="51"/>
        <v>0</v>
      </c>
      <c r="E369" s="6">
        <f t="shared" si="54"/>
        <v>0</v>
      </c>
      <c r="F369" s="6"/>
      <c r="G369" s="6"/>
      <c r="H369" s="6">
        <f t="shared" si="47"/>
        <v>0</v>
      </c>
      <c r="I369" s="6">
        <f t="shared" si="52"/>
        <v>0</v>
      </c>
      <c r="J369" s="6">
        <f t="shared" si="53"/>
        <v>0</v>
      </c>
      <c r="K369" s="6">
        <f t="shared" si="49"/>
        <v>0</v>
      </c>
      <c r="L369" s="6">
        <f t="shared" si="56"/>
        <v>0</v>
      </c>
      <c r="M369" s="17">
        <f>VLOOKUP(B369,Encargos!$A$8:$B$652,2,0)</f>
        <v>2.4659999999999999E-3</v>
      </c>
    </row>
    <row r="370" spans="1:13" x14ac:dyDescent="0.35">
      <c r="B370" s="1"/>
      <c r="C370" s="16"/>
      <c r="D370" s="16"/>
      <c r="E370" s="16"/>
      <c r="F370" s="16"/>
      <c r="G370" s="29"/>
      <c r="H370" s="16"/>
      <c r="I370" s="18"/>
      <c r="J370" s="16"/>
      <c r="K370" s="19"/>
      <c r="L370" s="16"/>
      <c r="M370" s="17" t="e">
        <f>VLOOKUP(B370,Encargos!$A$8:$B$652,2,0)</f>
        <v>#N/A</v>
      </c>
    </row>
    <row r="371" spans="1:13" x14ac:dyDescent="0.35">
      <c r="B371" s="1"/>
      <c r="M371" s="17" t="e">
        <f>VLOOKUP(B371,Encargos!$A$8:$B$652,2,0)</f>
        <v>#N/A</v>
      </c>
    </row>
    <row r="372" spans="1:13" x14ac:dyDescent="0.35">
      <c r="B372" s="1"/>
      <c r="M372" s="17" t="e">
        <f>VLOOKUP(B372,Encargos!$A$8:$B$652,2,0)</f>
        <v>#N/A</v>
      </c>
    </row>
    <row r="373" spans="1:13" x14ac:dyDescent="0.35">
      <c r="B373" s="1"/>
      <c r="M373" s="17" t="e">
        <f>VLOOKUP(B373,Encargos!$A$8:$B$652,2,0)</f>
        <v>#N/A</v>
      </c>
    </row>
    <row r="374" spans="1:13" x14ac:dyDescent="0.35">
      <c r="B374" s="1"/>
      <c r="M374" s="17" t="e">
        <f>VLOOKUP(B374,Encargos!$A$8:$B$652,2,0)</f>
        <v>#N/A</v>
      </c>
    </row>
    <row r="375" spans="1:13" x14ac:dyDescent="0.35">
      <c r="B375" s="1"/>
      <c r="M375" s="17" t="e">
        <f>VLOOKUP(B375,Encargos!$A$8:$B$652,2,0)</f>
        <v>#N/A</v>
      </c>
    </row>
    <row r="376" spans="1:13" x14ac:dyDescent="0.35">
      <c r="B376" s="1"/>
      <c r="M376" s="17" t="e">
        <f>VLOOKUP(B376,Encargos!$A$8:$B$652,2,0)</f>
        <v>#N/A</v>
      </c>
    </row>
    <row r="377" spans="1:13" x14ac:dyDescent="0.35">
      <c r="B377" s="1"/>
      <c r="M377" s="17" t="e">
        <f>VLOOKUP(B377,Encargos!$A$8:$B$652,2,0)</f>
        <v>#N/A</v>
      </c>
    </row>
    <row r="378" spans="1:13" x14ac:dyDescent="0.35">
      <c r="B378" s="1"/>
      <c r="M378" s="17" t="e">
        <f>VLOOKUP(B378,Encargos!$A$8:$B$652,2,0)</f>
        <v>#N/A</v>
      </c>
    </row>
    <row r="379" spans="1:13" x14ac:dyDescent="0.35">
      <c r="B379" s="1"/>
      <c r="M379" s="17" t="e">
        <f>VLOOKUP(B379,Encargos!$A$8:$B$652,2,0)</f>
        <v>#N/A</v>
      </c>
    </row>
    <row r="380" spans="1:13" x14ac:dyDescent="0.35">
      <c r="B380" s="1"/>
      <c r="M380" s="17" t="e">
        <f>VLOOKUP(B380,Encargos!$A$8:$B$652,2,0)</f>
        <v>#N/A</v>
      </c>
    </row>
    <row r="381" spans="1:13" x14ac:dyDescent="0.35">
      <c r="B381" s="1"/>
      <c r="M381" s="17" t="e">
        <f>VLOOKUP(B381,Encargos!$A$8:$B$652,2,0)</f>
        <v>#N/A</v>
      </c>
    </row>
    <row r="382" spans="1:13" x14ac:dyDescent="0.35">
      <c r="B382" s="1"/>
      <c r="M382" s="17" t="e">
        <f>VLOOKUP(B382,Encargos!$A$8:$B$652,2,0)</f>
        <v>#N/A</v>
      </c>
    </row>
    <row r="383" spans="1:13" x14ac:dyDescent="0.35">
      <c r="B383" s="1"/>
      <c r="M383" s="17" t="e">
        <f>VLOOKUP(B383,Encargos!$A$8:$B$652,2,0)</f>
        <v>#N/A</v>
      </c>
    </row>
    <row r="384" spans="1:13" x14ac:dyDescent="0.35">
      <c r="B384" s="1"/>
      <c r="M384" s="17" t="e">
        <f>VLOOKUP(B384,Encargos!$A$8:$B$652,2,0)</f>
        <v>#N/A</v>
      </c>
    </row>
    <row r="385" spans="2:13" x14ac:dyDescent="0.35">
      <c r="B385" s="1"/>
      <c r="M385" s="17" t="e">
        <f>VLOOKUP(B385,Encargos!$A$8:$B$652,2,0)</f>
        <v>#N/A</v>
      </c>
    </row>
    <row r="386" spans="2:13" x14ac:dyDescent="0.35">
      <c r="B386" s="1"/>
      <c r="M386" s="17" t="e">
        <f>VLOOKUP(B386,Encargos!$A$8:$B$652,2,0)</f>
        <v>#N/A</v>
      </c>
    </row>
    <row r="387" spans="2:13" x14ac:dyDescent="0.35">
      <c r="B387" s="1"/>
      <c r="M387" s="17" t="e">
        <f>VLOOKUP(B387,Encargos!$A$8:$B$652,2,0)</f>
        <v>#N/A</v>
      </c>
    </row>
    <row r="388" spans="2:13" x14ac:dyDescent="0.35">
      <c r="B388" s="1"/>
      <c r="M388" s="17" t="e">
        <f>VLOOKUP(B388,Encargos!$A$8:$B$652,2,0)</f>
        <v>#N/A</v>
      </c>
    </row>
    <row r="389" spans="2:13" x14ac:dyDescent="0.35">
      <c r="B389" s="1"/>
      <c r="M389" s="17" t="e">
        <f>VLOOKUP(B389,Encargos!$A$8:$B$652,2,0)</f>
        <v>#N/A</v>
      </c>
    </row>
    <row r="390" spans="2:13" x14ac:dyDescent="0.35">
      <c r="B390" s="1"/>
      <c r="M390" s="17" t="e">
        <f>VLOOKUP(B390,Encargos!$A$8:$B$652,2,0)</f>
        <v>#N/A</v>
      </c>
    </row>
    <row r="391" spans="2:13" x14ac:dyDescent="0.35">
      <c r="B391" s="1"/>
      <c r="M391" s="17" t="e">
        <f>VLOOKUP(B391,Encargos!$A$8:$B$652,2,0)</f>
        <v>#N/A</v>
      </c>
    </row>
    <row r="392" spans="2:13" x14ac:dyDescent="0.35">
      <c r="B392" s="1"/>
      <c r="M392" s="17" t="e">
        <f>VLOOKUP(B392,Encargos!$A$8:$B$652,2,0)</f>
        <v>#N/A</v>
      </c>
    </row>
    <row r="393" spans="2:13" x14ac:dyDescent="0.35">
      <c r="B393" s="1"/>
      <c r="M393" s="17" t="e">
        <f>VLOOKUP(B393,Encargos!$A$8:$B$652,2,0)</f>
        <v>#N/A</v>
      </c>
    </row>
    <row r="394" spans="2:13" x14ac:dyDescent="0.35">
      <c r="B394" s="1"/>
      <c r="M394" s="17" t="e">
        <f>VLOOKUP(B394,Encargos!$A$8:$B$652,2,0)</f>
        <v>#N/A</v>
      </c>
    </row>
    <row r="395" spans="2:13" x14ac:dyDescent="0.35">
      <c r="B395" s="1"/>
      <c r="M395" s="17" t="e">
        <f>VLOOKUP(B395,Encargos!$A$8:$B$652,2,0)</f>
        <v>#N/A</v>
      </c>
    </row>
    <row r="396" spans="2:13" x14ac:dyDescent="0.35">
      <c r="B396" s="1"/>
      <c r="M396" s="17" t="e">
        <f>VLOOKUP(B396,Encargos!$A$8:$B$652,2,0)</f>
        <v>#N/A</v>
      </c>
    </row>
    <row r="397" spans="2:13" x14ac:dyDescent="0.35">
      <c r="B397" s="1"/>
      <c r="M397" s="17" t="e">
        <f>VLOOKUP(B397,Encargos!$A$8:$B$652,2,0)</f>
        <v>#N/A</v>
      </c>
    </row>
    <row r="398" spans="2:13" x14ac:dyDescent="0.35">
      <c r="B398" s="1"/>
      <c r="M398" s="17" t="e">
        <f>VLOOKUP(B398,Encargos!$A$8:$B$652,2,0)</f>
        <v>#N/A</v>
      </c>
    </row>
    <row r="399" spans="2:13" x14ac:dyDescent="0.35">
      <c r="B399" s="1"/>
      <c r="M399" s="17" t="e">
        <f>VLOOKUP(B399,Encargos!$A$8:$B$652,2,0)</f>
        <v>#N/A</v>
      </c>
    </row>
    <row r="400" spans="2:13" x14ac:dyDescent="0.35">
      <c r="B400" s="1"/>
      <c r="M400" s="17" t="e">
        <f>VLOOKUP(B400,Encargos!$A$8:$B$652,2,0)</f>
        <v>#N/A</v>
      </c>
    </row>
    <row r="401" spans="2:13" x14ac:dyDescent="0.35">
      <c r="B401" s="1"/>
      <c r="M401" s="17" t="e">
        <f>VLOOKUP(B401,Encargos!$A$8:$B$652,2,0)</f>
        <v>#N/A</v>
      </c>
    </row>
    <row r="402" spans="2:13" x14ac:dyDescent="0.35">
      <c r="B402" s="1"/>
    </row>
    <row r="403" spans="2:13" x14ac:dyDescent="0.35">
      <c r="B403" s="1"/>
    </row>
    <row r="404" spans="2:13" x14ac:dyDescent="0.35">
      <c r="B404" s="1"/>
    </row>
    <row r="405" spans="2:13" x14ac:dyDescent="0.35">
      <c r="B405" s="1"/>
    </row>
    <row r="406" spans="2:13" x14ac:dyDescent="0.35">
      <c r="B406" s="1"/>
    </row>
    <row r="407" spans="2:13" x14ac:dyDescent="0.35">
      <c r="B407" s="1"/>
    </row>
    <row r="408" spans="2:13" x14ac:dyDescent="0.35">
      <c r="B408" s="1"/>
    </row>
    <row r="409" spans="2:13" x14ac:dyDescent="0.35">
      <c r="B409" s="1"/>
    </row>
    <row r="410" spans="2:13" x14ac:dyDescent="0.35">
      <c r="B410" s="1"/>
    </row>
    <row r="411" spans="2:13" x14ac:dyDescent="0.35">
      <c r="B411" s="1"/>
    </row>
    <row r="412" spans="2:13" x14ac:dyDescent="0.35">
      <c r="B412" s="1"/>
    </row>
    <row r="413" spans="2:13" x14ac:dyDescent="0.35">
      <c r="B413" s="1"/>
    </row>
    <row r="414" spans="2:13" x14ac:dyDescent="0.35">
      <c r="B414" s="1"/>
    </row>
    <row r="415" spans="2:13" x14ac:dyDescent="0.35">
      <c r="B415" s="1"/>
    </row>
    <row r="416" spans="2:13" x14ac:dyDescent="0.35">
      <c r="B416" s="1"/>
    </row>
    <row r="417" spans="2:2" x14ac:dyDescent="0.35">
      <c r="B417" s="1"/>
    </row>
    <row r="418" spans="2:2" x14ac:dyDescent="0.35">
      <c r="B418" s="1"/>
    </row>
    <row r="419" spans="2:2" x14ac:dyDescent="0.35">
      <c r="B419" s="1"/>
    </row>
    <row r="420" spans="2:2" x14ac:dyDescent="0.35">
      <c r="B420" s="1"/>
    </row>
    <row r="421" spans="2:2" x14ac:dyDescent="0.35">
      <c r="B421" s="1"/>
    </row>
    <row r="422" spans="2:2" x14ac:dyDescent="0.35">
      <c r="B422" s="1"/>
    </row>
    <row r="423" spans="2:2" x14ac:dyDescent="0.35">
      <c r="B423" s="1"/>
    </row>
    <row r="424" spans="2:2" x14ac:dyDescent="0.35">
      <c r="B424" s="1"/>
    </row>
    <row r="425" spans="2:2" x14ac:dyDescent="0.35">
      <c r="B425" s="1"/>
    </row>
    <row r="426" spans="2:2" x14ac:dyDescent="0.35">
      <c r="B426" s="1"/>
    </row>
    <row r="427" spans="2:2" x14ac:dyDescent="0.35">
      <c r="B427" s="1"/>
    </row>
    <row r="428" spans="2:2" x14ac:dyDescent="0.35">
      <c r="B428" s="1"/>
    </row>
    <row r="429" spans="2:2" x14ac:dyDescent="0.35">
      <c r="B429" s="1"/>
    </row>
    <row r="430" spans="2:2" x14ac:dyDescent="0.35">
      <c r="B430" s="1"/>
    </row>
    <row r="431" spans="2:2" x14ac:dyDescent="0.35">
      <c r="B431" s="1"/>
    </row>
    <row r="432" spans="2:2" x14ac:dyDescent="0.35">
      <c r="B432" s="1"/>
    </row>
    <row r="433" spans="2:2" x14ac:dyDescent="0.35">
      <c r="B433" s="1"/>
    </row>
    <row r="434" spans="2:2" x14ac:dyDescent="0.35">
      <c r="B434" s="1"/>
    </row>
    <row r="435" spans="2:2" x14ac:dyDescent="0.35">
      <c r="B435" s="1"/>
    </row>
    <row r="436" spans="2:2" x14ac:dyDescent="0.35">
      <c r="B436" s="1"/>
    </row>
    <row r="437" spans="2:2" x14ac:dyDescent="0.35">
      <c r="B437" s="1"/>
    </row>
    <row r="438" spans="2:2" x14ac:dyDescent="0.35">
      <c r="B438" s="1"/>
    </row>
    <row r="439" spans="2:2" x14ac:dyDescent="0.35">
      <c r="B439" s="1"/>
    </row>
    <row r="440" spans="2:2" x14ac:dyDescent="0.35">
      <c r="B440" s="1"/>
    </row>
    <row r="441" spans="2:2" x14ac:dyDescent="0.35">
      <c r="B441" s="1"/>
    </row>
    <row r="442" spans="2:2" x14ac:dyDescent="0.35">
      <c r="B442" s="1"/>
    </row>
    <row r="443" spans="2:2" x14ac:dyDescent="0.35">
      <c r="B443" s="1"/>
    </row>
    <row r="444" spans="2:2" x14ac:dyDescent="0.35">
      <c r="B444" s="1"/>
    </row>
    <row r="445" spans="2:2" x14ac:dyDescent="0.35">
      <c r="B445" s="1"/>
    </row>
    <row r="446" spans="2:2" x14ac:dyDescent="0.35">
      <c r="B446" s="1"/>
    </row>
    <row r="447" spans="2:2" x14ac:dyDescent="0.35">
      <c r="B447" s="1"/>
    </row>
    <row r="448" spans="2:2" x14ac:dyDescent="0.35">
      <c r="B448" s="1"/>
    </row>
    <row r="449" spans="2:2" x14ac:dyDescent="0.35">
      <c r="B449" s="1"/>
    </row>
    <row r="450" spans="2:2" x14ac:dyDescent="0.35">
      <c r="B450" s="1"/>
    </row>
    <row r="451" spans="2:2" x14ac:dyDescent="0.35">
      <c r="B451" s="1"/>
    </row>
    <row r="452" spans="2:2" x14ac:dyDescent="0.35">
      <c r="B452" s="1"/>
    </row>
    <row r="453" spans="2:2" x14ac:dyDescent="0.35">
      <c r="B453" s="1"/>
    </row>
    <row r="454" spans="2:2" x14ac:dyDescent="0.35">
      <c r="B454" s="1"/>
    </row>
    <row r="455" spans="2:2" x14ac:dyDescent="0.35">
      <c r="B455" s="1"/>
    </row>
    <row r="456" spans="2:2" x14ac:dyDescent="0.35">
      <c r="B456" s="1"/>
    </row>
    <row r="457" spans="2:2" x14ac:dyDescent="0.35">
      <c r="B457" s="1"/>
    </row>
    <row r="458" spans="2:2" x14ac:dyDescent="0.35">
      <c r="B458" s="1"/>
    </row>
    <row r="459" spans="2:2" x14ac:dyDescent="0.35">
      <c r="B459" s="1"/>
    </row>
    <row r="460" spans="2:2" x14ac:dyDescent="0.35">
      <c r="B460" s="1"/>
    </row>
    <row r="461" spans="2:2" x14ac:dyDescent="0.35">
      <c r="B461" s="1"/>
    </row>
    <row r="462" spans="2:2" x14ac:dyDescent="0.35">
      <c r="B462" s="1"/>
    </row>
    <row r="463" spans="2:2" x14ac:dyDescent="0.35">
      <c r="B463" s="1"/>
    </row>
    <row r="464" spans="2:2" x14ac:dyDescent="0.35">
      <c r="B464" s="1"/>
    </row>
    <row r="465" spans="2:2" x14ac:dyDescent="0.35">
      <c r="B465" s="1"/>
    </row>
    <row r="466" spans="2:2" x14ac:dyDescent="0.35">
      <c r="B466" s="1"/>
    </row>
    <row r="467" spans="2:2" x14ac:dyDescent="0.35">
      <c r="B467" s="1"/>
    </row>
    <row r="468" spans="2:2" x14ac:dyDescent="0.35">
      <c r="B468" s="1"/>
    </row>
    <row r="469" spans="2:2" x14ac:dyDescent="0.35">
      <c r="B469" s="1"/>
    </row>
    <row r="470" spans="2:2" x14ac:dyDescent="0.35">
      <c r="B470" s="1"/>
    </row>
    <row r="471" spans="2:2" x14ac:dyDescent="0.35">
      <c r="B471" s="1"/>
    </row>
    <row r="472" spans="2:2" x14ac:dyDescent="0.35">
      <c r="B472" s="1"/>
    </row>
    <row r="473" spans="2:2" x14ac:dyDescent="0.35">
      <c r="B473" s="1"/>
    </row>
    <row r="474" spans="2:2" x14ac:dyDescent="0.35">
      <c r="B474" s="1"/>
    </row>
    <row r="475" spans="2:2" x14ac:dyDescent="0.35">
      <c r="B475" s="1"/>
    </row>
    <row r="476" spans="2:2" x14ac:dyDescent="0.35">
      <c r="B476" s="1"/>
    </row>
    <row r="477" spans="2:2" x14ac:dyDescent="0.35">
      <c r="B477" s="1"/>
    </row>
    <row r="478" spans="2:2" x14ac:dyDescent="0.35">
      <c r="B478" s="1"/>
    </row>
    <row r="479" spans="2:2" x14ac:dyDescent="0.35">
      <c r="B479" s="1"/>
    </row>
    <row r="480" spans="2:2" x14ac:dyDescent="0.35">
      <c r="B480" s="1"/>
    </row>
    <row r="481" spans="2:2" x14ac:dyDescent="0.35">
      <c r="B481" s="1"/>
    </row>
    <row r="482" spans="2:2" x14ac:dyDescent="0.35">
      <c r="B482" s="1"/>
    </row>
    <row r="483" spans="2:2" x14ac:dyDescent="0.35">
      <c r="B483" s="1"/>
    </row>
    <row r="484" spans="2:2" x14ac:dyDescent="0.35">
      <c r="B484" s="1"/>
    </row>
    <row r="485" spans="2:2" x14ac:dyDescent="0.35">
      <c r="B485" s="1"/>
    </row>
    <row r="486" spans="2:2" x14ac:dyDescent="0.35">
      <c r="B486" s="1"/>
    </row>
    <row r="487" spans="2:2" x14ac:dyDescent="0.35">
      <c r="B487" s="1"/>
    </row>
    <row r="488" spans="2:2" x14ac:dyDescent="0.35">
      <c r="B488" s="1"/>
    </row>
    <row r="489" spans="2:2" x14ac:dyDescent="0.35">
      <c r="B489" s="1"/>
    </row>
    <row r="490" spans="2:2" x14ac:dyDescent="0.35">
      <c r="B490" s="1"/>
    </row>
    <row r="491" spans="2:2" x14ac:dyDescent="0.35">
      <c r="B491" s="1"/>
    </row>
    <row r="492" spans="2:2" x14ac:dyDescent="0.35">
      <c r="B492" s="1"/>
    </row>
    <row r="493" spans="2:2" x14ac:dyDescent="0.35">
      <c r="B493" s="1"/>
    </row>
    <row r="494" spans="2:2" x14ac:dyDescent="0.35">
      <c r="B494" s="1"/>
    </row>
    <row r="495" spans="2:2" x14ac:dyDescent="0.35">
      <c r="B495" s="1"/>
    </row>
    <row r="496" spans="2:2" x14ac:dyDescent="0.35">
      <c r="B496" s="1"/>
    </row>
    <row r="497" spans="2:2" x14ac:dyDescent="0.35">
      <c r="B497" s="1"/>
    </row>
    <row r="498" spans="2:2" x14ac:dyDescent="0.35">
      <c r="B498" s="1"/>
    </row>
    <row r="499" spans="2:2" x14ac:dyDescent="0.35">
      <c r="B499" s="1"/>
    </row>
    <row r="500" spans="2:2" x14ac:dyDescent="0.35">
      <c r="B500" s="1"/>
    </row>
    <row r="501" spans="2:2" x14ac:dyDescent="0.35">
      <c r="B501" s="1"/>
    </row>
    <row r="502" spans="2:2" x14ac:dyDescent="0.35">
      <c r="B502" s="1"/>
    </row>
    <row r="503" spans="2:2" x14ac:dyDescent="0.35">
      <c r="B503" s="1"/>
    </row>
    <row r="504" spans="2:2" x14ac:dyDescent="0.35">
      <c r="B504" s="1"/>
    </row>
    <row r="505" spans="2:2" x14ac:dyDescent="0.35">
      <c r="B505" s="1"/>
    </row>
    <row r="506" spans="2:2" x14ac:dyDescent="0.35">
      <c r="B506" s="1"/>
    </row>
    <row r="507" spans="2:2" x14ac:dyDescent="0.35">
      <c r="B507" s="1"/>
    </row>
    <row r="508" spans="2:2" x14ac:dyDescent="0.35">
      <c r="B508" s="1"/>
    </row>
    <row r="509" spans="2:2" x14ac:dyDescent="0.35">
      <c r="B509" s="1"/>
    </row>
    <row r="510" spans="2:2" x14ac:dyDescent="0.35">
      <c r="B510" s="1"/>
    </row>
    <row r="511" spans="2:2" x14ac:dyDescent="0.35">
      <c r="B511" s="1"/>
    </row>
    <row r="512" spans="2:2" x14ac:dyDescent="0.35">
      <c r="B512" s="1"/>
    </row>
    <row r="513" spans="2:2" x14ac:dyDescent="0.35">
      <c r="B513" s="1"/>
    </row>
    <row r="514" spans="2:2" x14ac:dyDescent="0.35">
      <c r="B514" s="1"/>
    </row>
    <row r="515" spans="2:2" x14ac:dyDescent="0.35">
      <c r="B515" s="1"/>
    </row>
    <row r="516" spans="2:2" x14ac:dyDescent="0.35">
      <c r="B516" s="1"/>
    </row>
    <row r="517" spans="2:2" x14ac:dyDescent="0.35">
      <c r="B517" s="1"/>
    </row>
    <row r="518" spans="2:2" x14ac:dyDescent="0.35">
      <c r="B518" s="1"/>
    </row>
    <row r="519" spans="2:2" x14ac:dyDescent="0.35">
      <c r="B519" s="1"/>
    </row>
    <row r="520" spans="2:2" x14ac:dyDescent="0.35">
      <c r="B520" s="1"/>
    </row>
    <row r="521" spans="2:2" x14ac:dyDescent="0.35">
      <c r="B521" s="1"/>
    </row>
    <row r="522" spans="2:2" x14ac:dyDescent="0.35">
      <c r="B522" s="1"/>
    </row>
    <row r="523" spans="2:2" x14ac:dyDescent="0.35">
      <c r="B523" s="1"/>
    </row>
    <row r="524" spans="2:2" x14ac:dyDescent="0.35">
      <c r="B524" s="1"/>
    </row>
    <row r="525" spans="2:2" x14ac:dyDescent="0.35">
      <c r="B525" s="1"/>
    </row>
    <row r="526" spans="2:2" x14ac:dyDescent="0.35">
      <c r="B526" s="1"/>
    </row>
    <row r="527" spans="2:2" x14ac:dyDescent="0.35">
      <c r="B527" s="1"/>
    </row>
    <row r="528" spans="2:2" x14ac:dyDescent="0.35">
      <c r="B528" s="1"/>
    </row>
    <row r="529" spans="2:2" x14ac:dyDescent="0.35">
      <c r="B529" s="1"/>
    </row>
    <row r="530" spans="2:2" x14ac:dyDescent="0.35">
      <c r="B530" s="1"/>
    </row>
    <row r="531" spans="2:2" x14ac:dyDescent="0.35">
      <c r="B531" s="1"/>
    </row>
    <row r="532" spans="2:2" x14ac:dyDescent="0.35">
      <c r="B532" s="1"/>
    </row>
    <row r="533" spans="2:2" x14ac:dyDescent="0.35">
      <c r="B533" s="1"/>
    </row>
    <row r="534" spans="2:2" x14ac:dyDescent="0.35">
      <c r="B534" s="1"/>
    </row>
    <row r="535" spans="2:2" x14ac:dyDescent="0.35">
      <c r="B535" s="1"/>
    </row>
    <row r="536" spans="2:2" x14ac:dyDescent="0.35">
      <c r="B536" s="1"/>
    </row>
    <row r="537" spans="2:2" x14ac:dyDescent="0.35">
      <c r="B537" s="1"/>
    </row>
    <row r="538" spans="2:2" x14ac:dyDescent="0.35">
      <c r="B538" s="1"/>
    </row>
    <row r="539" spans="2:2" x14ac:dyDescent="0.35">
      <c r="B539" s="1"/>
    </row>
    <row r="540" spans="2:2" x14ac:dyDescent="0.35">
      <c r="B540" s="1"/>
    </row>
    <row r="541" spans="2:2" x14ac:dyDescent="0.35">
      <c r="B541" s="1"/>
    </row>
    <row r="542" spans="2:2" x14ac:dyDescent="0.35">
      <c r="B542" s="1"/>
    </row>
    <row r="543" spans="2:2" x14ac:dyDescent="0.35">
      <c r="B543" s="1"/>
    </row>
    <row r="544" spans="2:2" x14ac:dyDescent="0.35">
      <c r="B544" s="1"/>
    </row>
    <row r="545" spans="2:2" x14ac:dyDescent="0.35">
      <c r="B545" s="1"/>
    </row>
    <row r="546" spans="2:2" x14ac:dyDescent="0.35">
      <c r="B546" s="1"/>
    </row>
    <row r="547" spans="2:2" x14ac:dyDescent="0.35">
      <c r="B547" s="1"/>
    </row>
    <row r="548" spans="2:2" x14ac:dyDescent="0.35">
      <c r="B548" s="1"/>
    </row>
    <row r="549" spans="2:2" x14ac:dyDescent="0.35">
      <c r="B549" s="1"/>
    </row>
    <row r="550" spans="2:2" x14ac:dyDescent="0.35">
      <c r="B550" s="1"/>
    </row>
    <row r="551" spans="2:2" x14ac:dyDescent="0.35">
      <c r="B551" s="1"/>
    </row>
    <row r="552" spans="2:2" x14ac:dyDescent="0.35">
      <c r="B552" s="1"/>
    </row>
    <row r="553" spans="2:2" x14ac:dyDescent="0.35">
      <c r="B553" s="1"/>
    </row>
    <row r="554" spans="2:2" x14ac:dyDescent="0.35">
      <c r="B554" s="1"/>
    </row>
    <row r="555" spans="2:2" x14ac:dyDescent="0.35">
      <c r="B555" s="1"/>
    </row>
    <row r="556" spans="2:2" x14ac:dyDescent="0.35">
      <c r="B556" s="1"/>
    </row>
    <row r="557" spans="2:2" x14ac:dyDescent="0.35">
      <c r="B557" s="1"/>
    </row>
    <row r="558" spans="2:2" x14ac:dyDescent="0.35">
      <c r="B558" s="1"/>
    </row>
    <row r="559" spans="2:2" x14ac:dyDescent="0.35">
      <c r="B559" s="1"/>
    </row>
    <row r="560" spans="2:2" x14ac:dyDescent="0.35">
      <c r="B560" s="1"/>
    </row>
    <row r="561" spans="2:2" x14ac:dyDescent="0.35">
      <c r="B561" s="1"/>
    </row>
    <row r="562" spans="2:2" x14ac:dyDescent="0.35">
      <c r="B562" s="1"/>
    </row>
    <row r="563" spans="2:2" x14ac:dyDescent="0.35">
      <c r="B563" s="1"/>
    </row>
    <row r="564" spans="2:2" x14ac:dyDescent="0.35">
      <c r="B564" s="1"/>
    </row>
    <row r="565" spans="2:2" x14ac:dyDescent="0.35">
      <c r="B565" s="1"/>
    </row>
    <row r="566" spans="2:2" x14ac:dyDescent="0.35">
      <c r="B566" s="1"/>
    </row>
    <row r="567" spans="2:2" x14ac:dyDescent="0.35">
      <c r="B567" s="1"/>
    </row>
    <row r="568" spans="2:2" x14ac:dyDescent="0.35">
      <c r="B568" s="1"/>
    </row>
    <row r="569" spans="2:2" x14ac:dyDescent="0.35">
      <c r="B569" s="1"/>
    </row>
    <row r="570" spans="2:2" x14ac:dyDescent="0.35">
      <c r="B570" s="1"/>
    </row>
    <row r="571" spans="2:2" x14ac:dyDescent="0.35">
      <c r="B571" s="1"/>
    </row>
    <row r="572" spans="2:2" x14ac:dyDescent="0.35">
      <c r="B572" s="1"/>
    </row>
    <row r="573" spans="2:2" x14ac:dyDescent="0.35">
      <c r="B573" s="1"/>
    </row>
    <row r="574" spans="2:2" x14ac:dyDescent="0.35">
      <c r="B574" s="1"/>
    </row>
    <row r="575" spans="2:2" x14ac:dyDescent="0.35">
      <c r="B575" s="1"/>
    </row>
    <row r="576" spans="2:2" x14ac:dyDescent="0.35">
      <c r="B576" s="1"/>
    </row>
    <row r="577" spans="2:2" x14ac:dyDescent="0.35">
      <c r="B577" s="1"/>
    </row>
    <row r="578" spans="2:2" x14ac:dyDescent="0.35">
      <c r="B578" s="1"/>
    </row>
    <row r="579" spans="2:2" x14ac:dyDescent="0.35">
      <c r="B579" s="1"/>
    </row>
    <row r="580" spans="2:2" x14ac:dyDescent="0.35">
      <c r="B580" s="1"/>
    </row>
    <row r="581" spans="2:2" x14ac:dyDescent="0.35">
      <c r="B581" s="1"/>
    </row>
    <row r="582" spans="2:2" x14ac:dyDescent="0.35">
      <c r="B582" s="1"/>
    </row>
    <row r="583" spans="2:2" x14ac:dyDescent="0.35">
      <c r="B583" s="1"/>
    </row>
    <row r="584" spans="2:2" x14ac:dyDescent="0.35">
      <c r="B584" s="1"/>
    </row>
    <row r="585" spans="2:2" x14ac:dyDescent="0.35">
      <c r="B585" s="1"/>
    </row>
    <row r="586" spans="2:2" x14ac:dyDescent="0.35">
      <c r="B586" s="1"/>
    </row>
    <row r="587" spans="2:2" x14ac:dyDescent="0.35">
      <c r="B587" s="1"/>
    </row>
    <row r="588" spans="2:2" x14ac:dyDescent="0.35">
      <c r="B588" s="1"/>
    </row>
    <row r="589" spans="2:2" x14ac:dyDescent="0.35">
      <c r="B589" s="1"/>
    </row>
    <row r="590" spans="2:2" x14ac:dyDescent="0.35">
      <c r="B590" s="1"/>
    </row>
    <row r="591" spans="2:2" x14ac:dyDescent="0.35">
      <c r="B591" s="1"/>
    </row>
    <row r="592" spans="2:2" x14ac:dyDescent="0.35">
      <c r="B592" s="1"/>
    </row>
    <row r="593" spans="2:2" x14ac:dyDescent="0.35">
      <c r="B593" s="1"/>
    </row>
    <row r="594" spans="2:2" x14ac:dyDescent="0.35">
      <c r="B594" s="1"/>
    </row>
    <row r="595" spans="2:2" x14ac:dyDescent="0.35">
      <c r="B595" s="1"/>
    </row>
    <row r="596" spans="2:2" x14ac:dyDescent="0.35">
      <c r="B596" s="1"/>
    </row>
    <row r="597" spans="2:2" x14ac:dyDescent="0.35">
      <c r="B597" s="1"/>
    </row>
    <row r="598" spans="2:2" x14ac:dyDescent="0.35">
      <c r="B598" s="1"/>
    </row>
    <row r="599" spans="2:2" x14ac:dyDescent="0.35">
      <c r="B599" s="1"/>
    </row>
    <row r="600" spans="2:2" x14ac:dyDescent="0.35">
      <c r="B600" s="1"/>
    </row>
    <row r="601" spans="2:2" x14ac:dyDescent="0.35">
      <c r="B601" s="1"/>
    </row>
    <row r="602" spans="2:2" x14ac:dyDescent="0.35">
      <c r="B602" s="1"/>
    </row>
    <row r="603" spans="2:2" x14ac:dyDescent="0.35">
      <c r="B603" s="1"/>
    </row>
    <row r="604" spans="2:2" x14ac:dyDescent="0.35">
      <c r="B604" s="1"/>
    </row>
    <row r="605" spans="2:2" x14ac:dyDescent="0.35">
      <c r="B605" s="1"/>
    </row>
    <row r="606" spans="2:2" x14ac:dyDescent="0.35">
      <c r="B606" s="1"/>
    </row>
    <row r="607" spans="2:2" x14ac:dyDescent="0.35">
      <c r="B607" s="1"/>
    </row>
    <row r="608" spans="2:2" x14ac:dyDescent="0.35">
      <c r="B608" s="1"/>
    </row>
    <row r="609" spans="2:2" x14ac:dyDescent="0.35">
      <c r="B609" s="1"/>
    </row>
    <row r="610" spans="2:2" x14ac:dyDescent="0.35">
      <c r="B610" s="1"/>
    </row>
    <row r="611" spans="2:2" x14ac:dyDescent="0.35">
      <c r="B611" s="1"/>
    </row>
    <row r="612" spans="2:2" x14ac:dyDescent="0.35">
      <c r="B612" s="1"/>
    </row>
    <row r="613" spans="2:2" x14ac:dyDescent="0.35">
      <c r="B613" s="1"/>
    </row>
    <row r="614" spans="2:2" x14ac:dyDescent="0.35">
      <c r="B614" s="1"/>
    </row>
    <row r="615" spans="2:2" x14ac:dyDescent="0.35">
      <c r="B615" s="1"/>
    </row>
    <row r="616" spans="2:2" x14ac:dyDescent="0.35">
      <c r="B616" s="1"/>
    </row>
    <row r="617" spans="2:2" x14ac:dyDescent="0.35">
      <c r="B617" s="1"/>
    </row>
    <row r="618" spans="2:2" x14ac:dyDescent="0.35">
      <c r="B618" s="1"/>
    </row>
    <row r="619" spans="2:2" x14ac:dyDescent="0.35">
      <c r="B619" s="1"/>
    </row>
    <row r="620" spans="2:2" x14ac:dyDescent="0.35">
      <c r="B620" s="1"/>
    </row>
    <row r="621" spans="2:2" x14ac:dyDescent="0.35">
      <c r="B621" s="1"/>
    </row>
    <row r="622" spans="2:2" x14ac:dyDescent="0.35">
      <c r="B622" s="1"/>
    </row>
    <row r="623" spans="2:2" x14ac:dyDescent="0.35">
      <c r="B623" s="1"/>
    </row>
    <row r="624" spans="2:2" x14ac:dyDescent="0.35">
      <c r="B624" s="1"/>
    </row>
    <row r="625" spans="2:2" x14ac:dyDescent="0.35">
      <c r="B625" s="1"/>
    </row>
    <row r="626" spans="2:2" x14ac:dyDescent="0.35">
      <c r="B626" s="1"/>
    </row>
    <row r="627" spans="2:2" x14ac:dyDescent="0.35">
      <c r="B627" s="1"/>
    </row>
    <row r="628" spans="2:2" x14ac:dyDescent="0.35">
      <c r="B628" s="1"/>
    </row>
    <row r="629" spans="2:2" x14ac:dyDescent="0.35">
      <c r="B629" s="1"/>
    </row>
    <row r="630" spans="2:2" x14ac:dyDescent="0.35">
      <c r="B630" s="1"/>
    </row>
    <row r="631" spans="2:2" x14ac:dyDescent="0.35">
      <c r="B631" s="1"/>
    </row>
    <row r="632" spans="2:2" x14ac:dyDescent="0.35">
      <c r="B632" s="1"/>
    </row>
    <row r="633" spans="2:2" x14ac:dyDescent="0.35">
      <c r="B633" s="1"/>
    </row>
    <row r="634" spans="2:2" x14ac:dyDescent="0.35">
      <c r="B634" s="1"/>
    </row>
    <row r="635" spans="2:2" x14ac:dyDescent="0.35">
      <c r="B635" s="1"/>
    </row>
    <row r="636" spans="2:2" x14ac:dyDescent="0.35">
      <c r="B636" s="1"/>
    </row>
    <row r="637" spans="2:2" x14ac:dyDescent="0.35">
      <c r="B637" s="1"/>
    </row>
    <row r="638" spans="2:2" x14ac:dyDescent="0.35">
      <c r="B638" s="1"/>
    </row>
    <row r="639" spans="2:2" x14ac:dyDescent="0.35">
      <c r="B639" s="1"/>
    </row>
    <row r="640" spans="2:2" x14ac:dyDescent="0.35">
      <c r="B640" s="1"/>
    </row>
    <row r="641" spans="2:2" x14ac:dyDescent="0.35">
      <c r="B641" s="1"/>
    </row>
    <row r="642" spans="2:2" x14ac:dyDescent="0.35">
      <c r="B642" s="1"/>
    </row>
    <row r="643" spans="2:2" x14ac:dyDescent="0.35">
      <c r="B643" s="1"/>
    </row>
    <row r="644" spans="2:2" x14ac:dyDescent="0.35">
      <c r="B644" s="1"/>
    </row>
    <row r="645" spans="2:2" x14ac:dyDescent="0.35">
      <c r="B645" s="1"/>
    </row>
    <row r="646" spans="2:2" x14ac:dyDescent="0.35">
      <c r="B646" s="1"/>
    </row>
    <row r="647" spans="2:2" x14ac:dyDescent="0.35">
      <c r="B647" s="1"/>
    </row>
    <row r="648" spans="2:2" x14ac:dyDescent="0.35">
      <c r="B648" s="1"/>
    </row>
    <row r="649" spans="2:2" x14ac:dyDescent="0.35">
      <c r="B649" s="1"/>
    </row>
    <row r="650" spans="2:2" x14ac:dyDescent="0.35">
      <c r="B650" s="1"/>
    </row>
    <row r="651" spans="2:2" x14ac:dyDescent="0.35">
      <c r="B651" s="1"/>
    </row>
  </sheetData>
  <pageMargins left="0.511811024" right="0.511811024" top="0.78740157499999996" bottom="0.78740157499999996" header="0.31496062000000002" footer="0.31496062000000002"/>
  <pageSetup paperSize="9" orientation="portrait" horizontalDpi="360" verticalDpi="36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2C03C5-4F88-4BB9-9E6A-0AF8935FBD42}">
  <dimension ref="A1:N651"/>
  <sheetViews>
    <sheetView topLeftCell="A61" zoomScaleNormal="100" workbookViewId="0">
      <selection activeCell="G77" sqref="G77"/>
    </sheetView>
  </sheetViews>
  <sheetFormatPr defaultColWidth="8.81640625" defaultRowHeight="14.5" x14ac:dyDescent="0.35"/>
  <cols>
    <col min="2" max="2" width="10.81640625" bestFit="1" customWidth="1"/>
    <col min="3" max="3" width="20" bestFit="1" customWidth="1"/>
    <col min="4" max="4" width="17.453125" bestFit="1" customWidth="1"/>
    <col min="5" max="5" width="20" bestFit="1" customWidth="1"/>
    <col min="6" max="6" width="19" customWidth="1"/>
    <col min="7" max="7" width="27" customWidth="1"/>
    <col min="8" max="8" width="17.81640625" customWidth="1"/>
    <col min="9" max="9" width="16.453125" bestFit="1" customWidth="1"/>
    <col min="10" max="10" width="17.453125" bestFit="1" customWidth="1"/>
    <col min="11" max="11" width="18.453125" bestFit="1" customWidth="1"/>
    <col min="12" max="12" width="20" bestFit="1" customWidth="1"/>
    <col min="16" max="16" width="10.453125" bestFit="1" customWidth="1"/>
    <col min="17" max="17" width="19.453125" bestFit="1" customWidth="1"/>
  </cols>
  <sheetData>
    <row r="1" spans="1:14" x14ac:dyDescent="0.35">
      <c r="B1" s="2" t="s">
        <v>350</v>
      </c>
    </row>
    <row r="2" spans="1:14" ht="29" x14ac:dyDescent="0.35">
      <c r="C2" s="3" t="s">
        <v>351</v>
      </c>
      <c r="D2" s="3" t="s">
        <v>352</v>
      </c>
      <c r="E2" s="3" t="s">
        <v>353</v>
      </c>
      <c r="F2" s="3"/>
      <c r="G2" s="3" t="s">
        <v>604</v>
      </c>
      <c r="H2" s="4" t="s">
        <v>39</v>
      </c>
      <c r="I2" s="4" t="s">
        <v>41</v>
      </c>
      <c r="J2" s="4" t="s">
        <v>356</v>
      </c>
      <c r="K2" s="4" t="s">
        <v>40</v>
      </c>
      <c r="L2" s="4" t="s">
        <v>357</v>
      </c>
      <c r="M2" t="s">
        <v>26</v>
      </c>
    </row>
    <row r="3" spans="1:14" x14ac:dyDescent="0.35">
      <c r="N3" t="s">
        <v>358</v>
      </c>
    </row>
    <row r="4" spans="1:14" x14ac:dyDescent="0.35">
      <c r="B4" s="1">
        <v>44197</v>
      </c>
      <c r="M4" s="5"/>
      <c r="N4">
        <v>0</v>
      </c>
    </row>
    <row r="5" spans="1:14" x14ac:dyDescent="0.35">
      <c r="B5" s="1">
        <v>44593</v>
      </c>
      <c r="C5" s="16"/>
      <c r="D5" s="16"/>
      <c r="E5" s="16"/>
      <c r="F5" s="16"/>
      <c r="G5" s="29"/>
      <c r="H5" s="16">
        <f t="shared" ref="H5:H32" si="0">SUM(E5:G5)*$N$4</f>
        <v>0</v>
      </c>
      <c r="I5" s="18">
        <v>0</v>
      </c>
      <c r="J5" s="16">
        <v>0</v>
      </c>
      <c r="K5" s="19">
        <v>0</v>
      </c>
      <c r="L5" s="16"/>
      <c r="M5" s="17">
        <f>VLOOKUP(B5,Encargos!$A$8:$B$652,2,0)</f>
        <v>4.3430000000000005E-3</v>
      </c>
    </row>
    <row r="6" spans="1:14" x14ac:dyDescent="0.35">
      <c r="B6" s="1">
        <v>44621</v>
      </c>
      <c r="C6" s="16"/>
      <c r="D6" s="16"/>
      <c r="E6" s="16"/>
      <c r="F6" s="16"/>
      <c r="G6" s="29">
        <f>VLOOKUP(B6,'Fluxo dív. garantidas - RRF'!$O$3:$P$122,2,0)</f>
        <v>0</v>
      </c>
      <c r="H6" s="16">
        <f t="shared" si="0"/>
        <v>0</v>
      </c>
      <c r="I6" s="18">
        <v>0</v>
      </c>
      <c r="J6" s="16">
        <v>0</v>
      </c>
      <c r="K6" s="19">
        <v>0</v>
      </c>
      <c r="L6" s="16"/>
      <c r="M6" s="17">
        <f>VLOOKUP(B6,Encargos!$A$8:$B$652,2,0)</f>
        <v>3.9760000000000004E-3</v>
      </c>
    </row>
    <row r="7" spans="1:14" x14ac:dyDescent="0.35">
      <c r="B7" s="1">
        <v>44652</v>
      </c>
      <c r="C7" s="16"/>
      <c r="D7" s="16"/>
      <c r="E7" s="16"/>
      <c r="F7" s="16"/>
      <c r="G7" s="29"/>
      <c r="H7" s="16">
        <f t="shared" si="0"/>
        <v>0</v>
      </c>
      <c r="I7" s="18">
        <v>0</v>
      </c>
      <c r="J7" s="16">
        <v>0</v>
      </c>
      <c r="K7" s="19">
        <f t="shared" ref="K7:K70" si="1">I7-J7</f>
        <v>0</v>
      </c>
      <c r="L7" s="16">
        <f t="shared" ref="L7:L68" si="2">SUM(E7:H7)-I7</f>
        <v>0</v>
      </c>
      <c r="M7" s="17">
        <f>VLOOKUP(B7,Encargos!$A$8:$B$652,2,0)</f>
        <v>4.2030000000000001E-3</v>
      </c>
    </row>
    <row r="8" spans="1:14" x14ac:dyDescent="0.35">
      <c r="B8" s="1">
        <v>44682</v>
      </c>
      <c r="C8" s="16"/>
      <c r="D8" s="16"/>
      <c r="E8" s="16"/>
      <c r="F8" s="16"/>
      <c r="G8" s="29"/>
      <c r="H8" s="16">
        <f t="shared" si="0"/>
        <v>0</v>
      </c>
      <c r="I8" s="18">
        <v>0</v>
      </c>
      <c r="J8" s="16">
        <v>0</v>
      </c>
      <c r="K8" s="19">
        <f t="shared" si="1"/>
        <v>0</v>
      </c>
      <c r="L8" s="16">
        <f t="shared" si="2"/>
        <v>0</v>
      </c>
      <c r="M8" s="17">
        <f>VLOOKUP(B8,Encargos!$A$8:$B$652,2,0)</f>
        <v>5.9170000000000004E-3</v>
      </c>
    </row>
    <row r="9" spans="1:14" x14ac:dyDescent="0.35">
      <c r="B9" s="1">
        <v>44713</v>
      </c>
      <c r="C9" s="16"/>
      <c r="D9" s="16"/>
      <c r="E9" s="16"/>
      <c r="F9" s="16"/>
      <c r="G9" s="29"/>
      <c r="H9" s="16">
        <f t="shared" si="0"/>
        <v>0</v>
      </c>
      <c r="I9" s="18">
        <v>0</v>
      </c>
      <c r="J9" s="16">
        <v>0</v>
      </c>
      <c r="K9" s="19">
        <f t="shared" si="1"/>
        <v>0</v>
      </c>
      <c r="L9" s="16">
        <f t="shared" si="2"/>
        <v>0</v>
      </c>
      <c r="M9" s="17">
        <f>VLOOKUP(B9,Encargos!$A$8:$B$652,2,0)</f>
        <v>4.993E-3</v>
      </c>
    </row>
    <row r="10" spans="1:14" x14ac:dyDescent="0.35">
      <c r="A10">
        <v>360</v>
      </c>
      <c r="B10" s="1">
        <v>44743</v>
      </c>
      <c r="C10" s="16">
        <f t="shared" ref="C10:C70" si="3">L9</f>
        <v>0</v>
      </c>
      <c r="D10" s="16">
        <f t="shared" ref="D10:D68" si="4">C10*M10</f>
        <v>0</v>
      </c>
      <c r="E10" s="16">
        <f>C10+D10</f>
        <v>0</v>
      </c>
      <c r="F10" s="16"/>
      <c r="G10" s="29"/>
      <c r="H10" s="16">
        <f t="shared" si="0"/>
        <v>0</v>
      </c>
      <c r="I10" s="18">
        <f t="shared" ref="I10:I73" si="5">PMT($N$4,A10,-SUM(E10:G10))</f>
        <v>0</v>
      </c>
      <c r="J10" s="16">
        <f t="shared" ref="J10:J73" si="6">H10</f>
        <v>0</v>
      </c>
      <c r="K10" s="19">
        <f t="shared" si="1"/>
        <v>0</v>
      </c>
      <c r="L10" s="16">
        <f t="shared" si="2"/>
        <v>0</v>
      </c>
      <c r="M10" s="17">
        <f>VLOOKUP(B10,Encargos!$A$8:$B$652,2,0)</f>
        <v>6.9889999999999996E-3</v>
      </c>
    </row>
    <row r="11" spans="1:14" x14ac:dyDescent="0.35">
      <c r="A11">
        <f>A10-1</f>
        <v>359</v>
      </c>
      <c r="B11" s="1">
        <v>44774</v>
      </c>
      <c r="C11" s="16">
        <f t="shared" si="3"/>
        <v>0</v>
      </c>
      <c r="D11" s="16">
        <f t="shared" si="4"/>
        <v>0</v>
      </c>
      <c r="E11" s="16">
        <f t="shared" ref="E11:E68" si="7">C11+D11</f>
        <v>0</v>
      </c>
      <c r="F11" s="16"/>
      <c r="G11" s="29"/>
      <c r="H11" s="16">
        <f t="shared" si="0"/>
        <v>0</v>
      </c>
      <c r="I11" s="18">
        <f t="shared" si="5"/>
        <v>0</v>
      </c>
      <c r="J11" s="16">
        <f t="shared" si="6"/>
        <v>0</v>
      </c>
      <c r="K11" s="19">
        <f t="shared" si="1"/>
        <v>0</v>
      </c>
      <c r="L11" s="16">
        <f t="shared" si="2"/>
        <v>0</v>
      </c>
      <c r="M11" s="17">
        <f>VLOOKUP(B11,Encargos!$A$8:$B$652,2,0)</f>
        <v>6.7970000000000001E-3</v>
      </c>
    </row>
    <row r="12" spans="1:14" x14ac:dyDescent="0.35">
      <c r="A12">
        <f t="shared" ref="A12:A75" si="8">A11-1</f>
        <v>358</v>
      </c>
      <c r="B12" s="1">
        <v>44805</v>
      </c>
      <c r="C12" s="16">
        <f t="shared" si="3"/>
        <v>0</v>
      </c>
      <c r="D12" s="16">
        <f t="shared" si="4"/>
        <v>0</v>
      </c>
      <c r="E12" s="16">
        <f t="shared" si="7"/>
        <v>0</v>
      </c>
      <c r="F12" s="16"/>
      <c r="G12" s="29"/>
      <c r="H12" s="16">
        <f t="shared" si="0"/>
        <v>0</v>
      </c>
      <c r="I12" s="18">
        <f t="shared" si="5"/>
        <v>0</v>
      </c>
      <c r="J12" s="16">
        <f t="shared" si="6"/>
        <v>0</v>
      </c>
      <c r="K12" s="19">
        <f t="shared" si="1"/>
        <v>0</v>
      </c>
      <c r="L12" s="16">
        <f t="shared" si="2"/>
        <v>0</v>
      </c>
      <c r="M12" s="17">
        <f>VLOOKUP(B12,Encargos!$A$8:$B$652,2,0)</f>
        <v>6.9909999999999998E-3</v>
      </c>
    </row>
    <row r="13" spans="1:14" x14ac:dyDescent="0.35">
      <c r="A13">
        <f t="shared" si="8"/>
        <v>357</v>
      </c>
      <c r="B13" s="1">
        <v>44835</v>
      </c>
      <c r="C13" s="16">
        <f t="shared" si="3"/>
        <v>0</v>
      </c>
      <c r="D13" s="16">
        <f t="shared" si="4"/>
        <v>0</v>
      </c>
      <c r="E13" s="16">
        <f t="shared" si="7"/>
        <v>0</v>
      </c>
      <c r="F13" s="16"/>
      <c r="G13" s="29"/>
      <c r="H13" s="16">
        <f t="shared" si="0"/>
        <v>0</v>
      </c>
      <c r="I13" s="18">
        <f t="shared" si="5"/>
        <v>0</v>
      </c>
      <c r="J13" s="16">
        <f t="shared" si="6"/>
        <v>0</v>
      </c>
      <c r="K13" s="19">
        <f t="shared" si="1"/>
        <v>0</v>
      </c>
      <c r="L13" s="16">
        <f t="shared" si="2"/>
        <v>0</v>
      </c>
      <c r="M13" s="17">
        <f>VLOOKUP(B13,Encargos!$A$8:$B$652,2,0)</f>
        <v>8.3320000000000009E-3</v>
      </c>
    </row>
    <row r="14" spans="1:14" x14ac:dyDescent="0.35">
      <c r="A14">
        <f t="shared" si="8"/>
        <v>356</v>
      </c>
      <c r="B14" s="1">
        <v>44866</v>
      </c>
      <c r="C14" s="16">
        <f t="shared" si="3"/>
        <v>0</v>
      </c>
      <c r="D14" s="16">
        <f t="shared" si="4"/>
        <v>0</v>
      </c>
      <c r="E14" s="16">
        <f t="shared" si="7"/>
        <v>0</v>
      </c>
      <c r="F14" s="16"/>
      <c r="G14" s="29"/>
      <c r="H14" s="16">
        <f t="shared" si="0"/>
        <v>0</v>
      </c>
      <c r="I14" s="18">
        <f t="shared" si="5"/>
        <v>0</v>
      </c>
      <c r="J14" s="16">
        <f t="shared" si="6"/>
        <v>0</v>
      </c>
      <c r="K14" s="19">
        <f t="shared" si="1"/>
        <v>0</v>
      </c>
      <c r="L14" s="16">
        <f t="shared" si="2"/>
        <v>0</v>
      </c>
      <c r="M14" s="17">
        <f>VLOOKUP(B14,Encargos!$A$8:$B$652,2,0)</f>
        <v>7.3610000000000004E-3</v>
      </c>
    </row>
    <row r="15" spans="1:14" x14ac:dyDescent="0.35">
      <c r="A15">
        <f t="shared" si="8"/>
        <v>355</v>
      </c>
      <c r="B15" s="1">
        <v>44896</v>
      </c>
      <c r="C15" s="16">
        <f t="shared" si="3"/>
        <v>0</v>
      </c>
      <c r="D15" s="16">
        <f t="shared" si="4"/>
        <v>0</v>
      </c>
      <c r="E15" s="16">
        <f t="shared" si="7"/>
        <v>0</v>
      </c>
      <c r="F15" s="16"/>
      <c r="G15" s="29"/>
      <c r="H15" s="16">
        <f t="shared" si="0"/>
        <v>0</v>
      </c>
      <c r="I15" s="18">
        <f t="shared" si="5"/>
        <v>0</v>
      </c>
      <c r="J15" s="16">
        <f t="shared" si="6"/>
        <v>0</v>
      </c>
      <c r="K15" s="19">
        <f t="shared" si="1"/>
        <v>0</v>
      </c>
      <c r="L15" s="16">
        <f t="shared" si="2"/>
        <v>0</v>
      </c>
      <c r="M15" s="17">
        <f>VLOOKUP(B15,Encargos!$A$8:$B$652,2,0)</f>
        <v>6.8500000000000002E-3</v>
      </c>
    </row>
    <row r="16" spans="1:14" x14ac:dyDescent="0.35">
      <c r="A16">
        <f t="shared" si="8"/>
        <v>354</v>
      </c>
      <c r="B16" s="1">
        <v>44927</v>
      </c>
      <c r="C16" s="16">
        <f t="shared" si="3"/>
        <v>0</v>
      </c>
      <c r="D16" s="16">
        <f t="shared" si="4"/>
        <v>0</v>
      </c>
      <c r="E16" s="16">
        <f t="shared" si="7"/>
        <v>0</v>
      </c>
      <c r="F16" s="16"/>
      <c r="G16" s="29"/>
      <c r="H16" s="16">
        <f t="shared" si="0"/>
        <v>0</v>
      </c>
      <c r="I16" s="18">
        <f t="shared" si="5"/>
        <v>0</v>
      </c>
      <c r="J16" s="16">
        <f t="shared" si="6"/>
        <v>0</v>
      </c>
      <c r="K16" s="19">
        <f t="shared" si="1"/>
        <v>0</v>
      </c>
      <c r="L16" s="16">
        <f t="shared" si="2"/>
        <v>0</v>
      </c>
      <c r="M16" s="17">
        <f>VLOOKUP(B16,Encargos!$A$8:$B$652,2,0)</f>
        <v>6.8500000000000002E-3</v>
      </c>
    </row>
    <row r="17" spans="1:13" x14ac:dyDescent="0.35">
      <c r="A17">
        <f t="shared" si="8"/>
        <v>353</v>
      </c>
      <c r="B17" s="1">
        <v>44958</v>
      </c>
      <c r="C17" s="16">
        <f t="shared" si="3"/>
        <v>0</v>
      </c>
      <c r="D17" s="16">
        <f t="shared" si="4"/>
        <v>0</v>
      </c>
      <c r="E17" s="16">
        <f t="shared" si="7"/>
        <v>0</v>
      </c>
      <c r="F17" s="16"/>
      <c r="G17" s="29"/>
      <c r="H17" s="16">
        <f t="shared" si="0"/>
        <v>0</v>
      </c>
      <c r="I17" s="18">
        <f t="shared" si="5"/>
        <v>0</v>
      </c>
      <c r="J17" s="16">
        <f t="shared" si="6"/>
        <v>0</v>
      </c>
      <c r="K17" s="19">
        <f t="shared" si="1"/>
        <v>0</v>
      </c>
      <c r="L17" s="16">
        <f t="shared" si="2"/>
        <v>0</v>
      </c>
      <c r="M17" s="17">
        <f>VLOOKUP(B17,Encargos!$A$8:$B$652,2,0)</f>
        <v>7.8729999999999998E-3</v>
      </c>
    </row>
    <row r="18" spans="1:13" x14ac:dyDescent="0.35">
      <c r="A18">
        <f t="shared" si="8"/>
        <v>352</v>
      </c>
      <c r="B18" s="1">
        <v>44986</v>
      </c>
      <c r="C18" s="16">
        <f t="shared" si="3"/>
        <v>0</v>
      </c>
      <c r="D18" s="16">
        <f t="shared" si="4"/>
        <v>0</v>
      </c>
      <c r="E18" s="16">
        <f t="shared" si="7"/>
        <v>0</v>
      </c>
      <c r="F18" s="16"/>
      <c r="G18" s="29"/>
      <c r="H18" s="16">
        <f t="shared" si="0"/>
        <v>0</v>
      </c>
      <c r="I18" s="18">
        <f t="shared" si="5"/>
        <v>0</v>
      </c>
      <c r="J18" s="16">
        <f t="shared" si="6"/>
        <v>0</v>
      </c>
      <c r="K18" s="19">
        <f t="shared" si="1"/>
        <v>0</v>
      </c>
      <c r="L18" s="16">
        <f t="shared" si="2"/>
        <v>0</v>
      </c>
      <c r="M18" s="17">
        <f>VLOOKUP(B18,Encargos!$A$8:$B$652,2,0)</f>
        <v>7.8729999999999998E-3</v>
      </c>
    </row>
    <row r="19" spans="1:13" x14ac:dyDescent="0.35">
      <c r="A19">
        <f t="shared" si="8"/>
        <v>351</v>
      </c>
      <c r="B19" s="1">
        <v>45017</v>
      </c>
      <c r="C19" s="16">
        <f t="shared" si="3"/>
        <v>0</v>
      </c>
      <c r="D19" s="16">
        <f t="shared" si="4"/>
        <v>0</v>
      </c>
      <c r="E19" s="16">
        <f t="shared" si="7"/>
        <v>0</v>
      </c>
      <c r="F19" s="16"/>
      <c r="G19" s="29"/>
      <c r="H19" s="16">
        <f t="shared" si="0"/>
        <v>0</v>
      </c>
      <c r="I19" s="18">
        <f t="shared" si="5"/>
        <v>0</v>
      </c>
      <c r="J19" s="16">
        <f t="shared" si="6"/>
        <v>0</v>
      </c>
      <c r="K19" s="19">
        <f t="shared" si="1"/>
        <v>0</v>
      </c>
      <c r="L19" s="16">
        <f t="shared" si="2"/>
        <v>0</v>
      </c>
      <c r="M19" s="17">
        <f>VLOOKUP(B19,Encargos!$A$8:$B$652,2,0)</f>
        <v>5.8279999999999998E-3</v>
      </c>
    </row>
    <row r="20" spans="1:13" x14ac:dyDescent="0.35">
      <c r="A20">
        <f t="shared" si="8"/>
        <v>350</v>
      </c>
      <c r="B20" s="1">
        <v>45047</v>
      </c>
      <c r="C20" s="16">
        <f t="shared" si="3"/>
        <v>0</v>
      </c>
      <c r="D20" s="16">
        <f t="shared" si="4"/>
        <v>0</v>
      </c>
      <c r="E20" s="16">
        <f t="shared" si="7"/>
        <v>0</v>
      </c>
      <c r="F20" s="16"/>
      <c r="G20" s="29"/>
      <c r="H20" s="16">
        <f t="shared" si="0"/>
        <v>0</v>
      </c>
      <c r="I20" s="18">
        <f t="shared" si="5"/>
        <v>0</v>
      </c>
      <c r="J20" s="16">
        <f t="shared" si="6"/>
        <v>0</v>
      </c>
      <c r="K20" s="19">
        <f t="shared" si="1"/>
        <v>0</v>
      </c>
      <c r="L20" s="16">
        <f t="shared" si="2"/>
        <v>0</v>
      </c>
      <c r="M20" s="17">
        <f>VLOOKUP(B20,Encargos!$A$8:$B$652,2,0)</f>
        <v>8.3850000000000001E-3</v>
      </c>
    </row>
    <row r="21" spans="1:13" x14ac:dyDescent="0.35">
      <c r="A21">
        <f t="shared" si="8"/>
        <v>349</v>
      </c>
      <c r="B21" s="1">
        <v>45078</v>
      </c>
      <c r="C21" s="16">
        <f t="shared" si="3"/>
        <v>0</v>
      </c>
      <c r="D21" s="16">
        <f t="shared" si="4"/>
        <v>0</v>
      </c>
      <c r="E21" s="16">
        <f t="shared" si="7"/>
        <v>0</v>
      </c>
      <c r="F21" s="16"/>
      <c r="G21" s="29"/>
      <c r="H21" s="16">
        <f t="shared" si="0"/>
        <v>0</v>
      </c>
      <c r="I21" s="18">
        <f t="shared" si="5"/>
        <v>0</v>
      </c>
      <c r="J21" s="16">
        <f t="shared" si="6"/>
        <v>0</v>
      </c>
      <c r="K21" s="19">
        <f t="shared" si="1"/>
        <v>0</v>
      </c>
      <c r="L21" s="16">
        <f t="shared" si="2"/>
        <v>0</v>
      </c>
      <c r="M21" s="17">
        <f>VLOOKUP(B21,Encargos!$A$8:$B$652,2,0)</f>
        <v>5.8279999999999998E-3</v>
      </c>
    </row>
    <row r="22" spans="1:13" x14ac:dyDescent="0.35">
      <c r="A22">
        <f t="shared" si="8"/>
        <v>348</v>
      </c>
      <c r="B22" s="1">
        <v>45108</v>
      </c>
      <c r="C22" s="16">
        <f t="shared" si="3"/>
        <v>0</v>
      </c>
      <c r="D22" s="16">
        <f t="shared" si="4"/>
        <v>0</v>
      </c>
      <c r="E22" s="16">
        <f t="shared" si="7"/>
        <v>0</v>
      </c>
      <c r="F22" s="16"/>
      <c r="G22" s="29"/>
      <c r="H22" s="16">
        <f t="shared" si="0"/>
        <v>0</v>
      </c>
      <c r="I22" s="18">
        <f t="shared" si="5"/>
        <v>0</v>
      </c>
      <c r="J22" s="16">
        <f t="shared" si="6"/>
        <v>0</v>
      </c>
      <c r="K22" s="19">
        <f t="shared" si="1"/>
        <v>0</v>
      </c>
      <c r="L22" s="16">
        <f t="shared" si="2"/>
        <v>0</v>
      </c>
      <c r="M22" s="17">
        <f>VLOOKUP(B22,Encargos!$A$8:$B$652,2,0)</f>
        <v>7.8729999999999998E-3</v>
      </c>
    </row>
    <row r="23" spans="1:13" x14ac:dyDescent="0.35">
      <c r="A23">
        <f t="shared" si="8"/>
        <v>347</v>
      </c>
      <c r="B23" s="1">
        <v>45139</v>
      </c>
      <c r="C23" s="16">
        <f t="shared" si="3"/>
        <v>0</v>
      </c>
      <c r="D23" s="16">
        <f t="shared" si="4"/>
        <v>0</v>
      </c>
      <c r="E23" s="16">
        <f t="shared" si="7"/>
        <v>0</v>
      </c>
      <c r="F23" s="16"/>
      <c r="G23" s="29"/>
      <c r="H23" s="16">
        <f t="shared" si="0"/>
        <v>0</v>
      </c>
      <c r="I23" s="18">
        <f t="shared" si="5"/>
        <v>0</v>
      </c>
      <c r="J23" s="16">
        <f t="shared" si="6"/>
        <v>0</v>
      </c>
      <c r="K23" s="19">
        <f t="shared" si="1"/>
        <v>0</v>
      </c>
      <c r="L23" s="16">
        <f t="shared" si="2"/>
        <v>0</v>
      </c>
      <c r="M23" s="17">
        <f>VLOOKUP(B23,Encargos!$A$8:$B$652,2,0)</f>
        <v>7.3609999999999995E-3</v>
      </c>
    </row>
    <row r="24" spans="1:13" x14ac:dyDescent="0.35">
      <c r="A24">
        <f t="shared" si="8"/>
        <v>346</v>
      </c>
      <c r="B24" s="1">
        <v>45170</v>
      </c>
      <c r="C24" s="16">
        <f t="shared" si="3"/>
        <v>0</v>
      </c>
      <c r="D24" s="16">
        <f t="shared" si="4"/>
        <v>0</v>
      </c>
      <c r="E24" s="16">
        <f t="shared" si="7"/>
        <v>0</v>
      </c>
      <c r="F24" s="16"/>
      <c r="G24" s="29"/>
      <c r="H24" s="16">
        <f t="shared" si="0"/>
        <v>0</v>
      </c>
      <c r="I24" s="18">
        <f t="shared" si="5"/>
        <v>0</v>
      </c>
      <c r="J24" s="16">
        <f t="shared" si="6"/>
        <v>0</v>
      </c>
      <c r="K24" s="19">
        <f t="shared" si="1"/>
        <v>0</v>
      </c>
      <c r="L24" s="16">
        <f t="shared" si="2"/>
        <v>0</v>
      </c>
      <c r="M24" s="17">
        <f>VLOOKUP(B24,Encargos!$A$8:$B$652,2,0)</f>
        <v>7.3609999999999995E-3</v>
      </c>
    </row>
    <row r="25" spans="1:13" x14ac:dyDescent="0.35">
      <c r="A25">
        <f t="shared" si="8"/>
        <v>345</v>
      </c>
      <c r="B25" s="1">
        <v>45200</v>
      </c>
      <c r="C25" s="16">
        <f t="shared" si="3"/>
        <v>0</v>
      </c>
      <c r="D25" s="16">
        <f t="shared" si="4"/>
        <v>0</v>
      </c>
      <c r="E25" s="16">
        <f t="shared" si="7"/>
        <v>0</v>
      </c>
      <c r="F25" s="16"/>
      <c r="G25" s="29"/>
      <c r="H25" s="16">
        <f t="shared" si="0"/>
        <v>0</v>
      </c>
      <c r="I25" s="18">
        <f t="shared" si="5"/>
        <v>0</v>
      </c>
      <c r="J25" s="16">
        <f t="shared" si="6"/>
        <v>0</v>
      </c>
      <c r="K25" s="19">
        <f t="shared" si="1"/>
        <v>0</v>
      </c>
      <c r="L25" s="16">
        <f t="shared" si="2"/>
        <v>0</v>
      </c>
      <c r="M25" s="17">
        <f>VLOOKUP(B25,Encargos!$A$8:$B$652,2,0)</f>
        <v>8.0140000000000003E-3</v>
      </c>
    </row>
    <row r="26" spans="1:13" x14ac:dyDescent="0.35">
      <c r="A26">
        <f t="shared" si="8"/>
        <v>344</v>
      </c>
      <c r="B26" s="1">
        <v>45231</v>
      </c>
      <c r="C26" s="16">
        <f t="shared" si="3"/>
        <v>0</v>
      </c>
      <c r="D26" s="16">
        <f t="shared" si="4"/>
        <v>0</v>
      </c>
      <c r="E26" s="16">
        <f t="shared" si="7"/>
        <v>0</v>
      </c>
      <c r="F26" s="16"/>
      <c r="G26" s="29"/>
      <c r="H26" s="16">
        <f t="shared" si="0"/>
        <v>0</v>
      </c>
      <c r="I26" s="18">
        <f t="shared" si="5"/>
        <v>0</v>
      </c>
      <c r="J26" s="16">
        <f t="shared" si="6"/>
        <v>0</v>
      </c>
      <c r="K26" s="19">
        <f t="shared" si="1"/>
        <v>0</v>
      </c>
      <c r="L26" s="16">
        <f t="shared" si="2"/>
        <v>0</v>
      </c>
      <c r="M26" s="17">
        <f>VLOOKUP(B26,Encargos!$A$8:$B$652,2,0)</f>
        <v>6.3739999999999995E-3</v>
      </c>
    </row>
    <row r="27" spans="1:13" x14ac:dyDescent="0.35">
      <c r="A27">
        <f t="shared" si="8"/>
        <v>343</v>
      </c>
      <c r="B27" s="1">
        <v>45261</v>
      </c>
      <c r="C27" s="16">
        <f t="shared" si="3"/>
        <v>0</v>
      </c>
      <c r="D27" s="16">
        <f t="shared" si="4"/>
        <v>0</v>
      </c>
      <c r="E27" s="16">
        <f t="shared" si="7"/>
        <v>0</v>
      </c>
      <c r="F27" s="16"/>
      <c r="G27" s="29"/>
      <c r="H27" s="16">
        <f t="shared" si="0"/>
        <v>0</v>
      </c>
      <c r="I27" s="18">
        <f t="shared" si="5"/>
        <v>0</v>
      </c>
      <c r="J27" s="16">
        <f t="shared" si="6"/>
        <v>0</v>
      </c>
      <c r="K27" s="19">
        <f t="shared" si="1"/>
        <v>0</v>
      </c>
      <c r="L27" s="16">
        <f t="shared" si="2"/>
        <v>0</v>
      </c>
      <c r="M27" s="17">
        <f>VLOOKUP(B27,Encargos!$A$8:$B$652,2,0)</f>
        <v>6.62E-3</v>
      </c>
    </row>
    <row r="28" spans="1:13" x14ac:dyDescent="0.35">
      <c r="A28">
        <f t="shared" si="8"/>
        <v>342</v>
      </c>
      <c r="B28" s="1">
        <v>45292</v>
      </c>
      <c r="C28" s="16">
        <f t="shared" si="3"/>
        <v>0</v>
      </c>
      <c r="D28" s="16">
        <f t="shared" si="4"/>
        <v>0</v>
      </c>
      <c r="E28" s="16">
        <f t="shared" si="7"/>
        <v>0</v>
      </c>
      <c r="F28" s="16"/>
      <c r="G28" s="29"/>
      <c r="H28" s="16">
        <f t="shared" si="0"/>
        <v>0</v>
      </c>
      <c r="I28" s="18">
        <f t="shared" si="5"/>
        <v>0</v>
      </c>
      <c r="J28" s="16">
        <f t="shared" si="6"/>
        <v>0</v>
      </c>
      <c r="K28" s="19">
        <f t="shared" si="1"/>
        <v>0</v>
      </c>
      <c r="L28" s="16">
        <f t="shared" si="2"/>
        <v>0</v>
      </c>
      <c r="M28" s="17">
        <f>VLOOKUP(B28,Encargos!$A$8:$B$652,2,0)</f>
        <v>5.8069999999999997E-3</v>
      </c>
    </row>
    <row r="29" spans="1:13" x14ac:dyDescent="0.35">
      <c r="A29">
        <f t="shared" si="8"/>
        <v>341</v>
      </c>
      <c r="B29" s="1">
        <v>45323</v>
      </c>
      <c r="C29" s="16">
        <f t="shared" si="3"/>
        <v>0</v>
      </c>
      <c r="D29" s="16">
        <f t="shared" si="4"/>
        <v>0</v>
      </c>
      <c r="E29" s="16">
        <f t="shared" si="7"/>
        <v>0</v>
      </c>
      <c r="F29" s="16"/>
      <c r="G29" s="29"/>
      <c r="H29" s="16">
        <f t="shared" si="0"/>
        <v>0</v>
      </c>
      <c r="I29" s="18">
        <f t="shared" si="5"/>
        <v>0</v>
      </c>
      <c r="J29" s="16">
        <f t="shared" si="6"/>
        <v>0</v>
      </c>
      <c r="K29" s="19">
        <f t="shared" si="1"/>
        <v>0</v>
      </c>
      <c r="L29" s="16">
        <f t="shared" si="2"/>
        <v>0</v>
      </c>
      <c r="M29" s="17">
        <f>VLOOKUP(B29,Encargos!$A$8:$B$652,2,0)</f>
        <v>5.5929999999999999E-3</v>
      </c>
    </row>
    <row r="30" spans="1:13" x14ac:dyDescent="0.35">
      <c r="A30">
        <f t="shared" si="8"/>
        <v>340</v>
      </c>
      <c r="B30" s="1">
        <v>45352</v>
      </c>
      <c r="C30" s="16">
        <f t="shared" si="3"/>
        <v>0</v>
      </c>
      <c r="D30" s="16">
        <f t="shared" si="4"/>
        <v>0</v>
      </c>
      <c r="E30" s="16">
        <f t="shared" si="7"/>
        <v>0</v>
      </c>
      <c r="F30" s="16"/>
      <c r="G30" s="29"/>
      <c r="H30" s="16">
        <f t="shared" si="0"/>
        <v>0</v>
      </c>
      <c r="I30" s="18">
        <f t="shared" si="5"/>
        <v>0</v>
      </c>
      <c r="J30" s="16">
        <f t="shared" si="6"/>
        <v>0</v>
      </c>
      <c r="K30" s="19">
        <f t="shared" si="1"/>
        <v>0</v>
      </c>
      <c r="L30" s="16">
        <f t="shared" si="2"/>
        <v>0</v>
      </c>
      <c r="M30" s="17">
        <f>VLOOKUP(B30,Encargos!$A$8:$B$652,2,0)</f>
        <v>6.3119999999999999E-3</v>
      </c>
    </row>
    <row r="31" spans="1:13" x14ac:dyDescent="0.35">
      <c r="A31">
        <f t="shared" si="8"/>
        <v>339</v>
      </c>
      <c r="B31" s="1">
        <v>45383</v>
      </c>
      <c r="C31" s="16">
        <f t="shared" si="3"/>
        <v>0</v>
      </c>
      <c r="D31" s="16">
        <f t="shared" si="4"/>
        <v>0</v>
      </c>
      <c r="E31" s="16">
        <f t="shared" si="7"/>
        <v>0</v>
      </c>
      <c r="F31" s="16"/>
      <c r="G31" s="29"/>
      <c r="H31" s="16">
        <f t="shared" si="0"/>
        <v>0</v>
      </c>
      <c r="I31" s="18">
        <f t="shared" si="5"/>
        <v>0</v>
      </c>
      <c r="J31" s="16">
        <f t="shared" si="6"/>
        <v>0</v>
      </c>
      <c r="K31" s="19">
        <f t="shared" si="1"/>
        <v>0</v>
      </c>
      <c r="L31" s="16">
        <f t="shared" si="2"/>
        <v>0</v>
      </c>
      <c r="M31" s="17">
        <f>VLOOKUP(B31,Encargos!$A$8:$B$652,2,0)</f>
        <v>4.653E-3</v>
      </c>
    </row>
    <row r="32" spans="1:13" s="166" customFormat="1" x14ac:dyDescent="0.35">
      <c r="A32" s="166">
        <f t="shared" si="8"/>
        <v>338</v>
      </c>
      <c r="B32" s="163">
        <v>45413</v>
      </c>
      <c r="C32" s="179">
        <f t="shared" si="3"/>
        <v>0</v>
      </c>
      <c r="D32" s="179">
        <f t="shared" si="4"/>
        <v>0</v>
      </c>
      <c r="E32" s="179">
        <f t="shared" si="7"/>
        <v>0</v>
      </c>
      <c r="F32" s="179"/>
      <c r="G32" s="179"/>
      <c r="H32" s="179">
        <f t="shared" si="0"/>
        <v>0</v>
      </c>
      <c r="I32" s="179">
        <f t="shared" si="5"/>
        <v>0</v>
      </c>
      <c r="J32" s="179">
        <f t="shared" si="6"/>
        <v>0</v>
      </c>
      <c r="K32" s="179">
        <f t="shared" si="1"/>
        <v>0</v>
      </c>
      <c r="L32" s="179">
        <f t="shared" si="2"/>
        <v>0</v>
      </c>
      <c r="M32" s="165">
        <f>VLOOKUP(B32,Encargos!$A$8:$B$652,2,0)</f>
        <v>4.9659999999999999E-3</v>
      </c>
    </row>
    <row r="33" spans="1:13" s="166" customFormat="1" x14ac:dyDescent="0.35">
      <c r="A33" s="166">
        <f t="shared" si="8"/>
        <v>337</v>
      </c>
      <c r="B33" s="163">
        <v>45444</v>
      </c>
      <c r="C33" s="179">
        <f t="shared" si="3"/>
        <v>0</v>
      </c>
      <c r="D33" s="179">
        <f t="shared" si="4"/>
        <v>0</v>
      </c>
      <c r="E33" s="179">
        <f t="shared" si="7"/>
        <v>0</v>
      </c>
      <c r="F33" s="179"/>
      <c r="G33" s="179">
        <f>'Fluxo dív. garantidas - RRF'!K32+'Art. 9º-A'!I33</f>
        <v>105473006.56250471</v>
      </c>
      <c r="H33" s="179">
        <f>SUM(E33:G33)*0</f>
        <v>0</v>
      </c>
      <c r="I33" s="179">
        <f>PMT(0,A33,-SUM(E33:G33))</f>
        <v>312976.2806009042</v>
      </c>
      <c r="J33" s="179">
        <f t="shared" si="6"/>
        <v>0</v>
      </c>
      <c r="K33" s="179">
        <f t="shared" si="1"/>
        <v>312976.2806009042</v>
      </c>
      <c r="L33" s="179">
        <f t="shared" si="2"/>
        <v>105160030.2819038</v>
      </c>
      <c r="M33" s="165">
        <f>VLOOKUP(B33,Encargos!$A$8:$B$652,2,0)</f>
        <v>3.8E-3</v>
      </c>
    </row>
    <row r="34" spans="1:13" s="166" customFormat="1" x14ac:dyDescent="0.35">
      <c r="A34" s="166">
        <f t="shared" si="8"/>
        <v>336</v>
      </c>
      <c r="B34" s="163">
        <v>45474</v>
      </c>
      <c r="C34" s="179">
        <f t="shared" si="3"/>
        <v>105160030.2819038</v>
      </c>
      <c r="D34" s="179">
        <f t="shared" si="4"/>
        <v>483736.13929675746</v>
      </c>
      <c r="E34" s="179">
        <f t="shared" si="7"/>
        <v>105643766.42120056</v>
      </c>
      <c r="F34" s="179"/>
      <c r="G34" s="179">
        <f>'Fluxo dív. garantidas - RRF'!K33+'Art. 9º-A'!I34</f>
        <v>106424048.38623323</v>
      </c>
      <c r="H34" s="179">
        <f t="shared" ref="H34:H68" si="9">SUM(E34:G34)*0</f>
        <v>0</v>
      </c>
      <c r="I34" s="179">
        <f t="shared" ref="I34:I68" si="10">PMT(0,A34,-SUM(E34:G34))</f>
        <v>631154.21073641011</v>
      </c>
      <c r="J34" s="179">
        <f t="shared" si="6"/>
        <v>0</v>
      </c>
      <c r="K34" s="179">
        <f t="shared" si="1"/>
        <v>631154.21073641011</v>
      </c>
      <c r="L34" s="179">
        <f t="shared" si="2"/>
        <v>211436660.59669736</v>
      </c>
      <c r="M34" s="165">
        <f>VLOOKUP(B34,Encargos!$A$8:$B$652,2,0)</f>
        <v>4.5999999999999999E-3</v>
      </c>
    </row>
    <row r="35" spans="1:13" s="166" customFormat="1" x14ac:dyDescent="0.35">
      <c r="A35" s="166">
        <f t="shared" si="8"/>
        <v>335</v>
      </c>
      <c r="B35" s="163">
        <v>45505</v>
      </c>
      <c r="C35" s="179">
        <f t="shared" si="3"/>
        <v>211436660.59669736</v>
      </c>
      <c r="D35" s="179">
        <f t="shared" si="4"/>
        <v>444016.98725306441</v>
      </c>
      <c r="E35" s="179">
        <f t="shared" si="7"/>
        <v>211880677.58395043</v>
      </c>
      <c r="F35" s="179"/>
      <c r="G35" s="179">
        <f>'Fluxo dív. garantidas - RRF'!K34+'Art. 9º-A'!I35</f>
        <v>107471148.32088962</v>
      </c>
      <c r="H35" s="179">
        <f t="shared" si="9"/>
        <v>0</v>
      </c>
      <c r="I35" s="179">
        <f t="shared" si="10"/>
        <v>953289.03255176137</v>
      </c>
      <c r="J35" s="179">
        <f t="shared" si="6"/>
        <v>0</v>
      </c>
      <c r="K35" s="179">
        <f t="shared" si="1"/>
        <v>953289.03255176137</v>
      </c>
      <c r="L35" s="179">
        <f t="shared" si="2"/>
        <v>318398536.87228829</v>
      </c>
      <c r="M35" s="165">
        <f>VLOOKUP(B35,Encargos!$A$8:$B$652,2,0)</f>
        <v>2.0999999999999999E-3</v>
      </c>
    </row>
    <row r="36" spans="1:13" s="166" customFormat="1" x14ac:dyDescent="0.35">
      <c r="A36" s="166">
        <f t="shared" si="8"/>
        <v>334</v>
      </c>
      <c r="B36" s="163">
        <v>45536</v>
      </c>
      <c r="C36" s="179">
        <f t="shared" si="3"/>
        <v>318398536.87228829</v>
      </c>
      <c r="D36" s="179">
        <f t="shared" si="4"/>
        <v>1209914.4401146956</v>
      </c>
      <c r="E36" s="179">
        <f t="shared" si="7"/>
        <v>319608451.31240296</v>
      </c>
      <c r="F36" s="179"/>
      <c r="G36" s="179">
        <f>'Fluxo dív. garantidas - RRF'!K35+'Art. 9º-A'!I36</f>
        <v>149019615.2495589</v>
      </c>
      <c r="H36" s="179">
        <f t="shared" si="9"/>
        <v>0</v>
      </c>
      <c r="I36" s="179">
        <f t="shared" si="10"/>
        <v>1403078.0435986882</v>
      </c>
      <c r="J36" s="179">
        <f t="shared" si="6"/>
        <v>0</v>
      </c>
      <c r="K36" s="179">
        <f t="shared" si="1"/>
        <v>1403078.0435986882</v>
      </c>
      <c r="L36" s="179">
        <f t="shared" si="2"/>
        <v>467224988.51836318</v>
      </c>
      <c r="M36" s="165">
        <f>VLOOKUP(B36,Encargos!$A$8:$B$652,2,0)</f>
        <v>3.8E-3</v>
      </c>
    </row>
    <row r="37" spans="1:13" s="166" customFormat="1" x14ac:dyDescent="0.35">
      <c r="A37" s="166">
        <f t="shared" si="8"/>
        <v>333</v>
      </c>
      <c r="B37" s="163">
        <v>45566</v>
      </c>
      <c r="C37" s="179">
        <f t="shared" si="3"/>
        <v>467224988.51836318</v>
      </c>
      <c r="D37" s="179">
        <f t="shared" si="4"/>
        <v>1074617.4735922352</v>
      </c>
      <c r="E37" s="179">
        <f t="shared" si="7"/>
        <v>468299605.9919554</v>
      </c>
      <c r="F37" s="179"/>
      <c r="G37" s="179">
        <f>'Fluxo dív. garantidas - RRF'!K36+'Art. 9º-A'!I37</f>
        <v>111753800.03496489</v>
      </c>
      <c r="H37" s="179">
        <f t="shared" si="9"/>
        <v>0</v>
      </c>
      <c r="I37" s="179">
        <f t="shared" si="10"/>
        <v>1741902.1202009618</v>
      </c>
      <c r="J37" s="179">
        <f t="shared" si="6"/>
        <v>0</v>
      </c>
      <c r="K37" s="179">
        <f t="shared" si="1"/>
        <v>1741902.1202009618</v>
      </c>
      <c r="L37" s="179">
        <f t="shared" si="2"/>
        <v>578311503.90671933</v>
      </c>
      <c r="M37" s="165">
        <f>VLOOKUP(B37,Encargos!$A$8:$B$652,2,0)</f>
        <v>2.3E-3</v>
      </c>
    </row>
    <row r="38" spans="1:13" s="166" customFormat="1" x14ac:dyDescent="0.35">
      <c r="A38" s="166">
        <f t="shared" si="8"/>
        <v>332</v>
      </c>
      <c r="B38" s="163">
        <v>45597</v>
      </c>
      <c r="C38" s="179">
        <f t="shared" si="3"/>
        <v>578311503.90671933</v>
      </c>
      <c r="D38" s="179">
        <f t="shared" si="4"/>
        <v>1591936.2438072013</v>
      </c>
      <c r="E38" s="179">
        <f t="shared" si="7"/>
        <v>579903440.15052652</v>
      </c>
      <c r="F38" s="179"/>
      <c r="G38" s="179">
        <f>'Fluxo dív. garantidas - RRF'!K37+'Art. 9º-A'!I38</f>
        <v>144832883.00070539</v>
      </c>
      <c r="H38" s="179">
        <f t="shared" si="9"/>
        <v>0</v>
      </c>
      <c r="I38" s="179">
        <f t="shared" si="10"/>
        <v>2182940.7323832284</v>
      </c>
      <c r="J38" s="179">
        <f t="shared" si="6"/>
        <v>0</v>
      </c>
      <c r="K38" s="179">
        <f t="shared" si="1"/>
        <v>2182940.7323832284</v>
      </c>
      <c r="L38" s="179">
        <f t="shared" si="2"/>
        <v>722553382.41884863</v>
      </c>
      <c r="M38" s="165">
        <f>VLOOKUP(B38,Encargos!$A$8:$B$652,2,0)</f>
        <v>2.7527314138713344E-3</v>
      </c>
    </row>
    <row r="39" spans="1:13" s="166" customFormat="1" x14ac:dyDescent="0.35">
      <c r="A39" s="166">
        <f t="shared" si="8"/>
        <v>331</v>
      </c>
      <c r="B39" s="163">
        <v>45627</v>
      </c>
      <c r="C39" s="179">
        <f t="shared" si="3"/>
        <v>722553382.41884863</v>
      </c>
      <c r="D39" s="179">
        <f t="shared" si="4"/>
        <v>1988995.3939833522</v>
      </c>
      <c r="E39" s="179">
        <f t="shared" si="7"/>
        <v>724542377.812832</v>
      </c>
      <c r="F39" s="179"/>
      <c r="G39" s="179">
        <f>'Fluxo dív. garantidas - RRF'!K38+'Art. 9º-A'!I39</f>
        <v>113583733.68932866</v>
      </c>
      <c r="H39" s="179">
        <f t="shared" si="9"/>
        <v>0</v>
      </c>
      <c r="I39" s="179">
        <f t="shared" si="10"/>
        <v>2532103.0558977663</v>
      </c>
      <c r="J39" s="179">
        <f t="shared" si="6"/>
        <v>0</v>
      </c>
      <c r="K39" s="179">
        <f t="shared" si="1"/>
        <v>2532103.0558977663</v>
      </c>
      <c r="L39" s="179">
        <f t="shared" si="2"/>
        <v>835594008.44626296</v>
      </c>
      <c r="M39" s="165">
        <f>VLOOKUP(B39,Encargos!$A$8:$B$652,2,0)</f>
        <v>2.7527314138713344E-3</v>
      </c>
    </row>
    <row r="40" spans="1:13" s="166" customFormat="1" x14ac:dyDescent="0.35">
      <c r="A40" s="166">
        <f t="shared" si="8"/>
        <v>330</v>
      </c>
      <c r="B40" s="163">
        <v>45658</v>
      </c>
      <c r="C40" s="179">
        <f t="shared" si="3"/>
        <v>835594008.44626296</v>
      </c>
      <c r="D40" s="179">
        <f t="shared" si="4"/>
        <v>2300165.8762926972</v>
      </c>
      <c r="E40" s="179">
        <f t="shared" si="7"/>
        <v>837894174.32255566</v>
      </c>
      <c r="F40" s="179"/>
      <c r="G40" s="179">
        <f>'Fluxo dív. garantidas - RRF'!K39+'Art. 9º-A'!I40</f>
        <v>122536652.5583947</v>
      </c>
      <c r="H40" s="179">
        <f t="shared" si="9"/>
        <v>0</v>
      </c>
      <c r="I40" s="179">
        <f t="shared" si="10"/>
        <v>2910396.4450937887</v>
      </c>
      <c r="J40" s="179">
        <f t="shared" si="6"/>
        <v>0</v>
      </c>
      <c r="K40" s="179">
        <f t="shared" si="1"/>
        <v>2910396.4450937887</v>
      </c>
      <c r="L40" s="179">
        <f t="shared" si="2"/>
        <v>957520430.43585658</v>
      </c>
      <c r="M40" s="165">
        <f>VLOOKUP(B40,Encargos!$A$8:$B$652,2,0)</f>
        <v>2.7527314138713344E-3</v>
      </c>
    </row>
    <row r="41" spans="1:13" s="166" customFormat="1" x14ac:dyDescent="0.35">
      <c r="A41" s="166">
        <f t="shared" si="8"/>
        <v>329</v>
      </c>
      <c r="B41" s="163">
        <v>45689</v>
      </c>
      <c r="C41" s="179">
        <f t="shared" si="3"/>
        <v>957520430.43585658</v>
      </c>
      <c r="D41" s="179">
        <f t="shared" si="4"/>
        <v>2635796.568284384</v>
      </c>
      <c r="E41" s="179">
        <f t="shared" si="7"/>
        <v>960156227.00414097</v>
      </c>
      <c r="F41" s="179"/>
      <c r="G41" s="179">
        <f>'Fluxo dív. garantidas - RRF'!K40+'Art. 9º-A'!I41</f>
        <v>123359879.28966379</v>
      </c>
      <c r="H41" s="179">
        <f t="shared" si="9"/>
        <v>0</v>
      </c>
      <c r="I41" s="179">
        <f t="shared" si="10"/>
        <v>3293362.0252091326</v>
      </c>
      <c r="J41" s="179">
        <f t="shared" si="6"/>
        <v>0</v>
      </c>
      <c r="K41" s="179">
        <f t="shared" si="1"/>
        <v>3293362.0252091326</v>
      </c>
      <c r="L41" s="179">
        <f t="shared" si="2"/>
        <v>1080222744.2685955</v>
      </c>
      <c r="M41" s="165">
        <f>VLOOKUP(B41,Encargos!$A$8:$B$652,2,0)</f>
        <v>2.7527314138713344E-3</v>
      </c>
    </row>
    <row r="42" spans="1:13" s="166" customFormat="1" x14ac:dyDescent="0.35">
      <c r="A42" s="166">
        <f t="shared" si="8"/>
        <v>328</v>
      </c>
      <c r="B42" s="163">
        <v>45717</v>
      </c>
      <c r="C42" s="179">
        <f t="shared" si="3"/>
        <v>1080222744.2685955</v>
      </c>
      <c r="D42" s="179">
        <f t="shared" si="4"/>
        <v>3013947.2922317334</v>
      </c>
      <c r="E42" s="179">
        <f t="shared" si="7"/>
        <v>1083236691.5608273</v>
      </c>
      <c r="F42" s="179"/>
      <c r="G42" s="179">
        <f>'Fluxo dív. garantidas - RRF'!K41+'Art. 9º-A'!I42</f>
        <v>182138928.87322217</v>
      </c>
      <c r="H42" s="179">
        <f t="shared" si="9"/>
        <v>0</v>
      </c>
      <c r="I42" s="179">
        <f t="shared" si="10"/>
        <v>3857852.5013233214</v>
      </c>
      <c r="J42" s="179">
        <f t="shared" si="6"/>
        <v>0</v>
      </c>
      <c r="K42" s="179">
        <f t="shared" si="1"/>
        <v>3857852.5013233214</v>
      </c>
      <c r="L42" s="179">
        <f t="shared" si="2"/>
        <v>1261517767.9327261</v>
      </c>
      <c r="M42" s="165">
        <f>VLOOKUP(B42,Encargos!$A$8:$B$652,2,0)</f>
        <v>2.7901164905321796E-3</v>
      </c>
    </row>
    <row r="43" spans="1:13" s="166" customFormat="1" x14ac:dyDescent="0.35">
      <c r="A43" s="166">
        <f t="shared" si="8"/>
        <v>327</v>
      </c>
      <c r="B43" s="163">
        <v>45748</v>
      </c>
      <c r="C43" s="179">
        <f t="shared" si="3"/>
        <v>1261517767.9327261</v>
      </c>
      <c r="D43" s="179">
        <f t="shared" si="4"/>
        <v>3519781.5274084467</v>
      </c>
      <c r="E43" s="179">
        <f t="shared" si="7"/>
        <v>1265037549.4601345</v>
      </c>
      <c r="F43" s="179"/>
      <c r="G43" s="179">
        <f>'Fluxo dív. garantidas - RRF'!K42+'Art. 9º-A'!I43</f>
        <v>127671707.20318197</v>
      </c>
      <c r="H43" s="179">
        <f t="shared" si="9"/>
        <v>0</v>
      </c>
      <c r="I43" s="179">
        <f t="shared" si="10"/>
        <v>4259049.7145667169</v>
      </c>
      <c r="J43" s="179">
        <f t="shared" si="6"/>
        <v>0</v>
      </c>
      <c r="K43" s="179">
        <f t="shared" si="1"/>
        <v>4259049.7145667169</v>
      </c>
      <c r="L43" s="179">
        <f t="shared" si="2"/>
        <v>1388450206.9487498</v>
      </c>
      <c r="M43" s="165">
        <f>VLOOKUP(B43,Encargos!$A$8:$B$652,2,0)</f>
        <v>2.7901164905321796E-3</v>
      </c>
    </row>
    <row r="44" spans="1:13" s="166" customFormat="1" x14ac:dyDescent="0.35">
      <c r="A44" s="166">
        <f t="shared" si="8"/>
        <v>326</v>
      </c>
      <c r="B44" s="163">
        <v>45778</v>
      </c>
      <c r="C44" s="179">
        <f t="shared" si="3"/>
        <v>1388450206.9487498</v>
      </c>
      <c r="D44" s="179">
        <f t="shared" si="4"/>
        <v>3873937.818690524</v>
      </c>
      <c r="E44" s="179">
        <f t="shared" si="7"/>
        <v>1392324144.7674403</v>
      </c>
      <c r="F44" s="179"/>
      <c r="G44" s="179">
        <f>'Fluxo dív. garantidas - RRF'!K43+'Art. 9º-A'!I44</f>
        <v>178867932.24688947</v>
      </c>
      <c r="H44" s="179">
        <f t="shared" si="9"/>
        <v>0</v>
      </c>
      <c r="I44" s="179">
        <f t="shared" si="10"/>
        <v>4819607.5982034663</v>
      </c>
      <c r="J44" s="179">
        <f t="shared" si="6"/>
        <v>0</v>
      </c>
      <c r="K44" s="179">
        <f t="shared" si="1"/>
        <v>4819607.5982034663</v>
      </c>
      <c r="L44" s="179">
        <f t="shared" si="2"/>
        <v>1566372469.4161265</v>
      </c>
      <c r="M44" s="165">
        <f>VLOOKUP(B44,Encargos!$A$8:$B$652,2,0)</f>
        <v>2.7901164905321796E-3</v>
      </c>
    </row>
    <row r="45" spans="1:13" s="166" customFormat="1" x14ac:dyDescent="0.35">
      <c r="A45" s="166">
        <f t="shared" si="8"/>
        <v>325</v>
      </c>
      <c r="B45" s="163">
        <v>45809</v>
      </c>
      <c r="C45" s="179">
        <f t="shared" si="3"/>
        <v>1566372469.4161265</v>
      </c>
      <c r="D45" s="179">
        <f t="shared" si="4"/>
        <v>4370361.6572335465</v>
      </c>
      <c r="E45" s="179">
        <f t="shared" si="7"/>
        <v>1570742831.07336</v>
      </c>
      <c r="F45" s="179"/>
      <c r="G45" s="179">
        <f>'Fluxo dív. garantidas - RRF'!K44+'Art. 9º-A'!I45</f>
        <v>128526032.94208099</v>
      </c>
      <c r="H45" s="179">
        <f t="shared" si="9"/>
        <v>0</v>
      </c>
      <c r="I45" s="179">
        <f t="shared" si="10"/>
        <v>5228519.5815859726</v>
      </c>
      <c r="J45" s="179">
        <f t="shared" si="6"/>
        <v>0</v>
      </c>
      <c r="K45" s="179">
        <f t="shared" si="1"/>
        <v>5228519.5815859726</v>
      </c>
      <c r="L45" s="179">
        <f t="shared" si="2"/>
        <v>1694040344.4338551</v>
      </c>
      <c r="M45" s="165">
        <f>VLOOKUP(B45,Encargos!$A$8:$B$652,2,0)</f>
        <v>2.7901164905321796E-3</v>
      </c>
    </row>
    <row r="46" spans="1:13" s="166" customFormat="1" x14ac:dyDescent="0.35">
      <c r="A46" s="166">
        <f t="shared" si="8"/>
        <v>324</v>
      </c>
      <c r="B46" s="163">
        <v>45839</v>
      </c>
      <c r="C46" s="179">
        <f t="shared" si="3"/>
        <v>1694040344.4338551</v>
      </c>
      <c r="D46" s="179">
        <f t="shared" si="4"/>
        <v>4726569.9006317127</v>
      </c>
      <c r="E46" s="179">
        <f t="shared" si="7"/>
        <v>1698766914.3344867</v>
      </c>
      <c r="F46" s="179"/>
      <c r="G46" s="179">
        <f>'Fluxo dív. garantidas - RRF'!K45+'Art. 9º-A'!I46</f>
        <v>129050598.66925293</v>
      </c>
      <c r="H46" s="179">
        <f t="shared" si="9"/>
        <v>0</v>
      </c>
      <c r="I46" s="179">
        <f t="shared" si="10"/>
        <v>5641412.0771720354</v>
      </c>
      <c r="J46" s="179">
        <f t="shared" si="6"/>
        <v>0</v>
      </c>
      <c r="K46" s="179">
        <f t="shared" si="1"/>
        <v>5641412.0771720354</v>
      </c>
      <c r="L46" s="179">
        <f t="shared" si="2"/>
        <v>1822176100.9265676</v>
      </c>
      <c r="M46" s="165">
        <f>VLOOKUP(B46,Encargos!$A$8:$B$652,2,0)</f>
        <v>2.7901164905321796E-3</v>
      </c>
    </row>
    <row r="47" spans="1:13" s="166" customFormat="1" x14ac:dyDescent="0.35">
      <c r="A47" s="166">
        <f t="shared" si="8"/>
        <v>323</v>
      </c>
      <c r="B47" s="163">
        <v>45870</v>
      </c>
      <c r="C47" s="179">
        <f t="shared" si="3"/>
        <v>1822176100.9265676</v>
      </c>
      <c r="D47" s="179">
        <f t="shared" si="4"/>
        <v>5084083.5878488449</v>
      </c>
      <c r="E47" s="179">
        <f t="shared" si="7"/>
        <v>1827260184.5144165</v>
      </c>
      <c r="F47" s="179"/>
      <c r="G47" s="179">
        <f>'Fluxo dív. garantidas - RRF'!K46+'Art. 9º-A'!I47</f>
        <v>130050035.02922115</v>
      </c>
      <c r="H47" s="179">
        <f t="shared" si="9"/>
        <v>0</v>
      </c>
      <c r="I47" s="179">
        <f t="shared" si="10"/>
        <v>6059783.9614354102</v>
      </c>
      <c r="J47" s="179">
        <f t="shared" si="6"/>
        <v>0</v>
      </c>
      <c r="K47" s="179">
        <f t="shared" si="1"/>
        <v>6059783.9614354102</v>
      </c>
      <c r="L47" s="179">
        <f t="shared" si="2"/>
        <v>1951250435.5822022</v>
      </c>
      <c r="M47" s="165">
        <f>VLOOKUP(B47,Encargos!$A$8:$B$652,2,0)</f>
        <v>2.7901164905321796E-3</v>
      </c>
    </row>
    <row r="48" spans="1:13" s="166" customFormat="1" x14ac:dyDescent="0.35">
      <c r="A48" s="166">
        <f t="shared" si="8"/>
        <v>322</v>
      </c>
      <c r="B48" s="163">
        <v>45901</v>
      </c>
      <c r="C48" s="179">
        <f t="shared" si="3"/>
        <v>1951250435.5822022</v>
      </c>
      <c r="D48" s="179">
        <f t="shared" si="4"/>
        <v>5444216.0174760008</v>
      </c>
      <c r="E48" s="179">
        <f t="shared" si="7"/>
        <v>1956694651.5996783</v>
      </c>
      <c r="F48" s="179"/>
      <c r="G48" s="179">
        <f>'Fluxo dív. garantidas - RRF'!K47+'Art. 9º-A'!I48</f>
        <v>183565865.13285017</v>
      </c>
      <c r="H48" s="179">
        <f t="shared" si="9"/>
        <v>0</v>
      </c>
      <c r="I48" s="179">
        <f t="shared" si="10"/>
        <v>6646771.7910948088</v>
      </c>
      <c r="J48" s="179">
        <f t="shared" si="6"/>
        <v>0</v>
      </c>
      <c r="K48" s="179">
        <f t="shared" si="1"/>
        <v>6646771.7910948088</v>
      </c>
      <c r="L48" s="179">
        <f t="shared" si="2"/>
        <v>2133613744.9414337</v>
      </c>
      <c r="M48" s="165">
        <f>VLOOKUP(B48,Encargos!$A$8:$B$652,2,0)</f>
        <v>2.7901164905321796E-3</v>
      </c>
    </row>
    <row r="49" spans="1:13" s="166" customFormat="1" x14ac:dyDescent="0.35">
      <c r="A49" s="166">
        <f t="shared" si="8"/>
        <v>321</v>
      </c>
      <c r="B49" s="163">
        <v>45931</v>
      </c>
      <c r="C49" s="179">
        <f t="shared" si="3"/>
        <v>2133613744.9414337</v>
      </c>
      <c r="D49" s="179">
        <f t="shared" si="4"/>
        <v>5953030.8941872139</v>
      </c>
      <c r="E49" s="179">
        <f t="shared" si="7"/>
        <v>2139566775.8356209</v>
      </c>
      <c r="F49" s="179"/>
      <c r="G49" s="179">
        <f>'Fluxo dív. garantidas - RRF'!K48+'Art. 9º-A'!I49</f>
        <v>131850940.87942195</v>
      </c>
      <c r="H49" s="179">
        <f t="shared" si="9"/>
        <v>0</v>
      </c>
      <c r="I49" s="179">
        <f t="shared" si="10"/>
        <v>7076067.6533178911</v>
      </c>
      <c r="J49" s="179">
        <f t="shared" si="6"/>
        <v>0</v>
      </c>
      <c r="K49" s="179">
        <f t="shared" si="1"/>
        <v>7076067.6533178911</v>
      </c>
      <c r="L49" s="179">
        <f t="shared" si="2"/>
        <v>2264341649.0617251</v>
      </c>
      <c r="M49" s="165">
        <f>VLOOKUP(B49,Encargos!$A$8:$B$652,2,0)</f>
        <v>2.7901164905321796E-3</v>
      </c>
    </row>
    <row r="50" spans="1:13" s="166" customFormat="1" x14ac:dyDescent="0.35">
      <c r="A50" s="166">
        <f t="shared" si="8"/>
        <v>320</v>
      </c>
      <c r="B50" s="163">
        <v>45962</v>
      </c>
      <c r="C50" s="179">
        <f t="shared" si="3"/>
        <v>2264341649.0617251</v>
      </c>
      <c r="D50" s="179">
        <f t="shared" si="4"/>
        <v>6317776.9752459489</v>
      </c>
      <c r="E50" s="179">
        <f t="shared" si="7"/>
        <v>2270659426.0369711</v>
      </c>
      <c r="F50" s="179"/>
      <c r="G50" s="179">
        <f>'Fluxo dív. garantidas - RRF'!K49+'Art. 9º-A'!I50</f>
        <v>180802354.10181394</v>
      </c>
      <c r="H50" s="179">
        <f t="shared" si="9"/>
        <v>0</v>
      </c>
      <c r="I50" s="179">
        <f t="shared" si="10"/>
        <v>7660818.062933703</v>
      </c>
      <c r="J50" s="179">
        <f t="shared" si="6"/>
        <v>0</v>
      </c>
      <c r="K50" s="179">
        <f t="shared" si="1"/>
        <v>7660818.062933703</v>
      </c>
      <c r="L50" s="179">
        <f t="shared" si="2"/>
        <v>2443800962.075851</v>
      </c>
      <c r="M50" s="165">
        <f>VLOOKUP(B50,Encargos!$A$8:$B$652,2,0)</f>
        <v>2.7901164905321796E-3</v>
      </c>
    </row>
    <row r="51" spans="1:13" s="166" customFormat="1" x14ac:dyDescent="0.35">
      <c r="A51" s="166">
        <f t="shared" si="8"/>
        <v>319</v>
      </c>
      <c r="B51" s="163">
        <v>45992</v>
      </c>
      <c r="C51" s="179">
        <f t="shared" si="3"/>
        <v>2443800962.075851</v>
      </c>
      <c r="D51" s="179">
        <f t="shared" si="4"/>
        <v>6818489.363866237</v>
      </c>
      <c r="E51" s="179">
        <f t="shared" si="7"/>
        <v>2450619451.4397173</v>
      </c>
      <c r="F51" s="179"/>
      <c r="G51" s="179">
        <f>'Fluxo dív. garantidas - RRF'!K50+'Art. 9º-A'!I51</f>
        <v>133745462.24912408</v>
      </c>
      <c r="H51" s="179">
        <f t="shared" si="9"/>
        <v>0</v>
      </c>
      <c r="I51" s="179">
        <f t="shared" si="10"/>
        <v>8101457.4096828885</v>
      </c>
      <c r="J51" s="179">
        <f t="shared" si="6"/>
        <v>0</v>
      </c>
      <c r="K51" s="179">
        <f t="shared" si="1"/>
        <v>8101457.4096828885</v>
      </c>
      <c r="L51" s="179">
        <f t="shared" si="2"/>
        <v>2576263456.2791586</v>
      </c>
      <c r="M51" s="165">
        <f>VLOOKUP(B51,Encargos!$A$8:$B$652,2,0)</f>
        <v>2.7901164905321796E-3</v>
      </c>
    </row>
    <row r="52" spans="1:13" s="166" customFormat="1" x14ac:dyDescent="0.35">
      <c r="A52" s="166">
        <f t="shared" si="8"/>
        <v>318</v>
      </c>
      <c r="B52" s="163">
        <v>46023</v>
      </c>
      <c r="C52" s="179">
        <f t="shared" si="3"/>
        <v>2576263456.2791586</v>
      </c>
      <c r="D52" s="179">
        <f t="shared" si="4"/>
        <v>7188075.1533199092</v>
      </c>
      <c r="E52" s="179">
        <f t="shared" si="7"/>
        <v>2583451531.4324784</v>
      </c>
      <c r="F52" s="179"/>
      <c r="G52" s="179">
        <f>'Fluxo dív. garantidas - RRF'!K51+'Art. 9º-A'!I52</f>
        <v>142698645.9871406</v>
      </c>
      <c r="H52" s="179">
        <f t="shared" si="9"/>
        <v>0</v>
      </c>
      <c r="I52" s="179">
        <f t="shared" si="10"/>
        <v>8572799.3000616953</v>
      </c>
      <c r="J52" s="179">
        <f t="shared" si="6"/>
        <v>0</v>
      </c>
      <c r="K52" s="179">
        <f t="shared" si="1"/>
        <v>8572799.3000616953</v>
      </c>
      <c r="L52" s="179">
        <f t="shared" si="2"/>
        <v>2717577378.1195574</v>
      </c>
      <c r="M52" s="165">
        <f>VLOOKUP(B52,Encargos!$A$8:$B$652,2,0)</f>
        <v>2.7901164905321796E-3</v>
      </c>
    </row>
    <row r="53" spans="1:13" s="166" customFormat="1" x14ac:dyDescent="0.35">
      <c r="A53" s="166">
        <f t="shared" si="8"/>
        <v>317</v>
      </c>
      <c r="B53" s="163">
        <v>46054</v>
      </c>
      <c r="C53" s="179">
        <f t="shared" si="3"/>
        <v>2717577378.1195574</v>
      </c>
      <c r="D53" s="179">
        <f t="shared" si="4"/>
        <v>7582357.4569885815</v>
      </c>
      <c r="E53" s="179">
        <f t="shared" si="7"/>
        <v>2725159735.5765462</v>
      </c>
      <c r="F53" s="179"/>
      <c r="G53" s="179">
        <f>'Fluxo dív. garantidas - RRF'!K52+'Art. 9º-A'!I53</f>
        <v>143599611.31893599</v>
      </c>
      <c r="H53" s="179">
        <f t="shared" si="9"/>
        <v>0</v>
      </c>
      <c r="I53" s="179">
        <f t="shared" si="10"/>
        <v>9049714.028061457</v>
      </c>
      <c r="J53" s="179">
        <f t="shared" si="6"/>
        <v>0</v>
      </c>
      <c r="K53" s="179">
        <f t="shared" si="1"/>
        <v>9049714.028061457</v>
      </c>
      <c r="L53" s="179">
        <f t="shared" si="2"/>
        <v>2859709632.8674207</v>
      </c>
      <c r="M53" s="165">
        <f>VLOOKUP(B53,Encargos!$A$8:$B$652,2,0)</f>
        <v>2.7901164905321796E-3</v>
      </c>
    </row>
    <row r="54" spans="1:13" s="166" customFormat="1" x14ac:dyDescent="0.35">
      <c r="A54" s="166">
        <f t="shared" si="8"/>
        <v>316</v>
      </c>
      <c r="B54" s="163">
        <v>46082</v>
      </c>
      <c r="C54" s="179">
        <f t="shared" si="3"/>
        <v>2859709632.8674207</v>
      </c>
      <c r="D54" s="179">
        <f t="shared" si="4"/>
        <v>7052815.4251065925</v>
      </c>
      <c r="E54" s="179">
        <f t="shared" si="7"/>
        <v>2866762448.2925272</v>
      </c>
      <c r="F54" s="179"/>
      <c r="G54" s="179">
        <f>'Fluxo dív. garantidas - RRF'!K53+'Art. 9º-A'!I54</f>
        <v>219681222.88397962</v>
      </c>
      <c r="H54" s="179">
        <f t="shared" si="9"/>
        <v>0</v>
      </c>
      <c r="I54" s="179">
        <f t="shared" si="10"/>
        <v>9767226.8075205926</v>
      </c>
      <c r="J54" s="179">
        <f t="shared" si="6"/>
        <v>0</v>
      </c>
      <c r="K54" s="179">
        <f t="shared" si="1"/>
        <v>9767226.8075205926</v>
      </c>
      <c r="L54" s="179">
        <f t="shared" si="2"/>
        <v>3076676444.3689866</v>
      </c>
      <c r="M54" s="165">
        <f>VLOOKUP(B54,Encargos!$A$8:$B$652,2,0)</f>
        <v>2.4662697723036864E-3</v>
      </c>
    </row>
    <row r="55" spans="1:13" s="166" customFormat="1" x14ac:dyDescent="0.35">
      <c r="A55" s="166">
        <f t="shared" si="8"/>
        <v>315</v>
      </c>
      <c r="B55" s="163">
        <v>46113</v>
      </c>
      <c r="C55" s="179">
        <f t="shared" si="3"/>
        <v>3076676444.3689866</v>
      </c>
      <c r="D55" s="179">
        <f t="shared" si="4"/>
        <v>7587914.1139060156</v>
      </c>
      <c r="E55" s="179">
        <f t="shared" si="7"/>
        <v>3084264358.4828925</v>
      </c>
      <c r="F55" s="179"/>
      <c r="G55" s="179">
        <f>'Fluxo dív. garantidas - RRF'!K54+'Art. 9º-A'!I55</f>
        <v>149824839.91141456</v>
      </c>
      <c r="H55" s="179">
        <f t="shared" si="9"/>
        <v>0</v>
      </c>
      <c r="I55" s="179">
        <f t="shared" si="10"/>
        <v>10266949.836172404</v>
      </c>
      <c r="J55" s="179">
        <f t="shared" si="6"/>
        <v>0</v>
      </c>
      <c r="K55" s="179">
        <f t="shared" si="1"/>
        <v>10266949.836172404</v>
      </c>
      <c r="L55" s="179">
        <f t="shared" si="2"/>
        <v>3223822248.5581346</v>
      </c>
      <c r="M55" s="165">
        <f>VLOOKUP(B55,Encargos!$A$8:$B$652,2,0)</f>
        <v>2.4662697723036864E-3</v>
      </c>
    </row>
    <row r="56" spans="1:13" s="166" customFormat="1" x14ac:dyDescent="0.35">
      <c r="A56" s="166">
        <f t="shared" si="8"/>
        <v>314</v>
      </c>
      <c r="B56" s="163">
        <v>46143</v>
      </c>
      <c r="C56" s="179">
        <f t="shared" si="3"/>
        <v>3223822248.5581346</v>
      </c>
      <c r="D56" s="179">
        <f t="shared" si="4"/>
        <v>7950815.3628990287</v>
      </c>
      <c r="E56" s="179">
        <f t="shared" si="7"/>
        <v>3231773063.9210334</v>
      </c>
      <c r="F56" s="179"/>
      <c r="G56" s="179">
        <f>'Fluxo dív. garantidas - RRF'!K55+'Art. 9º-A'!I56</f>
        <v>211668302.76768789</v>
      </c>
      <c r="H56" s="179">
        <f t="shared" si="9"/>
        <v>0</v>
      </c>
      <c r="I56" s="179">
        <f t="shared" si="10"/>
        <v>10966373.779263442</v>
      </c>
      <c r="J56" s="179">
        <f t="shared" si="6"/>
        <v>0</v>
      </c>
      <c r="K56" s="179">
        <f t="shared" si="1"/>
        <v>10966373.779263442</v>
      </c>
      <c r="L56" s="179">
        <f t="shared" si="2"/>
        <v>3432474992.9094577</v>
      </c>
      <c r="M56" s="165">
        <f>VLOOKUP(B56,Encargos!$A$8:$B$652,2,0)</f>
        <v>2.4662697723036864E-3</v>
      </c>
    </row>
    <row r="57" spans="1:13" s="166" customFormat="1" x14ac:dyDescent="0.35">
      <c r="A57" s="166">
        <f t="shared" si="8"/>
        <v>313</v>
      </c>
      <c r="B57" s="163">
        <v>46174</v>
      </c>
      <c r="C57" s="179">
        <f t="shared" si="3"/>
        <v>3432474992.9094577</v>
      </c>
      <c r="D57" s="179">
        <f t="shared" si="4"/>
        <v>8465409.319200905</v>
      </c>
      <c r="E57" s="179">
        <f t="shared" si="7"/>
        <v>3440940402.2286587</v>
      </c>
      <c r="F57" s="179"/>
      <c r="G57" s="179">
        <f>'Fluxo dív. garantidas - RRF'!K56+'Art. 9º-A'!I57</f>
        <v>149989423.55584499</v>
      </c>
      <c r="H57" s="179">
        <f t="shared" si="9"/>
        <v>0</v>
      </c>
      <c r="I57" s="179">
        <f t="shared" si="10"/>
        <v>11472619.251707679</v>
      </c>
      <c r="J57" s="179">
        <f t="shared" si="6"/>
        <v>0</v>
      </c>
      <c r="K57" s="179">
        <f t="shared" si="1"/>
        <v>11472619.251707679</v>
      </c>
      <c r="L57" s="179">
        <f t="shared" si="2"/>
        <v>3579457206.5327959</v>
      </c>
      <c r="M57" s="165">
        <f>VLOOKUP(B57,Encargos!$A$8:$B$652,2,0)</f>
        <v>2.4662697723036864E-3</v>
      </c>
    </row>
    <row r="58" spans="1:13" s="166" customFormat="1" x14ac:dyDescent="0.35">
      <c r="A58" s="166">
        <f t="shared" si="8"/>
        <v>312</v>
      </c>
      <c r="B58" s="163">
        <v>46204</v>
      </c>
      <c r="C58" s="179">
        <f t="shared" si="3"/>
        <v>3579457206.5327959</v>
      </c>
      <c r="D58" s="179">
        <f t="shared" si="4"/>
        <v>8827907.1097264271</v>
      </c>
      <c r="E58" s="179">
        <f t="shared" si="7"/>
        <v>3588285113.6425223</v>
      </c>
      <c r="F58" s="179"/>
      <c r="G58" s="179">
        <f>'Fluxo dív. garantidas - RRF'!K57+'Art. 9º-A'!I58</f>
        <v>150571293.89685047</v>
      </c>
      <c r="H58" s="179">
        <f t="shared" si="9"/>
        <v>0</v>
      </c>
      <c r="I58" s="179">
        <f t="shared" si="10"/>
        <v>11983514.12672876</v>
      </c>
      <c r="J58" s="179">
        <f t="shared" si="6"/>
        <v>0</v>
      </c>
      <c r="K58" s="179">
        <f t="shared" si="1"/>
        <v>11983514.12672876</v>
      </c>
      <c r="L58" s="179">
        <f t="shared" si="2"/>
        <v>3726872893.4126444</v>
      </c>
      <c r="M58" s="165">
        <f>VLOOKUP(B58,Encargos!$A$8:$B$652,2,0)</f>
        <v>2.4662697723036864E-3</v>
      </c>
    </row>
    <row r="59" spans="1:13" s="166" customFormat="1" x14ac:dyDescent="0.35">
      <c r="A59" s="166">
        <f t="shared" si="8"/>
        <v>311</v>
      </c>
      <c r="B59" s="163">
        <v>46235</v>
      </c>
      <c r="C59" s="179">
        <f t="shared" si="3"/>
        <v>3726872893.4126444</v>
      </c>
      <c r="D59" s="179">
        <f t="shared" si="4"/>
        <v>9191473.9622415826</v>
      </c>
      <c r="E59" s="179">
        <f t="shared" si="7"/>
        <v>3736064367.374886</v>
      </c>
      <c r="F59" s="179"/>
      <c r="G59" s="179">
        <f>'Fluxo dív. garantidas - RRF'!K58+'Art. 9º-A'!I59</f>
        <v>151582525.03002775</v>
      </c>
      <c r="H59" s="179">
        <f t="shared" si="9"/>
        <v>0</v>
      </c>
      <c r="I59" s="179">
        <f t="shared" si="10"/>
        <v>12500472.322845383</v>
      </c>
      <c r="J59" s="179">
        <f t="shared" si="6"/>
        <v>0</v>
      </c>
      <c r="K59" s="179">
        <f t="shared" si="1"/>
        <v>12500472.322845383</v>
      </c>
      <c r="L59" s="179">
        <f t="shared" si="2"/>
        <v>3875146420.0820684</v>
      </c>
      <c r="M59" s="165">
        <f>VLOOKUP(B59,Encargos!$A$8:$B$652,2,0)</f>
        <v>2.4662697723036864E-3</v>
      </c>
    </row>
    <row r="60" spans="1:13" s="166" customFormat="1" x14ac:dyDescent="0.35">
      <c r="A60" s="166">
        <f t="shared" si="8"/>
        <v>310</v>
      </c>
      <c r="B60" s="163">
        <v>46266</v>
      </c>
      <c r="C60" s="179">
        <f t="shared" si="3"/>
        <v>3875146420.0820684</v>
      </c>
      <c r="D60" s="179">
        <f t="shared" si="4"/>
        <v>9557156.4790992476</v>
      </c>
      <c r="E60" s="179">
        <f t="shared" si="7"/>
        <v>3884703576.5611677</v>
      </c>
      <c r="F60" s="179"/>
      <c r="G60" s="179">
        <f>'Fluxo dív. garantidas - RRF'!K59+'Art. 9º-A'!I60</f>
        <v>221933001.54410982</v>
      </c>
      <c r="H60" s="179">
        <f t="shared" si="9"/>
        <v>0</v>
      </c>
      <c r="I60" s="179">
        <f t="shared" si="10"/>
        <v>13247214.76808154</v>
      </c>
      <c r="J60" s="179">
        <f t="shared" si="6"/>
        <v>0</v>
      </c>
      <c r="K60" s="179">
        <f t="shared" si="1"/>
        <v>13247214.76808154</v>
      </c>
      <c r="L60" s="179">
        <f t="shared" si="2"/>
        <v>4093389363.3371959</v>
      </c>
      <c r="M60" s="165">
        <f>VLOOKUP(B60,Encargos!$A$8:$B$652,2,0)</f>
        <v>2.4662697723036864E-3</v>
      </c>
    </row>
    <row r="61" spans="1:13" s="166" customFormat="1" x14ac:dyDescent="0.35">
      <c r="A61" s="166">
        <f t="shared" si="8"/>
        <v>309</v>
      </c>
      <c r="B61" s="163">
        <v>46296</v>
      </c>
      <c r="C61" s="179">
        <f t="shared" si="3"/>
        <v>4093389363.3371959</v>
      </c>
      <c r="D61" s="179">
        <f t="shared" si="4"/>
        <v>10095402.453067958</v>
      </c>
      <c r="E61" s="179">
        <f t="shared" si="7"/>
        <v>4103484765.7902637</v>
      </c>
      <c r="F61" s="179"/>
      <c r="G61" s="179">
        <f>'Fluxo dív. garantidas - RRF'!K60+'Art. 9º-A'!I61</f>
        <v>153137873.03431308</v>
      </c>
      <c r="H61" s="179">
        <f t="shared" si="9"/>
        <v>0</v>
      </c>
      <c r="I61" s="179">
        <f t="shared" si="10"/>
        <v>13775477.795548793</v>
      </c>
      <c r="J61" s="179">
        <f t="shared" si="6"/>
        <v>0</v>
      </c>
      <c r="K61" s="179">
        <f t="shared" si="1"/>
        <v>13775477.795548793</v>
      </c>
      <c r="L61" s="179">
        <f t="shared" si="2"/>
        <v>4242847161.0290279</v>
      </c>
      <c r="M61" s="165">
        <f>VLOOKUP(B61,Encargos!$A$8:$B$652,2,0)</f>
        <v>2.4662697723036864E-3</v>
      </c>
    </row>
    <row r="62" spans="1:13" s="166" customFormat="1" x14ac:dyDescent="0.35">
      <c r="A62" s="166">
        <f t="shared" si="8"/>
        <v>308</v>
      </c>
      <c r="B62" s="163">
        <v>46327</v>
      </c>
      <c r="C62" s="179">
        <f t="shared" si="3"/>
        <v>4242847161.0290279</v>
      </c>
      <c r="D62" s="179">
        <f t="shared" si="4"/>
        <v>10464005.701750403</v>
      </c>
      <c r="E62" s="179">
        <f t="shared" si="7"/>
        <v>4253311166.7307782</v>
      </c>
      <c r="F62" s="179"/>
      <c r="G62" s="179">
        <f>'Fluxo dív. garantidas - RRF'!K61+'Art. 9º-A'!I62</f>
        <v>214081518.52110541</v>
      </c>
      <c r="H62" s="179">
        <f t="shared" si="9"/>
        <v>0</v>
      </c>
      <c r="I62" s="179">
        <f t="shared" si="10"/>
        <v>14504521.705363259</v>
      </c>
      <c r="J62" s="179">
        <f t="shared" si="6"/>
        <v>0</v>
      </c>
      <c r="K62" s="179">
        <f t="shared" si="1"/>
        <v>14504521.705363259</v>
      </c>
      <c r="L62" s="179">
        <f t="shared" si="2"/>
        <v>4452888163.5465202</v>
      </c>
      <c r="M62" s="165">
        <f>VLOOKUP(B62,Encargos!$A$8:$B$652,2,0)</f>
        <v>2.4662697723036864E-3</v>
      </c>
    </row>
    <row r="63" spans="1:13" s="166" customFormat="1" x14ac:dyDescent="0.35">
      <c r="A63" s="166">
        <f t="shared" si="8"/>
        <v>307</v>
      </c>
      <c r="B63" s="163">
        <v>46357</v>
      </c>
      <c r="C63" s="179">
        <f t="shared" si="3"/>
        <v>4452888163.5465202</v>
      </c>
      <c r="D63" s="179">
        <f t="shared" si="4"/>
        <v>10982023.477203656</v>
      </c>
      <c r="E63" s="179">
        <f t="shared" si="7"/>
        <v>4463870187.0237236</v>
      </c>
      <c r="F63" s="179"/>
      <c r="G63" s="179">
        <f>'Fluxo dív. garantidas - RRF'!K62+'Art. 9º-A'!I63</f>
        <v>154892824.08599424</v>
      </c>
      <c r="H63" s="179">
        <f t="shared" si="9"/>
        <v>0</v>
      </c>
      <c r="I63" s="179">
        <f t="shared" si="10"/>
        <v>15044830.655080516</v>
      </c>
      <c r="J63" s="179">
        <f t="shared" si="6"/>
        <v>0</v>
      </c>
      <c r="K63" s="179">
        <f t="shared" si="1"/>
        <v>15044830.655080516</v>
      </c>
      <c r="L63" s="179">
        <f t="shared" si="2"/>
        <v>4603718180.4546375</v>
      </c>
      <c r="M63" s="165">
        <f>VLOOKUP(B63,Encargos!$A$8:$B$652,2,0)</f>
        <v>2.4662697723036864E-3</v>
      </c>
    </row>
    <row r="64" spans="1:13" s="166" customFormat="1" x14ac:dyDescent="0.35">
      <c r="A64" s="166">
        <f t="shared" si="8"/>
        <v>306</v>
      </c>
      <c r="B64" s="163">
        <v>46388</v>
      </c>
      <c r="C64" s="179">
        <f t="shared" si="3"/>
        <v>4603718180.4546375</v>
      </c>
      <c r="D64" s="179">
        <f t="shared" si="4"/>
        <v>11354010.9886602</v>
      </c>
      <c r="E64" s="179">
        <f t="shared" si="7"/>
        <v>4615072191.4432974</v>
      </c>
      <c r="F64" s="179"/>
      <c r="G64" s="179">
        <f>'Fluxo dív. garantidas - RRF'!K63+'Art. 9º-A'!I64</f>
        <v>164157527.96530184</v>
      </c>
      <c r="H64" s="179">
        <f t="shared" si="9"/>
        <v>0</v>
      </c>
      <c r="I64" s="179">
        <f t="shared" si="10"/>
        <v>15618397.775845094</v>
      </c>
      <c r="J64" s="179">
        <f t="shared" si="6"/>
        <v>0</v>
      </c>
      <c r="K64" s="179">
        <f t="shared" si="1"/>
        <v>15618397.775845094</v>
      </c>
      <c r="L64" s="179">
        <f t="shared" si="2"/>
        <v>4763611321.6327534</v>
      </c>
      <c r="M64" s="165">
        <f>VLOOKUP(B64,Encargos!$A$8:$B$652,2,0)</f>
        <v>2.4662697723036864E-3</v>
      </c>
    </row>
    <row r="65" spans="1:13" s="166" customFormat="1" x14ac:dyDescent="0.35">
      <c r="A65" s="166">
        <f t="shared" si="8"/>
        <v>305</v>
      </c>
      <c r="B65" s="163">
        <v>46419</v>
      </c>
      <c r="C65" s="179">
        <f t="shared" si="3"/>
        <v>4763611321.6327534</v>
      </c>
      <c r="D65" s="179">
        <f t="shared" si="4"/>
        <v>11748350.609546473</v>
      </c>
      <c r="E65" s="179">
        <f t="shared" si="7"/>
        <v>4775359672.2423</v>
      </c>
      <c r="F65" s="179"/>
      <c r="G65" s="179">
        <f>'Fluxo dív. garantidas - RRF'!K64+'Art. 9º-A'!I65</f>
        <v>164804685.91323018</v>
      </c>
      <c r="H65" s="179">
        <f t="shared" si="9"/>
        <v>0</v>
      </c>
      <c r="I65" s="179">
        <f t="shared" si="10"/>
        <v>16197260.190673869</v>
      </c>
      <c r="J65" s="179">
        <f t="shared" si="6"/>
        <v>0</v>
      </c>
      <c r="K65" s="179">
        <f t="shared" si="1"/>
        <v>16197260.190673869</v>
      </c>
      <c r="L65" s="179">
        <f t="shared" si="2"/>
        <v>4923967097.9648561</v>
      </c>
      <c r="M65" s="165">
        <f>VLOOKUP(B65,Encargos!$A$8:$B$652,2,0)</f>
        <v>2.4662697723036864E-3</v>
      </c>
    </row>
    <row r="66" spans="1:13" s="166" customFormat="1" x14ac:dyDescent="0.35">
      <c r="A66" s="166">
        <f t="shared" si="8"/>
        <v>304</v>
      </c>
      <c r="B66" s="163">
        <v>46447</v>
      </c>
      <c r="C66" s="179">
        <f t="shared" si="3"/>
        <v>4923967097.9648561</v>
      </c>
      <c r="D66" s="179">
        <f t="shared" si="4"/>
        <v>12143831.213528629</v>
      </c>
      <c r="E66" s="179">
        <f t="shared" si="7"/>
        <v>4936110929.1783848</v>
      </c>
      <c r="F66" s="179"/>
      <c r="G66" s="179">
        <f>'Fluxo dív. garantidas - RRF'!K65+'Art. 9º-A'!I66</f>
        <v>250298886.95747617</v>
      </c>
      <c r="H66" s="179">
        <f t="shared" si="9"/>
        <v>0</v>
      </c>
      <c r="I66" s="179">
        <f t="shared" si="10"/>
        <v>17060558.605710071</v>
      </c>
      <c r="J66" s="179">
        <f t="shared" si="6"/>
        <v>0</v>
      </c>
      <c r="K66" s="179">
        <f t="shared" si="1"/>
        <v>17060558.605710071</v>
      </c>
      <c r="L66" s="179">
        <f t="shared" si="2"/>
        <v>5169349257.5301514</v>
      </c>
      <c r="M66" s="165">
        <f>VLOOKUP(B66,Encargos!$A$8:$B$652,2,0)</f>
        <v>2.4662697723036864E-3</v>
      </c>
    </row>
    <row r="67" spans="1:13" s="166" customFormat="1" x14ac:dyDescent="0.35">
      <c r="A67" s="166">
        <f t="shared" si="8"/>
        <v>303</v>
      </c>
      <c r="B67" s="163">
        <v>46478</v>
      </c>
      <c r="C67" s="179">
        <f t="shared" si="3"/>
        <v>5169349257.5301514</v>
      </c>
      <c r="D67" s="179">
        <f t="shared" si="4"/>
        <v>12749009.816327117</v>
      </c>
      <c r="E67" s="179">
        <f t="shared" si="7"/>
        <v>5182098267.3464785</v>
      </c>
      <c r="F67" s="179"/>
      <c r="G67" s="179">
        <f>'Fluxo dív. garantidas - RRF'!K66+'Art. 9º-A'!I67</f>
        <v>160461586.68781647</v>
      </c>
      <c r="H67" s="179">
        <f t="shared" si="9"/>
        <v>0</v>
      </c>
      <c r="I67" s="179">
        <f t="shared" si="10"/>
        <v>17632210.739387114</v>
      </c>
      <c r="J67" s="179">
        <f t="shared" si="6"/>
        <v>0</v>
      </c>
      <c r="K67" s="179">
        <f t="shared" si="1"/>
        <v>17632210.739387114</v>
      </c>
      <c r="L67" s="179">
        <f t="shared" si="2"/>
        <v>5324927643.2949076</v>
      </c>
      <c r="M67" s="165">
        <f>VLOOKUP(B67,Encargos!$A$8:$B$652,2,0)</f>
        <v>2.4662697723036864E-3</v>
      </c>
    </row>
    <row r="68" spans="1:13" s="166" customFormat="1" x14ac:dyDescent="0.35">
      <c r="A68" s="166">
        <f t="shared" si="8"/>
        <v>302</v>
      </c>
      <c r="B68" s="163">
        <v>46508</v>
      </c>
      <c r="C68" s="179">
        <f t="shared" si="3"/>
        <v>5324927643.2949076</v>
      </c>
      <c r="D68" s="179">
        <f t="shared" si="4"/>
        <v>13132708.086362537</v>
      </c>
      <c r="E68" s="179">
        <f t="shared" si="7"/>
        <v>5338060351.3812704</v>
      </c>
      <c r="F68" s="179"/>
      <c r="G68" s="179">
        <f>'Fluxo dív. garantidas - RRF'!K67+'Art. 9º-A'!I68</f>
        <v>234287674.83559024</v>
      </c>
      <c r="H68" s="179">
        <f t="shared" si="9"/>
        <v>0</v>
      </c>
      <c r="I68" s="179">
        <f t="shared" si="10"/>
        <v>18451483.530519407</v>
      </c>
      <c r="J68" s="179">
        <f t="shared" si="6"/>
        <v>0</v>
      </c>
      <c r="K68" s="179">
        <f t="shared" si="1"/>
        <v>18451483.530519407</v>
      </c>
      <c r="L68" s="179">
        <f t="shared" si="2"/>
        <v>5553896542.6863413</v>
      </c>
      <c r="M68" s="165">
        <f>VLOOKUP(B68,Encargos!$A$8:$B$652,2,0)</f>
        <v>2.4662697723036864E-3</v>
      </c>
    </row>
    <row r="69" spans="1:13" s="166" customFormat="1" x14ac:dyDescent="0.35">
      <c r="A69" s="166">
        <f t="shared" si="8"/>
        <v>301</v>
      </c>
      <c r="B69" s="163">
        <v>46539</v>
      </c>
      <c r="C69" s="179">
        <f t="shared" si="3"/>
        <v>5553896542.6863413</v>
      </c>
      <c r="D69" s="179">
        <f t="shared" ref="D69:D132" si="11">C69*M69</f>
        <v>21599103.654507183</v>
      </c>
      <c r="E69" s="179">
        <f t="shared" ref="E69:E132" si="12">C69+D69</f>
        <v>5575495646.3408489</v>
      </c>
      <c r="F69" s="179"/>
      <c r="G69" s="179"/>
      <c r="H69" s="179">
        <f t="shared" ref="H69:H132" si="13">SUM(E69:G69)*$N$4</f>
        <v>0</v>
      </c>
      <c r="I69" s="179">
        <f t="shared" si="5"/>
        <v>18523241.349969599</v>
      </c>
      <c r="J69" s="179">
        <f t="shared" si="6"/>
        <v>0</v>
      </c>
      <c r="K69" s="179">
        <f t="shared" si="1"/>
        <v>18523241.349969599</v>
      </c>
      <c r="L69" s="179">
        <f t="shared" ref="L69:L132" si="14">SUM(E69:H69)-I69</f>
        <v>5556972404.9908791</v>
      </c>
      <c r="M69" s="165">
        <f>VLOOKUP(B69,Encargos!$A$8:$B$652,2,0)</f>
        <v>3.8890000000000001E-3</v>
      </c>
    </row>
    <row r="70" spans="1:13" s="166" customFormat="1" x14ac:dyDescent="0.35">
      <c r="A70" s="166">
        <f t="shared" si="8"/>
        <v>300</v>
      </c>
      <c r="B70" s="163">
        <v>46569</v>
      </c>
      <c r="C70" s="179">
        <f t="shared" si="3"/>
        <v>5556972404.9908791</v>
      </c>
      <c r="D70" s="179">
        <f t="shared" si="11"/>
        <v>19699467.175692666</v>
      </c>
      <c r="E70" s="179">
        <f t="shared" si="12"/>
        <v>5576671872.1665716</v>
      </c>
      <c r="F70" s="179"/>
      <c r="G70" s="179">
        <f>-(E70)</f>
        <v>-5576671872.1665716</v>
      </c>
      <c r="H70" s="179">
        <f t="shared" si="13"/>
        <v>0</v>
      </c>
      <c r="I70" s="179">
        <f t="shared" si="5"/>
        <v>0</v>
      </c>
      <c r="J70" s="179">
        <f t="shared" si="6"/>
        <v>0</v>
      </c>
      <c r="K70" s="179">
        <f t="shared" si="1"/>
        <v>0</v>
      </c>
      <c r="L70" s="179">
        <f t="shared" si="14"/>
        <v>0</v>
      </c>
      <c r="M70" s="165">
        <f>VLOOKUP(B70,Encargos!$A$8:$B$652,2,0)</f>
        <v>3.545E-3</v>
      </c>
    </row>
    <row r="71" spans="1:13" x14ac:dyDescent="0.35">
      <c r="A71">
        <f t="shared" si="8"/>
        <v>299</v>
      </c>
      <c r="B71" s="1">
        <v>46600</v>
      </c>
      <c r="C71" s="6">
        <f t="shared" ref="C71:C134" si="15">L70</f>
        <v>0</v>
      </c>
      <c r="D71" s="6">
        <f t="shared" si="11"/>
        <v>0</v>
      </c>
      <c r="E71" s="6">
        <f t="shared" si="12"/>
        <v>0</v>
      </c>
      <c r="F71" s="6"/>
      <c r="G71" s="6"/>
      <c r="H71" s="6">
        <f t="shared" si="13"/>
        <v>0</v>
      </c>
      <c r="I71" s="6">
        <f t="shared" si="5"/>
        <v>0</v>
      </c>
      <c r="J71" s="6">
        <f t="shared" si="6"/>
        <v>0</v>
      </c>
      <c r="K71" s="6">
        <f t="shared" ref="K71:K134" si="16">I71-J71</f>
        <v>0</v>
      </c>
      <c r="L71" s="6">
        <f t="shared" si="14"/>
        <v>0</v>
      </c>
      <c r="M71" s="17">
        <f>VLOOKUP(B71,Encargos!$A$8:$B$652,2,0)</f>
        <v>4.2339999999999999E-3</v>
      </c>
    </row>
    <row r="72" spans="1:13" x14ac:dyDescent="0.35">
      <c r="A72">
        <f t="shared" si="8"/>
        <v>298</v>
      </c>
      <c r="B72" s="1">
        <v>46631</v>
      </c>
      <c r="C72" s="6">
        <f t="shared" si="15"/>
        <v>0</v>
      </c>
      <c r="D72" s="6">
        <f t="shared" si="11"/>
        <v>0</v>
      </c>
      <c r="E72" s="6">
        <f t="shared" si="12"/>
        <v>0</v>
      </c>
      <c r="F72" s="6"/>
      <c r="G72" s="6"/>
      <c r="H72" s="6">
        <f t="shared" si="13"/>
        <v>0</v>
      </c>
      <c r="I72" s="6">
        <f t="shared" si="5"/>
        <v>0</v>
      </c>
      <c r="J72" s="6">
        <f t="shared" si="6"/>
        <v>0</v>
      </c>
      <c r="K72" s="6">
        <f t="shared" si="16"/>
        <v>0</v>
      </c>
      <c r="L72" s="6">
        <f t="shared" si="14"/>
        <v>0</v>
      </c>
      <c r="M72" s="17">
        <f>VLOOKUP(B72,Encargos!$A$8:$B$652,2,0)</f>
        <v>4.2339999999999999E-3</v>
      </c>
    </row>
    <row r="73" spans="1:13" x14ac:dyDescent="0.35">
      <c r="A73">
        <f t="shared" si="8"/>
        <v>297</v>
      </c>
      <c r="B73" s="1">
        <v>46661</v>
      </c>
      <c r="C73" s="6">
        <f t="shared" si="15"/>
        <v>0</v>
      </c>
      <c r="D73" s="6">
        <f t="shared" si="11"/>
        <v>0</v>
      </c>
      <c r="E73" s="6">
        <f t="shared" si="12"/>
        <v>0</v>
      </c>
      <c r="F73" s="6"/>
      <c r="G73" s="6"/>
      <c r="H73" s="6">
        <f t="shared" si="13"/>
        <v>0</v>
      </c>
      <c r="I73" s="6">
        <f t="shared" si="5"/>
        <v>0</v>
      </c>
      <c r="J73" s="6">
        <f t="shared" si="6"/>
        <v>0</v>
      </c>
      <c r="K73" s="6">
        <f t="shared" si="16"/>
        <v>0</v>
      </c>
      <c r="L73" s="6">
        <f t="shared" si="14"/>
        <v>0</v>
      </c>
      <c r="M73" s="17">
        <f>VLOOKUP(B73,Encargos!$A$8:$B$652,2,0)</f>
        <v>4.2339999999999999E-3</v>
      </c>
    </row>
    <row r="74" spans="1:13" x14ac:dyDescent="0.35">
      <c r="A74">
        <f t="shared" si="8"/>
        <v>296</v>
      </c>
      <c r="B74" s="1">
        <v>46692</v>
      </c>
      <c r="C74" s="6">
        <f t="shared" si="15"/>
        <v>0</v>
      </c>
      <c r="D74" s="6">
        <f t="shared" si="11"/>
        <v>0</v>
      </c>
      <c r="E74" s="6">
        <f t="shared" si="12"/>
        <v>0</v>
      </c>
      <c r="F74" s="6"/>
      <c r="G74" s="6"/>
      <c r="H74" s="6">
        <f t="shared" si="13"/>
        <v>0</v>
      </c>
      <c r="I74" s="6">
        <f t="shared" ref="I74:I137" si="17">PMT($N$4,A74,-SUM(E74:G74))</f>
        <v>0</v>
      </c>
      <c r="J74" s="6">
        <f t="shared" ref="J74:J137" si="18">H74</f>
        <v>0</v>
      </c>
      <c r="K74" s="6">
        <f t="shared" si="16"/>
        <v>0</v>
      </c>
      <c r="L74" s="6">
        <f t="shared" si="14"/>
        <v>0</v>
      </c>
      <c r="M74" s="17">
        <f>VLOOKUP(B74,Encargos!$A$8:$B$652,2,0)</f>
        <v>3.8890000000000001E-3</v>
      </c>
    </row>
    <row r="75" spans="1:13" x14ac:dyDescent="0.35">
      <c r="A75">
        <f t="shared" si="8"/>
        <v>295</v>
      </c>
      <c r="B75" s="1">
        <v>46722</v>
      </c>
      <c r="C75" s="6">
        <f t="shared" si="15"/>
        <v>0</v>
      </c>
      <c r="D75" s="6">
        <f t="shared" si="11"/>
        <v>0</v>
      </c>
      <c r="E75" s="6">
        <f t="shared" si="12"/>
        <v>0</v>
      </c>
      <c r="F75" s="6"/>
      <c r="G75" s="6"/>
      <c r="H75" s="6">
        <f t="shared" si="13"/>
        <v>0</v>
      </c>
      <c r="I75" s="6">
        <f t="shared" si="17"/>
        <v>0</v>
      </c>
      <c r="J75" s="6">
        <f t="shared" si="18"/>
        <v>0</v>
      </c>
      <c r="K75" s="6">
        <f t="shared" si="16"/>
        <v>0</v>
      </c>
      <c r="L75" s="6">
        <f t="shared" si="14"/>
        <v>0</v>
      </c>
      <c r="M75" s="17">
        <f>VLOOKUP(B75,Encargos!$A$8:$B$652,2,0)</f>
        <v>3.545E-3</v>
      </c>
    </row>
    <row r="76" spans="1:13" x14ac:dyDescent="0.35">
      <c r="A76">
        <f t="shared" ref="A76:A139" si="19">A75-1</f>
        <v>294</v>
      </c>
      <c r="B76" s="1">
        <v>46753</v>
      </c>
      <c r="C76" s="6">
        <f t="shared" si="15"/>
        <v>0</v>
      </c>
      <c r="D76" s="6">
        <f t="shared" si="11"/>
        <v>0</v>
      </c>
      <c r="E76" s="6">
        <f t="shared" si="12"/>
        <v>0</v>
      </c>
      <c r="F76" s="6"/>
      <c r="G76" s="6"/>
      <c r="H76" s="6">
        <f t="shared" si="13"/>
        <v>0</v>
      </c>
      <c r="I76" s="6">
        <f t="shared" si="17"/>
        <v>0</v>
      </c>
      <c r="J76" s="6">
        <f t="shared" si="18"/>
        <v>0</v>
      </c>
      <c r="K76" s="6">
        <f t="shared" si="16"/>
        <v>0</v>
      </c>
      <c r="L76" s="6">
        <f t="shared" si="14"/>
        <v>0</v>
      </c>
      <c r="M76" s="17">
        <f>VLOOKUP(B76,Encargos!$A$8:$B$652,2,0)</f>
        <v>3.545E-3</v>
      </c>
    </row>
    <row r="77" spans="1:13" x14ac:dyDescent="0.35">
      <c r="A77">
        <f t="shared" si="19"/>
        <v>293</v>
      </c>
      <c r="B77" s="1">
        <v>46784</v>
      </c>
      <c r="C77" s="6">
        <f t="shared" si="15"/>
        <v>0</v>
      </c>
      <c r="D77" s="6">
        <f t="shared" si="11"/>
        <v>0</v>
      </c>
      <c r="E77" s="6">
        <f t="shared" si="12"/>
        <v>0</v>
      </c>
      <c r="F77" s="6"/>
      <c r="G77" s="6"/>
      <c r="H77" s="6">
        <f t="shared" si="13"/>
        <v>0</v>
      </c>
      <c r="I77" s="6">
        <f t="shared" si="17"/>
        <v>0</v>
      </c>
      <c r="J77" s="6">
        <f t="shared" si="18"/>
        <v>0</v>
      </c>
      <c r="K77" s="6">
        <f t="shared" si="16"/>
        <v>0</v>
      </c>
      <c r="L77" s="6">
        <f t="shared" si="14"/>
        <v>0</v>
      </c>
      <c r="M77" s="17">
        <f>VLOOKUP(B77,Encargos!$A$8:$B$652,2,0)</f>
        <v>4.5789999999999997E-3</v>
      </c>
    </row>
    <row r="78" spans="1:13" x14ac:dyDescent="0.35">
      <c r="A78">
        <f t="shared" si="19"/>
        <v>292</v>
      </c>
      <c r="B78" s="1">
        <v>46813</v>
      </c>
      <c r="C78" s="6">
        <f t="shared" si="15"/>
        <v>0</v>
      </c>
      <c r="D78" s="6">
        <f t="shared" si="11"/>
        <v>0</v>
      </c>
      <c r="E78" s="6">
        <f t="shared" si="12"/>
        <v>0</v>
      </c>
      <c r="F78" s="6"/>
      <c r="G78" s="6"/>
      <c r="H78" s="6">
        <f t="shared" si="13"/>
        <v>0</v>
      </c>
      <c r="I78" s="6">
        <f t="shared" si="17"/>
        <v>0</v>
      </c>
      <c r="J78" s="6">
        <f t="shared" si="18"/>
        <v>0</v>
      </c>
      <c r="K78" s="6">
        <f t="shared" si="16"/>
        <v>0</v>
      </c>
      <c r="L78" s="6">
        <f t="shared" si="14"/>
        <v>0</v>
      </c>
      <c r="M78" s="17">
        <f>VLOOKUP(B78,Encargos!$A$8:$B$652,2,0)</f>
        <v>3.947E-3</v>
      </c>
    </row>
    <row r="79" spans="1:13" x14ac:dyDescent="0.35">
      <c r="A79">
        <f t="shared" si="19"/>
        <v>291</v>
      </c>
      <c r="B79" s="1">
        <v>46844</v>
      </c>
      <c r="C79" s="6">
        <f t="shared" si="15"/>
        <v>0</v>
      </c>
      <c r="D79" s="6">
        <f t="shared" si="11"/>
        <v>0</v>
      </c>
      <c r="E79" s="6">
        <f t="shared" si="12"/>
        <v>0</v>
      </c>
      <c r="F79" s="6"/>
      <c r="G79" s="6"/>
      <c r="H79" s="6">
        <f t="shared" si="13"/>
        <v>0</v>
      </c>
      <c r="I79" s="6">
        <f t="shared" si="17"/>
        <v>0</v>
      </c>
      <c r="J79" s="6">
        <f t="shared" si="18"/>
        <v>0</v>
      </c>
      <c r="K79" s="6">
        <f t="shared" si="16"/>
        <v>0</v>
      </c>
      <c r="L79" s="6">
        <f t="shared" si="14"/>
        <v>0</v>
      </c>
      <c r="M79" s="17">
        <f>VLOOKUP(B79,Encargos!$A$8:$B$652,2,0)</f>
        <v>3.2529999999999998E-3</v>
      </c>
    </row>
    <row r="80" spans="1:13" x14ac:dyDescent="0.35">
      <c r="A80">
        <f t="shared" si="19"/>
        <v>290</v>
      </c>
      <c r="B80" s="1">
        <v>46874</v>
      </c>
      <c r="C80" s="6">
        <f t="shared" si="15"/>
        <v>0</v>
      </c>
      <c r="D80" s="6">
        <f t="shared" si="11"/>
        <v>0</v>
      </c>
      <c r="E80" s="6">
        <f t="shared" si="12"/>
        <v>0</v>
      </c>
      <c r="F80" s="6"/>
      <c r="G80" s="6"/>
      <c r="H80" s="6">
        <f t="shared" si="13"/>
        <v>0</v>
      </c>
      <c r="I80" s="6">
        <f t="shared" si="17"/>
        <v>0</v>
      </c>
      <c r="J80" s="6">
        <f t="shared" si="18"/>
        <v>0</v>
      </c>
      <c r="K80" s="6">
        <f t="shared" si="16"/>
        <v>0</v>
      </c>
      <c r="L80" s="6">
        <f t="shared" si="14"/>
        <v>0</v>
      </c>
      <c r="M80" s="17">
        <f>VLOOKUP(B80,Encargos!$A$8:$B$652,2,0)</f>
        <v>4.6430000000000004E-3</v>
      </c>
    </row>
    <row r="81" spans="1:13" x14ac:dyDescent="0.35">
      <c r="A81">
        <f t="shared" si="19"/>
        <v>289</v>
      </c>
      <c r="B81" s="1">
        <v>46905</v>
      </c>
      <c r="C81" s="6">
        <f t="shared" si="15"/>
        <v>0</v>
      </c>
      <c r="D81" s="6">
        <f t="shared" si="11"/>
        <v>0</v>
      </c>
      <c r="E81" s="6">
        <f t="shared" si="12"/>
        <v>0</v>
      </c>
      <c r="F81" s="6"/>
      <c r="G81" s="6"/>
      <c r="H81" s="6">
        <f t="shared" si="13"/>
        <v>0</v>
      </c>
      <c r="I81" s="6">
        <f t="shared" si="17"/>
        <v>0</v>
      </c>
      <c r="J81" s="6">
        <f t="shared" si="18"/>
        <v>0</v>
      </c>
      <c r="K81" s="6">
        <f t="shared" si="16"/>
        <v>0</v>
      </c>
      <c r="L81" s="6">
        <f t="shared" si="14"/>
        <v>0</v>
      </c>
      <c r="M81" s="17">
        <f>VLOOKUP(B81,Encargos!$A$8:$B$652,2,0)</f>
        <v>2.9060000000000002E-3</v>
      </c>
    </row>
    <row r="82" spans="1:13" x14ac:dyDescent="0.35">
      <c r="A82">
        <f t="shared" si="19"/>
        <v>288</v>
      </c>
      <c r="B82" s="1">
        <v>46935</v>
      </c>
      <c r="C82" s="6">
        <f t="shared" si="15"/>
        <v>0</v>
      </c>
      <c r="D82" s="6">
        <f t="shared" si="11"/>
        <v>0</v>
      </c>
      <c r="E82" s="6">
        <f t="shared" si="12"/>
        <v>0</v>
      </c>
      <c r="F82" s="6"/>
      <c r="G82" s="6"/>
      <c r="H82" s="6">
        <f t="shared" si="13"/>
        <v>0</v>
      </c>
      <c r="I82" s="6">
        <f t="shared" si="17"/>
        <v>0</v>
      </c>
      <c r="J82" s="6">
        <f t="shared" si="18"/>
        <v>0</v>
      </c>
      <c r="K82" s="6">
        <f t="shared" si="16"/>
        <v>0</v>
      </c>
      <c r="L82" s="6">
        <f t="shared" si="14"/>
        <v>0</v>
      </c>
      <c r="M82" s="17">
        <f>VLOOKUP(B82,Encargos!$A$8:$B$652,2,0)</f>
        <v>4.2950000000000002E-3</v>
      </c>
    </row>
    <row r="83" spans="1:13" x14ac:dyDescent="0.35">
      <c r="A83">
        <f t="shared" si="19"/>
        <v>287</v>
      </c>
      <c r="B83" s="1">
        <v>46966</v>
      </c>
      <c r="C83" s="6">
        <f t="shared" si="15"/>
        <v>0</v>
      </c>
      <c r="D83" s="6">
        <f t="shared" si="11"/>
        <v>0</v>
      </c>
      <c r="E83" s="6">
        <f t="shared" si="12"/>
        <v>0</v>
      </c>
      <c r="F83" s="6"/>
      <c r="G83" s="6"/>
      <c r="H83" s="6">
        <f t="shared" si="13"/>
        <v>0</v>
      </c>
      <c r="I83" s="6">
        <f t="shared" si="17"/>
        <v>0</v>
      </c>
      <c r="J83" s="6">
        <f t="shared" si="18"/>
        <v>0</v>
      </c>
      <c r="K83" s="6">
        <f t="shared" si="16"/>
        <v>0</v>
      </c>
      <c r="L83" s="6">
        <f t="shared" si="14"/>
        <v>0</v>
      </c>
      <c r="M83" s="17">
        <f>VLOOKUP(B83,Encargos!$A$8:$B$652,2,0)</f>
        <v>3.947E-3</v>
      </c>
    </row>
    <row r="84" spans="1:13" x14ac:dyDescent="0.35">
      <c r="A84">
        <f t="shared" si="19"/>
        <v>286</v>
      </c>
      <c r="B84" s="1">
        <v>46997</v>
      </c>
      <c r="C84" s="6">
        <f t="shared" si="15"/>
        <v>0</v>
      </c>
      <c r="D84" s="6">
        <f t="shared" si="11"/>
        <v>0</v>
      </c>
      <c r="E84" s="6">
        <f t="shared" si="12"/>
        <v>0</v>
      </c>
      <c r="F84" s="6"/>
      <c r="G84" s="6"/>
      <c r="H84" s="6">
        <f t="shared" si="13"/>
        <v>0</v>
      </c>
      <c r="I84" s="6">
        <f t="shared" si="17"/>
        <v>0</v>
      </c>
      <c r="J84" s="6">
        <f t="shared" si="18"/>
        <v>0</v>
      </c>
      <c r="K84" s="6">
        <f t="shared" si="16"/>
        <v>0</v>
      </c>
      <c r="L84" s="6">
        <f t="shared" si="14"/>
        <v>0</v>
      </c>
      <c r="M84" s="17">
        <f>VLOOKUP(B84,Encargos!$A$8:$B$652,2,0)</f>
        <v>3.947E-3</v>
      </c>
    </row>
    <row r="85" spans="1:13" x14ac:dyDescent="0.35">
      <c r="A85">
        <f t="shared" si="19"/>
        <v>285</v>
      </c>
      <c r="B85" s="1">
        <v>47027</v>
      </c>
      <c r="C85" s="6">
        <f t="shared" si="15"/>
        <v>0</v>
      </c>
      <c r="D85" s="6">
        <f t="shared" si="11"/>
        <v>0</v>
      </c>
      <c r="E85" s="6">
        <f t="shared" si="12"/>
        <v>0</v>
      </c>
      <c r="F85" s="6"/>
      <c r="G85" s="6"/>
      <c r="H85" s="6">
        <f t="shared" si="13"/>
        <v>0</v>
      </c>
      <c r="I85" s="6">
        <f t="shared" si="17"/>
        <v>0</v>
      </c>
      <c r="J85" s="6">
        <f t="shared" si="18"/>
        <v>0</v>
      </c>
      <c r="K85" s="6">
        <f t="shared" si="16"/>
        <v>0</v>
      </c>
      <c r="L85" s="6">
        <f t="shared" si="14"/>
        <v>0</v>
      </c>
      <c r="M85" s="17">
        <f>VLOOKUP(B85,Encargos!$A$8:$B$652,2,0)</f>
        <v>4.6430000000000004E-3</v>
      </c>
    </row>
    <row r="86" spans="1:13" x14ac:dyDescent="0.35">
      <c r="A86">
        <f t="shared" si="19"/>
        <v>284</v>
      </c>
      <c r="B86" s="1">
        <v>47058</v>
      </c>
      <c r="C86" s="6">
        <f t="shared" si="15"/>
        <v>0</v>
      </c>
      <c r="D86" s="6">
        <f t="shared" si="11"/>
        <v>0</v>
      </c>
      <c r="E86" s="6">
        <f t="shared" si="12"/>
        <v>0</v>
      </c>
      <c r="F86" s="6"/>
      <c r="G86" s="6"/>
      <c r="H86" s="6">
        <f t="shared" si="13"/>
        <v>0</v>
      </c>
      <c r="I86" s="6">
        <f t="shared" si="17"/>
        <v>0</v>
      </c>
      <c r="J86" s="6">
        <f t="shared" si="18"/>
        <v>0</v>
      </c>
      <c r="K86" s="6">
        <f t="shared" si="16"/>
        <v>0</v>
      </c>
      <c r="L86" s="6">
        <f t="shared" si="14"/>
        <v>0</v>
      </c>
      <c r="M86" s="17">
        <f>VLOOKUP(B86,Encargos!$A$8:$B$652,2,0)</f>
        <v>3.5999999999999999E-3</v>
      </c>
    </row>
    <row r="87" spans="1:13" x14ac:dyDescent="0.35">
      <c r="A87">
        <f t="shared" si="19"/>
        <v>283</v>
      </c>
      <c r="B87" s="1">
        <v>47088</v>
      </c>
      <c r="C87" s="6">
        <f t="shared" si="15"/>
        <v>0</v>
      </c>
      <c r="D87" s="6">
        <f t="shared" si="11"/>
        <v>0</v>
      </c>
      <c r="E87" s="6">
        <f t="shared" si="12"/>
        <v>0</v>
      </c>
      <c r="F87" s="6"/>
      <c r="G87" s="6"/>
      <c r="H87" s="6">
        <f t="shared" si="13"/>
        <v>0</v>
      </c>
      <c r="I87" s="6">
        <f t="shared" si="17"/>
        <v>0</v>
      </c>
      <c r="J87" s="6">
        <f t="shared" si="18"/>
        <v>0</v>
      </c>
      <c r="K87" s="6">
        <f t="shared" si="16"/>
        <v>0</v>
      </c>
      <c r="L87" s="6">
        <f t="shared" si="14"/>
        <v>0</v>
      </c>
      <c r="M87" s="17">
        <f>VLOOKUP(B87,Encargos!$A$8:$B$652,2,0)</f>
        <v>3.947E-3</v>
      </c>
    </row>
    <row r="88" spans="1:13" x14ac:dyDescent="0.35">
      <c r="A88">
        <f t="shared" si="19"/>
        <v>282</v>
      </c>
      <c r="B88" s="1">
        <v>47119</v>
      </c>
      <c r="C88" s="6">
        <f t="shared" si="15"/>
        <v>0</v>
      </c>
      <c r="D88" s="6">
        <f t="shared" si="11"/>
        <v>0</v>
      </c>
      <c r="E88" s="6">
        <f t="shared" si="12"/>
        <v>0</v>
      </c>
      <c r="F88" s="6"/>
      <c r="G88" s="6"/>
      <c r="H88" s="6">
        <f t="shared" si="13"/>
        <v>0</v>
      </c>
      <c r="I88" s="6">
        <f t="shared" si="17"/>
        <v>0</v>
      </c>
      <c r="J88" s="6">
        <f t="shared" si="18"/>
        <v>0</v>
      </c>
      <c r="K88" s="6">
        <f t="shared" si="16"/>
        <v>0</v>
      </c>
      <c r="L88" s="6">
        <f t="shared" si="14"/>
        <v>0</v>
      </c>
      <c r="M88" s="17">
        <f>VLOOKUP(B88,Encargos!$A$8:$B$652,2,0)</f>
        <v>3.5999999999999999E-3</v>
      </c>
    </row>
    <row r="89" spans="1:13" x14ac:dyDescent="0.35">
      <c r="A89">
        <f t="shared" si="19"/>
        <v>281</v>
      </c>
      <c r="B89" s="1">
        <v>47150</v>
      </c>
      <c r="C89" s="6">
        <f t="shared" si="15"/>
        <v>0</v>
      </c>
      <c r="D89" s="6">
        <f t="shared" si="11"/>
        <v>0</v>
      </c>
      <c r="E89" s="6">
        <f t="shared" si="12"/>
        <v>0</v>
      </c>
      <c r="F89" s="6"/>
      <c r="G89" s="6"/>
      <c r="H89" s="6">
        <f t="shared" si="13"/>
        <v>0</v>
      </c>
      <c r="I89" s="6">
        <f t="shared" si="17"/>
        <v>0</v>
      </c>
      <c r="J89" s="6">
        <f t="shared" si="18"/>
        <v>0</v>
      </c>
      <c r="K89" s="6">
        <f t="shared" si="16"/>
        <v>0</v>
      </c>
      <c r="L89" s="6">
        <f t="shared" si="14"/>
        <v>0</v>
      </c>
      <c r="M89" s="17">
        <f>VLOOKUP(B89,Encargos!$A$8:$B$652,2,0)</f>
        <v>3.5999999999999999E-3</v>
      </c>
    </row>
    <row r="90" spans="1:13" x14ac:dyDescent="0.35">
      <c r="A90">
        <f t="shared" si="19"/>
        <v>280</v>
      </c>
      <c r="B90" s="1">
        <v>47178</v>
      </c>
      <c r="C90" s="6">
        <f t="shared" si="15"/>
        <v>0</v>
      </c>
      <c r="D90" s="6">
        <f t="shared" si="11"/>
        <v>0</v>
      </c>
      <c r="E90" s="6">
        <f t="shared" si="12"/>
        <v>0</v>
      </c>
      <c r="F90" s="6"/>
      <c r="G90" s="6"/>
      <c r="H90" s="6">
        <f t="shared" si="13"/>
        <v>0</v>
      </c>
      <c r="I90" s="6">
        <f t="shared" si="17"/>
        <v>0</v>
      </c>
      <c r="J90" s="6">
        <f t="shared" si="18"/>
        <v>0</v>
      </c>
      <c r="K90" s="6">
        <f t="shared" si="16"/>
        <v>0</v>
      </c>
      <c r="L90" s="6">
        <f t="shared" si="14"/>
        <v>0</v>
      </c>
      <c r="M90" s="17">
        <f>VLOOKUP(B90,Encargos!$A$8:$B$652,2,0)</f>
        <v>4.2640000000000004E-3</v>
      </c>
    </row>
    <row r="91" spans="1:13" x14ac:dyDescent="0.35">
      <c r="A91">
        <f t="shared" si="19"/>
        <v>279</v>
      </c>
      <c r="B91" s="1">
        <v>47209</v>
      </c>
      <c r="C91" s="6">
        <f t="shared" si="15"/>
        <v>0</v>
      </c>
      <c r="D91" s="6">
        <f t="shared" si="11"/>
        <v>0</v>
      </c>
      <c r="E91" s="6">
        <f t="shared" si="12"/>
        <v>0</v>
      </c>
      <c r="F91" s="6"/>
      <c r="G91" s="6"/>
      <c r="H91" s="6">
        <f t="shared" si="13"/>
        <v>0</v>
      </c>
      <c r="I91" s="6">
        <f t="shared" si="17"/>
        <v>0</v>
      </c>
      <c r="J91" s="6">
        <f t="shared" si="18"/>
        <v>0</v>
      </c>
      <c r="K91" s="6">
        <f t="shared" si="16"/>
        <v>0</v>
      </c>
      <c r="L91" s="6">
        <f t="shared" si="14"/>
        <v>0</v>
      </c>
      <c r="M91" s="17">
        <f>VLOOKUP(B91,Encargos!$A$8:$B$652,2,0)</f>
        <v>2.8809999999999999E-3</v>
      </c>
    </row>
    <row r="92" spans="1:13" x14ac:dyDescent="0.35">
      <c r="A92">
        <f t="shared" si="19"/>
        <v>278</v>
      </c>
      <c r="B92" s="1">
        <v>47239</v>
      </c>
      <c r="C92" s="6">
        <f t="shared" si="15"/>
        <v>0</v>
      </c>
      <c r="D92" s="6">
        <f t="shared" si="11"/>
        <v>0</v>
      </c>
      <c r="E92" s="6">
        <f t="shared" si="12"/>
        <v>0</v>
      </c>
      <c r="F92" s="6"/>
      <c r="G92" s="6"/>
      <c r="H92" s="6">
        <f t="shared" si="13"/>
        <v>0</v>
      </c>
      <c r="I92" s="6">
        <f t="shared" si="17"/>
        <v>0</v>
      </c>
      <c r="J92" s="6">
        <f t="shared" si="18"/>
        <v>0</v>
      </c>
      <c r="K92" s="6">
        <f t="shared" si="16"/>
        <v>0</v>
      </c>
      <c r="L92" s="6">
        <f t="shared" si="14"/>
        <v>0</v>
      </c>
      <c r="M92" s="17">
        <f>VLOOKUP(B92,Encargos!$A$8:$B$652,2,0)</f>
        <v>3.9179999999999996E-3</v>
      </c>
    </row>
    <row r="93" spans="1:13" x14ac:dyDescent="0.35">
      <c r="A93">
        <f t="shared" si="19"/>
        <v>277</v>
      </c>
      <c r="B93" s="1">
        <v>47270</v>
      </c>
      <c r="C93" s="6">
        <f t="shared" si="15"/>
        <v>0</v>
      </c>
      <c r="D93" s="6">
        <f t="shared" si="11"/>
        <v>0</v>
      </c>
      <c r="E93" s="6">
        <f t="shared" si="12"/>
        <v>0</v>
      </c>
      <c r="F93" s="6"/>
      <c r="G93" s="6"/>
      <c r="H93" s="6">
        <f t="shared" si="13"/>
        <v>0</v>
      </c>
      <c r="I93" s="6">
        <f t="shared" si="17"/>
        <v>0</v>
      </c>
      <c r="J93" s="6">
        <f t="shared" si="18"/>
        <v>0</v>
      </c>
      <c r="K93" s="6">
        <f t="shared" si="16"/>
        <v>0</v>
      </c>
      <c r="L93" s="6">
        <f t="shared" si="14"/>
        <v>0</v>
      </c>
      <c r="M93" s="17">
        <f>VLOOKUP(B93,Encargos!$A$8:$B$652,2,0)</f>
        <v>3.9179999999999996E-3</v>
      </c>
    </row>
    <row r="94" spans="1:13" x14ac:dyDescent="0.35">
      <c r="A94">
        <f t="shared" si="19"/>
        <v>276</v>
      </c>
      <c r="B94" s="1">
        <v>47300</v>
      </c>
      <c r="C94" s="6">
        <f t="shared" si="15"/>
        <v>0</v>
      </c>
      <c r="D94" s="6">
        <f t="shared" si="11"/>
        <v>0</v>
      </c>
      <c r="E94" s="6">
        <f t="shared" si="12"/>
        <v>0</v>
      </c>
      <c r="F94" s="6"/>
      <c r="G94" s="6"/>
      <c r="H94" s="6">
        <f t="shared" si="13"/>
        <v>0</v>
      </c>
      <c r="I94" s="6">
        <f t="shared" si="17"/>
        <v>0</v>
      </c>
      <c r="J94" s="6">
        <f t="shared" si="18"/>
        <v>0</v>
      </c>
      <c r="K94" s="6">
        <f t="shared" si="16"/>
        <v>0</v>
      </c>
      <c r="L94" s="6">
        <f t="shared" si="14"/>
        <v>0</v>
      </c>
      <c r="M94" s="17">
        <f>VLOOKUP(B94,Encargos!$A$8:$B$652,2,0)</f>
        <v>3.9179999999999996E-3</v>
      </c>
    </row>
    <row r="95" spans="1:13" x14ac:dyDescent="0.35">
      <c r="A95">
        <f t="shared" si="19"/>
        <v>275</v>
      </c>
      <c r="B95" s="1">
        <v>47331</v>
      </c>
      <c r="C95" s="6">
        <f t="shared" si="15"/>
        <v>0</v>
      </c>
      <c r="D95" s="6">
        <f t="shared" si="11"/>
        <v>0</v>
      </c>
      <c r="E95" s="6">
        <f t="shared" si="12"/>
        <v>0</v>
      </c>
      <c r="F95" s="6"/>
      <c r="G95" s="6"/>
      <c r="H95" s="6">
        <f t="shared" si="13"/>
        <v>0</v>
      </c>
      <c r="I95" s="6">
        <f t="shared" si="17"/>
        <v>0</v>
      </c>
      <c r="J95" s="6">
        <f t="shared" si="18"/>
        <v>0</v>
      </c>
      <c r="K95" s="6">
        <f t="shared" si="16"/>
        <v>0</v>
      </c>
      <c r="L95" s="6">
        <f t="shared" si="14"/>
        <v>0</v>
      </c>
      <c r="M95" s="17">
        <f>VLOOKUP(B95,Encargos!$A$8:$B$652,2,0)</f>
        <v>3.9179999999999996E-3</v>
      </c>
    </row>
    <row r="96" spans="1:13" x14ac:dyDescent="0.35">
      <c r="A96">
        <f t="shared" si="19"/>
        <v>274</v>
      </c>
      <c r="B96" s="1">
        <v>47362</v>
      </c>
      <c r="C96" s="6">
        <f t="shared" si="15"/>
        <v>0</v>
      </c>
      <c r="D96" s="6">
        <f t="shared" si="11"/>
        <v>0</v>
      </c>
      <c r="E96" s="6">
        <f t="shared" si="12"/>
        <v>0</v>
      </c>
      <c r="F96" s="6"/>
      <c r="G96" s="6"/>
      <c r="H96" s="6">
        <f t="shared" si="13"/>
        <v>0</v>
      </c>
      <c r="I96" s="6">
        <f t="shared" si="17"/>
        <v>0</v>
      </c>
      <c r="J96" s="6">
        <f t="shared" si="18"/>
        <v>0</v>
      </c>
      <c r="K96" s="6">
        <f t="shared" si="16"/>
        <v>0</v>
      </c>
      <c r="L96" s="6">
        <f t="shared" si="14"/>
        <v>0</v>
      </c>
      <c r="M96" s="17">
        <f>VLOOKUP(B96,Encargos!$A$8:$B$652,2,0)</f>
        <v>4.2640000000000004E-3</v>
      </c>
    </row>
    <row r="97" spans="1:13" x14ac:dyDescent="0.35">
      <c r="A97">
        <f t="shared" si="19"/>
        <v>273</v>
      </c>
      <c r="B97" s="1">
        <v>47392</v>
      </c>
      <c r="C97" s="6">
        <f t="shared" si="15"/>
        <v>0</v>
      </c>
      <c r="D97" s="6">
        <f t="shared" si="11"/>
        <v>0</v>
      </c>
      <c r="E97" s="6">
        <f t="shared" si="12"/>
        <v>0</v>
      </c>
      <c r="F97" s="6"/>
      <c r="G97" s="6"/>
      <c r="H97" s="6">
        <f t="shared" si="13"/>
        <v>0</v>
      </c>
      <c r="I97" s="6">
        <f t="shared" si="17"/>
        <v>0</v>
      </c>
      <c r="J97" s="6">
        <f t="shared" si="18"/>
        <v>0</v>
      </c>
      <c r="K97" s="6">
        <f t="shared" si="16"/>
        <v>0</v>
      </c>
      <c r="L97" s="6">
        <f t="shared" si="14"/>
        <v>0</v>
      </c>
      <c r="M97" s="17">
        <f>VLOOKUP(B97,Encargos!$A$8:$B$652,2,0)</f>
        <v>4.6109999999999996E-3</v>
      </c>
    </row>
    <row r="98" spans="1:13" x14ac:dyDescent="0.35">
      <c r="A98">
        <f t="shared" si="19"/>
        <v>272</v>
      </c>
      <c r="B98" s="1">
        <v>47423</v>
      </c>
      <c r="C98" s="6">
        <f t="shared" si="15"/>
        <v>0</v>
      </c>
      <c r="D98" s="6">
        <f t="shared" si="11"/>
        <v>0</v>
      </c>
      <c r="E98" s="6">
        <f t="shared" si="12"/>
        <v>0</v>
      </c>
      <c r="F98" s="6"/>
      <c r="G98" s="6"/>
      <c r="H98" s="6">
        <f t="shared" si="13"/>
        <v>0</v>
      </c>
      <c r="I98" s="6">
        <f t="shared" si="17"/>
        <v>0</v>
      </c>
      <c r="J98" s="6">
        <f t="shared" si="18"/>
        <v>0</v>
      </c>
      <c r="K98" s="6">
        <f t="shared" si="16"/>
        <v>0</v>
      </c>
      <c r="L98" s="6">
        <f t="shared" si="14"/>
        <v>0</v>
      </c>
      <c r="M98" s="17">
        <f>VLOOKUP(B98,Encargos!$A$8:$B$652,2,0)</f>
        <v>3.2260000000000001E-3</v>
      </c>
    </row>
    <row r="99" spans="1:13" x14ac:dyDescent="0.35">
      <c r="A99">
        <f t="shared" si="19"/>
        <v>271</v>
      </c>
      <c r="B99" s="1">
        <v>47453</v>
      </c>
      <c r="C99" s="6">
        <f t="shared" si="15"/>
        <v>0</v>
      </c>
      <c r="D99" s="6">
        <f t="shared" si="11"/>
        <v>0</v>
      </c>
      <c r="E99" s="6">
        <f t="shared" si="12"/>
        <v>0</v>
      </c>
      <c r="F99" s="6"/>
      <c r="G99" s="6"/>
      <c r="H99" s="6">
        <f t="shared" si="13"/>
        <v>0</v>
      </c>
      <c r="I99" s="6">
        <f t="shared" si="17"/>
        <v>0</v>
      </c>
      <c r="J99" s="6">
        <f t="shared" si="18"/>
        <v>0</v>
      </c>
      <c r="K99" s="6">
        <f t="shared" si="16"/>
        <v>0</v>
      </c>
      <c r="L99" s="6">
        <f t="shared" si="14"/>
        <v>0</v>
      </c>
      <c r="M99" s="17">
        <f>VLOOKUP(B99,Encargos!$A$8:$B$652,2,0)</f>
        <v>4.2640000000000004E-3</v>
      </c>
    </row>
    <row r="100" spans="1:13" x14ac:dyDescent="0.35">
      <c r="A100">
        <f t="shared" si="19"/>
        <v>270</v>
      </c>
      <c r="B100" s="1">
        <v>47484</v>
      </c>
      <c r="C100" s="6">
        <f t="shared" si="15"/>
        <v>0</v>
      </c>
      <c r="D100" s="6">
        <f t="shared" si="11"/>
        <v>0</v>
      </c>
      <c r="E100" s="6">
        <f t="shared" si="12"/>
        <v>0</v>
      </c>
      <c r="F100" s="6"/>
      <c r="G100" s="6"/>
      <c r="H100" s="6">
        <f t="shared" si="13"/>
        <v>0</v>
      </c>
      <c r="I100" s="6">
        <f t="shared" si="17"/>
        <v>0</v>
      </c>
      <c r="J100" s="6">
        <f t="shared" si="18"/>
        <v>0</v>
      </c>
      <c r="K100" s="6">
        <f t="shared" si="16"/>
        <v>0</v>
      </c>
      <c r="L100" s="6">
        <f t="shared" si="14"/>
        <v>0</v>
      </c>
      <c r="M100" s="17">
        <f>VLOOKUP(B100,Encargos!$A$8:$B$652,2,0)</f>
        <v>3.5720000000000001E-3</v>
      </c>
    </row>
    <row r="101" spans="1:13" x14ac:dyDescent="0.35">
      <c r="A101">
        <f t="shared" si="19"/>
        <v>269</v>
      </c>
      <c r="B101" s="1">
        <v>47515</v>
      </c>
      <c r="C101" s="6">
        <f t="shared" si="15"/>
        <v>0</v>
      </c>
      <c r="D101" s="6">
        <f t="shared" si="11"/>
        <v>0</v>
      </c>
      <c r="E101" s="6">
        <f t="shared" si="12"/>
        <v>0</v>
      </c>
      <c r="F101" s="6"/>
      <c r="G101" s="6"/>
      <c r="H101" s="6">
        <f t="shared" si="13"/>
        <v>0</v>
      </c>
      <c r="I101" s="6">
        <f t="shared" si="17"/>
        <v>0</v>
      </c>
      <c r="J101" s="6">
        <f t="shared" si="18"/>
        <v>0</v>
      </c>
      <c r="K101" s="6">
        <f t="shared" si="16"/>
        <v>0</v>
      </c>
      <c r="L101" s="6">
        <f t="shared" si="14"/>
        <v>0</v>
      </c>
      <c r="M101" s="17">
        <f>VLOOKUP(B101,Encargos!$A$8:$B$652,2,0)</f>
        <v>3.5720000000000001E-3</v>
      </c>
    </row>
    <row r="102" spans="1:13" x14ac:dyDescent="0.35">
      <c r="A102">
        <f t="shared" si="19"/>
        <v>268</v>
      </c>
      <c r="B102" s="1">
        <v>47543</v>
      </c>
      <c r="C102" s="6">
        <f t="shared" si="15"/>
        <v>0</v>
      </c>
      <c r="D102" s="6">
        <f t="shared" si="11"/>
        <v>0</v>
      </c>
      <c r="E102" s="6">
        <f t="shared" si="12"/>
        <v>0</v>
      </c>
      <c r="F102" s="6"/>
      <c r="G102" s="6"/>
      <c r="H102" s="6">
        <f t="shared" si="13"/>
        <v>0</v>
      </c>
      <c r="I102" s="6">
        <f t="shared" si="17"/>
        <v>0</v>
      </c>
      <c r="J102" s="6">
        <f t="shared" si="18"/>
        <v>0</v>
      </c>
      <c r="K102" s="6">
        <f t="shared" si="16"/>
        <v>0</v>
      </c>
      <c r="L102" s="6">
        <f t="shared" si="14"/>
        <v>0</v>
      </c>
      <c r="M102" s="17">
        <f>VLOOKUP(B102,Encargos!$A$8:$B$652,2,0)</f>
        <v>4.1739999999999998E-3</v>
      </c>
    </row>
    <row r="103" spans="1:13" x14ac:dyDescent="0.35">
      <c r="A103">
        <f t="shared" si="19"/>
        <v>267</v>
      </c>
      <c r="B103" s="1">
        <v>47574</v>
      </c>
      <c r="C103" s="6">
        <f t="shared" si="15"/>
        <v>0</v>
      </c>
      <c r="D103" s="6">
        <f t="shared" si="11"/>
        <v>0</v>
      </c>
      <c r="E103" s="6">
        <f t="shared" si="12"/>
        <v>0</v>
      </c>
      <c r="F103" s="6"/>
      <c r="G103" s="6"/>
      <c r="H103" s="6">
        <f t="shared" si="13"/>
        <v>0</v>
      </c>
      <c r="I103" s="6">
        <f t="shared" si="17"/>
        <v>0</v>
      </c>
      <c r="J103" s="6">
        <f t="shared" si="18"/>
        <v>0</v>
      </c>
      <c r="K103" s="6">
        <f t="shared" si="16"/>
        <v>0</v>
      </c>
      <c r="L103" s="6">
        <f t="shared" si="14"/>
        <v>0</v>
      </c>
      <c r="M103" s="17">
        <f>VLOOKUP(B103,Encargos!$A$8:$B$652,2,0)</f>
        <v>3.4899999999999996E-3</v>
      </c>
    </row>
    <row r="104" spans="1:13" x14ac:dyDescent="0.35">
      <c r="A104">
        <f t="shared" si="19"/>
        <v>266</v>
      </c>
      <c r="B104" s="1">
        <v>47604</v>
      </c>
      <c r="C104" s="6">
        <f t="shared" si="15"/>
        <v>0</v>
      </c>
      <c r="D104" s="6">
        <f t="shared" si="11"/>
        <v>0</v>
      </c>
      <c r="E104" s="6">
        <f t="shared" si="12"/>
        <v>0</v>
      </c>
      <c r="F104" s="6"/>
      <c r="G104" s="6"/>
      <c r="H104" s="6">
        <f t="shared" si="13"/>
        <v>0</v>
      </c>
      <c r="I104" s="6">
        <f t="shared" si="17"/>
        <v>0</v>
      </c>
      <c r="J104" s="6">
        <f t="shared" si="18"/>
        <v>0</v>
      </c>
      <c r="K104" s="6">
        <f t="shared" si="16"/>
        <v>0</v>
      </c>
      <c r="L104" s="6">
        <f t="shared" si="14"/>
        <v>0</v>
      </c>
      <c r="M104" s="17">
        <f>VLOOKUP(B104,Encargos!$A$8:$B$652,2,0)</f>
        <v>3.1490000000000003E-3</v>
      </c>
    </row>
    <row r="105" spans="1:13" x14ac:dyDescent="0.35">
      <c r="A105">
        <f t="shared" si="19"/>
        <v>265</v>
      </c>
      <c r="B105" s="1">
        <v>47635</v>
      </c>
      <c r="C105" s="6">
        <f t="shared" si="15"/>
        <v>0</v>
      </c>
      <c r="D105" s="6">
        <f t="shared" si="11"/>
        <v>0</v>
      </c>
      <c r="E105" s="6">
        <f t="shared" si="12"/>
        <v>0</v>
      </c>
      <c r="F105" s="6"/>
      <c r="G105" s="6"/>
      <c r="H105" s="6">
        <f t="shared" si="13"/>
        <v>0</v>
      </c>
      <c r="I105" s="6">
        <f t="shared" si="17"/>
        <v>0</v>
      </c>
      <c r="J105" s="6">
        <f t="shared" si="18"/>
        <v>0</v>
      </c>
      <c r="K105" s="6">
        <f t="shared" si="16"/>
        <v>0</v>
      </c>
      <c r="L105" s="6">
        <f t="shared" si="14"/>
        <v>0</v>
      </c>
      <c r="M105" s="17">
        <f>VLOOKUP(B105,Encargos!$A$8:$B$652,2,0)</f>
        <v>3.8319999999999999E-3</v>
      </c>
    </row>
    <row r="106" spans="1:13" x14ac:dyDescent="0.35">
      <c r="A106">
        <f t="shared" si="19"/>
        <v>264</v>
      </c>
      <c r="B106" s="1">
        <v>47665</v>
      </c>
      <c r="C106" s="6">
        <f t="shared" si="15"/>
        <v>0</v>
      </c>
      <c r="D106" s="6">
        <f t="shared" si="11"/>
        <v>0</v>
      </c>
      <c r="E106" s="6">
        <f t="shared" si="12"/>
        <v>0</v>
      </c>
      <c r="F106" s="6"/>
      <c r="G106" s="6"/>
      <c r="H106" s="6">
        <f t="shared" si="13"/>
        <v>0</v>
      </c>
      <c r="I106" s="6">
        <f t="shared" si="17"/>
        <v>0</v>
      </c>
      <c r="J106" s="6">
        <f t="shared" si="18"/>
        <v>0</v>
      </c>
      <c r="K106" s="6">
        <f t="shared" si="16"/>
        <v>0</v>
      </c>
      <c r="L106" s="6">
        <f t="shared" si="14"/>
        <v>0</v>
      </c>
      <c r="M106" s="17">
        <f>VLOOKUP(B106,Encargos!$A$8:$B$652,2,0)</f>
        <v>4.1739999999999998E-3</v>
      </c>
    </row>
    <row r="107" spans="1:13" x14ac:dyDescent="0.35">
      <c r="A107">
        <f t="shared" si="19"/>
        <v>263</v>
      </c>
      <c r="B107" s="1">
        <v>47696</v>
      </c>
      <c r="C107" s="6">
        <f t="shared" si="15"/>
        <v>0</v>
      </c>
      <c r="D107" s="6">
        <f t="shared" si="11"/>
        <v>0</v>
      </c>
      <c r="E107" s="6">
        <f t="shared" si="12"/>
        <v>0</v>
      </c>
      <c r="F107" s="6"/>
      <c r="G107" s="6"/>
      <c r="H107" s="6">
        <f t="shared" si="13"/>
        <v>0</v>
      </c>
      <c r="I107" s="6">
        <f t="shared" si="17"/>
        <v>0</v>
      </c>
      <c r="J107" s="6">
        <f t="shared" si="18"/>
        <v>0</v>
      </c>
      <c r="K107" s="6">
        <f t="shared" si="16"/>
        <v>0</v>
      </c>
      <c r="L107" s="6">
        <f t="shared" si="14"/>
        <v>0</v>
      </c>
      <c r="M107" s="17">
        <f>VLOOKUP(B107,Encargos!$A$8:$B$652,2,0)</f>
        <v>3.1490000000000003E-3</v>
      </c>
    </row>
    <row r="108" spans="1:13" x14ac:dyDescent="0.35">
      <c r="A108">
        <f t="shared" si="19"/>
        <v>262</v>
      </c>
      <c r="B108" s="1">
        <v>47727</v>
      </c>
      <c r="C108" s="6">
        <f t="shared" si="15"/>
        <v>0</v>
      </c>
      <c r="D108" s="6">
        <f t="shared" si="11"/>
        <v>0</v>
      </c>
      <c r="E108" s="6">
        <f t="shared" si="12"/>
        <v>0</v>
      </c>
      <c r="F108" s="6"/>
      <c r="G108" s="6"/>
      <c r="H108" s="6">
        <f t="shared" si="13"/>
        <v>0</v>
      </c>
      <c r="I108" s="6">
        <f t="shared" si="17"/>
        <v>0</v>
      </c>
      <c r="J108" s="6">
        <f t="shared" si="18"/>
        <v>0</v>
      </c>
      <c r="K108" s="6">
        <f t="shared" si="16"/>
        <v>0</v>
      </c>
      <c r="L108" s="6">
        <f t="shared" si="14"/>
        <v>0</v>
      </c>
      <c r="M108" s="17">
        <f>VLOOKUP(B108,Encargos!$A$8:$B$652,2,0)</f>
        <v>4.516E-3</v>
      </c>
    </row>
    <row r="109" spans="1:13" x14ac:dyDescent="0.35">
      <c r="A109">
        <f t="shared" si="19"/>
        <v>261</v>
      </c>
      <c r="B109" s="1">
        <v>47757</v>
      </c>
      <c r="C109" s="6">
        <f t="shared" si="15"/>
        <v>0</v>
      </c>
      <c r="D109" s="6">
        <f t="shared" si="11"/>
        <v>0</v>
      </c>
      <c r="E109" s="6">
        <f t="shared" si="12"/>
        <v>0</v>
      </c>
      <c r="F109" s="6"/>
      <c r="G109" s="6"/>
      <c r="H109" s="6">
        <f t="shared" si="13"/>
        <v>0</v>
      </c>
      <c r="I109" s="6">
        <f t="shared" si="17"/>
        <v>0</v>
      </c>
      <c r="J109" s="6">
        <f t="shared" si="18"/>
        <v>0</v>
      </c>
      <c r="K109" s="6">
        <f t="shared" si="16"/>
        <v>0</v>
      </c>
      <c r="L109" s="6">
        <f t="shared" si="14"/>
        <v>0</v>
      </c>
      <c r="M109" s="17">
        <f>VLOOKUP(B109,Encargos!$A$8:$B$652,2,0)</f>
        <v>3.4760000000000004E-3</v>
      </c>
    </row>
    <row r="110" spans="1:13" x14ac:dyDescent="0.35">
      <c r="A110">
        <f t="shared" si="19"/>
        <v>260</v>
      </c>
      <c r="B110" s="1">
        <v>47788</v>
      </c>
      <c r="C110" s="6">
        <f t="shared" si="15"/>
        <v>0</v>
      </c>
      <c r="D110" s="6">
        <f t="shared" si="11"/>
        <v>0</v>
      </c>
      <c r="E110" s="6">
        <f t="shared" si="12"/>
        <v>0</v>
      </c>
      <c r="F110" s="6"/>
      <c r="G110" s="6"/>
      <c r="H110" s="6">
        <f t="shared" si="13"/>
        <v>0</v>
      </c>
      <c r="I110" s="6">
        <f t="shared" si="17"/>
        <v>0</v>
      </c>
      <c r="J110" s="6">
        <f t="shared" si="18"/>
        <v>0</v>
      </c>
      <c r="K110" s="6">
        <f t="shared" si="16"/>
        <v>0</v>
      </c>
      <c r="L110" s="6">
        <f t="shared" si="14"/>
        <v>0</v>
      </c>
      <c r="M110" s="17">
        <f>VLOOKUP(B110,Encargos!$A$8:$B$652,2,0)</f>
        <v>2.4659999999999999E-3</v>
      </c>
    </row>
    <row r="111" spans="1:13" x14ac:dyDescent="0.35">
      <c r="A111">
        <f t="shared" si="19"/>
        <v>259</v>
      </c>
      <c r="B111" s="1">
        <v>47818</v>
      </c>
      <c r="C111" s="6">
        <f t="shared" si="15"/>
        <v>0</v>
      </c>
      <c r="D111" s="6">
        <f t="shared" si="11"/>
        <v>0</v>
      </c>
      <c r="E111" s="6">
        <f t="shared" si="12"/>
        <v>0</v>
      </c>
      <c r="F111" s="6"/>
      <c r="G111" s="6"/>
      <c r="H111" s="6">
        <f t="shared" si="13"/>
        <v>0</v>
      </c>
      <c r="I111" s="6">
        <f t="shared" si="17"/>
        <v>0</v>
      </c>
      <c r="J111" s="6">
        <f t="shared" si="18"/>
        <v>0</v>
      </c>
      <c r="K111" s="6">
        <f t="shared" si="16"/>
        <v>0</v>
      </c>
      <c r="L111" s="6">
        <f t="shared" si="14"/>
        <v>0</v>
      </c>
      <c r="M111" s="17">
        <f>VLOOKUP(B111,Encargos!$A$8:$B$652,2,0)</f>
        <v>2.4659999999999999E-3</v>
      </c>
    </row>
    <row r="112" spans="1:13" x14ac:dyDescent="0.35">
      <c r="A112">
        <f t="shared" si="19"/>
        <v>258</v>
      </c>
      <c r="B112" s="1">
        <v>47849</v>
      </c>
      <c r="C112" s="6">
        <f t="shared" si="15"/>
        <v>0</v>
      </c>
      <c r="D112" s="6">
        <f t="shared" si="11"/>
        <v>0</v>
      </c>
      <c r="E112" s="6">
        <f t="shared" si="12"/>
        <v>0</v>
      </c>
      <c r="F112" s="6"/>
      <c r="G112" s="6"/>
      <c r="H112" s="6">
        <f t="shared" si="13"/>
        <v>0</v>
      </c>
      <c r="I112" s="6">
        <f t="shared" si="17"/>
        <v>0</v>
      </c>
      <c r="J112" s="6">
        <f t="shared" si="18"/>
        <v>0</v>
      </c>
      <c r="K112" s="6">
        <f t="shared" si="16"/>
        <v>0</v>
      </c>
      <c r="L112" s="6">
        <f t="shared" si="14"/>
        <v>0</v>
      </c>
      <c r="M112" s="17">
        <f>VLOOKUP(B112,Encargos!$A$8:$B$652,2,0)</f>
        <v>2.4659999999999999E-3</v>
      </c>
    </row>
    <row r="113" spans="1:13" x14ac:dyDescent="0.35">
      <c r="A113">
        <f t="shared" si="19"/>
        <v>257</v>
      </c>
      <c r="B113" s="1">
        <v>47880</v>
      </c>
      <c r="C113" s="6">
        <f t="shared" si="15"/>
        <v>0</v>
      </c>
      <c r="D113" s="6">
        <f t="shared" si="11"/>
        <v>0</v>
      </c>
      <c r="E113" s="6">
        <f t="shared" si="12"/>
        <v>0</v>
      </c>
      <c r="F113" s="6"/>
      <c r="G113" s="6"/>
      <c r="H113" s="6">
        <f t="shared" si="13"/>
        <v>0</v>
      </c>
      <c r="I113" s="6">
        <f t="shared" si="17"/>
        <v>0</v>
      </c>
      <c r="J113" s="6">
        <f t="shared" si="18"/>
        <v>0</v>
      </c>
      <c r="K113" s="6">
        <f t="shared" si="16"/>
        <v>0</v>
      </c>
      <c r="L113" s="6">
        <f t="shared" si="14"/>
        <v>0</v>
      </c>
      <c r="M113" s="17">
        <f>VLOOKUP(B113,Encargos!$A$8:$B$652,2,0)</f>
        <v>2.4659999999999999E-3</v>
      </c>
    </row>
    <row r="114" spans="1:13" x14ac:dyDescent="0.35">
      <c r="A114">
        <f t="shared" si="19"/>
        <v>256</v>
      </c>
      <c r="B114" s="1">
        <v>47908</v>
      </c>
      <c r="C114" s="6">
        <f t="shared" si="15"/>
        <v>0</v>
      </c>
      <c r="D114" s="6">
        <f t="shared" si="11"/>
        <v>0</v>
      </c>
      <c r="E114" s="6">
        <f t="shared" si="12"/>
        <v>0</v>
      </c>
      <c r="F114" s="6"/>
      <c r="G114" s="6"/>
      <c r="H114" s="6">
        <f t="shared" si="13"/>
        <v>0</v>
      </c>
      <c r="I114" s="6">
        <f t="shared" si="17"/>
        <v>0</v>
      </c>
      <c r="J114" s="6">
        <f t="shared" si="18"/>
        <v>0</v>
      </c>
      <c r="K114" s="6">
        <f t="shared" si="16"/>
        <v>0</v>
      </c>
      <c r="L114" s="6">
        <f t="shared" si="14"/>
        <v>0</v>
      </c>
      <c r="M114" s="17">
        <f>VLOOKUP(B114,Encargos!$A$8:$B$652,2,0)</f>
        <v>2.4659999999999999E-3</v>
      </c>
    </row>
    <row r="115" spans="1:13" x14ac:dyDescent="0.35">
      <c r="A115">
        <f t="shared" si="19"/>
        <v>255</v>
      </c>
      <c r="B115" s="1">
        <v>47939</v>
      </c>
      <c r="C115" s="6">
        <f t="shared" si="15"/>
        <v>0</v>
      </c>
      <c r="D115" s="6">
        <f t="shared" si="11"/>
        <v>0</v>
      </c>
      <c r="E115" s="6">
        <f t="shared" si="12"/>
        <v>0</v>
      </c>
      <c r="F115" s="6"/>
      <c r="G115" s="6"/>
      <c r="H115" s="6">
        <f t="shared" si="13"/>
        <v>0</v>
      </c>
      <c r="I115" s="6">
        <f t="shared" si="17"/>
        <v>0</v>
      </c>
      <c r="J115" s="6">
        <f t="shared" si="18"/>
        <v>0</v>
      </c>
      <c r="K115" s="6">
        <f t="shared" si="16"/>
        <v>0</v>
      </c>
      <c r="L115" s="6">
        <f t="shared" si="14"/>
        <v>0</v>
      </c>
      <c r="M115" s="17">
        <f>VLOOKUP(B115,Encargos!$A$8:$B$652,2,0)</f>
        <v>2.4659999999999999E-3</v>
      </c>
    </row>
    <row r="116" spans="1:13" x14ac:dyDescent="0.35">
      <c r="A116">
        <f t="shared" si="19"/>
        <v>254</v>
      </c>
      <c r="B116" s="1">
        <v>47969</v>
      </c>
      <c r="C116" s="6">
        <f t="shared" si="15"/>
        <v>0</v>
      </c>
      <c r="D116" s="6">
        <f t="shared" si="11"/>
        <v>0</v>
      </c>
      <c r="E116" s="6">
        <f t="shared" si="12"/>
        <v>0</v>
      </c>
      <c r="F116" s="6"/>
      <c r="G116" s="6"/>
      <c r="H116" s="6">
        <f t="shared" si="13"/>
        <v>0</v>
      </c>
      <c r="I116" s="6">
        <f t="shared" si="17"/>
        <v>0</v>
      </c>
      <c r="J116" s="6">
        <f t="shared" si="18"/>
        <v>0</v>
      </c>
      <c r="K116" s="6">
        <f t="shared" si="16"/>
        <v>0</v>
      </c>
      <c r="L116" s="6">
        <f t="shared" si="14"/>
        <v>0</v>
      </c>
      <c r="M116" s="17">
        <f>VLOOKUP(B116,Encargos!$A$8:$B$652,2,0)</f>
        <v>2.4659999999999999E-3</v>
      </c>
    </row>
    <row r="117" spans="1:13" x14ac:dyDescent="0.35">
      <c r="A117">
        <f t="shared" si="19"/>
        <v>253</v>
      </c>
      <c r="B117" s="1">
        <v>48000</v>
      </c>
      <c r="C117" s="6">
        <f t="shared" si="15"/>
        <v>0</v>
      </c>
      <c r="D117" s="6">
        <f t="shared" si="11"/>
        <v>0</v>
      </c>
      <c r="E117" s="6">
        <f t="shared" si="12"/>
        <v>0</v>
      </c>
      <c r="F117" s="6"/>
      <c r="G117" s="6"/>
      <c r="H117" s="6">
        <f t="shared" si="13"/>
        <v>0</v>
      </c>
      <c r="I117" s="6">
        <f t="shared" si="17"/>
        <v>0</v>
      </c>
      <c r="J117" s="6">
        <f t="shared" si="18"/>
        <v>0</v>
      </c>
      <c r="K117" s="6">
        <f t="shared" si="16"/>
        <v>0</v>
      </c>
      <c r="L117" s="6">
        <f t="shared" si="14"/>
        <v>0</v>
      </c>
      <c r="M117" s="17">
        <f>VLOOKUP(B117,Encargos!$A$8:$B$652,2,0)</f>
        <v>2.4659999999999999E-3</v>
      </c>
    </row>
    <row r="118" spans="1:13" x14ac:dyDescent="0.35">
      <c r="A118">
        <f t="shared" si="19"/>
        <v>252</v>
      </c>
      <c r="B118" s="1">
        <v>48030</v>
      </c>
      <c r="C118" s="6">
        <f t="shared" si="15"/>
        <v>0</v>
      </c>
      <c r="D118" s="6">
        <f t="shared" si="11"/>
        <v>0</v>
      </c>
      <c r="E118" s="6">
        <f t="shared" si="12"/>
        <v>0</v>
      </c>
      <c r="F118" s="6"/>
      <c r="G118" s="6"/>
      <c r="H118" s="6">
        <f t="shared" si="13"/>
        <v>0</v>
      </c>
      <c r="I118" s="6">
        <f t="shared" si="17"/>
        <v>0</v>
      </c>
      <c r="J118" s="6">
        <f t="shared" si="18"/>
        <v>0</v>
      </c>
      <c r="K118" s="6">
        <f t="shared" si="16"/>
        <v>0</v>
      </c>
      <c r="L118" s="6">
        <f t="shared" si="14"/>
        <v>0</v>
      </c>
      <c r="M118" s="17">
        <f>VLOOKUP(B118,Encargos!$A$8:$B$652,2,0)</f>
        <v>2.4659999999999999E-3</v>
      </c>
    </row>
    <row r="119" spans="1:13" x14ac:dyDescent="0.35">
      <c r="A119">
        <f t="shared" si="19"/>
        <v>251</v>
      </c>
      <c r="B119" s="1">
        <v>48061</v>
      </c>
      <c r="C119" s="6">
        <f t="shared" si="15"/>
        <v>0</v>
      </c>
      <c r="D119" s="6">
        <f t="shared" si="11"/>
        <v>0</v>
      </c>
      <c r="E119" s="6">
        <f t="shared" si="12"/>
        <v>0</v>
      </c>
      <c r="F119" s="6"/>
      <c r="G119" s="6"/>
      <c r="H119" s="6">
        <f t="shared" si="13"/>
        <v>0</v>
      </c>
      <c r="I119" s="6">
        <f t="shared" si="17"/>
        <v>0</v>
      </c>
      <c r="J119" s="6">
        <f t="shared" si="18"/>
        <v>0</v>
      </c>
      <c r="K119" s="6">
        <f t="shared" si="16"/>
        <v>0</v>
      </c>
      <c r="L119" s="6">
        <f t="shared" si="14"/>
        <v>0</v>
      </c>
      <c r="M119" s="17">
        <f>VLOOKUP(B119,Encargos!$A$8:$B$652,2,0)</f>
        <v>2.4659999999999999E-3</v>
      </c>
    </row>
    <row r="120" spans="1:13" x14ac:dyDescent="0.35">
      <c r="A120">
        <f t="shared" si="19"/>
        <v>250</v>
      </c>
      <c r="B120" s="1">
        <v>48092</v>
      </c>
      <c r="C120" s="6">
        <f t="shared" si="15"/>
        <v>0</v>
      </c>
      <c r="D120" s="6">
        <f t="shared" si="11"/>
        <v>0</v>
      </c>
      <c r="E120" s="6">
        <f t="shared" si="12"/>
        <v>0</v>
      </c>
      <c r="F120" s="6"/>
      <c r="G120" s="6"/>
      <c r="H120" s="6">
        <f t="shared" si="13"/>
        <v>0</v>
      </c>
      <c r="I120" s="6">
        <f t="shared" si="17"/>
        <v>0</v>
      </c>
      <c r="J120" s="6">
        <f t="shared" si="18"/>
        <v>0</v>
      </c>
      <c r="K120" s="6">
        <f t="shared" si="16"/>
        <v>0</v>
      </c>
      <c r="L120" s="6">
        <f t="shared" si="14"/>
        <v>0</v>
      </c>
      <c r="M120" s="17">
        <f>VLOOKUP(B120,Encargos!$A$8:$B$652,2,0)</f>
        <v>2.4659999999999999E-3</v>
      </c>
    </row>
    <row r="121" spans="1:13" x14ac:dyDescent="0.35">
      <c r="A121">
        <f t="shared" si="19"/>
        <v>249</v>
      </c>
      <c r="B121" s="1">
        <v>48122</v>
      </c>
      <c r="C121" s="6">
        <f t="shared" si="15"/>
        <v>0</v>
      </c>
      <c r="D121" s="6">
        <f t="shared" si="11"/>
        <v>0</v>
      </c>
      <c r="E121" s="6">
        <f t="shared" si="12"/>
        <v>0</v>
      </c>
      <c r="F121" s="6"/>
      <c r="G121" s="6"/>
      <c r="H121" s="6">
        <f t="shared" si="13"/>
        <v>0</v>
      </c>
      <c r="I121" s="6">
        <f t="shared" si="17"/>
        <v>0</v>
      </c>
      <c r="J121" s="6">
        <f t="shared" si="18"/>
        <v>0</v>
      </c>
      <c r="K121" s="6">
        <f t="shared" si="16"/>
        <v>0</v>
      </c>
      <c r="L121" s="6">
        <f t="shared" si="14"/>
        <v>0</v>
      </c>
      <c r="M121" s="17">
        <f>VLOOKUP(B121,Encargos!$A$8:$B$652,2,0)</f>
        <v>2.4659999999999999E-3</v>
      </c>
    </row>
    <row r="122" spans="1:13" x14ac:dyDescent="0.35">
      <c r="A122">
        <f t="shared" si="19"/>
        <v>248</v>
      </c>
      <c r="B122" s="1">
        <v>48153</v>
      </c>
      <c r="C122" s="6">
        <f t="shared" si="15"/>
        <v>0</v>
      </c>
      <c r="D122" s="6">
        <f t="shared" si="11"/>
        <v>0</v>
      </c>
      <c r="E122" s="6">
        <f t="shared" si="12"/>
        <v>0</v>
      </c>
      <c r="F122" s="6"/>
      <c r="G122" s="6"/>
      <c r="H122" s="6">
        <f t="shared" si="13"/>
        <v>0</v>
      </c>
      <c r="I122" s="6">
        <f t="shared" si="17"/>
        <v>0</v>
      </c>
      <c r="J122" s="6">
        <f t="shared" si="18"/>
        <v>0</v>
      </c>
      <c r="K122" s="6">
        <f t="shared" si="16"/>
        <v>0</v>
      </c>
      <c r="L122" s="6">
        <f t="shared" si="14"/>
        <v>0</v>
      </c>
      <c r="M122" s="17">
        <f>VLOOKUP(B122,Encargos!$A$8:$B$652,2,0)</f>
        <v>2.4659999999999999E-3</v>
      </c>
    </row>
    <row r="123" spans="1:13" x14ac:dyDescent="0.35">
      <c r="A123">
        <f t="shared" si="19"/>
        <v>247</v>
      </c>
      <c r="B123" s="1">
        <v>48183</v>
      </c>
      <c r="C123" s="6">
        <f t="shared" si="15"/>
        <v>0</v>
      </c>
      <c r="D123" s="6">
        <f t="shared" si="11"/>
        <v>0</v>
      </c>
      <c r="E123" s="6">
        <f t="shared" si="12"/>
        <v>0</v>
      </c>
      <c r="F123" s="6"/>
      <c r="G123" s="6"/>
      <c r="H123" s="6">
        <f t="shared" si="13"/>
        <v>0</v>
      </c>
      <c r="I123" s="6">
        <f t="shared" si="17"/>
        <v>0</v>
      </c>
      <c r="J123" s="6">
        <f t="shared" si="18"/>
        <v>0</v>
      </c>
      <c r="K123" s="6">
        <f t="shared" si="16"/>
        <v>0</v>
      </c>
      <c r="L123" s="6">
        <f t="shared" si="14"/>
        <v>0</v>
      </c>
      <c r="M123" s="17">
        <f>VLOOKUP(B123,Encargos!$A$8:$B$652,2,0)</f>
        <v>2.4659999999999999E-3</v>
      </c>
    </row>
    <row r="124" spans="1:13" x14ac:dyDescent="0.35">
      <c r="A124">
        <f t="shared" si="19"/>
        <v>246</v>
      </c>
      <c r="B124" s="1">
        <v>48214</v>
      </c>
      <c r="C124" s="6">
        <f t="shared" si="15"/>
        <v>0</v>
      </c>
      <c r="D124" s="6">
        <f t="shared" si="11"/>
        <v>0</v>
      </c>
      <c r="E124" s="6">
        <f t="shared" si="12"/>
        <v>0</v>
      </c>
      <c r="F124" s="6"/>
      <c r="G124" s="6"/>
      <c r="H124" s="6">
        <f t="shared" si="13"/>
        <v>0</v>
      </c>
      <c r="I124" s="6">
        <f t="shared" si="17"/>
        <v>0</v>
      </c>
      <c r="J124" s="6">
        <f t="shared" si="18"/>
        <v>0</v>
      </c>
      <c r="K124" s="6">
        <f t="shared" si="16"/>
        <v>0</v>
      </c>
      <c r="L124" s="6">
        <f t="shared" si="14"/>
        <v>0</v>
      </c>
      <c r="M124" s="17">
        <f>VLOOKUP(B124,Encargos!$A$8:$B$652,2,0)</f>
        <v>2.4659999999999999E-3</v>
      </c>
    </row>
    <row r="125" spans="1:13" x14ac:dyDescent="0.35">
      <c r="A125">
        <f t="shared" si="19"/>
        <v>245</v>
      </c>
      <c r="B125" s="1">
        <v>48245</v>
      </c>
      <c r="C125" s="6">
        <f t="shared" si="15"/>
        <v>0</v>
      </c>
      <c r="D125" s="6">
        <f t="shared" si="11"/>
        <v>0</v>
      </c>
      <c r="E125" s="6">
        <f t="shared" si="12"/>
        <v>0</v>
      </c>
      <c r="F125" s="6"/>
      <c r="G125" s="6"/>
      <c r="H125" s="6">
        <f t="shared" si="13"/>
        <v>0</v>
      </c>
      <c r="I125" s="6">
        <f t="shared" si="17"/>
        <v>0</v>
      </c>
      <c r="J125" s="6">
        <f t="shared" si="18"/>
        <v>0</v>
      </c>
      <c r="K125" s="6">
        <f t="shared" si="16"/>
        <v>0</v>
      </c>
      <c r="L125" s="6">
        <f t="shared" si="14"/>
        <v>0</v>
      </c>
      <c r="M125" s="17">
        <f>VLOOKUP(B125,Encargos!$A$8:$B$652,2,0)</f>
        <v>2.4659999999999999E-3</v>
      </c>
    </row>
    <row r="126" spans="1:13" x14ac:dyDescent="0.35">
      <c r="A126">
        <f t="shared" si="19"/>
        <v>244</v>
      </c>
      <c r="B126" s="1">
        <v>48274</v>
      </c>
      <c r="C126" s="6">
        <f t="shared" si="15"/>
        <v>0</v>
      </c>
      <c r="D126" s="6">
        <f t="shared" si="11"/>
        <v>0</v>
      </c>
      <c r="E126" s="6">
        <f t="shared" si="12"/>
        <v>0</v>
      </c>
      <c r="F126" s="6"/>
      <c r="G126" s="6"/>
      <c r="H126" s="6">
        <f t="shared" si="13"/>
        <v>0</v>
      </c>
      <c r="I126" s="6">
        <f t="shared" si="17"/>
        <v>0</v>
      </c>
      <c r="J126" s="6">
        <f t="shared" si="18"/>
        <v>0</v>
      </c>
      <c r="K126" s="6">
        <f t="shared" si="16"/>
        <v>0</v>
      </c>
      <c r="L126" s="6">
        <f t="shared" si="14"/>
        <v>0</v>
      </c>
      <c r="M126" s="17">
        <f>VLOOKUP(B126,Encargos!$A$8:$B$652,2,0)</f>
        <v>2.4659999999999999E-3</v>
      </c>
    </row>
    <row r="127" spans="1:13" x14ac:dyDescent="0.35">
      <c r="A127">
        <f t="shared" si="19"/>
        <v>243</v>
      </c>
      <c r="B127" s="1">
        <v>48305</v>
      </c>
      <c r="C127" s="6">
        <f t="shared" si="15"/>
        <v>0</v>
      </c>
      <c r="D127" s="6">
        <f t="shared" si="11"/>
        <v>0</v>
      </c>
      <c r="E127" s="6">
        <f t="shared" si="12"/>
        <v>0</v>
      </c>
      <c r="F127" s="6"/>
      <c r="G127" s="6"/>
      <c r="H127" s="6">
        <f t="shared" si="13"/>
        <v>0</v>
      </c>
      <c r="I127" s="6">
        <f t="shared" si="17"/>
        <v>0</v>
      </c>
      <c r="J127" s="6">
        <f t="shared" si="18"/>
        <v>0</v>
      </c>
      <c r="K127" s="6">
        <f t="shared" si="16"/>
        <v>0</v>
      </c>
      <c r="L127" s="6">
        <f t="shared" si="14"/>
        <v>0</v>
      </c>
      <c r="M127" s="17">
        <f>VLOOKUP(B127,Encargos!$A$8:$B$652,2,0)</f>
        <v>2.4659999999999999E-3</v>
      </c>
    </row>
    <row r="128" spans="1:13" x14ac:dyDescent="0.35">
      <c r="A128">
        <f t="shared" si="19"/>
        <v>242</v>
      </c>
      <c r="B128" s="1">
        <v>48335</v>
      </c>
      <c r="C128" s="6">
        <f t="shared" si="15"/>
        <v>0</v>
      </c>
      <c r="D128" s="6">
        <f t="shared" si="11"/>
        <v>0</v>
      </c>
      <c r="E128" s="6">
        <f t="shared" si="12"/>
        <v>0</v>
      </c>
      <c r="F128" s="6"/>
      <c r="G128" s="6"/>
      <c r="H128" s="6">
        <f t="shared" si="13"/>
        <v>0</v>
      </c>
      <c r="I128" s="6">
        <f t="shared" si="17"/>
        <v>0</v>
      </c>
      <c r="J128" s="6">
        <f t="shared" si="18"/>
        <v>0</v>
      </c>
      <c r="K128" s="6">
        <f t="shared" si="16"/>
        <v>0</v>
      </c>
      <c r="L128" s="6">
        <f t="shared" si="14"/>
        <v>0</v>
      </c>
      <c r="M128" s="17">
        <f>VLOOKUP(B128,Encargos!$A$8:$B$652,2,0)</f>
        <v>2.4659999999999999E-3</v>
      </c>
    </row>
    <row r="129" spans="1:13" x14ac:dyDescent="0.35">
      <c r="A129">
        <f t="shared" si="19"/>
        <v>241</v>
      </c>
      <c r="B129" s="1">
        <v>48366</v>
      </c>
      <c r="C129" s="6">
        <f t="shared" si="15"/>
        <v>0</v>
      </c>
      <c r="D129" s="6">
        <f t="shared" si="11"/>
        <v>0</v>
      </c>
      <c r="E129" s="6">
        <f t="shared" si="12"/>
        <v>0</v>
      </c>
      <c r="F129" s="6"/>
      <c r="G129" s="6"/>
      <c r="H129" s="6">
        <f t="shared" si="13"/>
        <v>0</v>
      </c>
      <c r="I129" s="6">
        <f t="shared" si="17"/>
        <v>0</v>
      </c>
      <c r="J129" s="6">
        <f t="shared" si="18"/>
        <v>0</v>
      </c>
      <c r="K129" s="6">
        <f t="shared" si="16"/>
        <v>0</v>
      </c>
      <c r="L129" s="6">
        <f t="shared" si="14"/>
        <v>0</v>
      </c>
      <c r="M129" s="17">
        <f>VLOOKUP(B129,Encargos!$A$8:$B$652,2,0)</f>
        <v>2.4659999999999999E-3</v>
      </c>
    </row>
    <row r="130" spans="1:13" x14ac:dyDescent="0.35">
      <c r="A130">
        <f t="shared" si="19"/>
        <v>240</v>
      </c>
      <c r="B130" s="1">
        <v>48396</v>
      </c>
      <c r="C130" s="6">
        <f t="shared" si="15"/>
        <v>0</v>
      </c>
      <c r="D130" s="6">
        <f t="shared" si="11"/>
        <v>0</v>
      </c>
      <c r="E130" s="6">
        <f t="shared" si="12"/>
        <v>0</v>
      </c>
      <c r="F130" s="6"/>
      <c r="G130" s="6"/>
      <c r="H130" s="6">
        <f t="shared" si="13"/>
        <v>0</v>
      </c>
      <c r="I130" s="6">
        <f t="shared" si="17"/>
        <v>0</v>
      </c>
      <c r="J130" s="6">
        <f t="shared" si="18"/>
        <v>0</v>
      </c>
      <c r="K130" s="6">
        <f t="shared" si="16"/>
        <v>0</v>
      </c>
      <c r="L130" s="6">
        <f t="shared" si="14"/>
        <v>0</v>
      </c>
      <c r="M130" s="17">
        <f>VLOOKUP(B130,Encargos!$A$8:$B$652,2,0)</f>
        <v>2.4659999999999999E-3</v>
      </c>
    </row>
    <row r="131" spans="1:13" x14ac:dyDescent="0.35">
      <c r="A131">
        <f t="shared" si="19"/>
        <v>239</v>
      </c>
      <c r="B131" s="1">
        <v>48427</v>
      </c>
      <c r="C131" s="6">
        <f t="shared" si="15"/>
        <v>0</v>
      </c>
      <c r="D131" s="6">
        <f t="shared" si="11"/>
        <v>0</v>
      </c>
      <c r="E131" s="6">
        <f t="shared" si="12"/>
        <v>0</v>
      </c>
      <c r="F131" s="6"/>
      <c r="G131" s="6"/>
      <c r="H131" s="6">
        <f t="shared" si="13"/>
        <v>0</v>
      </c>
      <c r="I131" s="6">
        <f t="shared" si="17"/>
        <v>0</v>
      </c>
      <c r="J131" s="6">
        <f t="shared" si="18"/>
        <v>0</v>
      </c>
      <c r="K131" s="6">
        <f t="shared" si="16"/>
        <v>0</v>
      </c>
      <c r="L131" s="6">
        <f t="shared" si="14"/>
        <v>0</v>
      </c>
      <c r="M131" s="17">
        <f>VLOOKUP(B131,Encargos!$A$8:$B$652,2,0)</f>
        <v>2.4659999999999999E-3</v>
      </c>
    </row>
    <row r="132" spans="1:13" x14ac:dyDescent="0.35">
      <c r="A132">
        <f t="shared" si="19"/>
        <v>238</v>
      </c>
      <c r="B132" s="1">
        <v>48458</v>
      </c>
      <c r="C132" s="6">
        <f t="shared" si="15"/>
        <v>0</v>
      </c>
      <c r="D132" s="6">
        <f t="shared" si="11"/>
        <v>0</v>
      </c>
      <c r="E132" s="6">
        <f t="shared" si="12"/>
        <v>0</v>
      </c>
      <c r="F132" s="6"/>
      <c r="G132" s="6"/>
      <c r="H132" s="6">
        <f t="shared" si="13"/>
        <v>0</v>
      </c>
      <c r="I132" s="6">
        <f t="shared" si="17"/>
        <v>0</v>
      </c>
      <c r="J132" s="6">
        <f t="shared" si="18"/>
        <v>0</v>
      </c>
      <c r="K132" s="6">
        <f t="shared" si="16"/>
        <v>0</v>
      </c>
      <c r="L132" s="6">
        <f t="shared" si="14"/>
        <v>0</v>
      </c>
      <c r="M132" s="17">
        <f>VLOOKUP(B132,Encargos!$A$8:$B$652,2,0)</f>
        <v>2.4659999999999999E-3</v>
      </c>
    </row>
    <row r="133" spans="1:13" x14ac:dyDescent="0.35">
      <c r="A133">
        <f t="shared" si="19"/>
        <v>237</v>
      </c>
      <c r="B133" s="1">
        <v>48488</v>
      </c>
      <c r="C133" s="6">
        <f t="shared" si="15"/>
        <v>0</v>
      </c>
      <c r="D133" s="6">
        <f t="shared" ref="D133:D196" si="20">C133*M133</f>
        <v>0</v>
      </c>
      <c r="E133" s="6">
        <f t="shared" ref="E133:E196" si="21">C133+D133</f>
        <v>0</v>
      </c>
      <c r="F133" s="6"/>
      <c r="G133" s="6"/>
      <c r="H133" s="6">
        <f t="shared" ref="H133:H196" si="22">SUM(E133:G133)*$N$4</f>
        <v>0</v>
      </c>
      <c r="I133" s="6">
        <f t="shared" si="17"/>
        <v>0</v>
      </c>
      <c r="J133" s="6">
        <f t="shared" si="18"/>
        <v>0</v>
      </c>
      <c r="K133" s="6">
        <f t="shared" si="16"/>
        <v>0</v>
      </c>
      <c r="L133" s="6">
        <f t="shared" ref="L133:L196" si="23">SUM(E133:H133)-I133</f>
        <v>0</v>
      </c>
      <c r="M133" s="17">
        <f>VLOOKUP(B133,Encargos!$A$8:$B$652,2,0)</f>
        <v>2.4659999999999999E-3</v>
      </c>
    </row>
    <row r="134" spans="1:13" x14ac:dyDescent="0.35">
      <c r="A134">
        <f t="shared" si="19"/>
        <v>236</v>
      </c>
      <c r="B134" s="1">
        <v>48519</v>
      </c>
      <c r="C134" s="6">
        <f t="shared" si="15"/>
        <v>0</v>
      </c>
      <c r="D134" s="6">
        <f t="shared" si="20"/>
        <v>0</v>
      </c>
      <c r="E134" s="6">
        <f t="shared" si="21"/>
        <v>0</v>
      </c>
      <c r="F134" s="6"/>
      <c r="G134" s="6"/>
      <c r="H134" s="6">
        <f t="shared" si="22"/>
        <v>0</v>
      </c>
      <c r="I134" s="6">
        <f t="shared" si="17"/>
        <v>0</v>
      </c>
      <c r="J134" s="6">
        <f t="shared" si="18"/>
        <v>0</v>
      </c>
      <c r="K134" s="6">
        <f t="shared" si="16"/>
        <v>0</v>
      </c>
      <c r="L134" s="6">
        <f t="shared" si="23"/>
        <v>0</v>
      </c>
      <c r="M134" s="17">
        <f>VLOOKUP(B134,Encargos!$A$8:$B$652,2,0)</f>
        <v>2.4659999999999999E-3</v>
      </c>
    </row>
    <row r="135" spans="1:13" x14ac:dyDescent="0.35">
      <c r="A135">
        <f t="shared" si="19"/>
        <v>235</v>
      </c>
      <c r="B135" s="1">
        <v>48549</v>
      </c>
      <c r="C135" s="6">
        <f t="shared" ref="C135:C198" si="24">L134</f>
        <v>0</v>
      </c>
      <c r="D135" s="6">
        <f t="shared" si="20"/>
        <v>0</v>
      </c>
      <c r="E135" s="6">
        <f t="shared" si="21"/>
        <v>0</v>
      </c>
      <c r="F135" s="6"/>
      <c r="G135" s="6"/>
      <c r="H135" s="6">
        <f t="shared" si="22"/>
        <v>0</v>
      </c>
      <c r="I135" s="6">
        <f t="shared" si="17"/>
        <v>0</v>
      </c>
      <c r="J135" s="6">
        <f t="shared" si="18"/>
        <v>0</v>
      </c>
      <c r="K135" s="6">
        <f t="shared" ref="K135:K198" si="25">I135-J135</f>
        <v>0</v>
      </c>
      <c r="L135" s="6">
        <f t="shared" si="23"/>
        <v>0</v>
      </c>
      <c r="M135" s="17">
        <f>VLOOKUP(B135,Encargos!$A$8:$B$652,2,0)</f>
        <v>2.4659999999999999E-3</v>
      </c>
    </row>
    <row r="136" spans="1:13" x14ac:dyDescent="0.35">
      <c r="A136">
        <f t="shared" si="19"/>
        <v>234</v>
      </c>
      <c r="B136" s="1">
        <v>48580</v>
      </c>
      <c r="C136" s="6">
        <f t="shared" si="24"/>
        <v>0</v>
      </c>
      <c r="D136" s="6">
        <f t="shared" si="20"/>
        <v>0</v>
      </c>
      <c r="E136" s="6">
        <f t="shared" si="21"/>
        <v>0</v>
      </c>
      <c r="F136" s="6"/>
      <c r="G136" s="6"/>
      <c r="H136" s="6">
        <f t="shared" si="22"/>
        <v>0</v>
      </c>
      <c r="I136" s="6">
        <f t="shared" si="17"/>
        <v>0</v>
      </c>
      <c r="J136" s="6">
        <f t="shared" si="18"/>
        <v>0</v>
      </c>
      <c r="K136" s="6">
        <f t="shared" si="25"/>
        <v>0</v>
      </c>
      <c r="L136" s="6">
        <f t="shared" si="23"/>
        <v>0</v>
      </c>
      <c r="M136" s="17">
        <f>VLOOKUP(B136,Encargos!$A$8:$B$652,2,0)</f>
        <v>2.4659999999999999E-3</v>
      </c>
    </row>
    <row r="137" spans="1:13" x14ac:dyDescent="0.35">
      <c r="A137">
        <f t="shared" si="19"/>
        <v>233</v>
      </c>
      <c r="B137" s="1">
        <v>48611</v>
      </c>
      <c r="C137" s="6">
        <f t="shared" si="24"/>
        <v>0</v>
      </c>
      <c r="D137" s="6">
        <f t="shared" si="20"/>
        <v>0</v>
      </c>
      <c r="E137" s="6">
        <f t="shared" si="21"/>
        <v>0</v>
      </c>
      <c r="F137" s="6"/>
      <c r="G137" s="6"/>
      <c r="H137" s="6">
        <f t="shared" si="22"/>
        <v>0</v>
      </c>
      <c r="I137" s="6">
        <f t="shared" si="17"/>
        <v>0</v>
      </c>
      <c r="J137" s="6">
        <f t="shared" si="18"/>
        <v>0</v>
      </c>
      <c r="K137" s="6">
        <f t="shared" si="25"/>
        <v>0</v>
      </c>
      <c r="L137" s="6">
        <f t="shared" si="23"/>
        <v>0</v>
      </c>
      <c r="M137" s="17">
        <f>VLOOKUP(B137,Encargos!$A$8:$B$652,2,0)</f>
        <v>2.4659999999999999E-3</v>
      </c>
    </row>
    <row r="138" spans="1:13" x14ac:dyDescent="0.35">
      <c r="A138">
        <f t="shared" si="19"/>
        <v>232</v>
      </c>
      <c r="B138" s="1">
        <v>48639</v>
      </c>
      <c r="C138" s="6">
        <f t="shared" si="24"/>
        <v>0</v>
      </c>
      <c r="D138" s="6">
        <f t="shared" si="20"/>
        <v>0</v>
      </c>
      <c r="E138" s="6">
        <f t="shared" si="21"/>
        <v>0</v>
      </c>
      <c r="F138" s="6"/>
      <c r="G138" s="6"/>
      <c r="H138" s="6">
        <f t="shared" si="22"/>
        <v>0</v>
      </c>
      <c r="I138" s="6">
        <f t="shared" ref="I138:I201" si="26">PMT($N$4,A138,-SUM(E138:G138))</f>
        <v>0</v>
      </c>
      <c r="J138" s="6">
        <f t="shared" ref="J138:J201" si="27">H138</f>
        <v>0</v>
      </c>
      <c r="K138" s="6">
        <f t="shared" si="25"/>
        <v>0</v>
      </c>
      <c r="L138" s="6">
        <f t="shared" si="23"/>
        <v>0</v>
      </c>
      <c r="M138" s="17">
        <f>VLOOKUP(B138,Encargos!$A$8:$B$652,2,0)</f>
        <v>2.4659999999999999E-3</v>
      </c>
    </row>
    <row r="139" spans="1:13" x14ac:dyDescent="0.35">
      <c r="A139">
        <f t="shared" si="19"/>
        <v>231</v>
      </c>
      <c r="B139" s="1">
        <v>48670</v>
      </c>
      <c r="C139" s="6">
        <f t="shared" si="24"/>
        <v>0</v>
      </c>
      <c r="D139" s="6">
        <f t="shared" si="20"/>
        <v>0</v>
      </c>
      <c r="E139" s="6">
        <f t="shared" si="21"/>
        <v>0</v>
      </c>
      <c r="F139" s="6"/>
      <c r="G139" s="6"/>
      <c r="H139" s="6">
        <f t="shared" si="22"/>
        <v>0</v>
      </c>
      <c r="I139" s="6">
        <f t="shared" si="26"/>
        <v>0</v>
      </c>
      <c r="J139" s="6">
        <f t="shared" si="27"/>
        <v>0</v>
      </c>
      <c r="K139" s="6">
        <f t="shared" si="25"/>
        <v>0</v>
      </c>
      <c r="L139" s="6">
        <f t="shared" si="23"/>
        <v>0</v>
      </c>
      <c r="M139" s="17">
        <f>VLOOKUP(B139,Encargos!$A$8:$B$652,2,0)</f>
        <v>2.4659999999999999E-3</v>
      </c>
    </row>
    <row r="140" spans="1:13" x14ac:dyDescent="0.35">
      <c r="A140">
        <f t="shared" ref="A140:A203" si="28">A139-1</f>
        <v>230</v>
      </c>
      <c r="B140" s="1">
        <v>48700</v>
      </c>
      <c r="C140" s="6">
        <f t="shared" si="24"/>
        <v>0</v>
      </c>
      <c r="D140" s="6">
        <f t="shared" si="20"/>
        <v>0</v>
      </c>
      <c r="E140" s="6">
        <f t="shared" si="21"/>
        <v>0</v>
      </c>
      <c r="F140" s="6"/>
      <c r="G140" s="6"/>
      <c r="H140" s="6">
        <f t="shared" si="22"/>
        <v>0</v>
      </c>
      <c r="I140" s="6">
        <f t="shared" si="26"/>
        <v>0</v>
      </c>
      <c r="J140" s="6">
        <f t="shared" si="27"/>
        <v>0</v>
      </c>
      <c r="K140" s="6">
        <f t="shared" si="25"/>
        <v>0</v>
      </c>
      <c r="L140" s="6">
        <f t="shared" si="23"/>
        <v>0</v>
      </c>
      <c r="M140" s="17">
        <f>VLOOKUP(B140,Encargos!$A$8:$B$652,2,0)</f>
        <v>2.4659999999999999E-3</v>
      </c>
    </row>
    <row r="141" spans="1:13" x14ac:dyDescent="0.35">
      <c r="A141">
        <f t="shared" si="28"/>
        <v>229</v>
      </c>
      <c r="B141" s="1">
        <v>48731</v>
      </c>
      <c r="C141" s="6">
        <f t="shared" si="24"/>
        <v>0</v>
      </c>
      <c r="D141" s="6">
        <f t="shared" si="20"/>
        <v>0</v>
      </c>
      <c r="E141" s="6">
        <f t="shared" si="21"/>
        <v>0</v>
      </c>
      <c r="F141" s="6"/>
      <c r="G141" s="6"/>
      <c r="H141" s="6">
        <f t="shared" si="22"/>
        <v>0</v>
      </c>
      <c r="I141" s="6">
        <f t="shared" si="26"/>
        <v>0</v>
      </c>
      <c r="J141" s="6">
        <f t="shared" si="27"/>
        <v>0</v>
      </c>
      <c r="K141" s="6">
        <f t="shared" si="25"/>
        <v>0</v>
      </c>
      <c r="L141" s="6">
        <f t="shared" si="23"/>
        <v>0</v>
      </c>
      <c r="M141" s="17">
        <f>VLOOKUP(B141,Encargos!$A$8:$B$652,2,0)</f>
        <v>2.4659999999999999E-3</v>
      </c>
    </row>
    <row r="142" spans="1:13" x14ac:dyDescent="0.35">
      <c r="A142">
        <f t="shared" si="28"/>
        <v>228</v>
      </c>
      <c r="B142" s="1">
        <v>48761</v>
      </c>
      <c r="C142" s="6">
        <f t="shared" si="24"/>
        <v>0</v>
      </c>
      <c r="D142" s="6">
        <f t="shared" si="20"/>
        <v>0</v>
      </c>
      <c r="E142" s="6">
        <f t="shared" si="21"/>
        <v>0</v>
      </c>
      <c r="F142" s="6"/>
      <c r="G142" s="6"/>
      <c r="H142" s="6">
        <f t="shared" si="22"/>
        <v>0</v>
      </c>
      <c r="I142" s="6">
        <f t="shared" si="26"/>
        <v>0</v>
      </c>
      <c r="J142" s="6">
        <f t="shared" si="27"/>
        <v>0</v>
      </c>
      <c r="K142" s="6">
        <f t="shared" si="25"/>
        <v>0</v>
      </c>
      <c r="L142" s="6">
        <f t="shared" si="23"/>
        <v>0</v>
      </c>
      <c r="M142" s="17">
        <f>VLOOKUP(B142,Encargos!$A$8:$B$652,2,0)</f>
        <v>2.4659999999999999E-3</v>
      </c>
    </row>
    <row r="143" spans="1:13" x14ac:dyDescent="0.35">
      <c r="A143">
        <f t="shared" si="28"/>
        <v>227</v>
      </c>
      <c r="B143" s="1">
        <v>48792</v>
      </c>
      <c r="C143" s="6">
        <f t="shared" si="24"/>
        <v>0</v>
      </c>
      <c r="D143" s="6">
        <f t="shared" si="20"/>
        <v>0</v>
      </c>
      <c r="E143" s="6">
        <f t="shared" si="21"/>
        <v>0</v>
      </c>
      <c r="F143" s="6"/>
      <c r="G143" s="6"/>
      <c r="H143" s="6">
        <f t="shared" si="22"/>
        <v>0</v>
      </c>
      <c r="I143" s="6">
        <f t="shared" si="26"/>
        <v>0</v>
      </c>
      <c r="J143" s="6">
        <f t="shared" si="27"/>
        <v>0</v>
      </c>
      <c r="K143" s="6">
        <f t="shared" si="25"/>
        <v>0</v>
      </c>
      <c r="L143" s="6">
        <f t="shared" si="23"/>
        <v>0</v>
      </c>
      <c r="M143" s="17">
        <f>VLOOKUP(B143,Encargos!$A$8:$B$652,2,0)</f>
        <v>2.4659999999999999E-3</v>
      </c>
    </row>
    <row r="144" spans="1:13" x14ac:dyDescent="0.35">
      <c r="A144">
        <f t="shared" si="28"/>
        <v>226</v>
      </c>
      <c r="B144" s="1">
        <v>48823</v>
      </c>
      <c r="C144" s="6">
        <f t="shared" si="24"/>
        <v>0</v>
      </c>
      <c r="D144" s="6">
        <f t="shared" si="20"/>
        <v>0</v>
      </c>
      <c r="E144" s="6">
        <f t="shared" si="21"/>
        <v>0</v>
      </c>
      <c r="F144" s="6"/>
      <c r="G144" s="6"/>
      <c r="H144" s="6">
        <f t="shared" si="22"/>
        <v>0</v>
      </c>
      <c r="I144" s="6">
        <f t="shared" si="26"/>
        <v>0</v>
      </c>
      <c r="J144" s="6">
        <f t="shared" si="27"/>
        <v>0</v>
      </c>
      <c r="K144" s="6">
        <f t="shared" si="25"/>
        <v>0</v>
      </c>
      <c r="L144" s="6">
        <f t="shared" si="23"/>
        <v>0</v>
      </c>
      <c r="M144" s="17">
        <f>VLOOKUP(B144,Encargos!$A$8:$B$652,2,0)</f>
        <v>2.4659999999999999E-3</v>
      </c>
    </row>
    <row r="145" spans="1:13" x14ac:dyDescent="0.35">
      <c r="A145">
        <f t="shared" si="28"/>
        <v>225</v>
      </c>
      <c r="B145" s="1">
        <v>48853</v>
      </c>
      <c r="C145" s="6">
        <f t="shared" si="24"/>
        <v>0</v>
      </c>
      <c r="D145" s="6">
        <f t="shared" si="20"/>
        <v>0</v>
      </c>
      <c r="E145" s="6">
        <f t="shared" si="21"/>
        <v>0</v>
      </c>
      <c r="F145" s="6"/>
      <c r="G145" s="6"/>
      <c r="H145" s="6">
        <f t="shared" si="22"/>
        <v>0</v>
      </c>
      <c r="I145" s="6">
        <f t="shared" si="26"/>
        <v>0</v>
      </c>
      <c r="J145" s="6">
        <f t="shared" si="27"/>
        <v>0</v>
      </c>
      <c r="K145" s="6">
        <f t="shared" si="25"/>
        <v>0</v>
      </c>
      <c r="L145" s="6">
        <f t="shared" si="23"/>
        <v>0</v>
      </c>
      <c r="M145" s="17">
        <f>VLOOKUP(B145,Encargos!$A$8:$B$652,2,0)</f>
        <v>2.4659999999999999E-3</v>
      </c>
    </row>
    <row r="146" spans="1:13" x14ac:dyDescent="0.35">
      <c r="A146">
        <f t="shared" si="28"/>
        <v>224</v>
      </c>
      <c r="B146" s="1">
        <v>48884</v>
      </c>
      <c r="C146" s="6">
        <f t="shared" si="24"/>
        <v>0</v>
      </c>
      <c r="D146" s="6">
        <f t="shared" si="20"/>
        <v>0</v>
      </c>
      <c r="E146" s="6">
        <f t="shared" si="21"/>
        <v>0</v>
      </c>
      <c r="F146" s="6"/>
      <c r="G146" s="6"/>
      <c r="H146" s="6">
        <f t="shared" si="22"/>
        <v>0</v>
      </c>
      <c r="I146" s="6">
        <f t="shared" si="26"/>
        <v>0</v>
      </c>
      <c r="J146" s="6">
        <f t="shared" si="27"/>
        <v>0</v>
      </c>
      <c r="K146" s="6">
        <f t="shared" si="25"/>
        <v>0</v>
      </c>
      <c r="L146" s="6">
        <f t="shared" si="23"/>
        <v>0</v>
      </c>
      <c r="M146" s="17">
        <f>VLOOKUP(B146,Encargos!$A$8:$B$652,2,0)</f>
        <v>2.4659999999999999E-3</v>
      </c>
    </row>
    <row r="147" spans="1:13" x14ac:dyDescent="0.35">
      <c r="A147">
        <f t="shared" si="28"/>
        <v>223</v>
      </c>
      <c r="B147" s="1">
        <v>48914</v>
      </c>
      <c r="C147" s="6">
        <f t="shared" si="24"/>
        <v>0</v>
      </c>
      <c r="D147" s="6">
        <f t="shared" si="20"/>
        <v>0</v>
      </c>
      <c r="E147" s="6">
        <f t="shared" si="21"/>
        <v>0</v>
      </c>
      <c r="F147" s="6"/>
      <c r="G147" s="6"/>
      <c r="H147" s="6">
        <f t="shared" si="22"/>
        <v>0</v>
      </c>
      <c r="I147" s="6">
        <f t="shared" si="26"/>
        <v>0</v>
      </c>
      <c r="J147" s="6">
        <f t="shared" si="27"/>
        <v>0</v>
      </c>
      <c r="K147" s="6">
        <f t="shared" si="25"/>
        <v>0</v>
      </c>
      <c r="L147" s="6">
        <f t="shared" si="23"/>
        <v>0</v>
      </c>
      <c r="M147" s="17">
        <f>VLOOKUP(B147,Encargos!$A$8:$B$652,2,0)</f>
        <v>2.4659999999999999E-3</v>
      </c>
    </row>
    <row r="148" spans="1:13" x14ac:dyDescent="0.35">
      <c r="A148">
        <f t="shared" si="28"/>
        <v>222</v>
      </c>
      <c r="B148" s="1">
        <v>48945</v>
      </c>
      <c r="C148" s="6">
        <f t="shared" si="24"/>
        <v>0</v>
      </c>
      <c r="D148" s="6">
        <f t="shared" si="20"/>
        <v>0</v>
      </c>
      <c r="E148" s="6">
        <f t="shared" si="21"/>
        <v>0</v>
      </c>
      <c r="F148" s="6"/>
      <c r="G148" s="6"/>
      <c r="H148" s="6">
        <f t="shared" si="22"/>
        <v>0</v>
      </c>
      <c r="I148" s="6">
        <f t="shared" si="26"/>
        <v>0</v>
      </c>
      <c r="J148" s="6">
        <f t="shared" si="27"/>
        <v>0</v>
      </c>
      <c r="K148" s="6">
        <f t="shared" si="25"/>
        <v>0</v>
      </c>
      <c r="L148" s="6">
        <f t="shared" si="23"/>
        <v>0</v>
      </c>
      <c r="M148" s="17">
        <f>VLOOKUP(B148,Encargos!$A$8:$B$652,2,0)</f>
        <v>2.4659999999999999E-3</v>
      </c>
    </row>
    <row r="149" spans="1:13" x14ac:dyDescent="0.35">
      <c r="A149">
        <f t="shared" si="28"/>
        <v>221</v>
      </c>
      <c r="B149" s="1">
        <v>48976</v>
      </c>
      <c r="C149" s="6">
        <f t="shared" si="24"/>
        <v>0</v>
      </c>
      <c r="D149" s="6">
        <f t="shared" si="20"/>
        <v>0</v>
      </c>
      <c r="E149" s="6">
        <f t="shared" si="21"/>
        <v>0</v>
      </c>
      <c r="F149" s="6"/>
      <c r="G149" s="6"/>
      <c r="H149" s="6">
        <f t="shared" si="22"/>
        <v>0</v>
      </c>
      <c r="I149" s="6">
        <f t="shared" si="26"/>
        <v>0</v>
      </c>
      <c r="J149" s="6">
        <f t="shared" si="27"/>
        <v>0</v>
      </c>
      <c r="K149" s="6">
        <f t="shared" si="25"/>
        <v>0</v>
      </c>
      <c r="L149" s="6">
        <f t="shared" si="23"/>
        <v>0</v>
      </c>
      <c r="M149" s="17">
        <f>VLOOKUP(B149,Encargos!$A$8:$B$652,2,0)</f>
        <v>2.4659999999999999E-3</v>
      </c>
    </row>
    <row r="150" spans="1:13" x14ac:dyDescent="0.35">
      <c r="A150">
        <f t="shared" si="28"/>
        <v>220</v>
      </c>
      <c r="B150" s="1">
        <v>49004</v>
      </c>
      <c r="C150" s="6">
        <f t="shared" si="24"/>
        <v>0</v>
      </c>
      <c r="D150" s="6">
        <f t="shared" si="20"/>
        <v>0</v>
      </c>
      <c r="E150" s="6">
        <f t="shared" si="21"/>
        <v>0</v>
      </c>
      <c r="F150" s="6"/>
      <c r="G150" s="6"/>
      <c r="H150" s="6">
        <f t="shared" si="22"/>
        <v>0</v>
      </c>
      <c r="I150" s="6">
        <f t="shared" si="26"/>
        <v>0</v>
      </c>
      <c r="J150" s="6">
        <f t="shared" si="27"/>
        <v>0</v>
      </c>
      <c r="K150" s="6">
        <f t="shared" si="25"/>
        <v>0</v>
      </c>
      <c r="L150" s="6">
        <f t="shared" si="23"/>
        <v>0</v>
      </c>
      <c r="M150" s="17">
        <f>VLOOKUP(B150,Encargos!$A$8:$B$652,2,0)</f>
        <v>2.4659999999999999E-3</v>
      </c>
    </row>
    <row r="151" spans="1:13" x14ac:dyDescent="0.35">
      <c r="A151">
        <f t="shared" si="28"/>
        <v>219</v>
      </c>
      <c r="B151" s="1">
        <v>49035</v>
      </c>
      <c r="C151" s="6">
        <f t="shared" si="24"/>
        <v>0</v>
      </c>
      <c r="D151" s="6">
        <f t="shared" si="20"/>
        <v>0</v>
      </c>
      <c r="E151" s="6">
        <f t="shared" si="21"/>
        <v>0</v>
      </c>
      <c r="F151" s="6"/>
      <c r="G151" s="6"/>
      <c r="H151" s="6">
        <f t="shared" si="22"/>
        <v>0</v>
      </c>
      <c r="I151" s="6">
        <f t="shared" si="26"/>
        <v>0</v>
      </c>
      <c r="J151" s="6">
        <f t="shared" si="27"/>
        <v>0</v>
      </c>
      <c r="K151" s="6">
        <f t="shared" si="25"/>
        <v>0</v>
      </c>
      <c r="L151" s="6">
        <f t="shared" si="23"/>
        <v>0</v>
      </c>
      <c r="M151" s="17">
        <f>VLOOKUP(B151,Encargos!$A$8:$B$652,2,0)</f>
        <v>2.4659999999999999E-3</v>
      </c>
    </row>
    <row r="152" spans="1:13" x14ac:dyDescent="0.35">
      <c r="A152">
        <f t="shared" si="28"/>
        <v>218</v>
      </c>
      <c r="B152" s="1">
        <v>49065</v>
      </c>
      <c r="C152" s="6">
        <f t="shared" si="24"/>
        <v>0</v>
      </c>
      <c r="D152" s="6">
        <f t="shared" si="20"/>
        <v>0</v>
      </c>
      <c r="E152" s="6">
        <f t="shared" si="21"/>
        <v>0</v>
      </c>
      <c r="F152" s="6"/>
      <c r="G152" s="6"/>
      <c r="H152" s="6">
        <f t="shared" si="22"/>
        <v>0</v>
      </c>
      <c r="I152" s="6">
        <f t="shared" si="26"/>
        <v>0</v>
      </c>
      <c r="J152" s="6">
        <f t="shared" si="27"/>
        <v>0</v>
      </c>
      <c r="K152" s="6">
        <f t="shared" si="25"/>
        <v>0</v>
      </c>
      <c r="L152" s="6">
        <f t="shared" si="23"/>
        <v>0</v>
      </c>
      <c r="M152" s="17">
        <f>VLOOKUP(B152,Encargos!$A$8:$B$652,2,0)</f>
        <v>2.4659999999999999E-3</v>
      </c>
    </row>
    <row r="153" spans="1:13" x14ac:dyDescent="0.35">
      <c r="A153">
        <f t="shared" si="28"/>
        <v>217</v>
      </c>
      <c r="B153" s="1">
        <v>49096</v>
      </c>
      <c r="C153" s="6">
        <f t="shared" si="24"/>
        <v>0</v>
      </c>
      <c r="D153" s="6">
        <f t="shared" si="20"/>
        <v>0</v>
      </c>
      <c r="E153" s="6">
        <f t="shared" si="21"/>
        <v>0</v>
      </c>
      <c r="F153" s="6"/>
      <c r="G153" s="6"/>
      <c r="H153" s="6">
        <f t="shared" si="22"/>
        <v>0</v>
      </c>
      <c r="I153" s="6">
        <f t="shared" si="26"/>
        <v>0</v>
      </c>
      <c r="J153" s="6">
        <f t="shared" si="27"/>
        <v>0</v>
      </c>
      <c r="K153" s="6">
        <f t="shared" si="25"/>
        <v>0</v>
      </c>
      <c r="L153" s="6">
        <f t="shared" si="23"/>
        <v>0</v>
      </c>
      <c r="M153" s="17">
        <f>VLOOKUP(B153,Encargos!$A$8:$B$652,2,0)</f>
        <v>2.4659999999999999E-3</v>
      </c>
    </row>
    <row r="154" spans="1:13" x14ac:dyDescent="0.35">
      <c r="A154">
        <f t="shared" si="28"/>
        <v>216</v>
      </c>
      <c r="B154" s="1">
        <v>49126</v>
      </c>
      <c r="C154" s="6">
        <f t="shared" si="24"/>
        <v>0</v>
      </c>
      <c r="D154" s="6">
        <f t="shared" si="20"/>
        <v>0</v>
      </c>
      <c r="E154" s="6">
        <f t="shared" si="21"/>
        <v>0</v>
      </c>
      <c r="F154" s="6"/>
      <c r="G154" s="6"/>
      <c r="H154" s="6">
        <f t="shared" si="22"/>
        <v>0</v>
      </c>
      <c r="I154" s="6">
        <f t="shared" si="26"/>
        <v>0</v>
      </c>
      <c r="J154" s="6">
        <f t="shared" si="27"/>
        <v>0</v>
      </c>
      <c r="K154" s="6">
        <f t="shared" si="25"/>
        <v>0</v>
      </c>
      <c r="L154" s="6">
        <f t="shared" si="23"/>
        <v>0</v>
      </c>
      <c r="M154" s="17">
        <f>VLOOKUP(B154,Encargos!$A$8:$B$652,2,0)</f>
        <v>2.4659999999999999E-3</v>
      </c>
    </row>
    <row r="155" spans="1:13" x14ac:dyDescent="0.35">
      <c r="A155">
        <f t="shared" si="28"/>
        <v>215</v>
      </c>
      <c r="B155" s="1">
        <v>49157</v>
      </c>
      <c r="C155" s="6">
        <f t="shared" si="24"/>
        <v>0</v>
      </c>
      <c r="D155" s="6">
        <f t="shared" si="20"/>
        <v>0</v>
      </c>
      <c r="E155" s="6">
        <f t="shared" si="21"/>
        <v>0</v>
      </c>
      <c r="F155" s="6"/>
      <c r="G155" s="6"/>
      <c r="H155" s="6">
        <f t="shared" si="22"/>
        <v>0</v>
      </c>
      <c r="I155" s="6">
        <f t="shared" si="26"/>
        <v>0</v>
      </c>
      <c r="J155" s="6">
        <f t="shared" si="27"/>
        <v>0</v>
      </c>
      <c r="K155" s="6">
        <f t="shared" si="25"/>
        <v>0</v>
      </c>
      <c r="L155" s="6">
        <f t="shared" si="23"/>
        <v>0</v>
      </c>
      <c r="M155" s="17">
        <f>VLOOKUP(B155,Encargos!$A$8:$B$652,2,0)</f>
        <v>2.4659999999999999E-3</v>
      </c>
    </row>
    <row r="156" spans="1:13" x14ac:dyDescent="0.35">
      <c r="A156">
        <f t="shared" si="28"/>
        <v>214</v>
      </c>
      <c r="B156" s="1">
        <v>49188</v>
      </c>
      <c r="C156" s="6">
        <f t="shared" si="24"/>
        <v>0</v>
      </c>
      <c r="D156" s="6">
        <f t="shared" si="20"/>
        <v>0</v>
      </c>
      <c r="E156" s="6">
        <f t="shared" si="21"/>
        <v>0</v>
      </c>
      <c r="F156" s="6"/>
      <c r="G156" s="6"/>
      <c r="H156" s="6">
        <f t="shared" si="22"/>
        <v>0</v>
      </c>
      <c r="I156" s="6">
        <f t="shared" si="26"/>
        <v>0</v>
      </c>
      <c r="J156" s="6">
        <f t="shared" si="27"/>
        <v>0</v>
      </c>
      <c r="K156" s="6">
        <f t="shared" si="25"/>
        <v>0</v>
      </c>
      <c r="L156" s="6">
        <f t="shared" si="23"/>
        <v>0</v>
      </c>
      <c r="M156" s="17">
        <f>VLOOKUP(B156,Encargos!$A$8:$B$652,2,0)</f>
        <v>2.4659999999999999E-3</v>
      </c>
    </row>
    <row r="157" spans="1:13" x14ac:dyDescent="0.35">
      <c r="A157">
        <f t="shared" si="28"/>
        <v>213</v>
      </c>
      <c r="B157" s="1">
        <v>49218</v>
      </c>
      <c r="C157" s="6">
        <f t="shared" si="24"/>
        <v>0</v>
      </c>
      <c r="D157" s="6">
        <f t="shared" si="20"/>
        <v>0</v>
      </c>
      <c r="E157" s="6">
        <f t="shared" si="21"/>
        <v>0</v>
      </c>
      <c r="F157" s="6"/>
      <c r="G157" s="6"/>
      <c r="H157" s="6">
        <f t="shared" si="22"/>
        <v>0</v>
      </c>
      <c r="I157" s="6">
        <f t="shared" si="26"/>
        <v>0</v>
      </c>
      <c r="J157" s="6">
        <f t="shared" si="27"/>
        <v>0</v>
      </c>
      <c r="K157" s="6">
        <f t="shared" si="25"/>
        <v>0</v>
      </c>
      <c r="L157" s="6">
        <f t="shared" si="23"/>
        <v>0</v>
      </c>
      <c r="M157" s="17">
        <f>VLOOKUP(B157,Encargos!$A$8:$B$652,2,0)</f>
        <v>2.4659999999999999E-3</v>
      </c>
    </row>
    <row r="158" spans="1:13" x14ac:dyDescent="0.35">
      <c r="A158">
        <f t="shared" si="28"/>
        <v>212</v>
      </c>
      <c r="B158" s="1">
        <v>49249</v>
      </c>
      <c r="C158" s="6">
        <f t="shared" si="24"/>
        <v>0</v>
      </c>
      <c r="D158" s="6">
        <f t="shared" si="20"/>
        <v>0</v>
      </c>
      <c r="E158" s="6">
        <f t="shared" si="21"/>
        <v>0</v>
      </c>
      <c r="F158" s="6"/>
      <c r="G158" s="6"/>
      <c r="H158" s="6">
        <f t="shared" si="22"/>
        <v>0</v>
      </c>
      <c r="I158" s="6">
        <f t="shared" si="26"/>
        <v>0</v>
      </c>
      <c r="J158" s="6">
        <f t="shared" si="27"/>
        <v>0</v>
      </c>
      <c r="K158" s="6">
        <f t="shared" si="25"/>
        <v>0</v>
      </c>
      <c r="L158" s="6">
        <f t="shared" si="23"/>
        <v>0</v>
      </c>
      <c r="M158" s="17">
        <f>VLOOKUP(B158,Encargos!$A$8:$B$652,2,0)</f>
        <v>2.4659999999999999E-3</v>
      </c>
    </row>
    <row r="159" spans="1:13" x14ac:dyDescent="0.35">
      <c r="A159">
        <f t="shared" si="28"/>
        <v>211</v>
      </c>
      <c r="B159" s="1">
        <v>49279</v>
      </c>
      <c r="C159" s="6">
        <f t="shared" si="24"/>
        <v>0</v>
      </c>
      <c r="D159" s="6">
        <f t="shared" si="20"/>
        <v>0</v>
      </c>
      <c r="E159" s="6">
        <f t="shared" si="21"/>
        <v>0</v>
      </c>
      <c r="F159" s="6"/>
      <c r="G159" s="6"/>
      <c r="H159" s="6">
        <f t="shared" si="22"/>
        <v>0</v>
      </c>
      <c r="I159" s="6">
        <f t="shared" si="26"/>
        <v>0</v>
      </c>
      <c r="J159" s="6">
        <f t="shared" si="27"/>
        <v>0</v>
      </c>
      <c r="K159" s="6">
        <f t="shared" si="25"/>
        <v>0</v>
      </c>
      <c r="L159" s="6">
        <f t="shared" si="23"/>
        <v>0</v>
      </c>
      <c r="M159" s="17">
        <f>VLOOKUP(B159,Encargos!$A$8:$B$652,2,0)</f>
        <v>2.4659999999999999E-3</v>
      </c>
    </row>
    <row r="160" spans="1:13" x14ac:dyDescent="0.35">
      <c r="A160">
        <f t="shared" si="28"/>
        <v>210</v>
      </c>
      <c r="B160" s="1">
        <v>49310</v>
      </c>
      <c r="C160" s="6">
        <f t="shared" si="24"/>
        <v>0</v>
      </c>
      <c r="D160" s="6">
        <f t="shared" si="20"/>
        <v>0</v>
      </c>
      <c r="E160" s="6">
        <f t="shared" si="21"/>
        <v>0</v>
      </c>
      <c r="F160" s="6"/>
      <c r="G160" s="6"/>
      <c r="H160" s="6">
        <f t="shared" si="22"/>
        <v>0</v>
      </c>
      <c r="I160" s="6">
        <f t="shared" si="26"/>
        <v>0</v>
      </c>
      <c r="J160" s="6">
        <f t="shared" si="27"/>
        <v>0</v>
      </c>
      <c r="K160" s="6">
        <f t="shared" si="25"/>
        <v>0</v>
      </c>
      <c r="L160" s="6">
        <f t="shared" si="23"/>
        <v>0</v>
      </c>
      <c r="M160" s="17">
        <f>VLOOKUP(B160,Encargos!$A$8:$B$652,2,0)</f>
        <v>2.4659999999999999E-3</v>
      </c>
    </row>
    <row r="161" spans="1:13" x14ac:dyDescent="0.35">
      <c r="A161">
        <f t="shared" si="28"/>
        <v>209</v>
      </c>
      <c r="B161" s="1">
        <v>49341</v>
      </c>
      <c r="C161" s="6">
        <f t="shared" si="24"/>
        <v>0</v>
      </c>
      <c r="D161" s="6">
        <f t="shared" si="20"/>
        <v>0</v>
      </c>
      <c r="E161" s="6">
        <f t="shared" si="21"/>
        <v>0</v>
      </c>
      <c r="F161" s="6"/>
      <c r="G161" s="6"/>
      <c r="H161" s="6">
        <f t="shared" si="22"/>
        <v>0</v>
      </c>
      <c r="I161" s="6">
        <f t="shared" si="26"/>
        <v>0</v>
      </c>
      <c r="J161" s="6">
        <f t="shared" si="27"/>
        <v>0</v>
      </c>
      <c r="K161" s="6">
        <f t="shared" si="25"/>
        <v>0</v>
      </c>
      <c r="L161" s="6">
        <f t="shared" si="23"/>
        <v>0</v>
      </c>
      <c r="M161" s="17">
        <f>VLOOKUP(B161,Encargos!$A$8:$B$652,2,0)</f>
        <v>2.4659999999999999E-3</v>
      </c>
    </row>
    <row r="162" spans="1:13" x14ac:dyDescent="0.35">
      <c r="A162">
        <f t="shared" si="28"/>
        <v>208</v>
      </c>
      <c r="B162" s="1">
        <v>49369</v>
      </c>
      <c r="C162" s="6">
        <f t="shared" si="24"/>
        <v>0</v>
      </c>
      <c r="D162" s="6">
        <f t="shared" si="20"/>
        <v>0</v>
      </c>
      <c r="E162" s="6">
        <f t="shared" si="21"/>
        <v>0</v>
      </c>
      <c r="F162" s="6"/>
      <c r="G162" s="6"/>
      <c r="H162" s="6">
        <f t="shared" si="22"/>
        <v>0</v>
      </c>
      <c r="I162" s="6">
        <f t="shared" si="26"/>
        <v>0</v>
      </c>
      <c r="J162" s="6">
        <f t="shared" si="27"/>
        <v>0</v>
      </c>
      <c r="K162" s="6">
        <f t="shared" si="25"/>
        <v>0</v>
      </c>
      <c r="L162" s="6">
        <f t="shared" si="23"/>
        <v>0</v>
      </c>
      <c r="M162" s="17">
        <f>VLOOKUP(B162,Encargos!$A$8:$B$652,2,0)</f>
        <v>2.4659999999999999E-3</v>
      </c>
    </row>
    <row r="163" spans="1:13" x14ac:dyDescent="0.35">
      <c r="A163">
        <f t="shared" si="28"/>
        <v>207</v>
      </c>
      <c r="B163" s="1">
        <v>49400</v>
      </c>
      <c r="C163" s="6">
        <f t="shared" si="24"/>
        <v>0</v>
      </c>
      <c r="D163" s="6">
        <f t="shared" si="20"/>
        <v>0</v>
      </c>
      <c r="E163" s="6">
        <f t="shared" si="21"/>
        <v>0</v>
      </c>
      <c r="F163" s="6"/>
      <c r="G163" s="6"/>
      <c r="H163" s="6">
        <f t="shared" si="22"/>
        <v>0</v>
      </c>
      <c r="I163" s="6">
        <f t="shared" si="26"/>
        <v>0</v>
      </c>
      <c r="J163" s="6">
        <f t="shared" si="27"/>
        <v>0</v>
      </c>
      <c r="K163" s="6">
        <f t="shared" si="25"/>
        <v>0</v>
      </c>
      <c r="L163" s="6">
        <f t="shared" si="23"/>
        <v>0</v>
      </c>
      <c r="M163" s="17">
        <f>VLOOKUP(B163,Encargos!$A$8:$B$652,2,0)</f>
        <v>2.4659999999999999E-3</v>
      </c>
    </row>
    <row r="164" spans="1:13" x14ac:dyDescent="0.35">
      <c r="A164">
        <f t="shared" si="28"/>
        <v>206</v>
      </c>
      <c r="B164" s="1">
        <v>49430</v>
      </c>
      <c r="C164" s="6">
        <f t="shared" si="24"/>
        <v>0</v>
      </c>
      <c r="D164" s="6">
        <f t="shared" si="20"/>
        <v>0</v>
      </c>
      <c r="E164" s="6">
        <f t="shared" si="21"/>
        <v>0</v>
      </c>
      <c r="F164" s="6"/>
      <c r="G164" s="6"/>
      <c r="H164" s="6">
        <f t="shared" si="22"/>
        <v>0</v>
      </c>
      <c r="I164" s="6">
        <f t="shared" si="26"/>
        <v>0</v>
      </c>
      <c r="J164" s="6">
        <f t="shared" si="27"/>
        <v>0</v>
      </c>
      <c r="K164" s="6">
        <f t="shared" si="25"/>
        <v>0</v>
      </c>
      <c r="L164" s="6">
        <f t="shared" si="23"/>
        <v>0</v>
      </c>
      <c r="M164" s="17">
        <f>VLOOKUP(B164,Encargos!$A$8:$B$652,2,0)</f>
        <v>2.4659999999999999E-3</v>
      </c>
    </row>
    <row r="165" spans="1:13" x14ac:dyDescent="0.35">
      <c r="A165">
        <f t="shared" si="28"/>
        <v>205</v>
      </c>
      <c r="B165" s="1">
        <v>49461</v>
      </c>
      <c r="C165" s="6">
        <f t="shared" si="24"/>
        <v>0</v>
      </c>
      <c r="D165" s="6">
        <f t="shared" si="20"/>
        <v>0</v>
      </c>
      <c r="E165" s="6">
        <f t="shared" si="21"/>
        <v>0</v>
      </c>
      <c r="F165" s="6"/>
      <c r="G165" s="6"/>
      <c r="H165" s="6">
        <f t="shared" si="22"/>
        <v>0</v>
      </c>
      <c r="I165" s="6">
        <f t="shared" si="26"/>
        <v>0</v>
      </c>
      <c r="J165" s="6">
        <f t="shared" si="27"/>
        <v>0</v>
      </c>
      <c r="K165" s="6">
        <f t="shared" si="25"/>
        <v>0</v>
      </c>
      <c r="L165" s="6">
        <f t="shared" si="23"/>
        <v>0</v>
      </c>
      <c r="M165" s="17">
        <f>VLOOKUP(B165,Encargos!$A$8:$B$652,2,0)</f>
        <v>2.4659999999999999E-3</v>
      </c>
    </row>
    <row r="166" spans="1:13" x14ac:dyDescent="0.35">
      <c r="A166">
        <f t="shared" si="28"/>
        <v>204</v>
      </c>
      <c r="B166" s="1">
        <v>49491</v>
      </c>
      <c r="C166" s="6">
        <f t="shared" si="24"/>
        <v>0</v>
      </c>
      <c r="D166" s="6">
        <f t="shared" si="20"/>
        <v>0</v>
      </c>
      <c r="E166" s="6">
        <f t="shared" si="21"/>
        <v>0</v>
      </c>
      <c r="F166" s="6"/>
      <c r="G166" s="6"/>
      <c r="H166" s="6">
        <f t="shared" si="22"/>
        <v>0</v>
      </c>
      <c r="I166" s="6">
        <f t="shared" si="26"/>
        <v>0</v>
      </c>
      <c r="J166" s="6">
        <f t="shared" si="27"/>
        <v>0</v>
      </c>
      <c r="K166" s="6">
        <f t="shared" si="25"/>
        <v>0</v>
      </c>
      <c r="L166" s="6">
        <f t="shared" si="23"/>
        <v>0</v>
      </c>
      <c r="M166" s="17">
        <f>VLOOKUP(B166,Encargos!$A$8:$B$652,2,0)</f>
        <v>2.4659999999999999E-3</v>
      </c>
    </row>
    <row r="167" spans="1:13" x14ac:dyDescent="0.35">
      <c r="A167">
        <f t="shared" si="28"/>
        <v>203</v>
      </c>
      <c r="B167" s="1">
        <v>49522</v>
      </c>
      <c r="C167" s="6">
        <f t="shared" si="24"/>
        <v>0</v>
      </c>
      <c r="D167" s="6">
        <f t="shared" si="20"/>
        <v>0</v>
      </c>
      <c r="E167" s="6">
        <f t="shared" si="21"/>
        <v>0</v>
      </c>
      <c r="F167" s="6"/>
      <c r="G167" s="6"/>
      <c r="H167" s="6">
        <f t="shared" si="22"/>
        <v>0</v>
      </c>
      <c r="I167" s="6">
        <f t="shared" si="26"/>
        <v>0</v>
      </c>
      <c r="J167" s="6">
        <f t="shared" si="27"/>
        <v>0</v>
      </c>
      <c r="K167" s="6">
        <f t="shared" si="25"/>
        <v>0</v>
      </c>
      <c r="L167" s="6">
        <f t="shared" si="23"/>
        <v>0</v>
      </c>
      <c r="M167" s="17">
        <f>VLOOKUP(B167,Encargos!$A$8:$B$652,2,0)</f>
        <v>2.4659999999999999E-3</v>
      </c>
    </row>
    <row r="168" spans="1:13" x14ac:dyDescent="0.35">
      <c r="A168">
        <f t="shared" si="28"/>
        <v>202</v>
      </c>
      <c r="B168" s="1">
        <v>49553</v>
      </c>
      <c r="C168" s="6">
        <f t="shared" si="24"/>
        <v>0</v>
      </c>
      <c r="D168" s="6">
        <f t="shared" si="20"/>
        <v>0</v>
      </c>
      <c r="E168" s="6">
        <f t="shared" si="21"/>
        <v>0</v>
      </c>
      <c r="F168" s="6"/>
      <c r="G168" s="6"/>
      <c r="H168" s="6">
        <f t="shared" si="22"/>
        <v>0</v>
      </c>
      <c r="I168" s="6">
        <f t="shared" si="26"/>
        <v>0</v>
      </c>
      <c r="J168" s="6">
        <f t="shared" si="27"/>
        <v>0</v>
      </c>
      <c r="K168" s="6">
        <f t="shared" si="25"/>
        <v>0</v>
      </c>
      <c r="L168" s="6">
        <f t="shared" si="23"/>
        <v>0</v>
      </c>
      <c r="M168" s="17">
        <f>VLOOKUP(B168,Encargos!$A$8:$B$652,2,0)</f>
        <v>2.4659999999999999E-3</v>
      </c>
    </row>
    <row r="169" spans="1:13" x14ac:dyDescent="0.35">
      <c r="A169">
        <f t="shared" si="28"/>
        <v>201</v>
      </c>
      <c r="B169" s="1">
        <v>49583</v>
      </c>
      <c r="C169" s="6">
        <f t="shared" si="24"/>
        <v>0</v>
      </c>
      <c r="D169" s="6">
        <f t="shared" si="20"/>
        <v>0</v>
      </c>
      <c r="E169" s="6">
        <f t="shared" si="21"/>
        <v>0</v>
      </c>
      <c r="F169" s="6"/>
      <c r="G169" s="6"/>
      <c r="H169" s="6">
        <f t="shared" si="22"/>
        <v>0</v>
      </c>
      <c r="I169" s="6">
        <f t="shared" si="26"/>
        <v>0</v>
      </c>
      <c r="J169" s="6">
        <f t="shared" si="27"/>
        <v>0</v>
      </c>
      <c r="K169" s="6">
        <f t="shared" si="25"/>
        <v>0</v>
      </c>
      <c r="L169" s="6">
        <f t="shared" si="23"/>
        <v>0</v>
      </c>
      <c r="M169" s="17">
        <f>VLOOKUP(B169,Encargos!$A$8:$B$652,2,0)</f>
        <v>2.4659999999999999E-3</v>
      </c>
    </row>
    <row r="170" spans="1:13" x14ac:dyDescent="0.35">
      <c r="A170">
        <f t="shared" si="28"/>
        <v>200</v>
      </c>
      <c r="B170" s="1">
        <v>49614</v>
      </c>
      <c r="C170" s="6">
        <f t="shared" si="24"/>
        <v>0</v>
      </c>
      <c r="D170" s="6">
        <f t="shared" si="20"/>
        <v>0</v>
      </c>
      <c r="E170" s="6">
        <f t="shared" si="21"/>
        <v>0</v>
      </c>
      <c r="F170" s="6"/>
      <c r="G170" s="6"/>
      <c r="H170" s="6">
        <f t="shared" si="22"/>
        <v>0</v>
      </c>
      <c r="I170" s="6">
        <f t="shared" si="26"/>
        <v>0</v>
      </c>
      <c r="J170" s="6">
        <f t="shared" si="27"/>
        <v>0</v>
      </c>
      <c r="K170" s="6">
        <f t="shared" si="25"/>
        <v>0</v>
      </c>
      <c r="L170" s="6">
        <f t="shared" si="23"/>
        <v>0</v>
      </c>
      <c r="M170" s="17">
        <f>VLOOKUP(B170,Encargos!$A$8:$B$652,2,0)</f>
        <v>2.4659999999999999E-3</v>
      </c>
    </row>
    <row r="171" spans="1:13" x14ac:dyDescent="0.35">
      <c r="A171">
        <f t="shared" si="28"/>
        <v>199</v>
      </c>
      <c r="B171" s="1">
        <v>49644</v>
      </c>
      <c r="C171" s="6">
        <f t="shared" si="24"/>
        <v>0</v>
      </c>
      <c r="D171" s="6">
        <f t="shared" si="20"/>
        <v>0</v>
      </c>
      <c r="E171" s="6">
        <f t="shared" si="21"/>
        <v>0</v>
      </c>
      <c r="F171" s="6"/>
      <c r="G171" s="6"/>
      <c r="H171" s="6">
        <f>SUM(E171:G171)*$N$4</f>
        <v>0</v>
      </c>
      <c r="I171" s="6">
        <f t="shared" si="26"/>
        <v>0</v>
      </c>
      <c r="J171" s="6">
        <f t="shared" si="27"/>
        <v>0</v>
      </c>
      <c r="K171" s="6">
        <f t="shared" si="25"/>
        <v>0</v>
      </c>
      <c r="L171" s="6">
        <f t="shared" si="23"/>
        <v>0</v>
      </c>
      <c r="M171" s="17">
        <f>VLOOKUP(B171,Encargos!$A$8:$B$652,2,0)</f>
        <v>2.4659999999999999E-3</v>
      </c>
    </row>
    <row r="172" spans="1:13" x14ac:dyDescent="0.35">
      <c r="A172">
        <f t="shared" si="28"/>
        <v>198</v>
      </c>
      <c r="B172" s="1">
        <v>49675</v>
      </c>
      <c r="C172" s="6">
        <f t="shared" si="24"/>
        <v>0</v>
      </c>
      <c r="D172" s="6">
        <f t="shared" si="20"/>
        <v>0</v>
      </c>
      <c r="E172" s="6">
        <f t="shared" si="21"/>
        <v>0</v>
      </c>
      <c r="F172" s="6"/>
      <c r="G172" s="6"/>
      <c r="H172" s="6">
        <f t="shared" si="22"/>
        <v>0</v>
      </c>
      <c r="I172" s="6">
        <f t="shared" si="26"/>
        <v>0</v>
      </c>
      <c r="J172" s="6">
        <f t="shared" si="27"/>
        <v>0</v>
      </c>
      <c r="K172" s="6">
        <f t="shared" si="25"/>
        <v>0</v>
      </c>
      <c r="L172" s="6">
        <f t="shared" si="23"/>
        <v>0</v>
      </c>
      <c r="M172" s="17">
        <f>VLOOKUP(B172,Encargos!$A$8:$B$652,2,0)</f>
        <v>2.4659999999999999E-3</v>
      </c>
    </row>
    <row r="173" spans="1:13" x14ac:dyDescent="0.35">
      <c r="A173">
        <f t="shared" si="28"/>
        <v>197</v>
      </c>
      <c r="B173" s="1">
        <v>49706</v>
      </c>
      <c r="C173" s="6">
        <f t="shared" si="24"/>
        <v>0</v>
      </c>
      <c r="D173" s="6">
        <f t="shared" si="20"/>
        <v>0</v>
      </c>
      <c r="E173" s="6">
        <f t="shared" si="21"/>
        <v>0</v>
      </c>
      <c r="F173" s="6"/>
      <c r="G173" s="6"/>
      <c r="H173" s="6">
        <f t="shared" si="22"/>
        <v>0</v>
      </c>
      <c r="I173" s="6">
        <f t="shared" si="26"/>
        <v>0</v>
      </c>
      <c r="J173" s="6">
        <f t="shared" si="27"/>
        <v>0</v>
      </c>
      <c r="K173" s="6">
        <f t="shared" si="25"/>
        <v>0</v>
      </c>
      <c r="L173" s="6">
        <f t="shared" si="23"/>
        <v>0</v>
      </c>
      <c r="M173" s="17">
        <f>VLOOKUP(B173,Encargos!$A$8:$B$652,2,0)</f>
        <v>2.4659999999999999E-3</v>
      </c>
    </row>
    <row r="174" spans="1:13" x14ac:dyDescent="0.35">
      <c r="A174">
        <f t="shared" si="28"/>
        <v>196</v>
      </c>
      <c r="B174" s="1">
        <v>49735</v>
      </c>
      <c r="C174" s="6">
        <f t="shared" si="24"/>
        <v>0</v>
      </c>
      <c r="D174" s="6">
        <f t="shared" si="20"/>
        <v>0</v>
      </c>
      <c r="E174" s="6">
        <f t="shared" si="21"/>
        <v>0</v>
      </c>
      <c r="F174" s="6"/>
      <c r="G174" s="6"/>
      <c r="H174" s="6">
        <f t="shared" si="22"/>
        <v>0</v>
      </c>
      <c r="I174" s="6">
        <f t="shared" si="26"/>
        <v>0</v>
      </c>
      <c r="J174" s="6">
        <f t="shared" si="27"/>
        <v>0</v>
      </c>
      <c r="K174" s="6">
        <f t="shared" si="25"/>
        <v>0</v>
      </c>
      <c r="L174" s="6">
        <f t="shared" si="23"/>
        <v>0</v>
      </c>
      <c r="M174" s="17">
        <f>VLOOKUP(B174,Encargos!$A$8:$B$652,2,0)</f>
        <v>2.4659999999999999E-3</v>
      </c>
    </row>
    <row r="175" spans="1:13" x14ac:dyDescent="0.35">
      <c r="A175">
        <f t="shared" si="28"/>
        <v>195</v>
      </c>
      <c r="B175" s="1">
        <v>49766</v>
      </c>
      <c r="C175" s="6">
        <f t="shared" si="24"/>
        <v>0</v>
      </c>
      <c r="D175" s="6">
        <f t="shared" si="20"/>
        <v>0</v>
      </c>
      <c r="E175" s="6">
        <f t="shared" si="21"/>
        <v>0</v>
      </c>
      <c r="F175" s="6"/>
      <c r="G175" s="6"/>
      <c r="H175" s="6">
        <f t="shared" si="22"/>
        <v>0</v>
      </c>
      <c r="I175" s="6">
        <f t="shared" si="26"/>
        <v>0</v>
      </c>
      <c r="J175" s="6">
        <f t="shared" si="27"/>
        <v>0</v>
      </c>
      <c r="K175" s="6">
        <f t="shared" si="25"/>
        <v>0</v>
      </c>
      <c r="L175" s="6">
        <f t="shared" si="23"/>
        <v>0</v>
      </c>
      <c r="M175" s="17">
        <f>VLOOKUP(B175,Encargos!$A$8:$B$652,2,0)</f>
        <v>2.4659999999999999E-3</v>
      </c>
    </row>
    <row r="176" spans="1:13" x14ac:dyDescent="0.35">
      <c r="A176">
        <f t="shared" si="28"/>
        <v>194</v>
      </c>
      <c r="B176" s="1">
        <v>49796</v>
      </c>
      <c r="C176" s="6">
        <f t="shared" si="24"/>
        <v>0</v>
      </c>
      <c r="D176" s="6">
        <f t="shared" si="20"/>
        <v>0</v>
      </c>
      <c r="E176" s="6">
        <f t="shared" si="21"/>
        <v>0</v>
      </c>
      <c r="F176" s="6"/>
      <c r="G176" s="6"/>
      <c r="H176" s="6">
        <f t="shared" si="22"/>
        <v>0</v>
      </c>
      <c r="I176" s="6">
        <f t="shared" si="26"/>
        <v>0</v>
      </c>
      <c r="J176" s="6">
        <f t="shared" si="27"/>
        <v>0</v>
      </c>
      <c r="K176" s="6">
        <f t="shared" si="25"/>
        <v>0</v>
      </c>
      <c r="L176" s="6">
        <f t="shared" si="23"/>
        <v>0</v>
      </c>
      <c r="M176" s="17">
        <f>VLOOKUP(B176,Encargos!$A$8:$B$652,2,0)</f>
        <v>2.4659999999999999E-3</v>
      </c>
    </row>
    <row r="177" spans="1:13" x14ac:dyDescent="0.35">
      <c r="A177">
        <f t="shared" si="28"/>
        <v>193</v>
      </c>
      <c r="B177" s="1">
        <v>49827</v>
      </c>
      <c r="C177" s="6">
        <f t="shared" si="24"/>
        <v>0</v>
      </c>
      <c r="D177" s="6">
        <f t="shared" si="20"/>
        <v>0</v>
      </c>
      <c r="E177" s="6">
        <f t="shared" si="21"/>
        <v>0</v>
      </c>
      <c r="F177" s="6"/>
      <c r="G177" s="6"/>
      <c r="H177" s="6">
        <f t="shared" si="22"/>
        <v>0</v>
      </c>
      <c r="I177" s="6">
        <f t="shared" si="26"/>
        <v>0</v>
      </c>
      <c r="J177" s="6">
        <f t="shared" si="27"/>
        <v>0</v>
      </c>
      <c r="K177" s="6">
        <f t="shared" si="25"/>
        <v>0</v>
      </c>
      <c r="L177" s="6">
        <f t="shared" si="23"/>
        <v>0</v>
      </c>
      <c r="M177" s="17">
        <f>VLOOKUP(B177,Encargos!$A$8:$B$652,2,0)</f>
        <v>2.4659999999999999E-3</v>
      </c>
    </row>
    <row r="178" spans="1:13" x14ac:dyDescent="0.35">
      <c r="A178">
        <f t="shared" si="28"/>
        <v>192</v>
      </c>
      <c r="B178" s="1">
        <v>49857</v>
      </c>
      <c r="C178" s="6">
        <f t="shared" si="24"/>
        <v>0</v>
      </c>
      <c r="D178" s="6">
        <f t="shared" si="20"/>
        <v>0</v>
      </c>
      <c r="E178" s="6">
        <f t="shared" si="21"/>
        <v>0</v>
      </c>
      <c r="F178" s="6"/>
      <c r="G178" s="6"/>
      <c r="H178" s="6">
        <f t="shared" si="22"/>
        <v>0</v>
      </c>
      <c r="I178" s="6">
        <f t="shared" si="26"/>
        <v>0</v>
      </c>
      <c r="J178" s="6">
        <f t="shared" si="27"/>
        <v>0</v>
      </c>
      <c r="K178" s="6">
        <f t="shared" si="25"/>
        <v>0</v>
      </c>
      <c r="L178" s="6">
        <f t="shared" si="23"/>
        <v>0</v>
      </c>
      <c r="M178" s="17">
        <f>VLOOKUP(B178,Encargos!$A$8:$B$652,2,0)</f>
        <v>2.4659999999999999E-3</v>
      </c>
    </row>
    <row r="179" spans="1:13" x14ac:dyDescent="0.35">
      <c r="A179">
        <f t="shared" si="28"/>
        <v>191</v>
      </c>
      <c r="B179" s="1">
        <v>49888</v>
      </c>
      <c r="C179" s="6">
        <f t="shared" si="24"/>
        <v>0</v>
      </c>
      <c r="D179" s="6">
        <f t="shared" si="20"/>
        <v>0</v>
      </c>
      <c r="E179" s="6">
        <f t="shared" si="21"/>
        <v>0</v>
      </c>
      <c r="F179" s="6"/>
      <c r="G179" s="6"/>
      <c r="H179" s="6">
        <f t="shared" si="22"/>
        <v>0</v>
      </c>
      <c r="I179" s="6">
        <f t="shared" si="26"/>
        <v>0</v>
      </c>
      <c r="J179" s="6">
        <f t="shared" si="27"/>
        <v>0</v>
      </c>
      <c r="K179" s="6">
        <f t="shared" si="25"/>
        <v>0</v>
      </c>
      <c r="L179" s="6">
        <f t="shared" si="23"/>
        <v>0</v>
      </c>
      <c r="M179" s="17">
        <f>VLOOKUP(B179,Encargos!$A$8:$B$652,2,0)</f>
        <v>2.4659999999999999E-3</v>
      </c>
    </row>
    <row r="180" spans="1:13" x14ac:dyDescent="0.35">
      <c r="A180">
        <f t="shared" si="28"/>
        <v>190</v>
      </c>
      <c r="B180" s="1">
        <v>49919</v>
      </c>
      <c r="C180" s="6">
        <f t="shared" si="24"/>
        <v>0</v>
      </c>
      <c r="D180" s="6">
        <f t="shared" si="20"/>
        <v>0</v>
      </c>
      <c r="E180" s="6">
        <f t="shared" si="21"/>
        <v>0</v>
      </c>
      <c r="F180" s="6"/>
      <c r="G180" s="6"/>
      <c r="H180" s="6">
        <f t="shared" si="22"/>
        <v>0</v>
      </c>
      <c r="I180" s="6">
        <f t="shared" si="26"/>
        <v>0</v>
      </c>
      <c r="J180" s="6">
        <f t="shared" si="27"/>
        <v>0</v>
      </c>
      <c r="K180" s="6">
        <f t="shared" si="25"/>
        <v>0</v>
      </c>
      <c r="L180" s="6">
        <f t="shared" si="23"/>
        <v>0</v>
      </c>
      <c r="M180" s="17">
        <f>VLOOKUP(B180,Encargos!$A$8:$B$652,2,0)</f>
        <v>2.4659999999999999E-3</v>
      </c>
    </row>
    <row r="181" spans="1:13" x14ac:dyDescent="0.35">
      <c r="A181">
        <f t="shared" si="28"/>
        <v>189</v>
      </c>
      <c r="B181" s="1">
        <v>49949</v>
      </c>
      <c r="C181" s="6">
        <f t="shared" si="24"/>
        <v>0</v>
      </c>
      <c r="D181" s="6">
        <f t="shared" si="20"/>
        <v>0</v>
      </c>
      <c r="E181" s="6">
        <f t="shared" si="21"/>
        <v>0</v>
      </c>
      <c r="F181" s="6"/>
      <c r="G181" s="6"/>
      <c r="H181" s="6">
        <f t="shared" si="22"/>
        <v>0</v>
      </c>
      <c r="I181" s="6">
        <f t="shared" si="26"/>
        <v>0</v>
      </c>
      <c r="J181" s="6">
        <f t="shared" si="27"/>
        <v>0</v>
      </c>
      <c r="K181" s="6">
        <f t="shared" si="25"/>
        <v>0</v>
      </c>
      <c r="L181" s="6">
        <f t="shared" si="23"/>
        <v>0</v>
      </c>
      <c r="M181" s="17">
        <f>VLOOKUP(B181,Encargos!$A$8:$B$652,2,0)</f>
        <v>2.4659999999999999E-3</v>
      </c>
    </row>
    <row r="182" spans="1:13" x14ac:dyDescent="0.35">
      <c r="A182">
        <f t="shared" si="28"/>
        <v>188</v>
      </c>
      <c r="B182" s="1">
        <v>49980</v>
      </c>
      <c r="C182" s="6">
        <f t="shared" si="24"/>
        <v>0</v>
      </c>
      <c r="D182" s="6">
        <f t="shared" si="20"/>
        <v>0</v>
      </c>
      <c r="E182" s="6">
        <f t="shared" si="21"/>
        <v>0</v>
      </c>
      <c r="F182" s="6"/>
      <c r="G182" s="6"/>
      <c r="H182" s="6">
        <f t="shared" si="22"/>
        <v>0</v>
      </c>
      <c r="I182" s="6">
        <f t="shared" si="26"/>
        <v>0</v>
      </c>
      <c r="J182" s="6">
        <f t="shared" si="27"/>
        <v>0</v>
      </c>
      <c r="K182" s="6">
        <f t="shared" si="25"/>
        <v>0</v>
      </c>
      <c r="L182" s="6">
        <f t="shared" si="23"/>
        <v>0</v>
      </c>
      <c r="M182" s="17">
        <f>VLOOKUP(B182,Encargos!$A$8:$B$652,2,0)</f>
        <v>2.4659999999999999E-3</v>
      </c>
    </row>
    <row r="183" spans="1:13" x14ac:dyDescent="0.35">
      <c r="A183">
        <f t="shared" si="28"/>
        <v>187</v>
      </c>
      <c r="B183" s="1">
        <v>50010</v>
      </c>
      <c r="C183" s="6">
        <f t="shared" si="24"/>
        <v>0</v>
      </c>
      <c r="D183" s="6">
        <f t="shared" si="20"/>
        <v>0</v>
      </c>
      <c r="E183" s="6">
        <f t="shared" si="21"/>
        <v>0</v>
      </c>
      <c r="F183" s="6"/>
      <c r="G183" s="6"/>
      <c r="H183" s="6">
        <f t="shared" si="22"/>
        <v>0</v>
      </c>
      <c r="I183" s="6">
        <f t="shared" si="26"/>
        <v>0</v>
      </c>
      <c r="J183" s="6">
        <f t="shared" si="27"/>
        <v>0</v>
      </c>
      <c r="K183" s="6">
        <f t="shared" si="25"/>
        <v>0</v>
      </c>
      <c r="L183" s="6">
        <f t="shared" si="23"/>
        <v>0</v>
      </c>
      <c r="M183" s="17">
        <f>VLOOKUP(B183,Encargos!$A$8:$B$652,2,0)</f>
        <v>2.4659999999999999E-3</v>
      </c>
    </row>
    <row r="184" spans="1:13" x14ac:dyDescent="0.35">
      <c r="A184">
        <f t="shared" si="28"/>
        <v>186</v>
      </c>
      <c r="B184" s="1">
        <v>50041</v>
      </c>
      <c r="C184" s="6">
        <f t="shared" si="24"/>
        <v>0</v>
      </c>
      <c r="D184" s="6">
        <f t="shared" si="20"/>
        <v>0</v>
      </c>
      <c r="E184" s="6">
        <f t="shared" si="21"/>
        <v>0</v>
      </c>
      <c r="F184" s="6"/>
      <c r="G184" s="6"/>
      <c r="H184" s="6">
        <f t="shared" si="22"/>
        <v>0</v>
      </c>
      <c r="I184" s="6">
        <f t="shared" si="26"/>
        <v>0</v>
      </c>
      <c r="J184" s="6">
        <f t="shared" si="27"/>
        <v>0</v>
      </c>
      <c r="K184" s="6">
        <f t="shared" si="25"/>
        <v>0</v>
      </c>
      <c r="L184" s="6">
        <f t="shared" si="23"/>
        <v>0</v>
      </c>
      <c r="M184" s="17">
        <f>VLOOKUP(B184,Encargos!$A$8:$B$652,2,0)</f>
        <v>2.4659999999999999E-3</v>
      </c>
    </row>
    <row r="185" spans="1:13" x14ac:dyDescent="0.35">
      <c r="A185">
        <f t="shared" si="28"/>
        <v>185</v>
      </c>
      <c r="B185" s="1">
        <v>50072</v>
      </c>
      <c r="C185" s="6">
        <f t="shared" si="24"/>
        <v>0</v>
      </c>
      <c r="D185" s="6">
        <f t="shared" si="20"/>
        <v>0</v>
      </c>
      <c r="E185" s="6">
        <f t="shared" si="21"/>
        <v>0</v>
      </c>
      <c r="F185" s="6"/>
      <c r="G185" s="6"/>
      <c r="H185" s="6">
        <f t="shared" si="22"/>
        <v>0</v>
      </c>
      <c r="I185" s="6">
        <f t="shared" si="26"/>
        <v>0</v>
      </c>
      <c r="J185" s="6">
        <f t="shared" si="27"/>
        <v>0</v>
      </c>
      <c r="K185" s="6">
        <f t="shared" si="25"/>
        <v>0</v>
      </c>
      <c r="L185" s="6">
        <f t="shared" si="23"/>
        <v>0</v>
      </c>
      <c r="M185" s="17">
        <f>VLOOKUP(B185,Encargos!$A$8:$B$652,2,0)</f>
        <v>2.4659999999999999E-3</v>
      </c>
    </row>
    <row r="186" spans="1:13" x14ac:dyDescent="0.35">
      <c r="A186">
        <f t="shared" si="28"/>
        <v>184</v>
      </c>
      <c r="B186" s="1">
        <v>50100</v>
      </c>
      <c r="C186" s="6">
        <f t="shared" si="24"/>
        <v>0</v>
      </c>
      <c r="D186" s="6">
        <f t="shared" si="20"/>
        <v>0</v>
      </c>
      <c r="E186" s="6">
        <f t="shared" si="21"/>
        <v>0</v>
      </c>
      <c r="F186" s="6"/>
      <c r="G186" s="6"/>
      <c r="H186" s="6">
        <f t="shared" si="22"/>
        <v>0</v>
      </c>
      <c r="I186" s="6">
        <f t="shared" si="26"/>
        <v>0</v>
      </c>
      <c r="J186" s="6">
        <f t="shared" si="27"/>
        <v>0</v>
      </c>
      <c r="K186" s="6">
        <f t="shared" si="25"/>
        <v>0</v>
      </c>
      <c r="L186" s="6">
        <f t="shared" si="23"/>
        <v>0</v>
      </c>
      <c r="M186" s="17">
        <f>VLOOKUP(B186,Encargos!$A$8:$B$652,2,0)</f>
        <v>2.4659999999999999E-3</v>
      </c>
    </row>
    <row r="187" spans="1:13" x14ac:dyDescent="0.35">
      <c r="A187">
        <f t="shared" si="28"/>
        <v>183</v>
      </c>
      <c r="B187" s="1">
        <v>50131</v>
      </c>
      <c r="C187" s="6">
        <f t="shared" si="24"/>
        <v>0</v>
      </c>
      <c r="D187" s="6">
        <f t="shared" si="20"/>
        <v>0</v>
      </c>
      <c r="E187" s="6">
        <f t="shared" si="21"/>
        <v>0</v>
      </c>
      <c r="F187" s="6"/>
      <c r="G187" s="6"/>
      <c r="H187" s="6">
        <f t="shared" si="22"/>
        <v>0</v>
      </c>
      <c r="I187" s="6">
        <f t="shared" si="26"/>
        <v>0</v>
      </c>
      <c r="J187" s="6">
        <f t="shared" si="27"/>
        <v>0</v>
      </c>
      <c r="K187" s="6">
        <f t="shared" si="25"/>
        <v>0</v>
      </c>
      <c r="L187" s="6">
        <f t="shared" si="23"/>
        <v>0</v>
      </c>
      <c r="M187" s="17">
        <f>VLOOKUP(B187,Encargos!$A$8:$B$652,2,0)</f>
        <v>2.4659999999999999E-3</v>
      </c>
    </row>
    <row r="188" spans="1:13" x14ac:dyDescent="0.35">
      <c r="A188">
        <f t="shared" si="28"/>
        <v>182</v>
      </c>
      <c r="B188" s="1">
        <v>50161</v>
      </c>
      <c r="C188" s="6">
        <f t="shared" si="24"/>
        <v>0</v>
      </c>
      <c r="D188" s="6">
        <f t="shared" si="20"/>
        <v>0</v>
      </c>
      <c r="E188" s="6">
        <f t="shared" si="21"/>
        <v>0</v>
      </c>
      <c r="F188" s="6"/>
      <c r="G188" s="6"/>
      <c r="H188" s="6">
        <f t="shared" si="22"/>
        <v>0</v>
      </c>
      <c r="I188" s="6">
        <f t="shared" si="26"/>
        <v>0</v>
      </c>
      <c r="J188" s="6">
        <f t="shared" si="27"/>
        <v>0</v>
      </c>
      <c r="K188" s="6">
        <f t="shared" si="25"/>
        <v>0</v>
      </c>
      <c r="L188" s="6">
        <f t="shared" si="23"/>
        <v>0</v>
      </c>
      <c r="M188" s="17">
        <f>VLOOKUP(B188,Encargos!$A$8:$B$652,2,0)</f>
        <v>2.4659999999999999E-3</v>
      </c>
    </row>
    <row r="189" spans="1:13" x14ac:dyDescent="0.35">
      <c r="A189">
        <f t="shared" si="28"/>
        <v>181</v>
      </c>
      <c r="B189" s="1">
        <v>50192</v>
      </c>
      <c r="C189" s="6">
        <f t="shared" si="24"/>
        <v>0</v>
      </c>
      <c r="D189" s="6">
        <f t="shared" si="20"/>
        <v>0</v>
      </c>
      <c r="E189" s="6">
        <f t="shared" si="21"/>
        <v>0</v>
      </c>
      <c r="F189" s="6"/>
      <c r="G189" s="6"/>
      <c r="H189" s="6">
        <f t="shared" si="22"/>
        <v>0</v>
      </c>
      <c r="I189" s="6">
        <f t="shared" si="26"/>
        <v>0</v>
      </c>
      <c r="J189" s="6">
        <f t="shared" si="27"/>
        <v>0</v>
      </c>
      <c r="K189" s="6">
        <f t="shared" si="25"/>
        <v>0</v>
      </c>
      <c r="L189" s="6">
        <f t="shared" si="23"/>
        <v>0</v>
      </c>
      <c r="M189" s="17">
        <f>VLOOKUP(B189,Encargos!$A$8:$B$652,2,0)</f>
        <v>2.4659999999999999E-3</v>
      </c>
    </row>
    <row r="190" spans="1:13" x14ac:dyDescent="0.35">
      <c r="A190">
        <f t="shared" si="28"/>
        <v>180</v>
      </c>
      <c r="B190" s="1">
        <v>50222</v>
      </c>
      <c r="C190" s="6">
        <f t="shared" si="24"/>
        <v>0</v>
      </c>
      <c r="D190" s="6">
        <f t="shared" si="20"/>
        <v>0</v>
      </c>
      <c r="E190" s="6">
        <f t="shared" si="21"/>
        <v>0</v>
      </c>
      <c r="F190" s="6"/>
      <c r="G190" s="6"/>
      <c r="H190" s="6">
        <f t="shared" si="22"/>
        <v>0</v>
      </c>
      <c r="I190" s="6">
        <f t="shared" si="26"/>
        <v>0</v>
      </c>
      <c r="J190" s="6">
        <f t="shared" si="27"/>
        <v>0</v>
      </c>
      <c r="K190" s="6">
        <f t="shared" si="25"/>
        <v>0</v>
      </c>
      <c r="L190" s="6">
        <f t="shared" si="23"/>
        <v>0</v>
      </c>
      <c r="M190" s="17">
        <f>VLOOKUP(B190,Encargos!$A$8:$B$652,2,0)</f>
        <v>2.4659999999999999E-3</v>
      </c>
    </row>
    <row r="191" spans="1:13" x14ac:dyDescent="0.35">
      <c r="A191">
        <f t="shared" si="28"/>
        <v>179</v>
      </c>
      <c r="B191" s="1">
        <v>50253</v>
      </c>
      <c r="C191" s="6">
        <f t="shared" si="24"/>
        <v>0</v>
      </c>
      <c r="D191" s="6">
        <f t="shared" si="20"/>
        <v>0</v>
      </c>
      <c r="E191" s="6">
        <f t="shared" si="21"/>
        <v>0</v>
      </c>
      <c r="F191" s="6"/>
      <c r="G191" s="6"/>
      <c r="H191" s="6">
        <f t="shared" si="22"/>
        <v>0</v>
      </c>
      <c r="I191" s="6">
        <f t="shared" si="26"/>
        <v>0</v>
      </c>
      <c r="J191" s="6">
        <f t="shared" si="27"/>
        <v>0</v>
      </c>
      <c r="K191" s="6">
        <f t="shared" si="25"/>
        <v>0</v>
      </c>
      <c r="L191" s="6">
        <f t="shared" si="23"/>
        <v>0</v>
      </c>
      <c r="M191" s="17">
        <f>VLOOKUP(B191,Encargos!$A$8:$B$652,2,0)</f>
        <v>2.4659999999999999E-3</v>
      </c>
    </row>
    <row r="192" spans="1:13" x14ac:dyDescent="0.35">
      <c r="A192">
        <f t="shared" si="28"/>
        <v>178</v>
      </c>
      <c r="B192" s="1">
        <v>50284</v>
      </c>
      <c r="C192" s="6">
        <f t="shared" si="24"/>
        <v>0</v>
      </c>
      <c r="D192" s="6">
        <f t="shared" si="20"/>
        <v>0</v>
      </c>
      <c r="E192" s="6">
        <f t="shared" si="21"/>
        <v>0</v>
      </c>
      <c r="F192" s="6"/>
      <c r="G192" s="6"/>
      <c r="H192" s="6">
        <f t="shared" si="22"/>
        <v>0</v>
      </c>
      <c r="I192" s="6">
        <f t="shared" si="26"/>
        <v>0</v>
      </c>
      <c r="J192" s="6">
        <f t="shared" si="27"/>
        <v>0</v>
      </c>
      <c r="K192" s="6">
        <f t="shared" si="25"/>
        <v>0</v>
      </c>
      <c r="L192" s="6">
        <f t="shared" si="23"/>
        <v>0</v>
      </c>
      <c r="M192" s="17">
        <f>VLOOKUP(B192,Encargos!$A$8:$B$652,2,0)</f>
        <v>2.4659999999999999E-3</v>
      </c>
    </row>
    <row r="193" spans="1:13" x14ac:dyDescent="0.35">
      <c r="A193">
        <f t="shared" si="28"/>
        <v>177</v>
      </c>
      <c r="B193" s="1">
        <v>50314</v>
      </c>
      <c r="C193" s="6">
        <f t="shared" si="24"/>
        <v>0</v>
      </c>
      <c r="D193" s="6">
        <f t="shared" si="20"/>
        <v>0</v>
      </c>
      <c r="E193" s="6">
        <f t="shared" si="21"/>
        <v>0</v>
      </c>
      <c r="F193" s="6"/>
      <c r="G193" s="6"/>
      <c r="H193" s="6">
        <f t="shared" si="22"/>
        <v>0</v>
      </c>
      <c r="I193" s="6">
        <f t="shared" si="26"/>
        <v>0</v>
      </c>
      <c r="J193" s="6">
        <f t="shared" si="27"/>
        <v>0</v>
      </c>
      <c r="K193" s="6">
        <f t="shared" si="25"/>
        <v>0</v>
      </c>
      <c r="L193" s="6">
        <f t="shared" si="23"/>
        <v>0</v>
      </c>
      <c r="M193" s="17">
        <f>VLOOKUP(B193,Encargos!$A$8:$B$652,2,0)</f>
        <v>2.4659999999999999E-3</v>
      </c>
    </row>
    <row r="194" spans="1:13" x14ac:dyDescent="0.35">
      <c r="A194">
        <f t="shared" si="28"/>
        <v>176</v>
      </c>
      <c r="B194" s="1">
        <v>50345</v>
      </c>
      <c r="C194" s="6">
        <f t="shared" si="24"/>
        <v>0</v>
      </c>
      <c r="D194" s="6">
        <f t="shared" si="20"/>
        <v>0</v>
      </c>
      <c r="E194" s="6">
        <f t="shared" si="21"/>
        <v>0</v>
      </c>
      <c r="F194" s="6"/>
      <c r="G194" s="6"/>
      <c r="H194" s="6">
        <f t="shared" si="22"/>
        <v>0</v>
      </c>
      <c r="I194" s="6">
        <f t="shared" si="26"/>
        <v>0</v>
      </c>
      <c r="J194" s="6">
        <f t="shared" si="27"/>
        <v>0</v>
      </c>
      <c r="K194" s="6">
        <f t="shared" si="25"/>
        <v>0</v>
      </c>
      <c r="L194" s="6">
        <f t="shared" si="23"/>
        <v>0</v>
      </c>
      <c r="M194" s="17">
        <f>VLOOKUP(B194,Encargos!$A$8:$B$652,2,0)</f>
        <v>2.4659999999999999E-3</v>
      </c>
    </row>
    <row r="195" spans="1:13" x14ac:dyDescent="0.35">
      <c r="A195">
        <f t="shared" si="28"/>
        <v>175</v>
      </c>
      <c r="B195" s="1">
        <v>50375</v>
      </c>
      <c r="C195" s="6">
        <f t="shared" si="24"/>
        <v>0</v>
      </c>
      <c r="D195" s="6">
        <f t="shared" si="20"/>
        <v>0</v>
      </c>
      <c r="E195" s="6">
        <f t="shared" si="21"/>
        <v>0</v>
      </c>
      <c r="F195" s="6"/>
      <c r="G195" s="6"/>
      <c r="H195" s="6">
        <f t="shared" si="22"/>
        <v>0</v>
      </c>
      <c r="I195" s="6">
        <f t="shared" si="26"/>
        <v>0</v>
      </c>
      <c r="J195" s="6">
        <f t="shared" si="27"/>
        <v>0</v>
      </c>
      <c r="K195" s="6">
        <f t="shared" si="25"/>
        <v>0</v>
      </c>
      <c r="L195" s="6">
        <f t="shared" si="23"/>
        <v>0</v>
      </c>
      <c r="M195" s="17">
        <f>VLOOKUP(B195,Encargos!$A$8:$B$652,2,0)</f>
        <v>2.4659999999999999E-3</v>
      </c>
    </row>
    <row r="196" spans="1:13" x14ac:dyDescent="0.35">
      <c r="A196">
        <f t="shared" si="28"/>
        <v>174</v>
      </c>
      <c r="B196" s="1">
        <v>50406</v>
      </c>
      <c r="C196" s="6">
        <f t="shared" si="24"/>
        <v>0</v>
      </c>
      <c r="D196" s="6">
        <f t="shared" si="20"/>
        <v>0</v>
      </c>
      <c r="E196" s="6">
        <f t="shared" si="21"/>
        <v>0</v>
      </c>
      <c r="F196" s="6"/>
      <c r="G196" s="6"/>
      <c r="H196" s="6">
        <f t="shared" si="22"/>
        <v>0</v>
      </c>
      <c r="I196" s="6">
        <f t="shared" si="26"/>
        <v>0</v>
      </c>
      <c r="J196" s="6">
        <f t="shared" si="27"/>
        <v>0</v>
      </c>
      <c r="K196" s="6">
        <f t="shared" si="25"/>
        <v>0</v>
      </c>
      <c r="L196" s="6">
        <f t="shared" si="23"/>
        <v>0</v>
      </c>
      <c r="M196" s="17">
        <f>VLOOKUP(B196,Encargos!$A$8:$B$652,2,0)</f>
        <v>2.4659999999999999E-3</v>
      </c>
    </row>
    <row r="197" spans="1:13" x14ac:dyDescent="0.35">
      <c r="A197">
        <f t="shared" si="28"/>
        <v>173</v>
      </c>
      <c r="B197" s="1">
        <v>50437</v>
      </c>
      <c r="C197" s="6">
        <f t="shared" si="24"/>
        <v>0</v>
      </c>
      <c r="D197" s="6">
        <f t="shared" ref="D197:D260" si="29">C197*M197</f>
        <v>0</v>
      </c>
      <c r="E197" s="6">
        <f t="shared" ref="E197:E260" si="30">C197+D197</f>
        <v>0</v>
      </c>
      <c r="F197" s="6"/>
      <c r="G197" s="6"/>
      <c r="H197" s="6">
        <f t="shared" ref="H197:H260" si="31">SUM(E197:G197)*$N$4</f>
        <v>0</v>
      </c>
      <c r="I197" s="6">
        <f t="shared" si="26"/>
        <v>0</v>
      </c>
      <c r="J197" s="6">
        <f t="shared" si="27"/>
        <v>0</v>
      </c>
      <c r="K197" s="6">
        <f t="shared" si="25"/>
        <v>0</v>
      </c>
      <c r="L197" s="6">
        <f t="shared" ref="L197:L260" si="32">SUM(E197:H197)-I197</f>
        <v>0</v>
      </c>
      <c r="M197" s="17">
        <f>VLOOKUP(B197,Encargos!$A$8:$B$652,2,0)</f>
        <v>2.4659999999999999E-3</v>
      </c>
    </row>
    <row r="198" spans="1:13" x14ac:dyDescent="0.35">
      <c r="A198">
        <f t="shared" si="28"/>
        <v>172</v>
      </c>
      <c r="B198" s="1">
        <v>50465</v>
      </c>
      <c r="C198" s="6">
        <f t="shared" si="24"/>
        <v>0</v>
      </c>
      <c r="D198" s="6">
        <f t="shared" si="29"/>
        <v>0</v>
      </c>
      <c r="E198" s="6">
        <f t="shared" si="30"/>
        <v>0</v>
      </c>
      <c r="F198" s="6"/>
      <c r="G198" s="6"/>
      <c r="H198" s="6">
        <f t="shared" si="31"/>
        <v>0</v>
      </c>
      <c r="I198" s="6">
        <f t="shared" si="26"/>
        <v>0</v>
      </c>
      <c r="J198" s="6">
        <f t="shared" si="27"/>
        <v>0</v>
      </c>
      <c r="K198" s="6">
        <f t="shared" si="25"/>
        <v>0</v>
      </c>
      <c r="L198" s="6">
        <f t="shared" si="32"/>
        <v>0</v>
      </c>
      <c r="M198" s="17">
        <f>VLOOKUP(B198,Encargos!$A$8:$B$652,2,0)</f>
        <v>2.4659999999999999E-3</v>
      </c>
    </row>
    <row r="199" spans="1:13" x14ac:dyDescent="0.35">
      <c r="A199">
        <f t="shared" si="28"/>
        <v>171</v>
      </c>
      <c r="B199" s="1">
        <v>50496</v>
      </c>
      <c r="C199" s="6">
        <f t="shared" ref="C199:C262" si="33">L198</f>
        <v>0</v>
      </c>
      <c r="D199" s="6">
        <f t="shared" si="29"/>
        <v>0</v>
      </c>
      <c r="E199" s="6">
        <f t="shared" si="30"/>
        <v>0</v>
      </c>
      <c r="F199" s="6"/>
      <c r="G199" s="6"/>
      <c r="H199" s="6">
        <f t="shared" si="31"/>
        <v>0</v>
      </c>
      <c r="I199" s="6">
        <f t="shared" si="26"/>
        <v>0</v>
      </c>
      <c r="J199" s="6">
        <f t="shared" si="27"/>
        <v>0</v>
      </c>
      <c r="K199" s="6">
        <f t="shared" ref="K199:K262" si="34">I199-J199</f>
        <v>0</v>
      </c>
      <c r="L199" s="6">
        <f t="shared" si="32"/>
        <v>0</v>
      </c>
      <c r="M199" s="17">
        <f>VLOOKUP(B199,Encargos!$A$8:$B$652,2,0)</f>
        <v>2.4659999999999999E-3</v>
      </c>
    </row>
    <row r="200" spans="1:13" x14ac:dyDescent="0.35">
      <c r="A200">
        <f t="shared" si="28"/>
        <v>170</v>
      </c>
      <c r="B200" s="1">
        <v>50526</v>
      </c>
      <c r="C200" s="6">
        <f t="shared" si="33"/>
        <v>0</v>
      </c>
      <c r="D200" s="6">
        <f t="shared" si="29"/>
        <v>0</v>
      </c>
      <c r="E200" s="6">
        <f t="shared" si="30"/>
        <v>0</v>
      </c>
      <c r="F200" s="6"/>
      <c r="G200" s="6"/>
      <c r="H200" s="6">
        <f t="shared" si="31"/>
        <v>0</v>
      </c>
      <c r="I200" s="6">
        <f t="shared" si="26"/>
        <v>0</v>
      </c>
      <c r="J200" s="6">
        <f t="shared" si="27"/>
        <v>0</v>
      </c>
      <c r="K200" s="6">
        <f t="shared" si="34"/>
        <v>0</v>
      </c>
      <c r="L200" s="6">
        <f t="shared" si="32"/>
        <v>0</v>
      </c>
      <c r="M200" s="17">
        <f>VLOOKUP(B200,Encargos!$A$8:$B$652,2,0)</f>
        <v>2.4659999999999999E-3</v>
      </c>
    </row>
    <row r="201" spans="1:13" x14ac:dyDescent="0.35">
      <c r="A201">
        <f t="shared" si="28"/>
        <v>169</v>
      </c>
      <c r="B201" s="1">
        <v>50557</v>
      </c>
      <c r="C201" s="6">
        <f t="shared" si="33"/>
        <v>0</v>
      </c>
      <c r="D201" s="6">
        <f t="shared" si="29"/>
        <v>0</v>
      </c>
      <c r="E201" s="6">
        <f t="shared" si="30"/>
        <v>0</v>
      </c>
      <c r="F201" s="6"/>
      <c r="G201" s="6"/>
      <c r="H201" s="6">
        <f t="shared" si="31"/>
        <v>0</v>
      </c>
      <c r="I201" s="6">
        <f t="shared" si="26"/>
        <v>0</v>
      </c>
      <c r="J201" s="6">
        <f t="shared" si="27"/>
        <v>0</v>
      </c>
      <c r="K201" s="6">
        <f t="shared" si="34"/>
        <v>0</v>
      </c>
      <c r="L201" s="6">
        <f t="shared" si="32"/>
        <v>0</v>
      </c>
      <c r="M201" s="17">
        <f>VLOOKUP(B201,Encargos!$A$8:$B$652,2,0)</f>
        <v>2.4659999999999999E-3</v>
      </c>
    </row>
    <row r="202" spans="1:13" x14ac:dyDescent="0.35">
      <c r="A202">
        <f t="shared" si="28"/>
        <v>168</v>
      </c>
      <c r="B202" s="1">
        <v>50587</v>
      </c>
      <c r="C202" s="6">
        <f t="shared" si="33"/>
        <v>0</v>
      </c>
      <c r="D202" s="6">
        <f t="shared" si="29"/>
        <v>0</v>
      </c>
      <c r="E202" s="6">
        <f t="shared" si="30"/>
        <v>0</v>
      </c>
      <c r="F202" s="6"/>
      <c r="G202" s="6"/>
      <c r="H202" s="6">
        <f t="shared" si="31"/>
        <v>0</v>
      </c>
      <c r="I202" s="6">
        <f t="shared" ref="I202:I265" si="35">PMT($N$4,A202,-SUM(E202:G202))</f>
        <v>0</v>
      </c>
      <c r="J202" s="6">
        <f t="shared" ref="J202:J265" si="36">H202</f>
        <v>0</v>
      </c>
      <c r="K202" s="6">
        <f t="shared" si="34"/>
        <v>0</v>
      </c>
      <c r="L202" s="6">
        <f t="shared" si="32"/>
        <v>0</v>
      </c>
      <c r="M202" s="17">
        <f>VLOOKUP(B202,Encargos!$A$8:$B$652,2,0)</f>
        <v>2.4659999999999999E-3</v>
      </c>
    </row>
    <row r="203" spans="1:13" x14ac:dyDescent="0.35">
      <c r="A203">
        <f t="shared" si="28"/>
        <v>167</v>
      </c>
      <c r="B203" s="1">
        <v>50618</v>
      </c>
      <c r="C203" s="6">
        <f t="shared" si="33"/>
        <v>0</v>
      </c>
      <c r="D203" s="6">
        <f t="shared" si="29"/>
        <v>0</v>
      </c>
      <c r="E203" s="6">
        <f t="shared" si="30"/>
        <v>0</v>
      </c>
      <c r="F203" s="6"/>
      <c r="G203" s="6"/>
      <c r="H203" s="6">
        <f t="shared" si="31"/>
        <v>0</v>
      </c>
      <c r="I203" s="6">
        <f t="shared" si="35"/>
        <v>0</v>
      </c>
      <c r="J203" s="6">
        <f t="shared" si="36"/>
        <v>0</v>
      </c>
      <c r="K203" s="6">
        <f t="shared" si="34"/>
        <v>0</v>
      </c>
      <c r="L203" s="6">
        <f t="shared" si="32"/>
        <v>0</v>
      </c>
      <c r="M203" s="17">
        <f>VLOOKUP(B203,Encargos!$A$8:$B$652,2,0)</f>
        <v>2.4659999999999999E-3</v>
      </c>
    </row>
    <row r="204" spans="1:13" x14ac:dyDescent="0.35">
      <c r="A204">
        <f t="shared" ref="A204:A267" si="37">A203-1</f>
        <v>166</v>
      </c>
      <c r="B204" s="1">
        <v>50649</v>
      </c>
      <c r="C204" s="6">
        <f t="shared" si="33"/>
        <v>0</v>
      </c>
      <c r="D204" s="6">
        <f t="shared" si="29"/>
        <v>0</v>
      </c>
      <c r="E204" s="6">
        <f t="shared" si="30"/>
        <v>0</v>
      </c>
      <c r="F204" s="6"/>
      <c r="G204" s="6"/>
      <c r="H204" s="6">
        <f t="shared" si="31"/>
        <v>0</v>
      </c>
      <c r="I204" s="6">
        <f t="shared" si="35"/>
        <v>0</v>
      </c>
      <c r="J204" s="6">
        <f t="shared" si="36"/>
        <v>0</v>
      </c>
      <c r="K204" s="6">
        <f t="shared" si="34"/>
        <v>0</v>
      </c>
      <c r="L204" s="6">
        <f t="shared" si="32"/>
        <v>0</v>
      </c>
      <c r="M204" s="17">
        <f>VLOOKUP(B204,Encargos!$A$8:$B$652,2,0)</f>
        <v>2.4659999999999999E-3</v>
      </c>
    </row>
    <row r="205" spans="1:13" x14ac:dyDescent="0.35">
      <c r="A205">
        <f t="shared" si="37"/>
        <v>165</v>
      </c>
      <c r="B205" s="1">
        <v>50679</v>
      </c>
      <c r="C205" s="6">
        <f t="shared" si="33"/>
        <v>0</v>
      </c>
      <c r="D205" s="6">
        <f t="shared" si="29"/>
        <v>0</v>
      </c>
      <c r="E205" s="6">
        <f t="shared" si="30"/>
        <v>0</v>
      </c>
      <c r="F205" s="6"/>
      <c r="G205" s="6"/>
      <c r="H205" s="6">
        <f t="shared" si="31"/>
        <v>0</v>
      </c>
      <c r="I205" s="6">
        <f t="shared" si="35"/>
        <v>0</v>
      </c>
      <c r="J205" s="6">
        <f t="shared" si="36"/>
        <v>0</v>
      </c>
      <c r="K205" s="6">
        <f t="shared" si="34"/>
        <v>0</v>
      </c>
      <c r="L205" s="6">
        <f t="shared" si="32"/>
        <v>0</v>
      </c>
      <c r="M205" s="17">
        <f>VLOOKUP(B205,Encargos!$A$8:$B$652,2,0)</f>
        <v>2.4659999999999999E-3</v>
      </c>
    </row>
    <row r="206" spans="1:13" x14ac:dyDescent="0.35">
      <c r="A206">
        <f t="shared" si="37"/>
        <v>164</v>
      </c>
      <c r="B206" s="1">
        <v>50710</v>
      </c>
      <c r="C206" s="6">
        <f t="shared" si="33"/>
        <v>0</v>
      </c>
      <c r="D206" s="6">
        <f t="shared" si="29"/>
        <v>0</v>
      </c>
      <c r="E206" s="6">
        <f t="shared" si="30"/>
        <v>0</v>
      </c>
      <c r="F206" s="6"/>
      <c r="G206" s="6"/>
      <c r="H206" s="6">
        <f t="shared" si="31"/>
        <v>0</v>
      </c>
      <c r="I206" s="6">
        <f t="shared" si="35"/>
        <v>0</v>
      </c>
      <c r="J206" s="6">
        <f t="shared" si="36"/>
        <v>0</v>
      </c>
      <c r="K206" s="6">
        <f t="shared" si="34"/>
        <v>0</v>
      </c>
      <c r="L206" s="6">
        <f t="shared" si="32"/>
        <v>0</v>
      </c>
      <c r="M206" s="17">
        <f>VLOOKUP(B206,Encargos!$A$8:$B$652,2,0)</f>
        <v>2.4659999999999999E-3</v>
      </c>
    </row>
    <row r="207" spans="1:13" x14ac:dyDescent="0.35">
      <c r="A207">
        <f t="shared" si="37"/>
        <v>163</v>
      </c>
      <c r="B207" s="1">
        <v>50740</v>
      </c>
      <c r="C207" s="6">
        <f t="shared" si="33"/>
        <v>0</v>
      </c>
      <c r="D207" s="6">
        <f t="shared" si="29"/>
        <v>0</v>
      </c>
      <c r="E207" s="6">
        <f t="shared" si="30"/>
        <v>0</v>
      </c>
      <c r="F207" s="6"/>
      <c r="G207" s="6"/>
      <c r="H207" s="6">
        <f t="shared" si="31"/>
        <v>0</v>
      </c>
      <c r="I207" s="6">
        <f t="shared" si="35"/>
        <v>0</v>
      </c>
      <c r="J207" s="6">
        <f t="shared" si="36"/>
        <v>0</v>
      </c>
      <c r="K207" s="6">
        <f t="shared" si="34"/>
        <v>0</v>
      </c>
      <c r="L207" s="6">
        <f t="shared" si="32"/>
        <v>0</v>
      </c>
      <c r="M207" s="17">
        <f>VLOOKUP(B207,Encargos!$A$8:$B$652,2,0)</f>
        <v>2.4659999999999999E-3</v>
      </c>
    </row>
    <row r="208" spans="1:13" x14ac:dyDescent="0.35">
      <c r="A208">
        <f t="shared" si="37"/>
        <v>162</v>
      </c>
      <c r="B208" s="1">
        <v>50771</v>
      </c>
      <c r="C208" s="6">
        <f t="shared" si="33"/>
        <v>0</v>
      </c>
      <c r="D208" s="6">
        <f t="shared" si="29"/>
        <v>0</v>
      </c>
      <c r="E208" s="6">
        <f t="shared" si="30"/>
        <v>0</v>
      </c>
      <c r="F208" s="6"/>
      <c r="G208" s="6"/>
      <c r="H208" s="6">
        <f t="shared" si="31"/>
        <v>0</v>
      </c>
      <c r="I208" s="6">
        <f t="shared" si="35"/>
        <v>0</v>
      </c>
      <c r="J208" s="6">
        <f t="shared" si="36"/>
        <v>0</v>
      </c>
      <c r="K208" s="6">
        <f t="shared" si="34"/>
        <v>0</v>
      </c>
      <c r="L208" s="6">
        <f t="shared" si="32"/>
        <v>0</v>
      </c>
      <c r="M208" s="17">
        <f>VLOOKUP(B208,Encargos!$A$8:$B$652,2,0)</f>
        <v>2.4659999999999999E-3</v>
      </c>
    </row>
    <row r="209" spans="1:13" x14ac:dyDescent="0.35">
      <c r="A209">
        <f t="shared" si="37"/>
        <v>161</v>
      </c>
      <c r="B209" s="1">
        <v>50802</v>
      </c>
      <c r="C209" s="6">
        <f t="shared" si="33"/>
        <v>0</v>
      </c>
      <c r="D209" s="6">
        <f t="shared" si="29"/>
        <v>0</v>
      </c>
      <c r="E209" s="6">
        <f t="shared" si="30"/>
        <v>0</v>
      </c>
      <c r="F209" s="6"/>
      <c r="G209" s="6"/>
      <c r="H209" s="6">
        <f t="shared" si="31"/>
        <v>0</v>
      </c>
      <c r="I209" s="6">
        <f t="shared" si="35"/>
        <v>0</v>
      </c>
      <c r="J209" s="6">
        <f t="shared" si="36"/>
        <v>0</v>
      </c>
      <c r="K209" s="6">
        <f t="shared" si="34"/>
        <v>0</v>
      </c>
      <c r="L209" s="6">
        <f t="shared" si="32"/>
        <v>0</v>
      </c>
      <c r="M209" s="17">
        <f>VLOOKUP(B209,Encargos!$A$8:$B$652,2,0)</f>
        <v>2.4659999999999999E-3</v>
      </c>
    </row>
    <row r="210" spans="1:13" x14ac:dyDescent="0.35">
      <c r="A210">
        <f t="shared" si="37"/>
        <v>160</v>
      </c>
      <c r="B210" s="1">
        <v>50830</v>
      </c>
      <c r="C210" s="6">
        <f t="shared" si="33"/>
        <v>0</v>
      </c>
      <c r="D210" s="6">
        <f t="shared" si="29"/>
        <v>0</v>
      </c>
      <c r="E210" s="6">
        <f t="shared" si="30"/>
        <v>0</v>
      </c>
      <c r="F210" s="6"/>
      <c r="G210" s="6"/>
      <c r="H210" s="6">
        <f t="shared" si="31"/>
        <v>0</v>
      </c>
      <c r="I210" s="6">
        <f t="shared" si="35"/>
        <v>0</v>
      </c>
      <c r="J210" s="6">
        <f t="shared" si="36"/>
        <v>0</v>
      </c>
      <c r="K210" s="6">
        <f t="shared" si="34"/>
        <v>0</v>
      </c>
      <c r="L210" s="6">
        <f t="shared" si="32"/>
        <v>0</v>
      </c>
      <c r="M210" s="17">
        <f>VLOOKUP(B210,Encargos!$A$8:$B$652,2,0)</f>
        <v>2.4659999999999999E-3</v>
      </c>
    </row>
    <row r="211" spans="1:13" x14ac:dyDescent="0.35">
      <c r="A211">
        <f t="shared" si="37"/>
        <v>159</v>
      </c>
      <c r="B211" s="1">
        <v>50861</v>
      </c>
      <c r="C211" s="6">
        <f t="shared" si="33"/>
        <v>0</v>
      </c>
      <c r="D211" s="6">
        <f t="shared" si="29"/>
        <v>0</v>
      </c>
      <c r="E211" s="6">
        <f t="shared" si="30"/>
        <v>0</v>
      </c>
      <c r="F211" s="6"/>
      <c r="G211" s="6"/>
      <c r="H211" s="6">
        <f t="shared" si="31"/>
        <v>0</v>
      </c>
      <c r="I211" s="6">
        <f t="shared" si="35"/>
        <v>0</v>
      </c>
      <c r="J211" s="6">
        <f t="shared" si="36"/>
        <v>0</v>
      </c>
      <c r="K211" s="6">
        <f t="shared" si="34"/>
        <v>0</v>
      </c>
      <c r="L211" s="6">
        <f t="shared" si="32"/>
        <v>0</v>
      </c>
      <c r="M211" s="17">
        <f>VLOOKUP(B211,Encargos!$A$8:$B$652,2,0)</f>
        <v>2.4659999999999999E-3</v>
      </c>
    </row>
    <row r="212" spans="1:13" x14ac:dyDescent="0.35">
      <c r="A212">
        <f t="shared" si="37"/>
        <v>158</v>
      </c>
      <c r="B212" s="1">
        <v>50891</v>
      </c>
      <c r="C212" s="6">
        <f t="shared" si="33"/>
        <v>0</v>
      </c>
      <c r="D212" s="6">
        <f t="shared" si="29"/>
        <v>0</v>
      </c>
      <c r="E212" s="6">
        <f t="shared" si="30"/>
        <v>0</v>
      </c>
      <c r="F212" s="6"/>
      <c r="G212" s="6"/>
      <c r="H212" s="6">
        <f t="shared" si="31"/>
        <v>0</v>
      </c>
      <c r="I212" s="6">
        <f t="shared" si="35"/>
        <v>0</v>
      </c>
      <c r="J212" s="6">
        <f t="shared" si="36"/>
        <v>0</v>
      </c>
      <c r="K212" s="6">
        <f t="shared" si="34"/>
        <v>0</v>
      </c>
      <c r="L212" s="6">
        <f t="shared" si="32"/>
        <v>0</v>
      </c>
      <c r="M212" s="17">
        <f>VLOOKUP(B212,Encargos!$A$8:$B$652,2,0)</f>
        <v>2.4659999999999999E-3</v>
      </c>
    </row>
    <row r="213" spans="1:13" x14ac:dyDescent="0.35">
      <c r="A213">
        <f t="shared" si="37"/>
        <v>157</v>
      </c>
      <c r="B213" s="1">
        <v>50922</v>
      </c>
      <c r="C213" s="6">
        <f t="shared" si="33"/>
        <v>0</v>
      </c>
      <c r="D213" s="6">
        <f t="shared" si="29"/>
        <v>0</v>
      </c>
      <c r="E213" s="6">
        <f t="shared" si="30"/>
        <v>0</v>
      </c>
      <c r="F213" s="6"/>
      <c r="G213" s="6"/>
      <c r="H213" s="6">
        <f t="shared" si="31"/>
        <v>0</v>
      </c>
      <c r="I213" s="6">
        <f t="shared" si="35"/>
        <v>0</v>
      </c>
      <c r="J213" s="6">
        <f t="shared" si="36"/>
        <v>0</v>
      </c>
      <c r="K213" s="6">
        <f t="shared" si="34"/>
        <v>0</v>
      </c>
      <c r="L213" s="6">
        <f t="shared" si="32"/>
        <v>0</v>
      </c>
      <c r="M213" s="17">
        <f>VLOOKUP(B213,Encargos!$A$8:$B$652,2,0)</f>
        <v>2.4659999999999999E-3</v>
      </c>
    </row>
    <row r="214" spans="1:13" x14ac:dyDescent="0.35">
      <c r="A214">
        <f t="shared" si="37"/>
        <v>156</v>
      </c>
      <c r="B214" s="1">
        <v>50952</v>
      </c>
      <c r="C214" s="6">
        <f t="shared" si="33"/>
        <v>0</v>
      </c>
      <c r="D214" s="6">
        <f t="shared" si="29"/>
        <v>0</v>
      </c>
      <c r="E214" s="6">
        <f t="shared" si="30"/>
        <v>0</v>
      </c>
      <c r="F214" s="6"/>
      <c r="G214" s="6"/>
      <c r="H214" s="6">
        <f t="shared" si="31"/>
        <v>0</v>
      </c>
      <c r="I214" s="6">
        <f t="shared" si="35"/>
        <v>0</v>
      </c>
      <c r="J214" s="6">
        <f t="shared" si="36"/>
        <v>0</v>
      </c>
      <c r="K214" s="6">
        <f t="shared" si="34"/>
        <v>0</v>
      </c>
      <c r="L214" s="6">
        <f t="shared" si="32"/>
        <v>0</v>
      </c>
      <c r="M214" s="17">
        <f>VLOOKUP(B214,Encargos!$A$8:$B$652,2,0)</f>
        <v>2.4659999999999999E-3</v>
      </c>
    </row>
    <row r="215" spans="1:13" x14ac:dyDescent="0.35">
      <c r="A215">
        <f t="shared" si="37"/>
        <v>155</v>
      </c>
      <c r="B215" s="1">
        <v>50983</v>
      </c>
      <c r="C215" s="6">
        <f t="shared" si="33"/>
        <v>0</v>
      </c>
      <c r="D215" s="6">
        <f t="shared" si="29"/>
        <v>0</v>
      </c>
      <c r="E215" s="6">
        <f t="shared" si="30"/>
        <v>0</v>
      </c>
      <c r="F215" s="6"/>
      <c r="G215" s="6"/>
      <c r="H215" s="6">
        <f t="shared" si="31"/>
        <v>0</v>
      </c>
      <c r="I215" s="6">
        <f t="shared" si="35"/>
        <v>0</v>
      </c>
      <c r="J215" s="6">
        <f t="shared" si="36"/>
        <v>0</v>
      </c>
      <c r="K215" s="6">
        <f t="shared" si="34"/>
        <v>0</v>
      </c>
      <c r="L215" s="6">
        <f t="shared" si="32"/>
        <v>0</v>
      </c>
      <c r="M215" s="17">
        <f>VLOOKUP(B215,Encargos!$A$8:$B$652,2,0)</f>
        <v>2.4659999999999999E-3</v>
      </c>
    </row>
    <row r="216" spans="1:13" x14ac:dyDescent="0.35">
      <c r="A216">
        <f t="shared" si="37"/>
        <v>154</v>
      </c>
      <c r="B216" s="1">
        <v>51014</v>
      </c>
      <c r="C216" s="6">
        <f t="shared" si="33"/>
        <v>0</v>
      </c>
      <c r="D216" s="6">
        <f t="shared" si="29"/>
        <v>0</v>
      </c>
      <c r="E216" s="6">
        <f t="shared" si="30"/>
        <v>0</v>
      </c>
      <c r="F216" s="6"/>
      <c r="G216" s="6"/>
      <c r="H216" s="6">
        <f t="shared" si="31"/>
        <v>0</v>
      </c>
      <c r="I216" s="6">
        <f t="shared" si="35"/>
        <v>0</v>
      </c>
      <c r="J216" s="6">
        <f t="shared" si="36"/>
        <v>0</v>
      </c>
      <c r="K216" s="6">
        <f t="shared" si="34"/>
        <v>0</v>
      </c>
      <c r="L216" s="6">
        <f t="shared" si="32"/>
        <v>0</v>
      </c>
      <c r="M216" s="17">
        <f>VLOOKUP(B216,Encargos!$A$8:$B$652,2,0)</f>
        <v>2.4659999999999999E-3</v>
      </c>
    </row>
    <row r="217" spans="1:13" x14ac:dyDescent="0.35">
      <c r="A217">
        <f t="shared" si="37"/>
        <v>153</v>
      </c>
      <c r="B217" s="1">
        <v>51044</v>
      </c>
      <c r="C217" s="6">
        <f t="shared" si="33"/>
        <v>0</v>
      </c>
      <c r="D217" s="6">
        <f t="shared" si="29"/>
        <v>0</v>
      </c>
      <c r="E217" s="6">
        <f t="shared" si="30"/>
        <v>0</v>
      </c>
      <c r="F217" s="6"/>
      <c r="G217" s="6"/>
      <c r="H217" s="6">
        <f t="shared" si="31"/>
        <v>0</v>
      </c>
      <c r="I217" s="6">
        <f t="shared" si="35"/>
        <v>0</v>
      </c>
      <c r="J217" s="6">
        <f t="shared" si="36"/>
        <v>0</v>
      </c>
      <c r="K217" s="6">
        <f t="shared" si="34"/>
        <v>0</v>
      </c>
      <c r="L217" s="6">
        <f t="shared" si="32"/>
        <v>0</v>
      </c>
      <c r="M217" s="17">
        <f>VLOOKUP(B217,Encargos!$A$8:$B$652,2,0)</f>
        <v>2.4659999999999999E-3</v>
      </c>
    </row>
    <row r="218" spans="1:13" x14ac:dyDescent="0.35">
      <c r="A218">
        <f t="shared" si="37"/>
        <v>152</v>
      </c>
      <c r="B218" s="1">
        <v>51075</v>
      </c>
      <c r="C218" s="6">
        <f t="shared" si="33"/>
        <v>0</v>
      </c>
      <c r="D218" s="6">
        <f t="shared" si="29"/>
        <v>0</v>
      </c>
      <c r="E218" s="6">
        <f t="shared" si="30"/>
        <v>0</v>
      </c>
      <c r="F218" s="6"/>
      <c r="G218" s="6"/>
      <c r="H218" s="6">
        <f t="shared" si="31"/>
        <v>0</v>
      </c>
      <c r="I218" s="6">
        <f t="shared" si="35"/>
        <v>0</v>
      </c>
      <c r="J218" s="6">
        <f t="shared" si="36"/>
        <v>0</v>
      </c>
      <c r="K218" s="6">
        <f t="shared" si="34"/>
        <v>0</v>
      </c>
      <c r="L218" s="6">
        <f t="shared" si="32"/>
        <v>0</v>
      </c>
      <c r="M218" s="17">
        <f>VLOOKUP(B218,Encargos!$A$8:$B$652,2,0)</f>
        <v>2.4659999999999999E-3</v>
      </c>
    </row>
    <row r="219" spans="1:13" x14ac:dyDescent="0.35">
      <c r="A219">
        <f t="shared" si="37"/>
        <v>151</v>
      </c>
      <c r="B219" s="1">
        <v>51105</v>
      </c>
      <c r="C219" s="6">
        <f t="shared" si="33"/>
        <v>0</v>
      </c>
      <c r="D219" s="6">
        <f t="shared" si="29"/>
        <v>0</v>
      </c>
      <c r="E219" s="6">
        <f t="shared" si="30"/>
        <v>0</v>
      </c>
      <c r="F219" s="6"/>
      <c r="G219" s="6"/>
      <c r="H219" s="6">
        <f t="shared" si="31"/>
        <v>0</v>
      </c>
      <c r="I219" s="6">
        <f t="shared" si="35"/>
        <v>0</v>
      </c>
      <c r="J219" s="6">
        <f t="shared" si="36"/>
        <v>0</v>
      </c>
      <c r="K219" s="6">
        <f t="shared" si="34"/>
        <v>0</v>
      </c>
      <c r="L219" s="6">
        <f t="shared" si="32"/>
        <v>0</v>
      </c>
      <c r="M219" s="17">
        <f>VLOOKUP(B219,Encargos!$A$8:$B$652,2,0)</f>
        <v>2.4659999999999999E-3</v>
      </c>
    </row>
    <row r="220" spans="1:13" x14ac:dyDescent="0.35">
      <c r="A220">
        <f t="shared" si="37"/>
        <v>150</v>
      </c>
      <c r="B220" s="1">
        <v>51136</v>
      </c>
      <c r="C220" s="6">
        <f t="shared" si="33"/>
        <v>0</v>
      </c>
      <c r="D220" s="6">
        <f t="shared" si="29"/>
        <v>0</v>
      </c>
      <c r="E220" s="6">
        <f t="shared" si="30"/>
        <v>0</v>
      </c>
      <c r="F220" s="6"/>
      <c r="G220" s="6"/>
      <c r="H220" s="6">
        <f t="shared" si="31"/>
        <v>0</v>
      </c>
      <c r="I220" s="6">
        <f t="shared" si="35"/>
        <v>0</v>
      </c>
      <c r="J220" s="6">
        <f t="shared" si="36"/>
        <v>0</v>
      </c>
      <c r="K220" s="6">
        <f t="shared" si="34"/>
        <v>0</v>
      </c>
      <c r="L220" s="6">
        <f t="shared" si="32"/>
        <v>0</v>
      </c>
      <c r="M220" s="17">
        <f>VLOOKUP(B220,Encargos!$A$8:$B$652,2,0)</f>
        <v>2.4659999999999999E-3</v>
      </c>
    </row>
    <row r="221" spans="1:13" x14ac:dyDescent="0.35">
      <c r="A221">
        <f t="shared" si="37"/>
        <v>149</v>
      </c>
      <c r="B221" s="1">
        <v>51167</v>
      </c>
      <c r="C221" s="6">
        <f t="shared" si="33"/>
        <v>0</v>
      </c>
      <c r="D221" s="6">
        <f t="shared" si="29"/>
        <v>0</v>
      </c>
      <c r="E221" s="6">
        <f t="shared" si="30"/>
        <v>0</v>
      </c>
      <c r="F221" s="6"/>
      <c r="G221" s="6"/>
      <c r="H221" s="6">
        <f t="shared" si="31"/>
        <v>0</v>
      </c>
      <c r="I221" s="6">
        <f t="shared" si="35"/>
        <v>0</v>
      </c>
      <c r="J221" s="6">
        <f t="shared" si="36"/>
        <v>0</v>
      </c>
      <c r="K221" s="6">
        <f t="shared" si="34"/>
        <v>0</v>
      </c>
      <c r="L221" s="6">
        <f t="shared" si="32"/>
        <v>0</v>
      </c>
      <c r="M221" s="17">
        <f>VLOOKUP(B221,Encargos!$A$8:$B$652,2,0)</f>
        <v>2.4659999999999999E-3</v>
      </c>
    </row>
    <row r="222" spans="1:13" x14ac:dyDescent="0.35">
      <c r="A222">
        <f t="shared" si="37"/>
        <v>148</v>
      </c>
      <c r="B222" s="1">
        <v>51196</v>
      </c>
      <c r="C222" s="6">
        <f t="shared" si="33"/>
        <v>0</v>
      </c>
      <c r="D222" s="6">
        <f t="shared" si="29"/>
        <v>0</v>
      </c>
      <c r="E222" s="6">
        <f t="shared" si="30"/>
        <v>0</v>
      </c>
      <c r="F222" s="6"/>
      <c r="G222" s="6"/>
      <c r="H222" s="6">
        <f t="shared" si="31"/>
        <v>0</v>
      </c>
      <c r="I222" s="6">
        <f t="shared" si="35"/>
        <v>0</v>
      </c>
      <c r="J222" s="6">
        <f t="shared" si="36"/>
        <v>0</v>
      </c>
      <c r="K222" s="6">
        <f t="shared" si="34"/>
        <v>0</v>
      </c>
      <c r="L222" s="6">
        <f t="shared" si="32"/>
        <v>0</v>
      </c>
      <c r="M222" s="17">
        <f>VLOOKUP(B222,Encargos!$A$8:$B$652,2,0)</f>
        <v>2.4659999999999999E-3</v>
      </c>
    </row>
    <row r="223" spans="1:13" x14ac:dyDescent="0.35">
      <c r="A223">
        <f t="shared" si="37"/>
        <v>147</v>
      </c>
      <c r="B223" s="1">
        <v>51227</v>
      </c>
      <c r="C223" s="6">
        <f t="shared" si="33"/>
        <v>0</v>
      </c>
      <c r="D223" s="6">
        <f t="shared" si="29"/>
        <v>0</v>
      </c>
      <c r="E223" s="6">
        <f t="shared" si="30"/>
        <v>0</v>
      </c>
      <c r="F223" s="6"/>
      <c r="G223" s="6"/>
      <c r="H223" s="6">
        <f t="shared" si="31"/>
        <v>0</v>
      </c>
      <c r="I223" s="6">
        <f t="shared" si="35"/>
        <v>0</v>
      </c>
      <c r="J223" s="6">
        <f t="shared" si="36"/>
        <v>0</v>
      </c>
      <c r="K223" s="6">
        <f t="shared" si="34"/>
        <v>0</v>
      </c>
      <c r="L223" s="6">
        <f t="shared" si="32"/>
        <v>0</v>
      </c>
      <c r="M223" s="17">
        <f>VLOOKUP(B223,Encargos!$A$8:$B$652,2,0)</f>
        <v>2.4659999999999999E-3</v>
      </c>
    </row>
    <row r="224" spans="1:13" x14ac:dyDescent="0.35">
      <c r="A224">
        <f t="shared" si="37"/>
        <v>146</v>
      </c>
      <c r="B224" s="1">
        <v>51257</v>
      </c>
      <c r="C224" s="6">
        <f t="shared" si="33"/>
        <v>0</v>
      </c>
      <c r="D224" s="6">
        <f t="shared" si="29"/>
        <v>0</v>
      </c>
      <c r="E224" s="6">
        <f t="shared" si="30"/>
        <v>0</v>
      </c>
      <c r="F224" s="6"/>
      <c r="G224" s="6"/>
      <c r="H224" s="6">
        <f t="shared" si="31"/>
        <v>0</v>
      </c>
      <c r="I224" s="6">
        <f t="shared" si="35"/>
        <v>0</v>
      </c>
      <c r="J224" s="6">
        <f t="shared" si="36"/>
        <v>0</v>
      </c>
      <c r="K224" s="6">
        <f t="shared" si="34"/>
        <v>0</v>
      </c>
      <c r="L224" s="6">
        <f t="shared" si="32"/>
        <v>0</v>
      </c>
      <c r="M224" s="17">
        <f>VLOOKUP(B224,Encargos!$A$8:$B$652,2,0)</f>
        <v>2.4659999999999999E-3</v>
      </c>
    </row>
    <row r="225" spans="1:13" x14ac:dyDescent="0.35">
      <c r="A225">
        <f t="shared" si="37"/>
        <v>145</v>
      </c>
      <c r="B225" s="1">
        <v>51288</v>
      </c>
      <c r="C225" s="6">
        <f t="shared" si="33"/>
        <v>0</v>
      </c>
      <c r="D225" s="6">
        <f t="shared" si="29"/>
        <v>0</v>
      </c>
      <c r="E225" s="6">
        <f t="shared" si="30"/>
        <v>0</v>
      </c>
      <c r="F225" s="6"/>
      <c r="G225" s="6"/>
      <c r="H225" s="6">
        <f t="shared" si="31"/>
        <v>0</v>
      </c>
      <c r="I225" s="6">
        <f t="shared" si="35"/>
        <v>0</v>
      </c>
      <c r="J225" s="6">
        <f t="shared" si="36"/>
        <v>0</v>
      </c>
      <c r="K225" s="6">
        <f t="shared" si="34"/>
        <v>0</v>
      </c>
      <c r="L225" s="6">
        <f t="shared" si="32"/>
        <v>0</v>
      </c>
      <c r="M225" s="17">
        <f>VLOOKUP(B225,Encargos!$A$8:$B$652,2,0)</f>
        <v>2.4659999999999999E-3</v>
      </c>
    </row>
    <row r="226" spans="1:13" x14ac:dyDescent="0.35">
      <c r="A226">
        <f t="shared" si="37"/>
        <v>144</v>
      </c>
      <c r="B226" s="1">
        <v>51318</v>
      </c>
      <c r="C226" s="6">
        <f t="shared" si="33"/>
        <v>0</v>
      </c>
      <c r="D226" s="6">
        <f t="shared" si="29"/>
        <v>0</v>
      </c>
      <c r="E226" s="6">
        <f t="shared" si="30"/>
        <v>0</v>
      </c>
      <c r="F226" s="6"/>
      <c r="G226" s="6"/>
      <c r="H226" s="6">
        <f t="shared" si="31"/>
        <v>0</v>
      </c>
      <c r="I226" s="6">
        <f t="shared" si="35"/>
        <v>0</v>
      </c>
      <c r="J226" s="6">
        <f t="shared" si="36"/>
        <v>0</v>
      </c>
      <c r="K226" s="6">
        <f t="shared" si="34"/>
        <v>0</v>
      </c>
      <c r="L226" s="6">
        <f t="shared" si="32"/>
        <v>0</v>
      </c>
      <c r="M226" s="17">
        <f>VLOOKUP(B226,Encargos!$A$8:$B$652,2,0)</f>
        <v>2.4659999999999999E-3</v>
      </c>
    </row>
    <row r="227" spans="1:13" x14ac:dyDescent="0.35">
      <c r="A227">
        <f t="shared" si="37"/>
        <v>143</v>
      </c>
      <c r="B227" s="1">
        <v>51349</v>
      </c>
      <c r="C227" s="6">
        <f t="shared" si="33"/>
        <v>0</v>
      </c>
      <c r="D227" s="6">
        <f t="shared" si="29"/>
        <v>0</v>
      </c>
      <c r="E227" s="6">
        <f t="shared" si="30"/>
        <v>0</v>
      </c>
      <c r="F227" s="6"/>
      <c r="G227" s="6"/>
      <c r="H227" s="6">
        <f t="shared" si="31"/>
        <v>0</v>
      </c>
      <c r="I227" s="6">
        <f t="shared" si="35"/>
        <v>0</v>
      </c>
      <c r="J227" s="6">
        <f t="shared" si="36"/>
        <v>0</v>
      </c>
      <c r="K227" s="6">
        <f t="shared" si="34"/>
        <v>0</v>
      </c>
      <c r="L227" s="6">
        <f t="shared" si="32"/>
        <v>0</v>
      </c>
      <c r="M227" s="17">
        <f>VLOOKUP(B227,Encargos!$A$8:$B$652,2,0)</f>
        <v>2.4659999999999999E-3</v>
      </c>
    </row>
    <row r="228" spans="1:13" x14ac:dyDescent="0.35">
      <c r="A228">
        <f t="shared" si="37"/>
        <v>142</v>
      </c>
      <c r="B228" s="1">
        <v>51380</v>
      </c>
      <c r="C228" s="6">
        <f t="shared" si="33"/>
        <v>0</v>
      </c>
      <c r="D228" s="6">
        <f t="shared" si="29"/>
        <v>0</v>
      </c>
      <c r="E228" s="6">
        <f t="shared" si="30"/>
        <v>0</v>
      </c>
      <c r="F228" s="6"/>
      <c r="G228" s="6"/>
      <c r="H228" s="6">
        <f t="shared" si="31"/>
        <v>0</v>
      </c>
      <c r="I228" s="6">
        <f t="shared" si="35"/>
        <v>0</v>
      </c>
      <c r="J228" s="6">
        <f t="shared" si="36"/>
        <v>0</v>
      </c>
      <c r="K228" s="6">
        <f t="shared" si="34"/>
        <v>0</v>
      </c>
      <c r="L228" s="6">
        <f t="shared" si="32"/>
        <v>0</v>
      </c>
      <c r="M228" s="17">
        <f>VLOOKUP(B228,Encargos!$A$8:$B$652,2,0)</f>
        <v>2.4659999999999999E-3</v>
      </c>
    </row>
    <row r="229" spans="1:13" x14ac:dyDescent="0.35">
      <c r="A229">
        <f t="shared" si="37"/>
        <v>141</v>
      </c>
      <c r="B229" s="1">
        <v>51410</v>
      </c>
      <c r="C229" s="6">
        <f t="shared" si="33"/>
        <v>0</v>
      </c>
      <c r="D229" s="6">
        <f t="shared" si="29"/>
        <v>0</v>
      </c>
      <c r="E229" s="6">
        <f t="shared" si="30"/>
        <v>0</v>
      </c>
      <c r="F229" s="6"/>
      <c r="G229" s="6"/>
      <c r="H229" s="6">
        <f t="shared" si="31"/>
        <v>0</v>
      </c>
      <c r="I229" s="6">
        <f t="shared" si="35"/>
        <v>0</v>
      </c>
      <c r="J229" s="6">
        <f t="shared" si="36"/>
        <v>0</v>
      </c>
      <c r="K229" s="6">
        <f t="shared" si="34"/>
        <v>0</v>
      </c>
      <c r="L229" s="6">
        <f t="shared" si="32"/>
        <v>0</v>
      </c>
      <c r="M229" s="17">
        <f>VLOOKUP(B229,Encargos!$A$8:$B$652,2,0)</f>
        <v>2.4659999999999999E-3</v>
      </c>
    </row>
    <row r="230" spans="1:13" x14ac:dyDescent="0.35">
      <c r="A230">
        <f t="shared" si="37"/>
        <v>140</v>
      </c>
      <c r="B230" s="1">
        <v>51441</v>
      </c>
      <c r="C230" s="6">
        <f t="shared" si="33"/>
        <v>0</v>
      </c>
      <c r="D230" s="6">
        <f t="shared" si="29"/>
        <v>0</v>
      </c>
      <c r="E230" s="6">
        <f t="shared" si="30"/>
        <v>0</v>
      </c>
      <c r="F230" s="6"/>
      <c r="G230" s="6"/>
      <c r="H230" s="6">
        <f t="shared" si="31"/>
        <v>0</v>
      </c>
      <c r="I230" s="6">
        <f t="shared" si="35"/>
        <v>0</v>
      </c>
      <c r="J230" s="6">
        <f t="shared" si="36"/>
        <v>0</v>
      </c>
      <c r="K230" s="6">
        <f t="shared" si="34"/>
        <v>0</v>
      </c>
      <c r="L230" s="6">
        <f t="shared" si="32"/>
        <v>0</v>
      </c>
      <c r="M230" s="17">
        <f>VLOOKUP(B230,Encargos!$A$8:$B$652,2,0)</f>
        <v>2.4659999999999999E-3</v>
      </c>
    </row>
    <row r="231" spans="1:13" x14ac:dyDescent="0.35">
      <c r="A231">
        <f t="shared" si="37"/>
        <v>139</v>
      </c>
      <c r="B231" s="1">
        <v>51471</v>
      </c>
      <c r="C231" s="6">
        <f t="shared" si="33"/>
        <v>0</v>
      </c>
      <c r="D231" s="6">
        <f t="shared" si="29"/>
        <v>0</v>
      </c>
      <c r="E231" s="6">
        <f t="shared" si="30"/>
        <v>0</v>
      </c>
      <c r="F231" s="6"/>
      <c r="G231" s="6"/>
      <c r="H231" s="6">
        <f t="shared" si="31"/>
        <v>0</v>
      </c>
      <c r="I231" s="6">
        <f t="shared" si="35"/>
        <v>0</v>
      </c>
      <c r="J231" s="6">
        <f t="shared" si="36"/>
        <v>0</v>
      </c>
      <c r="K231" s="6">
        <f t="shared" si="34"/>
        <v>0</v>
      </c>
      <c r="L231" s="6">
        <f t="shared" si="32"/>
        <v>0</v>
      </c>
      <c r="M231" s="17">
        <f>VLOOKUP(B231,Encargos!$A$8:$B$652,2,0)</f>
        <v>2.4659999999999999E-3</v>
      </c>
    </row>
    <row r="232" spans="1:13" x14ac:dyDescent="0.35">
      <c r="A232">
        <f t="shared" si="37"/>
        <v>138</v>
      </c>
      <c r="B232" s="1">
        <v>51502</v>
      </c>
      <c r="C232" s="6">
        <f t="shared" si="33"/>
        <v>0</v>
      </c>
      <c r="D232" s="6">
        <f t="shared" si="29"/>
        <v>0</v>
      </c>
      <c r="E232" s="6">
        <f t="shared" si="30"/>
        <v>0</v>
      </c>
      <c r="F232" s="6"/>
      <c r="G232" s="6"/>
      <c r="H232" s="6">
        <f t="shared" si="31"/>
        <v>0</v>
      </c>
      <c r="I232" s="6">
        <f t="shared" si="35"/>
        <v>0</v>
      </c>
      <c r="J232" s="6">
        <f t="shared" si="36"/>
        <v>0</v>
      </c>
      <c r="K232" s="6">
        <f t="shared" si="34"/>
        <v>0</v>
      </c>
      <c r="L232" s="6">
        <f t="shared" si="32"/>
        <v>0</v>
      </c>
      <c r="M232" s="17">
        <f>VLOOKUP(B232,Encargos!$A$8:$B$652,2,0)</f>
        <v>2.4659999999999999E-3</v>
      </c>
    </row>
    <row r="233" spans="1:13" x14ac:dyDescent="0.35">
      <c r="A233">
        <f t="shared" si="37"/>
        <v>137</v>
      </c>
      <c r="B233" s="1">
        <v>51533</v>
      </c>
      <c r="C233" s="6">
        <f t="shared" si="33"/>
        <v>0</v>
      </c>
      <c r="D233" s="6">
        <f t="shared" si="29"/>
        <v>0</v>
      </c>
      <c r="E233" s="6">
        <f t="shared" si="30"/>
        <v>0</v>
      </c>
      <c r="F233" s="6"/>
      <c r="G233" s="6"/>
      <c r="H233" s="6">
        <f t="shared" si="31"/>
        <v>0</v>
      </c>
      <c r="I233" s="6">
        <f t="shared" si="35"/>
        <v>0</v>
      </c>
      <c r="J233" s="6">
        <f t="shared" si="36"/>
        <v>0</v>
      </c>
      <c r="K233" s="6">
        <f t="shared" si="34"/>
        <v>0</v>
      </c>
      <c r="L233" s="6">
        <f t="shared" si="32"/>
        <v>0</v>
      </c>
      <c r="M233" s="17">
        <f>VLOOKUP(B233,Encargos!$A$8:$B$652,2,0)</f>
        <v>2.4659999999999999E-3</v>
      </c>
    </row>
    <row r="234" spans="1:13" x14ac:dyDescent="0.35">
      <c r="A234">
        <f t="shared" si="37"/>
        <v>136</v>
      </c>
      <c r="B234" s="1">
        <v>51561</v>
      </c>
      <c r="C234" s="6">
        <f t="shared" si="33"/>
        <v>0</v>
      </c>
      <c r="D234" s="6">
        <f t="shared" si="29"/>
        <v>0</v>
      </c>
      <c r="E234" s="6">
        <f t="shared" si="30"/>
        <v>0</v>
      </c>
      <c r="F234" s="6"/>
      <c r="G234" s="6"/>
      <c r="H234" s="6">
        <f t="shared" si="31"/>
        <v>0</v>
      </c>
      <c r="I234" s="6">
        <f t="shared" si="35"/>
        <v>0</v>
      </c>
      <c r="J234" s="6">
        <f t="shared" si="36"/>
        <v>0</v>
      </c>
      <c r="K234" s="6">
        <f t="shared" si="34"/>
        <v>0</v>
      </c>
      <c r="L234" s="6">
        <f t="shared" si="32"/>
        <v>0</v>
      </c>
      <c r="M234" s="17">
        <f>VLOOKUP(B234,Encargos!$A$8:$B$652,2,0)</f>
        <v>2.4659999999999999E-3</v>
      </c>
    </row>
    <row r="235" spans="1:13" x14ac:dyDescent="0.35">
      <c r="A235">
        <f t="shared" si="37"/>
        <v>135</v>
      </c>
      <c r="B235" s="1">
        <v>51592</v>
      </c>
      <c r="C235" s="6">
        <f t="shared" si="33"/>
        <v>0</v>
      </c>
      <c r="D235" s="6">
        <f t="shared" si="29"/>
        <v>0</v>
      </c>
      <c r="E235" s="6">
        <f t="shared" si="30"/>
        <v>0</v>
      </c>
      <c r="F235" s="6"/>
      <c r="G235" s="6"/>
      <c r="H235" s="6">
        <f t="shared" si="31"/>
        <v>0</v>
      </c>
      <c r="I235" s="6">
        <f t="shared" si="35"/>
        <v>0</v>
      </c>
      <c r="J235" s="6">
        <f t="shared" si="36"/>
        <v>0</v>
      </c>
      <c r="K235" s="6">
        <f t="shared" si="34"/>
        <v>0</v>
      </c>
      <c r="L235" s="6">
        <f t="shared" si="32"/>
        <v>0</v>
      </c>
      <c r="M235" s="17">
        <f>VLOOKUP(B235,Encargos!$A$8:$B$652,2,0)</f>
        <v>2.4659999999999999E-3</v>
      </c>
    </row>
    <row r="236" spans="1:13" x14ac:dyDescent="0.35">
      <c r="A236">
        <f t="shared" si="37"/>
        <v>134</v>
      </c>
      <c r="B236" s="1">
        <v>51622</v>
      </c>
      <c r="C236" s="6">
        <f t="shared" si="33"/>
        <v>0</v>
      </c>
      <c r="D236" s="6">
        <f t="shared" si="29"/>
        <v>0</v>
      </c>
      <c r="E236" s="6">
        <f t="shared" si="30"/>
        <v>0</v>
      </c>
      <c r="F236" s="6"/>
      <c r="G236" s="6"/>
      <c r="H236" s="6">
        <f t="shared" si="31"/>
        <v>0</v>
      </c>
      <c r="I236" s="6">
        <f t="shared" si="35"/>
        <v>0</v>
      </c>
      <c r="J236" s="6">
        <f t="shared" si="36"/>
        <v>0</v>
      </c>
      <c r="K236" s="6">
        <f t="shared" si="34"/>
        <v>0</v>
      </c>
      <c r="L236" s="6">
        <f t="shared" si="32"/>
        <v>0</v>
      </c>
      <c r="M236" s="17">
        <f>VLOOKUP(B236,Encargos!$A$8:$B$652,2,0)</f>
        <v>2.4659999999999999E-3</v>
      </c>
    </row>
    <row r="237" spans="1:13" x14ac:dyDescent="0.35">
      <c r="A237">
        <f t="shared" si="37"/>
        <v>133</v>
      </c>
      <c r="B237" s="1">
        <v>51653</v>
      </c>
      <c r="C237" s="6">
        <f t="shared" si="33"/>
        <v>0</v>
      </c>
      <c r="D237" s="6">
        <f t="shared" si="29"/>
        <v>0</v>
      </c>
      <c r="E237" s="6">
        <f t="shared" si="30"/>
        <v>0</v>
      </c>
      <c r="F237" s="6"/>
      <c r="G237" s="6"/>
      <c r="H237" s="6">
        <f t="shared" si="31"/>
        <v>0</v>
      </c>
      <c r="I237" s="6">
        <f t="shared" si="35"/>
        <v>0</v>
      </c>
      <c r="J237" s="6">
        <f t="shared" si="36"/>
        <v>0</v>
      </c>
      <c r="K237" s="6">
        <f t="shared" si="34"/>
        <v>0</v>
      </c>
      <c r="L237" s="6">
        <f t="shared" si="32"/>
        <v>0</v>
      </c>
      <c r="M237" s="17">
        <f>VLOOKUP(B237,Encargos!$A$8:$B$652,2,0)</f>
        <v>2.4659999999999999E-3</v>
      </c>
    </row>
    <row r="238" spans="1:13" x14ac:dyDescent="0.35">
      <c r="A238">
        <f t="shared" si="37"/>
        <v>132</v>
      </c>
      <c r="B238" s="1">
        <v>51683</v>
      </c>
      <c r="C238" s="6">
        <f t="shared" si="33"/>
        <v>0</v>
      </c>
      <c r="D238" s="6">
        <f t="shared" si="29"/>
        <v>0</v>
      </c>
      <c r="E238" s="6">
        <f t="shared" si="30"/>
        <v>0</v>
      </c>
      <c r="F238" s="6"/>
      <c r="G238" s="6"/>
      <c r="H238" s="6">
        <f t="shared" si="31"/>
        <v>0</v>
      </c>
      <c r="I238" s="6">
        <f t="shared" si="35"/>
        <v>0</v>
      </c>
      <c r="J238" s="6">
        <f t="shared" si="36"/>
        <v>0</v>
      </c>
      <c r="K238" s="6">
        <f t="shared" si="34"/>
        <v>0</v>
      </c>
      <c r="L238" s="6">
        <f t="shared" si="32"/>
        <v>0</v>
      </c>
      <c r="M238" s="17">
        <f>VLOOKUP(B238,Encargos!$A$8:$B$652,2,0)</f>
        <v>2.4659999999999999E-3</v>
      </c>
    </row>
    <row r="239" spans="1:13" x14ac:dyDescent="0.35">
      <c r="A239">
        <f t="shared" si="37"/>
        <v>131</v>
      </c>
      <c r="B239" s="1">
        <v>51714</v>
      </c>
      <c r="C239" s="6">
        <f t="shared" si="33"/>
        <v>0</v>
      </c>
      <c r="D239" s="6">
        <f t="shared" si="29"/>
        <v>0</v>
      </c>
      <c r="E239" s="6">
        <f t="shared" si="30"/>
        <v>0</v>
      </c>
      <c r="F239" s="6"/>
      <c r="G239" s="6"/>
      <c r="H239" s="6">
        <f t="shared" si="31"/>
        <v>0</v>
      </c>
      <c r="I239" s="6">
        <f t="shared" si="35"/>
        <v>0</v>
      </c>
      <c r="J239" s="6">
        <f t="shared" si="36"/>
        <v>0</v>
      </c>
      <c r="K239" s="6">
        <f t="shared" si="34"/>
        <v>0</v>
      </c>
      <c r="L239" s="6">
        <f t="shared" si="32"/>
        <v>0</v>
      </c>
      <c r="M239" s="17">
        <f>VLOOKUP(B239,Encargos!$A$8:$B$652,2,0)</f>
        <v>2.4659999999999999E-3</v>
      </c>
    </row>
    <row r="240" spans="1:13" x14ac:dyDescent="0.35">
      <c r="A240">
        <f t="shared" si="37"/>
        <v>130</v>
      </c>
      <c r="B240" s="1">
        <v>51745</v>
      </c>
      <c r="C240" s="6">
        <f t="shared" si="33"/>
        <v>0</v>
      </c>
      <c r="D240" s="6">
        <f t="shared" si="29"/>
        <v>0</v>
      </c>
      <c r="E240" s="6">
        <f t="shared" si="30"/>
        <v>0</v>
      </c>
      <c r="F240" s="6"/>
      <c r="G240" s="6"/>
      <c r="H240" s="6">
        <f t="shared" si="31"/>
        <v>0</v>
      </c>
      <c r="I240" s="6">
        <f t="shared" si="35"/>
        <v>0</v>
      </c>
      <c r="J240" s="6">
        <f t="shared" si="36"/>
        <v>0</v>
      </c>
      <c r="K240" s="6">
        <f t="shared" si="34"/>
        <v>0</v>
      </c>
      <c r="L240" s="6">
        <f t="shared" si="32"/>
        <v>0</v>
      </c>
      <c r="M240" s="17">
        <f>VLOOKUP(B240,Encargos!$A$8:$B$652,2,0)</f>
        <v>2.4659999999999999E-3</v>
      </c>
    </row>
    <row r="241" spans="1:13" x14ac:dyDescent="0.35">
      <c r="A241">
        <f t="shared" si="37"/>
        <v>129</v>
      </c>
      <c r="B241" s="1">
        <v>51775</v>
      </c>
      <c r="C241" s="6">
        <f t="shared" si="33"/>
        <v>0</v>
      </c>
      <c r="D241" s="6">
        <f t="shared" si="29"/>
        <v>0</v>
      </c>
      <c r="E241" s="6">
        <f t="shared" si="30"/>
        <v>0</v>
      </c>
      <c r="F241" s="6"/>
      <c r="G241" s="6"/>
      <c r="H241" s="6">
        <f t="shared" si="31"/>
        <v>0</v>
      </c>
      <c r="I241" s="6">
        <f t="shared" si="35"/>
        <v>0</v>
      </c>
      <c r="J241" s="6">
        <f t="shared" si="36"/>
        <v>0</v>
      </c>
      <c r="K241" s="6">
        <f t="shared" si="34"/>
        <v>0</v>
      </c>
      <c r="L241" s="6">
        <f t="shared" si="32"/>
        <v>0</v>
      </c>
      <c r="M241" s="17">
        <f>VLOOKUP(B241,Encargos!$A$8:$B$652,2,0)</f>
        <v>2.4659999999999999E-3</v>
      </c>
    </row>
    <row r="242" spans="1:13" x14ac:dyDescent="0.35">
      <c r="A242">
        <f t="shared" si="37"/>
        <v>128</v>
      </c>
      <c r="B242" s="1">
        <v>51806</v>
      </c>
      <c r="C242" s="6">
        <f t="shared" si="33"/>
        <v>0</v>
      </c>
      <c r="D242" s="6">
        <f t="shared" si="29"/>
        <v>0</v>
      </c>
      <c r="E242" s="6">
        <f t="shared" si="30"/>
        <v>0</v>
      </c>
      <c r="F242" s="6"/>
      <c r="G242" s="6"/>
      <c r="H242" s="6">
        <f t="shared" si="31"/>
        <v>0</v>
      </c>
      <c r="I242" s="6">
        <f t="shared" si="35"/>
        <v>0</v>
      </c>
      <c r="J242" s="6">
        <f t="shared" si="36"/>
        <v>0</v>
      </c>
      <c r="K242" s="6">
        <f t="shared" si="34"/>
        <v>0</v>
      </c>
      <c r="L242" s="6">
        <f t="shared" si="32"/>
        <v>0</v>
      </c>
      <c r="M242" s="17">
        <f>VLOOKUP(B242,Encargos!$A$8:$B$652,2,0)</f>
        <v>2.4659999999999999E-3</v>
      </c>
    </row>
    <row r="243" spans="1:13" x14ac:dyDescent="0.35">
      <c r="A243">
        <f t="shared" si="37"/>
        <v>127</v>
      </c>
      <c r="B243" s="1">
        <v>51836</v>
      </c>
      <c r="C243" s="6">
        <f t="shared" si="33"/>
        <v>0</v>
      </c>
      <c r="D243" s="6">
        <f t="shared" si="29"/>
        <v>0</v>
      </c>
      <c r="E243" s="6">
        <f t="shared" si="30"/>
        <v>0</v>
      </c>
      <c r="F243" s="6"/>
      <c r="G243" s="6"/>
      <c r="H243" s="6">
        <f t="shared" si="31"/>
        <v>0</v>
      </c>
      <c r="I243" s="6">
        <f t="shared" si="35"/>
        <v>0</v>
      </c>
      <c r="J243" s="6">
        <f t="shared" si="36"/>
        <v>0</v>
      </c>
      <c r="K243" s="6">
        <f t="shared" si="34"/>
        <v>0</v>
      </c>
      <c r="L243" s="6">
        <f t="shared" si="32"/>
        <v>0</v>
      </c>
      <c r="M243" s="17">
        <f>VLOOKUP(B243,Encargos!$A$8:$B$652,2,0)</f>
        <v>2.4659999999999999E-3</v>
      </c>
    </row>
    <row r="244" spans="1:13" x14ac:dyDescent="0.35">
      <c r="A244">
        <f t="shared" si="37"/>
        <v>126</v>
      </c>
      <c r="B244" s="1">
        <v>51867</v>
      </c>
      <c r="C244" s="6">
        <f t="shared" si="33"/>
        <v>0</v>
      </c>
      <c r="D244" s="6">
        <f t="shared" si="29"/>
        <v>0</v>
      </c>
      <c r="E244" s="6">
        <f t="shared" si="30"/>
        <v>0</v>
      </c>
      <c r="F244" s="6"/>
      <c r="G244" s="6"/>
      <c r="H244" s="6">
        <f t="shared" si="31"/>
        <v>0</v>
      </c>
      <c r="I244" s="6">
        <f t="shared" si="35"/>
        <v>0</v>
      </c>
      <c r="J244" s="6">
        <f t="shared" si="36"/>
        <v>0</v>
      </c>
      <c r="K244" s="6">
        <f t="shared" si="34"/>
        <v>0</v>
      </c>
      <c r="L244" s="6">
        <f t="shared" si="32"/>
        <v>0</v>
      </c>
      <c r="M244" s="17">
        <f>VLOOKUP(B244,Encargos!$A$8:$B$652,2,0)</f>
        <v>2.4659999999999999E-3</v>
      </c>
    </row>
    <row r="245" spans="1:13" x14ac:dyDescent="0.35">
      <c r="A245">
        <f t="shared" si="37"/>
        <v>125</v>
      </c>
      <c r="B245" s="1">
        <v>51898</v>
      </c>
      <c r="C245" s="6">
        <f t="shared" si="33"/>
        <v>0</v>
      </c>
      <c r="D245" s="6">
        <f t="shared" si="29"/>
        <v>0</v>
      </c>
      <c r="E245" s="6">
        <f t="shared" si="30"/>
        <v>0</v>
      </c>
      <c r="F245" s="6"/>
      <c r="G245" s="6"/>
      <c r="H245" s="6">
        <f t="shared" si="31"/>
        <v>0</v>
      </c>
      <c r="I245" s="6">
        <f t="shared" si="35"/>
        <v>0</v>
      </c>
      <c r="J245" s="6">
        <f t="shared" si="36"/>
        <v>0</v>
      </c>
      <c r="K245" s="6">
        <f t="shared" si="34"/>
        <v>0</v>
      </c>
      <c r="L245" s="6">
        <f t="shared" si="32"/>
        <v>0</v>
      </c>
      <c r="M245" s="17">
        <f>VLOOKUP(B245,Encargos!$A$8:$B$652,2,0)</f>
        <v>2.4659999999999999E-3</v>
      </c>
    </row>
    <row r="246" spans="1:13" x14ac:dyDescent="0.35">
      <c r="A246">
        <f t="shared" si="37"/>
        <v>124</v>
      </c>
      <c r="B246" s="1">
        <v>51926</v>
      </c>
      <c r="C246" s="6">
        <f t="shared" si="33"/>
        <v>0</v>
      </c>
      <c r="D246" s="6">
        <f t="shared" si="29"/>
        <v>0</v>
      </c>
      <c r="E246" s="6">
        <f t="shared" si="30"/>
        <v>0</v>
      </c>
      <c r="F246" s="6"/>
      <c r="G246" s="6"/>
      <c r="H246" s="6">
        <f t="shared" si="31"/>
        <v>0</v>
      </c>
      <c r="I246" s="6">
        <f t="shared" si="35"/>
        <v>0</v>
      </c>
      <c r="J246" s="6">
        <f t="shared" si="36"/>
        <v>0</v>
      </c>
      <c r="K246" s="6">
        <f t="shared" si="34"/>
        <v>0</v>
      </c>
      <c r="L246" s="6">
        <f t="shared" si="32"/>
        <v>0</v>
      </c>
      <c r="M246" s="17">
        <f>VLOOKUP(B246,Encargos!$A$8:$B$652,2,0)</f>
        <v>2.4659999999999999E-3</v>
      </c>
    </row>
    <row r="247" spans="1:13" x14ac:dyDescent="0.35">
      <c r="A247">
        <f t="shared" si="37"/>
        <v>123</v>
      </c>
      <c r="B247" s="1">
        <v>51957</v>
      </c>
      <c r="C247" s="6">
        <f t="shared" si="33"/>
        <v>0</v>
      </c>
      <c r="D247" s="6">
        <f t="shared" si="29"/>
        <v>0</v>
      </c>
      <c r="E247" s="6">
        <f t="shared" si="30"/>
        <v>0</v>
      </c>
      <c r="F247" s="6"/>
      <c r="G247" s="6"/>
      <c r="H247" s="6">
        <f t="shared" si="31"/>
        <v>0</v>
      </c>
      <c r="I247" s="6">
        <f t="shared" si="35"/>
        <v>0</v>
      </c>
      <c r="J247" s="6">
        <f t="shared" si="36"/>
        <v>0</v>
      </c>
      <c r="K247" s="6">
        <f t="shared" si="34"/>
        <v>0</v>
      </c>
      <c r="L247" s="6">
        <f t="shared" si="32"/>
        <v>0</v>
      </c>
      <c r="M247" s="17">
        <f>VLOOKUP(B247,Encargos!$A$8:$B$652,2,0)</f>
        <v>2.4659999999999999E-3</v>
      </c>
    </row>
    <row r="248" spans="1:13" x14ac:dyDescent="0.35">
      <c r="A248">
        <f t="shared" si="37"/>
        <v>122</v>
      </c>
      <c r="B248" s="1">
        <v>51987</v>
      </c>
      <c r="C248" s="6">
        <f t="shared" si="33"/>
        <v>0</v>
      </c>
      <c r="D248" s="6">
        <f t="shared" si="29"/>
        <v>0</v>
      </c>
      <c r="E248" s="6">
        <f t="shared" si="30"/>
        <v>0</v>
      </c>
      <c r="F248" s="6"/>
      <c r="G248" s="6"/>
      <c r="H248" s="6">
        <f t="shared" si="31"/>
        <v>0</v>
      </c>
      <c r="I248" s="6">
        <f t="shared" si="35"/>
        <v>0</v>
      </c>
      <c r="J248" s="6">
        <f t="shared" si="36"/>
        <v>0</v>
      </c>
      <c r="K248" s="6">
        <f t="shared" si="34"/>
        <v>0</v>
      </c>
      <c r="L248" s="6">
        <f t="shared" si="32"/>
        <v>0</v>
      </c>
      <c r="M248" s="17">
        <f>VLOOKUP(B248,Encargos!$A$8:$B$652,2,0)</f>
        <v>2.4659999999999999E-3</v>
      </c>
    </row>
    <row r="249" spans="1:13" x14ac:dyDescent="0.35">
      <c r="A249">
        <f t="shared" si="37"/>
        <v>121</v>
      </c>
      <c r="B249" s="1">
        <v>52018</v>
      </c>
      <c r="C249" s="6">
        <f t="shared" si="33"/>
        <v>0</v>
      </c>
      <c r="D249" s="6">
        <f t="shared" si="29"/>
        <v>0</v>
      </c>
      <c r="E249" s="6">
        <f t="shared" si="30"/>
        <v>0</v>
      </c>
      <c r="F249" s="6"/>
      <c r="G249" s="6"/>
      <c r="H249" s="6">
        <f t="shared" si="31"/>
        <v>0</v>
      </c>
      <c r="I249" s="6">
        <f t="shared" si="35"/>
        <v>0</v>
      </c>
      <c r="J249" s="6">
        <f t="shared" si="36"/>
        <v>0</v>
      </c>
      <c r="K249" s="6">
        <f t="shared" si="34"/>
        <v>0</v>
      </c>
      <c r="L249" s="6">
        <f t="shared" si="32"/>
        <v>0</v>
      </c>
      <c r="M249" s="17">
        <f>VLOOKUP(B249,Encargos!$A$8:$B$652,2,0)</f>
        <v>2.4659999999999999E-3</v>
      </c>
    </row>
    <row r="250" spans="1:13" x14ac:dyDescent="0.35">
      <c r="A250">
        <f t="shared" si="37"/>
        <v>120</v>
      </c>
      <c r="B250" s="1">
        <v>52048</v>
      </c>
      <c r="C250" s="6">
        <f t="shared" si="33"/>
        <v>0</v>
      </c>
      <c r="D250" s="6">
        <f t="shared" si="29"/>
        <v>0</v>
      </c>
      <c r="E250" s="6">
        <f t="shared" si="30"/>
        <v>0</v>
      </c>
      <c r="F250" s="6"/>
      <c r="G250" s="6"/>
      <c r="H250" s="6">
        <f t="shared" si="31"/>
        <v>0</v>
      </c>
      <c r="I250" s="6">
        <f t="shared" si="35"/>
        <v>0</v>
      </c>
      <c r="J250" s="6">
        <f t="shared" si="36"/>
        <v>0</v>
      </c>
      <c r="K250" s="6">
        <f t="shared" si="34"/>
        <v>0</v>
      </c>
      <c r="L250" s="6">
        <f t="shared" si="32"/>
        <v>0</v>
      </c>
      <c r="M250" s="17">
        <f>VLOOKUP(B250,Encargos!$A$8:$B$652,2,0)</f>
        <v>2.4659999999999999E-3</v>
      </c>
    </row>
    <row r="251" spans="1:13" x14ac:dyDescent="0.35">
      <c r="A251">
        <f t="shared" si="37"/>
        <v>119</v>
      </c>
      <c r="B251" s="1">
        <v>52079</v>
      </c>
      <c r="C251" s="6">
        <f t="shared" si="33"/>
        <v>0</v>
      </c>
      <c r="D251" s="6">
        <f t="shared" si="29"/>
        <v>0</v>
      </c>
      <c r="E251" s="6">
        <f t="shared" si="30"/>
        <v>0</v>
      </c>
      <c r="F251" s="6"/>
      <c r="G251" s="6"/>
      <c r="H251" s="6">
        <f t="shared" si="31"/>
        <v>0</v>
      </c>
      <c r="I251" s="6">
        <f t="shared" si="35"/>
        <v>0</v>
      </c>
      <c r="J251" s="6">
        <f t="shared" si="36"/>
        <v>0</v>
      </c>
      <c r="K251" s="6">
        <f t="shared" si="34"/>
        <v>0</v>
      </c>
      <c r="L251" s="6">
        <f t="shared" si="32"/>
        <v>0</v>
      </c>
      <c r="M251" s="17">
        <f>VLOOKUP(B251,Encargos!$A$8:$B$652,2,0)</f>
        <v>2.4659999999999999E-3</v>
      </c>
    </row>
    <row r="252" spans="1:13" x14ac:dyDescent="0.35">
      <c r="A252">
        <f t="shared" si="37"/>
        <v>118</v>
      </c>
      <c r="B252" s="1">
        <v>52110</v>
      </c>
      <c r="C252" s="6">
        <f t="shared" si="33"/>
        <v>0</v>
      </c>
      <c r="D252" s="6">
        <f t="shared" si="29"/>
        <v>0</v>
      </c>
      <c r="E252" s="6">
        <f t="shared" si="30"/>
        <v>0</v>
      </c>
      <c r="F252" s="6"/>
      <c r="G252" s="6"/>
      <c r="H252" s="6">
        <f t="shared" si="31"/>
        <v>0</v>
      </c>
      <c r="I252" s="6">
        <f t="shared" si="35"/>
        <v>0</v>
      </c>
      <c r="J252" s="6">
        <f t="shared" si="36"/>
        <v>0</v>
      </c>
      <c r="K252" s="6">
        <f t="shared" si="34"/>
        <v>0</v>
      </c>
      <c r="L252" s="6">
        <f t="shared" si="32"/>
        <v>0</v>
      </c>
      <c r="M252" s="17">
        <f>VLOOKUP(B252,Encargos!$A$8:$B$652,2,0)</f>
        <v>2.4659999999999999E-3</v>
      </c>
    </row>
    <row r="253" spans="1:13" x14ac:dyDescent="0.35">
      <c r="A253">
        <f t="shared" si="37"/>
        <v>117</v>
      </c>
      <c r="B253" s="1">
        <v>52140</v>
      </c>
      <c r="C253" s="6">
        <f t="shared" si="33"/>
        <v>0</v>
      </c>
      <c r="D253" s="6">
        <f t="shared" si="29"/>
        <v>0</v>
      </c>
      <c r="E253" s="6">
        <f t="shared" si="30"/>
        <v>0</v>
      </c>
      <c r="F253" s="6"/>
      <c r="G253" s="6"/>
      <c r="H253" s="6">
        <f t="shared" si="31"/>
        <v>0</v>
      </c>
      <c r="I253" s="6">
        <f t="shared" si="35"/>
        <v>0</v>
      </c>
      <c r="J253" s="6">
        <f t="shared" si="36"/>
        <v>0</v>
      </c>
      <c r="K253" s="6">
        <f t="shared" si="34"/>
        <v>0</v>
      </c>
      <c r="L253" s="6">
        <f t="shared" si="32"/>
        <v>0</v>
      </c>
      <c r="M253" s="17">
        <f>VLOOKUP(B253,Encargos!$A$8:$B$652,2,0)</f>
        <v>2.4659999999999999E-3</v>
      </c>
    </row>
    <row r="254" spans="1:13" x14ac:dyDescent="0.35">
      <c r="A254">
        <f t="shared" si="37"/>
        <v>116</v>
      </c>
      <c r="B254" s="1">
        <v>52171</v>
      </c>
      <c r="C254" s="6">
        <f t="shared" si="33"/>
        <v>0</v>
      </c>
      <c r="D254" s="6">
        <f t="shared" si="29"/>
        <v>0</v>
      </c>
      <c r="E254" s="6">
        <f t="shared" si="30"/>
        <v>0</v>
      </c>
      <c r="F254" s="6"/>
      <c r="G254" s="6"/>
      <c r="H254" s="6">
        <f t="shared" si="31"/>
        <v>0</v>
      </c>
      <c r="I254" s="6">
        <f t="shared" si="35"/>
        <v>0</v>
      </c>
      <c r="J254" s="6">
        <f t="shared" si="36"/>
        <v>0</v>
      </c>
      <c r="K254" s="6">
        <f t="shared" si="34"/>
        <v>0</v>
      </c>
      <c r="L254" s="6">
        <f t="shared" si="32"/>
        <v>0</v>
      </c>
      <c r="M254" s="17">
        <f>VLOOKUP(B254,Encargos!$A$8:$B$652,2,0)</f>
        <v>2.4659999999999999E-3</v>
      </c>
    </row>
    <row r="255" spans="1:13" x14ac:dyDescent="0.35">
      <c r="A255">
        <f t="shared" si="37"/>
        <v>115</v>
      </c>
      <c r="B255" s="1">
        <v>52201</v>
      </c>
      <c r="C255" s="6">
        <f t="shared" si="33"/>
        <v>0</v>
      </c>
      <c r="D255" s="6">
        <f t="shared" si="29"/>
        <v>0</v>
      </c>
      <c r="E255" s="6">
        <f t="shared" si="30"/>
        <v>0</v>
      </c>
      <c r="F255" s="6"/>
      <c r="G255" s="6"/>
      <c r="H255" s="6">
        <f t="shared" si="31"/>
        <v>0</v>
      </c>
      <c r="I255" s="6">
        <f t="shared" si="35"/>
        <v>0</v>
      </c>
      <c r="J255" s="6">
        <f t="shared" si="36"/>
        <v>0</v>
      </c>
      <c r="K255" s="6">
        <f t="shared" si="34"/>
        <v>0</v>
      </c>
      <c r="L255" s="6">
        <f t="shared" si="32"/>
        <v>0</v>
      </c>
      <c r="M255" s="17">
        <f>VLOOKUP(B255,Encargos!$A$8:$B$652,2,0)</f>
        <v>2.4659999999999999E-3</v>
      </c>
    </row>
    <row r="256" spans="1:13" x14ac:dyDescent="0.35">
      <c r="A256">
        <f t="shared" si="37"/>
        <v>114</v>
      </c>
      <c r="B256" s="1">
        <v>52232</v>
      </c>
      <c r="C256" s="6">
        <f t="shared" si="33"/>
        <v>0</v>
      </c>
      <c r="D256" s="6">
        <f t="shared" si="29"/>
        <v>0</v>
      </c>
      <c r="E256" s="6">
        <f t="shared" si="30"/>
        <v>0</v>
      </c>
      <c r="F256" s="6"/>
      <c r="G256" s="6"/>
      <c r="H256" s="6">
        <f t="shared" si="31"/>
        <v>0</v>
      </c>
      <c r="I256" s="6">
        <f t="shared" si="35"/>
        <v>0</v>
      </c>
      <c r="J256" s="6">
        <f t="shared" si="36"/>
        <v>0</v>
      </c>
      <c r="K256" s="6">
        <f t="shared" si="34"/>
        <v>0</v>
      </c>
      <c r="L256" s="6">
        <f t="shared" si="32"/>
        <v>0</v>
      </c>
      <c r="M256" s="17">
        <f>VLOOKUP(B256,Encargos!$A$8:$B$652,2,0)</f>
        <v>2.4659999999999999E-3</v>
      </c>
    </row>
    <row r="257" spans="1:13" x14ac:dyDescent="0.35">
      <c r="A257">
        <f t="shared" si="37"/>
        <v>113</v>
      </c>
      <c r="B257" s="1">
        <v>52263</v>
      </c>
      <c r="C257" s="6">
        <f t="shared" si="33"/>
        <v>0</v>
      </c>
      <c r="D257" s="6">
        <f t="shared" si="29"/>
        <v>0</v>
      </c>
      <c r="E257" s="6">
        <f t="shared" si="30"/>
        <v>0</v>
      </c>
      <c r="F257" s="6"/>
      <c r="G257" s="6"/>
      <c r="H257" s="6">
        <f t="shared" si="31"/>
        <v>0</v>
      </c>
      <c r="I257" s="6">
        <f t="shared" si="35"/>
        <v>0</v>
      </c>
      <c r="J257" s="6">
        <f t="shared" si="36"/>
        <v>0</v>
      </c>
      <c r="K257" s="6">
        <f t="shared" si="34"/>
        <v>0</v>
      </c>
      <c r="L257" s="6">
        <f t="shared" si="32"/>
        <v>0</v>
      </c>
      <c r="M257" s="17">
        <f>VLOOKUP(B257,Encargos!$A$8:$B$652,2,0)</f>
        <v>2.4659999999999999E-3</v>
      </c>
    </row>
    <row r="258" spans="1:13" x14ac:dyDescent="0.35">
      <c r="A258">
        <f t="shared" si="37"/>
        <v>112</v>
      </c>
      <c r="B258" s="1">
        <v>52291</v>
      </c>
      <c r="C258" s="6">
        <f t="shared" si="33"/>
        <v>0</v>
      </c>
      <c r="D258" s="6">
        <f t="shared" si="29"/>
        <v>0</v>
      </c>
      <c r="E258" s="6">
        <f t="shared" si="30"/>
        <v>0</v>
      </c>
      <c r="F258" s="6"/>
      <c r="G258" s="6"/>
      <c r="H258" s="6">
        <f t="shared" si="31"/>
        <v>0</v>
      </c>
      <c r="I258" s="6">
        <f t="shared" si="35"/>
        <v>0</v>
      </c>
      <c r="J258" s="6">
        <f t="shared" si="36"/>
        <v>0</v>
      </c>
      <c r="K258" s="6">
        <f t="shared" si="34"/>
        <v>0</v>
      </c>
      <c r="L258" s="6">
        <f t="shared" si="32"/>
        <v>0</v>
      </c>
      <c r="M258" s="17">
        <f>VLOOKUP(B258,Encargos!$A$8:$B$652,2,0)</f>
        <v>2.4659999999999999E-3</v>
      </c>
    </row>
    <row r="259" spans="1:13" x14ac:dyDescent="0.35">
      <c r="A259">
        <f t="shared" si="37"/>
        <v>111</v>
      </c>
      <c r="B259" s="1">
        <v>52322</v>
      </c>
      <c r="C259" s="6">
        <f t="shared" si="33"/>
        <v>0</v>
      </c>
      <c r="D259" s="6">
        <f t="shared" si="29"/>
        <v>0</v>
      </c>
      <c r="E259" s="6">
        <f t="shared" si="30"/>
        <v>0</v>
      </c>
      <c r="F259" s="6"/>
      <c r="G259" s="6"/>
      <c r="H259" s="6">
        <f t="shared" si="31"/>
        <v>0</v>
      </c>
      <c r="I259" s="6">
        <f t="shared" si="35"/>
        <v>0</v>
      </c>
      <c r="J259" s="6">
        <f t="shared" si="36"/>
        <v>0</v>
      </c>
      <c r="K259" s="6">
        <f t="shared" si="34"/>
        <v>0</v>
      </c>
      <c r="L259" s="6">
        <f t="shared" si="32"/>
        <v>0</v>
      </c>
      <c r="M259" s="17">
        <f>VLOOKUP(B259,Encargos!$A$8:$B$652,2,0)</f>
        <v>2.4659999999999999E-3</v>
      </c>
    </row>
    <row r="260" spans="1:13" x14ac:dyDescent="0.35">
      <c r="A260">
        <f t="shared" si="37"/>
        <v>110</v>
      </c>
      <c r="B260" s="1">
        <v>52352</v>
      </c>
      <c r="C260" s="6">
        <f t="shared" si="33"/>
        <v>0</v>
      </c>
      <c r="D260" s="6">
        <f t="shared" si="29"/>
        <v>0</v>
      </c>
      <c r="E260" s="6">
        <f t="shared" si="30"/>
        <v>0</v>
      </c>
      <c r="F260" s="6"/>
      <c r="G260" s="6"/>
      <c r="H260" s="6">
        <f t="shared" si="31"/>
        <v>0</v>
      </c>
      <c r="I260" s="6">
        <f t="shared" si="35"/>
        <v>0</v>
      </c>
      <c r="J260" s="6">
        <f t="shared" si="36"/>
        <v>0</v>
      </c>
      <c r="K260" s="6">
        <f t="shared" si="34"/>
        <v>0</v>
      </c>
      <c r="L260" s="6">
        <f t="shared" si="32"/>
        <v>0</v>
      </c>
      <c r="M260" s="17">
        <f>VLOOKUP(B260,Encargos!$A$8:$B$652,2,0)</f>
        <v>2.4659999999999999E-3</v>
      </c>
    </row>
    <row r="261" spans="1:13" x14ac:dyDescent="0.35">
      <c r="A261">
        <f t="shared" si="37"/>
        <v>109</v>
      </c>
      <c r="B261" s="1">
        <v>52383</v>
      </c>
      <c r="C261" s="6">
        <f t="shared" si="33"/>
        <v>0</v>
      </c>
      <c r="D261" s="6">
        <f t="shared" ref="D261:D324" si="38">C261*M261</f>
        <v>0</v>
      </c>
      <c r="E261" s="6">
        <f t="shared" ref="E261:E324" si="39">C261+D261</f>
        <v>0</v>
      </c>
      <c r="F261" s="6"/>
      <c r="G261" s="6"/>
      <c r="H261" s="6">
        <f t="shared" ref="H261:H324" si="40">SUM(E261:G261)*$N$4</f>
        <v>0</v>
      </c>
      <c r="I261" s="6">
        <f t="shared" si="35"/>
        <v>0</v>
      </c>
      <c r="J261" s="6">
        <f t="shared" si="36"/>
        <v>0</v>
      </c>
      <c r="K261" s="6">
        <f t="shared" si="34"/>
        <v>0</v>
      </c>
      <c r="L261" s="6">
        <f t="shared" ref="L261:L324" si="41">SUM(E261:H261)-I261</f>
        <v>0</v>
      </c>
      <c r="M261" s="17">
        <f>VLOOKUP(B261,Encargos!$A$8:$B$652,2,0)</f>
        <v>2.4659999999999999E-3</v>
      </c>
    </row>
    <row r="262" spans="1:13" x14ac:dyDescent="0.35">
      <c r="A262">
        <f t="shared" si="37"/>
        <v>108</v>
      </c>
      <c r="B262" s="1">
        <v>52413</v>
      </c>
      <c r="C262" s="6">
        <f t="shared" si="33"/>
        <v>0</v>
      </c>
      <c r="D262" s="6">
        <f t="shared" si="38"/>
        <v>0</v>
      </c>
      <c r="E262" s="6">
        <f t="shared" si="39"/>
        <v>0</v>
      </c>
      <c r="F262" s="6"/>
      <c r="G262" s="6"/>
      <c r="H262" s="6">
        <f t="shared" si="40"/>
        <v>0</v>
      </c>
      <c r="I262" s="6">
        <f t="shared" si="35"/>
        <v>0</v>
      </c>
      <c r="J262" s="6">
        <f t="shared" si="36"/>
        <v>0</v>
      </c>
      <c r="K262" s="6">
        <f t="shared" si="34"/>
        <v>0</v>
      </c>
      <c r="L262" s="6">
        <f t="shared" si="41"/>
        <v>0</v>
      </c>
      <c r="M262" s="17">
        <f>VLOOKUP(B262,Encargos!$A$8:$B$652,2,0)</f>
        <v>2.4659999999999999E-3</v>
      </c>
    </row>
    <row r="263" spans="1:13" x14ac:dyDescent="0.35">
      <c r="A263">
        <f t="shared" si="37"/>
        <v>107</v>
      </c>
      <c r="B263" s="1">
        <v>52444</v>
      </c>
      <c r="C263" s="6">
        <f t="shared" ref="C263:C326" si="42">L262</f>
        <v>0</v>
      </c>
      <c r="D263" s="6">
        <f t="shared" si="38"/>
        <v>0</v>
      </c>
      <c r="E263" s="6">
        <f t="shared" si="39"/>
        <v>0</v>
      </c>
      <c r="F263" s="6"/>
      <c r="G263" s="6"/>
      <c r="H263" s="6">
        <f t="shared" si="40"/>
        <v>0</v>
      </c>
      <c r="I263" s="6">
        <f t="shared" si="35"/>
        <v>0</v>
      </c>
      <c r="J263" s="6">
        <f t="shared" si="36"/>
        <v>0</v>
      </c>
      <c r="K263" s="6">
        <f t="shared" ref="K263:K326" si="43">I263-J263</f>
        <v>0</v>
      </c>
      <c r="L263" s="6">
        <f t="shared" si="41"/>
        <v>0</v>
      </c>
      <c r="M263" s="17">
        <f>VLOOKUP(B263,Encargos!$A$8:$B$652,2,0)</f>
        <v>2.4659999999999999E-3</v>
      </c>
    </row>
    <row r="264" spans="1:13" x14ac:dyDescent="0.35">
      <c r="A264">
        <f t="shared" si="37"/>
        <v>106</v>
      </c>
      <c r="B264" s="1">
        <v>52475</v>
      </c>
      <c r="C264" s="6">
        <f t="shared" si="42"/>
        <v>0</v>
      </c>
      <c r="D264" s="6">
        <f t="shared" si="38"/>
        <v>0</v>
      </c>
      <c r="E264" s="6">
        <f t="shared" si="39"/>
        <v>0</v>
      </c>
      <c r="F264" s="6"/>
      <c r="G264" s="6"/>
      <c r="H264" s="6">
        <f t="shared" si="40"/>
        <v>0</v>
      </c>
      <c r="I264" s="6">
        <f t="shared" si="35"/>
        <v>0</v>
      </c>
      <c r="J264" s="6">
        <f t="shared" si="36"/>
        <v>0</v>
      </c>
      <c r="K264" s="6">
        <f t="shared" si="43"/>
        <v>0</v>
      </c>
      <c r="L264" s="6">
        <f t="shared" si="41"/>
        <v>0</v>
      </c>
      <c r="M264" s="17">
        <f>VLOOKUP(B264,Encargos!$A$8:$B$652,2,0)</f>
        <v>2.4659999999999999E-3</v>
      </c>
    </row>
    <row r="265" spans="1:13" x14ac:dyDescent="0.35">
      <c r="A265">
        <f t="shared" si="37"/>
        <v>105</v>
      </c>
      <c r="B265" s="1">
        <v>52505</v>
      </c>
      <c r="C265" s="6">
        <f t="shared" si="42"/>
        <v>0</v>
      </c>
      <c r="D265" s="6">
        <f t="shared" si="38"/>
        <v>0</v>
      </c>
      <c r="E265" s="6">
        <f t="shared" si="39"/>
        <v>0</v>
      </c>
      <c r="F265" s="6"/>
      <c r="G265" s="6"/>
      <c r="H265" s="6">
        <f t="shared" si="40"/>
        <v>0</v>
      </c>
      <c r="I265" s="6">
        <f t="shared" si="35"/>
        <v>0</v>
      </c>
      <c r="J265" s="6">
        <f t="shared" si="36"/>
        <v>0</v>
      </c>
      <c r="K265" s="6">
        <f t="shared" si="43"/>
        <v>0</v>
      </c>
      <c r="L265" s="6">
        <f t="shared" si="41"/>
        <v>0</v>
      </c>
      <c r="M265" s="17">
        <f>VLOOKUP(B265,Encargos!$A$8:$B$652,2,0)</f>
        <v>2.4659999999999999E-3</v>
      </c>
    </row>
    <row r="266" spans="1:13" x14ac:dyDescent="0.35">
      <c r="A266">
        <f t="shared" si="37"/>
        <v>104</v>
      </c>
      <c r="B266" s="1">
        <v>52536</v>
      </c>
      <c r="C266" s="6">
        <f t="shared" si="42"/>
        <v>0</v>
      </c>
      <c r="D266" s="6">
        <f t="shared" si="38"/>
        <v>0</v>
      </c>
      <c r="E266" s="6">
        <f t="shared" si="39"/>
        <v>0</v>
      </c>
      <c r="F266" s="6"/>
      <c r="G266" s="6"/>
      <c r="H266" s="6">
        <f t="shared" si="40"/>
        <v>0</v>
      </c>
      <c r="I266" s="6">
        <f t="shared" ref="I266:I329" si="44">PMT($N$4,A266,-SUM(E266:G266))</f>
        <v>0</v>
      </c>
      <c r="J266" s="6">
        <f t="shared" ref="J266:J329" si="45">H266</f>
        <v>0</v>
      </c>
      <c r="K266" s="6">
        <f t="shared" si="43"/>
        <v>0</v>
      </c>
      <c r="L266" s="6">
        <f t="shared" si="41"/>
        <v>0</v>
      </c>
      <c r="M266" s="17">
        <f>VLOOKUP(B266,Encargos!$A$8:$B$652,2,0)</f>
        <v>2.4659999999999999E-3</v>
      </c>
    </row>
    <row r="267" spans="1:13" x14ac:dyDescent="0.35">
      <c r="A267">
        <f t="shared" si="37"/>
        <v>103</v>
      </c>
      <c r="B267" s="1">
        <v>52566</v>
      </c>
      <c r="C267" s="6">
        <f t="shared" si="42"/>
        <v>0</v>
      </c>
      <c r="D267" s="6">
        <f t="shared" si="38"/>
        <v>0</v>
      </c>
      <c r="E267" s="6">
        <f t="shared" si="39"/>
        <v>0</v>
      </c>
      <c r="F267" s="6"/>
      <c r="G267" s="6"/>
      <c r="H267" s="6">
        <f t="shared" si="40"/>
        <v>0</v>
      </c>
      <c r="I267" s="6">
        <f t="shared" si="44"/>
        <v>0</v>
      </c>
      <c r="J267" s="6">
        <f t="shared" si="45"/>
        <v>0</v>
      </c>
      <c r="K267" s="6">
        <f t="shared" si="43"/>
        <v>0</v>
      </c>
      <c r="L267" s="6">
        <f t="shared" si="41"/>
        <v>0</v>
      </c>
      <c r="M267" s="17">
        <f>VLOOKUP(B267,Encargos!$A$8:$B$652,2,0)</f>
        <v>2.4659999999999999E-3</v>
      </c>
    </row>
    <row r="268" spans="1:13" x14ac:dyDescent="0.35">
      <c r="A268">
        <f t="shared" ref="A268:A331" si="46">A267-1</f>
        <v>102</v>
      </c>
      <c r="B268" s="1">
        <v>52597</v>
      </c>
      <c r="C268" s="6">
        <f t="shared" si="42"/>
        <v>0</v>
      </c>
      <c r="D268" s="6">
        <f t="shared" si="38"/>
        <v>0</v>
      </c>
      <c r="E268" s="6">
        <f t="shared" si="39"/>
        <v>0</v>
      </c>
      <c r="F268" s="6"/>
      <c r="G268" s="6"/>
      <c r="H268" s="6">
        <f t="shared" si="40"/>
        <v>0</v>
      </c>
      <c r="I268" s="6">
        <f t="shared" si="44"/>
        <v>0</v>
      </c>
      <c r="J268" s="6">
        <f t="shared" si="45"/>
        <v>0</v>
      </c>
      <c r="K268" s="6">
        <f t="shared" si="43"/>
        <v>0</v>
      </c>
      <c r="L268" s="6">
        <f t="shared" si="41"/>
        <v>0</v>
      </c>
      <c r="M268" s="17">
        <f>VLOOKUP(B268,Encargos!$A$8:$B$652,2,0)</f>
        <v>2.4659999999999999E-3</v>
      </c>
    </row>
    <row r="269" spans="1:13" x14ac:dyDescent="0.35">
      <c r="A269">
        <f t="shared" si="46"/>
        <v>101</v>
      </c>
      <c r="B269" s="1">
        <v>52628</v>
      </c>
      <c r="C269" s="6">
        <f t="shared" si="42"/>
        <v>0</v>
      </c>
      <c r="D269" s="6">
        <f t="shared" si="38"/>
        <v>0</v>
      </c>
      <c r="E269" s="6">
        <f t="shared" si="39"/>
        <v>0</v>
      </c>
      <c r="F269" s="6"/>
      <c r="G269" s="6"/>
      <c r="H269" s="6">
        <f t="shared" si="40"/>
        <v>0</v>
      </c>
      <c r="I269" s="6">
        <f t="shared" si="44"/>
        <v>0</v>
      </c>
      <c r="J269" s="6">
        <f t="shared" si="45"/>
        <v>0</v>
      </c>
      <c r="K269" s="6">
        <f t="shared" si="43"/>
        <v>0</v>
      </c>
      <c r="L269" s="6">
        <f t="shared" si="41"/>
        <v>0</v>
      </c>
      <c r="M269" s="17">
        <f>VLOOKUP(B269,Encargos!$A$8:$B$652,2,0)</f>
        <v>2.4659999999999999E-3</v>
      </c>
    </row>
    <row r="270" spans="1:13" x14ac:dyDescent="0.35">
      <c r="A270">
        <f t="shared" si="46"/>
        <v>100</v>
      </c>
      <c r="B270" s="1">
        <v>52657</v>
      </c>
      <c r="C270" s="6">
        <f t="shared" si="42"/>
        <v>0</v>
      </c>
      <c r="D270" s="6">
        <f t="shared" si="38"/>
        <v>0</v>
      </c>
      <c r="E270" s="6">
        <f t="shared" si="39"/>
        <v>0</v>
      </c>
      <c r="F270" s="6"/>
      <c r="G270" s="6"/>
      <c r="H270" s="6">
        <f t="shared" si="40"/>
        <v>0</v>
      </c>
      <c r="I270" s="6">
        <f t="shared" si="44"/>
        <v>0</v>
      </c>
      <c r="J270" s="6">
        <f t="shared" si="45"/>
        <v>0</v>
      </c>
      <c r="K270" s="6">
        <f t="shared" si="43"/>
        <v>0</v>
      </c>
      <c r="L270" s="6">
        <f t="shared" si="41"/>
        <v>0</v>
      </c>
      <c r="M270" s="17">
        <f>VLOOKUP(B270,Encargos!$A$8:$B$652,2,0)</f>
        <v>2.4659999999999999E-3</v>
      </c>
    </row>
    <row r="271" spans="1:13" x14ac:dyDescent="0.35">
      <c r="A271">
        <f t="shared" si="46"/>
        <v>99</v>
      </c>
      <c r="B271" s="1">
        <v>52688</v>
      </c>
      <c r="C271" s="6">
        <f t="shared" si="42"/>
        <v>0</v>
      </c>
      <c r="D271" s="6">
        <f t="shared" si="38"/>
        <v>0</v>
      </c>
      <c r="E271" s="6">
        <f t="shared" si="39"/>
        <v>0</v>
      </c>
      <c r="F271" s="6"/>
      <c r="G271" s="6"/>
      <c r="H271" s="6">
        <f t="shared" si="40"/>
        <v>0</v>
      </c>
      <c r="I271" s="6">
        <f t="shared" si="44"/>
        <v>0</v>
      </c>
      <c r="J271" s="6">
        <f t="shared" si="45"/>
        <v>0</v>
      </c>
      <c r="K271" s="6">
        <f t="shared" si="43"/>
        <v>0</v>
      </c>
      <c r="L271" s="6">
        <f t="shared" si="41"/>
        <v>0</v>
      </c>
      <c r="M271" s="17">
        <f>VLOOKUP(B271,Encargos!$A$8:$B$652,2,0)</f>
        <v>2.4659999999999999E-3</v>
      </c>
    </row>
    <row r="272" spans="1:13" x14ac:dyDescent="0.35">
      <c r="A272">
        <f t="shared" si="46"/>
        <v>98</v>
      </c>
      <c r="B272" s="1">
        <v>52718</v>
      </c>
      <c r="C272" s="6">
        <f t="shared" si="42"/>
        <v>0</v>
      </c>
      <c r="D272" s="6">
        <f t="shared" si="38"/>
        <v>0</v>
      </c>
      <c r="E272" s="6">
        <f t="shared" si="39"/>
        <v>0</v>
      </c>
      <c r="F272" s="6"/>
      <c r="G272" s="6"/>
      <c r="H272" s="6">
        <f t="shared" si="40"/>
        <v>0</v>
      </c>
      <c r="I272" s="6">
        <f t="shared" si="44"/>
        <v>0</v>
      </c>
      <c r="J272" s="6">
        <f t="shared" si="45"/>
        <v>0</v>
      </c>
      <c r="K272" s="6">
        <f t="shared" si="43"/>
        <v>0</v>
      </c>
      <c r="L272" s="6">
        <f t="shared" si="41"/>
        <v>0</v>
      </c>
      <c r="M272" s="17">
        <f>VLOOKUP(B272,Encargos!$A$8:$B$652,2,0)</f>
        <v>2.4659999999999999E-3</v>
      </c>
    </row>
    <row r="273" spans="1:13" x14ac:dyDescent="0.35">
      <c r="A273">
        <f t="shared" si="46"/>
        <v>97</v>
      </c>
      <c r="B273" s="1">
        <v>52749</v>
      </c>
      <c r="C273" s="6">
        <f t="shared" si="42"/>
        <v>0</v>
      </c>
      <c r="D273" s="6">
        <f t="shared" si="38"/>
        <v>0</v>
      </c>
      <c r="E273" s="6">
        <f t="shared" si="39"/>
        <v>0</v>
      </c>
      <c r="F273" s="6"/>
      <c r="G273" s="6"/>
      <c r="H273" s="6">
        <f t="shared" si="40"/>
        <v>0</v>
      </c>
      <c r="I273" s="6">
        <f t="shared" si="44"/>
        <v>0</v>
      </c>
      <c r="J273" s="6">
        <f t="shared" si="45"/>
        <v>0</v>
      </c>
      <c r="K273" s="6">
        <f t="shared" si="43"/>
        <v>0</v>
      </c>
      <c r="L273" s="6">
        <f t="shared" si="41"/>
        <v>0</v>
      </c>
      <c r="M273" s="17">
        <f>VLOOKUP(B273,Encargos!$A$8:$B$652,2,0)</f>
        <v>2.4659999999999999E-3</v>
      </c>
    </row>
    <row r="274" spans="1:13" x14ac:dyDescent="0.35">
      <c r="A274">
        <f t="shared" si="46"/>
        <v>96</v>
      </c>
      <c r="B274" s="1">
        <v>52779</v>
      </c>
      <c r="C274" s="6">
        <f t="shared" si="42"/>
        <v>0</v>
      </c>
      <c r="D274" s="6">
        <f t="shared" si="38"/>
        <v>0</v>
      </c>
      <c r="E274" s="6">
        <f t="shared" si="39"/>
        <v>0</v>
      </c>
      <c r="F274" s="6"/>
      <c r="G274" s="6"/>
      <c r="H274" s="6">
        <f t="shared" si="40"/>
        <v>0</v>
      </c>
      <c r="I274" s="6">
        <f t="shared" si="44"/>
        <v>0</v>
      </c>
      <c r="J274" s="6">
        <f t="shared" si="45"/>
        <v>0</v>
      </c>
      <c r="K274" s="6">
        <f t="shared" si="43"/>
        <v>0</v>
      </c>
      <c r="L274" s="6">
        <f t="shared" si="41"/>
        <v>0</v>
      </c>
      <c r="M274" s="17">
        <f>VLOOKUP(B274,Encargos!$A$8:$B$652,2,0)</f>
        <v>2.4659999999999999E-3</v>
      </c>
    </row>
    <row r="275" spans="1:13" x14ac:dyDescent="0.35">
      <c r="A275">
        <f t="shared" si="46"/>
        <v>95</v>
      </c>
      <c r="B275" s="1">
        <v>52810</v>
      </c>
      <c r="C275" s="6">
        <f t="shared" si="42"/>
        <v>0</v>
      </c>
      <c r="D275" s="6">
        <f t="shared" si="38"/>
        <v>0</v>
      </c>
      <c r="E275" s="6">
        <f t="shared" si="39"/>
        <v>0</v>
      </c>
      <c r="F275" s="6"/>
      <c r="G275" s="6"/>
      <c r="H275" s="6">
        <f t="shared" si="40"/>
        <v>0</v>
      </c>
      <c r="I275" s="6">
        <f t="shared" si="44"/>
        <v>0</v>
      </c>
      <c r="J275" s="6">
        <f t="shared" si="45"/>
        <v>0</v>
      </c>
      <c r="K275" s="6">
        <f t="shared" si="43"/>
        <v>0</v>
      </c>
      <c r="L275" s="6">
        <f t="shared" si="41"/>
        <v>0</v>
      </c>
      <c r="M275" s="17">
        <f>VLOOKUP(B275,Encargos!$A$8:$B$652,2,0)</f>
        <v>2.4659999999999999E-3</v>
      </c>
    </row>
    <row r="276" spans="1:13" x14ac:dyDescent="0.35">
      <c r="A276">
        <f t="shared" si="46"/>
        <v>94</v>
      </c>
      <c r="B276" s="1">
        <v>52841</v>
      </c>
      <c r="C276" s="6">
        <f t="shared" si="42"/>
        <v>0</v>
      </c>
      <c r="D276" s="6">
        <f t="shared" si="38"/>
        <v>0</v>
      </c>
      <c r="E276" s="6">
        <f t="shared" si="39"/>
        <v>0</v>
      </c>
      <c r="F276" s="6"/>
      <c r="G276" s="6"/>
      <c r="H276" s="6">
        <f t="shared" si="40"/>
        <v>0</v>
      </c>
      <c r="I276" s="6">
        <f t="shared" si="44"/>
        <v>0</v>
      </c>
      <c r="J276" s="6">
        <f t="shared" si="45"/>
        <v>0</v>
      </c>
      <c r="K276" s="6">
        <f t="shared" si="43"/>
        <v>0</v>
      </c>
      <c r="L276" s="6">
        <f t="shared" si="41"/>
        <v>0</v>
      </c>
      <c r="M276" s="17">
        <f>VLOOKUP(B276,Encargos!$A$8:$B$652,2,0)</f>
        <v>2.4659999999999999E-3</v>
      </c>
    </row>
    <row r="277" spans="1:13" x14ac:dyDescent="0.35">
      <c r="A277">
        <f t="shared" si="46"/>
        <v>93</v>
      </c>
      <c r="B277" s="1">
        <v>52871</v>
      </c>
      <c r="C277" s="6">
        <f t="shared" si="42"/>
        <v>0</v>
      </c>
      <c r="D277" s="6">
        <f t="shared" si="38"/>
        <v>0</v>
      </c>
      <c r="E277" s="6">
        <f t="shared" si="39"/>
        <v>0</v>
      </c>
      <c r="F277" s="6"/>
      <c r="G277" s="6"/>
      <c r="H277" s="6">
        <f t="shared" si="40"/>
        <v>0</v>
      </c>
      <c r="I277" s="6">
        <f t="shared" si="44"/>
        <v>0</v>
      </c>
      <c r="J277" s="6">
        <f t="shared" si="45"/>
        <v>0</v>
      </c>
      <c r="K277" s="6">
        <f t="shared" si="43"/>
        <v>0</v>
      </c>
      <c r="L277" s="6">
        <f t="shared" si="41"/>
        <v>0</v>
      </c>
      <c r="M277" s="17">
        <f>VLOOKUP(B277,Encargos!$A$8:$B$652,2,0)</f>
        <v>2.4659999999999999E-3</v>
      </c>
    </row>
    <row r="278" spans="1:13" x14ac:dyDescent="0.35">
      <c r="A278">
        <f t="shared" si="46"/>
        <v>92</v>
      </c>
      <c r="B278" s="1">
        <v>52902</v>
      </c>
      <c r="C278" s="6">
        <f t="shared" si="42"/>
        <v>0</v>
      </c>
      <c r="D278" s="6">
        <f t="shared" si="38"/>
        <v>0</v>
      </c>
      <c r="E278" s="6">
        <f t="shared" si="39"/>
        <v>0</v>
      </c>
      <c r="F278" s="6"/>
      <c r="G278" s="6"/>
      <c r="H278" s="6">
        <f t="shared" si="40"/>
        <v>0</v>
      </c>
      <c r="I278" s="6">
        <f t="shared" si="44"/>
        <v>0</v>
      </c>
      <c r="J278" s="6">
        <f t="shared" si="45"/>
        <v>0</v>
      </c>
      <c r="K278" s="6">
        <f t="shared" si="43"/>
        <v>0</v>
      </c>
      <c r="L278" s="6">
        <f t="shared" si="41"/>
        <v>0</v>
      </c>
      <c r="M278" s="17">
        <f>VLOOKUP(B278,Encargos!$A$8:$B$652,2,0)</f>
        <v>2.4659999999999999E-3</v>
      </c>
    </row>
    <row r="279" spans="1:13" x14ac:dyDescent="0.35">
      <c r="A279">
        <f t="shared" si="46"/>
        <v>91</v>
      </c>
      <c r="B279" s="1">
        <v>52932</v>
      </c>
      <c r="C279" s="6">
        <f t="shared" si="42"/>
        <v>0</v>
      </c>
      <c r="D279" s="6">
        <f t="shared" si="38"/>
        <v>0</v>
      </c>
      <c r="E279" s="6">
        <f t="shared" si="39"/>
        <v>0</v>
      </c>
      <c r="F279" s="6"/>
      <c r="G279" s="6"/>
      <c r="H279" s="6">
        <f t="shared" si="40"/>
        <v>0</v>
      </c>
      <c r="I279" s="6">
        <f t="shared" si="44"/>
        <v>0</v>
      </c>
      <c r="J279" s="6">
        <f t="shared" si="45"/>
        <v>0</v>
      </c>
      <c r="K279" s="6">
        <f t="shared" si="43"/>
        <v>0</v>
      </c>
      <c r="L279" s="6">
        <f t="shared" si="41"/>
        <v>0</v>
      </c>
      <c r="M279" s="17">
        <f>VLOOKUP(B279,Encargos!$A$8:$B$652,2,0)</f>
        <v>2.4659999999999999E-3</v>
      </c>
    </row>
    <row r="280" spans="1:13" x14ac:dyDescent="0.35">
      <c r="A280">
        <f t="shared" si="46"/>
        <v>90</v>
      </c>
      <c r="B280" s="1">
        <v>52963</v>
      </c>
      <c r="C280" s="6">
        <f t="shared" si="42"/>
        <v>0</v>
      </c>
      <c r="D280" s="6">
        <f t="shared" si="38"/>
        <v>0</v>
      </c>
      <c r="E280" s="6">
        <f t="shared" si="39"/>
        <v>0</v>
      </c>
      <c r="F280" s="6"/>
      <c r="G280" s="6"/>
      <c r="H280" s="6">
        <f t="shared" si="40"/>
        <v>0</v>
      </c>
      <c r="I280" s="6">
        <f t="shared" si="44"/>
        <v>0</v>
      </c>
      <c r="J280" s="6">
        <f t="shared" si="45"/>
        <v>0</v>
      </c>
      <c r="K280" s="6">
        <f t="shared" si="43"/>
        <v>0</v>
      </c>
      <c r="L280" s="6">
        <f t="shared" si="41"/>
        <v>0</v>
      </c>
      <c r="M280" s="17">
        <f>VLOOKUP(B280,Encargos!$A$8:$B$652,2,0)</f>
        <v>2.4659999999999999E-3</v>
      </c>
    </row>
    <row r="281" spans="1:13" x14ac:dyDescent="0.35">
      <c r="A281">
        <f t="shared" si="46"/>
        <v>89</v>
      </c>
      <c r="B281" s="1">
        <v>52994</v>
      </c>
      <c r="C281" s="6">
        <f t="shared" si="42"/>
        <v>0</v>
      </c>
      <c r="D281" s="6">
        <f t="shared" si="38"/>
        <v>0</v>
      </c>
      <c r="E281" s="6">
        <f t="shared" si="39"/>
        <v>0</v>
      </c>
      <c r="F281" s="6"/>
      <c r="G281" s="6"/>
      <c r="H281" s="6">
        <f t="shared" si="40"/>
        <v>0</v>
      </c>
      <c r="I281" s="6">
        <f t="shared" si="44"/>
        <v>0</v>
      </c>
      <c r="J281" s="6">
        <f t="shared" si="45"/>
        <v>0</v>
      </c>
      <c r="K281" s="6">
        <f t="shared" si="43"/>
        <v>0</v>
      </c>
      <c r="L281" s="6">
        <f t="shared" si="41"/>
        <v>0</v>
      </c>
      <c r="M281" s="17">
        <f>VLOOKUP(B281,Encargos!$A$8:$B$652,2,0)</f>
        <v>2.4659999999999999E-3</v>
      </c>
    </row>
    <row r="282" spans="1:13" x14ac:dyDescent="0.35">
      <c r="A282">
        <f t="shared" si="46"/>
        <v>88</v>
      </c>
      <c r="B282" s="1">
        <v>53022</v>
      </c>
      <c r="C282" s="6">
        <f t="shared" si="42"/>
        <v>0</v>
      </c>
      <c r="D282" s="6">
        <f t="shared" si="38"/>
        <v>0</v>
      </c>
      <c r="E282" s="6">
        <f t="shared" si="39"/>
        <v>0</v>
      </c>
      <c r="F282" s="6"/>
      <c r="G282" s="6"/>
      <c r="H282" s="6">
        <f t="shared" si="40"/>
        <v>0</v>
      </c>
      <c r="I282" s="6">
        <f t="shared" si="44"/>
        <v>0</v>
      </c>
      <c r="J282" s="6">
        <f t="shared" si="45"/>
        <v>0</v>
      </c>
      <c r="K282" s="6">
        <f t="shared" si="43"/>
        <v>0</v>
      </c>
      <c r="L282" s="6">
        <f t="shared" si="41"/>
        <v>0</v>
      </c>
      <c r="M282" s="17">
        <f>VLOOKUP(B282,Encargos!$A$8:$B$652,2,0)</f>
        <v>2.4659999999999999E-3</v>
      </c>
    </row>
    <row r="283" spans="1:13" x14ac:dyDescent="0.35">
      <c r="A283">
        <f t="shared" si="46"/>
        <v>87</v>
      </c>
      <c r="B283" s="1">
        <v>53053</v>
      </c>
      <c r="C283" s="6">
        <f t="shared" si="42"/>
        <v>0</v>
      </c>
      <c r="D283" s="6">
        <f t="shared" si="38"/>
        <v>0</v>
      </c>
      <c r="E283" s="6">
        <f t="shared" si="39"/>
        <v>0</v>
      </c>
      <c r="F283" s="6"/>
      <c r="G283" s="6"/>
      <c r="H283" s="6">
        <f t="shared" si="40"/>
        <v>0</v>
      </c>
      <c r="I283" s="6">
        <f t="shared" si="44"/>
        <v>0</v>
      </c>
      <c r="J283" s="6">
        <f t="shared" si="45"/>
        <v>0</v>
      </c>
      <c r="K283" s="6">
        <f t="shared" si="43"/>
        <v>0</v>
      </c>
      <c r="L283" s="6">
        <f t="shared" si="41"/>
        <v>0</v>
      </c>
      <c r="M283" s="17">
        <f>VLOOKUP(B283,Encargos!$A$8:$B$652,2,0)</f>
        <v>2.4659999999999999E-3</v>
      </c>
    </row>
    <row r="284" spans="1:13" x14ac:dyDescent="0.35">
      <c r="A284">
        <f t="shared" si="46"/>
        <v>86</v>
      </c>
      <c r="B284" s="1">
        <v>53083</v>
      </c>
      <c r="C284" s="6">
        <f t="shared" si="42"/>
        <v>0</v>
      </c>
      <c r="D284" s="6">
        <f t="shared" si="38"/>
        <v>0</v>
      </c>
      <c r="E284" s="6">
        <f t="shared" si="39"/>
        <v>0</v>
      </c>
      <c r="F284" s="6"/>
      <c r="G284" s="6"/>
      <c r="H284" s="6">
        <f t="shared" si="40"/>
        <v>0</v>
      </c>
      <c r="I284" s="6">
        <f t="shared" si="44"/>
        <v>0</v>
      </c>
      <c r="J284" s="6">
        <f t="shared" si="45"/>
        <v>0</v>
      </c>
      <c r="K284" s="6">
        <f t="shared" si="43"/>
        <v>0</v>
      </c>
      <c r="L284" s="6">
        <f t="shared" si="41"/>
        <v>0</v>
      </c>
      <c r="M284" s="17">
        <f>VLOOKUP(B284,Encargos!$A$8:$B$652,2,0)</f>
        <v>2.4659999999999999E-3</v>
      </c>
    </row>
    <row r="285" spans="1:13" x14ac:dyDescent="0.35">
      <c r="A285">
        <f t="shared" si="46"/>
        <v>85</v>
      </c>
      <c r="B285" s="1">
        <v>53114</v>
      </c>
      <c r="C285" s="6">
        <f t="shared" si="42"/>
        <v>0</v>
      </c>
      <c r="D285" s="6">
        <f t="shared" si="38"/>
        <v>0</v>
      </c>
      <c r="E285" s="6">
        <f t="shared" si="39"/>
        <v>0</v>
      </c>
      <c r="F285" s="6"/>
      <c r="G285" s="6"/>
      <c r="H285" s="6">
        <f t="shared" si="40"/>
        <v>0</v>
      </c>
      <c r="I285" s="6">
        <f t="shared" si="44"/>
        <v>0</v>
      </c>
      <c r="J285" s="6">
        <f t="shared" si="45"/>
        <v>0</v>
      </c>
      <c r="K285" s="6">
        <f t="shared" si="43"/>
        <v>0</v>
      </c>
      <c r="L285" s="6">
        <f t="shared" si="41"/>
        <v>0</v>
      </c>
      <c r="M285" s="17">
        <f>VLOOKUP(B285,Encargos!$A$8:$B$652,2,0)</f>
        <v>2.4659999999999999E-3</v>
      </c>
    </row>
    <row r="286" spans="1:13" x14ac:dyDescent="0.35">
      <c r="A286">
        <f t="shared" si="46"/>
        <v>84</v>
      </c>
      <c r="B286" s="1">
        <v>53144</v>
      </c>
      <c r="C286" s="6">
        <f t="shared" si="42"/>
        <v>0</v>
      </c>
      <c r="D286" s="6">
        <f t="shared" si="38"/>
        <v>0</v>
      </c>
      <c r="E286" s="6">
        <f t="shared" si="39"/>
        <v>0</v>
      </c>
      <c r="F286" s="6"/>
      <c r="G286" s="6"/>
      <c r="H286" s="6">
        <f t="shared" si="40"/>
        <v>0</v>
      </c>
      <c r="I286" s="6">
        <f t="shared" si="44"/>
        <v>0</v>
      </c>
      <c r="J286" s="6">
        <f t="shared" si="45"/>
        <v>0</v>
      </c>
      <c r="K286" s="6">
        <f t="shared" si="43"/>
        <v>0</v>
      </c>
      <c r="L286" s="6">
        <f t="shared" si="41"/>
        <v>0</v>
      </c>
      <c r="M286" s="17">
        <f>VLOOKUP(B286,Encargos!$A$8:$B$652,2,0)</f>
        <v>2.4659999999999999E-3</v>
      </c>
    </row>
    <row r="287" spans="1:13" x14ac:dyDescent="0.35">
      <c r="A287">
        <f t="shared" si="46"/>
        <v>83</v>
      </c>
      <c r="B287" s="1">
        <v>53175</v>
      </c>
      <c r="C287" s="6">
        <f t="shared" si="42"/>
        <v>0</v>
      </c>
      <c r="D287" s="6">
        <f t="shared" si="38"/>
        <v>0</v>
      </c>
      <c r="E287" s="6">
        <f t="shared" si="39"/>
        <v>0</v>
      </c>
      <c r="F287" s="6"/>
      <c r="G287" s="6"/>
      <c r="H287" s="6">
        <f t="shared" si="40"/>
        <v>0</v>
      </c>
      <c r="I287" s="6">
        <f t="shared" si="44"/>
        <v>0</v>
      </c>
      <c r="J287" s="6">
        <f t="shared" si="45"/>
        <v>0</v>
      </c>
      <c r="K287" s="6">
        <f t="shared" si="43"/>
        <v>0</v>
      </c>
      <c r="L287" s="6">
        <f t="shared" si="41"/>
        <v>0</v>
      </c>
      <c r="M287" s="17">
        <f>VLOOKUP(B287,Encargos!$A$8:$B$652,2,0)</f>
        <v>2.4659999999999999E-3</v>
      </c>
    </row>
    <row r="288" spans="1:13" x14ac:dyDescent="0.35">
      <c r="A288">
        <f t="shared" si="46"/>
        <v>82</v>
      </c>
      <c r="B288" s="1">
        <v>53206</v>
      </c>
      <c r="C288" s="6">
        <f t="shared" si="42"/>
        <v>0</v>
      </c>
      <c r="D288" s="6">
        <f t="shared" si="38"/>
        <v>0</v>
      </c>
      <c r="E288" s="6">
        <f t="shared" si="39"/>
        <v>0</v>
      </c>
      <c r="F288" s="6"/>
      <c r="G288" s="6"/>
      <c r="H288" s="6">
        <f t="shared" si="40"/>
        <v>0</v>
      </c>
      <c r="I288" s="6">
        <f t="shared" si="44"/>
        <v>0</v>
      </c>
      <c r="J288" s="6">
        <f t="shared" si="45"/>
        <v>0</v>
      </c>
      <c r="K288" s="6">
        <f t="shared" si="43"/>
        <v>0</v>
      </c>
      <c r="L288" s="6">
        <f t="shared" si="41"/>
        <v>0</v>
      </c>
      <c r="M288" s="17">
        <f>VLOOKUP(B288,Encargos!$A$8:$B$652,2,0)</f>
        <v>2.4659999999999999E-3</v>
      </c>
    </row>
    <row r="289" spans="1:13" x14ac:dyDescent="0.35">
      <c r="A289">
        <f t="shared" si="46"/>
        <v>81</v>
      </c>
      <c r="B289" s="1">
        <v>53236</v>
      </c>
      <c r="C289" s="6">
        <f t="shared" si="42"/>
        <v>0</v>
      </c>
      <c r="D289" s="6">
        <f t="shared" si="38"/>
        <v>0</v>
      </c>
      <c r="E289" s="6">
        <f t="shared" si="39"/>
        <v>0</v>
      </c>
      <c r="F289" s="6"/>
      <c r="G289" s="6"/>
      <c r="H289" s="6">
        <f t="shared" si="40"/>
        <v>0</v>
      </c>
      <c r="I289" s="6">
        <f t="shared" si="44"/>
        <v>0</v>
      </c>
      <c r="J289" s="6">
        <f t="shared" si="45"/>
        <v>0</v>
      </c>
      <c r="K289" s="6">
        <f t="shared" si="43"/>
        <v>0</v>
      </c>
      <c r="L289" s="6">
        <f t="shared" si="41"/>
        <v>0</v>
      </c>
      <c r="M289" s="17">
        <f>VLOOKUP(B289,Encargos!$A$8:$B$652,2,0)</f>
        <v>2.4659999999999999E-3</v>
      </c>
    </row>
    <row r="290" spans="1:13" x14ac:dyDescent="0.35">
      <c r="A290">
        <f t="shared" si="46"/>
        <v>80</v>
      </c>
      <c r="B290" s="1">
        <v>53267</v>
      </c>
      <c r="C290" s="6">
        <f t="shared" si="42"/>
        <v>0</v>
      </c>
      <c r="D290" s="6">
        <f t="shared" si="38"/>
        <v>0</v>
      </c>
      <c r="E290" s="6">
        <f t="shared" si="39"/>
        <v>0</v>
      </c>
      <c r="F290" s="6"/>
      <c r="G290" s="6"/>
      <c r="H290" s="6">
        <f t="shared" si="40"/>
        <v>0</v>
      </c>
      <c r="I290" s="6">
        <f t="shared" si="44"/>
        <v>0</v>
      </c>
      <c r="J290" s="6">
        <f t="shared" si="45"/>
        <v>0</v>
      </c>
      <c r="K290" s="6">
        <f t="shared" si="43"/>
        <v>0</v>
      </c>
      <c r="L290" s="6">
        <f t="shared" si="41"/>
        <v>0</v>
      </c>
      <c r="M290" s="17">
        <f>VLOOKUP(B290,Encargos!$A$8:$B$652,2,0)</f>
        <v>2.4659999999999999E-3</v>
      </c>
    </row>
    <row r="291" spans="1:13" x14ac:dyDescent="0.35">
      <c r="A291">
        <f t="shared" si="46"/>
        <v>79</v>
      </c>
      <c r="B291" s="1">
        <v>53297</v>
      </c>
      <c r="C291" s="6">
        <f t="shared" si="42"/>
        <v>0</v>
      </c>
      <c r="D291" s="6">
        <f t="shared" si="38"/>
        <v>0</v>
      </c>
      <c r="E291" s="6">
        <f t="shared" si="39"/>
        <v>0</v>
      </c>
      <c r="F291" s="6"/>
      <c r="G291" s="6"/>
      <c r="H291" s="6">
        <f t="shared" si="40"/>
        <v>0</v>
      </c>
      <c r="I291" s="6">
        <f t="shared" si="44"/>
        <v>0</v>
      </c>
      <c r="J291" s="6">
        <f t="shared" si="45"/>
        <v>0</v>
      </c>
      <c r="K291" s="6">
        <f t="shared" si="43"/>
        <v>0</v>
      </c>
      <c r="L291" s="6">
        <f t="shared" si="41"/>
        <v>0</v>
      </c>
      <c r="M291" s="17">
        <f>VLOOKUP(B291,Encargos!$A$8:$B$652,2,0)</f>
        <v>2.4659999999999999E-3</v>
      </c>
    </row>
    <row r="292" spans="1:13" x14ac:dyDescent="0.35">
      <c r="A292">
        <f t="shared" si="46"/>
        <v>78</v>
      </c>
      <c r="B292" s="1">
        <v>53328</v>
      </c>
      <c r="C292" s="6">
        <f t="shared" si="42"/>
        <v>0</v>
      </c>
      <c r="D292" s="6">
        <f t="shared" si="38"/>
        <v>0</v>
      </c>
      <c r="E292" s="6">
        <f t="shared" si="39"/>
        <v>0</v>
      </c>
      <c r="F292" s="6"/>
      <c r="G292" s="6"/>
      <c r="H292" s="6">
        <f t="shared" si="40"/>
        <v>0</v>
      </c>
      <c r="I292" s="6">
        <f t="shared" si="44"/>
        <v>0</v>
      </c>
      <c r="J292" s="6">
        <f t="shared" si="45"/>
        <v>0</v>
      </c>
      <c r="K292" s="6">
        <f t="shared" si="43"/>
        <v>0</v>
      </c>
      <c r="L292" s="6">
        <f t="shared" si="41"/>
        <v>0</v>
      </c>
      <c r="M292" s="17">
        <f>VLOOKUP(B292,Encargos!$A$8:$B$652,2,0)</f>
        <v>2.4659999999999999E-3</v>
      </c>
    </row>
    <row r="293" spans="1:13" x14ac:dyDescent="0.35">
      <c r="A293">
        <f t="shared" si="46"/>
        <v>77</v>
      </c>
      <c r="B293" s="1">
        <v>53359</v>
      </c>
      <c r="C293" s="6">
        <f t="shared" si="42"/>
        <v>0</v>
      </c>
      <c r="D293" s="6">
        <f t="shared" si="38"/>
        <v>0</v>
      </c>
      <c r="E293" s="6">
        <f t="shared" si="39"/>
        <v>0</v>
      </c>
      <c r="F293" s="6"/>
      <c r="G293" s="6"/>
      <c r="H293" s="6">
        <f t="shared" si="40"/>
        <v>0</v>
      </c>
      <c r="I293" s="6">
        <f t="shared" si="44"/>
        <v>0</v>
      </c>
      <c r="J293" s="6">
        <f t="shared" si="45"/>
        <v>0</v>
      </c>
      <c r="K293" s="6">
        <f t="shared" si="43"/>
        <v>0</v>
      </c>
      <c r="L293" s="6">
        <f t="shared" si="41"/>
        <v>0</v>
      </c>
      <c r="M293" s="17">
        <f>VLOOKUP(B293,Encargos!$A$8:$B$652,2,0)</f>
        <v>2.4659999999999999E-3</v>
      </c>
    </row>
    <row r="294" spans="1:13" x14ac:dyDescent="0.35">
      <c r="A294">
        <f t="shared" si="46"/>
        <v>76</v>
      </c>
      <c r="B294" s="1">
        <v>53387</v>
      </c>
      <c r="C294" s="6">
        <f t="shared" si="42"/>
        <v>0</v>
      </c>
      <c r="D294" s="6">
        <f t="shared" si="38"/>
        <v>0</v>
      </c>
      <c r="E294" s="6">
        <f t="shared" si="39"/>
        <v>0</v>
      </c>
      <c r="F294" s="6"/>
      <c r="G294" s="6"/>
      <c r="H294" s="6">
        <f t="shared" si="40"/>
        <v>0</v>
      </c>
      <c r="I294" s="6">
        <f t="shared" si="44"/>
        <v>0</v>
      </c>
      <c r="J294" s="6">
        <f t="shared" si="45"/>
        <v>0</v>
      </c>
      <c r="K294" s="6">
        <f t="shared" si="43"/>
        <v>0</v>
      </c>
      <c r="L294" s="6">
        <f t="shared" si="41"/>
        <v>0</v>
      </c>
      <c r="M294" s="17">
        <f>VLOOKUP(B294,Encargos!$A$8:$B$652,2,0)</f>
        <v>2.4659999999999999E-3</v>
      </c>
    </row>
    <row r="295" spans="1:13" x14ac:dyDescent="0.35">
      <c r="A295">
        <f t="shared" si="46"/>
        <v>75</v>
      </c>
      <c r="B295" s="1">
        <v>53418</v>
      </c>
      <c r="C295" s="6">
        <f t="shared" si="42"/>
        <v>0</v>
      </c>
      <c r="D295" s="6">
        <f t="shared" si="38"/>
        <v>0</v>
      </c>
      <c r="E295" s="6">
        <f t="shared" si="39"/>
        <v>0</v>
      </c>
      <c r="F295" s="6"/>
      <c r="G295" s="6"/>
      <c r="H295" s="6">
        <f t="shared" si="40"/>
        <v>0</v>
      </c>
      <c r="I295" s="6">
        <f t="shared" si="44"/>
        <v>0</v>
      </c>
      <c r="J295" s="6">
        <f t="shared" si="45"/>
        <v>0</v>
      </c>
      <c r="K295" s="6">
        <f t="shared" si="43"/>
        <v>0</v>
      </c>
      <c r="L295" s="6">
        <f t="shared" si="41"/>
        <v>0</v>
      </c>
      <c r="M295" s="17">
        <f>VLOOKUP(B295,Encargos!$A$8:$B$652,2,0)</f>
        <v>2.4659999999999999E-3</v>
      </c>
    </row>
    <row r="296" spans="1:13" x14ac:dyDescent="0.35">
      <c r="A296">
        <f t="shared" si="46"/>
        <v>74</v>
      </c>
      <c r="B296" s="1">
        <v>53448</v>
      </c>
      <c r="C296" s="6">
        <f t="shared" si="42"/>
        <v>0</v>
      </c>
      <c r="D296" s="6">
        <f t="shared" si="38"/>
        <v>0</v>
      </c>
      <c r="E296" s="6">
        <f t="shared" si="39"/>
        <v>0</v>
      </c>
      <c r="F296" s="6"/>
      <c r="G296" s="6"/>
      <c r="H296" s="6">
        <f t="shared" si="40"/>
        <v>0</v>
      </c>
      <c r="I296" s="6">
        <f t="shared" si="44"/>
        <v>0</v>
      </c>
      <c r="J296" s="6">
        <f t="shared" si="45"/>
        <v>0</v>
      </c>
      <c r="K296" s="6">
        <f t="shared" si="43"/>
        <v>0</v>
      </c>
      <c r="L296" s="6">
        <f t="shared" si="41"/>
        <v>0</v>
      </c>
      <c r="M296" s="17">
        <f>VLOOKUP(B296,Encargos!$A$8:$B$652,2,0)</f>
        <v>2.4659999999999999E-3</v>
      </c>
    </row>
    <row r="297" spans="1:13" x14ac:dyDescent="0.35">
      <c r="A297">
        <f t="shared" si="46"/>
        <v>73</v>
      </c>
      <c r="B297" s="1">
        <v>53479</v>
      </c>
      <c r="C297" s="6">
        <f t="shared" si="42"/>
        <v>0</v>
      </c>
      <c r="D297" s="6">
        <f t="shared" si="38"/>
        <v>0</v>
      </c>
      <c r="E297" s="6">
        <f t="shared" si="39"/>
        <v>0</v>
      </c>
      <c r="F297" s="6"/>
      <c r="G297" s="6"/>
      <c r="H297" s="6">
        <f t="shared" si="40"/>
        <v>0</v>
      </c>
      <c r="I297" s="6">
        <f t="shared" si="44"/>
        <v>0</v>
      </c>
      <c r="J297" s="6">
        <f t="shared" si="45"/>
        <v>0</v>
      </c>
      <c r="K297" s="6">
        <f t="shared" si="43"/>
        <v>0</v>
      </c>
      <c r="L297" s="6">
        <f t="shared" si="41"/>
        <v>0</v>
      </c>
      <c r="M297" s="17">
        <f>VLOOKUP(B297,Encargos!$A$8:$B$652,2,0)</f>
        <v>2.4659999999999999E-3</v>
      </c>
    </row>
    <row r="298" spans="1:13" x14ac:dyDescent="0.35">
      <c r="A298">
        <f t="shared" si="46"/>
        <v>72</v>
      </c>
      <c r="B298" s="1">
        <v>53509</v>
      </c>
      <c r="C298" s="6">
        <f t="shared" si="42"/>
        <v>0</v>
      </c>
      <c r="D298" s="6">
        <f t="shared" si="38"/>
        <v>0</v>
      </c>
      <c r="E298" s="6">
        <f t="shared" si="39"/>
        <v>0</v>
      </c>
      <c r="F298" s="6"/>
      <c r="G298" s="6"/>
      <c r="H298" s="6">
        <f t="shared" si="40"/>
        <v>0</v>
      </c>
      <c r="I298" s="6">
        <f t="shared" si="44"/>
        <v>0</v>
      </c>
      <c r="J298" s="6">
        <f t="shared" si="45"/>
        <v>0</v>
      </c>
      <c r="K298" s="6">
        <f t="shared" si="43"/>
        <v>0</v>
      </c>
      <c r="L298" s="6">
        <f t="shared" si="41"/>
        <v>0</v>
      </c>
      <c r="M298" s="17">
        <f>VLOOKUP(B298,Encargos!$A$8:$B$652,2,0)</f>
        <v>2.4659999999999999E-3</v>
      </c>
    </row>
    <row r="299" spans="1:13" x14ac:dyDescent="0.35">
      <c r="A299">
        <f t="shared" si="46"/>
        <v>71</v>
      </c>
      <c r="B299" s="1">
        <v>53540</v>
      </c>
      <c r="C299" s="6">
        <f t="shared" si="42"/>
        <v>0</v>
      </c>
      <c r="D299" s="6">
        <f t="shared" si="38"/>
        <v>0</v>
      </c>
      <c r="E299" s="6">
        <f t="shared" si="39"/>
        <v>0</v>
      </c>
      <c r="F299" s="6"/>
      <c r="G299" s="6"/>
      <c r="H299" s="6">
        <f t="shared" si="40"/>
        <v>0</v>
      </c>
      <c r="I299" s="6">
        <f t="shared" si="44"/>
        <v>0</v>
      </c>
      <c r="J299" s="6">
        <f t="shared" si="45"/>
        <v>0</v>
      </c>
      <c r="K299" s="6">
        <f t="shared" si="43"/>
        <v>0</v>
      </c>
      <c r="L299" s="6">
        <f t="shared" si="41"/>
        <v>0</v>
      </c>
      <c r="M299" s="17">
        <f>VLOOKUP(B299,Encargos!$A$8:$B$652,2,0)</f>
        <v>2.4659999999999999E-3</v>
      </c>
    </row>
    <row r="300" spans="1:13" x14ac:dyDescent="0.35">
      <c r="A300">
        <f t="shared" si="46"/>
        <v>70</v>
      </c>
      <c r="B300" s="1">
        <v>53571</v>
      </c>
      <c r="C300" s="6">
        <f t="shared" si="42"/>
        <v>0</v>
      </c>
      <c r="D300" s="6">
        <f t="shared" si="38"/>
        <v>0</v>
      </c>
      <c r="E300" s="6">
        <f t="shared" si="39"/>
        <v>0</v>
      </c>
      <c r="F300" s="6"/>
      <c r="G300" s="6"/>
      <c r="H300" s="6">
        <f t="shared" si="40"/>
        <v>0</v>
      </c>
      <c r="I300" s="6">
        <f t="shared" si="44"/>
        <v>0</v>
      </c>
      <c r="J300" s="6">
        <f t="shared" si="45"/>
        <v>0</v>
      </c>
      <c r="K300" s="6">
        <f t="shared" si="43"/>
        <v>0</v>
      </c>
      <c r="L300" s="6">
        <f t="shared" si="41"/>
        <v>0</v>
      </c>
      <c r="M300" s="17">
        <f>VLOOKUP(B300,Encargos!$A$8:$B$652,2,0)</f>
        <v>2.4659999999999999E-3</v>
      </c>
    </row>
    <row r="301" spans="1:13" x14ac:dyDescent="0.35">
      <c r="A301">
        <f t="shared" si="46"/>
        <v>69</v>
      </c>
      <c r="B301" s="1">
        <v>53601</v>
      </c>
      <c r="C301" s="6">
        <f t="shared" si="42"/>
        <v>0</v>
      </c>
      <c r="D301" s="6">
        <f t="shared" si="38"/>
        <v>0</v>
      </c>
      <c r="E301" s="6">
        <f t="shared" si="39"/>
        <v>0</v>
      </c>
      <c r="F301" s="6"/>
      <c r="G301" s="6"/>
      <c r="H301" s="6">
        <f t="shared" si="40"/>
        <v>0</v>
      </c>
      <c r="I301" s="6">
        <f t="shared" si="44"/>
        <v>0</v>
      </c>
      <c r="J301" s="6">
        <f t="shared" si="45"/>
        <v>0</v>
      </c>
      <c r="K301" s="6">
        <f t="shared" si="43"/>
        <v>0</v>
      </c>
      <c r="L301" s="6">
        <f t="shared" si="41"/>
        <v>0</v>
      </c>
      <c r="M301" s="17">
        <f>VLOOKUP(B301,Encargos!$A$8:$B$652,2,0)</f>
        <v>2.4659999999999999E-3</v>
      </c>
    </row>
    <row r="302" spans="1:13" x14ac:dyDescent="0.35">
      <c r="A302">
        <f t="shared" si="46"/>
        <v>68</v>
      </c>
      <c r="B302" s="1">
        <v>53632</v>
      </c>
      <c r="C302" s="6">
        <f t="shared" si="42"/>
        <v>0</v>
      </c>
      <c r="D302" s="6">
        <f t="shared" si="38"/>
        <v>0</v>
      </c>
      <c r="E302" s="6">
        <f t="shared" si="39"/>
        <v>0</v>
      </c>
      <c r="F302" s="6"/>
      <c r="G302" s="6"/>
      <c r="H302" s="6">
        <f t="shared" si="40"/>
        <v>0</v>
      </c>
      <c r="I302" s="6">
        <f t="shared" si="44"/>
        <v>0</v>
      </c>
      <c r="J302" s="6">
        <f t="shared" si="45"/>
        <v>0</v>
      </c>
      <c r="K302" s="6">
        <f t="shared" si="43"/>
        <v>0</v>
      </c>
      <c r="L302" s="6">
        <f t="shared" si="41"/>
        <v>0</v>
      </c>
      <c r="M302" s="17">
        <f>VLOOKUP(B302,Encargos!$A$8:$B$652,2,0)</f>
        <v>2.4659999999999999E-3</v>
      </c>
    </row>
    <row r="303" spans="1:13" x14ac:dyDescent="0.35">
      <c r="A303">
        <f t="shared" si="46"/>
        <v>67</v>
      </c>
      <c r="B303" s="1">
        <v>53662</v>
      </c>
      <c r="C303" s="6">
        <f t="shared" si="42"/>
        <v>0</v>
      </c>
      <c r="D303" s="6">
        <f t="shared" si="38"/>
        <v>0</v>
      </c>
      <c r="E303" s="6">
        <f t="shared" si="39"/>
        <v>0</v>
      </c>
      <c r="F303" s="6"/>
      <c r="G303" s="6"/>
      <c r="H303" s="6">
        <f t="shared" si="40"/>
        <v>0</v>
      </c>
      <c r="I303" s="6">
        <f t="shared" si="44"/>
        <v>0</v>
      </c>
      <c r="J303" s="6">
        <f t="shared" si="45"/>
        <v>0</v>
      </c>
      <c r="K303" s="6">
        <f t="shared" si="43"/>
        <v>0</v>
      </c>
      <c r="L303" s="6">
        <f t="shared" si="41"/>
        <v>0</v>
      </c>
      <c r="M303" s="17">
        <f>VLOOKUP(B303,Encargos!$A$8:$B$652,2,0)</f>
        <v>2.4659999999999999E-3</v>
      </c>
    </row>
    <row r="304" spans="1:13" x14ac:dyDescent="0.35">
      <c r="A304">
        <f t="shared" si="46"/>
        <v>66</v>
      </c>
      <c r="B304" s="1">
        <v>53693</v>
      </c>
      <c r="C304" s="6">
        <f t="shared" si="42"/>
        <v>0</v>
      </c>
      <c r="D304" s="6">
        <f t="shared" si="38"/>
        <v>0</v>
      </c>
      <c r="E304" s="6">
        <f t="shared" si="39"/>
        <v>0</v>
      </c>
      <c r="F304" s="6"/>
      <c r="G304" s="6"/>
      <c r="H304" s="6">
        <f t="shared" si="40"/>
        <v>0</v>
      </c>
      <c r="I304" s="6">
        <f t="shared" si="44"/>
        <v>0</v>
      </c>
      <c r="J304" s="6">
        <f t="shared" si="45"/>
        <v>0</v>
      </c>
      <c r="K304" s="6">
        <f t="shared" si="43"/>
        <v>0</v>
      </c>
      <c r="L304" s="6">
        <f t="shared" si="41"/>
        <v>0</v>
      </c>
      <c r="M304" s="17">
        <f>VLOOKUP(B304,Encargos!$A$8:$B$652,2,0)</f>
        <v>2.4659999999999999E-3</v>
      </c>
    </row>
    <row r="305" spans="1:13" x14ac:dyDescent="0.35">
      <c r="A305">
        <f t="shared" si="46"/>
        <v>65</v>
      </c>
      <c r="B305" s="1">
        <v>53724</v>
      </c>
      <c r="C305" s="6">
        <f t="shared" si="42"/>
        <v>0</v>
      </c>
      <c r="D305" s="6">
        <f t="shared" si="38"/>
        <v>0</v>
      </c>
      <c r="E305" s="6">
        <f t="shared" si="39"/>
        <v>0</v>
      </c>
      <c r="F305" s="6"/>
      <c r="G305" s="6"/>
      <c r="H305" s="6">
        <f t="shared" si="40"/>
        <v>0</v>
      </c>
      <c r="I305" s="6">
        <f t="shared" si="44"/>
        <v>0</v>
      </c>
      <c r="J305" s="6">
        <f t="shared" si="45"/>
        <v>0</v>
      </c>
      <c r="K305" s="6">
        <f t="shared" si="43"/>
        <v>0</v>
      </c>
      <c r="L305" s="6">
        <f t="shared" si="41"/>
        <v>0</v>
      </c>
      <c r="M305" s="17">
        <f>VLOOKUP(B305,Encargos!$A$8:$B$652,2,0)</f>
        <v>2.4659999999999999E-3</v>
      </c>
    </row>
    <row r="306" spans="1:13" x14ac:dyDescent="0.35">
      <c r="A306">
        <f t="shared" si="46"/>
        <v>64</v>
      </c>
      <c r="B306" s="1">
        <v>53752</v>
      </c>
      <c r="C306" s="6">
        <f t="shared" si="42"/>
        <v>0</v>
      </c>
      <c r="D306" s="6">
        <f t="shared" si="38"/>
        <v>0</v>
      </c>
      <c r="E306" s="6">
        <f t="shared" si="39"/>
        <v>0</v>
      </c>
      <c r="F306" s="6"/>
      <c r="G306" s="6"/>
      <c r="H306" s="6">
        <f t="shared" si="40"/>
        <v>0</v>
      </c>
      <c r="I306" s="6">
        <f t="shared" si="44"/>
        <v>0</v>
      </c>
      <c r="J306" s="6">
        <f t="shared" si="45"/>
        <v>0</v>
      </c>
      <c r="K306" s="6">
        <f t="shared" si="43"/>
        <v>0</v>
      </c>
      <c r="L306" s="6">
        <f t="shared" si="41"/>
        <v>0</v>
      </c>
      <c r="M306" s="17">
        <f>VLOOKUP(B306,Encargos!$A$8:$B$652,2,0)</f>
        <v>2.4659999999999999E-3</v>
      </c>
    </row>
    <row r="307" spans="1:13" x14ac:dyDescent="0.35">
      <c r="A307">
        <f t="shared" si="46"/>
        <v>63</v>
      </c>
      <c r="B307" s="1">
        <v>53783</v>
      </c>
      <c r="C307" s="6">
        <f t="shared" si="42"/>
        <v>0</v>
      </c>
      <c r="D307" s="6">
        <f t="shared" si="38"/>
        <v>0</v>
      </c>
      <c r="E307" s="6">
        <f t="shared" si="39"/>
        <v>0</v>
      </c>
      <c r="F307" s="6"/>
      <c r="G307" s="6"/>
      <c r="H307" s="6">
        <f t="shared" si="40"/>
        <v>0</v>
      </c>
      <c r="I307" s="6">
        <f t="shared" si="44"/>
        <v>0</v>
      </c>
      <c r="J307" s="6">
        <f t="shared" si="45"/>
        <v>0</v>
      </c>
      <c r="K307" s="6">
        <f t="shared" si="43"/>
        <v>0</v>
      </c>
      <c r="L307" s="6">
        <f t="shared" si="41"/>
        <v>0</v>
      </c>
      <c r="M307" s="17">
        <f>VLOOKUP(B307,Encargos!$A$8:$B$652,2,0)</f>
        <v>2.4659999999999999E-3</v>
      </c>
    </row>
    <row r="308" spans="1:13" x14ac:dyDescent="0.35">
      <c r="A308">
        <f t="shared" si="46"/>
        <v>62</v>
      </c>
      <c r="B308" s="1">
        <v>53813</v>
      </c>
      <c r="C308" s="6">
        <f t="shared" si="42"/>
        <v>0</v>
      </c>
      <c r="D308" s="6">
        <f t="shared" si="38"/>
        <v>0</v>
      </c>
      <c r="E308" s="6">
        <f t="shared" si="39"/>
        <v>0</v>
      </c>
      <c r="F308" s="6"/>
      <c r="G308" s="6"/>
      <c r="H308" s="6">
        <f t="shared" si="40"/>
        <v>0</v>
      </c>
      <c r="I308" s="6">
        <f t="shared" si="44"/>
        <v>0</v>
      </c>
      <c r="J308" s="6">
        <f t="shared" si="45"/>
        <v>0</v>
      </c>
      <c r="K308" s="6">
        <f t="shared" si="43"/>
        <v>0</v>
      </c>
      <c r="L308" s="6">
        <f t="shared" si="41"/>
        <v>0</v>
      </c>
      <c r="M308" s="17">
        <f>VLOOKUP(B308,Encargos!$A$8:$B$652,2,0)</f>
        <v>2.4659999999999999E-3</v>
      </c>
    </row>
    <row r="309" spans="1:13" x14ac:dyDescent="0.35">
      <c r="A309">
        <f t="shared" si="46"/>
        <v>61</v>
      </c>
      <c r="B309" s="1">
        <v>53844</v>
      </c>
      <c r="C309" s="6">
        <f t="shared" si="42"/>
        <v>0</v>
      </c>
      <c r="D309" s="6">
        <f t="shared" si="38"/>
        <v>0</v>
      </c>
      <c r="E309" s="6">
        <f t="shared" si="39"/>
        <v>0</v>
      </c>
      <c r="F309" s="6"/>
      <c r="G309" s="6"/>
      <c r="H309" s="6">
        <f t="shared" si="40"/>
        <v>0</v>
      </c>
      <c r="I309" s="6">
        <f t="shared" si="44"/>
        <v>0</v>
      </c>
      <c r="J309" s="6">
        <f t="shared" si="45"/>
        <v>0</v>
      </c>
      <c r="K309" s="6">
        <f t="shared" si="43"/>
        <v>0</v>
      </c>
      <c r="L309" s="6">
        <f t="shared" si="41"/>
        <v>0</v>
      </c>
      <c r="M309" s="17">
        <f>VLOOKUP(B309,Encargos!$A$8:$B$652,2,0)</f>
        <v>2.4659999999999999E-3</v>
      </c>
    </row>
    <row r="310" spans="1:13" x14ac:dyDescent="0.35">
      <c r="A310">
        <f t="shared" si="46"/>
        <v>60</v>
      </c>
      <c r="B310" s="1">
        <v>53874</v>
      </c>
      <c r="C310" s="6">
        <f t="shared" si="42"/>
        <v>0</v>
      </c>
      <c r="D310" s="6">
        <f t="shared" si="38"/>
        <v>0</v>
      </c>
      <c r="E310" s="6">
        <f t="shared" si="39"/>
        <v>0</v>
      </c>
      <c r="F310" s="6"/>
      <c r="G310" s="6"/>
      <c r="H310" s="6">
        <f t="shared" si="40"/>
        <v>0</v>
      </c>
      <c r="I310" s="6">
        <f t="shared" si="44"/>
        <v>0</v>
      </c>
      <c r="J310" s="6">
        <f t="shared" si="45"/>
        <v>0</v>
      </c>
      <c r="K310" s="6">
        <f t="shared" si="43"/>
        <v>0</v>
      </c>
      <c r="L310" s="6">
        <f t="shared" si="41"/>
        <v>0</v>
      </c>
      <c r="M310" s="17">
        <f>VLOOKUP(B310,Encargos!$A$8:$B$652,2,0)</f>
        <v>2.4659999999999999E-3</v>
      </c>
    </row>
    <row r="311" spans="1:13" x14ac:dyDescent="0.35">
      <c r="A311">
        <f t="shared" si="46"/>
        <v>59</v>
      </c>
      <c r="B311" s="1">
        <v>53905</v>
      </c>
      <c r="C311" s="6">
        <f t="shared" si="42"/>
        <v>0</v>
      </c>
      <c r="D311" s="6">
        <f t="shared" si="38"/>
        <v>0</v>
      </c>
      <c r="E311" s="6">
        <f t="shared" si="39"/>
        <v>0</v>
      </c>
      <c r="F311" s="6"/>
      <c r="G311" s="6"/>
      <c r="H311" s="6">
        <f t="shared" si="40"/>
        <v>0</v>
      </c>
      <c r="I311" s="6">
        <f t="shared" si="44"/>
        <v>0</v>
      </c>
      <c r="J311" s="6">
        <f t="shared" si="45"/>
        <v>0</v>
      </c>
      <c r="K311" s="6">
        <f t="shared" si="43"/>
        <v>0</v>
      </c>
      <c r="L311" s="6">
        <f t="shared" si="41"/>
        <v>0</v>
      </c>
      <c r="M311" s="17">
        <f>VLOOKUP(B311,Encargos!$A$8:$B$652,2,0)</f>
        <v>2.4659999999999999E-3</v>
      </c>
    </row>
    <row r="312" spans="1:13" x14ac:dyDescent="0.35">
      <c r="A312">
        <f t="shared" si="46"/>
        <v>58</v>
      </c>
      <c r="B312" s="1">
        <v>53936</v>
      </c>
      <c r="C312" s="6">
        <f t="shared" si="42"/>
        <v>0</v>
      </c>
      <c r="D312" s="6">
        <f t="shared" si="38"/>
        <v>0</v>
      </c>
      <c r="E312" s="6">
        <f t="shared" si="39"/>
        <v>0</v>
      </c>
      <c r="F312" s="6"/>
      <c r="G312" s="6"/>
      <c r="H312" s="6">
        <f t="shared" si="40"/>
        <v>0</v>
      </c>
      <c r="I312" s="6">
        <f t="shared" si="44"/>
        <v>0</v>
      </c>
      <c r="J312" s="6">
        <f t="shared" si="45"/>
        <v>0</v>
      </c>
      <c r="K312" s="6">
        <f t="shared" si="43"/>
        <v>0</v>
      </c>
      <c r="L312" s="6">
        <f t="shared" si="41"/>
        <v>0</v>
      </c>
      <c r="M312" s="17">
        <f>VLOOKUP(B312,Encargos!$A$8:$B$652,2,0)</f>
        <v>2.4659999999999999E-3</v>
      </c>
    </row>
    <row r="313" spans="1:13" x14ac:dyDescent="0.35">
      <c r="A313">
        <f t="shared" si="46"/>
        <v>57</v>
      </c>
      <c r="B313" s="1">
        <v>53966</v>
      </c>
      <c r="C313" s="6">
        <f t="shared" si="42"/>
        <v>0</v>
      </c>
      <c r="D313" s="6">
        <f t="shared" si="38"/>
        <v>0</v>
      </c>
      <c r="E313" s="6">
        <f t="shared" si="39"/>
        <v>0</v>
      </c>
      <c r="F313" s="6"/>
      <c r="G313" s="6"/>
      <c r="H313" s="6">
        <f t="shared" si="40"/>
        <v>0</v>
      </c>
      <c r="I313" s="6">
        <f t="shared" si="44"/>
        <v>0</v>
      </c>
      <c r="J313" s="6">
        <f t="shared" si="45"/>
        <v>0</v>
      </c>
      <c r="K313" s="6">
        <f t="shared" si="43"/>
        <v>0</v>
      </c>
      <c r="L313" s="6">
        <f t="shared" si="41"/>
        <v>0</v>
      </c>
      <c r="M313" s="17">
        <f>VLOOKUP(B313,Encargos!$A$8:$B$652,2,0)</f>
        <v>2.4659999999999999E-3</v>
      </c>
    </row>
    <row r="314" spans="1:13" x14ac:dyDescent="0.35">
      <c r="A314">
        <f t="shared" si="46"/>
        <v>56</v>
      </c>
      <c r="B314" s="1">
        <v>53997</v>
      </c>
      <c r="C314" s="6">
        <f t="shared" si="42"/>
        <v>0</v>
      </c>
      <c r="D314" s="6">
        <f t="shared" si="38"/>
        <v>0</v>
      </c>
      <c r="E314" s="6">
        <f t="shared" si="39"/>
        <v>0</v>
      </c>
      <c r="F314" s="6"/>
      <c r="G314" s="6"/>
      <c r="H314" s="6">
        <f t="shared" si="40"/>
        <v>0</v>
      </c>
      <c r="I314" s="6">
        <f t="shared" si="44"/>
        <v>0</v>
      </c>
      <c r="J314" s="6">
        <f t="shared" si="45"/>
        <v>0</v>
      </c>
      <c r="K314" s="6">
        <f t="shared" si="43"/>
        <v>0</v>
      </c>
      <c r="L314" s="6">
        <f t="shared" si="41"/>
        <v>0</v>
      </c>
      <c r="M314" s="17">
        <f>VLOOKUP(B314,Encargos!$A$8:$B$652,2,0)</f>
        <v>2.4659999999999999E-3</v>
      </c>
    </row>
    <row r="315" spans="1:13" x14ac:dyDescent="0.35">
      <c r="A315">
        <f t="shared" si="46"/>
        <v>55</v>
      </c>
      <c r="B315" s="1">
        <v>54027</v>
      </c>
      <c r="C315" s="6">
        <f t="shared" si="42"/>
        <v>0</v>
      </c>
      <c r="D315" s="6">
        <f t="shared" si="38"/>
        <v>0</v>
      </c>
      <c r="E315" s="6">
        <f t="shared" si="39"/>
        <v>0</v>
      </c>
      <c r="F315" s="6"/>
      <c r="G315" s="6"/>
      <c r="H315" s="6">
        <f t="shared" si="40"/>
        <v>0</v>
      </c>
      <c r="I315" s="6">
        <f t="shared" si="44"/>
        <v>0</v>
      </c>
      <c r="J315" s="6">
        <f t="shared" si="45"/>
        <v>0</v>
      </c>
      <c r="K315" s="6">
        <f t="shared" si="43"/>
        <v>0</v>
      </c>
      <c r="L315" s="6">
        <f t="shared" si="41"/>
        <v>0</v>
      </c>
      <c r="M315" s="17">
        <f>VLOOKUP(B315,Encargos!$A$8:$B$652,2,0)</f>
        <v>2.4659999999999999E-3</v>
      </c>
    </row>
    <row r="316" spans="1:13" x14ac:dyDescent="0.35">
      <c r="A316">
        <f t="shared" si="46"/>
        <v>54</v>
      </c>
      <c r="B316" s="1">
        <v>54058</v>
      </c>
      <c r="C316" s="6">
        <f t="shared" si="42"/>
        <v>0</v>
      </c>
      <c r="D316" s="6">
        <f t="shared" si="38"/>
        <v>0</v>
      </c>
      <c r="E316" s="6">
        <f t="shared" si="39"/>
        <v>0</v>
      </c>
      <c r="F316" s="6"/>
      <c r="G316" s="6"/>
      <c r="H316" s="6">
        <f t="shared" si="40"/>
        <v>0</v>
      </c>
      <c r="I316" s="6">
        <f t="shared" si="44"/>
        <v>0</v>
      </c>
      <c r="J316" s="6">
        <f t="shared" si="45"/>
        <v>0</v>
      </c>
      <c r="K316" s="6">
        <f t="shared" si="43"/>
        <v>0</v>
      </c>
      <c r="L316" s="6">
        <f t="shared" si="41"/>
        <v>0</v>
      </c>
      <c r="M316" s="17">
        <f>VLOOKUP(B316,Encargos!$A$8:$B$652,2,0)</f>
        <v>2.4659999999999999E-3</v>
      </c>
    </row>
    <row r="317" spans="1:13" x14ac:dyDescent="0.35">
      <c r="A317">
        <f t="shared" si="46"/>
        <v>53</v>
      </c>
      <c r="B317" s="1">
        <v>54089</v>
      </c>
      <c r="C317" s="6">
        <f t="shared" si="42"/>
        <v>0</v>
      </c>
      <c r="D317" s="6">
        <f t="shared" si="38"/>
        <v>0</v>
      </c>
      <c r="E317" s="6">
        <f t="shared" si="39"/>
        <v>0</v>
      </c>
      <c r="F317" s="6"/>
      <c r="G317" s="6"/>
      <c r="H317" s="6">
        <f t="shared" si="40"/>
        <v>0</v>
      </c>
      <c r="I317" s="6">
        <f t="shared" si="44"/>
        <v>0</v>
      </c>
      <c r="J317" s="6">
        <f t="shared" si="45"/>
        <v>0</v>
      </c>
      <c r="K317" s="6">
        <f t="shared" si="43"/>
        <v>0</v>
      </c>
      <c r="L317" s="6">
        <f t="shared" si="41"/>
        <v>0</v>
      </c>
      <c r="M317" s="17">
        <f>VLOOKUP(B317,Encargos!$A$8:$B$652,2,0)</f>
        <v>2.4659999999999999E-3</v>
      </c>
    </row>
    <row r="318" spans="1:13" x14ac:dyDescent="0.35">
      <c r="A318">
        <f t="shared" si="46"/>
        <v>52</v>
      </c>
      <c r="B318" s="1">
        <v>54118</v>
      </c>
      <c r="C318" s="6">
        <f t="shared" si="42"/>
        <v>0</v>
      </c>
      <c r="D318" s="6">
        <f t="shared" si="38"/>
        <v>0</v>
      </c>
      <c r="E318" s="6">
        <f t="shared" si="39"/>
        <v>0</v>
      </c>
      <c r="F318" s="6"/>
      <c r="G318" s="6"/>
      <c r="H318" s="6">
        <f t="shared" si="40"/>
        <v>0</v>
      </c>
      <c r="I318" s="6">
        <f t="shared" si="44"/>
        <v>0</v>
      </c>
      <c r="J318" s="6">
        <f t="shared" si="45"/>
        <v>0</v>
      </c>
      <c r="K318" s="6">
        <f t="shared" si="43"/>
        <v>0</v>
      </c>
      <c r="L318" s="6">
        <f t="shared" si="41"/>
        <v>0</v>
      </c>
      <c r="M318" s="17">
        <f>VLOOKUP(B318,Encargos!$A$8:$B$652,2,0)</f>
        <v>2.4659999999999999E-3</v>
      </c>
    </row>
    <row r="319" spans="1:13" x14ac:dyDescent="0.35">
      <c r="A319">
        <f t="shared" si="46"/>
        <v>51</v>
      </c>
      <c r="B319" s="1">
        <v>54149</v>
      </c>
      <c r="C319" s="6">
        <f t="shared" si="42"/>
        <v>0</v>
      </c>
      <c r="D319" s="6">
        <f t="shared" si="38"/>
        <v>0</v>
      </c>
      <c r="E319" s="6">
        <f t="shared" si="39"/>
        <v>0</v>
      </c>
      <c r="F319" s="6"/>
      <c r="G319" s="6"/>
      <c r="H319" s="6">
        <f t="shared" si="40"/>
        <v>0</v>
      </c>
      <c r="I319" s="6">
        <f t="shared" si="44"/>
        <v>0</v>
      </c>
      <c r="J319" s="6">
        <f t="shared" si="45"/>
        <v>0</v>
      </c>
      <c r="K319" s="6">
        <f t="shared" si="43"/>
        <v>0</v>
      </c>
      <c r="L319" s="6">
        <f t="shared" si="41"/>
        <v>0</v>
      </c>
      <c r="M319" s="17">
        <f>VLOOKUP(B319,Encargos!$A$8:$B$652,2,0)</f>
        <v>2.4659999999999999E-3</v>
      </c>
    </row>
    <row r="320" spans="1:13" x14ac:dyDescent="0.35">
      <c r="A320">
        <f t="shared" si="46"/>
        <v>50</v>
      </c>
      <c r="B320" s="1">
        <v>54179</v>
      </c>
      <c r="C320" s="6">
        <f t="shared" si="42"/>
        <v>0</v>
      </c>
      <c r="D320" s="6">
        <f t="shared" si="38"/>
        <v>0</v>
      </c>
      <c r="E320" s="6">
        <f t="shared" si="39"/>
        <v>0</v>
      </c>
      <c r="F320" s="6"/>
      <c r="G320" s="6"/>
      <c r="H320" s="6">
        <f t="shared" si="40"/>
        <v>0</v>
      </c>
      <c r="I320" s="6">
        <f t="shared" si="44"/>
        <v>0</v>
      </c>
      <c r="J320" s="6">
        <f t="shared" si="45"/>
        <v>0</v>
      </c>
      <c r="K320" s="6">
        <f t="shared" si="43"/>
        <v>0</v>
      </c>
      <c r="L320" s="6">
        <f t="shared" si="41"/>
        <v>0</v>
      </c>
      <c r="M320" s="17">
        <f>VLOOKUP(B320,Encargos!$A$8:$B$652,2,0)</f>
        <v>2.4659999999999999E-3</v>
      </c>
    </row>
    <row r="321" spans="1:13" x14ac:dyDescent="0.35">
      <c r="A321">
        <f t="shared" si="46"/>
        <v>49</v>
      </c>
      <c r="B321" s="1">
        <v>54210</v>
      </c>
      <c r="C321" s="6">
        <f t="shared" si="42"/>
        <v>0</v>
      </c>
      <c r="D321" s="6">
        <f t="shared" si="38"/>
        <v>0</v>
      </c>
      <c r="E321" s="6">
        <f t="shared" si="39"/>
        <v>0</v>
      </c>
      <c r="F321" s="6"/>
      <c r="G321" s="6"/>
      <c r="H321" s="6">
        <f t="shared" si="40"/>
        <v>0</v>
      </c>
      <c r="I321" s="6">
        <f t="shared" si="44"/>
        <v>0</v>
      </c>
      <c r="J321" s="6">
        <f t="shared" si="45"/>
        <v>0</v>
      </c>
      <c r="K321" s="6">
        <f t="shared" si="43"/>
        <v>0</v>
      </c>
      <c r="L321" s="6">
        <f t="shared" si="41"/>
        <v>0</v>
      </c>
      <c r="M321" s="17">
        <f>VLOOKUP(B321,Encargos!$A$8:$B$652,2,0)</f>
        <v>2.4659999999999999E-3</v>
      </c>
    </row>
    <row r="322" spans="1:13" x14ac:dyDescent="0.35">
      <c r="A322">
        <f t="shared" si="46"/>
        <v>48</v>
      </c>
      <c r="B322" s="1">
        <v>54240</v>
      </c>
      <c r="C322" s="6">
        <f t="shared" si="42"/>
        <v>0</v>
      </c>
      <c r="D322" s="6">
        <f t="shared" si="38"/>
        <v>0</v>
      </c>
      <c r="E322" s="6">
        <f t="shared" si="39"/>
        <v>0</v>
      </c>
      <c r="F322" s="6"/>
      <c r="G322" s="6"/>
      <c r="H322" s="6">
        <f t="shared" si="40"/>
        <v>0</v>
      </c>
      <c r="I322" s="6">
        <f t="shared" si="44"/>
        <v>0</v>
      </c>
      <c r="J322" s="6">
        <f t="shared" si="45"/>
        <v>0</v>
      </c>
      <c r="K322" s="6">
        <f t="shared" si="43"/>
        <v>0</v>
      </c>
      <c r="L322" s="6">
        <f t="shared" si="41"/>
        <v>0</v>
      </c>
      <c r="M322" s="17">
        <f>VLOOKUP(B322,Encargos!$A$8:$B$652,2,0)</f>
        <v>2.4659999999999999E-3</v>
      </c>
    </row>
    <row r="323" spans="1:13" x14ac:dyDescent="0.35">
      <c r="A323">
        <f t="shared" si="46"/>
        <v>47</v>
      </c>
      <c r="B323" s="1">
        <v>54271</v>
      </c>
      <c r="C323" s="6">
        <f t="shared" si="42"/>
        <v>0</v>
      </c>
      <c r="D323" s="6">
        <f t="shared" si="38"/>
        <v>0</v>
      </c>
      <c r="E323" s="6">
        <f t="shared" si="39"/>
        <v>0</v>
      </c>
      <c r="F323" s="6"/>
      <c r="G323" s="6"/>
      <c r="H323" s="6">
        <f t="shared" si="40"/>
        <v>0</v>
      </c>
      <c r="I323" s="6">
        <f t="shared" si="44"/>
        <v>0</v>
      </c>
      <c r="J323" s="6">
        <f t="shared" si="45"/>
        <v>0</v>
      </c>
      <c r="K323" s="6">
        <f t="shared" si="43"/>
        <v>0</v>
      </c>
      <c r="L323" s="6">
        <f t="shared" si="41"/>
        <v>0</v>
      </c>
      <c r="M323" s="17">
        <f>VLOOKUP(B323,Encargos!$A$8:$B$652,2,0)</f>
        <v>2.4659999999999999E-3</v>
      </c>
    </row>
    <row r="324" spans="1:13" x14ac:dyDescent="0.35">
      <c r="A324">
        <f t="shared" si="46"/>
        <v>46</v>
      </c>
      <c r="B324" s="1">
        <v>54302</v>
      </c>
      <c r="C324" s="6">
        <f t="shared" si="42"/>
        <v>0</v>
      </c>
      <c r="D324" s="6">
        <f t="shared" si="38"/>
        <v>0</v>
      </c>
      <c r="E324" s="6">
        <f t="shared" si="39"/>
        <v>0</v>
      </c>
      <c r="F324" s="6"/>
      <c r="G324" s="6"/>
      <c r="H324" s="6">
        <f t="shared" si="40"/>
        <v>0</v>
      </c>
      <c r="I324" s="6">
        <f t="shared" si="44"/>
        <v>0</v>
      </c>
      <c r="J324" s="6">
        <f t="shared" si="45"/>
        <v>0</v>
      </c>
      <c r="K324" s="6">
        <f t="shared" si="43"/>
        <v>0</v>
      </c>
      <c r="L324" s="6">
        <f t="shared" si="41"/>
        <v>0</v>
      </c>
      <c r="M324" s="17">
        <f>VLOOKUP(B324,Encargos!$A$8:$B$652,2,0)</f>
        <v>2.4659999999999999E-3</v>
      </c>
    </row>
    <row r="325" spans="1:13" x14ac:dyDescent="0.35">
      <c r="A325">
        <f t="shared" si="46"/>
        <v>45</v>
      </c>
      <c r="B325" s="1">
        <v>54332</v>
      </c>
      <c r="C325" s="6">
        <f t="shared" si="42"/>
        <v>0</v>
      </c>
      <c r="D325" s="6">
        <f t="shared" ref="D325:D369" si="47">C325*M325</f>
        <v>0</v>
      </c>
      <c r="E325" s="6">
        <f t="shared" ref="E325:E369" si="48">C325+D325</f>
        <v>0</v>
      </c>
      <c r="F325" s="6"/>
      <c r="G325" s="6"/>
      <c r="H325" s="6">
        <f t="shared" ref="H325:H369" si="49">SUM(E325:G325)*$N$4</f>
        <v>0</v>
      </c>
      <c r="I325" s="6">
        <f t="shared" si="44"/>
        <v>0</v>
      </c>
      <c r="J325" s="6">
        <f t="shared" si="45"/>
        <v>0</v>
      </c>
      <c r="K325" s="6">
        <f t="shared" si="43"/>
        <v>0</v>
      </c>
      <c r="L325" s="6">
        <f t="shared" ref="L325:L366" si="50">SUM(E325:H325)-I325</f>
        <v>0</v>
      </c>
      <c r="M325" s="17">
        <f>VLOOKUP(B325,Encargos!$A$8:$B$652,2,0)</f>
        <v>2.4659999999999999E-3</v>
      </c>
    </row>
    <row r="326" spans="1:13" x14ac:dyDescent="0.35">
      <c r="A326">
        <f t="shared" si="46"/>
        <v>44</v>
      </c>
      <c r="B326" s="1">
        <v>54363</v>
      </c>
      <c r="C326" s="6">
        <f t="shared" si="42"/>
        <v>0</v>
      </c>
      <c r="D326" s="6">
        <f t="shared" si="47"/>
        <v>0</v>
      </c>
      <c r="E326" s="6">
        <f t="shared" si="48"/>
        <v>0</v>
      </c>
      <c r="F326" s="6"/>
      <c r="G326" s="6"/>
      <c r="H326" s="6">
        <f t="shared" si="49"/>
        <v>0</v>
      </c>
      <c r="I326" s="6">
        <f t="shared" si="44"/>
        <v>0</v>
      </c>
      <c r="J326" s="6">
        <f t="shared" si="45"/>
        <v>0</v>
      </c>
      <c r="K326" s="6">
        <f t="shared" si="43"/>
        <v>0</v>
      </c>
      <c r="L326" s="6">
        <f t="shared" si="50"/>
        <v>0</v>
      </c>
      <c r="M326" s="17">
        <f>VLOOKUP(B326,Encargos!$A$8:$B$652,2,0)</f>
        <v>2.4659999999999999E-3</v>
      </c>
    </row>
    <row r="327" spans="1:13" x14ac:dyDescent="0.35">
      <c r="A327">
        <f t="shared" si="46"/>
        <v>43</v>
      </c>
      <c r="B327" s="1">
        <v>54393</v>
      </c>
      <c r="C327" s="6">
        <f t="shared" ref="C327:C369" si="51">L326</f>
        <v>0</v>
      </c>
      <c r="D327" s="6">
        <f t="shared" si="47"/>
        <v>0</v>
      </c>
      <c r="E327" s="6">
        <f t="shared" si="48"/>
        <v>0</v>
      </c>
      <c r="F327" s="6"/>
      <c r="G327" s="6"/>
      <c r="H327" s="6">
        <f t="shared" si="49"/>
        <v>0</v>
      </c>
      <c r="I327" s="6">
        <f t="shared" si="44"/>
        <v>0</v>
      </c>
      <c r="J327" s="6">
        <f t="shared" si="45"/>
        <v>0</v>
      </c>
      <c r="K327" s="6">
        <f t="shared" ref="K327:K369" si="52">I327-J327</f>
        <v>0</v>
      </c>
      <c r="L327" s="6">
        <f t="shared" si="50"/>
        <v>0</v>
      </c>
      <c r="M327" s="17">
        <f>VLOOKUP(B327,Encargos!$A$8:$B$652,2,0)</f>
        <v>2.4659999999999999E-3</v>
      </c>
    </row>
    <row r="328" spans="1:13" x14ac:dyDescent="0.35">
      <c r="A328">
        <f t="shared" si="46"/>
        <v>42</v>
      </c>
      <c r="B328" s="1">
        <v>54424</v>
      </c>
      <c r="C328" s="6">
        <f t="shared" si="51"/>
        <v>0</v>
      </c>
      <c r="D328" s="6">
        <f t="shared" si="47"/>
        <v>0</v>
      </c>
      <c r="E328" s="6">
        <f t="shared" si="48"/>
        <v>0</v>
      </c>
      <c r="F328" s="6"/>
      <c r="G328" s="6"/>
      <c r="H328" s="6">
        <f t="shared" si="49"/>
        <v>0</v>
      </c>
      <c r="I328" s="6">
        <f t="shared" si="44"/>
        <v>0</v>
      </c>
      <c r="J328" s="6">
        <f t="shared" si="45"/>
        <v>0</v>
      </c>
      <c r="K328" s="6">
        <f t="shared" si="52"/>
        <v>0</v>
      </c>
      <c r="L328" s="6">
        <f t="shared" si="50"/>
        <v>0</v>
      </c>
      <c r="M328" s="17">
        <f>VLOOKUP(B328,Encargos!$A$8:$B$652,2,0)</f>
        <v>2.4659999999999999E-3</v>
      </c>
    </row>
    <row r="329" spans="1:13" x14ac:dyDescent="0.35">
      <c r="A329">
        <f t="shared" si="46"/>
        <v>41</v>
      </c>
      <c r="B329" s="1">
        <v>54455</v>
      </c>
      <c r="C329" s="6">
        <f t="shared" si="51"/>
        <v>0</v>
      </c>
      <c r="D329" s="6">
        <f t="shared" si="47"/>
        <v>0</v>
      </c>
      <c r="E329" s="6">
        <f t="shared" si="48"/>
        <v>0</v>
      </c>
      <c r="F329" s="6"/>
      <c r="G329" s="6"/>
      <c r="H329" s="6">
        <f t="shared" si="49"/>
        <v>0</v>
      </c>
      <c r="I329" s="6">
        <f t="shared" si="44"/>
        <v>0</v>
      </c>
      <c r="J329" s="6">
        <f t="shared" si="45"/>
        <v>0</v>
      </c>
      <c r="K329" s="6">
        <f t="shared" si="52"/>
        <v>0</v>
      </c>
      <c r="L329" s="6">
        <f t="shared" si="50"/>
        <v>0</v>
      </c>
      <c r="M329" s="17">
        <f>VLOOKUP(B329,Encargos!$A$8:$B$652,2,0)</f>
        <v>2.4659999999999999E-3</v>
      </c>
    </row>
    <row r="330" spans="1:13" x14ac:dyDescent="0.35">
      <c r="A330">
        <f t="shared" si="46"/>
        <v>40</v>
      </c>
      <c r="B330" s="1">
        <v>54483</v>
      </c>
      <c r="C330" s="6">
        <f t="shared" si="51"/>
        <v>0</v>
      </c>
      <c r="D330" s="6">
        <f t="shared" si="47"/>
        <v>0</v>
      </c>
      <c r="E330" s="6">
        <f t="shared" si="48"/>
        <v>0</v>
      </c>
      <c r="F330" s="6"/>
      <c r="G330" s="6"/>
      <c r="H330" s="6">
        <f t="shared" si="49"/>
        <v>0</v>
      </c>
      <c r="I330" s="6">
        <f t="shared" ref="I330:I369" si="53">PMT($N$4,A330,-SUM(E330:G330))</f>
        <v>0</v>
      </c>
      <c r="J330" s="6">
        <f t="shared" ref="J330:J369" si="54">H330</f>
        <v>0</v>
      </c>
      <c r="K330" s="6">
        <f t="shared" si="52"/>
        <v>0</v>
      </c>
      <c r="L330" s="6">
        <f t="shared" si="50"/>
        <v>0</v>
      </c>
      <c r="M330" s="17">
        <f>VLOOKUP(B330,Encargos!$A$8:$B$652,2,0)</f>
        <v>2.4659999999999999E-3</v>
      </c>
    </row>
    <row r="331" spans="1:13" x14ac:dyDescent="0.35">
      <c r="A331">
        <f t="shared" si="46"/>
        <v>39</v>
      </c>
      <c r="B331" s="1">
        <v>54514</v>
      </c>
      <c r="C331" s="6">
        <f t="shared" si="51"/>
        <v>0</v>
      </c>
      <c r="D331" s="6">
        <f t="shared" si="47"/>
        <v>0</v>
      </c>
      <c r="E331" s="6">
        <f t="shared" si="48"/>
        <v>0</v>
      </c>
      <c r="F331" s="6"/>
      <c r="G331" s="6"/>
      <c r="H331" s="6">
        <f t="shared" si="49"/>
        <v>0</v>
      </c>
      <c r="I331" s="6">
        <f t="shared" si="53"/>
        <v>0</v>
      </c>
      <c r="J331" s="6">
        <f t="shared" si="54"/>
        <v>0</v>
      </c>
      <c r="K331" s="6">
        <f t="shared" si="52"/>
        <v>0</v>
      </c>
      <c r="L331" s="6">
        <f t="shared" si="50"/>
        <v>0</v>
      </c>
      <c r="M331" s="17">
        <f>VLOOKUP(B331,Encargos!$A$8:$B$652,2,0)</f>
        <v>2.4659999999999999E-3</v>
      </c>
    </row>
    <row r="332" spans="1:13" x14ac:dyDescent="0.35">
      <c r="A332">
        <f t="shared" ref="A332:A369" si="55">A331-1</f>
        <v>38</v>
      </c>
      <c r="B332" s="1">
        <v>54544</v>
      </c>
      <c r="C332" s="6">
        <f t="shared" si="51"/>
        <v>0</v>
      </c>
      <c r="D332" s="6">
        <f t="shared" si="47"/>
        <v>0</v>
      </c>
      <c r="E332" s="6">
        <f t="shared" si="48"/>
        <v>0</v>
      </c>
      <c r="F332" s="6"/>
      <c r="G332" s="6"/>
      <c r="H332" s="6">
        <f t="shared" si="49"/>
        <v>0</v>
      </c>
      <c r="I332" s="6">
        <f t="shared" si="53"/>
        <v>0</v>
      </c>
      <c r="J332" s="6">
        <f t="shared" si="54"/>
        <v>0</v>
      </c>
      <c r="K332" s="6">
        <f t="shared" si="52"/>
        <v>0</v>
      </c>
      <c r="L332" s="6">
        <f t="shared" si="50"/>
        <v>0</v>
      </c>
      <c r="M332" s="17">
        <f>VLOOKUP(B332,Encargos!$A$8:$B$652,2,0)</f>
        <v>2.4659999999999999E-3</v>
      </c>
    </row>
    <row r="333" spans="1:13" x14ac:dyDescent="0.35">
      <c r="A333">
        <f t="shared" si="55"/>
        <v>37</v>
      </c>
      <c r="B333" s="1">
        <v>54575</v>
      </c>
      <c r="C333" s="6">
        <f t="shared" si="51"/>
        <v>0</v>
      </c>
      <c r="D333" s="6">
        <f t="shared" si="47"/>
        <v>0</v>
      </c>
      <c r="E333" s="6">
        <f t="shared" si="48"/>
        <v>0</v>
      </c>
      <c r="F333" s="6"/>
      <c r="G333" s="6"/>
      <c r="H333" s="6">
        <f t="shared" si="49"/>
        <v>0</v>
      </c>
      <c r="I333" s="6">
        <f t="shared" si="53"/>
        <v>0</v>
      </c>
      <c r="J333" s="6">
        <f t="shared" si="54"/>
        <v>0</v>
      </c>
      <c r="K333" s="6">
        <f t="shared" si="52"/>
        <v>0</v>
      </c>
      <c r="L333" s="6">
        <f t="shared" si="50"/>
        <v>0</v>
      </c>
      <c r="M333" s="17">
        <f>VLOOKUP(B333,Encargos!$A$8:$B$652,2,0)</f>
        <v>2.4659999999999999E-3</v>
      </c>
    </row>
    <row r="334" spans="1:13" x14ac:dyDescent="0.35">
      <c r="A334">
        <f t="shared" si="55"/>
        <v>36</v>
      </c>
      <c r="B334" s="1">
        <v>54605</v>
      </c>
      <c r="C334" s="6">
        <f t="shared" si="51"/>
        <v>0</v>
      </c>
      <c r="D334" s="6">
        <f t="shared" si="47"/>
        <v>0</v>
      </c>
      <c r="E334" s="6">
        <f t="shared" si="48"/>
        <v>0</v>
      </c>
      <c r="F334" s="6"/>
      <c r="G334" s="6"/>
      <c r="H334" s="6">
        <f t="shared" si="49"/>
        <v>0</v>
      </c>
      <c r="I334" s="6">
        <f t="shared" si="53"/>
        <v>0</v>
      </c>
      <c r="J334" s="6">
        <f t="shared" si="54"/>
        <v>0</v>
      </c>
      <c r="K334" s="6">
        <f t="shared" si="52"/>
        <v>0</v>
      </c>
      <c r="L334" s="6">
        <f t="shared" si="50"/>
        <v>0</v>
      </c>
      <c r="M334" s="17">
        <f>VLOOKUP(B334,Encargos!$A$8:$B$652,2,0)</f>
        <v>2.4659999999999999E-3</v>
      </c>
    </row>
    <row r="335" spans="1:13" x14ac:dyDescent="0.35">
      <c r="A335">
        <f t="shared" si="55"/>
        <v>35</v>
      </c>
      <c r="B335" s="1">
        <v>54636</v>
      </c>
      <c r="C335" s="6">
        <f t="shared" si="51"/>
        <v>0</v>
      </c>
      <c r="D335" s="6">
        <f t="shared" si="47"/>
        <v>0</v>
      </c>
      <c r="E335" s="6">
        <f t="shared" si="48"/>
        <v>0</v>
      </c>
      <c r="F335" s="6"/>
      <c r="G335" s="6"/>
      <c r="H335" s="6">
        <f t="shared" si="49"/>
        <v>0</v>
      </c>
      <c r="I335" s="6">
        <f t="shared" si="53"/>
        <v>0</v>
      </c>
      <c r="J335" s="6">
        <f t="shared" si="54"/>
        <v>0</v>
      </c>
      <c r="K335" s="6">
        <f t="shared" si="52"/>
        <v>0</v>
      </c>
      <c r="L335" s="6">
        <f t="shared" si="50"/>
        <v>0</v>
      </c>
      <c r="M335" s="17">
        <f>VLOOKUP(B335,Encargos!$A$8:$B$652,2,0)</f>
        <v>2.4659999999999999E-3</v>
      </c>
    </row>
    <row r="336" spans="1:13" x14ac:dyDescent="0.35">
      <c r="A336">
        <f t="shared" si="55"/>
        <v>34</v>
      </c>
      <c r="B336" s="1">
        <v>54667</v>
      </c>
      <c r="C336" s="6">
        <f t="shared" si="51"/>
        <v>0</v>
      </c>
      <c r="D336" s="6">
        <f t="shared" si="47"/>
        <v>0</v>
      </c>
      <c r="E336" s="6">
        <f t="shared" si="48"/>
        <v>0</v>
      </c>
      <c r="F336" s="6"/>
      <c r="G336" s="6"/>
      <c r="H336" s="6">
        <f t="shared" si="49"/>
        <v>0</v>
      </c>
      <c r="I336" s="6">
        <f t="shared" si="53"/>
        <v>0</v>
      </c>
      <c r="J336" s="6">
        <f t="shared" si="54"/>
        <v>0</v>
      </c>
      <c r="K336" s="6">
        <f t="shared" si="52"/>
        <v>0</v>
      </c>
      <c r="L336" s="6">
        <f t="shared" si="50"/>
        <v>0</v>
      </c>
      <c r="M336" s="17">
        <f>VLOOKUP(B336,Encargos!$A$8:$B$652,2,0)</f>
        <v>2.4659999999999999E-3</v>
      </c>
    </row>
    <row r="337" spans="1:13" x14ac:dyDescent="0.35">
      <c r="A337">
        <f t="shared" si="55"/>
        <v>33</v>
      </c>
      <c r="B337" s="1">
        <v>54697</v>
      </c>
      <c r="C337" s="6">
        <f t="shared" si="51"/>
        <v>0</v>
      </c>
      <c r="D337" s="6">
        <f t="shared" si="47"/>
        <v>0</v>
      </c>
      <c r="E337" s="6">
        <f t="shared" si="48"/>
        <v>0</v>
      </c>
      <c r="F337" s="6"/>
      <c r="G337" s="6"/>
      <c r="H337" s="6">
        <f t="shared" si="49"/>
        <v>0</v>
      </c>
      <c r="I337" s="6">
        <f t="shared" si="53"/>
        <v>0</v>
      </c>
      <c r="J337" s="6">
        <f t="shared" si="54"/>
        <v>0</v>
      </c>
      <c r="K337" s="6">
        <f t="shared" si="52"/>
        <v>0</v>
      </c>
      <c r="L337" s="6">
        <f t="shared" si="50"/>
        <v>0</v>
      </c>
      <c r="M337" s="17">
        <f>VLOOKUP(B337,Encargos!$A$8:$B$652,2,0)</f>
        <v>2.4659999999999999E-3</v>
      </c>
    </row>
    <row r="338" spans="1:13" x14ac:dyDescent="0.35">
      <c r="A338">
        <f t="shared" si="55"/>
        <v>32</v>
      </c>
      <c r="B338" s="1">
        <v>54728</v>
      </c>
      <c r="C338" s="6">
        <f t="shared" si="51"/>
        <v>0</v>
      </c>
      <c r="D338" s="6">
        <f t="shared" si="47"/>
        <v>0</v>
      </c>
      <c r="E338" s="6">
        <f t="shared" si="48"/>
        <v>0</v>
      </c>
      <c r="F338" s="6"/>
      <c r="G338" s="6"/>
      <c r="H338" s="6">
        <f t="shared" si="49"/>
        <v>0</v>
      </c>
      <c r="I338" s="6">
        <f t="shared" si="53"/>
        <v>0</v>
      </c>
      <c r="J338" s="6">
        <f t="shared" si="54"/>
        <v>0</v>
      </c>
      <c r="K338" s="6">
        <f t="shared" si="52"/>
        <v>0</v>
      </c>
      <c r="L338" s="6">
        <f t="shared" si="50"/>
        <v>0</v>
      </c>
      <c r="M338" s="17">
        <f>VLOOKUP(B338,Encargos!$A$8:$B$652,2,0)</f>
        <v>2.4659999999999999E-3</v>
      </c>
    </row>
    <row r="339" spans="1:13" x14ac:dyDescent="0.35">
      <c r="A339">
        <f t="shared" si="55"/>
        <v>31</v>
      </c>
      <c r="B339" s="1">
        <v>54758</v>
      </c>
      <c r="C339" s="6">
        <f t="shared" si="51"/>
        <v>0</v>
      </c>
      <c r="D339" s="6">
        <f t="shared" si="47"/>
        <v>0</v>
      </c>
      <c r="E339" s="6">
        <f t="shared" si="48"/>
        <v>0</v>
      </c>
      <c r="F339" s="6"/>
      <c r="G339" s="6"/>
      <c r="H339" s="6">
        <f t="shared" si="49"/>
        <v>0</v>
      </c>
      <c r="I339" s="6">
        <f t="shared" si="53"/>
        <v>0</v>
      </c>
      <c r="J339" s="6">
        <f t="shared" si="54"/>
        <v>0</v>
      </c>
      <c r="K339" s="6">
        <f t="shared" si="52"/>
        <v>0</v>
      </c>
      <c r="L339" s="6">
        <f t="shared" si="50"/>
        <v>0</v>
      </c>
      <c r="M339" s="17">
        <f>VLOOKUP(B339,Encargos!$A$8:$B$652,2,0)</f>
        <v>2.4659999999999999E-3</v>
      </c>
    </row>
    <row r="340" spans="1:13" x14ac:dyDescent="0.35">
      <c r="A340">
        <f t="shared" si="55"/>
        <v>30</v>
      </c>
      <c r="B340" s="1">
        <v>54789</v>
      </c>
      <c r="C340" s="6">
        <f t="shared" si="51"/>
        <v>0</v>
      </c>
      <c r="D340" s="6">
        <f t="shared" si="47"/>
        <v>0</v>
      </c>
      <c r="E340" s="6">
        <f t="shared" si="48"/>
        <v>0</v>
      </c>
      <c r="F340" s="6"/>
      <c r="G340" s="6"/>
      <c r="H340" s="6">
        <f t="shared" si="49"/>
        <v>0</v>
      </c>
      <c r="I340" s="6">
        <f t="shared" si="53"/>
        <v>0</v>
      </c>
      <c r="J340" s="6">
        <f t="shared" si="54"/>
        <v>0</v>
      </c>
      <c r="K340" s="6">
        <f t="shared" si="52"/>
        <v>0</v>
      </c>
      <c r="L340" s="6">
        <f t="shared" si="50"/>
        <v>0</v>
      </c>
      <c r="M340" s="17">
        <f>VLOOKUP(B340,Encargos!$A$8:$B$652,2,0)</f>
        <v>2.4659999999999999E-3</v>
      </c>
    </row>
    <row r="341" spans="1:13" x14ac:dyDescent="0.35">
      <c r="A341">
        <f t="shared" si="55"/>
        <v>29</v>
      </c>
      <c r="B341" s="1">
        <v>54820</v>
      </c>
      <c r="C341" s="6">
        <f t="shared" si="51"/>
        <v>0</v>
      </c>
      <c r="D341" s="6">
        <f t="shared" si="47"/>
        <v>0</v>
      </c>
      <c r="E341" s="6">
        <f t="shared" si="48"/>
        <v>0</v>
      </c>
      <c r="F341" s="6"/>
      <c r="G341" s="6"/>
      <c r="H341" s="6">
        <f t="shared" si="49"/>
        <v>0</v>
      </c>
      <c r="I341" s="6">
        <f t="shared" si="53"/>
        <v>0</v>
      </c>
      <c r="J341" s="6">
        <f t="shared" si="54"/>
        <v>0</v>
      </c>
      <c r="K341" s="6">
        <f t="shared" si="52"/>
        <v>0</v>
      </c>
      <c r="L341" s="6">
        <f t="shared" si="50"/>
        <v>0</v>
      </c>
      <c r="M341" s="17">
        <f>VLOOKUP(B341,Encargos!$A$8:$B$652,2,0)</f>
        <v>2.4659999999999999E-3</v>
      </c>
    </row>
    <row r="342" spans="1:13" x14ac:dyDescent="0.35">
      <c r="A342">
        <f t="shared" si="55"/>
        <v>28</v>
      </c>
      <c r="B342" s="1">
        <v>54848</v>
      </c>
      <c r="C342" s="6">
        <f t="shared" si="51"/>
        <v>0</v>
      </c>
      <c r="D342" s="6">
        <f t="shared" si="47"/>
        <v>0</v>
      </c>
      <c r="E342" s="6">
        <f t="shared" si="48"/>
        <v>0</v>
      </c>
      <c r="F342" s="6"/>
      <c r="G342" s="6"/>
      <c r="H342" s="6">
        <f t="shared" si="49"/>
        <v>0</v>
      </c>
      <c r="I342" s="6">
        <f t="shared" si="53"/>
        <v>0</v>
      </c>
      <c r="J342" s="6">
        <f t="shared" si="54"/>
        <v>0</v>
      </c>
      <c r="K342" s="6">
        <f t="shared" si="52"/>
        <v>0</v>
      </c>
      <c r="L342" s="6">
        <f t="shared" si="50"/>
        <v>0</v>
      </c>
      <c r="M342" s="17">
        <f>VLOOKUP(B342,Encargos!$A$8:$B$652,2,0)</f>
        <v>2.4659999999999999E-3</v>
      </c>
    </row>
    <row r="343" spans="1:13" x14ac:dyDescent="0.35">
      <c r="A343">
        <f t="shared" si="55"/>
        <v>27</v>
      </c>
      <c r="B343" s="1">
        <v>54879</v>
      </c>
      <c r="C343" s="6">
        <f t="shared" si="51"/>
        <v>0</v>
      </c>
      <c r="D343" s="6">
        <f t="shared" si="47"/>
        <v>0</v>
      </c>
      <c r="E343" s="6">
        <f t="shared" si="48"/>
        <v>0</v>
      </c>
      <c r="F343" s="6"/>
      <c r="G343" s="6"/>
      <c r="H343" s="6">
        <f t="shared" si="49"/>
        <v>0</v>
      </c>
      <c r="I343" s="6">
        <f t="shared" si="53"/>
        <v>0</v>
      </c>
      <c r="J343" s="6">
        <f t="shared" si="54"/>
        <v>0</v>
      </c>
      <c r="K343" s="6">
        <f t="shared" si="52"/>
        <v>0</v>
      </c>
      <c r="L343" s="6">
        <f t="shared" si="50"/>
        <v>0</v>
      </c>
      <c r="M343" s="17">
        <f>VLOOKUP(B343,Encargos!$A$8:$B$652,2,0)</f>
        <v>2.4659999999999999E-3</v>
      </c>
    </row>
    <row r="344" spans="1:13" x14ac:dyDescent="0.35">
      <c r="A344">
        <f t="shared" si="55"/>
        <v>26</v>
      </c>
      <c r="B344" s="1">
        <v>54909</v>
      </c>
      <c r="C344" s="6">
        <f t="shared" si="51"/>
        <v>0</v>
      </c>
      <c r="D344" s="6">
        <f t="shared" si="47"/>
        <v>0</v>
      </c>
      <c r="E344" s="6">
        <f t="shared" si="48"/>
        <v>0</v>
      </c>
      <c r="F344" s="6"/>
      <c r="G344" s="6"/>
      <c r="H344" s="6">
        <f t="shared" si="49"/>
        <v>0</v>
      </c>
      <c r="I344" s="6">
        <f t="shared" si="53"/>
        <v>0</v>
      </c>
      <c r="J344" s="6">
        <f t="shared" si="54"/>
        <v>0</v>
      </c>
      <c r="K344" s="6">
        <f t="shared" si="52"/>
        <v>0</v>
      </c>
      <c r="L344" s="6">
        <f t="shared" si="50"/>
        <v>0</v>
      </c>
      <c r="M344" s="17">
        <f>VLOOKUP(B344,Encargos!$A$8:$B$652,2,0)</f>
        <v>2.4659999999999999E-3</v>
      </c>
    </row>
    <row r="345" spans="1:13" x14ac:dyDescent="0.35">
      <c r="A345">
        <f t="shared" si="55"/>
        <v>25</v>
      </c>
      <c r="B345" s="1">
        <v>54940</v>
      </c>
      <c r="C345" s="6">
        <f t="shared" si="51"/>
        <v>0</v>
      </c>
      <c r="D345" s="6">
        <f t="shared" si="47"/>
        <v>0</v>
      </c>
      <c r="E345" s="6">
        <f t="shared" si="48"/>
        <v>0</v>
      </c>
      <c r="F345" s="6"/>
      <c r="G345" s="6"/>
      <c r="H345" s="6">
        <f t="shared" si="49"/>
        <v>0</v>
      </c>
      <c r="I345" s="6">
        <f t="shared" si="53"/>
        <v>0</v>
      </c>
      <c r="J345" s="6">
        <f t="shared" si="54"/>
        <v>0</v>
      </c>
      <c r="K345" s="6">
        <f t="shared" si="52"/>
        <v>0</v>
      </c>
      <c r="L345" s="6">
        <f t="shared" si="50"/>
        <v>0</v>
      </c>
      <c r="M345" s="17">
        <f>VLOOKUP(B345,Encargos!$A$8:$B$652,2,0)</f>
        <v>2.4659999999999999E-3</v>
      </c>
    </row>
    <row r="346" spans="1:13" x14ac:dyDescent="0.35">
      <c r="A346">
        <f t="shared" si="55"/>
        <v>24</v>
      </c>
      <c r="B346" s="1">
        <v>54970</v>
      </c>
      <c r="C346" s="6">
        <f t="shared" si="51"/>
        <v>0</v>
      </c>
      <c r="D346" s="6">
        <f t="shared" si="47"/>
        <v>0</v>
      </c>
      <c r="E346" s="6">
        <f t="shared" si="48"/>
        <v>0</v>
      </c>
      <c r="F346" s="6"/>
      <c r="G346" s="6"/>
      <c r="H346" s="6">
        <f t="shared" si="49"/>
        <v>0</v>
      </c>
      <c r="I346" s="6">
        <f t="shared" si="53"/>
        <v>0</v>
      </c>
      <c r="J346" s="6">
        <f t="shared" si="54"/>
        <v>0</v>
      </c>
      <c r="K346" s="6">
        <f t="shared" si="52"/>
        <v>0</v>
      </c>
      <c r="L346" s="6">
        <f t="shared" si="50"/>
        <v>0</v>
      </c>
      <c r="M346" s="17">
        <f>VLOOKUP(B346,Encargos!$A$8:$B$652,2,0)</f>
        <v>2.4659999999999999E-3</v>
      </c>
    </row>
    <row r="347" spans="1:13" x14ac:dyDescent="0.35">
      <c r="A347">
        <f t="shared" si="55"/>
        <v>23</v>
      </c>
      <c r="B347" s="1">
        <v>55001</v>
      </c>
      <c r="C347" s="6">
        <f t="shared" si="51"/>
        <v>0</v>
      </c>
      <c r="D347" s="6">
        <f t="shared" si="47"/>
        <v>0</v>
      </c>
      <c r="E347" s="6">
        <f t="shared" si="48"/>
        <v>0</v>
      </c>
      <c r="F347" s="6"/>
      <c r="G347" s="6"/>
      <c r="H347" s="6">
        <f t="shared" si="49"/>
        <v>0</v>
      </c>
      <c r="I347" s="6">
        <f t="shared" si="53"/>
        <v>0</v>
      </c>
      <c r="J347" s="6">
        <f t="shared" si="54"/>
        <v>0</v>
      </c>
      <c r="K347" s="6">
        <f t="shared" si="52"/>
        <v>0</v>
      </c>
      <c r="L347" s="6">
        <f t="shared" si="50"/>
        <v>0</v>
      </c>
      <c r="M347" s="17">
        <f>VLOOKUP(B347,Encargos!$A$8:$B$652,2,0)</f>
        <v>2.4659999999999999E-3</v>
      </c>
    </row>
    <row r="348" spans="1:13" x14ac:dyDescent="0.35">
      <c r="A348">
        <f t="shared" si="55"/>
        <v>22</v>
      </c>
      <c r="B348" s="1">
        <v>55032</v>
      </c>
      <c r="C348" s="6">
        <f t="shared" si="51"/>
        <v>0</v>
      </c>
      <c r="D348" s="6">
        <f t="shared" si="47"/>
        <v>0</v>
      </c>
      <c r="E348" s="6">
        <f t="shared" si="48"/>
        <v>0</v>
      </c>
      <c r="F348" s="6"/>
      <c r="G348" s="6"/>
      <c r="H348" s="6">
        <f t="shared" si="49"/>
        <v>0</v>
      </c>
      <c r="I348" s="6">
        <f t="shared" si="53"/>
        <v>0</v>
      </c>
      <c r="J348" s="6">
        <f t="shared" si="54"/>
        <v>0</v>
      </c>
      <c r="K348" s="6">
        <f t="shared" si="52"/>
        <v>0</v>
      </c>
      <c r="L348" s="6">
        <f t="shared" si="50"/>
        <v>0</v>
      </c>
      <c r="M348" s="17">
        <f>VLOOKUP(B348,Encargos!$A$8:$B$652,2,0)</f>
        <v>2.4659999999999999E-3</v>
      </c>
    </row>
    <row r="349" spans="1:13" x14ac:dyDescent="0.35">
      <c r="A349">
        <f t="shared" si="55"/>
        <v>21</v>
      </c>
      <c r="B349" s="1">
        <v>55062</v>
      </c>
      <c r="C349" s="6">
        <f t="shared" si="51"/>
        <v>0</v>
      </c>
      <c r="D349" s="6">
        <f t="shared" si="47"/>
        <v>0</v>
      </c>
      <c r="E349" s="6">
        <f t="shared" si="48"/>
        <v>0</v>
      </c>
      <c r="F349" s="6"/>
      <c r="G349" s="6"/>
      <c r="H349" s="6">
        <f t="shared" si="49"/>
        <v>0</v>
      </c>
      <c r="I349" s="6">
        <f t="shared" si="53"/>
        <v>0</v>
      </c>
      <c r="J349" s="6">
        <f t="shared" si="54"/>
        <v>0</v>
      </c>
      <c r="K349" s="6">
        <f t="shared" si="52"/>
        <v>0</v>
      </c>
      <c r="L349" s="6">
        <f t="shared" si="50"/>
        <v>0</v>
      </c>
      <c r="M349" s="17">
        <f>VLOOKUP(B349,Encargos!$A$8:$B$652,2,0)</f>
        <v>2.4659999999999999E-3</v>
      </c>
    </row>
    <row r="350" spans="1:13" x14ac:dyDescent="0.35">
      <c r="A350">
        <f t="shared" si="55"/>
        <v>20</v>
      </c>
      <c r="B350" s="1">
        <v>55093</v>
      </c>
      <c r="C350" s="6">
        <f t="shared" si="51"/>
        <v>0</v>
      </c>
      <c r="D350" s="6">
        <f t="shared" si="47"/>
        <v>0</v>
      </c>
      <c r="E350" s="6">
        <f t="shared" si="48"/>
        <v>0</v>
      </c>
      <c r="F350" s="6"/>
      <c r="G350" s="6"/>
      <c r="H350" s="6">
        <f t="shared" si="49"/>
        <v>0</v>
      </c>
      <c r="I350" s="6">
        <f t="shared" si="53"/>
        <v>0</v>
      </c>
      <c r="J350" s="6">
        <f t="shared" si="54"/>
        <v>0</v>
      </c>
      <c r="K350" s="6">
        <f t="shared" si="52"/>
        <v>0</v>
      </c>
      <c r="L350" s="6">
        <f t="shared" si="50"/>
        <v>0</v>
      </c>
      <c r="M350" s="17">
        <f>VLOOKUP(B350,Encargos!$A$8:$B$652,2,0)</f>
        <v>2.4659999999999999E-3</v>
      </c>
    </row>
    <row r="351" spans="1:13" x14ac:dyDescent="0.35">
      <c r="A351">
        <f t="shared" si="55"/>
        <v>19</v>
      </c>
      <c r="B351" s="1">
        <v>55123</v>
      </c>
      <c r="C351" s="6">
        <f t="shared" si="51"/>
        <v>0</v>
      </c>
      <c r="D351" s="6">
        <f t="shared" si="47"/>
        <v>0</v>
      </c>
      <c r="E351" s="6">
        <f t="shared" si="48"/>
        <v>0</v>
      </c>
      <c r="F351" s="6"/>
      <c r="G351" s="6"/>
      <c r="H351" s="6">
        <f t="shared" si="49"/>
        <v>0</v>
      </c>
      <c r="I351" s="6">
        <f t="shared" si="53"/>
        <v>0</v>
      </c>
      <c r="J351" s="6">
        <f t="shared" si="54"/>
        <v>0</v>
      </c>
      <c r="K351" s="6">
        <f t="shared" si="52"/>
        <v>0</v>
      </c>
      <c r="L351" s="6">
        <f t="shared" si="50"/>
        <v>0</v>
      </c>
      <c r="M351" s="17">
        <f>VLOOKUP(B351,Encargos!$A$8:$B$652,2,0)</f>
        <v>2.4659999999999999E-3</v>
      </c>
    </row>
    <row r="352" spans="1:13" x14ac:dyDescent="0.35">
      <c r="A352">
        <f t="shared" si="55"/>
        <v>18</v>
      </c>
      <c r="B352" s="1">
        <v>55154</v>
      </c>
      <c r="C352" s="6">
        <f t="shared" si="51"/>
        <v>0</v>
      </c>
      <c r="D352" s="6">
        <f t="shared" si="47"/>
        <v>0</v>
      </c>
      <c r="E352" s="6">
        <f t="shared" si="48"/>
        <v>0</v>
      </c>
      <c r="F352" s="6"/>
      <c r="G352" s="6"/>
      <c r="H352" s="6">
        <f t="shared" si="49"/>
        <v>0</v>
      </c>
      <c r="I352" s="6">
        <f t="shared" si="53"/>
        <v>0</v>
      </c>
      <c r="J352" s="6">
        <f t="shared" si="54"/>
        <v>0</v>
      </c>
      <c r="K352" s="6">
        <f t="shared" si="52"/>
        <v>0</v>
      </c>
      <c r="L352" s="6">
        <f t="shared" si="50"/>
        <v>0</v>
      </c>
      <c r="M352" s="17">
        <f>VLOOKUP(B352,Encargos!$A$8:$B$652,2,0)</f>
        <v>2.4659999999999999E-3</v>
      </c>
    </row>
    <row r="353" spans="1:13" x14ac:dyDescent="0.35">
      <c r="A353">
        <f t="shared" si="55"/>
        <v>17</v>
      </c>
      <c r="B353" s="1">
        <v>55185</v>
      </c>
      <c r="C353" s="6">
        <f t="shared" si="51"/>
        <v>0</v>
      </c>
      <c r="D353" s="6">
        <f t="shared" si="47"/>
        <v>0</v>
      </c>
      <c r="E353" s="6">
        <f t="shared" si="48"/>
        <v>0</v>
      </c>
      <c r="F353" s="6"/>
      <c r="G353" s="6"/>
      <c r="H353" s="6">
        <f t="shared" si="49"/>
        <v>0</v>
      </c>
      <c r="I353" s="6">
        <f t="shared" si="53"/>
        <v>0</v>
      </c>
      <c r="J353" s="6">
        <f t="shared" si="54"/>
        <v>0</v>
      </c>
      <c r="K353" s="6">
        <f t="shared" si="52"/>
        <v>0</v>
      </c>
      <c r="L353" s="6">
        <f t="shared" si="50"/>
        <v>0</v>
      </c>
      <c r="M353" s="17">
        <f>VLOOKUP(B353,Encargos!$A$8:$B$652,2,0)</f>
        <v>2.4659999999999999E-3</v>
      </c>
    </row>
    <row r="354" spans="1:13" x14ac:dyDescent="0.35">
      <c r="A354">
        <f t="shared" si="55"/>
        <v>16</v>
      </c>
      <c r="B354" s="1">
        <v>55213</v>
      </c>
      <c r="C354" s="6">
        <f t="shared" si="51"/>
        <v>0</v>
      </c>
      <c r="D354" s="6">
        <f t="shared" si="47"/>
        <v>0</v>
      </c>
      <c r="E354" s="6">
        <f t="shared" si="48"/>
        <v>0</v>
      </c>
      <c r="F354" s="6"/>
      <c r="G354" s="6"/>
      <c r="H354" s="6">
        <f t="shared" si="49"/>
        <v>0</v>
      </c>
      <c r="I354" s="6">
        <f t="shared" si="53"/>
        <v>0</v>
      </c>
      <c r="J354" s="6">
        <f t="shared" si="54"/>
        <v>0</v>
      </c>
      <c r="K354" s="6">
        <f t="shared" si="52"/>
        <v>0</v>
      </c>
      <c r="L354" s="6">
        <f t="shared" si="50"/>
        <v>0</v>
      </c>
      <c r="M354" s="17">
        <f>VLOOKUP(B354,Encargos!$A$8:$B$652,2,0)</f>
        <v>2.4659999999999999E-3</v>
      </c>
    </row>
    <row r="355" spans="1:13" x14ac:dyDescent="0.35">
      <c r="A355">
        <f t="shared" si="55"/>
        <v>15</v>
      </c>
      <c r="B355" s="1">
        <v>55244</v>
      </c>
      <c r="C355" s="6">
        <f t="shared" si="51"/>
        <v>0</v>
      </c>
      <c r="D355" s="6">
        <f t="shared" si="47"/>
        <v>0</v>
      </c>
      <c r="E355" s="6">
        <f t="shared" si="48"/>
        <v>0</v>
      </c>
      <c r="F355" s="6"/>
      <c r="G355" s="6"/>
      <c r="H355" s="6">
        <f t="shared" si="49"/>
        <v>0</v>
      </c>
      <c r="I355" s="6">
        <f t="shared" si="53"/>
        <v>0</v>
      </c>
      <c r="J355" s="6">
        <f t="shared" si="54"/>
        <v>0</v>
      </c>
      <c r="K355" s="6">
        <f t="shared" si="52"/>
        <v>0</v>
      </c>
      <c r="L355" s="6">
        <f t="shared" si="50"/>
        <v>0</v>
      </c>
      <c r="M355" s="17">
        <f>VLOOKUP(B355,Encargos!$A$8:$B$652,2,0)</f>
        <v>2.4659999999999999E-3</v>
      </c>
    </row>
    <row r="356" spans="1:13" x14ac:dyDescent="0.35">
      <c r="A356">
        <f t="shared" si="55"/>
        <v>14</v>
      </c>
      <c r="B356" s="1">
        <v>55274</v>
      </c>
      <c r="C356" s="6">
        <f t="shared" si="51"/>
        <v>0</v>
      </c>
      <c r="D356" s="6">
        <f t="shared" si="47"/>
        <v>0</v>
      </c>
      <c r="E356" s="6">
        <f t="shared" si="48"/>
        <v>0</v>
      </c>
      <c r="F356" s="6"/>
      <c r="G356" s="6"/>
      <c r="H356" s="6">
        <f t="shared" si="49"/>
        <v>0</v>
      </c>
      <c r="I356" s="6">
        <f t="shared" si="53"/>
        <v>0</v>
      </c>
      <c r="J356" s="6">
        <f t="shared" si="54"/>
        <v>0</v>
      </c>
      <c r="K356" s="6">
        <f t="shared" si="52"/>
        <v>0</v>
      </c>
      <c r="L356" s="6">
        <f t="shared" si="50"/>
        <v>0</v>
      </c>
      <c r="M356" s="17">
        <f>VLOOKUP(B356,Encargos!$A$8:$B$652,2,0)</f>
        <v>2.4659999999999999E-3</v>
      </c>
    </row>
    <row r="357" spans="1:13" x14ac:dyDescent="0.35">
      <c r="A357">
        <f t="shared" si="55"/>
        <v>13</v>
      </c>
      <c r="B357" s="1">
        <v>55305</v>
      </c>
      <c r="C357" s="6">
        <f t="shared" si="51"/>
        <v>0</v>
      </c>
      <c r="D357" s="6">
        <f t="shared" si="47"/>
        <v>0</v>
      </c>
      <c r="E357" s="6">
        <f t="shared" si="48"/>
        <v>0</v>
      </c>
      <c r="F357" s="6"/>
      <c r="G357" s="6"/>
      <c r="H357" s="6">
        <f t="shared" si="49"/>
        <v>0</v>
      </c>
      <c r="I357" s="6">
        <f t="shared" si="53"/>
        <v>0</v>
      </c>
      <c r="J357" s="6">
        <f t="shared" si="54"/>
        <v>0</v>
      </c>
      <c r="K357" s="6">
        <f t="shared" si="52"/>
        <v>0</v>
      </c>
      <c r="L357" s="6">
        <f t="shared" si="50"/>
        <v>0</v>
      </c>
      <c r="M357" s="17">
        <f>VLOOKUP(B357,Encargos!$A$8:$B$652,2,0)</f>
        <v>2.4659999999999999E-3</v>
      </c>
    </row>
    <row r="358" spans="1:13" x14ac:dyDescent="0.35">
      <c r="A358">
        <f t="shared" si="55"/>
        <v>12</v>
      </c>
      <c r="B358" s="1">
        <v>55335</v>
      </c>
      <c r="C358" s="6">
        <f t="shared" si="51"/>
        <v>0</v>
      </c>
      <c r="D358" s="6">
        <f t="shared" si="47"/>
        <v>0</v>
      </c>
      <c r="E358" s="6">
        <f t="shared" si="48"/>
        <v>0</v>
      </c>
      <c r="F358" s="6"/>
      <c r="G358" s="6"/>
      <c r="H358" s="6">
        <f t="shared" si="49"/>
        <v>0</v>
      </c>
      <c r="I358" s="6">
        <f t="shared" si="53"/>
        <v>0</v>
      </c>
      <c r="J358" s="6">
        <f t="shared" si="54"/>
        <v>0</v>
      </c>
      <c r="K358" s="6">
        <f t="shared" si="52"/>
        <v>0</v>
      </c>
      <c r="L358" s="6">
        <f t="shared" si="50"/>
        <v>0</v>
      </c>
      <c r="M358" s="17">
        <f>VLOOKUP(B358,Encargos!$A$8:$B$652,2,0)</f>
        <v>2.4659999999999999E-3</v>
      </c>
    </row>
    <row r="359" spans="1:13" x14ac:dyDescent="0.35">
      <c r="A359">
        <f t="shared" si="55"/>
        <v>11</v>
      </c>
      <c r="B359" s="1">
        <v>55366</v>
      </c>
      <c r="C359" s="6">
        <f t="shared" si="51"/>
        <v>0</v>
      </c>
      <c r="D359" s="6">
        <f t="shared" si="47"/>
        <v>0</v>
      </c>
      <c r="E359" s="6">
        <f t="shared" si="48"/>
        <v>0</v>
      </c>
      <c r="F359" s="6"/>
      <c r="G359" s="6"/>
      <c r="H359" s="6">
        <f t="shared" si="49"/>
        <v>0</v>
      </c>
      <c r="I359" s="6">
        <f t="shared" si="53"/>
        <v>0</v>
      </c>
      <c r="J359" s="6">
        <f t="shared" si="54"/>
        <v>0</v>
      </c>
      <c r="K359" s="6">
        <f t="shared" si="52"/>
        <v>0</v>
      </c>
      <c r="L359" s="6">
        <f t="shared" si="50"/>
        <v>0</v>
      </c>
      <c r="M359" s="17">
        <f>VLOOKUP(B359,Encargos!$A$8:$B$652,2,0)</f>
        <v>2.4659999999999999E-3</v>
      </c>
    </row>
    <row r="360" spans="1:13" x14ac:dyDescent="0.35">
      <c r="A360">
        <f t="shared" si="55"/>
        <v>10</v>
      </c>
      <c r="B360" s="1">
        <v>55397</v>
      </c>
      <c r="C360" s="6">
        <f t="shared" si="51"/>
        <v>0</v>
      </c>
      <c r="D360" s="6">
        <f t="shared" si="47"/>
        <v>0</v>
      </c>
      <c r="E360" s="6">
        <f t="shared" si="48"/>
        <v>0</v>
      </c>
      <c r="F360" s="6"/>
      <c r="G360" s="6"/>
      <c r="H360" s="6">
        <f t="shared" si="49"/>
        <v>0</v>
      </c>
      <c r="I360" s="6">
        <f t="shared" si="53"/>
        <v>0</v>
      </c>
      <c r="J360" s="6">
        <f t="shared" si="54"/>
        <v>0</v>
      </c>
      <c r="K360" s="6">
        <f t="shared" si="52"/>
        <v>0</v>
      </c>
      <c r="L360" s="6">
        <f t="shared" si="50"/>
        <v>0</v>
      </c>
      <c r="M360" s="17">
        <f>VLOOKUP(B360,Encargos!$A$8:$B$652,2,0)</f>
        <v>2.4659999999999999E-3</v>
      </c>
    </row>
    <row r="361" spans="1:13" x14ac:dyDescent="0.35">
      <c r="A361">
        <f t="shared" si="55"/>
        <v>9</v>
      </c>
      <c r="B361" s="1">
        <v>55427</v>
      </c>
      <c r="C361" s="6">
        <f t="shared" si="51"/>
        <v>0</v>
      </c>
      <c r="D361" s="6">
        <f t="shared" si="47"/>
        <v>0</v>
      </c>
      <c r="E361" s="6">
        <f t="shared" si="48"/>
        <v>0</v>
      </c>
      <c r="F361" s="6"/>
      <c r="G361" s="6"/>
      <c r="H361" s="6">
        <f t="shared" si="49"/>
        <v>0</v>
      </c>
      <c r="I361" s="6">
        <f t="shared" si="53"/>
        <v>0</v>
      </c>
      <c r="J361" s="6">
        <f t="shared" si="54"/>
        <v>0</v>
      </c>
      <c r="K361" s="6">
        <f t="shared" si="52"/>
        <v>0</v>
      </c>
      <c r="L361" s="6">
        <f t="shared" si="50"/>
        <v>0</v>
      </c>
      <c r="M361" s="17">
        <f>VLOOKUP(B361,Encargos!$A$8:$B$652,2,0)</f>
        <v>2.4659999999999999E-3</v>
      </c>
    </row>
    <row r="362" spans="1:13" x14ac:dyDescent="0.35">
      <c r="A362">
        <f t="shared" si="55"/>
        <v>8</v>
      </c>
      <c r="B362" s="1">
        <v>55458</v>
      </c>
      <c r="C362" s="6">
        <f t="shared" si="51"/>
        <v>0</v>
      </c>
      <c r="D362" s="6">
        <f t="shared" si="47"/>
        <v>0</v>
      </c>
      <c r="E362" s="6">
        <f t="shared" si="48"/>
        <v>0</v>
      </c>
      <c r="F362" s="6"/>
      <c r="G362" s="6"/>
      <c r="H362" s="6">
        <f t="shared" si="49"/>
        <v>0</v>
      </c>
      <c r="I362" s="6">
        <f t="shared" si="53"/>
        <v>0</v>
      </c>
      <c r="J362" s="6">
        <f t="shared" si="54"/>
        <v>0</v>
      </c>
      <c r="K362" s="6">
        <f t="shared" si="52"/>
        <v>0</v>
      </c>
      <c r="L362" s="6">
        <f t="shared" si="50"/>
        <v>0</v>
      </c>
      <c r="M362" s="17">
        <f>VLOOKUP(B362,Encargos!$A$8:$B$652,2,0)</f>
        <v>2.4659999999999999E-3</v>
      </c>
    </row>
    <row r="363" spans="1:13" x14ac:dyDescent="0.35">
      <c r="A363">
        <f t="shared" si="55"/>
        <v>7</v>
      </c>
      <c r="B363" s="1">
        <v>55488</v>
      </c>
      <c r="C363" s="6">
        <f t="shared" si="51"/>
        <v>0</v>
      </c>
      <c r="D363" s="6">
        <f t="shared" si="47"/>
        <v>0</v>
      </c>
      <c r="E363" s="6">
        <f t="shared" si="48"/>
        <v>0</v>
      </c>
      <c r="F363" s="6"/>
      <c r="G363" s="6"/>
      <c r="H363" s="6">
        <f t="shared" si="49"/>
        <v>0</v>
      </c>
      <c r="I363" s="6">
        <f t="shared" si="53"/>
        <v>0</v>
      </c>
      <c r="J363" s="6">
        <f t="shared" si="54"/>
        <v>0</v>
      </c>
      <c r="K363" s="6">
        <f t="shared" si="52"/>
        <v>0</v>
      </c>
      <c r="L363" s="6">
        <f t="shared" si="50"/>
        <v>0</v>
      </c>
      <c r="M363" s="17">
        <f>VLOOKUP(B363,Encargos!$A$8:$B$652,2,0)</f>
        <v>2.4659999999999999E-3</v>
      </c>
    </row>
    <row r="364" spans="1:13" x14ac:dyDescent="0.35">
      <c r="A364">
        <f t="shared" si="55"/>
        <v>6</v>
      </c>
      <c r="B364" s="1">
        <v>55519</v>
      </c>
      <c r="C364" s="6">
        <f t="shared" si="51"/>
        <v>0</v>
      </c>
      <c r="D364" s="6">
        <f t="shared" si="47"/>
        <v>0</v>
      </c>
      <c r="E364" s="6">
        <f t="shared" si="48"/>
        <v>0</v>
      </c>
      <c r="F364" s="6"/>
      <c r="G364" s="6"/>
      <c r="H364" s="6">
        <f t="shared" si="49"/>
        <v>0</v>
      </c>
      <c r="I364" s="6">
        <f t="shared" si="53"/>
        <v>0</v>
      </c>
      <c r="J364" s="6">
        <f t="shared" si="54"/>
        <v>0</v>
      </c>
      <c r="K364" s="6">
        <f t="shared" si="52"/>
        <v>0</v>
      </c>
      <c r="L364" s="6">
        <f t="shared" si="50"/>
        <v>0</v>
      </c>
      <c r="M364" s="17">
        <f>VLOOKUP(B364,Encargos!$A$8:$B$652,2,0)</f>
        <v>2.4659999999999999E-3</v>
      </c>
    </row>
    <row r="365" spans="1:13" x14ac:dyDescent="0.35">
      <c r="A365">
        <f t="shared" si="55"/>
        <v>5</v>
      </c>
      <c r="B365" s="1">
        <v>55550</v>
      </c>
      <c r="C365" s="6">
        <f t="shared" si="51"/>
        <v>0</v>
      </c>
      <c r="D365" s="6">
        <f t="shared" si="47"/>
        <v>0</v>
      </c>
      <c r="E365" s="6">
        <f t="shared" si="48"/>
        <v>0</v>
      </c>
      <c r="F365" s="6"/>
      <c r="G365" s="6"/>
      <c r="H365" s="6">
        <f t="shared" si="49"/>
        <v>0</v>
      </c>
      <c r="I365" s="6">
        <f t="shared" si="53"/>
        <v>0</v>
      </c>
      <c r="J365" s="6">
        <f t="shared" si="54"/>
        <v>0</v>
      </c>
      <c r="K365" s="6">
        <f t="shared" si="52"/>
        <v>0</v>
      </c>
      <c r="L365" s="6">
        <f t="shared" si="50"/>
        <v>0</v>
      </c>
      <c r="M365" s="17">
        <f>VLOOKUP(B365,Encargos!$A$8:$B$652,2,0)</f>
        <v>2.4659999999999999E-3</v>
      </c>
    </row>
    <row r="366" spans="1:13" x14ac:dyDescent="0.35">
      <c r="A366">
        <f t="shared" si="55"/>
        <v>4</v>
      </c>
      <c r="B366" s="1">
        <v>55579</v>
      </c>
      <c r="C366" s="6">
        <f t="shared" si="51"/>
        <v>0</v>
      </c>
      <c r="D366" s="6">
        <f t="shared" si="47"/>
        <v>0</v>
      </c>
      <c r="E366" s="6">
        <f t="shared" si="48"/>
        <v>0</v>
      </c>
      <c r="F366" s="6"/>
      <c r="G366" s="6"/>
      <c r="H366" s="6">
        <f t="shared" si="49"/>
        <v>0</v>
      </c>
      <c r="I366" s="6">
        <f t="shared" si="53"/>
        <v>0</v>
      </c>
      <c r="J366" s="6">
        <f t="shared" si="54"/>
        <v>0</v>
      </c>
      <c r="K366" s="6">
        <f t="shared" si="52"/>
        <v>0</v>
      </c>
      <c r="L366" s="6">
        <f t="shared" si="50"/>
        <v>0</v>
      </c>
      <c r="M366" s="17">
        <f>VLOOKUP(B366,Encargos!$A$8:$B$652,2,0)</f>
        <v>2.4659999999999999E-3</v>
      </c>
    </row>
    <row r="367" spans="1:13" x14ac:dyDescent="0.35">
      <c r="A367">
        <f t="shared" si="55"/>
        <v>3</v>
      </c>
      <c r="B367" s="1">
        <v>55610</v>
      </c>
      <c r="C367" s="6">
        <f t="shared" si="51"/>
        <v>0</v>
      </c>
      <c r="D367" s="6">
        <f t="shared" si="47"/>
        <v>0</v>
      </c>
      <c r="E367" s="6">
        <f t="shared" si="48"/>
        <v>0</v>
      </c>
      <c r="F367" s="6"/>
      <c r="G367" s="6"/>
      <c r="H367" s="6">
        <f t="shared" si="49"/>
        <v>0</v>
      </c>
      <c r="I367" s="6">
        <f t="shared" si="53"/>
        <v>0</v>
      </c>
      <c r="J367" s="6">
        <f t="shared" si="54"/>
        <v>0</v>
      </c>
      <c r="K367" s="6">
        <f t="shared" si="52"/>
        <v>0</v>
      </c>
      <c r="L367" s="6">
        <f t="shared" ref="L367:L369" si="56">SUM(E367:H367)-I367</f>
        <v>0</v>
      </c>
      <c r="M367" s="17">
        <f>VLOOKUP(B367,Encargos!$A$8:$B$652,2,0)</f>
        <v>2.4659999999999999E-3</v>
      </c>
    </row>
    <row r="368" spans="1:13" x14ac:dyDescent="0.35">
      <c r="A368">
        <f t="shared" si="55"/>
        <v>2</v>
      </c>
      <c r="B368" s="1">
        <v>55640</v>
      </c>
      <c r="C368" s="6">
        <f t="shared" si="51"/>
        <v>0</v>
      </c>
      <c r="D368" s="6">
        <f t="shared" si="47"/>
        <v>0</v>
      </c>
      <c r="E368" s="6">
        <f t="shared" si="48"/>
        <v>0</v>
      </c>
      <c r="F368" s="6"/>
      <c r="G368" s="6"/>
      <c r="H368" s="6">
        <f t="shared" si="49"/>
        <v>0</v>
      </c>
      <c r="I368" s="6">
        <f t="shared" si="53"/>
        <v>0</v>
      </c>
      <c r="J368" s="6">
        <f t="shared" si="54"/>
        <v>0</v>
      </c>
      <c r="K368" s="6">
        <f t="shared" si="52"/>
        <v>0</v>
      </c>
      <c r="L368" s="6">
        <f t="shared" si="56"/>
        <v>0</v>
      </c>
      <c r="M368" s="17">
        <f>VLOOKUP(B368,Encargos!$A$8:$B$652,2,0)</f>
        <v>2.4659999999999999E-3</v>
      </c>
    </row>
    <row r="369" spans="1:13" x14ac:dyDescent="0.35">
      <c r="A369">
        <f t="shared" si="55"/>
        <v>1</v>
      </c>
      <c r="B369" s="1">
        <v>55671</v>
      </c>
      <c r="C369" s="6">
        <f t="shared" si="51"/>
        <v>0</v>
      </c>
      <c r="D369" s="6">
        <f t="shared" si="47"/>
        <v>0</v>
      </c>
      <c r="E369" s="6">
        <f t="shared" si="48"/>
        <v>0</v>
      </c>
      <c r="F369" s="6"/>
      <c r="G369" s="6"/>
      <c r="H369" s="6">
        <f t="shared" si="49"/>
        <v>0</v>
      </c>
      <c r="I369" s="6">
        <f t="shared" si="53"/>
        <v>0</v>
      </c>
      <c r="J369" s="6">
        <f t="shared" si="54"/>
        <v>0</v>
      </c>
      <c r="K369" s="6">
        <f t="shared" si="52"/>
        <v>0</v>
      </c>
      <c r="L369" s="6">
        <f t="shared" si="56"/>
        <v>0</v>
      </c>
      <c r="M369" s="17">
        <f>VLOOKUP(B369,Encargos!$A$8:$B$652,2,0)</f>
        <v>2.4659999999999999E-3</v>
      </c>
    </row>
    <row r="370" spans="1:13" x14ac:dyDescent="0.35">
      <c r="B370" s="1"/>
      <c r="C370" s="16"/>
      <c r="D370" s="16"/>
      <c r="E370" s="16"/>
      <c r="F370" s="16"/>
      <c r="G370" s="29"/>
      <c r="H370" s="16"/>
      <c r="I370" s="18"/>
      <c r="J370" s="16"/>
      <c r="K370" s="19"/>
      <c r="L370" s="16"/>
      <c r="M370" s="17" t="e">
        <f>VLOOKUP(B370,Encargos!$A$8:$B$652,2,0)</f>
        <v>#N/A</v>
      </c>
    </row>
    <row r="371" spans="1:13" x14ac:dyDescent="0.35">
      <c r="B371" s="1"/>
      <c r="M371" s="17" t="e">
        <f>VLOOKUP(B371,Encargos!$A$8:$B$652,2,0)</f>
        <v>#N/A</v>
      </c>
    </row>
    <row r="372" spans="1:13" x14ac:dyDescent="0.35">
      <c r="B372" s="1"/>
      <c r="M372" s="17" t="e">
        <f>VLOOKUP(B372,Encargos!$A$8:$B$652,2,0)</f>
        <v>#N/A</v>
      </c>
    </row>
    <row r="373" spans="1:13" x14ac:dyDescent="0.35">
      <c r="B373" s="1"/>
      <c r="M373" s="17" t="e">
        <f>VLOOKUP(B373,Encargos!$A$8:$B$652,2,0)</f>
        <v>#N/A</v>
      </c>
    </row>
    <row r="374" spans="1:13" x14ac:dyDescent="0.35">
      <c r="B374" s="1"/>
      <c r="M374" s="17" t="e">
        <f>VLOOKUP(B374,Encargos!$A$8:$B$652,2,0)</f>
        <v>#N/A</v>
      </c>
    </row>
    <row r="375" spans="1:13" x14ac:dyDescent="0.35">
      <c r="B375" s="1"/>
      <c r="M375" s="17" t="e">
        <f>VLOOKUP(B375,Encargos!$A$8:$B$652,2,0)</f>
        <v>#N/A</v>
      </c>
    </row>
    <row r="376" spans="1:13" x14ac:dyDescent="0.35">
      <c r="B376" s="1"/>
      <c r="M376" s="17" t="e">
        <f>VLOOKUP(B376,Encargos!$A$8:$B$652,2,0)</f>
        <v>#N/A</v>
      </c>
    </row>
    <row r="377" spans="1:13" x14ac:dyDescent="0.35">
      <c r="B377" s="1"/>
      <c r="M377" s="17" t="e">
        <f>VLOOKUP(B377,Encargos!$A$8:$B$652,2,0)</f>
        <v>#N/A</v>
      </c>
    </row>
    <row r="378" spans="1:13" x14ac:dyDescent="0.35">
      <c r="B378" s="1"/>
      <c r="M378" s="17" t="e">
        <f>VLOOKUP(B378,Encargos!$A$8:$B$652,2,0)</f>
        <v>#N/A</v>
      </c>
    </row>
    <row r="379" spans="1:13" x14ac:dyDescent="0.35">
      <c r="B379" s="1"/>
      <c r="M379" s="17" t="e">
        <f>VLOOKUP(B379,Encargos!$A$8:$B$652,2,0)</f>
        <v>#N/A</v>
      </c>
    </row>
    <row r="380" spans="1:13" x14ac:dyDescent="0.35">
      <c r="B380" s="1"/>
      <c r="M380" s="17" t="e">
        <f>VLOOKUP(B380,Encargos!$A$8:$B$652,2,0)</f>
        <v>#N/A</v>
      </c>
    </row>
    <row r="381" spans="1:13" x14ac:dyDescent="0.35">
      <c r="B381" s="1"/>
      <c r="M381" s="17" t="e">
        <f>VLOOKUP(B381,Encargos!$A$8:$B$652,2,0)</f>
        <v>#N/A</v>
      </c>
    </row>
    <row r="382" spans="1:13" x14ac:dyDescent="0.35">
      <c r="B382" s="1"/>
      <c r="M382" s="17" t="e">
        <f>VLOOKUP(B382,Encargos!$A$8:$B$652,2,0)</f>
        <v>#N/A</v>
      </c>
    </row>
    <row r="383" spans="1:13" x14ac:dyDescent="0.35">
      <c r="B383" s="1"/>
      <c r="M383" s="17" t="e">
        <f>VLOOKUP(B383,Encargos!$A$8:$B$652,2,0)</f>
        <v>#N/A</v>
      </c>
    </row>
    <row r="384" spans="1:13" x14ac:dyDescent="0.35">
      <c r="B384" s="1"/>
      <c r="M384" s="17" t="e">
        <f>VLOOKUP(B384,Encargos!$A$8:$B$652,2,0)</f>
        <v>#N/A</v>
      </c>
    </row>
    <row r="385" spans="2:13" x14ac:dyDescent="0.35">
      <c r="B385" s="1"/>
      <c r="M385" s="17" t="e">
        <f>VLOOKUP(B385,Encargos!$A$8:$B$652,2,0)</f>
        <v>#N/A</v>
      </c>
    </row>
    <row r="386" spans="2:13" x14ac:dyDescent="0.35">
      <c r="B386" s="1"/>
      <c r="M386" s="17" t="e">
        <f>VLOOKUP(B386,Encargos!$A$8:$B$652,2,0)</f>
        <v>#N/A</v>
      </c>
    </row>
    <row r="387" spans="2:13" x14ac:dyDescent="0.35">
      <c r="B387" s="1"/>
      <c r="M387" s="17" t="e">
        <f>VLOOKUP(B387,Encargos!$A$8:$B$652,2,0)</f>
        <v>#N/A</v>
      </c>
    </row>
    <row r="388" spans="2:13" x14ac:dyDescent="0.35">
      <c r="B388" s="1"/>
      <c r="M388" s="17" t="e">
        <f>VLOOKUP(B388,Encargos!$A$8:$B$652,2,0)</f>
        <v>#N/A</v>
      </c>
    </row>
    <row r="389" spans="2:13" x14ac:dyDescent="0.35">
      <c r="B389" s="1"/>
      <c r="M389" s="17" t="e">
        <f>VLOOKUP(B389,Encargos!$A$8:$B$652,2,0)</f>
        <v>#N/A</v>
      </c>
    </row>
    <row r="390" spans="2:13" x14ac:dyDescent="0.35">
      <c r="B390" s="1"/>
      <c r="M390" s="17" t="e">
        <f>VLOOKUP(B390,Encargos!$A$8:$B$652,2,0)</f>
        <v>#N/A</v>
      </c>
    </row>
    <row r="391" spans="2:13" x14ac:dyDescent="0.35">
      <c r="B391" s="1"/>
      <c r="M391" s="17" t="e">
        <f>VLOOKUP(B391,Encargos!$A$8:$B$652,2,0)</f>
        <v>#N/A</v>
      </c>
    </row>
    <row r="392" spans="2:13" x14ac:dyDescent="0.35">
      <c r="B392" s="1"/>
      <c r="M392" s="17" t="e">
        <f>VLOOKUP(B392,Encargos!$A$8:$B$652,2,0)</f>
        <v>#N/A</v>
      </c>
    </row>
    <row r="393" spans="2:13" x14ac:dyDescent="0.35">
      <c r="B393" s="1"/>
      <c r="M393" s="17" t="e">
        <f>VLOOKUP(B393,Encargos!$A$8:$B$652,2,0)</f>
        <v>#N/A</v>
      </c>
    </row>
    <row r="394" spans="2:13" x14ac:dyDescent="0.35">
      <c r="B394" s="1"/>
      <c r="M394" s="17" t="e">
        <f>VLOOKUP(B394,Encargos!$A$8:$B$652,2,0)</f>
        <v>#N/A</v>
      </c>
    </row>
    <row r="395" spans="2:13" x14ac:dyDescent="0.35">
      <c r="B395" s="1"/>
      <c r="M395" s="17" t="e">
        <f>VLOOKUP(B395,Encargos!$A$8:$B$652,2,0)</f>
        <v>#N/A</v>
      </c>
    </row>
    <row r="396" spans="2:13" x14ac:dyDescent="0.35">
      <c r="B396" s="1"/>
      <c r="M396" s="17" t="e">
        <f>VLOOKUP(B396,Encargos!$A$8:$B$652,2,0)</f>
        <v>#N/A</v>
      </c>
    </row>
    <row r="397" spans="2:13" x14ac:dyDescent="0.35">
      <c r="B397" s="1"/>
      <c r="M397" s="17" t="e">
        <f>VLOOKUP(B397,Encargos!$A$8:$B$652,2,0)</f>
        <v>#N/A</v>
      </c>
    </row>
    <row r="398" spans="2:13" x14ac:dyDescent="0.35">
      <c r="B398" s="1"/>
      <c r="M398" s="17" t="e">
        <f>VLOOKUP(B398,Encargos!$A$8:$B$652,2,0)</f>
        <v>#N/A</v>
      </c>
    </row>
    <row r="399" spans="2:13" x14ac:dyDescent="0.35">
      <c r="B399" s="1"/>
      <c r="M399" s="17" t="e">
        <f>VLOOKUP(B399,Encargos!$A$8:$B$652,2,0)</f>
        <v>#N/A</v>
      </c>
    </row>
    <row r="400" spans="2:13" x14ac:dyDescent="0.35">
      <c r="B400" s="1"/>
      <c r="M400" s="17" t="e">
        <f>VLOOKUP(B400,Encargos!$A$8:$B$652,2,0)</f>
        <v>#N/A</v>
      </c>
    </row>
    <row r="401" spans="2:13" x14ac:dyDescent="0.35">
      <c r="B401" s="1"/>
      <c r="M401" s="17" t="e">
        <f>VLOOKUP(B401,Encargos!$A$8:$B$652,2,0)</f>
        <v>#N/A</v>
      </c>
    </row>
    <row r="402" spans="2:13" x14ac:dyDescent="0.35">
      <c r="B402" s="1"/>
    </row>
    <row r="403" spans="2:13" x14ac:dyDescent="0.35">
      <c r="B403" s="1"/>
    </row>
    <row r="404" spans="2:13" x14ac:dyDescent="0.35">
      <c r="B404" s="1"/>
    </row>
    <row r="405" spans="2:13" x14ac:dyDescent="0.35">
      <c r="B405" s="1"/>
    </row>
    <row r="406" spans="2:13" x14ac:dyDescent="0.35">
      <c r="B406" s="1"/>
    </row>
    <row r="407" spans="2:13" x14ac:dyDescent="0.35">
      <c r="B407" s="1"/>
    </row>
    <row r="408" spans="2:13" x14ac:dyDescent="0.35">
      <c r="B408" s="1"/>
    </row>
    <row r="409" spans="2:13" x14ac:dyDescent="0.35">
      <c r="B409" s="1"/>
    </row>
    <row r="410" spans="2:13" x14ac:dyDescent="0.35">
      <c r="B410" s="1"/>
    </row>
    <row r="411" spans="2:13" x14ac:dyDescent="0.35">
      <c r="B411" s="1"/>
    </row>
    <row r="412" spans="2:13" x14ac:dyDescent="0.35">
      <c r="B412" s="1"/>
    </row>
    <row r="413" spans="2:13" x14ac:dyDescent="0.35">
      <c r="B413" s="1"/>
    </row>
    <row r="414" spans="2:13" x14ac:dyDescent="0.35">
      <c r="B414" s="1"/>
    </row>
    <row r="415" spans="2:13" x14ac:dyDescent="0.35">
      <c r="B415" s="1"/>
    </row>
    <row r="416" spans="2:13" x14ac:dyDescent="0.35">
      <c r="B416" s="1"/>
    </row>
    <row r="417" spans="2:2" x14ac:dyDescent="0.35">
      <c r="B417" s="1"/>
    </row>
    <row r="418" spans="2:2" x14ac:dyDescent="0.35">
      <c r="B418" s="1"/>
    </row>
    <row r="419" spans="2:2" x14ac:dyDescent="0.35">
      <c r="B419" s="1"/>
    </row>
    <row r="420" spans="2:2" x14ac:dyDescent="0.35">
      <c r="B420" s="1"/>
    </row>
    <row r="421" spans="2:2" x14ac:dyDescent="0.35">
      <c r="B421" s="1"/>
    </row>
    <row r="422" spans="2:2" x14ac:dyDescent="0.35">
      <c r="B422" s="1"/>
    </row>
    <row r="423" spans="2:2" x14ac:dyDescent="0.35">
      <c r="B423" s="1"/>
    </row>
    <row r="424" spans="2:2" x14ac:dyDescent="0.35">
      <c r="B424" s="1"/>
    </row>
    <row r="425" spans="2:2" x14ac:dyDescent="0.35">
      <c r="B425" s="1"/>
    </row>
    <row r="426" spans="2:2" x14ac:dyDescent="0.35">
      <c r="B426" s="1"/>
    </row>
    <row r="427" spans="2:2" x14ac:dyDescent="0.35">
      <c r="B427" s="1"/>
    </row>
    <row r="428" spans="2:2" x14ac:dyDescent="0.35">
      <c r="B428" s="1"/>
    </row>
    <row r="429" spans="2:2" x14ac:dyDescent="0.35">
      <c r="B429" s="1"/>
    </row>
    <row r="430" spans="2:2" x14ac:dyDescent="0.35">
      <c r="B430" s="1"/>
    </row>
    <row r="431" spans="2:2" x14ac:dyDescent="0.35">
      <c r="B431" s="1"/>
    </row>
    <row r="432" spans="2:2" x14ac:dyDescent="0.35">
      <c r="B432" s="1"/>
    </row>
    <row r="433" spans="2:2" x14ac:dyDescent="0.35">
      <c r="B433" s="1"/>
    </row>
    <row r="434" spans="2:2" x14ac:dyDescent="0.35">
      <c r="B434" s="1"/>
    </row>
    <row r="435" spans="2:2" x14ac:dyDescent="0.35">
      <c r="B435" s="1"/>
    </row>
    <row r="436" spans="2:2" x14ac:dyDescent="0.35">
      <c r="B436" s="1"/>
    </row>
    <row r="437" spans="2:2" x14ac:dyDescent="0.35">
      <c r="B437" s="1"/>
    </row>
    <row r="438" spans="2:2" x14ac:dyDescent="0.35">
      <c r="B438" s="1"/>
    </row>
    <row r="439" spans="2:2" x14ac:dyDescent="0.35">
      <c r="B439" s="1"/>
    </row>
    <row r="440" spans="2:2" x14ac:dyDescent="0.35">
      <c r="B440" s="1"/>
    </row>
    <row r="441" spans="2:2" x14ac:dyDescent="0.35">
      <c r="B441" s="1"/>
    </row>
    <row r="442" spans="2:2" x14ac:dyDescent="0.35">
      <c r="B442" s="1"/>
    </row>
    <row r="443" spans="2:2" x14ac:dyDescent="0.35">
      <c r="B443" s="1"/>
    </row>
    <row r="444" spans="2:2" x14ac:dyDescent="0.35">
      <c r="B444" s="1"/>
    </row>
    <row r="445" spans="2:2" x14ac:dyDescent="0.35">
      <c r="B445" s="1"/>
    </row>
    <row r="446" spans="2:2" x14ac:dyDescent="0.35">
      <c r="B446" s="1"/>
    </row>
    <row r="447" spans="2:2" x14ac:dyDescent="0.35">
      <c r="B447" s="1"/>
    </row>
    <row r="448" spans="2:2" x14ac:dyDescent="0.35">
      <c r="B448" s="1"/>
    </row>
    <row r="449" spans="2:2" x14ac:dyDescent="0.35">
      <c r="B449" s="1"/>
    </row>
    <row r="450" spans="2:2" x14ac:dyDescent="0.35">
      <c r="B450" s="1"/>
    </row>
    <row r="451" spans="2:2" x14ac:dyDescent="0.35">
      <c r="B451" s="1"/>
    </row>
    <row r="452" spans="2:2" x14ac:dyDescent="0.35">
      <c r="B452" s="1"/>
    </row>
    <row r="453" spans="2:2" x14ac:dyDescent="0.35">
      <c r="B453" s="1"/>
    </row>
    <row r="454" spans="2:2" x14ac:dyDescent="0.35">
      <c r="B454" s="1"/>
    </row>
    <row r="455" spans="2:2" x14ac:dyDescent="0.35">
      <c r="B455" s="1"/>
    </row>
    <row r="456" spans="2:2" x14ac:dyDescent="0.35">
      <c r="B456" s="1"/>
    </row>
    <row r="457" spans="2:2" x14ac:dyDescent="0.35">
      <c r="B457" s="1"/>
    </row>
    <row r="458" spans="2:2" x14ac:dyDescent="0.35">
      <c r="B458" s="1"/>
    </row>
    <row r="459" spans="2:2" x14ac:dyDescent="0.35">
      <c r="B459" s="1"/>
    </row>
    <row r="460" spans="2:2" x14ac:dyDescent="0.35">
      <c r="B460" s="1"/>
    </row>
    <row r="461" spans="2:2" x14ac:dyDescent="0.35">
      <c r="B461" s="1"/>
    </row>
    <row r="462" spans="2:2" x14ac:dyDescent="0.35">
      <c r="B462" s="1"/>
    </row>
    <row r="463" spans="2:2" x14ac:dyDescent="0.35">
      <c r="B463" s="1"/>
    </row>
    <row r="464" spans="2:2" x14ac:dyDescent="0.35">
      <c r="B464" s="1"/>
    </row>
    <row r="465" spans="2:2" x14ac:dyDescent="0.35">
      <c r="B465" s="1"/>
    </row>
    <row r="466" spans="2:2" x14ac:dyDescent="0.35">
      <c r="B466" s="1"/>
    </row>
    <row r="467" spans="2:2" x14ac:dyDescent="0.35">
      <c r="B467" s="1"/>
    </row>
    <row r="468" spans="2:2" x14ac:dyDescent="0.35">
      <c r="B468" s="1"/>
    </row>
    <row r="469" spans="2:2" x14ac:dyDescent="0.35">
      <c r="B469" s="1"/>
    </row>
    <row r="470" spans="2:2" x14ac:dyDescent="0.35">
      <c r="B470" s="1"/>
    </row>
    <row r="471" spans="2:2" x14ac:dyDescent="0.35">
      <c r="B471" s="1"/>
    </row>
    <row r="472" spans="2:2" x14ac:dyDescent="0.35">
      <c r="B472" s="1"/>
    </row>
    <row r="473" spans="2:2" x14ac:dyDescent="0.35">
      <c r="B473" s="1"/>
    </row>
    <row r="474" spans="2:2" x14ac:dyDescent="0.35">
      <c r="B474" s="1"/>
    </row>
    <row r="475" spans="2:2" x14ac:dyDescent="0.35">
      <c r="B475" s="1"/>
    </row>
    <row r="476" spans="2:2" x14ac:dyDescent="0.35">
      <c r="B476" s="1"/>
    </row>
    <row r="477" spans="2:2" x14ac:dyDescent="0.35">
      <c r="B477" s="1"/>
    </row>
    <row r="478" spans="2:2" x14ac:dyDescent="0.35">
      <c r="B478" s="1"/>
    </row>
    <row r="479" spans="2:2" x14ac:dyDescent="0.35">
      <c r="B479" s="1"/>
    </row>
    <row r="480" spans="2:2" x14ac:dyDescent="0.35">
      <c r="B480" s="1"/>
    </row>
    <row r="481" spans="2:2" x14ac:dyDescent="0.35">
      <c r="B481" s="1"/>
    </row>
    <row r="482" spans="2:2" x14ac:dyDescent="0.35">
      <c r="B482" s="1"/>
    </row>
    <row r="483" spans="2:2" x14ac:dyDescent="0.35">
      <c r="B483" s="1"/>
    </row>
    <row r="484" spans="2:2" x14ac:dyDescent="0.35">
      <c r="B484" s="1"/>
    </row>
    <row r="485" spans="2:2" x14ac:dyDescent="0.35">
      <c r="B485" s="1"/>
    </row>
    <row r="486" spans="2:2" x14ac:dyDescent="0.35">
      <c r="B486" s="1"/>
    </row>
    <row r="487" spans="2:2" x14ac:dyDescent="0.35">
      <c r="B487" s="1"/>
    </row>
    <row r="488" spans="2:2" x14ac:dyDescent="0.35">
      <c r="B488" s="1"/>
    </row>
    <row r="489" spans="2:2" x14ac:dyDescent="0.35">
      <c r="B489" s="1"/>
    </row>
    <row r="490" spans="2:2" x14ac:dyDescent="0.35">
      <c r="B490" s="1"/>
    </row>
    <row r="491" spans="2:2" x14ac:dyDescent="0.35">
      <c r="B491" s="1"/>
    </row>
    <row r="492" spans="2:2" x14ac:dyDescent="0.35">
      <c r="B492" s="1"/>
    </row>
    <row r="493" spans="2:2" x14ac:dyDescent="0.35">
      <c r="B493" s="1"/>
    </row>
    <row r="494" spans="2:2" x14ac:dyDescent="0.35">
      <c r="B494" s="1"/>
    </row>
    <row r="495" spans="2:2" x14ac:dyDescent="0.35">
      <c r="B495" s="1"/>
    </row>
    <row r="496" spans="2:2" x14ac:dyDescent="0.35">
      <c r="B496" s="1"/>
    </row>
    <row r="497" spans="2:2" x14ac:dyDescent="0.35">
      <c r="B497" s="1"/>
    </row>
    <row r="498" spans="2:2" x14ac:dyDescent="0.35">
      <c r="B498" s="1"/>
    </row>
    <row r="499" spans="2:2" x14ac:dyDescent="0.35">
      <c r="B499" s="1"/>
    </row>
    <row r="500" spans="2:2" x14ac:dyDescent="0.35">
      <c r="B500" s="1"/>
    </row>
    <row r="501" spans="2:2" x14ac:dyDescent="0.35">
      <c r="B501" s="1"/>
    </row>
    <row r="502" spans="2:2" x14ac:dyDescent="0.35">
      <c r="B502" s="1"/>
    </row>
    <row r="503" spans="2:2" x14ac:dyDescent="0.35">
      <c r="B503" s="1"/>
    </row>
    <row r="504" spans="2:2" x14ac:dyDescent="0.35">
      <c r="B504" s="1"/>
    </row>
    <row r="505" spans="2:2" x14ac:dyDescent="0.35">
      <c r="B505" s="1"/>
    </row>
    <row r="506" spans="2:2" x14ac:dyDescent="0.35">
      <c r="B506" s="1"/>
    </row>
    <row r="507" spans="2:2" x14ac:dyDescent="0.35">
      <c r="B507" s="1"/>
    </row>
    <row r="508" spans="2:2" x14ac:dyDescent="0.35">
      <c r="B508" s="1"/>
    </row>
    <row r="509" spans="2:2" x14ac:dyDescent="0.35">
      <c r="B509" s="1"/>
    </row>
    <row r="510" spans="2:2" x14ac:dyDescent="0.35">
      <c r="B510" s="1"/>
    </row>
    <row r="511" spans="2:2" x14ac:dyDescent="0.35">
      <c r="B511" s="1"/>
    </row>
    <row r="512" spans="2:2" x14ac:dyDescent="0.35">
      <c r="B512" s="1"/>
    </row>
    <row r="513" spans="2:2" x14ac:dyDescent="0.35">
      <c r="B513" s="1"/>
    </row>
    <row r="514" spans="2:2" x14ac:dyDescent="0.35">
      <c r="B514" s="1"/>
    </row>
    <row r="515" spans="2:2" x14ac:dyDescent="0.35">
      <c r="B515" s="1"/>
    </row>
    <row r="516" spans="2:2" x14ac:dyDescent="0.35">
      <c r="B516" s="1"/>
    </row>
    <row r="517" spans="2:2" x14ac:dyDescent="0.35">
      <c r="B517" s="1"/>
    </row>
    <row r="518" spans="2:2" x14ac:dyDescent="0.35">
      <c r="B518" s="1"/>
    </row>
    <row r="519" spans="2:2" x14ac:dyDescent="0.35">
      <c r="B519" s="1"/>
    </row>
    <row r="520" spans="2:2" x14ac:dyDescent="0.35">
      <c r="B520" s="1"/>
    </row>
    <row r="521" spans="2:2" x14ac:dyDescent="0.35">
      <c r="B521" s="1"/>
    </row>
    <row r="522" spans="2:2" x14ac:dyDescent="0.35">
      <c r="B522" s="1"/>
    </row>
    <row r="523" spans="2:2" x14ac:dyDescent="0.35">
      <c r="B523" s="1"/>
    </row>
    <row r="524" spans="2:2" x14ac:dyDescent="0.35">
      <c r="B524" s="1"/>
    </row>
    <row r="525" spans="2:2" x14ac:dyDescent="0.35">
      <c r="B525" s="1"/>
    </row>
    <row r="526" spans="2:2" x14ac:dyDescent="0.35">
      <c r="B526" s="1"/>
    </row>
    <row r="527" spans="2:2" x14ac:dyDescent="0.35">
      <c r="B527" s="1"/>
    </row>
    <row r="528" spans="2:2" x14ac:dyDescent="0.35">
      <c r="B528" s="1"/>
    </row>
    <row r="529" spans="2:2" x14ac:dyDescent="0.35">
      <c r="B529" s="1"/>
    </row>
    <row r="530" spans="2:2" x14ac:dyDescent="0.35">
      <c r="B530" s="1"/>
    </row>
    <row r="531" spans="2:2" x14ac:dyDescent="0.35">
      <c r="B531" s="1"/>
    </row>
    <row r="532" spans="2:2" x14ac:dyDescent="0.35">
      <c r="B532" s="1"/>
    </row>
    <row r="533" spans="2:2" x14ac:dyDescent="0.35">
      <c r="B533" s="1"/>
    </row>
    <row r="534" spans="2:2" x14ac:dyDescent="0.35">
      <c r="B534" s="1"/>
    </row>
    <row r="535" spans="2:2" x14ac:dyDescent="0.35">
      <c r="B535" s="1"/>
    </row>
    <row r="536" spans="2:2" x14ac:dyDescent="0.35">
      <c r="B536" s="1"/>
    </row>
    <row r="537" spans="2:2" x14ac:dyDescent="0.35">
      <c r="B537" s="1"/>
    </row>
    <row r="538" spans="2:2" x14ac:dyDescent="0.35">
      <c r="B538" s="1"/>
    </row>
    <row r="539" spans="2:2" x14ac:dyDescent="0.35">
      <c r="B539" s="1"/>
    </row>
    <row r="540" spans="2:2" x14ac:dyDescent="0.35">
      <c r="B540" s="1"/>
    </row>
    <row r="541" spans="2:2" x14ac:dyDescent="0.35">
      <c r="B541" s="1"/>
    </row>
    <row r="542" spans="2:2" x14ac:dyDescent="0.35">
      <c r="B542" s="1"/>
    </row>
    <row r="543" spans="2:2" x14ac:dyDescent="0.35">
      <c r="B543" s="1"/>
    </row>
    <row r="544" spans="2:2" x14ac:dyDescent="0.35">
      <c r="B544" s="1"/>
    </row>
    <row r="545" spans="2:2" x14ac:dyDescent="0.35">
      <c r="B545" s="1"/>
    </row>
    <row r="546" spans="2:2" x14ac:dyDescent="0.35">
      <c r="B546" s="1"/>
    </row>
    <row r="547" spans="2:2" x14ac:dyDescent="0.35">
      <c r="B547" s="1"/>
    </row>
    <row r="548" spans="2:2" x14ac:dyDescent="0.35">
      <c r="B548" s="1"/>
    </row>
    <row r="549" spans="2:2" x14ac:dyDescent="0.35">
      <c r="B549" s="1"/>
    </row>
    <row r="550" spans="2:2" x14ac:dyDescent="0.35">
      <c r="B550" s="1"/>
    </row>
    <row r="551" spans="2:2" x14ac:dyDescent="0.35">
      <c r="B551" s="1"/>
    </row>
    <row r="552" spans="2:2" x14ac:dyDescent="0.35">
      <c r="B552" s="1"/>
    </row>
    <row r="553" spans="2:2" x14ac:dyDescent="0.35">
      <c r="B553" s="1"/>
    </row>
    <row r="554" spans="2:2" x14ac:dyDescent="0.35">
      <c r="B554" s="1"/>
    </row>
    <row r="555" spans="2:2" x14ac:dyDescent="0.35">
      <c r="B555" s="1"/>
    </row>
    <row r="556" spans="2:2" x14ac:dyDescent="0.35">
      <c r="B556" s="1"/>
    </row>
    <row r="557" spans="2:2" x14ac:dyDescent="0.35">
      <c r="B557" s="1"/>
    </row>
    <row r="558" spans="2:2" x14ac:dyDescent="0.35">
      <c r="B558" s="1"/>
    </row>
    <row r="559" spans="2:2" x14ac:dyDescent="0.35">
      <c r="B559" s="1"/>
    </row>
    <row r="560" spans="2:2" x14ac:dyDescent="0.35">
      <c r="B560" s="1"/>
    </row>
    <row r="561" spans="2:2" x14ac:dyDescent="0.35">
      <c r="B561" s="1"/>
    </row>
    <row r="562" spans="2:2" x14ac:dyDescent="0.35">
      <c r="B562" s="1"/>
    </row>
    <row r="563" spans="2:2" x14ac:dyDescent="0.35">
      <c r="B563" s="1"/>
    </row>
    <row r="564" spans="2:2" x14ac:dyDescent="0.35">
      <c r="B564" s="1"/>
    </row>
    <row r="565" spans="2:2" x14ac:dyDescent="0.35">
      <c r="B565" s="1"/>
    </row>
    <row r="566" spans="2:2" x14ac:dyDescent="0.35">
      <c r="B566" s="1"/>
    </row>
    <row r="567" spans="2:2" x14ac:dyDescent="0.35">
      <c r="B567" s="1"/>
    </row>
    <row r="568" spans="2:2" x14ac:dyDescent="0.35">
      <c r="B568" s="1"/>
    </row>
    <row r="569" spans="2:2" x14ac:dyDescent="0.35">
      <c r="B569" s="1"/>
    </row>
    <row r="570" spans="2:2" x14ac:dyDescent="0.35">
      <c r="B570" s="1"/>
    </row>
    <row r="571" spans="2:2" x14ac:dyDescent="0.35">
      <c r="B571" s="1"/>
    </row>
    <row r="572" spans="2:2" x14ac:dyDescent="0.35">
      <c r="B572" s="1"/>
    </row>
    <row r="573" spans="2:2" x14ac:dyDescent="0.35">
      <c r="B573" s="1"/>
    </row>
    <row r="574" spans="2:2" x14ac:dyDescent="0.35">
      <c r="B574" s="1"/>
    </row>
    <row r="575" spans="2:2" x14ac:dyDescent="0.35">
      <c r="B575" s="1"/>
    </row>
    <row r="576" spans="2:2" x14ac:dyDescent="0.35">
      <c r="B576" s="1"/>
    </row>
    <row r="577" spans="2:2" x14ac:dyDescent="0.35">
      <c r="B577" s="1"/>
    </row>
    <row r="578" spans="2:2" x14ac:dyDescent="0.35">
      <c r="B578" s="1"/>
    </row>
    <row r="579" spans="2:2" x14ac:dyDescent="0.35">
      <c r="B579" s="1"/>
    </row>
    <row r="580" spans="2:2" x14ac:dyDescent="0.35">
      <c r="B580" s="1"/>
    </row>
    <row r="581" spans="2:2" x14ac:dyDescent="0.35">
      <c r="B581" s="1"/>
    </row>
    <row r="582" spans="2:2" x14ac:dyDescent="0.35">
      <c r="B582" s="1"/>
    </row>
    <row r="583" spans="2:2" x14ac:dyDescent="0.35">
      <c r="B583" s="1"/>
    </row>
    <row r="584" spans="2:2" x14ac:dyDescent="0.35">
      <c r="B584" s="1"/>
    </row>
    <row r="585" spans="2:2" x14ac:dyDescent="0.35">
      <c r="B585" s="1"/>
    </row>
    <row r="586" spans="2:2" x14ac:dyDescent="0.35">
      <c r="B586" s="1"/>
    </row>
    <row r="587" spans="2:2" x14ac:dyDescent="0.35">
      <c r="B587" s="1"/>
    </row>
    <row r="588" spans="2:2" x14ac:dyDescent="0.35">
      <c r="B588" s="1"/>
    </row>
    <row r="589" spans="2:2" x14ac:dyDescent="0.35">
      <c r="B589" s="1"/>
    </row>
    <row r="590" spans="2:2" x14ac:dyDescent="0.35">
      <c r="B590" s="1"/>
    </row>
    <row r="591" spans="2:2" x14ac:dyDescent="0.35">
      <c r="B591" s="1"/>
    </row>
    <row r="592" spans="2:2" x14ac:dyDescent="0.35">
      <c r="B592" s="1"/>
    </row>
    <row r="593" spans="2:2" x14ac:dyDescent="0.35">
      <c r="B593" s="1"/>
    </row>
    <row r="594" spans="2:2" x14ac:dyDescent="0.35">
      <c r="B594" s="1"/>
    </row>
    <row r="595" spans="2:2" x14ac:dyDescent="0.35">
      <c r="B595" s="1"/>
    </row>
    <row r="596" spans="2:2" x14ac:dyDescent="0.35">
      <c r="B596" s="1"/>
    </row>
    <row r="597" spans="2:2" x14ac:dyDescent="0.35">
      <c r="B597" s="1"/>
    </row>
    <row r="598" spans="2:2" x14ac:dyDescent="0.35">
      <c r="B598" s="1"/>
    </row>
    <row r="599" spans="2:2" x14ac:dyDescent="0.35">
      <c r="B599" s="1"/>
    </row>
    <row r="600" spans="2:2" x14ac:dyDescent="0.35">
      <c r="B600" s="1"/>
    </row>
    <row r="601" spans="2:2" x14ac:dyDescent="0.35">
      <c r="B601" s="1"/>
    </row>
    <row r="602" spans="2:2" x14ac:dyDescent="0.35">
      <c r="B602" s="1"/>
    </row>
    <row r="603" spans="2:2" x14ac:dyDescent="0.35">
      <c r="B603" s="1"/>
    </row>
    <row r="604" spans="2:2" x14ac:dyDescent="0.35">
      <c r="B604" s="1"/>
    </row>
    <row r="605" spans="2:2" x14ac:dyDescent="0.35">
      <c r="B605" s="1"/>
    </row>
    <row r="606" spans="2:2" x14ac:dyDescent="0.35">
      <c r="B606" s="1"/>
    </row>
    <row r="607" spans="2:2" x14ac:dyDescent="0.35">
      <c r="B607" s="1"/>
    </row>
    <row r="608" spans="2:2" x14ac:dyDescent="0.35">
      <c r="B608" s="1"/>
    </row>
    <row r="609" spans="2:2" x14ac:dyDescent="0.35">
      <c r="B609" s="1"/>
    </row>
    <row r="610" spans="2:2" x14ac:dyDescent="0.35">
      <c r="B610" s="1"/>
    </row>
    <row r="611" spans="2:2" x14ac:dyDescent="0.35">
      <c r="B611" s="1"/>
    </row>
    <row r="612" spans="2:2" x14ac:dyDescent="0.35">
      <c r="B612" s="1"/>
    </row>
    <row r="613" spans="2:2" x14ac:dyDescent="0.35">
      <c r="B613" s="1"/>
    </row>
    <row r="614" spans="2:2" x14ac:dyDescent="0.35">
      <c r="B614" s="1"/>
    </row>
    <row r="615" spans="2:2" x14ac:dyDescent="0.35">
      <c r="B615" s="1"/>
    </row>
    <row r="616" spans="2:2" x14ac:dyDescent="0.35">
      <c r="B616" s="1"/>
    </row>
    <row r="617" spans="2:2" x14ac:dyDescent="0.35">
      <c r="B617" s="1"/>
    </row>
    <row r="618" spans="2:2" x14ac:dyDescent="0.35">
      <c r="B618" s="1"/>
    </row>
    <row r="619" spans="2:2" x14ac:dyDescent="0.35">
      <c r="B619" s="1"/>
    </row>
    <row r="620" spans="2:2" x14ac:dyDescent="0.35">
      <c r="B620" s="1"/>
    </row>
    <row r="621" spans="2:2" x14ac:dyDescent="0.35">
      <c r="B621" s="1"/>
    </row>
    <row r="622" spans="2:2" x14ac:dyDescent="0.35">
      <c r="B622" s="1"/>
    </row>
    <row r="623" spans="2:2" x14ac:dyDescent="0.35">
      <c r="B623" s="1"/>
    </row>
    <row r="624" spans="2:2" x14ac:dyDescent="0.35">
      <c r="B624" s="1"/>
    </row>
    <row r="625" spans="2:2" x14ac:dyDescent="0.35">
      <c r="B625" s="1"/>
    </row>
    <row r="626" spans="2:2" x14ac:dyDescent="0.35">
      <c r="B626" s="1"/>
    </row>
    <row r="627" spans="2:2" x14ac:dyDescent="0.35">
      <c r="B627" s="1"/>
    </row>
    <row r="628" spans="2:2" x14ac:dyDescent="0.35">
      <c r="B628" s="1"/>
    </row>
    <row r="629" spans="2:2" x14ac:dyDescent="0.35">
      <c r="B629" s="1"/>
    </row>
    <row r="630" spans="2:2" x14ac:dyDescent="0.35">
      <c r="B630" s="1"/>
    </row>
    <row r="631" spans="2:2" x14ac:dyDescent="0.35">
      <c r="B631" s="1"/>
    </row>
    <row r="632" spans="2:2" x14ac:dyDescent="0.35">
      <c r="B632" s="1"/>
    </row>
    <row r="633" spans="2:2" x14ac:dyDescent="0.35">
      <c r="B633" s="1"/>
    </row>
    <row r="634" spans="2:2" x14ac:dyDescent="0.35">
      <c r="B634" s="1"/>
    </row>
    <row r="635" spans="2:2" x14ac:dyDescent="0.35">
      <c r="B635" s="1"/>
    </row>
    <row r="636" spans="2:2" x14ac:dyDescent="0.35">
      <c r="B636" s="1"/>
    </row>
    <row r="637" spans="2:2" x14ac:dyDescent="0.35">
      <c r="B637" s="1"/>
    </row>
    <row r="638" spans="2:2" x14ac:dyDescent="0.35">
      <c r="B638" s="1"/>
    </row>
    <row r="639" spans="2:2" x14ac:dyDescent="0.35">
      <c r="B639" s="1"/>
    </row>
    <row r="640" spans="2:2" x14ac:dyDescent="0.35">
      <c r="B640" s="1"/>
    </row>
    <row r="641" spans="2:2" x14ac:dyDescent="0.35">
      <c r="B641" s="1"/>
    </row>
    <row r="642" spans="2:2" x14ac:dyDescent="0.35">
      <c r="B642" s="1"/>
    </row>
    <row r="643" spans="2:2" x14ac:dyDescent="0.35">
      <c r="B643" s="1"/>
    </row>
    <row r="644" spans="2:2" x14ac:dyDescent="0.35">
      <c r="B644" s="1"/>
    </row>
    <row r="645" spans="2:2" x14ac:dyDescent="0.35">
      <c r="B645" s="1"/>
    </row>
    <row r="646" spans="2:2" x14ac:dyDescent="0.35">
      <c r="B646" s="1"/>
    </row>
    <row r="647" spans="2:2" x14ac:dyDescent="0.35">
      <c r="B647" s="1"/>
    </row>
    <row r="648" spans="2:2" x14ac:dyDescent="0.35">
      <c r="B648" s="1"/>
    </row>
    <row r="649" spans="2:2" x14ac:dyDescent="0.35">
      <c r="B649" s="1"/>
    </row>
    <row r="650" spans="2:2" x14ac:dyDescent="0.35">
      <c r="B650" s="1"/>
    </row>
    <row r="651" spans="2:2" x14ac:dyDescent="0.35">
      <c r="B651" s="1"/>
    </row>
  </sheetData>
  <pageMargins left="0.511811024" right="0.511811024" top="0.78740157499999996" bottom="0.78740157499999996" header="0.31496062000000002" footer="0.31496062000000002"/>
  <pageSetup paperSize="9" orientation="portrait" horizontalDpi="360" verticalDpi="36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4EEB08-AEF5-4B1D-B420-D7BFA2D0BEDA}">
  <dimension ref="A1:N651"/>
  <sheetViews>
    <sheetView topLeftCell="A51" zoomScaleNormal="100" workbookViewId="0">
      <selection activeCell="G68" sqref="G68"/>
    </sheetView>
  </sheetViews>
  <sheetFormatPr defaultColWidth="8.81640625" defaultRowHeight="14.5" x14ac:dyDescent="0.35"/>
  <cols>
    <col min="2" max="2" width="10.81640625" bestFit="1" customWidth="1"/>
    <col min="3" max="3" width="20" bestFit="1" customWidth="1"/>
    <col min="4" max="4" width="17.453125" bestFit="1" customWidth="1"/>
    <col min="5" max="5" width="20" bestFit="1" customWidth="1"/>
    <col min="6" max="6" width="19" customWidth="1"/>
    <col min="7" max="7" width="27" customWidth="1"/>
    <col min="8" max="8" width="17.81640625" customWidth="1"/>
    <col min="9" max="9" width="16.453125" bestFit="1" customWidth="1"/>
    <col min="10" max="10" width="17.453125" bestFit="1" customWidth="1"/>
    <col min="11" max="11" width="18.453125" bestFit="1" customWidth="1"/>
    <col min="12" max="12" width="20" bestFit="1" customWidth="1"/>
    <col min="16" max="16" width="10.453125" bestFit="1" customWidth="1"/>
    <col min="17" max="17" width="19.453125" bestFit="1" customWidth="1"/>
  </cols>
  <sheetData>
    <row r="1" spans="1:14" x14ac:dyDescent="0.35">
      <c r="B1" s="2" t="s">
        <v>350</v>
      </c>
    </row>
    <row r="2" spans="1:14" ht="29" x14ac:dyDescent="0.35">
      <c r="C2" s="3" t="s">
        <v>351</v>
      </c>
      <c r="D2" s="3" t="s">
        <v>352</v>
      </c>
      <c r="E2" s="3" t="s">
        <v>353</v>
      </c>
      <c r="F2" s="3" t="s">
        <v>354</v>
      </c>
      <c r="G2" s="3"/>
      <c r="H2" s="4" t="s">
        <v>39</v>
      </c>
      <c r="I2" s="4" t="s">
        <v>41</v>
      </c>
      <c r="J2" s="4" t="s">
        <v>356</v>
      </c>
      <c r="K2" s="4" t="s">
        <v>40</v>
      </c>
      <c r="L2" s="4" t="s">
        <v>357</v>
      </c>
      <c r="M2" t="s">
        <v>26</v>
      </c>
    </row>
    <row r="3" spans="1:14" x14ac:dyDescent="0.35">
      <c r="N3" t="s">
        <v>358</v>
      </c>
    </row>
    <row r="4" spans="1:14" x14ac:dyDescent="0.35">
      <c r="B4" s="1">
        <v>44197</v>
      </c>
      <c r="M4" s="5"/>
      <c r="N4">
        <v>0</v>
      </c>
    </row>
    <row r="5" spans="1:14" x14ac:dyDescent="0.35">
      <c r="B5" s="1">
        <v>44593</v>
      </c>
      <c r="C5" s="16"/>
      <c r="D5" s="16"/>
      <c r="E5" s="16"/>
      <c r="F5" s="16"/>
      <c r="G5" s="29"/>
      <c r="H5" s="16">
        <f t="shared" ref="H5:H32" si="0">SUM(E5:G5)*$N$4</f>
        <v>0</v>
      </c>
      <c r="I5" s="18">
        <v>0</v>
      </c>
      <c r="J5" s="16">
        <v>0</v>
      </c>
      <c r="K5" s="19">
        <v>0</v>
      </c>
      <c r="L5" s="16"/>
      <c r="M5" s="17">
        <f>VLOOKUP(B5,Encargos!$A$8:$B$652,2,0)</f>
        <v>4.3430000000000005E-3</v>
      </c>
    </row>
    <row r="6" spans="1:14" x14ac:dyDescent="0.35">
      <c r="B6" s="1">
        <v>44621</v>
      </c>
      <c r="C6" s="16"/>
      <c r="D6" s="16"/>
      <c r="E6" s="16"/>
      <c r="F6" s="16"/>
      <c r="G6" s="29"/>
      <c r="H6" s="16">
        <f t="shared" si="0"/>
        <v>0</v>
      </c>
      <c r="I6" s="18">
        <v>0</v>
      </c>
      <c r="J6" s="16">
        <v>0</v>
      </c>
      <c r="K6" s="19">
        <v>0</v>
      </c>
      <c r="L6" s="16"/>
      <c r="M6" s="17">
        <f>VLOOKUP(B6,Encargos!$A$8:$B$652,2,0)</f>
        <v>3.9760000000000004E-3</v>
      </c>
    </row>
    <row r="7" spans="1:14" x14ac:dyDescent="0.35">
      <c r="B7" s="1">
        <v>44652</v>
      </c>
      <c r="C7" s="16"/>
      <c r="D7" s="16"/>
      <c r="E7" s="16"/>
      <c r="F7" s="16"/>
      <c r="G7" s="29"/>
      <c r="H7" s="16">
        <f t="shared" si="0"/>
        <v>0</v>
      </c>
      <c r="I7" s="18">
        <v>0</v>
      </c>
      <c r="J7" s="16">
        <v>0</v>
      </c>
      <c r="K7" s="19">
        <f t="shared" ref="K7:K70" si="1">I7-J7</f>
        <v>0</v>
      </c>
      <c r="L7" s="16">
        <f t="shared" ref="L7:L68" si="2">SUM(E7:H7)-I7</f>
        <v>0</v>
      </c>
      <c r="M7" s="17">
        <f>VLOOKUP(B7,Encargos!$A$8:$B$652,2,0)</f>
        <v>4.2030000000000001E-3</v>
      </c>
    </row>
    <row r="8" spans="1:14" x14ac:dyDescent="0.35">
      <c r="B8" s="1">
        <v>44682</v>
      </c>
      <c r="C8" s="16"/>
      <c r="D8" s="16"/>
      <c r="E8" s="16"/>
      <c r="F8" s="16"/>
      <c r="G8" s="29"/>
      <c r="H8" s="16">
        <f t="shared" si="0"/>
        <v>0</v>
      </c>
      <c r="I8" s="18">
        <v>0</v>
      </c>
      <c r="J8" s="16">
        <v>0</v>
      </c>
      <c r="K8" s="19">
        <f t="shared" si="1"/>
        <v>0</v>
      </c>
      <c r="L8" s="16">
        <f t="shared" si="2"/>
        <v>0</v>
      </c>
      <c r="M8" s="17">
        <f>VLOOKUP(B8,Encargos!$A$8:$B$652,2,0)</f>
        <v>5.9170000000000004E-3</v>
      </c>
    </row>
    <row r="9" spans="1:14" x14ac:dyDescent="0.35">
      <c r="B9" s="1">
        <v>44713</v>
      </c>
      <c r="C9" s="16"/>
      <c r="D9" s="16"/>
      <c r="E9" s="16"/>
      <c r="F9" s="16"/>
      <c r="G9" s="29"/>
      <c r="H9" s="16">
        <f t="shared" si="0"/>
        <v>0</v>
      </c>
      <c r="I9" s="18">
        <v>0</v>
      </c>
      <c r="J9" s="16">
        <v>0</v>
      </c>
      <c r="K9" s="19">
        <f t="shared" si="1"/>
        <v>0</v>
      </c>
      <c r="L9" s="16">
        <f t="shared" si="2"/>
        <v>0</v>
      </c>
      <c r="M9" s="17">
        <f>VLOOKUP(B9,Encargos!$A$8:$B$652,2,0)</f>
        <v>4.993E-3</v>
      </c>
    </row>
    <row r="10" spans="1:14" x14ac:dyDescent="0.35">
      <c r="A10">
        <v>360</v>
      </c>
      <c r="B10" s="1">
        <v>44743</v>
      </c>
      <c r="C10" s="16">
        <f t="shared" ref="C10:C73" si="3">L9</f>
        <v>0</v>
      </c>
      <c r="D10" s="16">
        <f t="shared" ref="D10:D73" si="4">C10*M10</f>
        <v>0</v>
      </c>
      <c r="E10" s="16">
        <f>C10+D10</f>
        <v>0</v>
      </c>
      <c r="F10" s="16"/>
      <c r="G10" s="29"/>
      <c r="H10" s="16">
        <f t="shared" si="0"/>
        <v>0</v>
      </c>
      <c r="I10" s="18">
        <f t="shared" ref="I10:I73" si="5">PMT($N$4,A10,-SUM(E10:G10))</f>
        <v>0</v>
      </c>
      <c r="J10" s="16">
        <f t="shared" ref="J10:J73" si="6">H10</f>
        <v>0</v>
      </c>
      <c r="K10" s="19">
        <f t="shared" si="1"/>
        <v>0</v>
      </c>
      <c r="L10" s="16">
        <f t="shared" si="2"/>
        <v>0</v>
      </c>
      <c r="M10" s="17">
        <f>VLOOKUP(B10,Encargos!$A$8:$B$652,2,0)</f>
        <v>6.9889999999999996E-3</v>
      </c>
    </row>
    <row r="11" spans="1:14" x14ac:dyDescent="0.35">
      <c r="A11">
        <f>A10-1</f>
        <v>359</v>
      </c>
      <c r="B11" s="1">
        <v>44774</v>
      </c>
      <c r="C11" s="16">
        <f t="shared" si="3"/>
        <v>0</v>
      </c>
      <c r="D11" s="16">
        <f t="shared" si="4"/>
        <v>0</v>
      </c>
      <c r="E11" s="16">
        <f t="shared" ref="E11:E74" si="7">C11+D11</f>
        <v>0</v>
      </c>
      <c r="F11" s="16"/>
      <c r="G11" s="29"/>
      <c r="H11" s="16">
        <f t="shared" si="0"/>
        <v>0</v>
      </c>
      <c r="I11" s="18">
        <f t="shared" si="5"/>
        <v>0</v>
      </c>
      <c r="J11" s="16">
        <f t="shared" si="6"/>
        <v>0</v>
      </c>
      <c r="K11" s="19">
        <f t="shared" si="1"/>
        <v>0</v>
      </c>
      <c r="L11" s="16">
        <f t="shared" si="2"/>
        <v>0</v>
      </c>
      <c r="M11" s="17">
        <f>VLOOKUP(B11,Encargos!$A$8:$B$652,2,0)</f>
        <v>6.7970000000000001E-3</v>
      </c>
    </row>
    <row r="12" spans="1:14" x14ac:dyDescent="0.35">
      <c r="A12">
        <f t="shared" ref="A12:A75" si="8">A11-1</f>
        <v>358</v>
      </c>
      <c r="B12" s="1">
        <v>44805</v>
      </c>
      <c r="C12" s="16">
        <f t="shared" si="3"/>
        <v>0</v>
      </c>
      <c r="D12" s="16">
        <f t="shared" si="4"/>
        <v>0</v>
      </c>
      <c r="E12" s="16">
        <f t="shared" si="7"/>
        <v>0</v>
      </c>
      <c r="F12" s="16"/>
      <c r="G12" s="29"/>
      <c r="H12" s="16">
        <f t="shared" si="0"/>
        <v>0</v>
      </c>
      <c r="I12" s="18">
        <f t="shared" si="5"/>
        <v>0</v>
      </c>
      <c r="J12" s="16">
        <f t="shared" si="6"/>
        <v>0</v>
      </c>
      <c r="K12" s="19">
        <f t="shared" si="1"/>
        <v>0</v>
      </c>
      <c r="L12" s="16">
        <f t="shared" si="2"/>
        <v>0</v>
      </c>
      <c r="M12" s="17">
        <f>VLOOKUP(B12,Encargos!$A$8:$B$652,2,0)</f>
        <v>6.9909999999999998E-3</v>
      </c>
    </row>
    <row r="13" spans="1:14" x14ac:dyDescent="0.35">
      <c r="A13">
        <f t="shared" si="8"/>
        <v>357</v>
      </c>
      <c r="B13" s="1">
        <v>44835</v>
      </c>
      <c r="C13" s="16">
        <f t="shared" si="3"/>
        <v>0</v>
      </c>
      <c r="D13" s="16">
        <f t="shared" si="4"/>
        <v>0</v>
      </c>
      <c r="E13" s="16">
        <f t="shared" si="7"/>
        <v>0</v>
      </c>
      <c r="F13" s="16"/>
      <c r="G13" s="29"/>
      <c r="H13" s="16">
        <f t="shared" si="0"/>
        <v>0</v>
      </c>
      <c r="I13" s="18">
        <f t="shared" si="5"/>
        <v>0</v>
      </c>
      <c r="J13" s="16">
        <f t="shared" si="6"/>
        <v>0</v>
      </c>
      <c r="K13" s="19">
        <f t="shared" si="1"/>
        <v>0</v>
      </c>
      <c r="L13" s="16">
        <f t="shared" si="2"/>
        <v>0</v>
      </c>
      <c r="M13" s="17">
        <f>VLOOKUP(B13,Encargos!$A$8:$B$652,2,0)</f>
        <v>8.3320000000000009E-3</v>
      </c>
    </row>
    <row r="14" spans="1:14" x14ac:dyDescent="0.35">
      <c r="A14">
        <f t="shared" si="8"/>
        <v>356</v>
      </c>
      <c r="B14" s="1">
        <v>44866</v>
      </c>
      <c r="C14" s="16">
        <f t="shared" si="3"/>
        <v>0</v>
      </c>
      <c r="D14" s="16">
        <f t="shared" si="4"/>
        <v>0</v>
      </c>
      <c r="E14" s="16">
        <f t="shared" si="7"/>
        <v>0</v>
      </c>
      <c r="F14" s="16"/>
      <c r="G14" s="29"/>
      <c r="H14" s="16">
        <f t="shared" si="0"/>
        <v>0</v>
      </c>
      <c r="I14" s="18">
        <f t="shared" si="5"/>
        <v>0</v>
      </c>
      <c r="J14" s="16">
        <f t="shared" si="6"/>
        <v>0</v>
      </c>
      <c r="K14" s="19">
        <f t="shared" si="1"/>
        <v>0</v>
      </c>
      <c r="L14" s="16">
        <f t="shared" si="2"/>
        <v>0</v>
      </c>
      <c r="M14" s="17">
        <f>VLOOKUP(B14,Encargos!$A$8:$B$652,2,0)</f>
        <v>7.3610000000000004E-3</v>
      </c>
    </row>
    <row r="15" spans="1:14" x14ac:dyDescent="0.35">
      <c r="A15">
        <f t="shared" si="8"/>
        <v>355</v>
      </c>
      <c r="B15" s="1">
        <v>44896</v>
      </c>
      <c r="C15" s="16">
        <f t="shared" si="3"/>
        <v>0</v>
      </c>
      <c r="D15" s="16">
        <f t="shared" si="4"/>
        <v>0</v>
      </c>
      <c r="E15" s="16">
        <f t="shared" si="7"/>
        <v>0</v>
      </c>
      <c r="F15" s="16"/>
      <c r="G15" s="29"/>
      <c r="H15" s="16">
        <f t="shared" si="0"/>
        <v>0</v>
      </c>
      <c r="I15" s="18">
        <f t="shared" si="5"/>
        <v>0</v>
      </c>
      <c r="J15" s="16">
        <f t="shared" si="6"/>
        <v>0</v>
      </c>
      <c r="K15" s="19">
        <f t="shared" si="1"/>
        <v>0</v>
      </c>
      <c r="L15" s="16">
        <f t="shared" si="2"/>
        <v>0</v>
      </c>
      <c r="M15" s="17">
        <f>VLOOKUP(B15,Encargos!$A$8:$B$652,2,0)</f>
        <v>6.8500000000000002E-3</v>
      </c>
    </row>
    <row r="16" spans="1:14" x14ac:dyDescent="0.35">
      <c r="A16">
        <f t="shared" si="8"/>
        <v>354</v>
      </c>
      <c r="B16" s="1">
        <v>44927</v>
      </c>
      <c r="C16" s="16">
        <f t="shared" si="3"/>
        <v>0</v>
      </c>
      <c r="D16" s="16">
        <f t="shared" si="4"/>
        <v>0</v>
      </c>
      <c r="E16" s="16">
        <f t="shared" si="7"/>
        <v>0</v>
      </c>
      <c r="F16" s="16"/>
      <c r="G16" s="29"/>
      <c r="H16" s="16">
        <f t="shared" si="0"/>
        <v>0</v>
      </c>
      <c r="I16" s="18">
        <f t="shared" si="5"/>
        <v>0</v>
      </c>
      <c r="J16" s="16">
        <f t="shared" si="6"/>
        <v>0</v>
      </c>
      <c r="K16" s="19">
        <f t="shared" si="1"/>
        <v>0</v>
      </c>
      <c r="L16" s="16">
        <f t="shared" si="2"/>
        <v>0</v>
      </c>
      <c r="M16" s="17">
        <f>VLOOKUP(B16,Encargos!$A$8:$B$652,2,0)</f>
        <v>6.8500000000000002E-3</v>
      </c>
    </row>
    <row r="17" spans="1:13" x14ac:dyDescent="0.35">
      <c r="A17">
        <f t="shared" si="8"/>
        <v>353</v>
      </c>
      <c r="B17" s="1">
        <v>44958</v>
      </c>
      <c r="C17" s="16">
        <f t="shared" si="3"/>
        <v>0</v>
      </c>
      <c r="D17" s="16">
        <f t="shared" si="4"/>
        <v>0</v>
      </c>
      <c r="E17" s="16">
        <f t="shared" si="7"/>
        <v>0</v>
      </c>
      <c r="F17" s="16"/>
      <c r="G17" s="29"/>
      <c r="H17" s="16">
        <f t="shared" si="0"/>
        <v>0</v>
      </c>
      <c r="I17" s="18">
        <f t="shared" si="5"/>
        <v>0</v>
      </c>
      <c r="J17" s="16">
        <f t="shared" si="6"/>
        <v>0</v>
      </c>
      <c r="K17" s="19">
        <f t="shared" si="1"/>
        <v>0</v>
      </c>
      <c r="L17" s="16">
        <f t="shared" si="2"/>
        <v>0</v>
      </c>
      <c r="M17" s="17">
        <f>VLOOKUP(B17,Encargos!$A$8:$B$652,2,0)</f>
        <v>7.8729999999999998E-3</v>
      </c>
    </row>
    <row r="18" spans="1:13" x14ac:dyDescent="0.35">
      <c r="A18">
        <f t="shared" si="8"/>
        <v>352</v>
      </c>
      <c r="B18" s="1">
        <v>44986</v>
      </c>
      <c r="C18" s="16">
        <f t="shared" si="3"/>
        <v>0</v>
      </c>
      <c r="D18" s="16">
        <f t="shared" si="4"/>
        <v>0</v>
      </c>
      <c r="E18" s="16">
        <f t="shared" si="7"/>
        <v>0</v>
      </c>
      <c r="F18" s="16"/>
      <c r="G18" s="29"/>
      <c r="H18" s="16">
        <f t="shared" si="0"/>
        <v>0</v>
      </c>
      <c r="I18" s="18">
        <f t="shared" si="5"/>
        <v>0</v>
      </c>
      <c r="J18" s="16">
        <f t="shared" si="6"/>
        <v>0</v>
      </c>
      <c r="K18" s="19">
        <f t="shared" si="1"/>
        <v>0</v>
      </c>
      <c r="L18" s="16">
        <f t="shared" si="2"/>
        <v>0</v>
      </c>
      <c r="M18" s="17">
        <f>VLOOKUP(B18,Encargos!$A$8:$B$652,2,0)</f>
        <v>7.8729999999999998E-3</v>
      </c>
    </row>
    <row r="19" spans="1:13" x14ac:dyDescent="0.35">
      <c r="A19">
        <f t="shared" si="8"/>
        <v>351</v>
      </c>
      <c r="B19" s="1">
        <v>45017</v>
      </c>
      <c r="C19" s="16">
        <f t="shared" si="3"/>
        <v>0</v>
      </c>
      <c r="D19" s="16">
        <f t="shared" si="4"/>
        <v>0</v>
      </c>
      <c r="E19" s="16">
        <f t="shared" si="7"/>
        <v>0</v>
      </c>
      <c r="F19" s="16"/>
      <c r="G19" s="29"/>
      <c r="H19" s="16">
        <f t="shared" si="0"/>
        <v>0</v>
      </c>
      <c r="I19" s="18">
        <f t="shared" si="5"/>
        <v>0</v>
      </c>
      <c r="J19" s="16">
        <f t="shared" si="6"/>
        <v>0</v>
      </c>
      <c r="K19" s="19">
        <f t="shared" si="1"/>
        <v>0</v>
      </c>
      <c r="L19" s="16">
        <f t="shared" si="2"/>
        <v>0</v>
      </c>
      <c r="M19" s="17">
        <f>VLOOKUP(B19,Encargos!$A$8:$B$652,2,0)</f>
        <v>5.8279999999999998E-3</v>
      </c>
    </row>
    <row r="20" spans="1:13" x14ac:dyDescent="0.35">
      <c r="A20">
        <f t="shared" si="8"/>
        <v>350</v>
      </c>
      <c r="B20" s="1">
        <v>45047</v>
      </c>
      <c r="C20" s="16">
        <f t="shared" si="3"/>
        <v>0</v>
      </c>
      <c r="D20" s="16">
        <f t="shared" si="4"/>
        <v>0</v>
      </c>
      <c r="E20" s="16">
        <f t="shared" si="7"/>
        <v>0</v>
      </c>
      <c r="F20" s="16"/>
      <c r="G20" s="29"/>
      <c r="H20" s="16">
        <f t="shared" si="0"/>
        <v>0</v>
      </c>
      <c r="I20" s="18">
        <f t="shared" si="5"/>
        <v>0</v>
      </c>
      <c r="J20" s="16">
        <f t="shared" si="6"/>
        <v>0</v>
      </c>
      <c r="K20" s="19">
        <f t="shared" si="1"/>
        <v>0</v>
      </c>
      <c r="L20" s="16">
        <f t="shared" si="2"/>
        <v>0</v>
      </c>
      <c r="M20" s="17">
        <f>VLOOKUP(B20,Encargos!$A$8:$B$652,2,0)</f>
        <v>8.3850000000000001E-3</v>
      </c>
    </row>
    <row r="21" spans="1:13" x14ac:dyDescent="0.35">
      <c r="A21">
        <f t="shared" si="8"/>
        <v>349</v>
      </c>
      <c r="B21" s="1">
        <v>45078</v>
      </c>
      <c r="C21" s="16">
        <f t="shared" si="3"/>
        <v>0</v>
      </c>
      <c r="D21" s="16">
        <f t="shared" si="4"/>
        <v>0</v>
      </c>
      <c r="E21" s="16">
        <f t="shared" si="7"/>
        <v>0</v>
      </c>
      <c r="F21" s="16"/>
      <c r="G21" s="29"/>
      <c r="H21" s="16">
        <f t="shared" si="0"/>
        <v>0</v>
      </c>
      <c r="I21" s="18">
        <f t="shared" si="5"/>
        <v>0</v>
      </c>
      <c r="J21" s="16">
        <f t="shared" si="6"/>
        <v>0</v>
      </c>
      <c r="K21" s="19">
        <f t="shared" si="1"/>
        <v>0</v>
      </c>
      <c r="L21" s="16">
        <f t="shared" si="2"/>
        <v>0</v>
      </c>
      <c r="M21" s="17">
        <f>VLOOKUP(B21,Encargos!$A$8:$B$652,2,0)</f>
        <v>5.8279999999999998E-3</v>
      </c>
    </row>
    <row r="22" spans="1:13" x14ac:dyDescent="0.35">
      <c r="A22">
        <f t="shared" si="8"/>
        <v>348</v>
      </c>
      <c r="B22" s="1">
        <v>45108</v>
      </c>
      <c r="C22" s="16">
        <f t="shared" si="3"/>
        <v>0</v>
      </c>
      <c r="D22" s="16">
        <f t="shared" si="4"/>
        <v>0</v>
      </c>
      <c r="E22" s="16">
        <f t="shared" si="7"/>
        <v>0</v>
      </c>
      <c r="F22" s="16"/>
      <c r="G22" s="29"/>
      <c r="H22" s="16">
        <f t="shared" si="0"/>
        <v>0</v>
      </c>
      <c r="I22" s="18">
        <f t="shared" si="5"/>
        <v>0</v>
      </c>
      <c r="J22" s="16">
        <f t="shared" si="6"/>
        <v>0</v>
      </c>
      <c r="K22" s="19">
        <f t="shared" si="1"/>
        <v>0</v>
      </c>
      <c r="L22" s="16">
        <f t="shared" si="2"/>
        <v>0</v>
      </c>
      <c r="M22" s="17">
        <f>VLOOKUP(B22,Encargos!$A$8:$B$652,2,0)</f>
        <v>7.8729999999999998E-3</v>
      </c>
    </row>
    <row r="23" spans="1:13" x14ac:dyDescent="0.35">
      <c r="A23">
        <f t="shared" si="8"/>
        <v>347</v>
      </c>
      <c r="B23" s="1">
        <v>45139</v>
      </c>
      <c r="C23" s="16">
        <f t="shared" si="3"/>
        <v>0</v>
      </c>
      <c r="D23" s="16">
        <f t="shared" si="4"/>
        <v>0</v>
      </c>
      <c r="E23" s="16">
        <f t="shared" si="7"/>
        <v>0</v>
      </c>
      <c r="F23" s="16"/>
      <c r="G23" s="29"/>
      <c r="H23" s="16">
        <f t="shared" si="0"/>
        <v>0</v>
      </c>
      <c r="I23" s="18">
        <f t="shared" si="5"/>
        <v>0</v>
      </c>
      <c r="J23" s="16">
        <f t="shared" si="6"/>
        <v>0</v>
      </c>
      <c r="K23" s="19">
        <f t="shared" si="1"/>
        <v>0</v>
      </c>
      <c r="L23" s="16">
        <f t="shared" si="2"/>
        <v>0</v>
      </c>
      <c r="M23" s="17">
        <f>VLOOKUP(B23,Encargos!$A$8:$B$652,2,0)</f>
        <v>7.3609999999999995E-3</v>
      </c>
    </row>
    <row r="24" spans="1:13" x14ac:dyDescent="0.35">
      <c r="A24">
        <f t="shared" si="8"/>
        <v>346</v>
      </c>
      <c r="B24" s="1">
        <v>45170</v>
      </c>
      <c r="C24" s="16">
        <f t="shared" si="3"/>
        <v>0</v>
      </c>
      <c r="D24" s="16">
        <f t="shared" si="4"/>
        <v>0</v>
      </c>
      <c r="E24" s="16">
        <f t="shared" si="7"/>
        <v>0</v>
      </c>
      <c r="F24" s="16"/>
      <c r="G24" s="29"/>
      <c r="H24" s="16">
        <f t="shared" si="0"/>
        <v>0</v>
      </c>
      <c r="I24" s="18">
        <f t="shared" si="5"/>
        <v>0</v>
      </c>
      <c r="J24" s="16">
        <f t="shared" si="6"/>
        <v>0</v>
      </c>
      <c r="K24" s="19">
        <f t="shared" si="1"/>
        <v>0</v>
      </c>
      <c r="L24" s="16">
        <f t="shared" si="2"/>
        <v>0</v>
      </c>
      <c r="M24" s="17">
        <f>VLOOKUP(B24,Encargos!$A$8:$B$652,2,0)</f>
        <v>7.3609999999999995E-3</v>
      </c>
    </row>
    <row r="25" spans="1:13" x14ac:dyDescent="0.35">
      <c r="A25">
        <f t="shared" si="8"/>
        <v>345</v>
      </c>
      <c r="B25" s="1">
        <v>45200</v>
      </c>
      <c r="C25" s="16">
        <f t="shared" si="3"/>
        <v>0</v>
      </c>
      <c r="D25" s="16">
        <f t="shared" si="4"/>
        <v>0</v>
      </c>
      <c r="E25" s="16">
        <f t="shared" si="7"/>
        <v>0</v>
      </c>
      <c r="F25" s="16"/>
      <c r="G25" s="29"/>
      <c r="H25" s="16">
        <f t="shared" si="0"/>
        <v>0</v>
      </c>
      <c r="I25" s="18">
        <f t="shared" si="5"/>
        <v>0</v>
      </c>
      <c r="J25" s="16">
        <f t="shared" si="6"/>
        <v>0</v>
      </c>
      <c r="K25" s="19">
        <f t="shared" si="1"/>
        <v>0</v>
      </c>
      <c r="L25" s="16">
        <f t="shared" si="2"/>
        <v>0</v>
      </c>
      <c r="M25" s="17">
        <f>VLOOKUP(B25,Encargos!$A$8:$B$652,2,0)</f>
        <v>8.0140000000000003E-3</v>
      </c>
    </row>
    <row r="26" spans="1:13" x14ac:dyDescent="0.35">
      <c r="A26">
        <f t="shared" si="8"/>
        <v>344</v>
      </c>
      <c r="B26" s="1">
        <v>45231</v>
      </c>
      <c r="C26" s="16">
        <f t="shared" si="3"/>
        <v>0</v>
      </c>
      <c r="D26" s="16">
        <f t="shared" si="4"/>
        <v>0</v>
      </c>
      <c r="E26" s="16">
        <f t="shared" si="7"/>
        <v>0</v>
      </c>
      <c r="F26" s="16"/>
      <c r="G26" s="29"/>
      <c r="H26" s="16">
        <f t="shared" si="0"/>
        <v>0</v>
      </c>
      <c r="I26" s="18">
        <f t="shared" si="5"/>
        <v>0</v>
      </c>
      <c r="J26" s="16">
        <f t="shared" si="6"/>
        <v>0</v>
      </c>
      <c r="K26" s="19">
        <f t="shared" si="1"/>
        <v>0</v>
      </c>
      <c r="L26" s="16">
        <f t="shared" si="2"/>
        <v>0</v>
      </c>
      <c r="M26" s="17">
        <f>VLOOKUP(B26,Encargos!$A$8:$B$652,2,0)</f>
        <v>6.3739999999999995E-3</v>
      </c>
    </row>
    <row r="27" spans="1:13" x14ac:dyDescent="0.35">
      <c r="A27">
        <f t="shared" si="8"/>
        <v>343</v>
      </c>
      <c r="B27" s="1">
        <v>45261</v>
      </c>
      <c r="C27" s="16">
        <f t="shared" si="3"/>
        <v>0</v>
      </c>
      <c r="D27" s="16">
        <f t="shared" si="4"/>
        <v>0</v>
      </c>
      <c r="E27" s="16">
        <f t="shared" si="7"/>
        <v>0</v>
      </c>
      <c r="F27" s="16"/>
      <c r="G27" s="29"/>
      <c r="H27" s="16">
        <f t="shared" si="0"/>
        <v>0</v>
      </c>
      <c r="I27" s="18">
        <f t="shared" si="5"/>
        <v>0</v>
      </c>
      <c r="J27" s="16">
        <f t="shared" si="6"/>
        <v>0</v>
      </c>
      <c r="K27" s="19">
        <f t="shared" si="1"/>
        <v>0</v>
      </c>
      <c r="L27" s="16">
        <f t="shared" si="2"/>
        <v>0</v>
      </c>
      <c r="M27" s="17">
        <f>VLOOKUP(B27,Encargos!$A$8:$B$652,2,0)</f>
        <v>6.62E-3</v>
      </c>
    </row>
    <row r="28" spans="1:13" x14ac:dyDescent="0.35">
      <c r="A28">
        <f t="shared" si="8"/>
        <v>342</v>
      </c>
      <c r="B28" s="1">
        <v>45292</v>
      </c>
      <c r="C28" s="16">
        <f t="shared" si="3"/>
        <v>0</v>
      </c>
      <c r="D28" s="16">
        <f t="shared" si="4"/>
        <v>0</v>
      </c>
      <c r="E28" s="16">
        <f t="shared" si="7"/>
        <v>0</v>
      </c>
      <c r="F28" s="16"/>
      <c r="G28" s="29"/>
      <c r="H28" s="16">
        <f t="shared" si="0"/>
        <v>0</v>
      </c>
      <c r="I28" s="18">
        <f t="shared" si="5"/>
        <v>0</v>
      </c>
      <c r="J28" s="16">
        <f t="shared" si="6"/>
        <v>0</v>
      </c>
      <c r="K28" s="19">
        <f t="shared" si="1"/>
        <v>0</v>
      </c>
      <c r="L28" s="16">
        <f t="shared" si="2"/>
        <v>0</v>
      </c>
      <c r="M28" s="17">
        <f>VLOOKUP(B28,Encargos!$A$8:$B$652,2,0)</f>
        <v>5.8069999999999997E-3</v>
      </c>
    </row>
    <row r="29" spans="1:13" x14ac:dyDescent="0.35">
      <c r="A29">
        <f t="shared" si="8"/>
        <v>341</v>
      </c>
      <c r="B29" s="1">
        <v>45323</v>
      </c>
      <c r="C29" s="16">
        <f t="shared" si="3"/>
        <v>0</v>
      </c>
      <c r="D29" s="16">
        <f t="shared" si="4"/>
        <v>0</v>
      </c>
      <c r="E29" s="16">
        <f t="shared" si="7"/>
        <v>0</v>
      </c>
      <c r="F29" s="16"/>
      <c r="G29" s="29"/>
      <c r="H29" s="16">
        <f t="shared" si="0"/>
        <v>0</v>
      </c>
      <c r="I29" s="18">
        <f t="shared" si="5"/>
        <v>0</v>
      </c>
      <c r="J29" s="16">
        <f t="shared" si="6"/>
        <v>0</v>
      </c>
      <c r="K29" s="19">
        <f t="shared" si="1"/>
        <v>0</v>
      </c>
      <c r="L29" s="16">
        <f t="shared" si="2"/>
        <v>0</v>
      </c>
      <c r="M29" s="17">
        <f>VLOOKUP(B29,Encargos!$A$8:$B$652,2,0)</f>
        <v>5.5929999999999999E-3</v>
      </c>
    </row>
    <row r="30" spans="1:13" x14ac:dyDescent="0.35">
      <c r="A30">
        <f t="shared" si="8"/>
        <v>340</v>
      </c>
      <c r="B30" s="1">
        <v>45352</v>
      </c>
      <c r="C30" s="16">
        <f t="shared" si="3"/>
        <v>0</v>
      </c>
      <c r="D30" s="16">
        <f t="shared" si="4"/>
        <v>0</v>
      </c>
      <c r="E30" s="16">
        <f t="shared" si="7"/>
        <v>0</v>
      </c>
      <c r="F30" s="16"/>
      <c r="G30" s="29"/>
      <c r="H30" s="16">
        <f t="shared" si="0"/>
        <v>0</v>
      </c>
      <c r="I30" s="18">
        <f t="shared" si="5"/>
        <v>0</v>
      </c>
      <c r="J30" s="16">
        <f t="shared" si="6"/>
        <v>0</v>
      </c>
      <c r="K30" s="19">
        <f t="shared" si="1"/>
        <v>0</v>
      </c>
      <c r="L30" s="16">
        <f t="shared" si="2"/>
        <v>0</v>
      </c>
      <c r="M30" s="17">
        <f>VLOOKUP(B30,Encargos!$A$8:$B$652,2,0)</f>
        <v>6.3119999999999999E-3</v>
      </c>
    </row>
    <row r="31" spans="1:13" x14ac:dyDescent="0.35">
      <c r="A31">
        <f t="shared" si="8"/>
        <v>339</v>
      </c>
      <c r="B31" s="1">
        <v>45383</v>
      </c>
      <c r="C31" s="16">
        <f t="shared" si="3"/>
        <v>0</v>
      </c>
      <c r="D31" s="16">
        <f t="shared" si="4"/>
        <v>0</v>
      </c>
      <c r="E31" s="16">
        <f t="shared" si="7"/>
        <v>0</v>
      </c>
      <c r="F31" s="16"/>
      <c r="G31" s="29"/>
      <c r="H31" s="16">
        <f t="shared" si="0"/>
        <v>0</v>
      </c>
      <c r="I31" s="18">
        <f t="shared" si="5"/>
        <v>0</v>
      </c>
      <c r="J31" s="16">
        <f t="shared" si="6"/>
        <v>0</v>
      </c>
      <c r="K31" s="19">
        <f t="shared" si="1"/>
        <v>0</v>
      </c>
      <c r="L31" s="16">
        <f t="shared" si="2"/>
        <v>0</v>
      </c>
      <c r="M31" s="17">
        <f>VLOOKUP(B31,Encargos!$A$8:$B$652,2,0)</f>
        <v>4.653E-3</v>
      </c>
    </row>
    <row r="32" spans="1:13" s="166" customFormat="1" x14ac:dyDescent="0.35">
      <c r="A32" s="166">
        <f t="shared" si="8"/>
        <v>338</v>
      </c>
      <c r="B32" s="163">
        <v>45413</v>
      </c>
      <c r="C32" s="179">
        <f t="shared" si="3"/>
        <v>0</v>
      </c>
      <c r="D32" s="179">
        <f t="shared" si="4"/>
        <v>0</v>
      </c>
      <c r="E32" s="179">
        <f t="shared" si="7"/>
        <v>0</v>
      </c>
      <c r="F32" s="179">
        <f>'9496'!V31</f>
        <v>79666127.293660507</v>
      </c>
      <c r="G32" s="179"/>
      <c r="H32" s="179">
        <f t="shared" si="0"/>
        <v>0</v>
      </c>
      <c r="I32" s="179">
        <f t="shared" si="5"/>
        <v>235698.60146053403</v>
      </c>
      <c r="J32" s="179">
        <f t="shared" si="6"/>
        <v>0</v>
      </c>
      <c r="K32" s="179">
        <f t="shared" si="1"/>
        <v>235698.60146053403</v>
      </c>
      <c r="L32" s="179">
        <f t="shared" si="2"/>
        <v>79430428.692199975</v>
      </c>
      <c r="M32" s="165">
        <f>VLOOKUP(B32,Encargos!$A$8:$B$652,2,0)</f>
        <v>4.9659999999999999E-3</v>
      </c>
    </row>
    <row r="33" spans="1:13" s="166" customFormat="1" x14ac:dyDescent="0.35">
      <c r="A33" s="166">
        <f t="shared" si="8"/>
        <v>337</v>
      </c>
      <c r="B33" s="163">
        <v>45444</v>
      </c>
      <c r="C33" s="179">
        <f t="shared" si="3"/>
        <v>79430428.692199975</v>
      </c>
      <c r="D33" s="179">
        <f t="shared" si="4"/>
        <v>301835.62903035991</v>
      </c>
      <c r="E33" s="179">
        <f t="shared" si="7"/>
        <v>79732264.321230337</v>
      </c>
      <c r="F33" s="179">
        <f>'9496'!V32</f>
        <v>51217255.374775246</v>
      </c>
      <c r="G33" s="179"/>
      <c r="H33" s="179">
        <f>SUM(E33:G33)*0</f>
        <v>0</v>
      </c>
      <c r="I33" s="179">
        <f>PMT(0,A33,-SUM(E33:G33))</f>
        <v>388574.24242138152</v>
      </c>
      <c r="J33" s="179">
        <f t="shared" si="6"/>
        <v>0</v>
      </c>
      <c r="K33" s="179">
        <f t="shared" si="1"/>
        <v>388574.24242138152</v>
      </c>
      <c r="L33" s="179">
        <f t="shared" si="2"/>
        <v>130560945.45358419</v>
      </c>
      <c r="M33" s="165">
        <f>VLOOKUP(B33,Encargos!$A$8:$B$652,2,0)</f>
        <v>3.8E-3</v>
      </c>
    </row>
    <row r="34" spans="1:13" s="166" customFormat="1" x14ac:dyDescent="0.35">
      <c r="A34" s="166">
        <f t="shared" si="8"/>
        <v>336</v>
      </c>
      <c r="B34" s="163">
        <v>45474</v>
      </c>
      <c r="C34" s="179">
        <f t="shared" si="3"/>
        <v>130560945.45358419</v>
      </c>
      <c r="D34" s="179">
        <f t="shared" si="4"/>
        <v>600580.34908648732</v>
      </c>
      <c r="E34" s="179">
        <f t="shared" si="7"/>
        <v>131161525.80267069</v>
      </c>
      <c r="F34" s="179">
        <f>'9496'!V33</f>
        <v>51485125.136251017</v>
      </c>
      <c r="G34" s="179"/>
      <c r="H34" s="179">
        <f t="shared" ref="H34:H68" si="9">SUM(E34:G34)*0</f>
        <v>0</v>
      </c>
      <c r="I34" s="179">
        <f t="shared" ref="I34:I68" si="10">PMT(0,A34,-SUM(E34:G34))</f>
        <v>543591.22303250502</v>
      </c>
      <c r="J34" s="179">
        <f t="shared" si="6"/>
        <v>0</v>
      </c>
      <c r="K34" s="179">
        <f t="shared" si="1"/>
        <v>543591.22303250502</v>
      </c>
      <c r="L34" s="179">
        <f t="shared" si="2"/>
        <v>182103059.71588919</v>
      </c>
      <c r="M34" s="165">
        <f>VLOOKUP(B34,Encargos!$A$8:$B$652,2,0)</f>
        <v>4.5999999999999999E-3</v>
      </c>
    </row>
    <row r="35" spans="1:13" s="166" customFormat="1" x14ac:dyDescent="0.35">
      <c r="A35" s="166">
        <f t="shared" si="8"/>
        <v>335</v>
      </c>
      <c r="B35" s="163">
        <v>45505</v>
      </c>
      <c r="C35" s="179">
        <f t="shared" si="3"/>
        <v>182103059.71588919</v>
      </c>
      <c r="D35" s="179">
        <f t="shared" si="4"/>
        <v>382416.42540336726</v>
      </c>
      <c r="E35" s="179">
        <f t="shared" si="7"/>
        <v>182485476.14129254</v>
      </c>
      <c r="F35" s="179">
        <f>'9496'!V34</f>
        <v>51473125.131786995</v>
      </c>
      <c r="G35" s="179"/>
      <c r="H35" s="179">
        <f t="shared" si="9"/>
        <v>0</v>
      </c>
      <c r="I35" s="179">
        <f t="shared" si="10"/>
        <v>698383.88439725235</v>
      </c>
      <c r="J35" s="179">
        <f t="shared" si="6"/>
        <v>0</v>
      </c>
      <c r="K35" s="179">
        <f t="shared" si="1"/>
        <v>698383.88439725235</v>
      </c>
      <c r="L35" s="179">
        <f t="shared" si="2"/>
        <v>233260217.38868231</v>
      </c>
      <c r="M35" s="165">
        <f>VLOOKUP(B35,Encargos!$A$8:$B$652,2,0)</f>
        <v>2.0999999999999999E-3</v>
      </c>
    </row>
    <row r="36" spans="1:13" s="166" customFormat="1" x14ac:dyDescent="0.35">
      <c r="A36" s="166">
        <f t="shared" si="8"/>
        <v>334</v>
      </c>
      <c r="B36" s="163">
        <v>45536</v>
      </c>
      <c r="C36" s="179">
        <f t="shared" si="3"/>
        <v>233260217.38868231</v>
      </c>
      <c r="D36" s="179">
        <f t="shared" si="4"/>
        <v>886388.82607699279</v>
      </c>
      <c r="E36" s="179">
        <f t="shared" si="7"/>
        <v>234146606.21475929</v>
      </c>
      <c r="F36" s="179">
        <f>'9496'!V35</f>
        <v>51756837.186302163</v>
      </c>
      <c r="G36" s="179"/>
      <c r="H36" s="179">
        <f t="shared" si="9"/>
        <v>0</v>
      </c>
      <c r="I36" s="179">
        <f t="shared" si="10"/>
        <v>855998.33353611222</v>
      </c>
      <c r="J36" s="179">
        <f t="shared" si="6"/>
        <v>0</v>
      </c>
      <c r="K36" s="179">
        <f t="shared" si="1"/>
        <v>855998.33353611222</v>
      </c>
      <c r="L36" s="179">
        <f t="shared" si="2"/>
        <v>285047445.06752539</v>
      </c>
      <c r="M36" s="165">
        <f>VLOOKUP(B36,Encargos!$A$8:$B$652,2,0)</f>
        <v>3.8E-3</v>
      </c>
    </row>
    <row r="37" spans="1:13" s="166" customFormat="1" x14ac:dyDescent="0.35">
      <c r="A37" s="166">
        <f t="shared" si="8"/>
        <v>333</v>
      </c>
      <c r="B37" s="163">
        <v>45566</v>
      </c>
      <c r="C37" s="179">
        <f t="shared" si="3"/>
        <v>285047445.06752539</v>
      </c>
      <c r="D37" s="179">
        <f t="shared" si="4"/>
        <v>655609.12365530839</v>
      </c>
      <c r="E37" s="179">
        <f t="shared" si="7"/>
        <v>285703054.19118071</v>
      </c>
      <c r="F37" s="179">
        <f>'9496'!V36</f>
        <v>51797229.98871915</v>
      </c>
      <c r="G37" s="179"/>
      <c r="H37" s="179">
        <f t="shared" si="9"/>
        <v>0</v>
      </c>
      <c r="I37" s="179">
        <f t="shared" si="10"/>
        <v>1013514.3669066062</v>
      </c>
      <c r="J37" s="179">
        <f t="shared" si="6"/>
        <v>0</v>
      </c>
      <c r="K37" s="179">
        <f t="shared" si="1"/>
        <v>1013514.3669066062</v>
      </c>
      <c r="L37" s="179">
        <f t="shared" si="2"/>
        <v>336486769.81299329</v>
      </c>
      <c r="M37" s="165">
        <f>VLOOKUP(B37,Encargos!$A$8:$B$652,2,0)</f>
        <v>2.3E-3</v>
      </c>
    </row>
    <row r="38" spans="1:13" s="166" customFormat="1" x14ac:dyDescent="0.35">
      <c r="A38" s="166">
        <f t="shared" si="8"/>
        <v>332</v>
      </c>
      <c r="B38" s="163">
        <v>45597</v>
      </c>
      <c r="C38" s="179">
        <f t="shared" si="3"/>
        <v>336486769.81299329</v>
      </c>
      <c r="D38" s="179">
        <f t="shared" si="4"/>
        <v>926257.70161631925</v>
      </c>
      <c r="E38" s="179">
        <f t="shared" si="7"/>
        <v>337413027.51460963</v>
      </c>
      <c r="F38" s="179">
        <f>'9496'!V37</f>
        <v>51966215.104524747</v>
      </c>
      <c r="G38" s="179"/>
      <c r="H38" s="179">
        <f t="shared" si="9"/>
        <v>0</v>
      </c>
      <c r="I38" s="179">
        <f t="shared" si="10"/>
        <v>1172829.0440335372</v>
      </c>
      <c r="J38" s="179">
        <f t="shared" si="6"/>
        <v>0</v>
      </c>
      <c r="K38" s="179">
        <f t="shared" si="1"/>
        <v>1172829.0440335372</v>
      </c>
      <c r="L38" s="179">
        <f t="shared" si="2"/>
        <v>388206413.57510084</v>
      </c>
      <c r="M38" s="165">
        <f>VLOOKUP(B38,Encargos!$A$8:$B$652,2,0)</f>
        <v>2.7527314138713344E-3</v>
      </c>
    </row>
    <row r="39" spans="1:13" s="166" customFormat="1" x14ac:dyDescent="0.35">
      <c r="A39" s="166">
        <f t="shared" si="8"/>
        <v>331</v>
      </c>
      <c r="B39" s="163">
        <v>45627</v>
      </c>
      <c r="C39" s="179">
        <f t="shared" si="3"/>
        <v>388206413.57510084</v>
      </c>
      <c r="D39" s="179">
        <f t="shared" si="4"/>
        <v>1068627.9897145072</v>
      </c>
      <c r="E39" s="179">
        <f t="shared" si="7"/>
        <v>389275041.56481534</v>
      </c>
      <c r="F39" s="179">
        <f>'9496'!V38</f>
        <v>52104797.526094683</v>
      </c>
      <c r="G39" s="179"/>
      <c r="H39" s="179">
        <f t="shared" si="9"/>
        <v>0</v>
      </c>
      <c r="I39" s="179">
        <f t="shared" si="10"/>
        <v>1333473.8341115105</v>
      </c>
      <c r="J39" s="179">
        <f t="shared" si="6"/>
        <v>0</v>
      </c>
      <c r="K39" s="179">
        <f t="shared" si="1"/>
        <v>1333473.8341115105</v>
      </c>
      <c r="L39" s="179">
        <f t="shared" si="2"/>
        <v>440046365.25679851</v>
      </c>
      <c r="M39" s="165">
        <f>VLOOKUP(B39,Encargos!$A$8:$B$652,2,0)</f>
        <v>2.7527314138713344E-3</v>
      </c>
    </row>
    <row r="40" spans="1:13" s="166" customFormat="1" x14ac:dyDescent="0.35">
      <c r="A40" s="166">
        <f t="shared" si="8"/>
        <v>330</v>
      </c>
      <c r="B40" s="163">
        <v>45658</v>
      </c>
      <c r="C40" s="179">
        <f t="shared" si="3"/>
        <v>440046365.25679851</v>
      </c>
      <c r="D40" s="179">
        <f t="shared" si="4"/>
        <v>1211329.4532022886</v>
      </c>
      <c r="E40" s="179">
        <f t="shared" si="7"/>
        <v>441257694.71000081</v>
      </c>
      <c r="F40" s="179">
        <f>'9496'!V39</f>
        <v>78372342.058587253</v>
      </c>
      <c r="G40" s="179"/>
      <c r="H40" s="179">
        <f t="shared" si="9"/>
        <v>0</v>
      </c>
      <c r="I40" s="179">
        <f t="shared" si="10"/>
        <v>1574636.4750563274</v>
      </c>
      <c r="J40" s="179">
        <f t="shared" si="6"/>
        <v>0</v>
      </c>
      <c r="K40" s="179">
        <f t="shared" si="1"/>
        <v>1574636.4750563274</v>
      </c>
      <c r="L40" s="179">
        <f t="shared" si="2"/>
        <v>518055400.29353172</v>
      </c>
      <c r="M40" s="165">
        <f>VLOOKUP(B40,Encargos!$A$8:$B$652,2,0)</f>
        <v>2.7527314138713344E-3</v>
      </c>
    </row>
    <row r="41" spans="1:13" s="166" customFormat="1" x14ac:dyDescent="0.35">
      <c r="A41" s="166">
        <f t="shared" si="8"/>
        <v>329</v>
      </c>
      <c r="B41" s="163">
        <v>45689</v>
      </c>
      <c r="C41" s="179">
        <f t="shared" si="3"/>
        <v>518055400.29353172</v>
      </c>
      <c r="D41" s="179">
        <f t="shared" si="4"/>
        <v>1426067.3745136936</v>
      </c>
      <c r="E41" s="179">
        <f t="shared" si="7"/>
        <v>519481467.6680454</v>
      </c>
      <c r="F41" s="179">
        <f>'9496'!V40</f>
        <v>78594302.509602189</v>
      </c>
      <c r="G41" s="179"/>
      <c r="H41" s="179">
        <f t="shared" si="9"/>
        <v>0</v>
      </c>
      <c r="I41" s="179">
        <f t="shared" si="10"/>
        <v>1817859.483822637</v>
      </c>
      <c r="J41" s="179">
        <f t="shared" si="6"/>
        <v>0</v>
      </c>
      <c r="K41" s="179">
        <f t="shared" si="1"/>
        <v>1817859.483822637</v>
      </c>
      <c r="L41" s="179">
        <f t="shared" si="2"/>
        <v>596257910.69382501</v>
      </c>
      <c r="M41" s="165">
        <f>VLOOKUP(B41,Encargos!$A$8:$B$652,2,0)</f>
        <v>2.7527314138713344E-3</v>
      </c>
    </row>
    <row r="42" spans="1:13" s="166" customFormat="1" x14ac:dyDescent="0.35">
      <c r="A42" s="166">
        <f t="shared" si="8"/>
        <v>328</v>
      </c>
      <c r="B42" s="163">
        <v>45717</v>
      </c>
      <c r="C42" s="179">
        <f t="shared" si="3"/>
        <v>596257910.69382501</v>
      </c>
      <c r="D42" s="179">
        <f t="shared" si="4"/>
        <v>1663629.0292371048</v>
      </c>
      <c r="E42" s="179">
        <f t="shared" si="7"/>
        <v>597921539.72306216</v>
      </c>
      <c r="F42" s="179">
        <f>'9496'!V41</f>
        <v>78810098.535498038</v>
      </c>
      <c r="G42" s="179"/>
      <c r="H42" s="179">
        <f t="shared" si="9"/>
        <v>0</v>
      </c>
      <c r="I42" s="179">
        <f t="shared" si="10"/>
        <v>2063206.2142029274</v>
      </c>
      <c r="J42" s="179">
        <f t="shared" si="6"/>
        <v>0</v>
      </c>
      <c r="K42" s="179">
        <f t="shared" si="1"/>
        <v>2063206.2142029274</v>
      </c>
      <c r="L42" s="179">
        <f t="shared" si="2"/>
        <v>674668432.0443573</v>
      </c>
      <c r="M42" s="165">
        <f>VLOOKUP(B42,Encargos!$A$8:$B$652,2,0)</f>
        <v>2.7901164905321796E-3</v>
      </c>
    </row>
    <row r="43" spans="1:13" s="166" customFormat="1" x14ac:dyDescent="0.35">
      <c r="A43" s="166">
        <f t="shared" si="8"/>
        <v>327</v>
      </c>
      <c r="B43" s="163">
        <v>45748</v>
      </c>
      <c r="C43" s="179">
        <f t="shared" si="3"/>
        <v>674668432.0443573</v>
      </c>
      <c r="D43" s="179">
        <f t="shared" si="4"/>
        <v>1882403.5178884505</v>
      </c>
      <c r="E43" s="179">
        <f t="shared" si="7"/>
        <v>676550835.56224573</v>
      </c>
      <c r="F43" s="179">
        <f>'9496'!V42</f>
        <v>79036854.510885239</v>
      </c>
      <c r="G43" s="179"/>
      <c r="H43" s="179">
        <f t="shared" si="9"/>
        <v>0</v>
      </c>
      <c r="I43" s="179">
        <f t="shared" si="10"/>
        <v>2310665.7188780764</v>
      </c>
      <c r="J43" s="179">
        <f t="shared" si="6"/>
        <v>0</v>
      </c>
      <c r="K43" s="179">
        <f t="shared" si="1"/>
        <v>2310665.7188780764</v>
      </c>
      <c r="L43" s="179">
        <f t="shared" si="2"/>
        <v>753277024.35425293</v>
      </c>
      <c r="M43" s="165">
        <f>VLOOKUP(B43,Encargos!$A$8:$B$652,2,0)</f>
        <v>2.7901164905321796E-3</v>
      </c>
    </row>
    <row r="44" spans="1:13" s="166" customFormat="1" x14ac:dyDescent="0.35">
      <c r="A44" s="166">
        <f t="shared" si="8"/>
        <v>326</v>
      </c>
      <c r="B44" s="163">
        <v>45778</v>
      </c>
      <c r="C44" s="179">
        <f t="shared" si="3"/>
        <v>753277024.35425293</v>
      </c>
      <c r="D44" s="179">
        <f t="shared" si="4"/>
        <v>2101730.6475898116</v>
      </c>
      <c r="E44" s="179">
        <f t="shared" si="7"/>
        <v>755378755.00184274</v>
      </c>
      <c r="F44" s="179">
        <f>'9496'!V43</f>
        <v>79250490.76350376</v>
      </c>
      <c r="G44" s="179"/>
      <c r="H44" s="179">
        <f t="shared" si="9"/>
        <v>0</v>
      </c>
      <c r="I44" s="179">
        <f t="shared" si="10"/>
        <v>2560212.4103231491</v>
      </c>
      <c r="J44" s="179">
        <f t="shared" si="6"/>
        <v>0</v>
      </c>
      <c r="K44" s="179">
        <f t="shared" si="1"/>
        <v>2560212.4103231491</v>
      </c>
      <c r="L44" s="179">
        <f t="shared" si="2"/>
        <v>832069033.35502338</v>
      </c>
      <c r="M44" s="165">
        <f>VLOOKUP(B44,Encargos!$A$8:$B$652,2,0)</f>
        <v>2.7901164905321796E-3</v>
      </c>
    </row>
    <row r="45" spans="1:13" s="166" customFormat="1" x14ac:dyDescent="0.35">
      <c r="A45" s="166">
        <f t="shared" si="8"/>
        <v>325</v>
      </c>
      <c r="B45" s="163">
        <v>45809</v>
      </c>
      <c r="C45" s="179">
        <f t="shared" si="3"/>
        <v>832069033.35502338</v>
      </c>
      <c r="D45" s="179">
        <f t="shared" si="4"/>
        <v>2321569.531225021</v>
      </c>
      <c r="E45" s="179">
        <f t="shared" si="7"/>
        <v>834390602.88624835</v>
      </c>
      <c r="F45" s="179">
        <f>'9496'!V44</f>
        <v>79478513.855302036</v>
      </c>
      <c r="G45" s="179"/>
      <c r="H45" s="179">
        <f t="shared" si="9"/>
        <v>0</v>
      </c>
      <c r="I45" s="179">
        <f t="shared" si="10"/>
        <v>2811904.974589386</v>
      </c>
      <c r="J45" s="179">
        <f t="shared" si="6"/>
        <v>0</v>
      </c>
      <c r="K45" s="179">
        <f t="shared" si="1"/>
        <v>2811904.974589386</v>
      </c>
      <c r="L45" s="179">
        <f t="shared" si="2"/>
        <v>911057211.7669611</v>
      </c>
      <c r="M45" s="165">
        <f>VLOOKUP(B45,Encargos!$A$8:$B$652,2,0)</f>
        <v>2.7901164905321796E-3</v>
      </c>
    </row>
    <row r="46" spans="1:13" s="166" customFormat="1" x14ac:dyDescent="0.35">
      <c r="A46" s="166">
        <f t="shared" si="8"/>
        <v>324</v>
      </c>
      <c r="B46" s="163">
        <v>45839</v>
      </c>
      <c r="C46" s="179">
        <f t="shared" si="3"/>
        <v>911057211.7669611</v>
      </c>
      <c r="D46" s="179">
        <f t="shared" si="4"/>
        <v>2541955.7503692661</v>
      </c>
      <c r="E46" s="179">
        <f t="shared" si="7"/>
        <v>913599167.51733041</v>
      </c>
      <c r="F46" s="179">
        <f>'9496'!V45</f>
        <v>79693343.911088213</v>
      </c>
      <c r="G46" s="179"/>
      <c r="H46" s="179">
        <f t="shared" si="9"/>
        <v>0</v>
      </c>
      <c r="I46" s="179">
        <f t="shared" si="10"/>
        <v>3065717.6278654896</v>
      </c>
      <c r="J46" s="179">
        <f t="shared" si="6"/>
        <v>0</v>
      </c>
      <c r="K46" s="179">
        <f t="shared" si="1"/>
        <v>3065717.6278654896</v>
      </c>
      <c r="L46" s="179">
        <f t="shared" si="2"/>
        <v>990226793.8005532</v>
      </c>
      <c r="M46" s="165">
        <f>VLOOKUP(B46,Encargos!$A$8:$B$652,2,0)</f>
        <v>2.7901164905321796E-3</v>
      </c>
    </row>
    <row r="47" spans="1:13" s="166" customFormat="1" x14ac:dyDescent="0.35">
      <c r="A47" s="166">
        <f t="shared" si="8"/>
        <v>323</v>
      </c>
      <c r="B47" s="163">
        <v>45870</v>
      </c>
      <c r="C47" s="179">
        <f t="shared" si="3"/>
        <v>990226793.8005532</v>
      </c>
      <c r="D47" s="179">
        <f t="shared" si="4"/>
        <v>2762848.1067497316</v>
      </c>
      <c r="E47" s="179">
        <f t="shared" si="7"/>
        <v>992989641.90730298</v>
      </c>
      <c r="F47" s="179">
        <f>'9496'!V46</f>
        <v>79915697.624120176</v>
      </c>
      <c r="G47" s="179"/>
      <c r="H47" s="179">
        <f t="shared" si="9"/>
        <v>0</v>
      </c>
      <c r="I47" s="179">
        <f t="shared" si="10"/>
        <v>3321688.3576824246</v>
      </c>
      <c r="J47" s="179">
        <f t="shared" si="6"/>
        <v>0</v>
      </c>
      <c r="K47" s="179">
        <f t="shared" si="1"/>
        <v>3321688.3576824246</v>
      </c>
      <c r="L47" s="179">
        <f t="shared" si="2"/>
        <v>1069583651.1737406</v>
      </c>
      <c r="M47" s="165">
        <f>VLOOKUP(B47,Encargos!$A$8:$B$652,2,0)</f>
        <v>2.7901164905321796E-3</v>
      </c>
    </row>
    <row r="48" spans="1:13" s="166" customFormat="1" x14ac:dyDescent="0.35">
      <c r="A48" s="166">
        <f t="shared" si="8"/>
        <v>322</v>
      </c>
      <c r="B48" s="163">
        <v>45901</v>
      </c>
      <c r="C48" s="179">
        <f t="shared" si="3"/>
        <v>1069583651.1737406</v>
      </c>
      <c r="D48" s="179">
        <f t="shared" si="4"/>
        <v>2984262.9831434721</v>
      </c>
      <c r="E48" s="179">
        <f t="shared" si="7"/>
        <v>1072567914.1568841</v>
      </c>
      <c r="F48" s="179">
        <f>'9496'!V47</f>
        <v>80145634.67914547</v>
      </c>
      <c r="G48" s="179"/>
      <c r="H48" s="179">
        <f t="shared" si="9"/>
        <v>0</v>
      </c>
      <c r="I48" s="179">
        <f t="shared" si="10"/>
        <v>3579855.7417267999</v>
      </c>
      <c r="J48" s="179">
        <f t="shared" si="6"/>
        <v>0</v>
      </c>
      <c r="K48" s="179">
        <f t="shared" si="1"/>
        <v>3579855.7417267999</v>
      </c>
      <c r="L48" s="179">
        <f t="shared" si="2"/>
        <v>1149133693.0943027</v>
      </c>
      <c r="M48" s="165">
        <f>VLOOKUP(B48,Encargos!$A$8:$B$652,2,0)</f>
        <v>2.7901164905321796E-3</v>
      </c>
    </row>
    <row r="49" spans="1:13" s="166" customFormat="1" x14ac:dyDescent="0.35">
      <c r="A49" s="166">
        <f t="shared" si="8"/>
        <v>321</v>
      </c>
      <c r="B49" s="163">
        <v>45931</v>
      </c>
      <c r="C49" s="179">
        <f t="shared" si="3"/>
        <v>1149133693.0943027</v>
      </c>
      <c r="D49" s="179">
        <f t="shared" si="4"/>
        <v>3206216.8669285583</v>
      </c>
      <c r="E49" s="179">
        <f t="shared" si="7"/>
        <v>1152339909.9612312</v>
      </c>
      <c r="F49" s="179">
        <f>'9496'!V48</f>
        <v>80362267.959436595</v>
      </c>
      <c r="G49" s="179"/>
      <c r="H49" s="179">
        <f t="shared" si="9"/>
        <v>0</v>
      </c>
      <c r="I49" s="179">
        <f t="shared" si="10"/>
        <v>3840193.7006874387</v>
      </c>
      <c r="J49" s="179">
        <f t="shared" si="6"/>
        <v>0</v>
      </c>
      <c r="K49" s="179">
        <f t="shared" si="1"/>
        <v>3840193.7006874387</v>
      </c>
      <c r="L49" s="179">
        <f t="shared" si="2"/>
        <v>1228861984.2199805</v>
      </c>
      <c r="M49" s="165">
        <f>VLOOKUP(B49,Encargos!$A$8:$B$652,2,0)</f>
        <v>2.7901164905321796E-3</v>
      </c>
    </row>
    <row r="50" spans="1:13" s="166" customFormat="1" x14ac:dyDescent="0.35">
      <c r="A50" s="166">
        <f t="shared" si="8"/>
        <v>320</v>
      </c>
      <c r="B50" s="163">
        <v>45962</v>
      </c>
      <c r="C50" s="179">
        <f t="shared" si="3"/>
        <v>1228861984.2199805</v>
      </c>
      <c r="D50" s="179">
        <f t="shared" si="4"/>
        <v>3428668.0867602625</v>
      </c>
      <c r="E50" s="179">
        <f t="shared" si="7"/>
        <v>1232290652.3067408</v>
      </c>
      <c r="F50" s="179">
        <f>'9496'!V49</f>
        <v>80593489.906802416</v>
      </c>
      <c r="G50" s="179"/>
      <c r="H50" s="179">
        <f t="shared" si="9"/>
        <v>0</v>
      </c>
      <c r="I50" s="179">
        <f t="shared" si="10"/>
        <v>4102762.9444173225</v>
      </c>
      <c r="J50" s="179">
        <f t="shared" si="6"/>
        <v>0</v>
      </c>
      <c r="K50" s="179">
        <f t="shared" si="1"/>
        <v>4102762.9444173225</v>
      </c>
      <c r="L50" s="179">
        <f t="shared" si="2"/>
        <v>1308781379.2691259</v>
      </c>
      <c r="M50" s="165">
        <f>VLOOKUP(B50,Encargos!$A$8:$B$652,2,0)</f>
        <v>2.7901164905321796E-3</v>
      </c>
    </row>
    <row r="51" spans="1:13" s="166" customFormat="1" x14ac:dyDescent="0.35">
      <c r="A51" s="166">
        <f t="shared" si="8"/>
        <v>319</v>
      </c>
      <c r="B51" s="163">
        <v>45992</v>
      </c>
      <c r="C51" s="179">
        <f t="shared" si="3"/>
        <v>1308781379.2691259</v>
      </c>
      <c r="D51" s="179">
        <f t="shared" si="4"/>
        <v>3651652.5088002393</v>
      </c>
      <c r="E51" s="179">
        <f t="shared" si="7"/>
        <v>1312433031.7779262</v>
      </c>
      <c r="F51" s="179">
        <f>'9496'!V50</f>
        <v>80811333.737704962</v>
      </c>
      <c r="G51" s="179"/>
      <c r="H51" s="179">
        <f t="shared" si="9"/>
        <v>0</v>
      </c>
      <c r="I51" s="179">
        <f t="shared" si="10"/>
        <v>4367537.1959737651</v>
      </c>
      <c r="J51" s="179">
        <f t="shared" si="6"/>
        <v>0</v>
      </c>
      <c r="K51" s="179">
        <f t="shared" si="1"/>
        <v>4367537.1959737651</v>
      </c>
      <c r="L51" s="179">
        <f t="shared" si="2"/>
        <v>1388876828.3196573</v>
      </c>
      <c r="M51" s="165">
        <f>VLOOKUP(B51,Encargos!$A$8:$B$652,2,0)</f>
        <v>2.7901164905321796E-3</v>
      </c>
    </row>
    <row r="52" spans="1:13" s="166" customFormat="1" x14ac:dyDescent="0.35">
      <c r="A52" s="166">
        <f t="shared" si="8"/>
        <v>318</v>
      </c>
      <c r="B52" s="163">
        <v>46023</v>
      </c>
      <c r="C52" s="179">
        <f t="shared" si="3"/>
        <v>1388876828.3196573</v>
      </c>
      <c r="D52" s="179">
        <f t="shared" si="4"/>
        <v>3875128.142012707</v>
      </c>
      <c r="E52" s="179">
        <f t="shared" si="7"/>
        <v>1392751956.4616699</v>
      </c>
      <c r="F52" s="179">
        <f>'9496'!V51</f>
        <v>108049075.69678457</v>
      </c>
      <c r="G52" s="179"/>
      <c r="H52" s="179">
        <f t="shared" si="9"/>
        <v>0</v>
      </c>
      <c r="I52" s="179">
        <f t="shared" si="10"/>
        <v>4719500.1011272147</v>
      </c>
      <c r="J52" s="179">
        <f t="shared" si="6"/>
        <v>0</v>
      </c>
      <c r="K52" s="179">
        <f t="shared" si="1"/>
        <v>4719500.1011272147</v>
      </c>
      <c r="L52" s="179">
        <f t="shared" si="2"/>
        <v>1496081532.0573273</v>
      </c>
      <c r="M52" s="165">
        <f>VLOOKUP(B52,Encargos!$A$8:$B$652,2,0)</f>
        <v>2.7901164905321796E-3</v>
      </c>
    </row>
    <row r="53" spans="1:13" s="166" customFormat="1" x14ac:dyDescent="0.35">
      <c r="A53" s="166">
        <f t="shared" si="8"/>
        <v>317</v>
      </c>
      <c r="B53" s="163">
        <v>46054</v>
      </c>
      <c r="C53" s="179">
        <f t="shared" si="3"/>
        <v>1496081532.0573273</v>
      </c>
      <c r="D53" s="179">
        <f t="shared" si="4"/>
        <v>4174241.7537737964</v>
      </c>
      <c r="E53" s="179">
        <f t="shared" si="7"/>
        <v>1500255773.811101</v>
      </c>
      <c r="F53" s="179">
        <f>'9496'!V52</f>
        <v>108359240.53296345</v>
      </c>
      <c r="G53" s="179"/>
      <c r="H53" s="179">
        <f t="shared" si="9"/>
        <v>0</v>
      </c>
      <c r="I53" s="179">
        <f t="shared" si="10"/>
        <v>5074495.3133882163</v>
      </c>
      <c r="J53" s="179">
        <f t="shared" si="6"/>
        <v>0</v>
      </c>
      <c r="K53" s="179">
        <f t="shared" si="1"/>
        <v>5074495.3133882163</v>
      </c>
      <c r="L53" s="179">
        <f t="shared" si="2"/>
        <v>1603540519.0306764</v>
      </c>
      <c r="M53" s="165">
        <f>VLOOKUP(B53,Encargos!$A$8:$B$652,2,0)</f>
        <v>2.7901164905321796E-3</v>
      </c>
    </row>
    <row r="54" spans="1:13" s="166" customFormat="1" x14ac:dyDescent="0.35">
      <c r="A54" s="166">
        <f t="shared" si="8"/>
        <v>316</v>
      </c>
      <c r="B54" s="163">
        <v>46082</v>
      </c>
      <c r="C54" s="179">
        <f t="shared" si="3"/>
        <v>1603540519.0306764</v>
      </c>
      <c r="D54" s="179">
        <f t="shared" si="4"/>
        <v>3954763.5107495212</v>
      </c>
      <c r="E54" s="179">
        <f t="shared" si="7"/>
        <v>1607495282.5414259</v>
      </c>
      <c r="F54" s="179">
        <f>'9496'!V53</f>
        <v>108584951.97391535</v>
      </c>
      <c r="G54" s="179"/>
      <c r="H54" s="179">
        <f t="shared" si="9"/>
        <v>0</v>
      </c>
      <c r="I54" s="179">
        <f t="shared" si="10"/>
        <v>5430633.6535295611</v>
      </c>
      <c r="J54" s="179">
        <f t="shared" si="6"/>
        <v>0</v>
      </c>
      <c r="K54" s="179">
        <f t="shared" si="1"/>
        <v>5430633.6535295611</v>
      </c>
      <c r="L54" s="179">
        <f t="shared" si="2"/>
        <v>1710649600.8618116</v>
      </c>
      <c r="M54" s="165">
        <f>VLOOKUP(B54,Encargos!$A$8:$B$652,2,0)</f>
        <v>2.4662697723036864E-3</v>
      </c>
    </row>
    <row r="55" spans="1:13" s="166" customFormat="1" x14ac:dyDescent="0.35">
      <c r="A55" s="166">
        <f t="shared" si="8"/>
        <v>315</v>
      </c>
      <c r="B55" s="163">
        <v>46113</v>
      </c>
      <c r="C55" s="179">
        <f t="shared" si="3"/>
        <v>1710649600.8618116</v>
      </c>
      <c r="D55" s="179">
        <f t="shared" si="4"/>
        <v>4218923.4016088517</v>
      </c>
      <c r="E55" s="179">
        <f t="shared" si="7"/>
        <v>1714868524.2634206</v>
      </c>
      <c r="F55" s="179">
        <f>'9496'!V54</f>
        <v>108861113.11492968</v>
      </c>
      <c r="G55" s="179"/>
      <c r="H55" s="179">
        <f t="shared" si="9"/>
        <v>0</v>
      </c>
      <c r="I55" s="179">
        <f t="shared" si="10"/>
        <v>5789617.8964392068</v>
      </c>
      <c r="J55" s="179">
        <f t="shared" si="6"/>
        <v>0</v>
      </c>
      <c r="K55" s="179">
        <f t="shared" si="1"/>
        <v>5789617.8964392068</v>
      </c>
      <c r="L55" s="179">
        <f t="shared" si="2"/>
        <v>1817940019.4819109</v>
      </c>
      <c r="M55" s="165">
        <f>VLOOKUP(B55,Encargos!$A$8:$B$652,2,0)</f>
        <v>2.4662697723036864E-3</v>
      </c>
    </row>
    <row r="56" spans="1:13" s="166" customFormat="1" x14ac:dyDescent="0.35">
      <c r="A56" s="166">
        <f t="shared" si="8"/>
        <v>314</v>
      </c>
      <c r="B56" s="163">
        <v>46143</v>
      </c>
      <c r="C56" s="179">
        <f t="shared" si="3"/>
        <v>1817940019.4819109</v>
      </c>
      <c r="D56" s="179">
        <f t="shared" si="4"/>
        <v>4483530.5179094113</v>
      </c>
      <c r="E56" s="179">
        <f t="shared" si="7"/>
        <v>1822423549.9998205</v>
      </c>
      <c r="F56" s="179">
        <f>'9496'!V55</f>
        <v>109121212.00999025</v>
      </c>
      <c r="G56" s="179"/>
      <c r="H56" s="179">
        <f t="shared" si="9"/>
        <v>0</v>
      </c>
      <c r="I56" s="179">
        <f t="shared" si="10"/>
        <v>6151416.4395216899</v>
      </c>
      <c r="J56" s="179">
        <f t="shared" si="6"/>
        <v>0</v>
      </c>
      <c r="K56" s="179">
        <f t="shared" si="1"/>
        <v>6151416.4395216899</v>
      </c>
      <c r="L56" s="179">
        <f t="shared" si="2"/>
        <v>1925393345.5702889</v>
      </c>
      <c r="M56" s="165">
        <f>VLOOKUP(B56,Encargos!$A$8:$B$652,2,0)</f>
        <v>2.4662697723036864E-3</v>
      </c>
    </row>
    <row r="57" spans="1:13" s="166" customFormat="1" x14ac:dyDescent="0.35">
      <c r="A57" s="166">
        <f t="shared" si="8"/>
        <v>313</v>
      </c>
      <c r="B57" s="163">
        <v>46174</v>
      </c>
      <c r="C57" s="179">
        <f t="shared" si="3"/>
        <v>1925393345.5702889</v>
      </c>
      <c r="D57" s="179">
        <f t="shared" si="4"/>
        <v>4748539.4079746697</v>
      </c>
      <c r="E57" s="179">
        <f t="shared" si="7"/>
        <v>1930141884.9782636</v>
      </c>
      <c r="F57" s="179">
        <f>'9496'!V56</f>
        <v>109398737.00649972</v>
      </c>
      <c r="G57" s="179"/>
      <c r="H57" s="179">
        <f t="shared" si="9"/>
        <v>0</v>
      </c>
      <c r="I57" s="179">
        <f t="shared" si="10"/>
        <v>6516104.223593493</v>
      </c>
      <c r="J57" s="179">
        <f t="shared" si="6"/>
        <v>0</v>
      </c>
      <c r="K57" s="179">
        <f t="shared" si="1"/>
        <v>6516104.223593493</v>
      </c>
      <c r="L57" s="179">
        <f t="shared" si="2"/>
        <v>2033024517.7611699</v>
      </c>
      <c r="M57" s="165">
        <f>VLOOKUP(B57,Encargos!$A$8:$B$652,2,0)</f>
        <v>2.4662697723036864E-3</v>
      </c>
    </row>
    <row r="58" spans="1:13" s="166" customFormat="1" x14ac:dyDescent="0.35">
      <c r="A58" s="166">
        <f t="shared" si="8"/>
        <v>312</v>
      </c>
      <c r="B58" s="163">
        <v>46204</v>
      </c>
      <c r="C58" s="179">
        <f t="shared" si="3"/>
        <v>2033024517.7611699</v>
      </c>
      <c r="D58" s="179">
        <f t="shared" si="4"/>
        <v>5013986.9145066524</v>
      </c>
      <c r="E58" s="179">
        <f t="shared" si="7"/>
        <v>2038038504.6756766</v>
      </c>
      <c r="F58" s="179">
        <f>'9496'!V57</f>
        <v>109660120.4316937</v>
      </c>
      <c r="G58" s="179"/>
      <c r="H58" s="179">
        <f t="shared" si="9"/>
        <v>0</v>
      </c>
      <c r="I58" s="179">
        <f t="shared" si="10"/>
        <v>6883649.4394466998</v>
      </c>
      <c r="J58" s="179">
        <f t="shared" si="6"/>
        <v>0</v>
      </c>
      <c r="K58" s="179">
        <f t="shared" si="1"/>
        <v>6883649.4394466998</v>
      </c>
      <c r="L58" s="179">
        <f t="shared" si="2"/>
        <v>2140814975.6679237</v>
      </c>
      <c r="M58" s="165">
        <f>VLOOKUP(B58,Encargos!$A$8:$B$652,2,0)</f>
        <v>2.4662697723036864E-3</v>
      </c>
    </row>
    <row r="59" spans="1:13" s="166" customFormat="1" x14ac:dyDescent="0.35">
      <c r="A59" s="166">
        <f t="shared" si="8"/>
        <v>311</v>
      </c>
      <c r="B59" s="163">
        <v>46235</v>
      </c>
      <c r="C59" s="179">
        <f t="shared" si="3"/>
        <v>2140814975.6679237</v>
      </c>
      <c r="D59" s="179">
        <f t="shared" si="4"/>
        <v>5279827.2625848521</v>
      </c>
      <c r="E59" s="179">
        <f t="shared" si="7"/>
        <v>2146094802.9305086</v>
      </c>
      <c r="F59" s="179">
        <f>'9496'!V58</f>
        <v>109930571.87194158</v>
      </c>
      <c r="G59" s="179"/>
      <c r="H59" s="179">
        <f t="shared" si="9"/>
        <v>0</v>
      </c>
      <c r="I59" s="179">
        <f t="shared" si="10"/>
        <v>7254100.8836091645</v>
      </c>
      <c r="J59" s="179">
        <f t="shared" si="6"/>
        <v>0</v>
      </c>
      <c r="K59" s="179">
        <f t="shared" si="1"/>
        <v>7254100.8836091645</v>
      </c>
      <c r="L59" s="179">
        <f t="shared" si="2"/>
        <v>2248771273.9188409</v>
      </c>
      <c r="M59" s="165">
        <f>VLOOKUP(B59,Encargos!$A$8:$B$652,2,0)</f>
        <v>2.4662697723036864E-3</v>
      </c>
    </row>
    <row r="60" spans="1:13" s="166" customFormat="1" x14ac:dyDescent="0.35">
      <c r="A60" s="166">
        <f t="shared" si="8"/>
        <v>310</v>
      </c>
      <c r="B60" s="163">
        <v>46266</v>
      </c>
      <c r="C60" s="179">
        <f t="shared" si="3"/>
        <v>2248771273.9188409</v>
      </c>
      <c r="D60" s="179">
        <f t="shared" si="4"/>
        <v>5546076.6176908901</v>
      </c>
      <c r="E60" s="179">
        <f t="shared" si="7"/>
        <v>2254317350.5365319</v>
      </c>
      <c r="F60" s="179">
        <f>'9496'!V59</f>
        <v>110210155.29127029</v>
      </c>
      <c r="G60" s="179"/>
      <c r="H60" s="179">
        <f t="shared" si="9"/>
        <v>0</v>
      </c>
      <c r="I60" s="179">
        <f t="shared" si="10"/>
        <v>7627508.0833154907</v>
      </c>
      <c r="J60" s="179">
        <f t="shared" si="6"/>
        <v>0</v>
      </c>
      <c r="K60" s="179">
        <f t="shared" si="1"/>
        <v>7627508.0833154907</v>
      </c>
      <c r="L60" s="179">
        <f t="shared" si="2"/>
        <v>2356899997.7444868</v>
      </c>
      <c r="M60" s="165">
        <f>VLOOKUP(B60,Encargos!$A$8:$B$652,2,0)</f>
        <v>2.4662697723036864E-3</v>
      </c>
    </row>
    <row r="61" spans="1:13" s="166" customFormat="1" x14ac:dyDescent="0.35">
      <c r="A61" s="166">
        <f t="shared" si="8"/>
        <v>309</v>
      </c>
      <c r="B61" s="163">
        <v>46296</v>
      </c>
      <c r="C61" s="179">
        <f t="shared" si="3"/>
        <v>2356899997.7444868</v>
      </c>
      <c r="D61" s="179">
        <f t="shared" si="4"/>
        <v>5812751.2207798548</v>
      </c>
      <c r="E61" s="179">
        <f t="shared" si="7"/>
        <v>2362712748.9652667</v>
      </c>
      <c r="F61" s="179">
        <f>'9496'!V60</f>
        <v>110473477.41609046</v>
      </c>
      <c r="G61" s="179"/>
      <c r="H61" s="179">
        <f t="shared" si="9"/>
        <v>0</v>
      </c>
      <c r="I61" s="179">
        <f t="shared" si="10"/>
        <v>8003838.9203280164</v>
      </c>
      <c r="J61" s="179">
        <f t="shared" si="6"/>
        <v>0</v>
      </c>
      <c r="K61" s="179">
        <f t="shared" si="1"/>
        <v>8003838.9203280164</v>
      </c>
      <c r="L61" s="179">
        <f t="shared" si="2"/>
        <v>2465182387.4610291</v>
      </c>
      <c r="M61" s="165">
        <f>VLOOKUP(B61,Encargos!$A$8:$B$652,2,0)</f>
        <v>2.4662697723036864E-3</v>
      </c>
    </row>
    <row r="62" spans="1:13" s="166" customFormat="1" x14ac:dyDescent="0.35">
      <c r="A62" s="166">
        <f t="shared" si="8"/>
        <v>308</v>
      </c>
      <c r="B62" s="163">
        <v>46327</v>
      </c>
      <c r="C62" s="179">
        <f t="shared" si="3"/>
        <v>2465182387.4610291</v>
      </c>
      <c r="D62" s="179">
        <f t="shared" si="4"/>
        <v>6079804.8054105705</v>
      </c>
      <c r="E62" s="179">
        <f t="shared" si="7"/>
        <v>2471262192.2664394</v>
      </c>
      <c r="F62" s="179">
        <f>'9496'!V61</f>
        <v>110754441.59225342</v>
      </c>
      <c r="G62" s="179"/>
      <c r="H62" s="179">
        <f t="shared" si="9"/>
        <v>0</v>
      </c>
      <c r="I62" s="179">
        <f t="shared" si="10"/>
        <v>8383170.8891515993</v>
      </c>
      <c r="J62" s="179">
        <f t="shared" si="6"/>
        <v>0</v>
      </c>
      <c r="K62" s="179">
        <f t="shared" si="1"/>
        <v>8383170.8891515993</v>
      </c>
      <c r="L62" s="179">
        <f t="shared" si="2"/>
        <v>2573633462.9695411</v>
      </c>
      <c r="M62" s="165">
        <f>VLOOKUP(B62,Encargos!$A$8:$B$652,2,0)</f>
        <v>2.4662697723036864E-3</v>
      </c>
    </row>
    <row r="63" spans="1:13" s="166" customFormat="1" x14ac:dyDescent="0.35">
      <c r="A63" s="166">
        <f t="shared" si="8"/>
        <v>307</v>
      </c>
      <c r="B63" s="163">
        <v>46357</v>
      </c>
      <c r="C63" s="179">
        <f t="shared" si="3"/>
        <v>2573633462.9695411</v>
      </c>
      <c r="D63" s="179">
        <f t="shared" si="4"/>
        <v>6347274.4147110377</v>
      </c>
      <c r="E63" s="179">
        <f t="shared" si="7"/>
        <v>2579980737.3842521</v>
      </c>
      <c r="F63" s="179">
        <f>'9496'!V62</f>
        <v>111019064.1655205</v>
      </c>
      <c r="G63" s="179"/>
      <c r="H63" s="179">
        <f t="shared" si="9"/>
        <v>0</v>
      </c>
      <c r="I63" s="179">
        <f t="shared" si="10"/>
        <v>8765471.6662859041</v>
      </c>
      <c r="J63" s="179">
        <f t="shared" si="6"/>
        <v>0</v>
      </c>
      <c r="K63" s="179">
        <f t="shared" si="1"/>
        <v>8765471.6662859041</v>
      </c>
      <c r="L63" s="179">
        <f t="shared" si="2"/>
        <v>2682234329.8834867</v>
      </c>
      <c r="M63" s="165">
        <f>VLOOKUP(B63,Encargos!$A$8:$B$652,2,0)</f>
        <v>2.4662697723036864E-3</v>
      </c>
    </row>
    <row r="64" spans="1:13" s="166" customFormat="1" x14ac:dyDescent="0.35">
      <c r="A64" s="166">
        <f t="shared" si="8"/>
        <v>306</v>
      </c>
      <c r="B64" s="163">
        <v>46388</v>
      </c>
      <c r="C64" s="179">
        <f t="shared" si="3"/>
        <v>2682234329.8834867</v>
      </c>
      <c r="D64" s="179">
        <f t="shared" si="4"/>
        <v>6615113.4500268772</v>
      </c>
      <c r="E64" s="179">
        <f t="shared" si="7"/>
        <v>2688849443.3335137</v>
      </c>
      <c r="F64" s="179">
        <f>'9496'!V63</f>
        <v>139116083.90952674</v>
      </c>
      <c r="G64" s="179"/>
      <c r="H64" s="179">
        <f t="shared" si="9"/>
        <v>0</v>
      </c>
      <c r="I64" s="179">
        <f t="shared" si="10"/>
        <v>9241717.4092909824</v>
      </c>
      <c r="J64" s="179">
        <f t="shared" si="6"/>
        <v>0</v>
      </c>
      <c r="K64" s="179">
        <f t="shared" si="1"/>
        <v>9241717.4092909824</v>
      </c>
      <c r="L64" s="179">
        <f t="shared" si="2"/>
        <v>2818723809.8337498</v>
      </c>
      <c r="M64" s="165">
        <f>VLOOKUP(B64,Encargos!$A$8:$B$652,2,0)</f>
        <v>2.4662697723036864E-3</v>
      </c>
    </row>
    <row r="65" spans="1:13" s="166" customFormat="1" x14ac:dyDescent="0.35">
      <c r="A65" s="166">
        <f t="shared" si="8"/>
        <v>305</v>
      </c>
      <c r="B65" s="163">
        <v>46419</v>
      </c>
      <c r="C65" s="179">
        <f t="shared" si="3"/>
        <v>2818723809.8337498</v>
      </c>
      <c r="D65" s="179">
        <f t="shared" si="4"/>
        <v>6951733.3286656616</v>
      </c>
      <c r="E65" s="179">
        <f t="shared" si="7"/>
        <v>2825675543.1624155</v>
      </c>
      <c r="F65" s="179">
        <f>'9496'!V64</f>
        <v>139469076.07760352</v>
      </c>
      <c r="G65" s="179"/>
      <c r="H65" s="179">
        <f t="shared" si="9"/>
        <v>0</v>
      </c>
      <c r="I65" s="179">
        <f t="shared" si="10"/>
        <v>9721785.6368525214</v>
      </c>
      <c r="J65" s="179">
        <f t="shared" si="6"/>
        <v>0</v>
      </c>
      <c r="K65" s="179">
        <f t="shared" si="1"/>
        <v>9721785.6368525214</v>
      </c>
      <c r="L65" s="179">
        <f t="shared" si="2"/>
        <v>2955422833.6031661</v>
      </c>
      <c r="M65" s="165">
        <f>VLOOKUP(B65,Encargos!$A$8:$B$652,2,0)</f>
        <v>2.4662697723036864E-3</v>
      </c>
    </row>
    <row r="66" spans="1:13" s="166" customFormat="1" x14ac:dyDescent="0.35">
      <c r="A66" s="166">
        <f t="shared" si="8"/>
        <v>304</v>
      </c>
      <c r="B66" s="163">
        <v>46447</v>
      </c>
      <c r="C66" s="179">
        <f t="shared" si="3"/>
        <v>2955422833.6031661</v>
      </c>
      <c r="D66" s="179">
        <f t="shared" si="4"/>
        <v>7288869.9988915958</v>
      </c>
      <c r="E66" s="179">
        <f t="shared" si="7"/>
        <v>2962711703.6020579</v>
      </c>
      <c r="F66" s="179">
        <f>'9496'!V65</f>
        <v>139803125.6664162</v>
      </c>
      <c r="G66" s="179"/>
      <c r="H66" s="179">
        <f t="shared" si="9"/>
        <v>0</v>
      </c>
      <c r="I66" s="179">
        <f t="shared" si="10"/>
        <v>10205640.88575156</v>
      </c>
      <c r="J66" s="179">
        <f t="shared" si="6"/>
        <v>0</v>
      </c>
      <c r="K66" s="179">
        <f t="shared" si="1"/>
        <v>10205640.88575156</v>
      </c>
      <c r="L66" s="179">
        <f t="shared" si="2"/>
        <v>3092309188.3827224</v>
      </c>
      <c r="M66" s="165">
        <f>VLOOKUP(B66,Encargos!$A$8:$B$652,2,0)</f>
        <v>2.4662697723036864E-3</v>
      </c>
    </row>
    <row r="67" spans="1:13" s="166" customFormat="1" x14ac:dyDescent="0.35">
      <c r="A67" s="166">
        <f t="shared" si="8"/>
        <v>303</v>
      </c>
      <c r="B67" s="163">
        <v>46478</v>
      </c>
      <c r="C67" s="179">
        <f t="shared" si="3"/>
        <v>3092309188.3827224</v>
      </c>
      <c r="D67" s="179">
        <f t="shared" si="4"/>
        <v>7626468.6779252542</v>
      </c>
      <c r="E67" s="179">
        <f t="shared" si="7"/>
        <v>3099935657.0606475</v>
      </c>
      <c r="F67" s="179">
        <f>'9496'!V66</f>
        <v>140158683.13547212</v>
      </c>
      <c r="G67" s="179"/>
      <c r="H67" s="179">
        <f t="shared" si="9"/>
        <v>0</v>
      </c>
      <c r="I67" s="179">
        <f t="shared" si="10"/>
        <v>10693380.660713267</v>
      </c>
      <c r="J67" s="179">
        <f t="shared" si="6"/>
        <v>0</v>
      </c>
      <c r="K67" s="179">
        <f t="shared" si="1"/>
        <v>10693380.660713267</v>
      </c>
      <c r="L67" s="179">
        <f t="shared" si="2"/>
        <v>3229400959.5354066</v>
      </c>
      <c r="M67" s="165">
        <f>VLOOKUP(B67,Encargos!$A$8:$B$652,2,0)</f>
        <v>2.4662697723036864E-3</v>
      </c>
    </row>
    <row r="68" spans="1:13" s="166" customFormat="1" x14ac:dyDescent="0.35">
      <c r="A68" s="166">
        <f t="shared" si="8"/>
        <v>302</v>
      </c>
      <c r="B68" s="163">
        <v>46508</v>
      </c>
      <c r="C68" s="179">
        <f t="shared" si="3"/>
        <v>3229400959.5354066</v>
      </c>
      <c r="D68" s="179">
        <f t="shared" si="4"/>
        <v>7964573.9691506932</v>
      </c>
      <c r="E68" s="179">
        <f t="shared" si="7"/>
        <v>3237365533.5045571</v>
      </c>
      <c r="F68" s="179"/>
      <c r="G68" s="179"/>
      <c r="H68" s="179">
        <f t="shared" si="9"/>
        <v>0</v>
      </c>
      <c r="I68" s="179">
        <f t="shared" si="10"/>
        <v>10719753.42220052</v>
      </c>
      <c r="J68" s="179">
        <f t="shared" si="6"/>
        <v>0</v>
      </c>
      <c r="K68" s="179">
        <f t="shared" si="1"/>
        <v>10719753.42220052</v>
      </c>
      <c r="L68" s="179">
        <f t="shared" si="2"/>
        <v>3226645780.0823565</v>
      </c>
      <c r="M68" s="165">
        <f>VLOOKUP(B68,Encargos!$A$8:$B$652,2,0)</f>
        <v>2.4662697723036864E-3</v>
      </c>
    </row>
    <row r="69" spans="1:13" s="166" customFormat="1" x14ac:dyDescent="0.35">
      <c r="A69" s="166">
        <f t="shared" si="8"/>
        <v>301</v>
      </c>
      <c r="B69" s="163">
        <v>46539</v>
      </c>
      <c r="C69" s="179">
        <f t="shared" si="3"/>
        <v>3226645780.0823565</v>
      </c>
      <c r="D69" s="179">
        <f t="shared" si="4"/>
        <v>12548425.438740285</v>
      </c>
      <c r="E69" s="179">
        <f t="shared" si="7"/>
        <v>3239194205.5210967</v>
      </c>
      <c r="F69" s="179"/>
      <c r="G69" s="179">
        <f>-(E69)</f>
        <v>-3239194205.5210967</v>
      </c>
      <c r="H69" s="179">
        <f t="shared" ref="H69:H132" si="11">SUM(E69:G69)*$N$4</f>
        <v>0</v>
      </c>
      <c r="I69" s="179">
        <f t="shared" si="5"/>
        <v>0</v>
      </c>
      <c r="J69" s="179">
        <f t="shared" si="6"/>
        <v>0</v>
      </c>
      <c r="K69" s="179">
        <f t="shared" si="1"/>
        <v>0</v>
      </c>
      <c r="L69" s="179">
        <f t="shared" ref="L69:L132" si="12">SUM(E69:H69)-I69</f>
        <v>0</v>
      </c>
      <c r="M69" s="165">
        <f>VLOOKUP(B69,Encargos!$A$8:$B$652,2,0)</f>
        <v>3.8890000000000001E-3</v>
      </c>
    </row>
    <row r="70" spans="1:13" s="166" customFormat="1" x14ac:dyDescent="0.35">
      <c r="A70" s="166">
        <f t="shared" si="8"/>
        <v>300</v>
      </c>
      <c r="B70" s="163">
        <v>46569</v>
      </c>
      <c r="C70" s="179">
        <f t="shared" si="3"/>
        <v>0</v>
      </c>
      <c r="D70" s="179">
        <f t="shared" si="4"/>
        <v>0</v>
      </c>
      <c r="E70" s="179">
        <f t="shared" si="7"/>
        <v>0</v>
      </c>
      <c r="F70" s="179"/>
      <c r="G70" s="179"/>
      <c r="H70" s="179">
        <f t="shared" si="11"/>
        <v>0</v>
      </c>
      <c r="I70" s="179">
        <f t="shared" si="5"/>
        <v>0</v>
      </c>
      <c r="J70" s="179">
        <f t="shared" si="6"/>
        <v>0</v>
      </c>
      <c r="K70" s="179">
        <f t="shared" si="1"/>
        <v>0</v>
      </c>
      <c r="L70" s="179">
        <f t="shared" si="12"/>
        <v>0</v>
      </c>
      <c r="M70" s="165">
        <f>VLOOKUP(B70,Encargos!$A$8:$B$652,2,0)</f>
        <v>3.545E-3</v>
      </c>
    </row>
    <row r="71" spans="1:13" x14ac:dyDescent="0.35">
      <c r="A71">
        <f t="shared" si="8"/>
        <v>299</v>
      </c>
      <c r="B71" s="1">
        <v>46600</v>
      </c>
      <c r="C71" s="6">
        <f t="shared" si="3"/>
        <v>0</v>
      </c>
      <c r="D71" s="6">
        <f t="shared" si="4"/>
        <v>0</v>
      </c>
      <c r="E71" s="6">
        <f t="shared" si="7"/>
        <v>0</v>
      </c>
      <c r="F71" s="6"/>
      <c r="G71" s="6"/>
      <c r="H71" s="6">
        <f t="shared" si="11"/>
        <v>0</v>
      </c>
      <c r="I71" s="6">
        <f t="shared" si="5"/>
        <v>0</v>
      </c>
      <c r="J71" s="6">
        <f t="shared" si="6"/>
        <v>0</v>
      </c>
      <c r="K71" s="6">
        <f t="shared" ref="K71:K134" si="13">I71-J71</f>
        <v>0</v>
      </c>
      <c r="L71" s="6">
        <f t="shared" si="12"/>
        <v>0</v>
      </c>
      <c r="M71" s="17">
        <f>VLOOKUP(B71,Encargos!$A$8:$B$652,2,0)</f>
        <v>4.2339999999999999E-3</v>
      </c>
    </row>
    <row r="72" spans="1:13" x14ac:dyDescent="0.35">
      <c r="A72">
        <f t="shared" si="8"/>
        <v>298</v>
      </c>
      <c r="B72" s="1">
        <v>46631</v>
      </c>
      <c r="C72" s="6">
        <f t="shared" si="3"/>
        <v>0</v>
      </c>
      <c r="D72" s="6">
        <f t="shared" si="4"/>
        <v>0</v>
      </c>
      <c r="E72" s="6">
        <f t="shared" si="7"/>
        <v>0</v>
      </c>
      <c r="F72" s="6"/>
      <c r="G72" s="6"/>
      <c r="H72" s="6">
        <f t="shared" si="11"/>
        <v>0</v>
      </c>
      <c r="I72" s="6">
        <f t="shared" si="5"/>
        <v>0</v>
      </c>
      <c r="J72" s="6">
        <f t="shared" si="6"/>
        <v>0</v>
      </c>
      <c r="K72" s="6">
        <f t="shared" si="13"/>
        <v>0</v>
      </c>
      <c r="L72" s="6">
        <f t="shared" si="12"/>
        <v>0</v>
      </c>
      <c r="M72" s="17">
        <f>VLOOKUP(B72,Encargos!$A$8:$B$652,2,0)</f>
        <v>4.2339999999999999E-3</v>
      </c>
    </row>
    <row r="73" spans="1:13" x14ac:dyDescent="0.35">
      <c r="A73">
        <f t="shared" si="8"/>
        <v>297</v>
      </c>
      <c r="B73" s="1">
        <v>46661</v>
      </c>
      <c r="C73" s="6">
        <f t="shared" si="3"/>
        <v>0</v>
      </c>
      <c r="D73" s="6">
        <f t="shared" si="4"/>
        <v>0</v>
      </c>
      <c r="E73" s="6">
        <f t="shared" si="7"/>
        <v>0</v>
      </c>
      <c r="F73" s="6"/>
      <c r="G73" s="6"/>
      <c r="H73" s="6">
        <f t="shared" si="11"/>
        <v>0</v>
      </c>
      <c r="I73" s="6">
        <f t="shared" si="5"/>
        <v>0</v>
      </c>
      <c r="J73" s="6">
        <f t="shared" si="6"/>
        <v>0</v>
      </c>
      <c r="K73" s="6">
        <f t="shared" si="13"/>
        <v>0</v>
      </c>
      <c r="L73" s="6">
        <f t="shared" si="12"/>
        <v>0</v>
      </c>
      <c r="M73" s="17">
        <f>VLOOKUP(B73,Encargos!$A$8:$B$652,2,0)</f>
        <v>4.2339999999999999E-3</v>
      </c>
    </row>
    <row r="74" spans="1:13" x14ac:dyDescent="0.35">
      <c r="A74">
        <f t="shared" si="8"/>
        <v>296</v>
      </c>
      <c r="B74" s="1">
        <v>46692</v>
      </c>
      <c r="C74" s="6">
        <f t="shared" ref="C74:C137" si="14">L73</f>
        <v>0</v>
      </c>
      <c r="D74" s="6">
        <f t="shared" ref="D74:D137" si="15">C74*M74</f>
        <v>0</v>
      </c>
      <c r="E74" s="6">
        <f t="shared" si="7"/>
        <v>0</v>
      </c>
      <c r="F74" s="6"/>
      <c r="G74" s="6"/>
      <c r="H74" s="6">
        <f t="shared" si="11"/>
        <v>0</v>
      </c>
      <c r="I74" s="6">
        <f t="shared" ref="I74:I137" si="16">PMT($N$4,A74,-SUM(E74:G74))</f>
        <v>0</v>
      </c>
      <c r="J74" s="6">
        <f t="shared" ref="J74:J137" si="17">H74</f>
        <v>0</v>
      </c>
      <c r="K74" s="6">
        <f t="shared" si="13"/>
        <v>0</v>
      </c>
      <c r="L74" s="6">
        <f t="shared" si="12"/>
        <v>0</v>
      </c>
      <c r="M74" s="17">
        <f>VLOOKUP(B74,Encargos!$A$8:$B$652,2,0)</f>
        <v>3.8890000000000001E-3</v>
      </c>
    </row>
    <row r="75" spans="1:13" x14ac:dyDescent="0.35">
      <c r="A75">
        <f t="shared" si="8"/>
        <v>295</v>
      </c>
      <c r="B75" s="1">
        <v>46722</v>
      </c>
      <c r="C75" s="6">
        <f t="shared" si="14"/>
        <v>0</v>
      </c>
      <c r="D75" s="6">
        <f t="shared" si="15"/>
        <v>0</v>
      </c>
      <c r="E75" s="6">
        <f t="shared" ref="E75:E138" si="18">C75+D75</f>
        <v>0</v>
      </c>
      <c r="F75" s="6"/>
      <c r="G75" s="6"/>
      <c r="H75" s="6">
        <f t="shared" si="11"/>
        <v>0</v>
      </c>
      <c r="I75" s="6">
        <f t="shared" si="16"/>
        <v>0</v>
      </c>
      <c r="J75" s="6">
        <f t="shared" si="17"/>
        <v>0</v>
      </c>
      <c r="K75" s="6">
        <f t="shared" si="13"/>
        <v>0</v>
      </c>
      <c r="L75" s="6">
        <f t="shared" si="12"/>
        <v>0</v>
      </c>
      <c r="M75" s="17">
        <f>VLOOKUP(B75,Encargos!$A$8:$B$652,2,0)</f>
        <v>3.545E-3</v>
      </c>
    </row>
    <row r="76" spans="1:13" x14ac:dyDescent="0.35">
      <c r="A76">
        <f t="shared" ref="A76:A139" si="19">A75-1</f>
        <v>294</v>
      </c>
      <c r="B76" s="1">
        <v>46753</v>
      </c>
      <c r="C76" s="6">
        <f t="shared" si="14"/>
        <v>0</v>
      </c>
      <c r="D76" s="6">
        <f t="shared" si="15"/>
        <v>0</v>
      </c>
      <c r="E76" s="6">
        <f t="shared" si="18"/>
        <v>0</v>
      </c>
      <c r="F76" s="6"/>
      <c r="G76" s="6"/>
      <c r="H76" s="6">
        <f t="shared" si="11"/>
        <v>0</v>
      </c>
      <c r="I76" s="6">
        <f t="shared" si="16"/>
        <v>0</v>
      </c>
      <c r="J76" s="6">
        <f t="shared" si="17"/>
        <v>0</v>
      </c>
      <c r="K76" s="6">
        <f t="shared" si="13"/>
        <v>0</v>
      </c>
      <c r="L76" s="6">
        <f t="shared" si="12"/>
        <v>0</v>
      </c>
      <c r="M76" s="17">
        <f>VLOOKUP(B76,Encargos!$A$8:$B$652,2,0)</f>
        <v>3.545E-3</v>
      </c>
    </row>
    <row r="77" spans="1:13" x14ac:dyDescent="0.35">
      <c r="A77">
        <f t="shared" si="19"/>
        <v>293</v>
      </c>
      <c r="B77" s="1">
        <v>46784</v>
      </c>
      <c r="C77" s="6">
        <f t="shared" si="14"/>
        <v>0</v>
      </c>
      <c r="D77" s="6">
        <f t="shared" si="15"/>
        <v>0</v>
      </c>
      <c r="E77" s="6">
        <f t="shared" si="18"/>
        <v>0</v>
      </c>
      <c r="F77" s="6"/>
      <c r="G77" s="6"/>
      <c r="H77" s="6">
        <f t="shared" si="11"/>
        <v>0</v>
      </c>
      <c r="I77" s="6">
        <f t="shared" si="16"/>
        <v>0</v>
      </c>
      <c r="J77" s="6">
        <f t="shared" si="17"/>
        <v>0</v>
      </c>
      <c r="K77" s="6">
        <f t="shared" si="13"/>
        <v>0</v>
      </c>
      <c r="L77" s="6">
        <f t="shared" si="12"/>
        <v>0</v>
      </c>
      <c r="M77" s="17">
        <f>VLOOKUP(B77,Encargos!$A$8:$B$652,2,0)</f>
        <v>4.5789999999999997E-3</v>
      </c>
    </row>
    <row r="78" spans="1:13" x14ac:dyDescent="0.35">
      <c r="A78">
        <f t="shared" si="19"/>
        <v>292</v>
      </c>
      <c r="B78" s="1">
        <v>46813</v>
      </c>
      <c r="C78" s="6">
        <f t="shared" si="14"/>
        <v>0</v>
      </c>
      <c r="D78" s="6">
        <f t="shared" si="15"/>
        <v>0</v>
      </c>
      <c r="E78" s="6">
        <f t="shared" si="18"/>
        <v>0</v>
      </c>
      <c r="F78" s="6"/>
      <c r="G78" s="6"/>
      <c r="H78" s="6">
        <f t="shared" si="11"/>
        <v>0</v>
      </c>
      <c r="I78" s="6">
        <f t="shared" si="16"/>
        <v>0</v>
      </c>
      <c r="J78" s="6">
        <f t="shared" si="17"/>
        <v>0</v>
      </c>
      <c r="K78" s="6">
        <f t="shared" si="13"/>
        <v>0</v>
      </c>
      <c r="L78" s="6">
        <f t="shared" si="12"/>
        <v>0</v>
      </c>
      <c r="M78" s="17">
        <f>VLOOKUP(B78,Encargos!$A$8:$B$652,2,0)</f>
        <v>3.947E-3</v>
      </c>
    </row>
    <row r="79" spans="1:13" x14ac:dyDescent="0.35">
      <c r="A79">
        <f t="shared" si="19"/>
        <v>291</v>
      </c>
      <c r="B79" s="1">
        <v>46844</v>
      </c>
      <c r="C79" s="6">
        <f t="shared" si="14"/>
        <v>0</v>
      </c>
      <c r="D79" s="6">
        <f t="shared" si="15"/>
        <v>0</v>
      </c>
      <c r="E79" s="6">
        <f t="shared" si="18"/>
        <v>0</v>
      </c>
      <c r="F79" s="6"/>
      <c r="G79" s="6"/>
      <c r="H79" s="6">
        <f t="shared" si="11"/>
        <v>0</v>
      </c>
      <c r="I79" s="6">
        <f t="shared" si="16"/>
        <v>0</v>
      </c>
      <c r="J79" s="6">
        <f t="shared" si="17"/>
        <v>0</v>
      </c>
      <c r="K79" s="6">
        <f t="shared" si="13"/>
        <v>0</v>
      </c>
      <c r="L79" s="6">
        <f t="shared" si="12"/>
        <v>0</v>
      </c>
      <c r="M79" s="17">
        <f>VLOOKUP(B79,Encargos!$A$8:$B$652,2,0)</f>
        <v>3.2529999999999998E-3</v>
      </c>
    </row>
    <row r="80" spans="1:13" x14ac:dyDescent="0.35">
      <c r="A80">
        <f t="shared" si="19"/>
        <v>290</v>
      </c>
      <c r="B80" s="1">
        <v>46874</v>
      </c>
      <c r="C80" s="6">
        <f t="shared" si="14"/>
        <v>0</v>
      </c>
      <c r="D80" s="6">
        <f t="shared" si="15"/>
        <v>0</v>
      </c>
      <c r="E80" s="6">
        <f t="shared" si="18"/>
        <v>0</v>
      </c>
      <c r="F80" s="6"/>
      <c r="G80" s="6"/>
      <c r="H80" s="6">
        <f t="shared" si="11"/>
        <v>0</v>
      </c>
      <c r="I80" s="6">
        <f t="shared" si="16"/>
        <v>0</v>
      </c>
      <c r="J80" s="6">
        <f t="shared" si="17"/>
        <v>0</v>
      </c>
      <c r="K80" s="6">
        <f t="shared" si="13"/>
        <v>0</v>
      </c>
      <c r="L80" s="6">
        <f t="shared" si="12"/>
        <v>0</v>
      </c>
      <c r="M80" s="17">
        <f>VLOOKUP(B80,Encargos!$A$8:$B$652,2,0)</f>
        <v>4.6430000000000004E-3</v>
      </c>
    </row>
    <row r="81" spans="1:13" x14ac:dyDescent="0.35">
      <c r="A81">
        <f t="shared" si="19"/>
        <v>289</v>
      </c>
      <c r="B81" s="1">
        <v>46905</v>
      </c>
      <c r="C81" s="6">
        <f t="shared" si="14"/>
        <v>0</v>
      </c>
      <c r="D81" s="6">
        <f t="shared" si="15"/>
        <v>0</v>
      </c>
      <c r="E81" s="6">
        <f t="shared" si="18"/>
        <v>0</v>
      </c>
      <c r="F81" s="6"/>
      <c r="G81" s="6"/>
      <c r="H81" s="6">
        <f t="shared" si="11"/>
        <v>0</v>
      </c>
      <c r="I81" s="6">
        <f t="shared" si="16"/>
        <v>0</v>
      </c>
      <c r="J81" s="6">
        <f t="shared" si="17"/>
        <v>0</v>
      </c>
      <c r="K81" s="6">
        <f t="shared" si="13"/>
        <v>0</v>
      </c>
      <c r="L81" s="6">
        <f t="shared" si="12"/>
        <v>0</v>
      </c>
      <c r="M81" s="17">
        <f>VLOOKUP(B81,Encargos!$A$8:$B$652,2,0)</f>
        <v>2.9060000000000002E-3</v>
      </c>
    </row>
    <row r="82" spans="1:13" x14ac:dyDescent="0.35">
      <c r="A82">
        <f t="shared" si="19"/>
        <v>288</v>
      </c>
      <c r="B82" s="1">
        <v>46935</v>
      </c>
      <c r="C82" s="6">
        <f t="shared" si="14"/>
        <v>0</v>
      </c>
      <c r="D82" s="6">
        <f t="shared" si="15"/>
        <v>0</v>
      </c>
      <c r="E82" s="6">
        <f t="shared" si="18"/>
        <v>0</v>
      </c>
      <c r="F82" s="6"/>
      <c r="G82" s="6"/>
      <c r="H82" s="6">
        <f t="shared" si="11"/>
        <v>0</v>
      </c>
      <c r="I82" s="6">
        <f t="shared" si="16"/>
        <v>0</v>
      </c>
      <c r="J82" s="6">
        <f t="shared" si="17"/>
        <v>0</v>
      </c>
      <c r="K82" s="6">
        <f t="shared" si="13"/>
        <v>0</v>
      </c>
      <c r="L82" s="6">
        <f t="shared" si="12"/>
        <v>0</v>
      </c>
      <c r="M82" s="17">
        <f>VLOOKUP(B82,Encargos!$A$8:$B$652,2,0)</f>
        <v>4.2950000000000002E-3</v>
      </c>
    </row>
    <row r="83" spans="1:13" x14ac:dyDescent="0.35">
      <c r="A83">
        <f t="shared" si="19"/>
        <v>287</v>
      </c>
      <c r="B83" s="1">
        <v>46966</v>
      </c>
      <c r="C83" s="6">
        <f t="shared" si="14"/>
        <v>0</v>
      </c>
      <c r="D83" s="6">
        <f t="shared" si="15"/>
        <v>0</v>
      </c>
      <c r="E83" s="6">
        <f t="shared" si="18"/>
        <v>0</v>
      </c>
      <c r="F83" s="6"/>
      <c r="G83" s="6"/>
      <c r="H83" s="6">
        <f t="shared" si="11"/>
        <v>0</v>
      </c>
      <c r="I83" s="6">
        <f t="shared" si="16"/>
        <v>0</v>
      </c>
      <c r="J83" s="6">
        <f t="shared" si="17"/>
        <v>0</v>
      </c>
      <c r="K83" s="6">
        <f t="shared" si="13"/>
        <v>0</v>
      </c>
      <c r="L83" s="6">
        <f t="shared" si="12"/>
        <v>0</v>
      </c>
      <c r="M83" s="17">
        <f>VLOOKUP(B83,Encargos!$A$8:$B$652,2,0)</f>
        <v>3.947E-3</v>
      </c>
    </row>
    <row r="84" spans="1:13" x14ac:dyDescent="0.35">
      <c r="A84">
        <f t="shared" si="19"/>
        <v>286</v>
      </c>
      <c r="B84" s="1">
        <v>46997</v>
      </c>
      <c r="C84" s="6">
        <f t="shared" si="14"/>
        <v>0</v>
      </c>
      <c r="D84" s="6">
        <f t="shared" si="15"/>
        <v>0</v>
      </c>
      <c r="E84" s="6">
        <f t="shared" si="18"/>
        <v>0</v>
      </c>
      <c r="F84" s="6"/>
      <c r="G84" s="6"/>
      <c r="H84" s="6">
        <f t="shared" si="11"/>
        <v>0</v>
      </c>
      <c r="I84" s="6">
        <f t="shared" si="16"/>
        <v>0</v>
      </c>
      <c r="J84" s="6">
        <f t="shared" si="17"/>
        <v>0</v>
      </c>
      <c r="K84" s="6">
        <f t="shared" si="13"/>
        <v>0</v>
      </c>
      <c r="L84" s="6">
        <f t="shared" si="12"/>
        <v>0</v>
      </c>
      <c r="M84" s="17">
        <f>VLOOKUP(B84,Encargos!$A$8:$B$652,2,0)</f>
        <v>3.947E-3</v>
      </c>
    </row>
    <row r="85" spans="1:13" x14ac:dyDescent="0.35">
      <c r="A85">
        <f t="shared" si="19"/>
        <v>285</v>
      </c>
      <c r="B85" s="1">
        <v>47027</v>
      </c>
      <c r="C85" s="6">
        <f t="shared" si="14"/>
        <v>0</v>
      </c>
      <c r="D85" s="6">
        <f t="shared" si="15"/>
        <v>0</v>
      </c>
      <c r="E85" s="6">
        <f t="shared" si="18"/>
        <v>0</v>
      </c>
      <c r="F85" s="6"/>
      <c r="G85" s="6"/>
      <c r="H85" s="6">
        <f t="shared" si="11"/>
        <v>0</v>
      </c>
      <c r="I85" s="6">
        <f t="shared" si="16"/>
        <v>0</v>
      </c>
      <c r="J85" s="6">
        <f t="shared" si="17"/>
        <v>0</v>
      </c>
      <c r="K85" s="6">
        <f t="shared" si="13"/>
        <v>0</v>
      </c>
      <c r="L85" s="6">
        <f t="shared" si="12"/>
        <v>0</v>
      </c>
      <c r="M85" s="17">
        <f>VLOOKUP(B85,Encargos!$A$8:$B$652,2,0)</f>
        <v>4.6430000000000004E-3</v>
      </c>
    </row>
    <row r="86" spans="1:13" x14ac:dyDescent="0.35">
      <c r="A86">
        <f t="shared" si="19"/>
        <v>284</v>
      </c>
      <c r="B86" s="1">
        <v>47058</v>
      </c>
      <c r="C86" s="6">
        <f t="shared" si="14"/>
        <v>0</v>
      </c>
      <c r="D86" s="6">
        <f t="shared" si="15"/>
        <v>0</v>
      </c>
      <c r="E86" s="6">
        <f t="shared" si="18"/>
        <v>0</v>
      </c>
      <c r="F86" s="6"/>
      <c r="G86" s="6"/>
      <c r="H86" s="6">
        <f t="shared" si="11"/>
        <v>0</v>
      </c>
      <c r="I86" s="6">
        <f t="shared" si="16"/>
        <v>0</v>
      </c>
      <c r="J86" s="6">
        <f t="shared" si="17"/>
        <v>0</v>
      </c>
      <c r="K86" s="6">
        <f t="shared" si="13"/>
        <v>0</v>
      </c>
      <c r="L86" s="6">
        <f t="shared" si="12"/>
        <v>0</v>
      </c>
      <c r="M86" s="17">
        <f>VLOOKUP(B86,Encargos!$A$8:$B$652,2,0)</f>
        <v>3.5999999999999999E-3</v>
      </c>
    </row>
    <row r="87" spans="1:13" x14ac:dyDescent="0.35">
      <c r="A87">
        <f t="shared" si="19"/>
        <v>283</v>
      </c>
      <c r="B87" s="1">
        <v>47088</v>
      </c>
      <c r="C87" s="6">
        <f t="shared" si="14"/>
        <v>0</v>
      </c>
      <c r="D87" s="6">
        <f t="shared" si="15"/>
        <v>0</v>
      </c>
      <c r="E87" s="6">
        <f t="shared" si="18"/>
        <v>0</v>
      </c>
      <c r="F87" s="6"/>
      <c r="G87" s="6"/>
      <c r="H87" s="6">
        <f t="shared" si="11"/>
        <v>0</v>
      </c>
      <c r="I87" s="6">
        <f t="shared" si="16"/>
        <v>0</v>
      </c>
      <c r="J87" s="6">
        <f t="shared" si="17"/>
        <v>0</v>
      </c>
      <c r="K87" s="6">
        <f t="shared" si="13"/>
        <v>0</v>
      </c>
      <c r="L87" s="6">
        <f t="shared" si="12"/>
        <v>0</v>
      </c>
      <c r="M87" s="17">
        <f>VLOOKUP(B87,Encargos!$A$8:$B$652,2,0)</f>
        <v>3.947E-3</v>
      </c>
    </row>
    <row r="88" spans="1:13" x14ac:dyDescent="0.35">
      <c r="A88">
        <f t="shared" si="19"/>
        <v>282</v>
      </c>
      <c r="B88" s="1">
        <v>47119</v>
      </c>
      <c r="C88" s="6">
        <f t="shared" si="14"/>
        <v>0</v>
      </c>
      <c r="D88" s="6">
        <f t="shared" si="15"/>
        <v>0</v>
      </c>
      <c r="E88" s="6">
        <f t="shared" si="18"/>
        <v>0</v>
      </c>
      <c r="F88" s="6"/>
      <c r="G88" s="6"/>
      <c r="H88" s="6">
        <f t="shared" si="11"/>
        <v>0</v>
      </c>
      <c r="I88" s="6">
        <f t="shared" si="16"/>
        <v>0</v>
      </c>
      <c r="J88" s="6">
        <f t="shared" si="17"/>
        <v>0</v>
      </c>
      <c r="K88" s="6">
        <f t="shared" si="13"/>
        <v>0</v>
      </c>
      <c r="L88" s="6">
        <f t="shared" si="12"/>
        <v>0</v>
      </c>
      <c r="M88" s="17">
        <f>VLOOKUP(B88,Encargos!$A$8:$B$652,2,0)</f>
        <v>3.5999999999999999E-3</v>
      </c>
    </row>
    <row r="89" spans="1:13" x14ac:dyDescent="0.35">
      <c r="A89">
        <f t="shared" si="19"/>
        <v>281</v>
      </c>
      <c r="B89" s="1">
        <v>47150</v>
      </c>
      <c r="C89" s="6">
        <f t="shared" si="14"/>
        <v>0</v>
      </c>
      <c r="D89" s="6">
        <f t="shared" si="15"/>
        <v>0</v>
      </c>
      <c r="E89" s="6">
        <f t="shared" si="18"/>
        <v>0</v>
      </c>
      <c r="F89" s="6"/>
      <c r="G89" s="6"/>
      <c r="H89" s="6">
        <f t="shared" si="11"/>
        <v>0</v>
      </c>
      <c r="I89" s="6">
        <f t="shared" si="16"/>
        <v>0</v>
      </c>
      <c r="J89" s="6">
        <f t="shared" si="17"/>
        <v>0</v>
      </c>
      <c r="K89" s="6">
        <f t="shared" si="13"/>
        <v>0</v>
      </c>
      <c r="L89" s="6">
        <f t="shared" si="12"/>
        <v>0</v>
      </c>
      <c r="M89" s="17">
        <f>VLOOKUP(B89,Encargos!$A$8:$B$652,2,0)</f>
        <v>3.5999999999999999E-3</v>
      </c>
    </row>
    <row r="90" spans="1:13" x14ac:dyDescent="0.35">
      <c r="A90">
        <f t="shared" si="19"/>
        <v>280</v>
      </c>
      <c r="B90" s="1">
        <v>47178</v>
      </c>
      <c r="C90" s="6">
        <f t="shared" si="14"/>
        <v>0</v>
      </c>
      <c r="D90" s="6">
        <f t="shared" si="15"/>
        <v>0</v>
      </c>
      <c r="E90" s="6">
        <f t="shared" si="18"/>
        <v>0</v>
      </c>
      <c r="F90" s="6"/>
      <c r="G90" s="6"/>
      <c r="H90" s="6">
        <f t="shared" si="11"/>
        <v>0</v>
      </c>
      <c r="I90" s="6">
        <f t="shared" si="16"/>
        <v>0</v>
      </c>
      <c r="J90" s="6">
        <f t="shared" si="17"/>
        <v>0</v>
      </c>
      <c r="K90" s="6">
        <f t="shared" si="13"/>
        <v>0</v>
      </c>
      <c r="L90" s="6">
        <f t="shared" si="12"/>
        <v>0</v>
      </c>
      <c r="M90" s="17">
        <f>VLOOKUP(B90,Encargos!$A$8:$B$652,2,0)</f>
        <v>4.2640000000000004E-3</v>
      </c>
    </row>
    <row r="91" spans="1:13" x14ac:dyDescent="0.35">
      <c r="A91">
        <f t="shared" si="19"/>
        <v>279</v>
      </c>
      <c r="B91" s="1">
        <v>47209</v>
      </c>
      <c r="C91" s="6">
        <f t="shared" si="14"/>
        <v>0</v>
      </c>
      <c r="D91" s="6">
        <f t="shared" si="15"/>
        <v>0</v>
      </c>
      <c r="E91" s="6">
        <f t="shared" si="18"/>
        <v>0</v>
      </c>
      <c r="F91" s="6"/>
      <c r="G91" s="6"/>
      <c r="H91" s="6">
        <f t="shared" si="11"/>
        <v>0</v>
      </c>
      <c r="I91" s="6">
        <f t="shared" si="16"/>
        <v>0</v>
      </c>
      <c r="J91" s="6">
        <f t="shared" si="17"/>
        <v>0</v>
      </c>
      <c r="K91" s="6">
        <f t="shared" si="13"/>
        <v>0</v>
      </c>
      <c r="L91" s="6">
        <f t="shared" si="12"/>
        <v>0</v>
      </c>
      <c r="M91" s="17">
        <f>VLOOKUP(B91,Encargos!$A$8:$B$652,2,0)</f>
        <v>2.8809999999999999E-3</v>
      </c>
    </row>
    <row r="92" spans="1:13" x14ac:dyDescent="0.35">
      <c r="A92">
        <f t="shared" si="19"/>
        <v>278</v>
      </c>
      <c r="B92" s="1">
        <v>47239</v>
      </c>
      <c r="C92" s="6">
        <f t="shared" si="14"/>
        <v>0</v>
      </c>
      <c r="D92" s="6">
        <f t="shared" si="15"/>
        <v>0</v>
      </c>
      <c r="E92" s="6">
        <f t="shared" si="18"/>
        <v>0</v>
      </c>
      <c r="F92" s="6"/>
      <c r="G92" s="6"/>
      <c r="H92" s="6">
        <f t="shared" si="11"/>
        <v>0</v>
      </c>
      <c r="I92" s="6">
        <f t="shared" si="16"/>
        <v>0</v>
      </c>
      <c r="J92" s="6">
        <f t="shared" si="17"/>
        <v>0</v>
      </c>
      <c r="K92" s="6">
        <f t="shared" si="13"/>
        <v>0</v>
      </c>
      <c r="L92" s="6">
        <f t="shared" si="12"/>
        <v>0</v>
      </c>
      <c r="M92" s="17">
        <f>VLOOKUP(B92,Encargos!$A$8:$B$652,2,0)</f>
        <v>3.9179999999999996E-3</v>
      </c>
    </row>
    <row r="93" spans="1:13" x14ac:dyDescent="0.35">
      <c r="A93">
        <f t="shared" si="19"/>
        <v>277</v>
      </c>
      <c r="B93" s="1">
        <v>47270</v>
      </c>
      <c r="C93" s="6">
        <f t="shared" si="14"/>
        <v>0</v>
      </c>
      <c r="D93" s="6">
        <f t="shared" si="15"/>
        <v>0</v>
      </c>
      <c r="E93" s="6">
        <f t="shared" si="18"/>
        <v>0</v>
      </c>
      <c r="F93" s="6"/>
      <c r="G93" s="6"/>
      <c r="H93" s="6">
        <f t="shared" si="11"/>
        <v>0</v>
      </c>
      <c r="I93" s="6">
        <f t="shared" si="16"/>
        <v>0</v>
      </c>
      <c r="J93" s="6">
        <f t="shared" si="17"/>
        <v>0</v>
      </c>
      <c r="K93" s="6">
        <f t="shared" si="13"/>
        <v>0</v>
      </c>
      <c r="L93" s="6">
        <f t="shared" si="12"/>
        <v>0</v>
      </c>
      <c r="M93" s="17">
        <f>VLOOKUP(B93,Encargos!$A$8:$B$652,2,0)</f>
        <v>3.9179999999999996E-3</v>
      </c>
    </row>
    <row r="94" spans="1:13" x14ac:dyDescent="0.35">
      <c r="A94">
        <f t="shared" si="19"/>
        <v>276</v>
      </c>
      <c r="B94" s="1">
        <v>47300</v>
      </c>
      <c r="C94" s="6">
        <f t="shared" si="14"/>
        <v>0</v>
      </c>
      <c r="D94" s="6">
        <f t="shared" si="15"/>
        <v>0</v>
      </c>
      <c r="E94" s="6">
        <f t="shared" si="18"/>
        <v>0</v>
      </c>
      <c r="F94" s="6"/>
      <c r="G94" s="6"/>
      <c r="H94" s="6">
        <f t="shared" si="11"/>
        <v>0</v>
      </c>
      <c r="I94" s="6">
        <f t="shared" si="16"/>
        <v>0</v>
      </c>
      <c r="J94" s="6">
        <f t="shared" si="17"/>
        <v>0</v>
      </c>
      <c r="K94" s="6">
        <f t="shared" si="13"/>
        <v>0</v>
      </c>
      <c r="L94" s="6">
        <f t="shared" si="12"/>
        <v>0</v>
      </c>
      <c r="M94" s="17">
        <f>VLOOKUP(B94,Encargos!$A$8:$B$652,2,0)</f>
        <v>3.9179999999999996E-3</v>
      </c>
    </row>
    <row r="95" spans="1:13" x14ac:dyDescent="0.35">
      <c r="A95">
        <f t="shared" si="19"/>
        <v>275</v>
      </c>
      <c r="B95" s="1">
        <v>47331</v>
      </c>
      <c r="C95" s="6">
        <f t="shared" si="14"/>
        <v>0</v>
      </c>
      <c r="D95" s="6">
        <f t="shared" si="15"/>
        <v>0</v>
      </c>
      <c r="E95" s="6">
        <f t="shared" si="18"/>
        <v>0</v>
      </c>
      <c r="F95" s="6"/>
      <c r="G95" s="6"/>
      <c r="H95" s="6">
        <f t="shared" si="11"/>
        <v>0</v>
      </c>
      <c r="I95" s="6">
        <f t="shared" si="16"/>
        <v>0</v>
      </c>
      <c r="J95" s="6">
        <f t="shared" si="17"/>
        <v>0</v>
      </c>
      <c r="K95" s="6">
        <f t="shared" si="13"/>
        <v>0</v>
      </c>
      <c r="L95" s="6">
        <f t="shared" si="12"/>
        <v>0</v>
      </c>
      <c r="M95" s="17">
        <f>VLOOKUP(B95,Encargos!$A$8:$B$652,2,0)</f>
        <v>3.9179999999999996E-3</v>
      </c>
    </row>
    <row r="96" spans="1:13" x14ac:dyDescent="0.35">
      <c r="A96">
        <f t="shared" si="19"/>
        <v>274</v>
      </c>
      <c r="B96" s="1">
        <v>47362</v>
      </c>
      <c r="C96" s="6">
        <f t="shared" si="14"/>
        <v>0</v>
      </c>
      <c r="D96" s="6">
        <f t="shared" si="15"/>
        <v>0</v>
      </c>
      <c r="E96" s="6">
        <f t="shared" si="18"/>
        <v>0</v>
      </c>
      <c r="F96" s="6"/>
      <c r="G96" s="6"/>
      <c r="H96" s="6">
        <f t="shared" si="11"/>
        <v>0</v>
      </c>
      <c r="I96" s="6">
        <f t="shared" si="16"/>
        <v>0</v>
      </c>
      <c r="J96" s="6">
        <f t="shared" si="17"/>
        <v>0</v>
      </c>
      <c r="K96" s="6">
        <f t="shared" si="13"/>
        <v>0</v>
      </c>
      <c r="L96" s="6">
        <f t="shared" si="12"/>
        <v>0</v>
      </c>
      <c r="M96" s="17">
        <f>VLOOKUP(B96,Encargos!$A$8:$B$652,2,0)</f>
        <v>4.2640000000000004E-3</v>
      </c>
    </row>
    <row r="97" spans="1:13" x14ac:dyDescent="0.35">
      <c r="A97">
        <f t="shared" si="19"/>
        <v>273</v>
      </c>
      <c r="B97" s="1">
        <v>47392</v>
      </c>
      <c r="C97" s="6">
        <f t="shared" si="14"/>
        <v>0</v>
      </c>
      <c r="D97" s="6">
        <f t="shared" si="15"/>
        <v>0</v>
      </c>
      <c r="E97" s="6">
        <f t="shared" si="18"/>
        <v>0</v>
      </c>
      <c r="F97" s="6"/>
      <c r="G97" s="6"/>
      <c r="H97" s="6">
        <f t="shared" si="11"/>
        <v>0</v>
      </c>
      <c r="I97" s="6">
        <f t="shared" si="16"/>
        <v>0</v>
      </c>
      <c r="J97" s="6">
        <f t="shared" si="17"/>
        <v>0</v>
      </c>
      <c r="K97" s="6">
        <f t="shared" si="13"/>
        <v>0</v>
      </c>
      <c r="L97" s="6">
        <f t="shared" si="12"/>
        <v>0</v>
      </c>
      <c r="M97" s="17">
        <f>VLOOKUP(B97,Encargos!$A$8:$B$652,2,0)</f>
        <v>4.6109999999999996E-3</v>
      </c>
    </row>
    <row r="98" spans="1:13" x14ac:dyDescent="0.35">
      <c r="A98">
        <f t="shared" si="19"/>
        <v>272</v>
      </c>
      <c r="B98" s="1">
        <v>47423</v>
      </c>
      <c r="C98" s="6">
        <f t="shared" si="14"/>
        <v>0</v>
      </c>
      <c r="D98" s="6">
        <f t="shared" si="15"/>
        <v>0</v>
      </c>
      <c r="E98" s="6">
        <f t="shared" si="18"/>
        <v>0</v>
      </c>
      <c r="F98" s="6"/>
      <c r="G98" s="6"/>
      <c r="H98" s="6">
        <f t="shared" si="11"/>
        <v>0</v>
      </c>
      <c r="I98" s="6">
        <f t="shared" si="16"/>
        <v>0</v>
      </c>
      <c r="J98" s="6">
        <f t="shared" si="17"/>
        <v>0</v>
      </c>
      <c r="K98" s="6">
        <f t="shared" si="13"/>
        <v>0</v>
      </c>
      <c r="L98" s="6">
        <f t="shared" si="12"/>
        <v>0</v>
      </c>
      <c r="M98" s="17">
        <f>VLOOKUP(B98,Encargos!$A$8:$B$652,2,0)</f>
        <v>3.2260000000000001E-3</v>
      </c>
    </row>
    <row r="99" spans="1:13" x14ac:dyDescent="0.35">
      <c r="A99">
        <f t="shared" si="19"/>
        <v>271</v>
      </c>
      <c r="B99" s="1">
        <v>47453</v>
      </c>
      <c r="C99" s="6">
        <f t="shared" si="14"/>
        <v>0</v>
      </c>
      <c r="D99" s="6">
        <f t="shared" si="15"/>
        <v>0</v>
      </c>
      <c r="E99" s="6">
        <f t="shared" si="18"/>
        <v>0</v>
      </c>
      <c r="F99" s="6"/>
      <c r="G99" s="6"/>
      <c r="H99" s="6">
        <f t="shared" si="11"/>
        <v>0</v>
      </c>
      <c r="I99" s="6">
        <f t="shared" si="16"/>
        <v>0</v>
      </c>
      <c r="J99" s="6">
        <f t="shared" si="17"/>
        <v>0</v>
      </c>
      <c r="K99" s="6">
        <f t="shared" si="13"/>
        <v>0</v>
      </c>
      <c r="L99" s="6">
        <f t="shared" si="12"/>
        <v>0</v>
      </c>
      <c r="M99" s="17">
        <f>VLOOKUP(B99,Encargos!$A$8:$B$652,2,0)</f>
        <v>4.2640000000000004E-3</v>
      </c>
    </row>
    <row r="100" spans="1:13" x14ac:dyDescent="0.35">
      <c r="A100">
        <f t="shared" si="19"/>
        <v>270</v>
      </c>
      <c r="B100" s="1">
        <v>47484</v>
      </c>
      <c r="C100" s="6">
        <f t="shared" si="14"/>
        <v>0</v>
      </c>
      <c r="D100" s="6">
        <f t="shared" si="15"/>
        <v>0</v>
      </c>
      <c r="E100" s="6">
        <f t="shared" si="18"/>
        <v>0</v>
      </c>
      <c r="F100" s="6"/>
      <c r="G100" s="6"/>
      <c r="H100" s="6">
        <f t="shared" si="11"/>
        <v>0</v>
      </c>
      <c r="I100" s="6">
        <f t="shared" si="16"/>
        <v>0</v>
      </c>
      <c r="J100" s="6">
        <f t="shared" si="17"/>
        <v>0</v>
      </c>
      <c r="K100" s="6">
        <f t="shared" si="13"/>
        <v>0</v>
      </c>
      <c r="L100" s="6">
        <f t="shared" si="12"/>
        <v>0</v>
      </c>
      <c r="M100" s="17">
        <f>VLOOKUP(B100,Encargos!$A$8:$B$652,2,0)</f>
        <v>3.5720000000000001E-3</v>
      </c>
    </row>
    <row r="101" spans="1:13" x14ac:dyDescent="0.35">
      <c r="A101">
        <f t="shared" si="19"/>
        <v>269</v>
      </c>
      <c r="B101" s="1">
        <v>47515</v>
      </c>
      <c r="C101" s="6">
        <f t="shared" si="14"/>
        <v>0</v>
      </c>
      <c r="D101" s="6">
        <f t="shared" si="15"/>
        <v>0</v>
      </c>
      <c r="E101" s="6">
        <f t="shared" si="18"/>
        <v>0</v>
      </c>
      <c r="F101" s="6"/>
      <c r="G101" s="6"/>
      <c r="H101" s="6">
        <f t="shared" si="11"/>
        <v>0</v>
      </c>
      <c r="I101" s="6">
        <f t="shared" si="16"/>
        <v>0</v>
      </c>
      <c r="J101" s="6">
        <f t="shared" si="17"/>
        <v>0</v>
      </c>
      <c r="K101" s="6">
        <f t="shared" si="13"/>
        <v>0</v>
      </c>
      <c r="L101" s="6">
        <f t="shared" si="12"/>
        <v>0</v>
      </c>
      <c r="M101" s="17">
        <f>VLOOKUP(B101,Encargos!$A$8:$B$652,2,0)</f>
        <v>3.5720000000000001E-3</v>
      </c>
    </row>
    <row r="102" spans="1:13" x14ac:dyDescent="0.35">
      <c r="A102">
        <f t="shared" si="19"/>
        <v>268</v>
      </c>
      <c r="B102" s="1">
        <v>47543</v>
      </c>
      <c r="C102" s="6">
        <f t="shared" si="14"/>
        <v>0</v>
      </c>
      <c r="D102" s="6">
        <f t="shared" si="15"/>
        <v>0</v>
      </c>
      <c r="E102" s="6">
        <f t="shared" si="18"/>
        <v>0</v>
      </c>
      <c r="F102" s="6"/>
      <c r="G102" s="6"/>
      <c r="H102" s="6">
        <f t="shared" si="11"/>
        <v>0</v>
      </c>
      <c r="I102" s="6">
        <f t="shared" si="16"/>
        <v>0</v>
      </c>
      <c r="J102" s="6">
        <f t="shared" si="17"/>
        <v>0</v>
      </c>
      <c r="K102" s="6">
        <f t="shared" si="13"/>
        <v>0</v>
      </c>
      <c r="L102" s="6">
        <f t="shared" si="12"/>
        <v>0</v>
      </c>
      <c r="M102" s="17">
        <f>VLOOKUP(B102,Encargos!$A$8:$B$652,2,0)</f>
        <v>4.1739999999999998E-3</v>
      </c>
    </row>
    <row r="103" spans="1:13" x14ac:dyDescent="0.35">
      <c r="A103">
        <f t="shared" si="19"/>
        <v>267</v>
      </c>
      <c r="B103" s="1">
        <v>47574</v>
      </c>
      <c r="C103" s="6">
        <f t="shared" si="14"/>
        <v>0</v>
      </c>
      <c r="D103" s="6">
        <f t="shared" si="15"/>
        <v>0</v>
      </c>
      <c r="E103" s="6">
        <f t="shared" si="18"/>
        <v>0</v>
      </c>
      <c r="F103" s="6"/>
      <c r="G103" s="6"/>
      <c r="H103" s="6">
        <f t="shared" si="11"/>
        <v>0</v>
      </c>
      <c r="I103" s="6">
        <f t="shared" si="16"/>
        <v>0</v>
      </c>
      <c r="J103" s="6">
        <f t="shared" si="17"/>
        <v>0</v>
      </c>
      <c r="K103" s="6">
        <f t="shared" si="13"/>
        <v>0</v>
      </c>
      <c r="L103" s="6">
        <f t="shared" si="12"/>
        <v>0</v>
      </c>
      <c r="M103" s="17">
        <f>VLOOKUP(B103,Encargos!$A$8:$B$652,2,0)</f>
        <v>3.4899999999999996E-3</v>
      </c>
    </row>
    <row r="104" spans="1:13" x14ac:dyDescent="0.35">
      <c r="A104">
        <f t="shared" si="19"/>
        <v>266</v>
      </c>
      <c r="B104" s="1">
        <v>47604</v>
      </c>
      <c r="C104" s="6">
        <f t="shared" si="14"/>
        <v>0</v>
      </c>
      <c r="D104" s="6">
        <f t="shared" si="15"/>
        <v>0</v>
      </c>
      <c r="E104" s="6">
        <f t="shared" si="18"/>
        <v>0</v>
      </c>
      <c r="F104" s="6"/>
      <c r="G104" s="6"/>
      <c r="H104" s="6">
        <f t="shared" si="11"/>
        <v>0</v>
      </c>
      <c r="I104" s="6">
        <f t="shared" si="16"/>
        <v>0</v>
      </c>
      <c r="J104" s="6">
        <f t="shared" si="17"/>
        <v>0</v>
      </c>
      <c r="K104" s="6">
        <f t="shared" si="13"/>
        <v>0</v>
      </c>
      <c r="L104" s="6">
        <f t="shared" si="12"/>
        <v>0</v>
      </c>
      <c r="M104" s="17">
        <f>VLOOKUP(B104,Encargos!$A$8:$B$652,2,0)</f>
        <v>3.1490000000000003E-3</v>
      </c>
    </row>
    <row r="105" spans="1:13" x14ac:dyDescent="0.35">
      <c r="A105">
        <f t="shared" si="19"/>
        <v>265</v>
      </c>
      <c r="B105" s="1">
        <v>47635</v>
      </c>
      <c r="C105" s="6">
        <f t="shared" si="14"/>
        <v>0</v>
      </c>
      <c r="D105" s="6">
        <f t="shared" si="15"/>
        <v>0</v>
      </c>
      <c r="E105" s="6">
        <f t="shared" si="18"/>
        <v>0</v>
      </c>
      <c r="F105" s="6"/>
      <c r="G105" s="6"/>
      <c r="H105" s="6">
        <f t="shared" si="11"/>
        <v>0</v>
      </c>
      <c r="I105" s="6">
        <f t="shared" si="16"/>
        <v>0</v>
      </c>
      <c r="J105" s="6">
        <f t="shared" si="17"/>
        <v>0</v>
      </c>
      <c r="K105" s="6">
        <f t="shared" si="13"/>
        <v>0</v>
      </c>
      <c r="L105" s="6">
        <f t="shared" si="12"/>
        <v>0</v>
      </c>
      <c r="M105" s="17">
        <f>VLOOKUP(B105,Encargos!$A$8:$B$652,2,0)</f>
        <v>3.8319999999999999E-3</v>
      </c>
    </row>
    <row r="106" spans="1:13" x14ac:dyDescent="0.35">
      <c r="A106">
        <f t="shared" si="19"/>
        <v>264</v>
      </c>
      <c r="B106" s="1">
        <v>47665</v>
      </c>
      <c r="C106" s="6">
        <f t="shared" si="14"/>
        <v>0</v>
      </c>
      <c r="D106" s="6">
        <f t="shared" si="15"/>
        <v>0</v>
      </c>
      <c r="E106" s="6">
        <f t="shared" si="18"/>
        <v>0</v>
      </c>
      <c r="F106" s="6"/>
      <c r="G106" s="6"/>
      <c r="H106" s="6">
        <f t="shared" si="11"/>
        <v>0</v>
      </c>
      <c r="I106" s="6">
        <f t="shared" si="16"/>
        <v>0</v>
      </c>
      <c r="J106" s="6">
        <f t="shared" si="17"/>
        <v>0</v>
      </c>
      <c r="K106" s="6">
        <f t="shared" si="13"/>
        <v>0</v>
      </c>
      <c r="L106" s="6">
        <f t="shared" si="12"/>
        <v>0</v>
      </c>
      <c r="M106" s="17">
        <f>VLOOKUP(B106,Encargos!$A$8:$B$652,2,0)</f>
        <v>4.1739999999999998E-3</v>
      </c>
    </row>
    <row r="107" spans="1:13" x14ac:dyDescent="0.35">
      <c r="A107">
        <f t="shared" si="19"/>
        <v>263</v>
      </c>
      <c r="B107" s="1">
        <v>47696</v>
      </c>
      <c r="C107" s="6">
        <f t="shared" si="14"/>
        <v>0</v>
      </c>
      <c r="D107" s="6">
        <f t="shared" si="15"/>
        <v>0</v>
      </c>
      <c r="E107" s="6">
        <f t="shared" si="18"/>
        <v>0</v>
      </c>
      <c r="F107" s="6"/>
      <c r="G107" s="6"/>
      <c r="H107" s="6">
        <f t="shared" si="11"/>
        <v>0</v>
      </c>
      <c r="I107" s="6">
        <f t="shared" si="16"/>
        <v>0</v>
      </c>
      <c r="J107" s="6">
        <f t="shared" si="17"/>
        <v>0</v>
      </c>
      <c r="K107" s="6">
        <f t="shared" si="13"/>
        <v>0</v>
      </c>
      <c r="L107" s="6">
        <f t="shared" si="12"/>
        <v>0</v>
      </c>
      <c r="M107" s="17">
        <f>VLOOKUP(B107,Encargos!$A$8:$B$652,2,0)</f>
        <v>3.1490000000000003E-3</v>
      </c>
    </row>
    <row r="108" spans="1:13" x14ac:dyDescent="0.35">
      <c r="A108">
        <f t="shared" si="19"/>
        <v>262</v>
      </c>
      <c r="B108" s="1">
        <v>47727</v>
      </c>
      <c r="C108" s="6">
        <f t="shared" si="14"/>
        <v>0</v>
      </c>
      <c r="D108" s="6">
        <f t="shared" si="15"/>
        <v>0</v>
      </c>
      <c r="E108" s="6">
        <f t="shared" si="18"/>
        <v>0</v>
      </c>
      <c r="F108" s="6"/>
      <c r="G108" s="6"/>
      <c r="H108" s="6">
        <f t="shared" si="11"/>
        <v>0</v>
      </c>
      <c r="I108" s="6">
        <f t="shared" si="16"/>
        <v>0</v>
      </c>
      <c r="J108" s="6">
        <f t="shared" si="17"/>
        <v>0</v>
      </c>
      <c r="K108" s="6">
        <f t="shared" si="13"/>
        <v>0</v>
      </c>
      <c r="L108" s="6">
        <f t="shared" si="12"/>
        <v>0</v>
      </c>
      <c r="M108" s="17">
        <f>VLOOKUP(B108,Encargos!$A$8:$B$652,2,0)</f>
        <v>4.516E-3</v>
      </c>
    </row>
    <row r="109" spans="1:13" x14ac:dyDescent="0.35">
      <c r="A109">
        <f t="shared" si="19"/>
        <v>261</v>
      </c>
      <c r="B109" s="1">
        <v>47757</v>
      </c>
      <c r="C109" s="6">
        <f t="shared" si="14"/>
        <v>0</v>
      </c>
      <c r="D109" s="6">
        <f t="shared" si="15"/>
        <v>0</v>
      </c>
      <c r="E109" s="6">
        <f t="shared" si="18"/>
        <v>0</v>
      </c>
      <c r="F109" s="6"/>
      <c r="G109" s="6"/>
      <c r="H109" s="6">
        <f t="shared" si="11"/>
        <v>0</v>
      </c>
      <c r="I109" s="6">
        <f t="shared" si="16"/>
        <v>0</v>
      </c>
      <c r="J109" s="6">
        <f t="shared" si="17"/>
        <v>0</v>
      </c>
      <c r="K109" s="6">
        <f t="shared" si="13"/>
        <v>0</v>
      </c>
      <c r="L109" s="6">
        <f t="shared" si="12"/>
        <v>0</v>
      </c>
      <c r="M109" s="17">
        <f>VLOOKUP(B109,Encargos!$A$8:$B$652,2,0)</f>
        <v>3.4760000000000004E-3</v>
      </c>
    </row>
    <row r="110" spans="1:13" x14ac:dyDescent="0.35">
      <c r="A110">
        <f t="shared" si="19"/>
        <v>260</v>
      </c>
      <c r="B110" s="1">
        <v>47788</v>
      </c>
      <c r="C110" s="6">
        <f t="shared" si="14"/>
        <v>0</v>
      </c>
      <c r="D110" s="6">
        <f t="shared" si="15"/>
        <v>0</v>
      </c>
      <c r="E110" s="6">
        <f t="shared" si="18"/>
        <v>0</v>
      </c>
      <c r="F110" s="6"/>
      <c r="G110" s="6"/>
      <c r="H110" s="6">
        <f t="shared" si="11"/>
        <v>0</v>
      </c>
      <c r="I110" s="6">
        <f t="shared" si="16"/>
        <v>0</v>
      </c>
      <c r="J110" s="6">
        <f t="shared" si="17"/>
        <v>0</v>
      </c>
      <c r="K110" s="6">
        <f t="shared" si="13"/>
        <v>0</v>
      </c>
      <c r="L110" s="6">
        <f t="shared" si="12"/>
        <v>0</v>
      </c>
      <c r="M110" s="17">
        <f>VLOOKUP(B110,Encargos!$A$8:$B$652,2,0)</f>
        <v>2.4659999999999999E-3</v>
      </c>
    </row>
    <row r="111" spans="1:13" x14ac:dyDescent="0.35">
      <c r="A111">
        <f t="shared" si="19"/>
        <v>259</v>
      </c>
      <c r="B111" s="1">
        <v>47818</v>
      </c>
      <c r="C111" s="6">
        <f t="shared" si="14"/>
        <v>0</v>
      </c>
      <c r="D111" s="6">
        <f t="shared" si="15"/>
        <v>0</v>
      </c>
      <c r="E111" s="6">
        <f t="shared" si="18"/>
        <v>0</v>
      </c>
      <c r="F111" s="6"/>
      <c r="G111" s="6"/>
      <c r="H111" s="6">
        <f t="shared" si="11"/>
        <v>0</v>
      </c>
      <c r="I111" s="6">
        <f t="shared" si="16"/>
        <v>0</v>
      </c>
      <c r="J111" s="6">
        <f t="shared" si="17"/>
        <v>0</v>
      </c>
      <c r="K111" s="6">
        <f t="shared" si="13"/>
        <v>0</v>
      </c>
      <c r="L111" s="6">
        <f t="shared" si="12"/>
        <v>0</v>
      </c>
      <c r="M111" s="17">
        <f>VLOOKUP(B111,Encargos!$A$8:$B$652,2,0)</f>
        <v>2.4659999999999999E-3</v>
      </c>
    </row>
    <row r="112" spans="1:13" x14ac:dyDescent="0.35">
      <c r="A112">
        <f t="shared" si="19"/>
        <v>258</v>
      </c>
      <c r="B112" s="1">
        <v>47849</v>
      </c>
      <c r="C112" s="6">
        <f t="shared" si="14"/>
        <v>0</v>
      </c>
      <c r="D112" s="6">
        <f t="shared" si="15"/>
        <v>0</v>
      </c>
      <c r="E112" s="6">
        <f t="shared" si="18"/>
        <v>0</v>
      </c>
      <c r="F112" s="6"/>
      <c r="G112" s="6"/>
      <c r="H112" s="6">
        <f t="shared" si="11"/>
        <v>0</v>
      </c>
      <c r="I112" s="6">
        <f t="shared" si="16"/>
        <v>0</v>
      </c>
      <c r="J112" s="6">
        <f t="shared" si="17"/>
        <v>0</v>
      </c>
      <c r="K112" s="6">
        <f t="shared" si="13"/>
        <v>0</v>
      </c>
      <c r="L112" s="6">
        <f t="shared" si="12"/>
        <v>0</v>
      </c>
      <c r="M112" s="17">
        <f>VLOOKUP(B112,Encargos!$A$8:$B$652,2,0)</f>
        <v>2.4659999999999999E-3</v>
      </c>
    </row>
    <row r="113" spans="1:13" x14ac:dyDescent="0.35">
      <c r="A113">
        <f t="shared" si="19"/>
        <v>257</v>
      </c>
      <c r="B113" s="1">
        <v>47880</v>
      </c>
      <c r="C113" s="6">
        <f t="shared" si="14"/>
        <v>0</v>
      </c>
      <c r="D113" s="6">
        <f t="shared" si="15"/>
        <v>0</v>
      </c>
      <c r="E113" s="6">
        <f t="shared" si="18"/>
        <v>0</v>
      </c>
      <c r="F113" s="6"/>
      <c r="G113" s="6"/>
      <c r="H113" s="6">
        <f t="shared" si="11"/>
        <v>0</v>
      </c>
      <c r="I113" s="6">
        <f t="shared" si="16"/>
        <v>0</v>
      </c>
      <c r="J113" s="6">
        <f t="shared" si="17"/>
        <v>0</v>
      </c>
      <c r="K113" s="6">
        <f t="shared" si="13"/>
        <v>0</v>
      </c>
      <c r="L113" s="6">
        <f t="shared" si="12"/>
        <v>0</v>
      </c>
      <c r="M113" s="17">
        <f>VLOOKUP(B113,Encargos!$A$8:$B$652,2,0)</f>
        <v>2.4659999999999999E-3</v>
      </c>
    </row>
    <row r="114" spans="1:13" x14ac:dyDescent="0.35">
      <c r="A114">
        <f t="shared" si="19"/>
        <v>256</v>
      </c>
      <c r="B114" s="1">
        <v>47908</v>
      </c>
      <c r="C114" s="6">
        <f t="shared" si="14"/>
        <v>0</v>
      </c>
      <c r="D114" s="6">
        <f t="shared" si="15"/>
        <v>0</v>
      </c>
      <c r="E114" s="6">
        <f t="shared" si="18"/>
        <v>0</v>
      </c>
      <c r="F114" s="6"/>
      <c r="G114" s="6"/>
      <c r="H114" s="6">
        <f t="shared" si="11"/>
        <v>0</v>
      </c>
      <c r="I114" s="6">
        <f t="shared" si="16"/>
        <v>0</v>
      </c>
      <c r="J114" s="6">
        <f t="shared" si="17"/>
        <v>0</v>
      </c>
      <c r="K114" s="6">
        <f t="shared" si="13"/>
        <v>0</v>
      </c>
      <c r="L114" s="6">
        <f t="shared" si="12"/>
        <v>0</v>
      </c>
      <c r="M114" s="17">
        <f>VLOOKUP(B114,Encargos!$A$8:$B$652,2,0)</f>
        <v>2.4659999999999999E-3</v>
      </c>
    </row>
    <row r="115" spans="1:13" x14ac:dyDescent="0.35">
      <c r="A115">
        <f t="shared" si="19"/>
        <v>255</v>
      </c>
      <c r="B115" s="1">
        <v>47939</v>
      </c>
      <c r="C115" s="6">
        <f t="shared" si="14"/>
        <v>0</v>
      </c>
      <c r="D115" s="6">
        <f t="shared" si="15"/>
        <v>0</v>
      </c>
      <c r="E115" s="6">
        <f t="shared" si="18"/>
        <v>0</v>
      </c>
      <c r="F115" s="6"/>
      <c r="G115" s="6"/>
      <c r="H115" s="6">
        <f t="shared" si="11"/>
        <v>0</v>
      </c>
      <c r="I115" s="6">
        <f t="shared" si="16"/>
        <v>0</v>
      </c>
      <c r="J115" s="6">
        <f t="shared" si="17"/>
        <v>0</v>
      </c>
      <c r="K115" s="6">
        <f t="shared" si="13"/>
        <v>0</v>
      </c>
      <c r="L115" s="6">
        <f t="shared" si="12"/>
        <v>0</v>
      </c>
      <c r="M115" s="17">
        <f>VLOOKUP(B115,Encargos!$A$8:$B$652,2,0)</f>
        <v>2.4659999999999999E-3</v>
      </c>
    </row>
    <row r="116" spans="1:13" x14ac:dyDescent="0.35">
      <c r="A116">
        <f t="shared" si="19"/>
        <v>254</v>
      </c>
      <c r="B116" s="1">
        <v>47969</v>
      </c>
      <c r="C116" s="6">
        <f t="shared" si="14"/>
        <v>0</v>
      </c>
      <c r="D116" s="6">
        <f t="shared" si="15"/>
        <v>0</v>
      </c>
      <c r="E116" s="6">
        <f t="shared" si="18"/>
        <v>0</v>
      </c>
      <c r="F116" s="6"/>
      <c r="G116" s="6"/>
      <c r="H116" s="6">
        <f t="shared" si="11"/>
        <v>0</v>
      </c>
      <c r="I116" s="6">
        <f t="shared" si="16"/>
        <v>0</v>
      </c>
      <c r="J116" s="6">
        <f t="shared" si="17"/>
        <v>0</v>
      </c>
      <c r="K116" s="6">
        <f t="shared" si="13"/>
        <v>0</v>
      </c>
      <c r="L116" s="6">
        <f t="shared" si="12"/>
        <v>0</v>
      </c>
      <c r="M116" s="17">
        <f>VLOOKUP(B116,Encargos!$A$8:$B$652,2,0)</f>
        <v>2.4659999999999999E-3</v>
      </c>
    </row>
    <row r="117" spans="1:13" x14ac:dyDescent="0.35">
      <c r="A117">
        <f t="shared" si="19"/>
        <v>253</v>
      </c>
      <c r="B117" s="1">
        <v>48000</v>
      </c>
      <c r="C117" s="6">
        <f t="shared" si="14"/>
        <v>0</v>
      </c>
      <c r="D117" s="6">
        <f t="shared" si="15"/>
        <v>0</v>
      </c>
      <c r="E117" s="6">
        <f t="shared" si="18"/>
        <v>0</v>
      </c>
      <c r="F117" s="6"/>
      <c r="G117" s="6"/>
      <c r="H117" s="6">
        <f t="shared" si="11"/>
        <v>0</v>
      </c>
      <c r="I117" s="6">
        <f t="shared" si="16"/>
        <v>0</v>
      </c>
      <c r="J117" s="6">
        <f t="shared" si="17"/>
        <v>0</v>
      </c>
      <c r="K117" s="6">
        <f t="shared" si="13"/>
        <v>0</v>
      </c>
      <c r="L117" s="6">
        <f t="shared" si="12"/>
        <v>0</v>
      </c>
      <c r="M117" s="17">
        <f>VLOOKUP(B117,Encargos!$A$8:$B$652,2,0)</f>
        <v>2.4659999999999999E-3</v>
      </c>
    </row>
    <row r="118" spans="1:13" x14ac:dyDescent="0.35">
      <c r="A118">
        <f t="shared" si="19"/>
        <v>252</v>
      </c>
      <c r="B118" s="1">
        <v>48030</v>
      </c>
      <c r="C118" s="6">
        <f t="shared" si="14"/>
        <v>0</v>
      </c>
      <c r="D118" s="6">
        <f t="shared" si="15"/>
        <v>0</v>
      </c>
      <c r="E118" s="6">
        <f t="shared" si="18"/>
        <v>0</v>
      </c>
      <c r="F118" s="6"/>
      <c r="G118" s="6"/>
      <c r="H118" s="6">
        <f t="shared" si="11"/>
        <v>0</v>
      </c>
      <c r="I118" s="6">
        <f t="shared" si="16"/>
        <v>0</v>
      </c>
      <c r="J118" s="6">
        <f t="shared" si="17"/>
        <v>0</v>
      </c>
      <c r="K118" s="6">
        <f t="shared" si="13"/>
        <v>0</v>
      </c>
      <c r="L118" s="6">
        <f t="shared" si="12"/>
        <v>0</v>
      </c>
      <c r="M118" s="17">
        <f>VLOOKUP(B118,Encargos!$A$8:$B$652,2,0)</f>
        <v>2.4659999999999999E-3</v>
      </c>
    </row>
    <row r="119" spans="1:13" x14ac:dyDescent="0.35">
      <c r="A119">
        <f t="shared" si="19"/>
        <v>251</v>
      </c>
      <c r="B119" s="1">
        <v>48061</v>
      </c>
      <c r="C119" s="6">
        <f t="shared" si="14"/>
        <v>0</v>
      </c>
      <c r="D119" s="6">
        <f t="shared" si="15"/>
        <v>0</v>
      </c>
      <c r="E119" s="6">
        <f t="shared" si="18"/>
        <v>0</v>
      </c>
      <c r="F119" s="6"/>
      <c r="G119" s="6"/>
      <c r="H119" s="6">
        <f t="shared" si="11"/>
        <v>0</v>
      </c>
      <c r="I119" s="6">
        <f t="shared" si="16"/>
        <v>0</v>
      </c>
      <c r="J119" s="6">
        <f t="shared" si="17"/>
        <v>0</v>
      </c>
      <c r="K119" s="6">
        <f t="shared" si="13"/>
        <v>0</v>
      </c>
      <c r="L119" s="6">
        <f t="shared" si="12"/>
        <v>0</v>
      </c>
      <c r="M119" s="17">
        <f>VLOOKUP(B119,Encargos!$A$8:$B$652,2,0)</f>
        <v>2.4659999999999999E-3</v>
      </c>
    </row>
    <row r="120" spans="1:13" x14ac:dyDescent="0.35">
      <c r="A120">
        <f t="shared" si="19"/>
        <v>250</v>
      </c>
      <c r="B120" s="1">
        <v>48092</v>
      </c>
      <c r="C120" s="6">
        <f t="shared" si="14"/>
        <v>0</v>
      </c>
      <c r="D120" s="6">
        <f t="shared" si="15"/>
        <v>0</v>
      </c>
      <c r="E120" s="6">
        <f t="shared" si="18"/>
        <v>0</v>
      </c>
      <c r="F120" s="6"/>
      <c r="G120" s="6"/>
      <c r="H120" s="6">
        <f t="shared" si="11"/>
        <v>0</v>
      </c>
      <c r="I120" s="6">
        <f t="shared" si="16"/>
        <v>0</v>
      </c>
      <c r="J120" s="6">
        <f t="shared" si="17"/>
        <v>0</v>
      </c>
      <c r="K120" s="6">
        <f t="shared" si="13"/>
        <v>0</v>
      </c>
      <c r="L120" s="6">
        <f t="shared" si="12"/>
        <v>0</v>
      </c>
      <c r="M120" s="17">
        <f>VLOOKUP(B120,Encargos!$A$8:$B$652,2,0)</f>
        <v>2.4659999999999999E-3</v>
      </c>
    </row>
    <row r="121" spans="1:13" x14ac:dyDescent="0.35">
      <c r="A121">
        <f t="shared" si="19"/>
        <v>249</v>
      </c>
      <c r="B121" s="1">
        <v>48122</v>
      </c>
      <c r="C121" s="6">
        <f t="shared" si="14"/>
        <v>0</v>
      </c>
      <c r="D121" s="6">
        <f t="shared" si="15"/>
        <v>0</v>
      </c>
      <c r="E121" s="6">
        <f t="shared" si="18"/>
        <v>0</v>
      </c>
      <c r="F121" s="6"/>
      <c r="G121" s="6"/>
      <c r="H121" s="6">
        <f t="shared" si="11"/>
        <v>0</v>
      </c>
      <c r="I121" s="6">
        <f t="shared" si="16"/>
        <v>0</v>
      </c>
      <c r="J121" s="6">
        <f t="shared" si="17"/>
        <v>0</v>
      </c>
      <c r="K121" s="6">
        <f t="shared" si="13"/>
        <v>0</v>
      </c>
      <c r="L121" s="6">
        <f t="shared" si="12"/>
        <v>0</v>
      </c>
      <c r="M121" s="17">
        <f>VLOOKUP(B121,Encargos!$A$8:$B$652,2,0)</f>
        <v>2.4659999999999999E-3</v>
      </c>
    </row>
    <row r="122" spans="1:13" x14ac:dyDescent="0.35">
      <c r="A122">
        <f t="shared" si="19"/>
        <v>248</v>
      </c>
      <c r="B122" s="1">
        <v>48153</v>
      </c>
      <c r="C122" s="6">
        <f t="shared" si="14"/>
        <v>0</v>
      </c>
      <c r="D122" s="6">
        <f t="shared" si="15"/>
        <v>0</v>
      </c>
      <c r="E122" s="6">
        <f t="shared" si="18"/>
        <v>0</v>
      </c>
      <c r="F122" s="6"/>
      <c r="G122" s="6"/>
      <c r="H122" s="6">
        <f t="shared" si="11"/>
        <v>0</v>
      </c>
      <c r="I122" s="6">
        <f t="shared" si="16"/>
        <v>0</v>
      </c>
      <c r="J122" s="6">
        <f t="shared" si="17"/>
        <v>0</v>
      </c>
      <c r="K122" s="6">
        <f t="shared" si="13"/>
        <v>0</v>
      </c>
      <c r="L122" s="6">
        <f t="shared" si="12"/>
        <v>0</v>
      </c>
      <c r="M122" s="17">
        <f>VLOOKUP(B122,Encargos!$A$8:$B$652,2,0)</f>
        <v>2.4659999999999999E-3</v>
      </c>
    </row>
    <row r="123" spans="1:13" x14ac:dyDescent="0.35">
      <c r="A123">
        <f t="shared" si="19"/>
        <v>247</v>
      </c>
      <c r="B123" s="1">
        <v>48183</v>
      </c>
      <c r="C123" s="6">
        <f t="shared" si="14"/>
        <v>0</v>
      </c>
      <c r="D123" s="6">
        <f t="shared" si="15"/>
        <v>0</v>
      </c>
      <c r="E123" s="6">
        <f t="shared" si="18"/>
        <v>0</v>
      </c>
      <c r="F123" s="6"/>
      <c r="G123" s="6"/>
      <c r="H123" s="6">
        <f t="shared" si="11"/>
        <v>0</v>
      </c>
      <c r="I123" s="6">
        <f t="shared" si="16"/>
        <v>0</v>
      </c>
      <c r="J123" s="6">
        <f t="shared" si="17"/>
        <v>0</v>
      </c>
      <c r="K123" s="6">
        <f t="shared" si="13"/>
        <v>0</v>
      </c>
      <c r="L123" s="6">
        <f t="shared" si="12"/>
        <v>0</v>
      </c>
      <c r="M123" s="17">
        <f>VLOOKUP(B123,Encargos!$A$8:$B$652,2,0)</f>
        <v>2.4659999999999999E-3</v>
      </c>
    </row>
    <row r="124" spans="1:13" x14ac:dyDescent="0.35">
      <c r="A124">
        <f t="shared" si="19"/>
        <v>246</v>
      </c>
      <c r="B124" s="1">
        <v>48214</v>
      </c>
      <c r="C124" s="6">
        <f t="shared" si="14"/>
        <v>0</v>
      </c>
      <c r="D124" s="6">
        <f t="shared" si="15"/>
        <v>0</v>
      </c>
      <c r="E124" s="6">
        <f t="shared" si="18"/>
        <v>0</v>
      </c>
      <c r="F124" s="6"/>
      <c r="G124" s="6"/>
      <c r="H124" s="6">
        <f t="shared" si="11"/>
        <v>0</v>
      </c>
      <c r="I124" s="6">
        <f t="shared" si="16"/>
        <v>0</v>
      </c>
      <c r="J124" s="6">
        <f t="shared" si="17"/>
        <v>0</v>
      </c>
      <c r="K124" s="6">
        <f t="shared" si="13"/>
        <v>0</v>
      </c>
      <c r="L124" s="6">
        <f t="shared" si="12"/>
        <v>0</v>
      </c>
      <c r="M124" s="17">
        <f>VLOOKUP(B124,Encargos!$A$8:$B$652,2,0)</f>
        <v>2.4659999999999999E-3</v>
      </c>
    </row>
    <row r="125" spans="1:13" x14ac:dyDescent="0.35">
      <c r="A125">
        <f t="shared" si="19"/>
        <v>245</v>
      </c>
      <c r="B125" s="1">
        <v>48245</v>
      </c>
      <c r="C125" s="6">
        <f t="shared" si="14"/>
        <v>0</v>
      </c>
      <c r="D125" s="6">
        <f t="shared" si="15"/>
        <v>0</v>
      </c>
      <c r="E125" s="6">
        <f t="shared" si="18"/>
        <v>0</v>
      </c>
      <c r="F125" s="6"/>
      <c r="G125" s="6"/>
      <c r="H125" s="6">
        <f t="shared" si="11"/>
        <v>0</v>
      </c>
      <c r="I125" s="6">
        <f t="shared" si="16"/>
        <v>0</v>
      </c>
      <c r="J125" s="6">
        <f t="shared" si="17"/>
        <v>0</v>
      </c>
      <c r="K125" s="6">
        <f t="shared" si="13"/>
        <v>0</v>
      </c>
      <c r="L125" s="6">
        <f t="shared" si="12"/>
        <v>0</v>
      </c>
      <c r="M125" s="17">
        <f>VLOOKUP(B125,Encargos!$A$8:$B$652,2,0)</f>
        <v>2.4659999999999999E-3</v>
      </c>
    </row>
    <row r="126" spans="1:13" x14ac:dyDescent="0.35">
      <c r="A126">
        <f t="shared" si="19"/>
        <v>244</v>
      </c>
      <c r="B126" s="1">
        <v>48274</v>
      </c>
      <c r="C126" s="6">
        <f t="shared" si="14"/>
        <v>0</v>
      </c>
      <c r="D126" s="6">
        <f t="shared" si="15"/>
        <v>0</v>
      </c>
      <c r="E126" s="6">
        <f t="shared" si="18"/>
        <v>0</v>
      </c>
      <c r="F126" s="6"/>
      <c r="G126" s="6"/>
      <c r="H126" s="6">
        <f t="shared" si="11"/>
        <v>0</v>
      </c>
      <c r="I126" s="6">
        <f t="shared" si="16"/>
        <v>0</v>
      </c>
      <c r="J126" s="6">
        <f t="shared" si="17"/>
        <v>0</v>
      </c>
      <c r="K126" s="6">
        <f t="shared" si="13"/>
        <v>0</v>
      </c>
      <c r="L126" s="6">
        <f t="shared" si="12"/>
        <v>0</v>
      </c>
      <c r="M126" s="17">
        <f>VLOOKUP(B126,Encargos!$A$8:$B$652,2,0)</f>
        <v>2.4659999999999999E-3</v>
      </c>
    </row>
    <row r="127" spans="1:13" x14ac:dyDescent="0.35">
      <c r="A127">
        <f t="shared" si="19"/>
        <v>243</v>
      </c>
      <c r="B127" s="1">
        <v>48305</v>
      </c>
      <c r="C127" s="6">
        <f t="shared" si="14"/>
        <v>0</v>
      </c>
      <c r="D127" s="6">
        <f t="shared" si="15"/>
        <v>0</v>
      </c>
      <c r="E127" s="6">
        <f t="shared" si="18"/>
        <v>0</v>
      </c>
      <c r="F127" s="6"/>
      <c r="G127" s="6"/>
      <c r="H127" s="6">
        <f t="shared" si="11"/>
        <v>0</v>
      </c>
      <c r="I127" s="6">
        <f t="shared" si="16"/>
        <v>0</v>
      </c>
      <c r="J127" s="6">
        <f t="shared" si="17"/>
        <v>0</v>
      </c>
      <c r="K127" s="6">
        <f t="shared" si="13"/>
        <v>0</v>
      </c>
      <c r="L127" s="6">
        <f t="shared" si="12"/>
        <v>0</v>
      </c>
      <c r="M127" s="17">
        <f>VLOOKUP(B127,Encargos!$A$8:$B$652,2,0)</f>
        <v>2.4659999999999999E-3</v>
      </c>
    </row>
    <row r="128" spans="1:13" x14ac:dyDescent="0.35">
      <c r="A128">
        <f t="shared" si="19"/>
        <v>242</v>
      </c>
      <c r="B128" s="1">
        <v>48335</v>
      </c>
      <c r="C128" s="6">
        <f t="shared" si="14"/>
        <v>0</v>
      </c>
      <c r="D128" s="6">
        <f t="shared" si="15"/>
        <v>0</v>
      </c>
      <c r="E128" s="6">
        <f t="shared" si="18"/>
        <v>0</v>
      </c>
      <c r="F128" s="6"/>
      <c r="G128" s="6"/>
      <c r="H128" s="6">
        <f t="shared" si="11"/>
        <v>0</v>
      </c>
      <c r="I128" s="6">
        <f t="shared" si="16"/>
        <v>0</v>
      </c>
      <c r="J128" s="6">
        <f t="shared" si="17"/>
        <v>0</v>
      </c>
      <c r="K128" s="6">
        <f t="shared" si="13"/>
        <v>0</v>
      </c>
      <c r="L128" s="6">
        <f t="shared" si="12"/>
        <v>0</v>
      </c>
      <c r="M128" s="17">
        <f>VLOOKUP(B128,Encargos!$A$8:$B$652,2,0)</f>
        <v>2.4659999999999999E-3</v>
      </c>
    </row>
    <row r="129" spans="1:13" x14ac:dyDescent="0.35">
      <c r="A129">
        <f t="shared" si="19"/>
        <v>241</v>
      </c>
      <c r="B129" s="1">
        <v>48366</v>
      </c>
      <c r="C129" s="6">
        <f t="shared" si="14"/>
        <v>0</v>
      </c>
      <c r="D129" s="6">
        <f t="shared" si="15"/>
        <v>0</v>
      </c>
      <c r="E129" s="6">
        <f t="shared" si="18"/>
        <v>0</v>
      </c>
      <c r="F129" s="6"/>
      <c r="G129" s="6"/>
      <c r="H129" s="6">
        <f t="shared" si="11"/>
        <v>0</v>
      </c>
      <c r="I129" s="6">
        <f t="shared" si="16"/>
        <v>0</v>
      </c>
      <c r="J129" s="6">
        <f t="shared" si="17"/>
        <v>0</v>
      </c>
      <c r="K129" s="6">
        <f t="shared" si="13"/>
        <v>0</v>
      </c>
      <c r="L129" s="6">
        <f t="shared" si="12"/>
        <v>0</v>
      </c>
      <c r="M129" s="17">
        <f>VLOOKUP(B129,Encargos!$A$8:$B$652,2,0)</f>
        <v>2.4659999999999999E-3</v>
      </c>
    </row>
    <row r="130" spans="1:13" x14ac:dyDescent="0.35">
      <c r="A130">
        <f t="shared" si="19"/>
        <v>240</v>
      </c>
      <c r="B130" s="1">
        <v>48396</v>
      </c>
      <c r="C130" s="6">
        <f t="shared" si="14"/>
        <v>0</v>
      </c>
      <c r="D130" s="6">
        <f t="shared" si="15"/>
        <v>0</v>
      </c>
      <c r="E130" s="6">
        <f t="shared" si="18"/>
        <v>0</v>
      </c>
      <c r="F130" s="6"/>
      <c r="G130" s="6"/>
      <c r="H130" s="6">
        <f t="shared" si="11"/>
        <v>0</v>
      </c>
      <c r="I130" s="6">
        <f t="shared" si="16"/>
        <v>0</v>
      </c>
      <c r="J130" s="6">
        <f t="shared" si="17"/>
        <v>0</v>
      </c>
      <c r="K130" s="6">
        <f t="shared" si="13"/>
        <v>0</v>
      </c>
      <c r="L130" s="6">
        <f t="shared" si="12"/>
        <v>0</v>
      </c>
      <c r="M130" s="17">
        <f>VLOOKUP(B130,Encargos!$A$8:$B$652,2,0)</f>
        <v>2.4659999999999999E-3</v>
      </c>
    </row>
    <row r="131" spans="1:13" x14ac:dyDescent="0.35">
      <c r="A131">
        <f t="shared" si="19"/>
        <v>239</v>
      </c>
      <c r="B131" s="1">
        <v>48427</v>
      </c>
      <c r="C131" s="6">
        <f t="shared" si="14"/>
        <v>0</v>
      </c>
      <c r="D131" s="6">
        <f t="shared" si="15"/>
        <v>0</v>
      </c>
      <c r="E131" s="6">
        <f t="shared" si="18"/>
        <v>0</v>
      </c>
      <c r="F131" s="6"/>
      <c r="G131" s="6"/>
      <c r="H131" s="6">
        <f t="shared" si="11"/>
        <v>0</v>
      </c>
      <c r="I131" s="6">
        <f t="shared" si="16"/>
        <v>0</v>
      </c>
      <c r="J131" s="6">
        <f t="shared" si="17"/>
        <v>0</v>
      </c>
      <c r="K131" s="6">
        <f t="shared" si="13"/>
        <v>0</v>
      </c>
      <c r="L131" s="6">
        <f t="shared" si="12"/>
        <v>0</v>
      </c>
      <c r="M131" s="17">
        <f>VLOOKUP(B131,Encargos!$A$8:$B$652,2,0)</f>
        <v>2.4659999999999999E-3</v>
      </c>
    </row>
    <row r="132" spans="1:13" x14ac:dyDescent="0.35">
      <c r="A132">
        <f t="shared" si="19"/>
        <v>238</v>
      </c>
      <c r="B132" s="1">
        <v>48458</v>
      </c>
      <c r="C132" s="6">
        <f t="shared" si="14"/>
        <v>0</v>
      </c>
      <c r="D132" s="6">
        <f t="shared" si="15"/>
        <v>0</v>
      </c>
      <c r="E132" s="6">
        <f t="shared" si="18"/>
        <v>0</v>
      </c>
      <c r="F132" s="6"/>
      <c r="G132" s="6"/>
      <c r="H132" s="6">
        <f t="shared" si="11"/>
        <v>0</v>
      </c>
      <c r="I132" s="6">
        <f t="shared" si="16"/>
        <v>0</v>
      </c>
      <c r="J132" s="6">
        <f t="shared" si="17"/>
        <v>0</v>
      </c>
      <c r="K132" s="6">
        <f t="shared" si="13"/>
        <v>0</v>
      </c>
      <c r="L132" s="6">
        <f t="shared" si="12"/>
        <v>0</v>
      </c>
      <c r="M132" s="17">
        <f>VLOOKUP(B132,Encargos!$A$8:$B$652,2,0)</f>
        <v>2.4659999999999999E-3</v>
      </c>
    </row>
    <row r="133" spans="1:13" x14ac:dyDescent="0.35">
      <c r="A133">
        <f t="shared" si="19"/>
        <v>237</v>
      </c>
      <c r="B133" s="1">
        <v>48488</v>
      </c>
      <c r="C133" s="6">
        <f t="shared" si="14"/>
        <v>0</v>
      </c>
      <c r="D133" s="6">
        <f t="shared" si="15"/>
        <v>0</v>
      </c>
      <c r="E133" s="6">
        <f t="shared" si="18"/>
        <v>0</v>
      </c>
      <c r="F133" s="6"/>
      <c r="G133" s="6"/>
      <c r="H133" s="6">
        <f t="shared" ref="H133:H196" si="20">SUM(E133:G133)*$N$4</f>
        <v>0</v>
      </c>
      <c r="I133" s="6">
        <f t="shared" si="16"/>
        <v>0</v>
      </c>
      <c r="J133" s="6">
        <f t="shared" si="17"/>
        <v>0</v>
      </c>
      <c r="K133" s="6">
        <f t="shared" si="13"/>
        <v>0</v>
      </c>
      <c r="L133" s="6">
        <f t="shared" ref="L133:L196" si="21">SUM(E133:H133)-I133</f>
        <v>0</v>
      </c>
      <c r="M133" s="17">
        <f>VLOOKUP(B133,Encargos!$A$8:$B$652,2,0)</f>
        <v>2.4659999999999999E-3</v>
      </c>
    </row>
    <row r="134" spans="1:13" x14ac:dyDescent="0.35">
      <c r="A134">
        <f t="shared" si="19"/>
        <v>236</v>
      </c>
      <c r="B134" s="1">
        <v>48519</v>
      </c>
      <c r="C134" s="6">
        <f t="shared" si="14"/>
        <v>0</v>
      </c>
      <c r="D134" s="6">
        <f t="shared" si="15"/>
        <v>0</v>
      </c>
      <c r="E134" s="6">
        <f t="shared" si="18"/>
        <v>0</v>
      </c>
      <c r="F134" s="6"/>
      <c r="G134" s="6"/>
      <c r="H134" s="6">
        <f t="shared" si="20"/>
        <v>0</v>
      </c>
      <c r="I134" s="6">
        <f t="shared" si="16"/>
        <v>0</v>
      </c>
      <c r="J134" s="6">
        <f t="shared" si="17"/>
        <v>0</v>
      </c>
      <c r="K134" s="6">
        <f t="shared" si="13"/>
        <v>0</v>
      </c>
      <c r="L134" s="6">
        <f t="shared" si="21"/>
        <v>0</v>
      </c>
      <c r="M134" s="17">
        <f>VLOOKUP(B134,Encargos!$A$8:$B$652,2,0)</f>
        <v>2.4659999999999999E-3</v>
      </c>
    </row>
    <row r="135" spans="1:13" x14ac:dyDescent="0.35">
      <c r="A135">
        <f t="shared" si="19"/>
        <v>235</v>
      </c>
      <c r="B135" s="1">
        <v>48549</v>
      </c>
      <c r="C135" s="6">
        <f t="shared" si="14"/>
        <v>0</v>
      </c>
      <c r="D135" s="6">
        <f t="shared" si="15"/>
        <v>0</v>
      </c>
      <c r="E135" s="6">
        <f t="shared" si="18"/>
        <v>0</v>
      </c>
      <c r="F135" s="6"/>
      <c r="G135" s="6"/>
      <c r="H135" s="6">
        <f t="shared" si="20"/>
        <v>0</v>
      </c>
      <c r="I135" s="6">
        <f t="shared" si="16"/>
        <v>0</v>
      </c>
      <c r="J135" s="6">
        <f t="shared" si="17"/>
        <v>0</v>
      </c>
      <c r="K135" s="6">
        <f t="shared" ref="K135:K198" si="22">I135-J135</f>
        <v>0</v>
      </c>
      <c r="L135" s="6">
        <f t="shared" si="21"/>
        <v>0</v>
      </c>
      <c r="M135" s="17">
        <f>VLOOKUP(B135,Encargos!$A$8:$B$652,2,0)</f>
        <v>2.4659999999999999E-3</v>
      </c>
    </row>
    <row r="136" spans="1:13" x14ac:dyDescent="0.35">
      <c r="A136">
        <f t="shared" si="19"/>
        <v>234</v>
      </c>
      <c r="B136" s="1">
        <v>48580</v>
      </c>
      <c r="C136" s="6">
        <f t="shared" si="14"/>
        <v>0</v>
      </c>
      <c r="D136" s="6">
        <f t="shared" si="15"/>
        <v>0</v>
      </c>
      <c r="E136" s="6">
        <f t="shared" si="18"/>
        <v>0</v>
      </c>
      <c r="F136" s="6"/>
      <c r="G136" s="6"/>
      <c r="H136" s="6">
        <f t="shared" si="20"/>
        <v>0</v>
      </c>
      <c r="I136" s="6">
        <f t="shared" si="16"/>
        <v>0</v>
      </c>
      <c r="J136" s="6">
        <f t="shared" si="17"/>
        <v>0</v>
      </c>
      <c r="K136" s="6">
        <f t="shared" si="22"/>
        <v>0</v>
      </c>
      <c r="L136" s="6">
        <f t="shared" si="21"/>
        <v>0</v>
      </c>
      <c r="M136" s="17">
        <f>VLOOKUP(B136,Encargos!$A$8:$B$652,2,0)</f>
        <v>2.4659999999999999E-3</v>
      </c>
    </row>
    <row r="137" spans="1:13" x14ac:dyDescent="0.35">
      <c r="A137">
        <f t="shared" si="19"/>
        <v>233</v>
      </c>
      <c r="B137" s="1">
        <v>48611</v>
      </c>
      <c r="C137" s="6">
        <f t="shared" si="14"/>
        <v>0</v>
      </c>
      <c r="D137" s="6">
        <f t="shared" si="15"/>
        <v>0</v>
      </c>
      <c r="E137" s="6">
        <f t="shared" si="18"/>
        <v>0</v>
      </c>
      <c r="F137" s="6"/>
      <c r="G137" s="6"/>
      <c r="H137" s="6">
        <f t="shared" si="20"/>
        <v>0</v>
      </c>
      <c r="I137" s="6">
        <f t="shared" si="16"/>
        <v>0</v>
      </c>
      <c r="J137" s="6">
        <f t="shared" si="17"/>
        <v>0</v>
      </c>
      <c r="K137" s="6">
        <f t="shared" si="22"/>
        <v>0</v>
      </c>
      <c r="L137" s="6">
        <f t="shared" si="21"/>
        <v>0</v>
      </c>
      <c r="M137" s="17">
        <f>VLOOKUP(B137,Encargos!$A$8:$B$652,2,0)</f>
        <v>2.4659999999999999E-3</v>
      </c>
    </row>
    <row r="138" spans="1:13" x14ac:dyDescent="0.35">
      <c r="A138">
        <f t="shared" si="19"/>
        <v>232</v>
      </c>
      <c r="B138" s="1">
        <v>48639</v>
      </c>
      <c r="C138" s="6">
        <f t="shared" ref="C138:C201" si="23">L137</f>
        <v>0</v>
      </c>
      <c r="D138" s="6">
        <f t="shared" ref="D138:D201" si="24">C138*M138</f>
        <v>0</v>
      </c>
      <c r="E138" s="6">
        <f t="shared" si="18"/>
        <v>0</v>
      </c>
      <c r="F138" s="6"/>
      <c r="G138" s="6"/>
      <c r="H138" s="6">
        <f t="shared" si="20"/>
        <v>0</v>
      </c>
      <c r="I138" s="6">
        <f t="shared" ref="I138:I201" si="25">PMT($N$4,A138,-SUM(E138:G138))</f>
        <v>0</v>
      </c>
      <c r="J138" s="6">
        <f t="shared" ref="J138:J201" si="26">H138</f>
        <v>0</v>
      </c>
      <c r="K138" s="6">
        <f t="shared" si="22"/>
        <v>0</v>
      </c>
      <c r="L138" s="6">
        <f t="shared" si="21"/>
        <v>0</v>
      </c>
      <c r="M138" s="17">
        <f>VLOOKUP(B138,Encargos!$A$8:$B$652,2,0)</f>
        <v>2.4659999999999999E-3</v>
      </c>
    </row>
    <row r="139" spans="1:13" x14ac:dyDescent="0.35">
      <c r="A139">
        <f t="shared" si="19"/>
        <v>231</v>
      </c>
      <c r="B139" s="1">
        <v>48670</v>
      </c>
      <c r="C139" s="6">
        <f t="shared" si="23"/>
        <v>0</v>
      </c>
      <c r="D139" s="6">
        <f t="shared" si="24"/>
        <v>0</v>
      </c>
      <c r="E139" s="6">
        <f t="shared" ref="E139:E202" si="27">C139+D139</f>
        <v>0</v>
      </c>
      <c r="F139" s="6"/>
      <c r="G139" s="6"/>
      <c r="H139" s="6">
        <f t="shared" si="20"/>
        <v>0</v>
      </c>
      <c r="I139" s="6">
        <f t="shared" si="25"/>
        <v>0</v>
      </c>
      <c r="J139" s="6">
        <f t="shared" si="26"/>
        <v>0</v>
      </c>
      <c r="K139" s="6">
        <f t="shared" si="22"/>
        <v>0</v>
      </c>
      <c r="L139" s="6">
        <f t="shared" si="21"/>
        <v>0</v>
      </c>
      <c r="M139" s="17">
        <f>VLOOKUP(B139,Encargos!$A$8:$B$652,2,0)</f>
        <v>2.4659999999999999E-3</v>
      </c>
    </row>
    <row r="140" spans="1:13" x14ac:dyDescent="0.35">
      <c r="A140">
        <f t="shared" ref="A140:A203" si="28">A139-1</f>
        <v>230</v>
      </c>
      <c r="B140" s="1">
        <v>48700</v>
      </c>
      <c r="C140" s="6">
        <f t="shared" si="23"/>
        <v>0</v>
      </c>
      <c r="D140" s="6">
        <f t="shared" si="24"/>
        <v>0</v>
      </c>
      <c r="E140" s="6">
        <f t="shared" si="27"/>
        <v>0</v>
      </c>
      <c r="F140" s="6"/>
      <c r="G140" s="6"/>
      <c r="H140" s="6">
        <f t="shared" si="20"/>
        <v>0</v>
      </c>
      <c r="I140" s="6">
        <f t="shared" si="25"/>
        <v>0</v>
      </c>
      <c r="J140" s="6">
        <f t="shared" si="26"/>
        <v>0</v>
      </c>
      <c r="K140" s="6">
        <f t="shared" si="22"/>
        <v>0</v>
      </c>
      <c r="L140" s="6">
        <f t="shared" si="21"/>
        <v>0</v>
      </c>
      <c r="M140" s="17">
        <f>VLOOKUP(B140,Encargos!$A$8:$B$652,2,0)</f>
        <v>2.4659999999999999E-3</v>
      </c>
    </row>
    <row r="141" spans="1:13" x14ac:dyDescent="0.35">
      <c r="A141">
        <f t="shared" si="28"/>
        <v>229</v>
      </c>
      <c r="B141" s="1">
        <v>48731</v>
      </c>
      <c r="C141" s="6">
        <f t="shared" si="23"/>
        <v>0</v>
      </c>
      <c r="D141" s="6">
        <f t="shared" si="24"/>
        <v>0</v>
      </c>
      <c r="E141" s="6">
        <f t="shared" si="27"/>
        <v>0</v>
      </c>
      <c r="F141" s="6"/>
      <c r="G141" s="6"/>
      <c r="H141" s="6">
        <f t="shared" si="20"/>
        <v>0</v>
      </c>
      <c r="I141" s="6">
        <f t="shared" si="25"/>
        <v>0</v>
      </c>
      <c r="J141" s="6">
        <f t="shared" si="26"/>
        <v>0</v>
      </c>
      <c r="K141" s="6">
        <f t="shared" si="22"/>
        <v>0</v>
      </c>
      <c r="L141" s="6">
        <f t="shared" si="21"/>
        <v>0</v>
      </c>
      <c r="M141" s="17">
        <f>VLOOKUP(B141,Encargos!$A$8:$B$652,2,0)</f>
        <v>2.4659999999999999E-3</v>
      </c>
    </row>
    <row r="142" spans="1:13" x14ac:dyDescent="0.35">
      <c r="A142">
        <f t="shared" si="28"/>
        <v>228</v>
      </c>
      <c r="B142" s="1">
        <v>48761</v>
      </c>
      <c r="C142" s="6">
        <f t="shared" si="23"/>
        <v>0</v>
      </c>
      <c r="D142" s="6">
        <f t="shared" si="24"/>
        <v>0</v>
      </c>
      <c r="E142" s="6">
        <f t="shared" si="27"/>
        <v>0</v>
      </c>
      <c r="F142" s="6"/>
      <c r="G142" s="6"/>
      <c r="H142" s="6">
        <f t="shared" si="20"/>
        <v>0</v>
      </c>
      <c r="I142" s="6">
        <f t="shared" si="25"/>
        <v>0</v>
      </c>
      <c r="J142" s="6">
        <f t="shared" si="26"/>
        <v>0</v>
      </c>
      <c r="K142" s="6">
        <f t="shared" si="22"/>
        <v>0</v>
      </c>
      <c r="L142" s="6">
        <f t="shared" si="21"/>
        <v>0</v>
      </c>
      <c r="M142" s="17">
        <f>VLOOKUP(B142,Encargos!$A$8:$B$652,2,0)</f>
        <v>2.4659999999999999E-3</v>
      </c>
    </row>
    <row r="143" spans="1:13" x14ac:dyDescent="0.35">
      <c r="A143">
        <f t="shared" si="28"/>
        <v>227</v>
      </c>
      <c r="B143" s="1">
        <v>48792</v>
      </c>
      <c r="C143" s="6">
        <f t="shared" si="23"/>
        <v>0</v>
      </c>
      <c r="D143" s="6">
        <f t="shared" si="24"/>
        <v>0</v>
      </c>
      <c r="E143" s="6">
        <f t="shared" si="27"/>
        <v>0</v>
      </c>
      <c r="F143" s="6"/>
      <c r="G143" s="6"/>
      <c r="H143" s="6">
        <f t="shared" si="20"/>
        <v>0</v>
      </c>
      <c r="I143" s="6">
        <f t="shared" si="25"/>
        <v>0</v>
      </c>
      <c r="J143" s="6">
        <f t="shared" si="26"/>
        <v>0</v>
      </c>
      <c r="K143" s="6">
        <f t="shared" si="22"/>
        <v>0</v>
      </c>
      <c r="L143" s="6">
        <f t="shared" si="21"/>
        <v>0</v>
      </c>
      <c r="M143" s="17">
        <f>VLOOKUP(B143,Encargos!$A$8:$B$652,2,0)</f>
        <v>2.4659999999999999E-3</v>
      </c>
    </row>
    <row r="144" spans="1:13" x14ac:dyDescent="0.35">
      <c r="A144">
        <f t="shared" si="28"/>
        <v>226</v>
      </c>
      <c r="B144" s="1">
        <v>48823</v>
      </c>
      <c r="C144" s="6">
        <f t="shared" si="23"/>
        <v>0</v>
      </c>
      <c r="D144" s="6">
        <f t="shared" si="24"/>
        <v>0</v>
      </c>
      <c r="E144" s="6">
        <f t="shared" si="27"/>
        <v>0</v>
      </c>
      <c r="F144" s="6"/>
      <c r="G144" s="6"/>
      <c r="H144" s="6">
        <f t="shared" si="20"/>
        <v>0</v>
      </c>
      <c r="I144" s="6">
        <f t="shared" si="25"/>
        <v>0</v>
      </c>
      <c r="J144" s="6">
        <f t="shared" si="26"/>
        <v>0</v>
      </c>
      <c r="K144" s="6">
        <f t="shared" si="22"/>
        <v>0</v>
      </c>
      <c r="L144" s="6">
        <f t="shared" si="21"/>
        <v>0</v>
      </c>
      <c r="M144" s="17">
        <f>VLOOKUP(B144,Encargos!$A$8:$B$652,2,0)</f>
        <v>2.4659999999999999E-3</v>
      </c>
    </row>
    <row r="145" spans="1:13" x14ac:dyDescent="0.35">
      <c r="A145">
        <f t="shared" si="28"/>
        <v>225</v>
      </c>
      <c r="B145" s="1">
        <v>48853</v>
      </c>
      <c r="C145" s="6">
        <f t="shared" si="23"/>
        <v>0</v>
      </c>
      <c r="D145" s="6">
        <f t="shared" si="24"/>
        <v>0</v>
      </c>
      <c r="E145" s="6">
        <f t="shared" si="27"/>
        <v>0</v>
      </c>
      <c r="F145" s="6"/>
      <c r="G145" s="6"/>
      <c r="H145" s="6">
        <f t="shared" si="20"/>
        <v>0</v>
      </c>
      <c r="I145" s="6">
        <f t="shared" si="25"/>
        <v>0</v>
      </c>
      <c r="J145" s="6">
        <f t="shared" si="26"/>
        <v>0</v>
      </c>
      <c r="K145" s="6">
        <f t="shared" si="22"/>
        <v>0</v>
      </c>
      <c r="L145" s="6">
        <f t="shared" si="21"/>
        <v>0</v>
      </c>
      <c r="M145" s="17">
        <f>VLOOKUP(B145,Encargos!$A$8:$B$652,2,0)</f>
        <v>2.4659999999999999E-3</v>
      </c>
    </row>
    <row r="146" spans="1:13" x14ac:dyDescent="0.35">
      <c r="A146">
        <f t="shared" si="28"/>
        <v>224</v>
      </c>
      <c r="B146" s="1">
        <v>48884</v>
      </c>
      <c r="C146" s="6">
        <f t="shared" si="23"/>
        <v>0</v>
      </c>
      <c r="D146" s="6">
        <f t="shared" si="24"/>
        <v>0</v>
      </c>
      <c r="E146" s="6">
        <f t="shared" si="27"/>
        <v>0</v>
      </c>
      <c r="F146" s="6"/>
      <c r="G146" s="6"/>
      <c r="H146" s="6">
        <f t="shared" si="20"/>
        <v>0</v>
      </c>
      <c r="I146" s="6">
        <f t="shared" si="25"/>
        <v>0</v>
      </c>
      <c r="J146" s="6">
        <f t="shared" si="26"/>
        <v>0</v>
      </c>
      <c r="K146" s="6">
        <f t="shared" si="22"/>
        <v>0</v>
      </c>
      <c r="L146" s="6">
        <f t="shared" si="21"/>
        <v>0</v>
      </c>
      <c r="M146" s="17">
        <f>VLOOKUP(B146,Encargos!$A$8:$B$652,2,0)</f>
        <v>2.4659999999999999E-3</v>
      </c>
    </row>
    <row r="147" spans="1:13" x14ac:dyDescent="0.35">
      <c r="A147">
        <f t="shared" si="28"/>
        <v>223</v>
      </c>
      <c r="B147" s="1">
        <v>48914</v>
      </c>
      <c r="C147" s="6">
        <f t="shared" si="23"/>
        <v>0</v>
      </c>
      <c r="D147" s="6">
        <f t="shared" si="24"/>
        <v>0</v>
      </c>
      <c r="E147" s="6">
        <f t="shared" si="27"/>
        <v>0</v>
      </c>
      <c r="F147" s="6"/>
      <c r="G147" s="6"/>
      <c r="H147" s="6">
        <f t="shared" si="20"/>
        <v>0</v>
      </c>
      <c r="I147" s="6">
        <f t="shared" si="25"/>
        <v>0</v>
      </c>
      <c r="J147" s="6">
        <f t="shared" si="26"/>
        <v>0</v>
      </c>
      <c r="K147" s="6">
        <f t="shared" si="22"/>
        <v>0</v>
      </c>
      <c r="L147" s="6">
        <f t="shared" si="21"/>
        <v>0</v>
      </c>
      <c r="M147" s="17">
        <f>VLOOKUP(B147,Encargos!$A$8:$B$652,2,0)</f>
        <v>2.4659999999999999E-3</v>
      </c>
    </row>
    <row r="148" spans="1:13" x14ac:dyDescent="0.35">
      <c r="A148">
        <f t="shared" si="28"/>
        <v>222</v>
      </c>
      <c r="B148" s="1">
        <v>48945</v>
      </c>
      <c r="C148" s="6">
        <f t="shared" si="23"/>
        <v>0</v>
      </c>
      <c r="D148" s="6">
        <f t="shared" si="24"/>
        <v>0</v>
      </c>
      <c r="E148" s="6">
        <f t="shared" si="27"/>
        <v>0</v>
      </c>
      <c r="F148" s="6"/>
      <c r="G148" s="6"/>
      <c r="H148" s="6">
        <f t="shared" si="20"/>
        <v>0</v>
      </c>
      <c r="I148" s="6">
        <f t="shared" si="25"/>
        <v>0</v>
      </c>
      <c r="J148" s="6">
        <f t="shared" si="26"/>
        <v>0</v>
      </c>
      <c r="K148" s="6">
        <f t="shared" si="22"/>
        <v>0</v>
      </c>
      <c r="L148" s="6">
        <f t="shared" si="21"/>
        <v>0</v>
      </c>
      <c r="M148" s="17">
        <f>VLOOKUP(B148,Encargos!$A$8:$B$652,2,0)</f>
        <v>2.4659999999999999E-3</v>
      </c>
    </row>
    <row r="149" spans="1:13" x14ac:dyDescent="0.35">
      <c r="A149">
        <f t="shared" si="28"/>
        <v>221</v>
      </c>
      <c r="B149" s="1">
        <v>48976</v>
      </c>
      <c r="C149" s="6">
        <f t="shared" si="23"/>
        <v>0</v>
      </c>
      <c r="D149" s="6">
        <f t="shared" si="24"/>
        <v>0</v>
      </c>
      <c r="E149" s="6">
        <f t="shared" si="27"/>
        <v>0</v>
      </c>
      <c r="F149" s="6"/>
      <c r="G149" s="6"/>
      <c r="H149" s="6">
        <f t="shared" si="20"/>
        <v>0</v>
      </c>
      <c r="I149" s="6">
        <f t="shared" si="25"/>
        <v>0</v>
      </c>
      <c r="J149" s="6">
        <f t="shared" si="26"/>
        <v>0</v>
      </c>
      <c r="K149" s="6">
        <f t="shared" si="22"/>
        <v>0</v>
      </c>
      <c r="L149" s="6">
        <f t="shared" si="21"/>
        <v>0</v>
      </c>
      <c r="M149" s="17">
        <f>VLOOKUP(B149,Encargos!$A$8:$B$652,2,0)</f>
        <v>2.4659999999999999E-3</v>
      </c>
    </row>
    <row r="150" spans="1:13" x14ac:dyDescent="0.35">
      <c r="A150">
        <f t="shared" si="28"/>
        <v>220</v>
      </c>
      <c r="B150" s="1">
        <v>49004</v>
      </c>
      <c r="C150" s="6">
        <f t="shared" si="23"/>
        <v>0</v>
      </c>
      <c r="D150" s="6">
        <f t="shared" si="24"/>
        <v>0</v>
      </c>
      <c r="E150" s="6">
        <f t="shared" si="27"/>
        <v>0</v>
      </c>
      <c r="F150" s="6"/>
      <c r="G150" s="6"/>
      <c r="H150" s="6">
        <f t="shared" si="20"/>
        <v>0</v>
      </c>
      <c r="I150" s="6">
        <f t="shared" si="25"/>
        <v>0</v>
      </c>
      <c r="J150" s="6">
        <f t="shared" si="26"/>
        <v>0</v>
      </c>
      <c r="K150" s="6">
        <f t="shared" si="22"/>
        <v>0</v>
      </c>
      <c r="L150" s="6">
        <f t="shared" si="21"/>
        <v>0</v>
      </c>
      <c r="M150" s="17">
        <f>VLOOKUP(B150,Encargos!$A$8:$B$652,2,0)</f>
        <v>2.4659999999999999E-3</v>
      </c>
    </row>
    <row r="151" spans="1:13" x14ac:dyDescent="0.35">
      <c r="A151">
        <f t="shared" si="28"/>
        <v>219</v>
      </c>
      <c r="B151" s="1">
        <v>49035</v>
      </c>
      <c r="C151" s="6">
        <f t="shared" si="23"/>
        <v>0</v>
      </c>
      <c r="D151" s="6">
        <f t="shared" si="24"/>
        <v>0</v>
      </c>
      <c r="E151" s="6">
        <f t="shared" si="27"/>
        <v>0</v>
      </c>
      <c r="F151" s="6"/>
      <c r="G151" s="6"/>
      <c r="H151" s="6">
        <f t="shared" si="20"/>
        <v>0</v>
      </c>
      <c r="I151" s="6">
        <f t="shared" si="25"/>
        <v>0</v>
      </c>
      <c r="J151" s="6">
        <f t="shared" si="26"/>
        <v>0</v>
      </c>
      <c r="K151" s="6">
        <f t="shared" si="22"/>
        <v>0</v>
      </c>
      <c r="L151" s="6">
        <f t="shared" si="21"/>
        <v>0</v>
      </c>
      <c r="M151" s="17">
        <f>VLOOKUP(B151,Encargos!$A$8:$B$652,2,0)</f>
        <v>2.4659999999999999E-3</v>
      </c>
    </row>
    <row r="152" spans="1:13" x14ac:dyDescent="0.35">
      <c r="A152">
        <f t="shared" si="28"/>
        <v>218</v>
      </c>
      <c r="B152" s="1">
        <v>49065</v>
      </c>
      <c r="C152" s="6">
        <f t="shared" si="23"/>
        <v>0</v>
      </c>
      <c r="D152" s="6">
        <f t="shared" si="24"/>
        <v>0</v>
      </c>
      <c r="E152" s="6">
        <f t="shared" si="27"/>
        <v>0</v>
      </c>
      <c r="F152" s="6"/>
      <c r="G152" s="6"/>
      <c r="H152" s="6">
        <f t="shared" si="20"/>
        <v>0</v>
      </c>
      <c r="I152" s="6">
        <f t="shared" si="25"/>
        <v>0</v>
      </c>
      <c r="J152" s="6">
        <f t="shared" si="26"/>
        <v>0</v>
      </c>
      <c r="K152" s="6">
        <f t="shared" si="22"/>
        <v>0</v>
      </c>
      <c r="L152" s="6">
        <f t="shared" si="21"/>
        <v>0</v>
      </c>
      <c r="M152" s="17">
        <f>VLOOKUP(B152,Encargos!$A$8:$B$652,2,0)</f>
        <v>2.4659999999999999E-3</v>
      </c>
    </row>
    <row r="153" spans="1:13" x14ac:dyDescent="0.35">
      <c r="A153">
        <f t="shared" si="28"/>
        <v>217</v>
      </c>
      <c r="B153" s="1">
        <v>49096</v>
      </c>
      <c r="C153" s="6">
        <f t="shared" si="23"/>
        <v>0</v>
      </c>
      <c r="D153" s="6">
        <f t="shared" si="24"/>
        <v>0</v>
      </c>
      <c r="E153" s="6">
        <f t="shared" si="27"/>
        <v>0</v>
      </c>
      <c r="F153" s="6"/>
      <c r="G153" s="6"/>
      <c r="H153" s="6">
        <f t="shared" si="20"/>
        <v>0</v>
      </c>
      <c r="I153" s="6">
        <f t="shared" si="25"/>
        <v>0</v>
      </c>
      <c r="J153" s="6">
        <f t="shared" si="26"/>
        <v>0</v>
      </c>
      <c r="K153" s="6">
        <f t="shared" si="22"/>
        <v>0</v>
      </c>
      <c r="L153" s="6">
        <f t="shared" si="21"/>
        <v>0</v>
      </c>
      <c r="M153" s="17">
        <f>VLOOKUP(B153,Encargos!$A$8:$B$652,2,0)</f>
        <v>2.4659999999999999E-3</v>
      </c>
    </row>
    <row r="154" spans="1:13" x14ac:dyDescent="0.35">
      <c r="A154">
        <f t="shared" si="28"/>
        <v>216</v>
      </c>
      <c r="B154" s="1">
        <v>49126</v>
      </c>
      <c r="C154" s="6">
        <f t="shared" si="23"/>
        <v>0</v>
      </c>
      <c r="D154" s="6">
        <f t="shared" si="24"/>
        <v>0</v>
      </c>
      <c r="E154" s="6">
        <f t="shared" si="27"/>
        <v>0</v>
      </c>
      <c r="F154" s="6"/>
      <c r="G154" s="6"/>
      <c r="H154" s="6">
        <f t="shared" si="20"/>
        <v>0</v>
      </c>
      <c r="I154" s="6">
        <f t="shared" si="25"/>
        <v>0</v>
      </c>
      <c r="J154" s="6">
        <f t="shared" si="26"/>
        <v>0</v>
      </c>
      <c r="K154" s="6">
        <f t="shared" si="22"/>
        <v>0</v>
      </c>
      <c r="L154" s="6">
        <f t="shared" si="21"/>
        <v>0</v>
      </c>
      <c r="M154" s="17">
        <f>VLOOKUP(B154,Encargos!$A$8:$B$652,2,0)</f>
        <v>2.4659999999999999E-3</v>
      </c>
    </row>
    <row r="155" spans="1:13" x14ac:dyDescent="0.35">
      <c r="A155">
        <f t="shared" si="28"/>
        <v>215</v>
      </c>
      <c r="B155" s="1">
        <v>49157</v>
      </c>
      <c r="C155" s="6">
        <f t="shared" si="23"/>
        <v>0</v>
      </c>
      <c r="D155" s="6">
        <f t="shared" si="24"/>
        <v>0</v>
      </c>
      <c r="E155" s="6">
        <f t="shared" si="27"/>
        <v>0</v>
      </c>
      <c r="F155" s="6"/>
      <c r="G155" s="6"/>
      <c r="H155" s="6">
        <f t="shared" si="20"/>
        <v>0</v>
      </c>
      <c r="I155" s="6">
        <f t="shared" si="25"/>
        <v>0</v>
      </c>
      <c r="J155" s="6">
        <f t="shared" si="26"/>
        <v>0</v>
      </c>
      <c r="K155" s="6">
        <f t="shared" si="22"/>
        <v>0</v>
      </c>
      <c r="L155" s="6">
        <f t="shared" si="21"/>
        <v>0</v>
      </c>
      <c r="M155" s="17">
        <f>VLOOKUP(B155,Encargos!$A$8:$B$652,2,0)</f>
        <v>2.4659999999999999E-3</v>
      </c>
    </row>
    <row r="156" spans="1:13" x14ac:dyDescent="0.35">
      <c r="A156">
        <f t="shared" si="28"/>
        <v>214</v>
      </c>
      <c r="B156" s="1">
        <v>49188</v>
      </c>
      <c r="C156" s="6">
        <f t="shared" si="23"/>
        <v>0</v>
      </c>
      <c r="D156" s="6">
        <f t="shared" si="24"/>
        <v>0</v>
      </c>
      <c r="E156" s="6">
        <f t="shared" si="27"/>
        <v>0</v>
      </c>
      <c r="F156" s="6"/>
      <c r="G156" s="6"/>
      <c r="H156" s="6">
        <f t="shared" si="20"/>
        <v>0</v>
      </c>
      <c r="I156" s="6">
        <f t="shared" si="25"/>
        <v>0</v>
      </c>
      <c r="J156" s="6">
        <f t="shared" si="26"/>
        <v>0</v>
      </c>
      <c r="K156" s="6">
        <f t="shared" si="22"/>
        <v>0</v>
      </c>
      <c r="L156" s="6">
        <f t="shared" si="21"/>
        <v>0</v>
      </c>
      <c r="M156" s="17">
        <f>VLOOKUP(B156,Encargos!$A$8:$B$652,2,0)</f>
        <v>2.4659999999999999E-3</v>
      </c>
    </row>
    <row r="157" spans="1:13" x14ac:dyDescent="0.35">
      <c r="A157">
        <f t="shared" si="28"/>
        <v>213</v>
      </c>
      <c r="B157" s="1">
        <v>49218</v>
      </c>
      <c r="C157" s="6">
        <f t="shared" si="23"/>
        <v>0</v>
      </c>
      <c r="D157" s="6">
        <f t="shared" si="24"/>
        <v>0</v>
      </c>
      <c r="E157" s="6">
        <f t="shared" si="27"/>
        <v>0</v>
      </c>
      <c r="F157" s="6"/>
      <c r="G157" s="6"/>
      <c r="H157" s="6">
        <f t="shared" si="20"/>
        <v>0</v>
      </c>
      <c r="I157" s="6">
        <f t="shared" si="25"/>
        <v>0</v>
      </c>
      <c r="J157" s="6">
        <f t="shared" si="26"/>
        <v>0</v>
      </c>
      <c r="K157" s="6">
        <f t="shared" si="22"/>
        <v>0</v>
      </c>
      <c r="L157" s="6">
        <f t="shared" si="21"/>
        <v>0</v>
      </c>
      <c r="M157" s="17">
        <f>VLOOKUP(B157,Encargos!$A$8:$B$652,2,0)</f>
        <v>2.4659999999999999E-3</v>
      </c>
    </row>
    <row r="158" spans="1:13" x14ac:dyDescent="0.35">
      <c r="A158">
        <f t="shared" si="28"/>
        <v>212</v>
      </c>
      <c r="B158" s="1">
        <v>49249</v>
      </c>
      <c r="C158" s="6">
        <f t="shared" si="23"/>
        <v>0</v>
      </c>
      <c r="D158" s="6">
        <f t="shared" si="24"/>
        <v>0</v>
      </c>
      <c r="E158" s="6">
        <f t="shared" si="27"/>
        <v>0</v>
      </c>
      <c r="F158" s="6"/>
      <c r="G158" s="6"/>
      <c r="H158" s="6">
        <f t="shared" si="20"/>
        <v>0</v>
      </c>
      <c r="I158" s="6">
        <f t="shared" si="25"/>
        <v>0</v>
      </c>
      <c r="J158" s="6">
        <f t="shared" si="26"/>
        <v>0</v>
      </c>
      <c r="K158" s="6">
        <f t="shared" si="22"/>
        <v>0</v>
      </c>
      <c r="L158" s="6">
        <f t="shared" si="21"/>
        <v>0</v>
      </c>
      <c r="M158" s="17">
        <f>VLOOKUP(B158,Encargos!$A$8:$B$652,2,0)</f>
        <v>2.4659999999999999E-3</v>
      </c>
    </row>
    <row r="159" spans="1:13" x14ac:dyDescent="0.35">
      <c r="A159">
        <f t="shared" si="28"/>
        <v>211</v>
      </c>
      <c r="B159" s="1">
        <v>49279</v>
      </c>
      <c r="C159" s="6">
        <f t="shared" si="23"/>
        <v>0</v>
      </c>
      <c r="D159" s="6">
        <f t="shared" si="24"/>
        <v>0</v>
      </c>
      <c r="E159" s="6">
        <f t="shared" si="27"/>
        <v>0</v>
      </c>
      <c r="F159" s="6"/>
      <c r="G159" s="6"/>
      <c r="H159" s="6">
        <f t="shared" si="20"/>
        <v>0</v>
      </c>
      <c r="I159" s="6">
        <f t="shared" si="25"/>
        <v>0</v>
      </c>
      <c r="J159" s="6">
        <f t="shared" si="26"/>
        <v>0</v>
      </c>
      <c r="K159" s="6">
        <f t="shared" si="22"/>
        <v>0</v>
      </c>
      <c r="L159" s="6">
        <f t="shared" si="21"/>
        <v>0</v>
      </c>
      <c r="M159" s="17">
        <f>VLOOKUP(B159,Encargos!$A$8:$B$652,2,0)</f>
        <v>2.4659999999999999E-3</v>
      </c>
    </row>
    <row r="160" spans="1:13" x14ac:dyDescent="0.35">
      <c r="A160">
        <f t="shared" si="28"/>
        <v>210</v>
      </c>
      <c r="B160" s="1">
        <v>49310</v>
      </c>
      <c r="C160" s="6">
        <f t="shared" si="23"/>
        <v>0</v>
      </c>
      <c r="D160" s="6">
        <f t="shared" si="24"/>
        <v>0</v>
      </c>
      <c r="E160" s="6">
        <f t="shared" si="27"/>
        <v>0</v>
      </c>
      <c r="F160" s="6"/>
      <c r="G160" s="6"/>
      <c r="H160" s="6">
        <f t="shared" si="20"/>
        <v>0</v>
      </c>
      <c r="I160" s="6">
        <f t="shared" si="25"/>
        <v>0</v>
      </c>
      <c r="J160" s="6">
        <f t="shared" si="26"/>
        <v>0</v>
      </c>
      <c r="K160" s="6">
        <f t="shared" si="22"/>
        <v>0</v>
      </c>
      <c r="L160" s="6">
        <f t="shared" si="21"/>
        <v>0</v>
      </c>
      <c r="M160" s="17">
        <f>VLOOKUP(B160,Encargos!$A$8:$B$652,2,0)</f>
        <v>2.4659999999999999E-3</v>
      </c>
    </row>
    <row r="161" spans="1:13" x14ac:dyDescent="0.35">
      <c r="A161">
        <f t="shared" si="28"/>
        <v>209</v>
      </c>
      <c r="B161" s="1">
        <v>49341</v>
      </c>
      <c r="C161" s="6">
        <f t="shared" si="23"/>
        <v>0</v>
      </c>
      <c r="D161" s="6">
        <f t="shared" si="24"/>
        <v>0</v>
      </c>
      <c r="E161" s="6">
        <f t="shared" si="27"/>
        <v>0</v>
      </c>
      <c r="F161" s="6"/>
      <c r="G161" s="6"/>
      <c r="H161" s="6">
        <f t="shared" si="20"/>
        <v>0</v>
      </c>
      <c r="I161" s="6">
        <f t="shared" si="25"/>
        <v>0</v>
      </c>
      <c r="J161" s="6">
        <f t="shared" si="26"/>
        <v>0</v>
      </c>
      <c r="K161" s="6">
        <f t="shared" si="22"/>
        <v>0</v>
      </c>
      <c r="L161" s="6">
        <f t="shared" si="21"/>
        <v>0</v>
      </c>
      <c r="M161" s="17">
        <f>VLOOKUP(B161,Encargos!$A$8:$B$652,2,0)</f>
        <v>2.4659999999999999E-3</v>
      </c>
    </row>
    <row r="162" spans="1:13" x14ac:dyDescent="0.35">
      <c r="A162">
        <f t="shared" si="28"/>
        <v>208</v>
      </c>
      <c r="B162" s="1">
        <v>49369</v>
      </c>
      <c r="C162" s="6">
        <f t="shared" si="23"/>
        <v>0</v>
      </c>
      <c r="D162" s="6">
        <f t="shared" si="24"/>
        <v>0</v>
      </c>
      <c r="E162" s="6">
        <f t="shared" si="27"/>
        <v>0</v>
      </c>
      <c r="F162" s="6"/>
      <c r="G162" s="6"/>
      <c r="H162" s="6">
        <f t="shared" si="20"/>
        <v>0</v>
      </c>
      <c r="I162" s="6">
        <f t="shared" si="25"/>
        <v>0</v>
      </c>
      <c r="J162" s="6">
        <f t="shared" si="26"/>
        <v>0</v>
      </c>
      <c r="K162" s="6">
        <f t="shared" si="22"/>
        <v>0</v>
      </c>
      <c r="L162" s="6">
        <f t="shared" si="21"/>
        <v>0</v>
      </c>
      <c r="M162" s="17">
        <f>VLOOKUP(B162,Encargos!$A$8:$B$652,2,0)</f>
        <v>2.4659999999999999E-3</v>
      </c>
    </row>
    <row r="163" spans="1:13" x14ac:dyDescent="0.35">
      <c r="A163">
        <f t="shared" si="28"/>
        <v>207</v>
      </c>
      <c r="B163" s="1">
        <v>49400</v>
      </c>
      <c r="C163" s="6">
        <f t="shared" si="23"/>
        <v>0</v>
      </c>
      <c r="D163" s="6">
        <f t="shared" si="24"/>
        <v>0</v>
      </c>
      <c r="E163" s="6">
        <f t="shared" si="27"/>
        <v>0</v>
      </c>
      <c r="F163" s="6"/>
      <c r="G163" s="6"/>
      <c r="H163" s="6">
        <f t="shared" si="20"/>
        <v>0</v>
      </c>
      <c r="I163" s="6">
        <f t="shared" si="25"/>
        <v>0</v>
      </c>
      <c r="J163" s="6">
        <f t="shared" si="26"/>
        <v>0</v>
      </c>
      <c r="K163" s="6">
        <f t="shared" si="22"/>
        <v>0</v>
      </c>
      <c r="L163" s="6">
        <f t="shared" si="21"/>
        <v>0</v>
      </c>
      <c r="M163" s="17">
        <f>VLOOKUP(B163,Encargos!$A$8:$B$652,2,0)</f>
        <v>2.4659999999999999E-3</v>
      </c>
    </row>
    <row r="164" spans="1:13" x14ac:dyDescent="0.35">
      <c r="A164">
        <f t="shared" si="28"/>
        <v>206</v>
      </c>
      <c r="B164" s="1">
        <v>49430</v>
      </c>
      <c r="C164" s="6">
        <f t="shared" si="23"/>
        <v>0</v>
      </c>
      <c r="D164" s="6">
        <f t="shared" si="24"/>
        <v>0</v>
      </c>
      <c r="E164" s="6">
        <f t="shared" si="27"/>
        <v>0</v>
      </c>
      <c r="F164" s="6"/>
      <c r="G164" s="6"/>
      <c r="H164" s="6">
        <f t="shared" si="20"/>
        <v>0</v>
      </c>
      <c r="I164" s="6">
        <f t="shared" si="25"/>
        <v>0</v>
      </c>
      <c r="J164" s="6">
        <f t="shared" si="26"/>
        <v>0</v>
      </c>
      <c r="K164" s="6">
        <f t="shared" si="22"/>
        <v>0</v>
      </c>
      <c r="L164" s="6">
        <f t="shared" si="21"/>
        <v>0</v>
      </c>
      <c r="M164" s="17">
        <f>VLOOKUP(B164,Encargos!$A$8:$B$652,2,0)</f>
        <v>2.4659999999999999E-3</v>
      </c>
    </row>
    <row r="165" spans="1:13" x14ac:dyDescent="0.35">
      <c r="A165">
        <f t="shared" si="28"/>
        <v>205</v>
      </c>
      <c r="B165" s="1">
        <v>49461</v>
      </c>
      <c r="C165" s="6">
        <f t="shared" si="23"/>
        <v>0</v>
      </c>
      <c r="D165" s="6">
        <f t="shared" si="24"/>
        <v>0</v>
      </c>
      <c r="E165" s="6">
        <f t="shared" si="27"/>
        <v>0</v>
      </c>
      <c r="F165" s="6"/>
      <c r="G165" s="6"/>
      <c r="H165" s="6">
        <f t="shared" si="20"/>
        <v>0</v>
      </c>
      <c r="I165" s="6">
        <f t="shared" si="25"/>
        <v>0</v>
      </c>
      <c r="J165" s="6">
        <f t="shared" si="26"/>
        <v>0</v>
      </c>
      <c r="K165" s="6">
        <f t="shared" si="22"/>
        <v>0</v>
      </c>
      <c r="L165" s="6">
        <f t="shared" si="21"/>
        <v>0</v>
      </c>
      <c r="M165" s="17">
        <f>VLOOKUP(B165,Encargos!$A$8:$B$652,2,0)</f>
        <v>2.4659999999999999E-3</v>
      </c>
    </row>
    <row r="166" spans="1:13" x14ac:dyDescent="0.35">
      <c r="A166">
        <f t="shared" si="28"/>
        <v>204</v>
      </c>
      <c r="B166" s="1">
        <v>49491</v>
      </c>
      <c r="C166" s="6">
        <f t="shared" si="23"/>
        <v>0</v>
      </c>
      <c r="D166" s="6">
        <f t="shared" si="24"/>
        <v>0</v>
      </c>
      <c r="E166" s="6">
        <f t="shared" si="27"/>
        <v>0</v>
      </c>
      <c r="F166" s="6"/>
      <c r="G166" s="6"/>
      <c r="H166" s="6">
        <f t="shared" si="20"/>
        <v>0</v>
      </c>
      <c r="I166" s="6">
        <f t="shared" si="25"/>
        <v>0</v>
      </c>
      <c r="J166" s="6">
        <f t="shared" si="26"/>
        <v>0</v>
      </c>
      <c r="K166" s="6">
        <f t="shared" si="22"/>
        <v>0</v>
      </c>
      <c r="L166" s="6">
        <f t="shared" si="21"/>
        <v>0</v>
      </c>
      <c r="M166" s="17">
        <f>VLOOKUP(B166,Encargos!$A$8:$B$652,2,0)</f>
        <v>2.4659999999999999E-3</v>
      </c>
    </row>
    <row r="167" spans="1:13" x14ac:dyDescent="0.35">
      <c r="A167">
        <f t="shared" si="28"/>
        <v>203</v>
      </c>
      <c r="B167" s="1">
        <v>49522</v>
      </c>
      <c r="C167" s="6">
        <f t="shared" si="23"/>
        <v>0</v>
      </c>
      <c r="D167" s="6">
        <f t="shared" si="24"/>
        <v>0</v>
      </c>
      <c r="E167" s="6">
        <f t="shared" si="27"/>
        <v>0</v>
      </c>
      <c r="F167" s="6"/>
      <c r="G167" s="6"/>
      <c r="H167" s="6">
        <f t="shared" si="20"/>
        <v>0</v>
      </c>
      <c r="I167" s="6">
        <f t="shared" si="25"/>
        <v>0</v>
      </c>
      <c r="J167" s="6">
        <f t="shared" si="26"/>
        <v>0</v>
      </c>
      <c r="K167" s="6">
        <f t="shared" si="22"/>
        <v>0</v>
      </c>
      <c r="L167" s="6">
        <f t="shared" si="21"/>
        <v>0</v>
      </c>
      <c r="M167" s="17">
        <f>VLOOKUP(B167,Encargos!$A$8:$B$652,2,0)</f>
        <v>2.4659999999999999E-3</v>
      </c>
    </row>
    <row r="168" spans="1:13" x14ac:dyDescent="0.35">
      <c r="A168">
        <f t="shared" si="28"/>
        <v>202</v>
      </c>
      <c r="B168" s="1">
        <v>49553</v>
      </c>
      <c r="C168" s="6">
        <f t="shared" si="23"/>
        <v>0</v>
      </c>
      <c r="D168" s="6">
        <f t="shared" si="24"/>
        <v>0</v>
      </c>
      <c r="E168" s="6">
        <f t="shared" si="27"/>
        <v>0</v>
      </c>
      <c r="F168" s="6"/>
      <c r="G168" s="6"/>
      <c r="H168" s="6">
        <f t="shared" si="20"/>
        <v>0</v>
      </c>
      <c r="I168" s="6">
        <f t="shared" si="25"/>
        <v>0</v>
      </c>
      <c r="J168" s="6">
        <f t="shared" si="26"/>
        <v>0</v>
      </c>
      <c r="K168" s="6">
        <f t="shared" si="22"/>
        <v>0</v>
      </c>
      <c r="L168" s="6">
        <f t="shared" si="21"/>
        <v>0</v>
      </c>
      <c r="M168" s="17">
        <f>VLOOKUP(B168,Encargos!$A$8:$B$652,2,0)</f>
        <v>2.4659999999999999E-3</v>
      </c>
    </row>
    <row r="169" spans="1:13" x14ac:dyDescent="0.35">
      <c r="A169">
        <f t="shared" si="28"/>
        <v>201</v>
      </c>
      <c r="B169" s="1">
        <v>49583</v>
      </c>
      <c r="C169" s="6">
        <f t="shared" si="23"/>
        <v>0</v>
      </c>
      <c r="D169" s="6">
        <f t="shared" si="24"/>
        <v>0</v>
      </c>
      <c r="E169" s="6">
        <f t="shared" si="27"/>
        <v>0</v>
      </c>
      <c r="F169" s="6"/>
      <c r="G169" s="6"/>
      <c r="H169" s="6">
        <f t="shared" si="20"/>
        <v>0</v>
      </c>
      <c r="I169" s="6">
        <f t="shared" si="25"/>
        <v>0</v>
      </c>
      <c r="J169" s="6">
        <f t="shared" si="26"/>
        <v>0</v>
      </c>
      <c r="K169" s="6">
        <f t="shared" si="22"/>
        <v>0</v>
      </c>
      <c r="L169" s="6">
        <f t="shared" si="21"/>
        <v>0</v>
      </c>
      <c r="M169" s="17">
        <f>VLOOKUP(B169,Encargos!$A$8:$B$652,2,0)</f>
        <v>2.4659999999999999E-3</v>
      </c>
    </row>
    <row r="170" spans="1:13" x14ac:dyDescent="0.35">
      <c r="A170">
        <f t="shared" si="28"/>
        <v>200</v>
      </c>
      <c r="B170" s="1">
        <v>49614</v>
      </c>
      <c r="C170" s="6">
        <f t="shared" si="23"/>
        <v>0</v>
      </c>
      <c r="D170" s="6">
        <f t="shared" si="24"/>
        <v>0</v>
      </c>
      <c r="E170" s="6">
        <f t="shared" si="27"/>
        <v>0</v>
      </c>
      <c r="F170" s="6"/>
      <c r="G170" s="6"/>
      <c r="H170" s="6">
        <f t="shared" si="20"/>
        <v>0</v>
      </c>
      <c r="I170" s="6">
        <f t="shared" si="25"/>
        <v>0</v>
      </c>
      <c r="J170" s="6">
        <f t="shared" si="26"/>
        <v>0</v>
      </c>
      <c r="K170" s="6">
        <f t="shared" si="22"/>
        <v>0</v>
      </c>
      <c r="L170" s="6">
        <f t="shared" si="21"/>
        <v>0</v>
      </c>
      <c r="M170" s="17">
        <f>VLOOKUP(B170,Encargos!$A$8:$B$652,2,0)</f>
        <v>2.4659999999999999E-3</v>
      </c>
    </row>
    <row r="171" spans="1:13" x14ac:dyDescent="0.35">
      <c r="A171">
        <f t="shared" si="28"/>
        <v>199</v>
      </c>
      <c r="B171" s="1">
        <v>49644</v>
      </c>
      <c r="C171" s="6">
        <f t="shared" si="23"/>
        <v>0</v>
      </c>
      <c r="D171" s="6">
        <f t="shared" si="24"/>
        <v>0</v>
      </c>
      <c r="E171" s="6">
        <f t="shared" si="27"/>
        <v>0</v>
      </c>
      <c r="F171" s="6"/>
      <c r="G171" s="6"/>
      <c r="H171" s="6">
        <f>SUM(E171:G171)*$N$4</f>
        <v>0</v>
      </c>
      <c r="I171" s="6">
        <f t="shared" si="25"/>
        <v>0</v>
      </c>
      <c r="J171" s="6">
        <f t="shared" si="26"/>
        <v>0</v>
      </c>
      <c r="K171" s="6">
        <f t="shared" si="22"/>
        <v>0</v>
      </c>
      <c r="L171" s="6">
        <f t="shared" si="21"/>
        <v>0</v>
      </c>
      <c r="M171" s="17">
        <f>VLOOKUP(B171,Encargos!$A$8:$B$652,2,0)</f>
        <v>2.4659999999999999E-3</v>
      </c>
    </row>
    <row r="172" spans="1:13" x14ac:dyDescent="0.35">
      <c r="A172">
        <f t="shared" si="28"/>
        <v>198</v>
      </c>
      <c r="B172" s="1">
        <v>49675</v>
      </c>
      <c r="C172" s="6">
        <f t="shared" si="23"/>
        <v>0</v>
      </c>
      <c r="D172" s="6">
        <f t="shared" si="24"/>
        <v>0</v>
      </c>
      <c r="E172" s="6">
        <f t="shared" si="27"/>
        <v>0</v>
      </c>
      <c r="F172" s="6"/>
      <c r="G172" s="6"/>
      <c r="H172" s="6">
        <f t="shared" si="20"/>
        <v>0</v>
      </c>
      <c r="I172" s="6">
        <f t="shared" si="25"/>
        <v>0</v>
      </c>
      <c r="J172" s="6">
        <f t="shared" si="26"/>
        <v>0</v>
      </c>
      <c r="K172" s="6">
        <f t="shared" si="22"/>
        <v>0</v>
      </c>
      <c r="L172" s="6">
        <f t="shared" si="21"/>
        <v>0</v>
      </c>
      <c r="M172" s="17">
        <f>VLOOKUP(B172,Encargos!$A$8:$B$652,2,0)</f>
        <v>2.4659999999999999E-3</v>
      </c>
    </row>
    <row r="173" spans="1:13" x14ac:dyDescent="0.35">
      <c r="A173">
        <f t="shared" si="28"/>
        <v>197</v>
      </c>
      <c r="B173" s="1">
        <v>49706</v>
      </c>
      <c r="C173" s="6">
        <f t="shared" si="23"/>
        <v>0</v>
      </c>
      <c r="D173" s="6">
        <f t="shared" si="24"/>
        <v>0</v>
      </c>
      <c r="E173" s="6">
        <f t="shared" si="27"/>
        <v>0</v>
      </c>
      <c r="F173" s="6"/>
      <c r="G173" s="6"/>
      <c r="H173" s="6">
        <f t="shared" si="20"/>
        <v>0</v>
      </c>
      <c r="I173" s="6">
        <f t="shared" si="25"/>
        <v>0</v>
      </c>
      <c r="J173" s="6">
        <f t="shared" si="26"/>
        <v>0</v>
      </c>
      <c r="K173" s="6">
        <f t="shared" si="22"/>
        <v>0</v>
      </c>
      <c r="L173" s="6">
        <f t="shared" si="21"/>
        <v>0</v>
      </c>
      <c r="M173" s="17">
        <f>VLOOKUP(B173,Encargos!$A$8:$B$652,2,0)</f>
        <v>2.4659999999999999E-3</v>
      </c>
    </row>
    <row r="174" spans="1:13" x14ac:dyDescent="0.35">
      <c r="A174">
        <f t="shared" si="28"/>
        <v>196</v>
      </c>
      <c r="B174" s="1">
        <v>49735</v>
      </c>
      <c r="C174" s="6">
        <f t="shared" si="23"/>
        <v>0</v>
      </c>
      <c r="D174" s="6">
        <f t="shared" si="24"/>
        <v>0</v>
      </c>
      <c r="E174" s="6">
        <f t="shared" si="27"/>
        <v>0</v>
      </c>
      <c r="F174" s="6"/>
      <c r="G174" s="6"/>
      <c r="H174" s="6">
        <f t="shared" si="20"/>
        <v>0</v>
      </c>
      <c r="I174" s="6">
        <f t="shared" si="25"/>
        <v>0</v>
      </c>
      <c r="J174" s="6">
        <f t="shared" si="26"/>
        <v>0</v>
      </c>
      <c r="K174" s="6">
        <f t="shared" si="22"/>
        <v>0</v>
      </c>
      <c r="L174" s="6">
        <f t="shared" si="21"/>
        <v>0</v>
      </c>
      <c r="M174" s="17">
        <f>VLOOKUP(B174,Encargos!$A$8:$B$652,2,0)</f>
        <v>2.4659999999999999E-3</v>
      </c>
    </row>
    <row r="175" spans="1:13" x14ac:dyDescent="0.35">
      <c r="A175">
        <f t="shared" si="28"/>
        <v>195</v>
      </c>
      <c r="B175" s="1">
        <v>49766</v>
      </c>
      <c r="C175" s="6">
        <f t="shared" si="23"/>
        <v>0</v>
      </c>
      <c r="D175" s="6">
        <f t="shared" si="24"/>
        <v>0</v>
      </c>
      <c r="E175" s="6">
        <f t="shared" si="27"/>
        <v>0</v>
      </c>
      <c r="F175" s="6"/>
      <c r="G175" s="6"/>
      <c r="H175" s="6">
        <f t="shared" si="20"/>
        <v>0</v>
      </c>
      <c r="I175" s="6">
        <f t="shared" si="25"/>
        <v>0</v>
      </c>
      <c r="J175" s="6">
        <f t="shared" si="26"/>
        <v>0</v>
      </c>
      <c r="K175" s="6">
        <f t="shared" si="22"/>
        <v>0</v>
      </c>
      <c r="L175" s="6">
        <f t="shared" si="21"/>
        <v>0</v>
      </c>
      <c r="M175" s="17">
        <f>VLOOKUP(B175,Encargos!$A$8:$B$652,2,0)</f>
        <v>2.4659999999999999E-3</v>
      </c>
    </row>
    <row r="176" spans="1:13" x14ac:dyDescent="0.35">
      <c r="A176">
        <f t="shared" si="28"/>
        <v>194</v>
      </c>
      <c r="B176" s="1">
        <v>49796</v>
      </c>
      <c r="C176" s="6">
        <f t="shared" si="23"/>
        <v>0</v>
      </c>
      <c r="D176" s="6">
        <f t="shared" si="24"/>
        <v>0</v>
      </c>
      <c r="E176" s="6">
        <f t="shared" si="27"/>
        <v>0</v>
      </c>
      <c r="F176" s="6"/>
      <c r="G176" s="6"/>
      <c r="H176" s="6">
        <f t="shared" si="20"/>
        <v>0</v>
      </c>
      <c r="I176" s="6">
        <f t="shared" si="25"/>
        <v>0</v>
      </c>
      <c r="J176" s="6">
        <f t="shared" si="26"/>
        <v>0</v>
      </c>
      <c r="K176" s="6">
        <f t="shared" si="22"/>
        <v>0</v>
      </c>
      <c r="L176" s="6">
        <f t="shared" si="21"/>
        <v>0</v>
      </c>
      <c r="M176" s="17">
        <f>VLOOKUP(B176,Encargos!$A$8:$B$652,2,0)</f>
        <v>2.4659999999999999E-3</v>
      </c>
    </row>
    <row r="177" spans="1:13" x14ac:dyDescent="0.35">
      <c r="A177">
        <f t="shared" si="28"/>
        <v>193</v>
      </c>
      <c r="B177" s="1">
        <v>49827</v>
      </c>
      <c r="C177" s="6">
        <f t="shared" si="23"/>
        <v>0</v>
      </c>
      <c r="D177" s="6">
        <f t="shared" si="24"/>
        <v>0</v>
      </c>
      <c r="E177" s="6">
        <f t="shared" si="27"/>
        <v>0</v>
      </c>
      <c r="F177" s="6"/>
      <c r="G177" s="6"/>
      <c r="H177" s="6">
        <f t="shared" si="20"/>
        <v>0</v>
      </c>
      <c r="I177" s="6">
        <f t="shared" si="25"/>
        <v>0</v>
      </c>
      <c r="J177" s="6">
        <f t="shared" si="26"/>
        <v>0</v>
      </c>
      <c r="K177" s="6">
        <f t="shared" si="22"/>
        <v>0</v>
      </c>
      <c r="L177" s="6">
        <f t="shared" si="21"/>
        <v>0</v>
      </c>
      <c r="M177" s="17">
        <f>VLOOKUP(B177,Encargos!$A$8:$B$652,2,0)</f>
        <v>2.4659999999999999E-3</v>
      </c>
    </row>
    <row r="178" spans="1:13" x14ac:dyDescent="0.35">
      <c r="A178">
        <f t="shared" si="28"/>
        <v>192</v>
      </c>
      <c r="B178" s="1">
        <v>49857</v>
      </c>
      <c r="C178" s="6">
        <f t="shared" si="23"/>
        <v>0</v>
      </c>
      <c r="D178" s="6">
        <f t="shared" si="24"/>
        <v>0</v>
      </c>
      <c r="E178" s="6">
        <f t="shared" si="27"/>
        <v>0</v>
      </c>
      <c r="F178" s="6"/>
      <c r="G178" s="6"/>
      <c r="H178" s="6">
        <f t="shared" si="20"/>
        <v>0</v>
      </c>
      <c r="I178" s="6">
        <f t="shared" si="25"/>
        <v>0</v>
      </c>
      <c r="J178" s="6">
        <f t="shared" si="26"/>
        <v>0</v>
      </c>
      <c r="K178" s="6">
        <f t="shared" si="22"/>
        <v>0</v>
      </c>
      <c r="L178" s="6">
        <f t="shared" si="21"/>
        <v>0</v>
      </c>
      <c r="M178" s="17">
        <f>VLOOKUP(B178,Encargos!$A$8:$B$652,2,0)</f>
        <v>2.4659999999999999E-3</v>
      </c>
    </row>
    <row r="179" spans="1:13" x14ac:dyDescent="0.35">
      <c r="A179">
        <f t="shared" si="28"/>
        <v>191</v>
      </c>
      <c r="B179" s="1">
        <v>49888</v>
      </c>
      <c r="C179" s="6">
        <f t="shared" si="23"/>
        <v>0</v>
      </c>
      <c r="D179" s="6">
        <f t="shared" si="24"/>
        <v>0</v>
      </c>
      <c r="E179" s="6">
        <f t="shared" si="27"/>
        <v>0</v>
      </c>
      <c r="F179" s="6"/>
      <c r="G179" s="6"/>
      <c r="H179" s="6">
        <f t="shared" si="20"/>
        <v>0</v>
      </c>
      <c r="I179" s="6">
        <f t="shared" si="25"/>
        <v>0</v>
      </c>
      <c r="J179" s="6">
        <f t="shared" si="26"/>
        <v>0</v>
      </c>
      <c r="K179" s="6">
        <f t="shared" si="22"/>
        <v>0</v>
      </c>
      <c r="L179" s="6">
        <f t="shared" si="21"/>
        <v>0</v>
      </c>
      <c r="M179" s="17">
        <f>VLOOKUP(B179,Encargos!$A$8:$B$652,2,0)</f>
        <v>2.4659999999999999E-3</v>
      </c>
    </row>
    <row r="180" spans="1:13" x14ac:dyDescent="0.35">
      <c r="A180">
        <f t="shared" si="28"/>
        <v>190</v>
      </c>
      <c r="B180" s="1">
        <v>49919</v>
      </c>
      <c r="C180" s="6">
        <f t="shared" si="23"/>
        <v>0</v>
      </c>
      <c r="D180" s="6">
        <f t="shared" si="24"/>
        <v>0</v>
      </c>
      <c r="E180" s="6">
        <f t="shared" si="27"/>
        <v>0</v>
      </c>
      <c r="F180" s="6"/>
      <c r="G180" s="6"/>
      <c r="H180" s="6">
        <f t="shared" si="20"/>
        <v>0</v>
      </c>
      <c r="I180" s="6">
        <f t="shared" si="25"/>
        <v>0</v>
      </c>
      <c r="J180" s="6">
        <f t="shared" si="26"/>
        <v>0</v>
      </c>
      <c r="K180" s="6">
        <f t="shared" si="22"/>
        <v>0</v>
      </c>
      <c r="L180" s="6">
        <f t="shared" si="21"/>
        <v>0</v>
      </c>
      <c r="M180" s="17">
        <f>VLOOKUP(B180,Encargos!$A$8:$B$652,2,0)</f>
        <v>2.4659999999999999E-3</v>
      </c>
    </row>
    <row r="181" spans="1:13" x14ac:dyDescent="0.35">
      <c r="A181">
        <f t="shared" si="28"/>
        <v>189</v>
      </c>
      <c r="B181" s="1">
        <v>49949</v>
      </c>
      <c r="C181" s="6">
        <f t="shared" si="23"/>
        <v>0</v>
      </c>
      <c r="D181" s="6">
        <f t="shared" si="24"/>
        <v>0</v>
      </c>
      <c r="E181" s="6">
        <f t="shared" si="27"/>
        <v>0</v>
      </c>
      <c r="F181" s="6"/>
      <c r="G181" s="6"/>
      <c r="H181" s="6">
        <f t="shared" si="20"/>
        <v>0</v>
      </c>
      <c r="I181" s="6">
        <f t="shared" si="25"/>
        <v>0</v>
      </c>
      <c r="J181" s="6">
        <f t="shared" si="26"/>
        <v>0</v>
      </c>
      <c r="K181" s="6">
        <f t="shared" si="22"/>
        <v>0</v>
      </c>
      <c r="L181" s="6">
        <f t="shared" si="21"/>
        <v>0</v>
      </c>
      <c r="M181" s="17">
        <f>VLOOKUP(B181,Encargos!$A$8:$B$652,2,0)</f>
        <v>2.4659999999999999E-3</v>
      </c>
    </row>
    <row r="182" spans="1:13" x14ac:dyDescent="0.35">
      <c r="A182">
        <f t="shared" si="28"/>
        <v>188</v>
      </c>
      <c r="B182" s="1">
        <v>49980</v>
      </c>
      <c r="C182" s="6">
        <f t="shared" si="23"/>
        <v>0</v>
      </c>
      <c r="D182" s="6">
        <f t="shared" si="24"/>
        <v>0</v>
      </c>
      <c r="E182" s="6">
        <f t="shared" si="27"/>
        <v>0</v>
      </c>
      <c r="F182" s="6"/>
      <c r="G182" s="6"/>
      <c r="H182" s="6">
        <f t="shared" si="20"/>
        <v>0</v>
      </c>
      <c r="I182" s="6">
        <f t="shared" si="25"/>
        <v>0</v>
      </c>
      <c r="J182" s="6">
        <f t="shared" si="26"/>
        <v>0</v>
      </c>
      <c r="K182" s="6">
        <f t="shared" si="22"/>
        <v>0</v>
      </c>
      <c r="L182" s="6">
        <f t="shared" si="21"/>
        <v>0</v>
      </c>
      <c r="M182" s="17">
        <f>VLOOKUP(B182,Encargos!$A$8:$B$652,2,0)</f>
        <v>2.4659999999999999E-3</v>
      </c>
    </row>
    <row r="183" spans="1:13" x14ac:dyDescent="0.35">
      <c r="A183">
        <f t="shared" si="28"/>
        <v>187</v>
      </c>
      <c r="B183" s="1">
        <v>50010</v>
      </c>
      <c r="C183" s="6">
        <f t="shared" si="23"/>
        <v>0</v>
      </c>
      <c r="D183" s="6">
        <f t="shared" si="24"/>
        <v>0</v>
      </c>
      <c r="E183" s="6">
        <f t="shared" si="27"/>
        <v>0</v>
      </c>
      <c r="F183" s="6"/>
      <c r="G183" s="6"/>
      <c r="H183" s="6">
        <f t="shared" si="20"/>
        <v>0</v>
      </c>
      <c r="I183" s="6">
        <f t="shared" si="25"/>
        <v>0</v>
      </c>
      <c r="J183" s="6">
        <f t="shared" si="26"/>
        <v>0</v>
      </c>
      <c r="K183" s="6">
        <f t="shared" si="22"/>
        <v>0</v>
      </c>
      <c r="L183" s="6">
        <f t="shared" si="21"/>
        <v>0</v>
      </c>
      <c r="M183" s="17">
        <f>VLOOKUP(B183,Encargos!$A$8:$B$652,2,0)</f>
        <v>2.4659999999999999E-3</v>
      </c>
    </row>
    <row r="184" spans="1:13" x14ac:dyDescent="0.35">
      <c r="A184">
        <f t="shared" si="28"/>
        <v>186</v>
      </c>
      <c r="B184" s="1">
        <v>50041</v>
      </c>
      <c r="C184" s="6">
        <f t="shared" si="23"/>
        <v>0</v>
      </c>
      <c r="D184" s="6">
        <f t="shared" si="24"/>
        <v>0</v>
      </c>
      <c r="E184" s="6">
        <f t="shared" si="27"/>
        <v>0</v>
      </c>
      <c r="F184" s="6"/>
      <c r="G184" s="6"/>
      <c r="H184" s="6">
        <f t="shared" si="20"/>
        <v>0</v>
      </c>
      <c r="I184" s="6">
        <f t="shared" si="25"/>
        <v>0</v>
      </c>
      <c r="J184" s="6">
        <f t="shared" si="26"/>
        <v>0</v>
      </c>
      <c r="K184" s="6">
        <f t="shared" si="22"/>
        <v>0</v>
      </c>
      <c r="L184" s="6">
        <f t="shared" si="21"/>
        <v>0</v>
      </c>
      <c r="M184" s="17">
        <f>VLOOKUP(B184,Encargos!$A$8:$B$652,2,0)</f>
        <v>2.4659999999999999E-3</v>
      </c>
    </row>
    <row r="185" spans="1:13" x14ac:dyDescent="0.35">
      <c r="A185">
        <f t="shared" si="28"/>
        <v>185</v>
      </c>
      <c r="B185" s="1">
        <v>50072</v>
      </c>
      <c r="C185" s="6">
        <f t="shared" si="23"/>
        <v>0</v>
      </c>
      <c r="D185" s="6">
        <f t="shared" si="24"/>
        <v>0</v>
      </c>
      <c r="E185" s="6">
        <f t="shared" si="27"/>
        <v>0</v>
      </c>
      <c r="F185" s="6"/>
      <c r="G185" s="6"/>
      <c r="H185" s="6">
        <f t="shared" si="20"/>
        <v>0</v>
      </c>
      <c r="I185" s="6">
        <f t="shared" si="25"/>
        <v>0</v>
      </c>
      <c r="J185" s="6">
        <f t="shared" si="26"/>
        <v>0</v>
      </c>
      <c r="K185" s="6">
        <f t="shared" si="22"/>
        <v>0</v>
      </c>
      <c r="L185" s="6">
        <f t="shared" si="21"/>
        <v>0</v>
      </c>
      <c r="M185" s="17">
        <f>VLOOKUP(B185,Encargos!$A$8:$B$652,2,0)</f>
        <v>2.4659999999999999E-3</v>
      </c>
    </row>
    <row r="186" spans="1:13" x14ac:dyDescent="0.35">
      <c r="A186">
        <f t="shared" si="28"/>
        <v>184</v>
      </c>
      <c r="B186" s="1">
        <v>50100</v>
      </c>
      <c r="C186" s="6">
        <f t="shared" si="23"/>
        <v>0</v>
      </c>
      <c r="D186" s="6">
        <f t="shared" si="24"/>
        <v>0</v>
      </c>
      <c r="E186" s="6">
        <f t="shared" si="27"/>
        <v>0</v>
      </c>
      <c r="F186" s="6"/>
      <c r="G186" s="6"/>
      <c r="H186" s="6">
        <f t="shared" si="20"/>
        <v>0</v>
      </c>
      <c r="I186" s="6">
        <f t="shared" si="25"/>
        <v>0</v>
      </c>
      <c r="J186" s="6">
        <f t="shared" si="26"/>
        <v>0</v>
      </c>
      <c r="K186" s="6">
        <f t="shared" si="22"/>
        <v>0</v>
      </c>
      <c r="L186" s="6">
        <f t="shared" si="21"/>
        <v>0</v>
      </c>
      <c r="M186" s="17">
        <f>VLOOKUP(B186,Encargos!$A$8:$B$652,2,0)</f>
        <v>2.4659999999999999E-3</v>
      </c>
    </row>
    <row r="187" spans="1:13" x14ac:dyDescent="0.35">
      <c r="A187">
        <f t="shared" si="28"/>
        <v>183</v>
      </c>
      <c r="B187" s="1">
        <v>50131</v>
      </c>
      <c r="C187" s="6">
        <f t="shared" si="23"/>
        <v>0</v>
      </c>
      <c r="D187" s="6">
        <f t="shared" si="24"/>
        <v>0</v>
      </c>
      <c r="E187" s="6">
        <f t="shared" si="27"/>
        <v>0</v>
      </c>
      <c r="F187" s="6"/>
      <c r="G187" s="6"/>
      <c r="H187" s="6">
        <f t="shared" si="20"/>
        <v>0</v>
      </c>
      <c r="I187" s="6">
        <f t="shared" si="25"/>
        <v>0</v>
      </c>
      <c r="J187" s="6">
        <f t="shared" si="26"/>
        <v>0</v>
      </c>
      <c r="K187" s="6">
        <f t="shared" si="22"/>
        <v>0</v>
      </c>
      <c r="L187" s="6">
        <f t="shared" si="21"/>
        <v>0</v>
      </c>
      <c r="M187" s="17">
        <f>VLOOKUP(B187,Encargos!$A$8:$B$652,2,0)</f>
        <v>2.4659999999999999E-3</v>
      </c>
    </row>
    <row r="188" spans="1:13" x14ac:dyDescent="0.35">
      <c r="A188">
        <f t="shared" si="28"/>
        <v>182</v>
      </c>
      <c r="B188" s="1">
        <v>50161</v>
      </c>
      <c r="C188" s="6">
        <f t="shared" si="23"/>
        <v>0</v>
      </c>
      <c r="D188" s="6">
        <f t="shared" si="24"/>
        <v>0</v>
      </c>
      <c r="E188" s="6">
        <f t="shared" si="27"/>
        <v>0</v>
      </c>
      <c r="F188" s="6"/>
      <c r="G188" s="6"/>
      <c r="H188" s="6">
        <f t="shared" si="20"/>
        <v>0</v>
      </c>
      <c r="I188" s="6">
        <f t="shared" si="25"/>
        <v>0</v>
      </c>
      <c r="J188" s="6">
        <f t="shared" si="26"/>
        <v>0</v>
      </c>
      <c r="K188" s="6">
        <f t="shared" si="22"/>
        <v>0</v>
      </c>
      <c r="L188" s="6">
        <f t="shared" si="21"/>
        <v>0</v>
      </c>
      <c r="M188" s="17">
        <f>VLOOKUP(B188,Encargos!$A$8:$B$652,2,0)</f>
        <v>2.4659999999999999E-3</v>
      </c>
    </row>
    <row r="189" spans="1:13" x14ac:dyDescent="0.35">
      <c r="A189">
        <f t="shared" si="28"/>
        <v>181</v>
      </c>
      <c r="B189" s="1">
        <v>50192</v>
      </c>
      <c r="C189" s="6">
        <f t="shared" si="23"/>
        <v>0</v>
      </c>
      <c r="D189" s="6">
        <f t="shared" si="24"/>
        <v>0</v>
      </c>
      <c r="E189" s="6">
        <f t="shared" si="27"/>
        <v>0</v>
      </c>
      <c r="F189" s="6"/>
      <c r="G189" s="6"/>
      <c r="H189" s="6">
        <f t="shared" si="20"/>
        <v>0</v>
      </c>
      <c r="I189" s="6">
        <f t="shared" si="25"/>
        <v>0</v>
      </c>
      <c r="J189" s="6">
        <f t="shared" si="26"/>
        <v>0</v>
      </c>
      <c r="K189" s="6">
        <f t="shared" si="22"/>
        <v>0</v>
      </c>
      <c r="L189" s="6">
        <f t="shared" si="21"/>
        <v>0</v>
      </c>
      <c r="M189" s="17">
        <f>VLOOKUP(B189,Encargos!$A$8:$B$652,2,0)</f>
        <v>2.4659999999999999E-3</v>
      </c>
    </row>
    <row r="190" spans="1:13" x14ac:dyDescent="0.35">
      <c r="A190">
        <f t="shared" si="28"/>
        <v>180</v>
      </c>
      <c r="B190" s="1">
        <v>50222</v>
      </c>
      <c r="C190" s="6">
        <f t="shared" si="23"/>
        <v>0</v>
      </c>
      <c r="D190" s="6">
        <f t="shared" si="24"/>
        <v>0</v>
      </c>
      <c r="E190" s="6">
        <f t="shared" si="27"/>
        <v>0</v>
      </c>
      <c r="F190" s="6"/>
      <c r="G190" s="6"/>
      <c r="H190" s="6">
        <f t="shared" si="20"/>
        <v>0</v>
      </c>
      <c r="I190" s="6">
        <f t="shared" si="25"/>
        <v>0</v>
      </c>
      <c r="J190" s="6">
        <f t="shared" si="26"/>
        <v>0</v>
      </c>
      <c r="K190" s="6">
        <f t="shared" si="22"/>
        <v>0</v>
      </c>
      <c r="L190" s="6">
        <f t="shared" si="21"/>
        <v>0</v>
      </c>
      <c r="M190" s="17">
        <f>VLOOKUP(B190,Encargos!$A$8:$B$652,2,0)</f>
        <v>2.4659999999999999E-3</v>
      </c>
    </row>
    <row r="191" spans="1:13" x14ac:dyDescent="0.35">
      <c r="A191">
        <f t="shared" si="28"/>
        <v>179</v>
      </c>
      <c r="B191" s="1">
        <v>50253</v>
      </c>
      <c r="C191" s="6">
        <f t="shared" si="23"/>
        <v>0</v>
      </c>
      <c r="D191" s="6">
        <f t="shared" si="24"/>
        <v>0</v>
      </c>
      <c r="E191" s="6">
        <f t="shared" si="27"/>
        <v>0</v>
      </c>
      <c r="F191" s="6"/>
      <c r="G191" s="6"/>
      <c r="H191" s="6">
        <f t="shared" si="20"/>
        <v>0</v>
      </c>
      <c r="I191" s="6">
        <f t="shared" si="25"/>
        <v>0</v>
      </c>
      <c r="J191" s="6">
        <f t="shared" si="26"/>
        <v>0</v>
      </c>
      <c r="K191" s="6">
        <f t="shared" si="22"/>
        <v>0</v>
      </c>
      <c r="L191" s="6">
        <f t="shared" si="21"/>
        <v>0</v>
      </c>
      <c r="M191" s="17">
        <f>VLOOKUP(B191,Encargos!$A$8:$B$652,2,0)</f>
        <v>2.4659999999999999E-3</v>
      </c>
    </row>
    <row r="192" spans="1:13" x14ac:dyDescent="0.35">
      <c r="A192">
        <f t="shared" si="28"/>
        <v>178</v>
      </c>
      <c r="B192" s="1">
        <v>50284</v>
      </c>
      <c r="C192" s="6">
        <f t="shared" si="23"/>
        <v>0</v>
      </c>
      <c r="D192" s="6">
        <f t="shared" si="24"/>
        <v>0</v>
      </c>
      <c r="E192" s="6">
        <f t="shared" si="27"/>
        <v>0</v>
      </c>
      <c r="F192" s="6"/>
      <c r="G192" s="6"/>
      <c r="H192" s="6">
        <f t="shared" si="20"/>
        <v>0</v>
      </c>
      <c r="I192" s="6">
        <f t="shared" si="25"/>
        <v>0</v>
      </c>
      <c r="J192" s="6">
        <f t="shared" si="26"/>
        <v>0</v>
      </c>
      <c r="K192" s="6">
        <f t="shared" si="22"/>
        <v>0</v>
      </c>
      <c r="L192" s="6">
        <f t="shared" si="21"/>
        <v>0</v>
      </c>
      <c r="M192" s="17">
        <f>VLOOKUP(B192,Encargos!$A$8:$B$652,2,0)</f>
        <v>2.4659999999999999E-3</v>
      </c>
    </row>
    <row r="193" spans="1:13" x14ac:dyDescent="0.35">
      <c r="A193">
        <f t="shared" si="28"/>
        <v>177</v>
      </c>
      <c r="B193" s="1">
        <v>50314</v>
      </c>
      <c r="C193" s="6">
        <f t="shared" si="23"/>
        <v>0</v>
      </c>
      <c r="D193" s="6">
        <f t="shared" si="24"/>
        <v>0</v>
      </c>
      <c r="E193" s="6">
        <f t="shared" si="27"/>
        <v>0</v>
      </c>
      <c r="F193" s="6"/>
      <c r="G193" s="6"/>
      <c r="H193" s="6">
        <f t="shared" si="20"/>
        <v>0</v>
      </c>
      <c r="I193" s="6">
        <f t="shared" si="25"/>
        <v>0</v>
      </c>
      <c r="J193" s="6">
        <f t="shared" si="26"/>
        <v>0</v>
      </c>
      <c r="K193" s="6">
        <f t="shared" si="22"/>
        <v>0</v>
      </c>
      <c r="L193" s="6">
        <f t="shared" si="21"/>
        <v>0</v>
      </c>
      <c r="M193" s="17">
        <f>VLOOKUP(B193,Encargos!$A$8:$B$652,2,0)</f>
        <v>2.4659999999999999E-3</v>
      </c>
    </row>
    <row r="194" spans="1:13" x14ac:dyDescent="0.35">
      <c r="A194">
        <f t="shared" si="28"/>
        <v>176</v>
      </c>
      <c r="B194" s="1">
        <v>50345</v>
      </c>
      <c r="C194" s="6">
        <f t="shared" si="23"/>
        <v>0</v>
      </c>
      <c r="D194" s="6">
        <f t="shared" si="24"/>
        <v>0</v>
      </c>
      <c r="E194" s="6">
        <f t="shared" si="27"/>
        <v>0</v>
      </c>
      <c r="F194" s="6"/>
      <c r="G194" s="6"/>
      <c r="H194" s="6">
        <f t="shared" si="20"/>
        <v>0</v>
      </c>
      <c r="I194" s="6">
        <f t="shared" si="25"/>
        <v>0</v>
      </c>
      <c r="J194" s="6">
        <f t="shared" si="26"/>
        <v>0</v>
      </c>
      <c r="K194" s="6">
        <f t="shared" si="22"/>
        <v>0</v>
      </c>
      <c r="L194" s="6">
        <f t="shared" si="21"/>
        <v>0</v>
      </c>
      <c r="M194" s="17">
        <f>VLOOKUP(B194,Encargos!$A$8:$B$652,2,0)</f>
        <v>2.4659999999999999E-3</v>
      </c>
    </row>
    <row r="195" spans="1:13" x14ac:dyDescent="0.35">
      <c r="A195">
        <f t="shared" si="28"/>
        <v>175</v>
      </c>
      <c r="B195" s="1">
        <v>50375</v>
      </c>
      <c r="C195" s="6">
        <f t="shared" si="23"/>
        <v>0</v>
      </c>
      <c r="D195" s="6">
        <f t="shared" si="24"/>
        <v>0</v>
      </c>
      <c r="E195" s="6">
        <f t="shared" si="27"/>
        <v>0</v>
      </c>
      <c r="F195" s="6"/>
      <c r="G195" s="6"/>
      <c r="H195" s="6">
        <f t="shared" si="20"/>
        <v>0</v>
      </c>
      <c r="I195" s="6">
        <f t="shared" si="25"/>
        <v>0</v>
      </c>
      <c r="J195" s="6">
        <f t="shared" si="26"/>
        <v>0</v>
      </c>
      <c r="K195" s="6">
        <f t="shared" si="22"/>
        <v>0</v>
      </c>
      <c r="L195" s="6">
        <f t="shared" si="21"/>
        <v>0</v>
      </c>
      <c r="M195" s="17">
        <f>VLOOKUP(B195,Encargos!$A$8:$B$652,2,0)</f>
        <v>2.4659999999999999E-3</v>
      </c>
    </row>
    <row r="196" spans="1:13" x14ac:dyDescent="0.35">
      <c r="A196">
        <f t="shared" si="28"/>
        <v>174</v>
      </c>
      <c r="B196" s="1">
        <v>50406</v>
      </c>
      <c r="C196" s="6">
        <f t="shared" si="23"/>
        <v>0</v>
      </c>
      <c r="D196" s="6">
        <f t="shared" si="24"/>
        <v>0</v>
      </c>
      <c r="E196" s="6">
        <f t="shared" si="27"/>
        <v>0</v>
      </c>
      <c r="F196" s="6"/>
      <c r="G196" s="6"/>
      <c r="H196" s="6">
        <f t="shared" si="20"/>
        <v>0</v>
      </c>
      <c r="I196" s="6">
        <f t="shared" si="25"/>
        <v>0</v>
      </c>
      <c r="J196" s="6">
        <f t="shared" si="26"/>
        <v>0</v>
      </c>
      <c r="K196" s="6">
        <f t="shared" si="22"/>
        <v>0</v>
      </c>
      <c r="L196" s="6">
        <f t="shared" si="21"/>
        <v>0</v>
      </c>
      <c r="M196" s="17">
        <f>VLOOKUP(B196,Encargos!$A$8:$B$652,2,0)</f>
        <v>2.4659999999999999E-3</v>
      </c>
    </row>
    <row r="197" spans="1:13" x14ac:dyDescent="0.35">
      <c r="A197">
        <f t="shared" si="28"/>
        <v>173</v>
      </c>
      <c r="B197" s="1">
        <v>50437</v>
      </c>
      <c r="C197" s="6">
        <f t="shared" si="23"/>
        <v>0</v>
      </c>
      <c r="D197" s="6">
        <f t="shared" si="24"/>
        <v>0</v>
      </c>
      <c r="E197" s="6">
        <f t="shared" si="27"/>
        <v>0</v>
      </c>
      <c r="F197" s="6"/>
      <c r="G197" s="6"/>
      <c r="H197" s="6">
        <f t="shared" ref="H197:H260" si="29">SUM(E197:G197)*$N$4</f>
        <v>0</v>
      </c>
      <c r="I197" s="6">
        <f t="shared" si="25"/>
        <v>0</v>
      </c>
      <c r="J197" s="6">
        <f t="shared" si="26"/>
        <v>0</v>
      </c>
      <c r="K197" s="6">
        <f t="shared" si="22"/>
        <v>0</v>
      </c>
      <c r="L197" s="6">
        <f t="shared" ref="L197:L260" si="30">SUM(E197:H197)-I197</f>
        <v>0</v>
      </c>
      <c r="M197" s="17">
        <f>VLOOKUP(B197,Encargos!$A$8:$B$652,2,0)</f>
        <v>2.4659999999999999E-3</v>
      </c>
    </row>
    <row r="198" spans="1:13" x14ac:dyDescent="0.35">
      <c r="A198">
        <f t="shared" si="28"/>
        <v>172</v>
      </c>
      <c r="B198" s="1">
        <v>50465</v>
      </c>
      <c r="C198" s="6">
        <f t="shared" si="23"/>
        <v>0</v>
      </c>
      <c r="D198" s="6">
        <f t="shared" si="24"/>
        <v>0</v>
      </c>
      <c r="E198" s="6">
        <f t="shared" si="27"/>
        <v>0</v>
      </c>
      <c r="F198" s="6"/>
      <c r="G198" s="6"/>
      <c r="H198" s="6">
        <f t="shared" si="29"/>
        <v>0</v>
      </c>
      <c r="I198" s="6">
        <f t="shared" si="25"/>
        <v>0</v>
      </c>
      <c r="J198" s="6">
        <f t="shared" si="26"/>
        <v>0</v>
      </c>
      <c r="K198" s="6">
        <f t="shared" si="22"/>
        <v>0</v>
      </c>
      <c r="L198" s="6">
        <f t="shared" si="30"/>
        <v>0</v>
      </c>
      <c r="M198" s="17">
        <f>VLOOKUP(B198,Encargos!$A$8:$B$652,2,0)</f>
        <v>2.4659999999999999E-3</v>
      </c>
    </row>
    <row r="199" spans="1:13" x14ac:dyDescent="0.35">
      <c r="A199">
        <f t="shared" si="28"/>
        <v>171</v>
      </c>
      <c r="B199" s="1">
        <v>50496</v>
      </c>
      <c r="C199" s="6">
        <f t="shared" si="23"/>
        <v>0</v>
      </c>
      <c r="D199" s="6">
        <f t="shared" si="24"/>
        <v>0</v>
      </c>
      <c r="E199" s="6">
        <f t="shared" si="27"/>
        <v>0</v>
      </c>
      <c r="F199" s="6"/>
      <c r="G199" s="6"/>
      <c r="H199" s="6">
        <f t="shared" si="29"/>
        <v>0</v>
      </c>
      <c r="I199" s="6">
        <f t="shared" si="25"/>
        <v>0</v>
      </c>
      <c r="J199" s="6">
        <f t="shared" si="26"/>
        <v>0</v>
      </c>
      <c r="K199" s="6">
        <f t="shared" ref="K199:K262" si="31">I199-J199</f>
        <v>0</v>
      </c>
      <c r="L199" s="6">
        <f t="shared" si="30"/>
        <v>0</v>
      </c>
      <c r="M199" s="17">
        <f>VLOOKUP(B199,Encargos!$A$8:$B$652,2,0)</f>
        <v>2.4659999999999999E-3</v>
      </c>
    </row>
    <row r="200" spans="1:13" x14ac:dyDescent="0.35">
      <c r="A200">
        <f t="shared" si="28"/>
        <v>170</v>
      </c>
      <c r="B200" s="1">
        <v>50526</v>
      </c>
      <c r="C200" s="6">
        <f t="shared" si="23"/>
        <v>0</v>
      </c>
      <c r="D200" s="6">
        <f t="shared" si="24"/>
        <v>0</v>
      </c>
      <c r="E200" s="6">
        <f t="shared" si="27"/>
        <v>0</v>
      </c>
      <c r="F200" s="6"/>
      <c r="G200" s="6"/>
      <c r="H200" s="6">
        <f t="shared" si="29"/>
        <v>0</v>
      </c>
      <c r="I200" s="6">
        <f t="shared" si="25"/>
        <v>0</v>
      </c>
      <c r="J200" s="6">
        <f t="shared" si="26"/>
        <v>0</v>
      </c>
      <c r="K200" s="6">
        <f t="shared" si="31"/>
        <v>0</v>
      </c>
      <c r="L200" s="6">
        <f t="shared" si="30"/>
        <v>0</v>
      </c>
      <c r="M200" s="17">
        <f>VLOOKUP(B200,Encargos!$A$8:$B$652,2,0)</f>
        <v>2.4659999999999999E-3</v>
      </c>
    </row>
    <row r="201" spans="1:13" x14ac:dyDescent="0.35">
      <c r="A201">
        <f t="shared" si="28"/>
        <v>169</v>
      </c>
      <c r="B201" s="1">
        <v>50557</v>
      </c>
      <c r="C201" s="6">
        <f t="shared" si="23"/>
        <v>0</v>
      </c>
      <c r="D201" s="6">
        <f t="shared" si="24"/>
        <v>0</v>
      </c>
      <c r="E201" s="6">
        <f t="shared" si="27"/>
        <v>0</v>
      </c>
      <c r="F201" s="6"/>
      <c r="G201" s="6"/>
      <c r="H201" s="6">
        <f t="shared" si="29"/>
        <v>0</v>
      </c>
      <c r="I201" s="6">
        <f t="shared" si="25"/>
        <v>0</v>
      </c>
      <c r="J201" s="6">
        <f t="shared" si="26"/>
        <v>0</v>
      </c>
      <c r="K201" s="6">
        <f t="shared" si="31"/>
        <v>0</v>
      </c>
      <c r="L201" s="6">
        <f t="shared" si="30"/>
        <v>0</v>
      </c>
      <c r="M201" s="17">
        <f>VLOOKUP(B201,Encargos!$A$8:$B$652,2,0)</f>
        <v>2.4659999999999999E-3</v>
      </c>
    </row>
    <row r="202" spans="1:13" x14ac:dyDescent="0.35">
      <c r="A202">
        <f t="shared" si="28"/>
        <v>168</v>
      </c>
      <c r="B202" s="1">
        <v>50587</v>
      </c>
      <c r="C202" s="6">
        <f t="shared" ref="C202:C265" si="32">L201</f>
        <v>0</v>
      </c>
      <c r="D202" s="6">
        <f t="shared" ref="D202:D265" si="33">C202*M202</f>
        <v>0</v>
      </c>
      <c r="E202" s="6">
        <f t="shared" si="27"/>
        <v>0</v>
      </c>
      <c r="F202" s="6"/>
      <c r="G202" s="6"/>
      <c r="H202" s="6">
        <f t="shared" si="29"/>
        <v>0</v>
      </c>
      <c r="I202" s="6">
        <f t="shared" ref="I202:I265" si="34">PMT($N$4,A202,-SUM(E202:G202))</f>
        <v>0</v>
      </c>
      <c r="J202" s="6">
        <f t="shared" ref="J202:J265" si="35">H202</f>
        <v>0</v>
      </c>
      <c r="K202" s="6">
        <f t="shared" si="31"/>
        <v>0</v>
      </c>
      <c r="L202" s="6">
        <f t="shared" si="30"/>
        <v>0</v>
      </c>
      <c r="M202" s="17">
        <f>VLOOKUP(B202,Encargos!$A$8:$B$652,2,0)</f>
        <v>2.4659999999999999E-3</v>
      </c>
    </row>
    <row r="203" spans="1:13" x14ac:dyDescent="0.35">
      <c r="A203">
        <f t="shared" si="28"/>
        <v>167</v>
      </c>
      <c r="B203" s="1">
        <v>50618</v>
      </c>
      <c r="C203" s="6">
        <f t="shared" si="32"/>
        <v>0</v>
      </c>
      <c r="D203" s="6">
        <f t="shared" si="33"/>
        <v>0</v>
      </c>
      <c r="E203" s="6">
        <f t="shared" ref="E203:E266" si="36">C203+D203</f>
        <v>0</v>
      </c>
      <c r="F203" s="6"/>
      <c r="G203" s="6"/>
      <c r="H203" s="6">
        <f t="shared" si="29"/>
        <v>0</v>
      </c>
      <c r="I203" s="6">
        <f t="shared" si="34"/>
        <v>0</v>
      </c>
      <c r="J203" s="6">
        <f t="shared" si="35"/>
        <v>0</v>
      </c>
      <c r="K203" s="6">
        <f t="shared" si="31"/>
        <v>0</v>
      </c>
      <c r="L203" s="6">
        <f t="shared" si="30"/>
        <v>0</v>
      </c>
      <c r="M203" s="17">
        <f>VLOOKUP(B203,Encargos!$A$8:$B$652,2,0)</f>
        <v>2.4659999999999999E-3</v>
      </c>
    </row>
    <row r="204" spans="1:13" x14ac:dyDescent="0.35">
      <c r="A204">
        <f t="shared" ref="A204:A267" si="37">A203-1</f>
        <v>166</v>
      </c>
      <c r="B204" s="1">
        <v>50649</v>
      </c>
      <c r="C204" s="6">
        <f t="shared" si="32"/>
        <v>0</v>
      </c>
      <c r="D204" s="6">
        <f t="shared" si="33"/>
        <v>0</v>
      </c>
      <c r="E204" s="6">
        <f t="shared" si="36"/>
        <v>0</v>
      </c>
      <c r="F204" s="6"/>
      <c r="G204" s="6"/>
      <c r="H204" s="6">
        <f t="shared" si="29"/>
        <v>0</v>
      </c>
      <c r="I204" s="6">
        <f t="shared" si="34"/>
        <v>0</v>
      </c>
      <c r="J204" s="6">
        <f t="shared" si="35"/>
        <v>0</v>
      </c>
      <c r="K204" s="6">
        <f t="shared" si="31"/>
        <v>0</v>
      </c>
      <c r="L204" s="6">
        <f t="shared" si="30"/>
        <v>0</v>
      </c>
      <c r="M204" s="17">
        <f>VLOOKUP(B204,Encargos!$A$8:$B$652,2,0)</f>
        <v>2.4659999999999999E-3</v>
      </c>
    </row>
    <row r="205" spans="1:13" x14ac:dyDescent="0.35">
      <c r="A205">
        <f t="shared" si="37"/>
        <v>165</v>
      </c>
      <c r="B205" s="1">
        <v>50679</v>
      </c>
      <c r="C205" s="6">
        <f t="shared" si="32"/>
        <v>0</v>
      </c>
      <c r="D205" s="6">
        <f t="shared" si="33"/>
        <v>0</v>
      </c>
      <c r="E205" s="6">
        <f t="shared" si="36"/>
        <v>0</v>
      </c>
      <c r="F205" s="6"/>
      <c r="G205" s="6"/>
      <c r="H205" s="6">
        <f t="shared" si="29"/>
        <v>0</v>
      </c>
      <c r="I205" s="6">
        <f t="shared" si="34"/>
        <v>0</v>
      </c>
      <c r="J205" s="6">
        <f t="shared" si="35"/>
        <v>0</v>
      </c>
      <c r="K205" s="6">
        <f t="shared" si="31"/>
        <v>0</v>
      </c>
      <c r="L205" s="6">
        <f t="shared" si="30"/>
        <v>0</v>
      </c>
      <c r="M205" s="17">
        <f>VLOOKUP(B205,Encargos!$A$8:$B$652,2,0)</f>
        <v>2.4659999999999999E-3</v>
      </c>
    </row>
    <row r="206" spans="1:13" x14ac:dyDescent="0.35">
      <c r="A206">
        <f t="shared" si="37"/>
        <v>164</v>
      </c>
      <c r="B206" s="1">
        <v>50710</v>
      </c>
      <c r="C206" s="6">
        <f t="shared" si="32"/>
        <v>0</v>
      </c>
      <c r="D206" s="6">
        <f t="shared" si="33"/>
        <v>0</v>
      </c>
      <c r="E206" s="6">
        <f t="shared" si="36"/>
        <v>0</v>
      </c>
      <c r="F206" s="6"/>
      <c r="G206" s="6"/>
      <c r="H206" s="6">
        <f t="shared" si="29"/>
        <v>0</v>
      </c>
      <c r="I206" s="6">
        <f t="shared" si="34"/>
        <v>0</v>
      </c>
      <c r="J206" s="6">
        <f t="shared" si="35"/>
        <v>0</v>
      </c>
      <c r="K206" s="6">
        <f t="shared" si="31"/>
        <v>0</v>
      </c>
      <c r="L206" s="6">
        <f t="shared" si="30"/>
        <v>0</v>
      </c>
      <c r="M206" s="17">
        <f>VLOOKUP(B206,Encargos!$A$8:$B$652,2,0)</f>
        <v>2.4659999999999999E-3</v>
      </c>
    </row>
    <row r="207" spans="1:13" x14ac:dyDescent="0.35">
      <c r="A207">
        <f t="shared" si="37"/>
        <v>163</v>
      </c>
      <c r="B207" s="1">
        <v>50740</v>
      </c>
      <c r="C207" s="6">
        <f t="shared" si="32"/>
        <v>0</v>
      </c>
      <c r="D207" s="6">
        <f t="shared" si="33"/>
        <v>0</v>
      </c>
      <c r="E207" s="6">
        <f t="shared" si="36"/>
        <v>0</v>
      </c>
      <c r="F207" s="6"/>
      <c r="G207" s="6"/>
      <c r="H207" s="6">
        <f t="shared" si="29"/>
        <v>0</v>
      </c>
      <c r="I207" s="6">
        <f t="shared" si="34"/>
        <v>0</v>
      </c>
      <c r="J207" s="6">
        <f t="shared" si="35"/>
        <v>0</v>
      </c>
      <c r="K207" s="6">
        <f t="shared" si="31"/>
        <v>0</v>
      </c>
      <c r="L207" s="6">
        <f t="shared" si="30"/>
        <v>0</v>
      </c>
      <c r="M207" s="17">
        <f>VLOOKUP(B207,Encargos!$A$8:$B$652,2,0)</f>
        <v>2.4659999999999999E-3</v>
      </c>
    </row>
    <row r="208" spans="1:13" x14ac:dyDescent="0.35">
      <c r="A208">
        <f t="shared" si="37"/>
        <v>162</v>
      </c>
      <c r="B208" s="1">
        <v>50771</v>
      </c>
      <c r="C208" s="6">
        <f t="shared" si="32"/>
        <v>0</v>
      </c>
      <c r="D208" s="6">
        <f t="shared" si="33"/>
        <v>0</v>
      </c>
      <c r="E208" s="6">
        <f t="shared" si="36"/>
        <v>0</v>
      </c>
      <c r="F208" s="6"/>
      <c r="G208" s="6"/>
      <c r="H208" s="6">
        <f t="shared" si="29"/>
        <v>0</v>
      </c>
      <c r="I208" s="6">
        <f t="shared" si="34"/>
        <v>0</v>
      </c>
      <c r="J208" s="6">
        <f t="shared" si="35"/>
        <v>0</v>
      </c>
      <c r="K208" s="6">
        <f t="shared" si="31"/>
        <v>0</v>
      </c>
      <c r="L208" s="6">
        <f t="shared" si="30"/>
        <v>0</v>
      </c>
      <c r="M208" s="17">
        <f>VLOOKUP(B208,Encargos!$A$8:$B$652,2,0)</f>
        <v>2.4659999999999999E-3</v>
      </c>
    </row>
    <row r="209" spans="1:13" x14ac:dyDescent="0.35">
      <c r="A209">
        <f t="shared" si="37"/>
        <v>161</v>
      </c>
      <c r="B209" s="1">
        <v>50802</v>
      </c>
      <c r="C209" s="6">
        <f t="shared" si="32"/>
        <v>0</v>
      </c>
      <c r="D209" s="6">
        <f t="shared" si="33"/>
        <v>0</v>
      </c>
      <c r="E209" s="6">
        <f t="shared" si="36"/>
        <v>0</v>
      </c>
      <c r="F209" s="6"/>
      <c r="G209" s="6"/>
      <c r="H209" s="6">
        <f t="shared" si="29"/>
        <v>0</v>
      </c>
      <c r="I209" s="6">
        <f t="shared" si="34"/>
        <v>0</v>
      </c>
      <c r="J209" s="6">
        <f t="shared" si="35"/>
        <v>0</v>
      </c>
      <c r="K209" s="6">
        <f t="shared" si="31"/>
        <v>0</v>
      </c>
      <c r="L209" s="6">
        <f t="shared" si="30"/>
        <v>0</v>
      </c>
      <c r="M209" s="17">
        <f>VLOOKUP(B209,Encargos!$A$8:$B$652,2,0)</f>
        <v>2.4659999999999999E-3</v>
      </c>
    </row>
    <row r="210" spans="1:13" x14ac:dyDescent="0.35">
      <c r="A210">
        <f t="shared" si="37"/>
        <v>160</v>
      </c>
      <c r="B210" s="1">
        <v>50830</v>
      </c>
      <c r="C210" s="6">
        <f t="shared" si="32"/>
        <v>0</v>
      </c>
      <c r="D210" s="6">
        <f t="shared" si="33"/>
        <v>0</v>
      </c>
      <c r="E210" s="6">
        <f t="shared" si="36"/>
        <v>0</v>
      </c>
      <c r="F210" s="6"/>
      <c r="G210" s="6"/>
      <c r="H210" s="6">
        <f t="shared" si="29"/>
        <v>0</v>
      </c>
      <c r="I210" s="6">
        <f t="shared" si="34"/>
        <v>0</v>
      </c>
      <c r="J210" s="6">
        <f t="shared" si="35"/>
        <v>0</v>
      </c>
      <c r="K210" s="6">
        <f t="shared" si="31"/>
        <v>0</v>
      </c>
      <c r="L210" s="6">
        <f t="shared" si="30"/>
        <v>0</v>
      </c>
      <c r="M210" s="17">
        <f>VLOOKUP(B210,Encargos!$A$8:$B$652,2,0)</f>
        <v>2.4659999999999999E-3</v>
      </c>
    </row>
    <row r="211" spans="1:13" x14ac:dyDescent="0.35">
      <c r="A211">
        <f t="shared" si="37"/>
        <v>159</v>
      </c>
      <c r="B211" s="1">
        <v>50861</v>
      </c>
      <c r="C211" s="6">
        <f t="shared" si="32"/>
        <v>0</v>
      </c>
      <c r="D211" s="6">
        <f t="shared" si="33"/>
        <v>0</v>
      </c>
      <c r="E211" s="6">
        <f t="shared" si="36"/>
        <v>0</v>
      </c>
      <c r="F211" s="6"/>
      <c r="G211" s="6"/>
      <c r="H211" s="6">
        <f t="shared" si="29"/>
        <v>0</v>
      </c>
      <c r="I211" s="6">
        <f t="shared" si="34"/>
        <v>0</v>
      </c>
      <c r="J211" s="6">
        <f t="shared" si="35"/>
        <v>0</v>
      </c>
      <c r="K211" s="6">
        <f t="shared" si="31"/>
        <v>0</v>
      </c>
      <c r="L211" s="6">
        <f t="shared" si="30"/>
        <v>0</v>
      </c>
      <c r="M211" s="17">
        <f>VLOOKUP(B211,Encargos!$A$8:$B$652,2,0)</f>
        <v>2.4659999999999999E-3</v>
      </c>
    </row>
    <row r="212" spans="1:13" x14ac:dyDescent="0.35">
      <c r="A212">
        <f t="shared" si="37"/>
        <v>158</v>
      </c>
      <c r="B212" s="1">
        <v>50891</v>
      </c>
      <c r="C212" s="6">
        <f t="shared" si="32"/>
        <v>0</v>
      </c>
      <c r="D212" s="6">
        <f t="shared" si="33"/>
        <v>0</v>
      </c>
      <c r="E212" s="6">
        <f t="shared" si="36"/>
        <v>0</v>
      </c>
      <c r="F212" s="6"/>
      <c r="G212" s="6"/>
      <c r="H212" s="6">
        <f t="shared" si="29"/>
        <v>0</v>
      </c>
      <c r="I212" s="6">
        <f t="shared" si="34"/>
        <v>0</v>
      </c>
      <c r="J212" s="6">
        <f t="shared" si="35"/>
        <v>0</v>
      </c>
      <c r="K212" s="6">
        <f t="shared" si="31"/>
        <v>0</v>
      </c>
      <c r="L212" s="6">
        <f t="shared" si="30"/>
        <v>0</v>
      </c>
      <c r="M212" s="17">
        <f>VLOOKUP(B212,Encargos!$A$8:$B$652,2,0)</f>
        <v>2.4659999999999999E-3</v>
      </c>
    </row>
    <row r="213" spans="1:13" x14ac:dyDescent="0.35">
      <c r="A213">
        <f t="shared" si="37"/>
        <v>157</v>
      </c>
      <c r="B213" s="1">
        <v>50922</v>
      </c>
      <c r="C213" s="6">
        <f t="shared" si="32"/>
        <v>0</v>
      </c>
      <c r="D213" s="6">
        <f t="shared" si="33"/>
        <v>0</v>
      </c>
      <c r="E213" s="6">
        <f t="shared" si="36"/>
        <v>0</v>
      </c>
      <c r="F213" s="6"/>
      <c r="G213" s="6"/>
      <c r="H213" s="6">
        <f t="shared" si="29"/>
        <v>0</v>
      </c>
      <c r="I213" s="6">
        <f t="shared" si="34"/>
        <v>0</v>
      </c>
      <c r="J213" s="6">
        <f t="shared" si="35"/>
        <v>0</v>
      </c>
      <c r="K213" s="6">
        <f t="shared" si="31"/>
        <v>0</v>
      </c>
      <c r="L213" s="6">
        <f t="shared" si="30"/>
        <v>0</v>
      </c>
      <c r="M213" s="17">
        <f>VLOOKUP(B213,Encargos!$A$8:$B$652,2,0)</f>
        <v>2.4659999999999999E-3</v>
      </c>
    </row>
    <row r="214" spans="1:13" x14ac:dyDescent="0.35">
      <c r="A214">
        <f t="shared" si="37"/>
        <v>156</v>
      </c>
      <c r="B214" s="1">
        <v>50952</v>
      </c>
      <c r="C214" s="6">
        <f t="shared" si="32"/>
        <v>0</v>
      </c>
      <c r="D214" s="6">
        <f t="shared" si="33"/>
        <v>0</v>
      </c>
      <c r="E214" s="6">
        <f t="shared" si="36"/>
        <v>0</v>
      </c>
      <c r="F214" s="6"/>
      <c r="G214" s="6"/>
      <c r="H214" s="6">
        <f t="shared" si="29"/>
        <v>0</v>
      </c>
      <c r="I214" s="6">
        <f t="shared" si="34"/>
        <v>0</v>
      </c>
      <c r="J214" s="6">
        <f t="shared" si="35"/>
        <v>0</v>
      </c>
      <c r="K214" s="6">
        <f t="shared" si="31"/>
        <v>0</v>
      </c>
      <c r="L214" s="6">
        <f t="shared" si="30"/>
        <v>0</v>
      </c>
      <c r="M214" s="17">
        <f>VLOOKUP(B214,Encargos!$A$8:$B$652,2,0)</f>
        <v>2.4659999999999999E-3</v>
      </c>
    </row>
    <row r="215" spans="1:13" x14ac:dyDescent="0.35">
      <c r="A215">
        <f t="shared" si="37"/>
        <v>155</v>
      </c>
      <c r="B215" s="1">
        <v>50983</v>
      </c>
      <c r="C215" s="6">
        <f t="shared" si="32"/>
        <v>0</v>
      </c>
      <c r="D215" s="6">
        <f t="shared" si="33"/>
        <v>0</v>
      </c>
      <c r="E215" s="6">
        <f t="shared" si="36"/>
        <v>0</v>
      </c>
      <c r="F215" s="6"/>
      <c r="G215" s="6"/>
      <c r="H215" s="6">
        <f t="shared" si="29"/>
        <v>0</v>
      </c>
      <c r="I215" s="6">
        <f t="shared" si="34"/>
        <v>0</v>
      </c>
      <c r="J215" s="6">
        <f t="shared" si="35"/>
        <v>0</v>
      </c>
      <c r="K215" s="6">
        <f t="shared" si="31"/>
        <v>0</v>
      </c>
      <c r="L215" s="6">
        <f t="shared" si="30"/>
        <v>0</v>
      </c>
      <c r="M215" s="17">
        <f>VLOOKUP(B215,Encargos!$A$8:$B$652,2,0)</f>
        <v>2.4659999999999999E-3</v>
      </c>
    </row>
    <row r="216" spans="1:13" x14ac:dyDescent="0.35">
      <c r="A216">
        <f t="shared" si="37"/>
        <v>154</v>
      </c>
      <c r="B216" s="1">
        <v>51014</v>
      </c>
      <c r="C216" s="6">
        <f t="shared" si="32"/>
        <v>0</v>
      </c>
      <c r="D216" s="6">
        <f t="shared" si="33"/>
        <v>0</v>
      </c>
      <c r="E216" s="6">
        <f t="shared" si="36"/>
        <v>0</v>
      </c>
      <c r="F216" s="6"/>
      <c r="G216" s="6"/>
      <c r="H216" s="6">
        <f t="shared" si="29"/>
        <v>0</v>
      </c>
      <c r="I216" s="6">
        <f t="shared" si="34"/>
        <v>0</v>
      </c>
      <c r="J216" s="6">
        <f t="shared" si="35"/>
        <v>0</v>
      </c>
      <c r="K216" s="6">
        <f t="shared" si="31"/>
        <v>0</v>
      </c>
      <c r="L216" s="6">
        <f t="shared" si="30"/>
        <v>0</v>
      </c>
      <c r="M216" s="17">
        <f>VLOOKUP(B216,Encargos!$A$8:$B$652,2,0)</f>
        <v>2.4659999999999999E-3</v>
      </c>
    </row>
    <row r="217" spans="1:13" x14ac:dyDescent="0.35">
      <c r="A217">
        <f t="shared" si="37"/>
        <v>153</v>
      </c>
      <c r="B217" s="1">
        <v>51044</v>
      </c>
      <c r="C217" s="6">
        <f t="shared" si="32"/>
        <v>0</v>
      </c>
      <c r="D217" s="6">
        <f t="shared" si="33"/>
        <v>0</v>
      </c>
      <c r="E217" s="6">
        <f t="shared" si="36"/>
        <v>0</v>
      </c>
      <c r="F217" s="6"/>
      <c r="G217" s="6"/>
      <c r="H217" s="6">
        <f t="shared" si="29"/>
        <v>0</v>
      </c>
      <c r="I217" s="6">
        <f t="shared" si="34"/>
        <v>0</v>
      </c>
      <c r="J217" s="6">
        <f t="shared" si="35"/>
        <v>0</v>
      </c>
      <c r="K217" s="6">
        <f t="shared" si="31"/>
        <v>0</v>
      </c>
      <c r="L217" s="6">
        <f t="shared" si="30"/>
        <v>0</v>
      </c>
      <c r="M217" s="17">
        <f>VLOOKUP(B217,Encargos!$A$8:$B$652,2,0)</f>
        <v>2.4659999999999999E-3</v>
      </c>
    </row>
    <row r="218" spans="1:13" x14ac:dyDescent="0.35">
      <c r="A218">
        <f t="shared" si="37"/>
        <v>152</v>
      </c>
      <c r="B218" s="1">
        <v>51075</v>
      </c>
      <c r="C218" s="6">
        <f t="shared" si="32"/>
        <v>0</v>
      </c>
      <c r="D218" s="6">
        <f t="shared" si="33"/>
        <v>0</v>
      </c>
      <c r="E218" s="6">
        <f t="shared" si="36"/>
        <v>0</v>
      </c>
      <c r="F218" s="6"/>
      <c r="G218" s="6"/>
      <c r="H218" s="6">
        <f t="shared" si="29"/>
        <v>0</v>
      </c>
      <c r="I218" s="6">
        <f t="shared" si="34"/>
        <v>0</v>
      </c>
      <c r="J218" s="6">
        <f t="shared" si="35"/>
        <v>0</v>
      </c>
      <c r="K218" s="6">
        <f t="shared" si="31"/>
        <v>0</v>
      </c>
      <c r="L218" s="6">
        <f t="shared" si="30"/>
        <v>0</v>
      </c>
      <c r="M218" s="17">
        <f>VLOOKUP(B218,Encargos!$A$8:$B$652,2,0)</f>
        <v>2.4659999999999999E-3</v>
      </c>
    </row>
    <row r="219" spans="1:13" x14ac:dyDescent="0.35">
      <c r="A219">
        <f t="shared" si="37"/>
        <v>151</v>
      </c>
      <c r="B219" s="1">
        <v>51105</v>
      </c>
      <c r="C219" s="6">
        <f t="shared" si="32"/>
        <v>0</v>
      </c>
      <c r="D219" s="6">
        <f t="shared" si="33"/>
        <v>0</v>
      </c>
      <c r="E219" s="6">
        <f t="shared" si="36"/>
        <v>0</v>
      </c>
      <c r="F219" s="6"/>
      <c r="G219" s="6"/>
      <c r="H219" s="6">
        <f t="shared" si="29"/>
        <v>0</v>
      </c>
      <c r="I219" s="6">
        <f t="shared" si="34"/>
        <v>0</v>
      </c>
      <c r="J219" s="6">
        <f t="shared" si="35"/>
        <v>0</v>
      </c>
      <c r="K219" s="6">
        <f t="shared" si="31"/>
        <v>0</v>
      </c>
      <c r="L219" s="6">
        <f t="shared" si="30"/>
        <v>0</v>
      </c>
      <c r="M219" s="17">
        <f>VLOOKUP(B219,Encargos!$A$8:$B$652,2,0)</f>
        <v>2.4659999999999999E-3</v>
      </c>
    </row>
    <row r="220" spans="1:13" x14ac:dyDescent="0.35">
      <c r="A220">
        <f t="shared" si="37"/>
        <v>150</v>
      </c>
      <c r="B220" s="1">
        <v>51136</v>
      </c>
      <c r="C220" s="6">
        <f t="shared" si="32"/>
        <v>0</v>
      </c>
      <c r="D220" s="6">
        <f t="shared" si="33"/>
        <v>0</v>
      </c>
      <c r="E220" s="6">
        <f t="shared" si="36"/>
        <v>0</v>
      </c>
      <c r="F220" s="6"/>
      <c r="G220" s="6"/>
      <c r="H220" s="6">
        <f t="shared" si="29"/>
        <v>0</v>
      </c>
      <c r="I220" s="6">
        <f t="shared" si="34"/>
        <v>0</v>
      </c>
      <c r="J220" s="6">
        <f t="shared" si="35"/>
        <v>0</v>
      </c>
      <c r="K220" s="6">
        <f t="shared" si="31"/>
        <v>0</v>
      </c>
      <c r="L220" s="6">
        <f t="shared" si="30"/>
        <v>0</v>
      </c>
      <c r="M220" s="17">
        <f>VLOOKUP(B220,Encargos!$A$8:$B$652,2,0)</f>
        <v>2.4659999999999999E-3</v>
      </c>
    </row>
    <row r="221" spans="1:13" x14ac:dyDescent="0.35">
      <c r="A221">
        <f t="shared" si="37"/>
        <v>149</v>
      </c>
      <c r="B221" s="1">
        <v>51167</v>
      </c>
      <c r="C221" s="6">
        <f t="shared" si="32"/>
        <v>0</v>
      </c>
      <c r="D221" s="6">
        <f t="shared" si="33"/>
        <v>0</v>
      </c>
      <c r="E221" s="6">
        <f t="shared" si="36"/>
        <v>0</v>
      </c>
      <c r="F221" s="6"/>
      <c r="G221" s="6"/>
      <c r="H221" s="6">
        <f t="shared" si="29"/>
        <v>0</v>
      </c>
      <c r="I221" s="6">
        <f t="shared" si="34"/>
        <v>0</v>
      </c>
      <c r="J221" s="6">
        <f t="shared" si="35"/>
        <v>0</v>
      </c>
      <c r="K221" s="6">
        <f t="shared" si="31"/>
        <v>0</v>
      </c>
      <c r="L221" s="6">
        <f t="shared" si="30"/>
        <v>0</v>
      </c>
      <c r="M221" s="17">
        <f>VLOOKUP(B221,Encargos!$A$8:$B$652,2,0)</f>
        <v>2.4659999999999999E-3</v>
      </c>
    </row>
    <row r="222" spans="1:13" x14ac:dyDescent="0.35">
      <c r="A222">
        <f t="shared" si="37"/>
        <v>148</v>
      </c>
      <c r="B222" s="1">
        <v>51196</v>
      </c>
      <c r="C222" s="6">
        <f t="shared" si="32"/>
        <v>0</v>
      </c>
      <c r="D222" s="6">
        <f t="shared" si="33"/>
        <v>0</v>
      </c>
      <c r="E222" s="6">
        <f t="shared" si="36"/>
        <v>0</v>
      </c>
      <c r="F222" s="6"/>
      <c r="G222" s="6"/>
      <c r="H222" s="6">
        <f t="shared" si="29"/>
        <v>0</v>
      </c>
      <c r="I222" s="6">
        <f t="shared" si="34"/>
        <v>0</v>
      </c>
      <c r="J222" s="6">
        <f t="shared" si="35"/>
        <v>0</v>
      </c>
      <c r="K222" s="6">
        <f t="shared" si="31"/>
        <v>0</v>
      </c>
      <c r="L222" s="6">
        <f t="shared" si="30"/>
        <v>0</v>
      </c>
      <c r="M222" s="17">
        <f>VLOOKUP(B222,Encargos!$A$8:$B$652,2,0)</f>
        <v>2.4659999999999999E-3</v>
      </c>
    </row>
    <row r="223" spans="1:13" x14ac:dyDescent="0.35">
      <c r="A223">
        <f t="shared" si="37"/>
        <v>147</v>
      </c>
      <c r="B223" s="1">
        <v>51227</v>
      </c>
      <c r="C223" s="6">
        <f t="shared" si="32"/>
        <v>0</v>
      </c>
      <c r="D223" s="6">
        <f t="shared" si="33"/>
        <v>0</v>
      </c>
      <c r="E223" s="6">
        <f t="shared" si="36"/>
        <v>0</v>
      </c>
      <c r="F223" s="6"/>
      <c r="G223" s="6"/>
      <c r="H223" s="6">
        <f t="shared" si="29"/>
        <v>0</v>
      </c>
      <c r="I223" s="6">
        <f t="shared" si="34"/>
        <v>0</v>
      </c>
      <c r="J223" s="6">
        <f t="shared" si="35"/>
        <v>0</v>
      </c>
      <c r="K223" s="6">
        <f t="shared" si="31"/>
        <v>0</v>
      </c>
      <c r="L223" s="6">
        <f t="shared" si="30"/>
        <v>0</v>
      </c>
      <c r="M223" s="17">
        <f>VLOOKUP(B223,Encargos!$A$8:$B$652,2,0)</f>
        <v>2.4659999999999999E-3</v>
      </c>
    </row>
    <row r="224" spans="1:13" x14ac:dyDescent="0.35">
      <c r="A224">
        <f t="shared" si="37"/>
        <v>146</v>
      </c>
      <c r="B224" s="1">
        <v>51257</v>
      </c>
      <c r="C224" s="6">
        <f t="shared" si="32"/>
        <v>0</v>
      </c>
      <c r="D224" s="6">
        <f t="shared" si="33"/>
        <v>0</v>
      </c>
      <c r="E224" s="6">
        <f t="shared" si="36"/>
        <v>0</v>
      </c>
      <c r="F224" s="6"/>
      <c r="G224" s="6"/>
      <c r="H224" s="6">
        <f t="shared" si="29"/>
        <v>0</v>
      </c>
      <c r="I224" s="6">
        <f t="shared" si="34"/>
        <v>0</v>
      </c>
      <c r="J224" s="6">
        <f t="shared" si="35"/>
        <v>0</v>
      </c>
      <c r="K224" s="6">
        <f t="shared" si="31"/>
        <v>0</v>
      </c>
      <c r="L224" s="6">
        <f t="shared" si="30"/>
        <v>0</v>
      </c>
      <c r="M224" s="17">
        <f>VLOOKUP(B224,Encargos!$A$8:$B$652,2,0)</f>
        <v>2.4659999999999999E-3</v>
      </c>
    </row>
    <row r="225" spans="1:13" x14ac:dyDescent="0.35">
      <c r="A225">
        <f t="shared" si="37"/>
        <v>145</v>
      </c>
      <c r="B225" s="1">
        <v>51288</v>
      </c>
      <c r="C225" s="6">
        <f t="shared" si="32"/>
        <v>0</v>
      </c>
      <c r="D225" s="6">
        <f t="shared" si="33"/>
        <v>0</v>
      </c>
      <c r="E225" s="6">
        <f t="shared" si="36"/>
        <v>0</v>
      </c>
      <c r="F225" s="6"/>
      <c r="G225" s="6"/>
      <c r="H225" s="6">
        <f t="shared" si="29"/>
        <v>0</v>
      </c>
      <c r="I225" s="6">
        <f t="shared" si="34"/>
        <v>0</v>
      </c>
      <c r="J225" s="6">
        <f t="shared" si="35"/>
        <v>0</v>
      </c>
      <c r="K225" s="6">
        <f t="shared" si="31"/>
        <v>0</v>
      </c>
      <c r="L225" s="6">
        <f t="shared" si="30"/>
        <v>0</v>
      </c>
      <c r="M225" s="17">
        <f>VLOOKUP(B225,Encargos!$A$8:$B$652,2,0)</f>
        <v>2.4659999999999999E-3</v>
      </c>
    </row>
    <row r="226" spans="1:13" x14ac:dyDescent="0.35">
      <c r="A226">
        <f t="shared" si="37"/>
        <v>144</v>
      </c>
      <c r="B226" s="1">
        <v>51318</v>
      </c>
      <c r="C226" s="6">
        <f t="shared" si="32"/>
        <v>0</v>
      </c>
      <c r="D226" s="6">
        <f t="shared" si="33"/>
        <v>0</v>
      </c>
      <c r="E226" s="6">
        <f t="shared" si="36"/>
        <v>0</v>
      </c>
      <c r="F226" s="6"/>
      <c r="G226" s="6"/>
      <c r="H226" s="6">
        <f t="shared" si="29"/>
        <v>0</v>
      </c>
      <c r="I226" s="6">
        <f t="shared" si="34"/>
        <v>0</v>
      </c>
      <c r="J226" s="6">
        <f t="shared" si="35"/>
        <v>0</v>
      </c>
      <c r="K226" s="6">
        <f t="shared" si="31"/>
        <v>0</v>
      </c>
      <c r="L226" s="6">
        <f t="shared" si="30"/>
        <v>0</v>
      </c>
      <c r="M226" s="17">
        <f>VLOOKUP(B226,Encargos!$A$8:$B$652,2,0)</f>
        <v>2.4659999999999999E-3</v>
      </c>
    </row>
    <row r="227" spans="1:13" x14ac:dyDescent="0.35">
      <c r="A227">
        <f t="shared" si="37"/>
        <v>143</v>
      </c>
      <c r="B227" s="1">
        <v>51349</v>
      </c>
      <c r="C227" s="6">
        <f t="shared" si="32"/>
        <v>0</v>
      </c>
      <c r="D227" s="6">
        <f t="shared" si="33"/>
        <v>0</v>
      </c>
      <c r="E227" s="6">
        <f t="shared" si="36"/>
        <v>0</v>
      </c>
      <c r="F227" s="6"/>
      <c r="G227" s="6"/>
      <c r="H227" s="6">
        <f t="shared" si="29"/>
        <v>0</v>
      </c>
      <c r="I227" s="6">
        <f t="shared" si="34"/>
        <v>0</v>
      </c>
      <c r="J227" s="6">
        <f t="shared" si="35"/>
        <v>0</v>
      </c>
      <c r="K227" s="6">
        <f t="shared" si="31"/>
        <v>0</v>
      </c>
      <c r="L227" s="6">
        <f t="shared" si="30"/>
        <v>0</v>
      </c>
      <c r="M227" s="17">
        <f>VLOOKUP(B227,Encargos!$A$8:$B$652,2,0)</f>
        <v>2.4659999999999999E-3</v>
      </c>
    </row>
    <row r="228" spans="1:13" x14ac:dyDescent="0.35">
      <c r="A228">
        <f t="shared" si="37"/>
        <v>142</v>
      </c>
      <c r="B228" s="1">
        <v>51380</v>
      </c>
      <c r="C228" s="6">
        <f t="shared" si="32"/>
        <v>0</v>
      </c>
      <c r="D228" s="6">
        <f t="shared" si="33"/>
        <v>0</v>
      </c>
      <c r="E228" s="6">
        <f t="shared" si="36"/>
        <v>0</v>
      </c>
      <c r="F228" s="6"/>
      <c r="G228" s="6"/>
      <c r="H228" s="6">
        <f t="shared" si="29"/>
        <v>0</v>
      </c>
      <c r="I228" s="6">
        <f t="shared" si="34"/>
        <v>0</v>
      </c>
      <c r="J228" s="6">
        <f t="shared" si="35"/>
        <v>0</v>
      </c>
      <c r="K228" s="6">
        <f t="shared" si="31"/>
        <v>0</v>
      </c>
      <c r="L228" s="6">
        <f t="shared" si="30"/>
        <v>0</v>
      </c>
      <c r="M228" s="17">
        <f>VLOOKUP(B228,Encargos!$A$8:$B$652,2,0)</f>
        <v>2.4659999999999999E-3</v>
      </c>
    </row>
    <row r="229" spans="1:13" x14ac:dyDescent="0.35">
      <c r="A229">
        <f t="shared" si="37"/>
        <v>141</v>
      </c>
      <c r="B229" s="1">
        <v>51410</v>
      </c>
      <c r="C229" s="6">
        <f t="shared" si="32"/>
        <v>0</v>
      </c>
      <c r="D229" s="6">
        <f t="shared" si="33"/>
        <v>0</v>
      </c>
      <c r="E229" s="6">
        <f t="shared" si="36"/>
        <v>0</v>
      </c>
      <c r="F229" s="6"/>
      <c r="G229" s="6"/>
      <c r="H229" s="6">
        <f t="shared" si="29"/>
        <v>0</v>
      </c>
      <c r="I229" s="6">
        <f t="shared" si="34"/>
        <v>0</v>
      </c>
      <c r="J229" s="6">
        <f t="shared" si="35"/>
        <v>0</v>
      </c>
      <c r="K229" s="6">
        <f t="shared" si="31"/>
        <v>0</v>
      </c>
      <c r="L229" s="6">
        <f t="shared" si="30"/>
        <v>0</v>
      </c>
      <c r="M229" s="17">
        <f>VLOOKUP(B229,Encargos!$A$8:$B$652,2,0)</f>
        <v>2.4659999999999999E-3</v>
      </c>
    </row>
    <row r="230" spans="1:13" x14ac:dyDescent="0.35">
      <c r="A230">
        <f t="shared" si="37"/>
        <v>140</v>
      </c>
      <c r="B230" s="1">
        <v>51441</v>
      </c>
      <c r="C230" s="6">
        <f t="shared" si="32"/>
        <v>0</v>
      </c>
      <c r="D230" s="6">
        <f t="shared" si="33"/>
        <v>0</v>
      </c>
      <c r="E230" s="6">
        <f t="shared" si="36"/>
        <v>0</v>
      </c>
      <c r="F230" s="6"/>
      <c r="G230" s="6"/>
      <c r="H230" s="6">
        <f t="shared" si="29"/>
        <v>0</v>
      </c>
      <c r="I230" s="6">
        <f t="shared" si="34"/>
        <v>0</v>
      </c>
      <c r="J230" s="6">
        <f t="shared" si="35"/>
        <v>0</v>
      </c>
      <c r="K230" s="6">
        <f t="shared" si="31"/>
        <v>0</v>
      </c>
      <c r="L230" s="6">
        <f t="shared" si="30"/>
        <v>0</v>
      </c>
      <c r="M230" s="17">
        <f>VLOOKUP(B230,Encargos!$A$8:$B$652,2,0)</f>
        <v>2.4659999999999999E-3</v>
      </c>
    </row>
    <row r="231" spans="1:13" x14ac:dyDescent="0.35">
      <c r="A231">
        <f t="shared" si="37"/>
        <v>139</v>
      </c>
      <c r="B231" s="1">
        <v>51471</v>
      </c>
      <c r="C231" s="6">
        <f t="shared" si="32"/>
        <v>0</v>
      </c>
      <c r="D231" s="6">
        <f t="shared" si="33"/>
        <v>0</v>
      </c>
      <c r="E231" s="6">
        <f t="shared" si="36"/>
        <v>0</v>
      </c>
      <c r="F231" s="6"/>
      <c r="G231" s="6"/>
      <c r="H231" s="6">
        <f t="shared" si="29"/>
        <v>0</v>
      </c>
      <c r="I231" s="6">
        <f t="shared" si="34"/>
        <v>0</v>
      </c>
      <c r="J231" s="6">
        <f t="shared" si="35"/>
        <v>0</v>
      </c>
      <c r="K231" s="6">
        <f t="shared" si="31"/>
        <v>0</v>
      </c>
      <c r="L231" s="6">
        <f t="shared" si="30"/>
        <v>0</v>
      </c>
      <c r="M231" s="17">
        <f>VLOOKUP(B231,Encargos!$A$8:$B$652,2,0)</f>
        <v>2.4659999999999999E-3</v>
      </c>
    </row>
    <row r="232" spans="1:13" x14ac:dyDescent="0.35">
      <c r="A232">
        <f t="shared" si="37"/>
        <v>138</v>
      </c>
      <c r="B232" s="1">
        <v>51502</v>
      </c>
      <c r="C232" s="6">
        <f t="shared" si="32"/>
        <v>0</v>
      </c>
      <c r="D232" s="6">
        <f t="shared" si="33"/>
        <v>0</v>
      </c>
      <c r="E232" s="6">
        <f t="shared" si="36"/>
        <v>0</v>
      </c>
      <c r="F232" s="6"/>
      <c r="G232" s="6"/>
      <c r="H232" s="6">
        <f t="shared" si="29"/>
        <v>0</v>
      </c>
      <c r="I232" s="6">
        <f t="shared" si="34"/>
        <v>0</v>
      </c>
      <c r="J232" s="6">
        <f t="shared" si="35"/>
        <v>0</v>
      </c>
      <c r="K232" s="6">
        <f t="shared" si="31"/>
        <v>0</v>
      </c>
      <c r="L232" s="6">
        <f t="shared" si="30"/>
        <v>0</v>
      </c>
      <c r="M232" s="17">
        <f>VLOOKUP(B232,Encargos!$A$8:$B$652,2,0)</f>
        <v>2.4659999999999999E-3</v>
      </c>
    </row>
    <row r="233" spans="1:13" x14ac:dyDescent="0.35">
      <c r="A233">
        <f t="shared" si="37"/>
        <v>137</v>
      </c>
      <c r="B233" s="1">
        <v>51533</v>
      </c>
      <c r="C233" s="6">
        <f t="shared" si="32"/>
        <v>0</v>
      </c>
      <c r="D233" s="6">
        <f t="shared" si="33"/>
        <v>0</v>
      </c>
      <c r="E233" s="6">
        <f t="shared" si="36"/>
        <v>0</v>
      </c>
      <c r="F233" s="6"/>
      <c r="G233" s="6"/>
      <c r="H233" s="6">
        <f t="shared" si="29"/>
        <v>0</v>
      </c>
      <c r="I233" s="6">
        <f t="shared" si="34"/>
        <v>0</v>
      </c>
      <c r="J233" s="6">
        <f t="shared" si="35"/>
        <v>0</v>
      </c>
      <c r="K233" s="6">
        <f t="shared" si="31"/>
        <v>0</v>
      </c>
      <c r="L233" s="6">
        <f t="shared" si="30"/>
        <v>0</v>
      </c>
      <c r="M233" s="17">
        <f>VLOOKUP(B233,Encargos!$A$8:$B$652,2,0)</f>
        <v>2.4659999999999999E-3</v>
      </c>
    </row>
    <row r="234" spans="1:13" x14ac:dyDescent="0.35">
      <c r="A234">
        <f t="shared" si="37"/>
        <v>136</v>
      </c>
      <c r="B234" s="1">
        <v>51561</v>
      </c>
      <c r="C234" s="6">
        <f t="shared" si="32"/>
        <v>0</v>
      </c>
      <c r="D234" s="6">
        <f t="shared" si="33"/>
        <v>0</v>
      </c>
      <c r="E234" s="6">
        <f t="shared" si="36"/>
        <v>0</v>
      </c>
      <c r="F234" s="6"/>
      <c r="G234" s="6"/>
      <c r="H234" s="6">
        <f t="shared" si="29"/>
        <v>0</v>
      </c>
      <c r="I234" s="6">
        <f t="shared" si="34"/>
        <v>0</v>
      </c>
      <c r="J234" s="6">
        <f t="shared" si="35"/>
        <v>0</v>
      </c>
      <c r="K234" s="6">
        <f t="shared" si="31"/>
        <v>0</v>
      </c>
      <c r="L234" s="6">
        <f t="shared" si="30"/>
        <v>0</v>
      </c>
      <c r="M234" s="17">
        <f>VLOOKUP(B234,Encargos!$A$8:$B$652,2,0)</f>
        <v>2.4659999999999999E-3</v>
      </c>
    </row>
    <row r="235" spans="1:13" x14ac:dyDescent="0.35">
      <c r="A235">
        <f t="shared" si="37"/>
        <v>135</v>
      </c>
      <c r="B235" s="1">
        <v>51592</v>
      </c>
      <c r="C235" s="6">
        <f t="shared" si="32"/>
        <v>0</v>
      </c>
      <c r="D235" s="6">
        <f t="shared" si="33"/>
        <v>0</v>
      </c>
      <c r="E235" s="6">
        <f t="shared" si="36"/>
        <v>0</v>
      </c>
      <c r="F235" s="6"/>
      <c r="G235" s="6"/>
      <c r="H235" s="6">
        <f t="shared" si="29"/>
        <v>0</v>
      </c>
      <c r="I235" s="6">
        <f t="shared" si="34"/>
        <v>0</v>
      </c>
      <c r="J235" s="6">
        <f t="shared" si="35"/>
        <v>0</v>
      </c>
      <c r="K235" s="6">
        <f t="shared" si="31"/>
        <v>0</v>
      </c>
      <c r="L235" s="6">
        <f t="shared" si="30"/>
        <v>0</v>
      </c>
      <c r="M235" s="17">
        <f>VLOOKUP(B235,Encargos!$A$8:$B$652,2,0)</f>
        <v>2.4659999999999999E-3</v>
      </c>
    </row>
    <row r="236" spans="1:13" x14ac:dyDescent="0.35">
      <c r="A236">
        <f t="shared" si="37"/>
        <v>134</v>
      </c>
      <c r="B236" s="1">
        <v>51622</v>
      </c>
      <c r="C236" s="6">
        <f t="shared" si="32"/>
        <v>0</v>
      </c>
      <c r="D236" s="6">
        <f t="shared" si="33"/>
        <v>0</v>
      </c>
      <c r="E236" s="6">
        <f t="shared" si="36"/>
        <v>0</v>
      </c>
      <c r="F236" s="6"/>
      <c r="G236" s="6"/>
      <c r="H236" s="6">
        <f t="shared" si="29"/>
        <v>0</v>
      </c>
      <c r="I236" s="6">
        <f t="shared" si="34"/>
        <v>0</v>
      </c>
      <c r="J236" s="6">
        <f t="shared" si="35"/>
        <v>0</v>
      </c>
      <c r="K236" s="6">
        <f t="shared" si="31"/>
        <v>0</v>
      </c>
      <c r="L236" s="6">
        <f t="shared" si="30"/>
        <v>0</v>
      </c>
      <c r="M236" s="17">
        <f>VLOOKUP(B236,Encargos!$A$8:$B$652,2,0)</f>
        <v>2.4659999999999999E-3</v>
      </c>
    </row>
    <row r="237" spans="1:13" x14ac:dyDescent="0.35">
      <c r="A237">
        <f t="shared" si="37"/>
        <v>133</v>
      </c>
      <c r="B237" s="1">
        <v>51653</v>
      </c>
      <c r="C237" s="6">
        <f t="shared" si="32"/>
        <v>0</v>
      </c>
      <c r="D237" s="6">
        <f t="shared" si="33"/>
        <v>0</v>
      </c>
      <c r="E237" s="6">
        <f t="shared" si="36"/>
        <v>0</v>
      </c>
      <c r="F237" s="6"/>
      <c r="G237" s="6"/>
      <c r="H237" s="6">
        <f t="shared" si="29"/>
        <v>0</v>
      </c>
      <c r="I237" s="6">
        <f t="shared" si="34"/>
        <v>0</v>
      </c>
      <c r="J237" s="6">
        <f t="shared" si="35"/>
        <v>0</v>
      </c>
      <c r="K237" s="6">
        <f t="shared" si="31"/>
        <v>0</v>
      </c>
      <c r="L237" s="6">
        <f t="shared" si="30"/>
        <v>0</v>
      </c>
      <c r="M237" s="17">
        <f>VLOOKUP(B237,Encargos!$A$8:$B$652,2,0)</f>
        <v>2.4659999999999999E-3</v>
      </c>
    </row>
    <row r="238" spans="1:13" x14ac:dyDescent="0.35">
      <c r="A238">
        <f t="shared" si="37"/>
        <v>132</v>
      </c>
      <c r="B238" s="1">
        <v>51683</v>
      </c>
      <c r="C238" s="6">
        <f t="shared" si="32"/>
        <v>0</v>
      </c>
      <c r="D238" s="6">
        <f t="shared" si="33"/>
        <v>0</v>
      </c>
      <c r="E238" s="6">
        <f t="shared" si="36"/>
        <v>0</v>
      </c>
      <c r="F238" s="6"/>
      <c r="G238" s="6"/>
      <c r="H238" s="6">
        <f t="shared" si="29"/>
        <v>0</v>
      </c>
      <c r="I238" s="6">
        <f t="shared" si="34"/>
        <v>0</v>
      </c>
      <c r="J238" s="6">
        <f t="shared" si="35"/>
        <v>0</v>
      </c>
      <c r="K238" s="6">
        <f t="shared" si="31"/>
        <v>0</v>
      </c>
      <c r="L238" s="6">
        <f t="shared" si="30"/>
        <v>0</v>
      </c>
      <c r="M238" s="17">
        <f>VLOOKUP(B238,Encargos!$A$8:$B$652,2,0)</f>
        <v>2.4659999999999999E-3</v>
      </c>
    </row>
    <row r="239" spans="1:13" x14ac:dyDescent="0.35">
      <c r="A239">
        <f t="shared" si="37"/>
        <v>131</v>
      </c>
      <c r="B239" s="1">
        <v>51714</v>
      </c>
      <c r="C239" s="6">
        <f t="shared" si="32"/>
        <v>0</v>
      </c>
      <c r="D239" s="6">
        <f t="shared" si="33"/>
        <v>0</v>
      </c>
      <c r="E239" s="6">
        <f t="shared" si="36"/>
        <v>0</v>
      </c>
      <c r="F239" s="6"/>
      <c r="G239" s="6"/>
      <c r="H239" s="6">
        <f t="shared" si="29"/>
        <v>0</v>
      </c>
      <c r="I239" s="6">
        <f t="shared" si="34"/>
        <v>0</v>
      </c>
      <c r="J239" s="6">
        <f t="shared" si="35"/>
        <v>0</v>
      </c>
      <c r="K239" s="6">
        <f t="shared" si="31"/>
        <v>0</v>
      </c>
      <c r="L239" s="6">
        <f t="shared" si="30"/>
        <v>0</v>
      </c>
      <c r="M239" s="17">
        <f>VLOOKUP(B239,Encargos!$A$8:$B$652,2,0)</f>
        <v>2.4659999999999999E-3</v>
      </c>
    </row>
    <row r="240" spans="1:13" x14ac:dyDescent="0.35">
      <c r="A240">
        <f t="shared" si="37"/>
        <v>130</v>
      </c>
      <c r="B240" s="1">
        <v>51745</v>
      </c>
      <c r="C240" s="6">
        <f t="shared" si="32"/>
        <v>0</v>
      </c>
      <c r="D240" s="6">
        <f t="shared" si="33"/>
        <v>0</v>
      </c>
      <c r="E240" s="6">
        <f t="shared" si="36"/>
        <v>0</v>
      </c>
      <c r="F240" s="6"/>
      <c r="G240" s="6"/>
      <c r="H240" s="6">
        <f t="shared" si="29"/>
        <v>0</v>
      </c>
      <c r="I240" s="6">
        <f t="shared" si="34"/>
        <v>0</v>
      </c>
      <c r="J240" s="6">
        <f t="shared" si="35"/>
        <v>0</v>
      </c>
      <c r="K240" s="6">
        <f t="shared" si="31"/>
        <v>0</v>
      </c>
      <c r="L240" s="6">
        <f t="shared" si="30"/>
        <v>0</v>
      </c>
      <c r="M240" s="17">
        <f>VLOOKUP(B240,Encargos!$A$8:$B$652,2,0)</f>
        <v>2.4659999999999999E-3</v>
      </c>
    </row>
    <row r="241" spans="1:13" x14ac:dyDescent="0.35">
      <c r="A241">
        <f t="shared" si="37"/>
        <v>129</v>
      </c>
      <c r="B241" s="1">
        <v>51775</v>
      </c>
      <c r="C241" s="6">
        <f t="shared" si="32"/>
        <v>0</v>
      </c>
      <c r="D241" s="6">
        <f t="shared" si="33"/>
        <v>0</v>
      </c>
      <c r="E241" s="6">
        <f t="shared" si="36"/>
        <v>0</v>
      </c>
      <c r="F241" s="6"/>
      <c r="G241" s="6"/>
      <c r="H241" s="6">
        <f t="shared" si="29"/>
        <v>0</v>
      </c>
      <c r="I241" s="6">
        <f t="shared" si="34"/>
        <v>0</v>
      </c>
      <c r="J241" s="6">
        <f t="shared" si="35"/>
        <v>0</v>
      </c>
      <c r="K241" s="6">
        <f t="shared" si="31"/>
        <v>0</v>
      </c>
      <c r="L241" s="6">
        <f t="shared" si="30"/>
        <v>0</v>
      </c>
      <c r="M241" s="17">
        <f>VLOOKUP(B241,Encargos!$A$8:$B$652,2,0)</f>
        <v>2.4659999999999999E-3</v>
      </c>
    </row>
    <row r="242" spans="1:13" x14ac:dyDescent="0.35">
      <c r="A242">
        <f t="shared" si="37"/>
        <v>128</v>
      </c>
      <c r="B242" s="1">
        <v>51806</v>
      </c>
      <c r="C242" s="6">
        <f t="shared" si="32"/>
        <v>0</v>
      </c>
      <c r="D242" s="6">
        <f t="shared" si="33"/>
        <v>0</v>
      </c>
      <c r="E242" s="6">
        <f t="shared" si="36"/>
        <v>0</v>
      </c>
      <c r="F242" s="6"/>
      <c r="G242" s="6"/>
      <c r="H242" s="6">
        <f t="shared" si="29"/>
        <v>0</v>
      </c>
      <c r="I242" s="6">
        <f t="shared" si="34"/>
        <v>0</v>
      </c>
      <c r="J242" s="6">
        <f t="shared" si="35"/>
        <v>0</v>
      </c>
      <c r="K242" s="6">
        <f t="shared" si="31"/>
        <v>0</v>
      </c>
      <c r="L242" s="6">
        <f t="shared" si="30"/>
        <v>0</v>
      </c>
      <c r="M242" s="17">
        <f>VLOOKUP(B242,Encargos!$A$8:$B$652,2,0)</f>
        <v>2.4659999999999999E-3</v>
      </c>
    </row>
    <row r="243" spans="1:13" x14ac:dyDescent="0.35">
      <c r="A243">
        <f t="shared" si="37"/>
        <v>127</v>
      </c>
      <c r="B243" s="1">
        <v>51836</v>
      </c>
      <c r="C243" s="6">
        <f t="shared" si="32"/>
        <v>0</v>
      </c>
      <c r="D243" s="6">
        <f t="shared" si="33"/>
        <v>0</v>
      </c>
      <c r="E243" s="6">
        <f t="shared" si="36"/>
        <v>0</v>
      </c>
      <c r="F243" s="6"/>
      <c r="G243" s="6"/>
      <c r="H243" s="6">
        <f t="shared" si="29"/>
        <v>0</v>
      </c>
      <c r="I243" s="6">
        <f t="shared" si="34"/>
        <v>0</v>
      </c>
      <c r="J243" s="6">
        <f t="shared" si="35"/>
        <v>0</v>
      </c>
      <c r="K243" s="6">
        <f t="shared" si="31"/>
        <v>0</v>
      </c>
      <c r="L243" s="6">
        <f t="shared" si="30"/>
        <v>0</v>
      </c>
      <c r="M243" s="17">
        <f>VLOOKUP(B243,Encargos!$A$8:$B$652,2,0)</f>
        <v>2.4659999999999999E-3</v>
      </c>
    </row>
    <row r="244" spans="1:13" x14ac:dyDescent="0.35">
      <c r="A244">
        <f t="shared" si="37"/>
        <v>126</v>
      </c>
      <c r="B244" s="1">
        <v>51867</v>
      </c>
      <c r="C244" s="6">
        <f t="shared" si="32"/>
        <v>0</v>
      </c>
      <c r="D244" s="6">
        <f t="shared" si="33"/>
        <v>0</v>
      </c>
      <c r="E244" s="6">
        <f t="shared" si="36"/>
        <v>0</v>
      </c>
      <c r="F244" s="6"/>
      <c r="G244" s="6"/>
      <c r="H244" s="6">
        <f t="shared" si="29"/>
        <v>0</v>
      </c>
      <c r="I244" s="6">
        <f t="shared" si="34"/>
        <v>0</v>
      </c>
      <c r="J244" s="6">
        <f t="shared" si="35"/>
        <v>0</v>
      </c>
      <c r="K244" s="6">
        <f t="shared" si="31"/>
        <v>0</v>
      </c>
      <c r="L244" s="6">
        <f t="shared" si="30"/>
        <v>0</v>
      </c>
      <c r="M244" s="17">
        <f>VLOOKUP(B244,Encargos!$A$8:$B$652,2,0)</f>
        <v>2.4659999999999999E-3</v>
      </c>
    </row>
    <row r="245" spans="1:13" x14ac:dyDescent="0.35">
      <c r="A245">
        <f t="shared" si="37"/>
        <v>125</v>
      </c>
      <c r="B245" s="1">
        <v>51898</v>
      </c>
      <c r="C245" s="6">
        <f t="shared" si="32"/>
        <v>0</v>
      </c>
      <c r="D245" s="6">
        <f t="shared" si="33"/>
        <v>0</v>
      </c>
      <c r="E245" s="6">
        <f t="shared" si="36"/>
        <v>0</v>
      </c>
      <c r="F245" s="6"/>
      <c r="G245" s="6"/>
      <c r="H245" s="6">
        <f t="shared" si="29"/>
        <v>0</v>
      </c>
      <c r="I245" s="6">
        <f t="shared" si="34"/>
        <v>0</v>
      </c>
      <c r="J245" s="6">
        <f t="shared" si="35"/>
        <v>0</v>
      </c>
      <c r="K245" s="6">
        <f t="shared" si="31"/>
        <v>0</v>
      </c>
      <c r="L245" s="6">
        <f t="shared" si="30"/>
        <v>0</v>
      </c>
      <c r="M245" s="17">
        <f>VLOOKUP(B245,Encargos!$A$8:$B$652,2,0)</f>
        <v>2.4659999999999999E-3</v>
      </c>
    </row>
    <row r="246" spans="1:13" x14ac:dyDescent="0.35">
      <c r="A246">
        <f t="shared" si="37"/>
        <v>124</v>
      </c>
      <c r="B246" s="1">
        <v>51926</v>
      </c>
      <c r="C246" s="6">
        <f t="shared" si="32"/>
        <v>0</v>
      </c>
      <c r="D246" s="6">
        <f t="shared" si="33"/>
        <v>0</v>
      </c>
      <c r="E246" s="6">
        <f t="shared" si="36"/>
        <v>0</v>
      </c>
      <c r="F246" s="6"/>
      <c r="G246" s="6"/>
      <c r="H246" s="6">
        <f t="shared" si="29"/>
        <v>0</v>
      </c>
      <c r="I246" s="6">
        <f t="shared" si="34"/>
        <v>0</v>
      </c>
      <c r="J246" s="6">
        <f t="shared" si="35"/>
        <v>0</v>
      </c>
      <c r="K246" s="6">
        <f t="shared" si="31"/>
        <v>0</v>
      </c>
      <c r="L246" s="6">
        <f t="shared" si="30"/>
        <v>0</v>
      </c>
      <c r="M246" s="17">
        <f>VLOOKUP(B246,Encargos!$A$8:$B$652,2,0)</f>
        <v>2.4659999999999999E-3</v>
      </c>
    </row>
    <row r="247" spans="1:13" x14ac:dyDescent="0.35">
      <c r="A247">
        <f t="shared" si="37"/>
        <v>123</v>
      </c>
      <c r="B247" s="1">
        <v>51957</v>
      </c>
      <c r="C247" s="6">
        <f t="shared" si="32"/>
        <v>0</v>
      </c>
      <c r="D247" s="6">
        <f t="shared" si="33"/>
        <v>0</v>
      </c>
      <c r="E247" s="6">
        <f t="shared" si="36"/>
        <v>0</v>
      </c>
      <c r="F247" s="6"/>
      <c r="G247" s="6"/>
      <c r="H247" s="6">
        <f t="shared" si="29"/>
        <v>0</v>
      </c>
      <c r="I247" s="6">
        <f t="shared" si="34"/>
        <v>0</v>
      </c>
      <c r="J247" s="6">
        <f t="shared" si="35"/>
        <v>0</v>
      </c>
      <c r="K247" s="6">
        <f t="shared" si="31"/>
        <v>0</v>
      </c>
      <c r="L247" s="6">
        <f t="shared" si="30"/>
        <v>0</v>
      </c>
      <c r="M247" s="17">
        <f>VLOOKUP(B247,Encargos!$A$8:$B$652,2,0)</f>
        <v>2.4659999999999999E-3</v>
      </c>
    </row>
    <row r="248" spans="1:13" x14ac:dyDescent="0.35">
      <c r="A248">
        <f t="shared" si="37"/>
        <v>122</v>
      </c>
      <c r="B248" s="1">
        <v>51987</v>
      </c>
      <c r="C248" s="6">
        <f t="shared" si="32"/>
        <v>0</v>
      </c>
      <c r="D248" s="6">
        <f t="shared" si="33"/>
        <v>0</v>
      </c>
      <c r="E248" s="6">
        <f t="shared" si="36"/>
        <v>0</v>
      </c>
      <c r="F248" s="6"/>
      <c r="G248" s="6"/>
      <c r="H248" s="6">
        <f t="shared" si="29"/>
        <v>0</v>
      </c>
      <c r="I248" s="6">
        <f t="shared" si="34"/>
        <v>0</v>
      </c>
      <c r="J248" s="6">
        <f t="shared" si="35"/>
        <v>0</v>
      </c>
      <c r="K248" s="6">
        <f t="shared" si="31"/>
        <v>0</v>
      </c>
      <c r="L248" s="6">
        <f t="shared" si="30"/>
        <v>0</v>
      </c>
      <c r="M248" s="17">
        <f>VLOOKUP(B248,Encargos!$A$8:$B$652,2,0)</f>
        <v>2.4659999999999999E-3</v>
      </c>
    </row>
    <row r="249" spans="1:13" x14ac:dyDescent="0.35">
      <c r="A249">
        <f t="shared" si="37"/>
        <v>121</v>
      </c>
      <c r="B249" s="1">
        <v>52018</v>
      </c>
      <c r="C249" s="6">
        <f t="shared" si="32"/>
        <v>0</v>
      </c>
      <c r="D249" s="6">
        <f t="shared" si="33"/>
        <v>0</v>
      </c>
      <c r="E249" s="6">
        <f t="shared" si="36"/>
        <v>0</v>
      </c>
      <c r="F249" s="6"/>
      <c r="G249" s="6"/>
      <c r="H249" s="6">
        <f t="shared" si="29"/>
        <v>0</v>
      </c>
      <c r="I249" s="6">
        <f t="shared" si="34"/>
        <v>0</v>
      </c>
      <c r="J249" s="6">
        <f t="shared" si="35"/>
        <v>0</v>
      </c>
      <c r="K249" s="6">
        <f t="shared" si="31"/>
        <v>0</v>
      </c>
      <c r="L249" s="6">
        <f t="shared" si="30"/>
        <v>0</v>
      </c>
      <c r="M249" s="17">
        <f>VLOOKUP(B249,Encargos!$A$8:$B$652,2,0)</f>
        <v>2.4659999999999999E-3</v>
      </c>
    </row>
    <row r="250" spans="1:13" x14ac:dyDescent="0.35">
      <c r="A250">
        <f t="shared" si="37"/>
        <v>120</v>
      </c>
      <c r="B250" s="1">
        <v>52048</v>
      </c>
      <c r="C250" s="6">
        <f t="shared" si="32"/>
        <v>0</v>
      </c>
      <c r="D250" s="6">
        <f t="shared" si="33"/>
        <v>0</v>
      </c>
      <c r="E250" s="6">
        <f t="shared" si="36"/>
        <v>0</v>
      </c>
      <c r="F250" s="6"/>
      <c r="G250" s="6"/>
      <c r="H250" s="6">
        <f t="shared" si="29"/>
        <v>0</v>
      </c>
      <c r="I250" s="6">
        <f t="shared" si="34"/>
        <v>0</v>
      </c>
      <c r="J250" s="6">
        <f t="shared" si="35"/>
        <v>0</v>
      </c>
      <c r="K250" s="6">
        <f t="shared" si="31"/>
        <v>0</v>
      </c>
      <c r="L250" s="6">
        <f t="shared" si="30"/>
        <v>0</v>
      </c>
      <c r="M250" s="17">
        <f>VLOOKUP(B250,Encargos!$A$8:$B$652,2,0)</f>
        <v>2.4659999999999999E-3</v>
      </c>
    </row>
    <row r="251" spans="1:13" x14ac:dyDescent="0.35">
      <c r="A251">
        <f t="shared" si="37"/>
        <v>119</v>
      </c>
      <c r="B251" s="1">
        <v>52079</v>
      </c>
      <c r="C251" s="6">
        <f t="shared" si="32"/>
        <v>0</v>
      </c>
      <c r="D251" s="6">
        <f t="shared" si="33"/>
        <v>0</v>
      </c>
      <c r="E251" s="6">
        <f t="shared" si="36"/>
        <v>0</v>
      </c>
      <c r="F251" s="6"/>
      <c r="G251" s="6"/>
      <c r="H251" s="6">
        <f t="shared" si="29"/>
        <v>0</v>
      </c>
      <c r="I251" s="6">
        <f t="shared" si="34"/>
        <v>0</v>
      </c>
      <c r="J251" s="6">
        <f t="shared" si="35"/>
        <v>0</v>
      </c>
      <c r="K251" s="6">
        <f t="shared" si="31"/>
        <v>0</v>
      </c>
      <c r="L251" s="6">
        <f t="shared" si="30"/>
        <v>0</v>
      </c>
      <c r="M251" s="17">
        <f>VLOOKUP(B251,Encargos!$A$8:$B$652,2,0)</f>
        <v>2.4659999999999999E-3</v>
      </c>
    </row>
    <row r="252" spans="1:13" x14ac:dyDescent="0.35">
      <c r="A252">
        <f t="shared" si="37"/>
        <v>118</v>
      </c>
      <c r="B252" s="1">
        <v>52110</v>
      </c>
      <c r="C252" s="6">
        <f t="shared" si="32"/>
        <v>0</v>
      </c>
      <c r="D252" s="6">
        <f t="shared" si="33"/>
        <v>0</v>
      </c>
      <c r="E252" s="6">
        <f t="shared" si="36"/>
        <v>0</v>
      </c>
      <c r="F252" s="6"/>
      <c r="G252" s="6"/>
      <c r="H252" s="6">
        <f t="shared" si="29"/>
        <v>0</v>
      </c>
      <c r="I252" s="6">
        <f t="shared" si="34"/>
        <v>0</v>
      </c>
      <c r="J252" s="6">
        <f t="shared" si="35"/>
        <v>0</v>
      </c>
      <c r="K252" s="6">
        <f t="shared" si="31"/>
        <v>0</v>
      </c>
      <c r="L252" s="6">
        <f t="shared" si="30"/>
        <v>0</v>
      </c>
      <c r="M252" s="17">
        <f>VLOOKUP(B252,Encargos!$A$8:$B$652,2,0)</f>
        <v>2.4659999999999999E-3</v>
      </c>
    </row>
    <row r="253" spans="1:13" x14ac:dyDescent="0.35">
      <c r="A253">
        <f t="shared" si="37"/>
        <v>117</v>
      </c>
      <c r="B253" s="1">
        <v>52140</v>
      </c>
      <c r="C253" s="6">
        <f t="shared" si="32"/>
        <v>0</v>
      </c>
      <c r="D253" s="6">
        <f t="shared" si="33"/>
        <v>0</v>
      </c>
      <c r="E253" s="6">
        <f t="shared" si="36"/>
        <v>0</v>
      </c>
      <c r="F253" s="6"/>
      <c r="G253" s="6"/>
      <c r="H253" s="6">
        <f t="shared" si="29"/>
        <v>0</v>
      </c>
      <c r="I253" s="6">
        <f t="shared" si="34"/>
        <v>0</v>
      </c>
      <c r="J253" s="6">
        <f t="shared" si="35"/>
        <v>0</v>
      </c>
      <c r="K253" s="6">
        <f t="shared" si="31"/>
        <v>0</v>
      </c>
      <c r="L253" s="6">
        <f t="shared" si="30"/>
        <v>0</v>
      </c>
      <c r="M253" s="17">
        <f>VLOOKUP(B253,Encargos!$A$8:$B$652,2,0)</f>
        <v>2.4659999999999999E-3</v>
      </c>
    </row>
    <row r="254" spans="1:13" x14ac:dyDescent="0.35">
      <c r="A254">
        <f t="shared" si="37"/>
        <v>116</v>
      </c>
      <c r="B254" s="1">
        <v>52171</v>
      </c>
      <c r="C254" s="6">
        <f t="shared" si="32"/>
        <v>0</v>
      </c>
      <c r="D254" s="6">
        <f t="shared" si="33"/>
        <v>0</v>
      </c>
      <c r="E254" s="6">
        <f t="shared" si="36"/>
        <v>0</v>
      </c>
      <c r="F254" s="6"/>
      <c r="G254" s="6"/>
      <c r="H254" s="6">
        <f t="shared" si="29"/>
        <v>0</v>
      </c>
      <c r="I254" s="6">
        <f t="shared" si="34"/>
        <v>0</v>
      </c>
      <c r="J254" s="6">
        <f t="shared" si="35"/>
        <v>0</v>
      </c>
      <c r="K254" s="6">
        <f t="shared" si="31"/>
        <v>0</v>
      </c>
      <c r="L254" s="6">
        <f t="shared" si="30"/>
        <v>0</v>
      </c>
      <c r="M254" s="17">
        <f>VLOOKUP(B254,Encargos!$A$8:$B$652,2,0)</f>
        <v>2.4659999999999999E-3</v>
      </c>
    </row>
    <row r="255" spans="1:13" x14ac:dyDescent="0.35">
      <c r="A255">
        <f t="shared" si="37"/>
        <v>115</v>
      </c>
      <c r="B255" s="1">
        <v>52201</v>
      </c>
      <c r="C255" s="6">
        <f t="shared" si="32"/>
        <v>0</v>
      </c>
      <c r="D255" s="6">
        <f t="shared" si="33"/>
        <v>0</v>
      </c>
      <c r="E255" s="6">
        <f t="shared" si="36"/>
        <v>0</v>
      </c>
      <c r="F255" s="6"/>
      <c r="G255" s="6"/>
      <c r="H255" s="6">
        <f t="shared" si="29"/>
        <v>0</v>
      </c>
      <c r="I255" s="6">
        <f t="shared" si="34"/>
        <v>0</v>
      </c>
      <c r="J255" s="6">
        <f t="shared" si="35"/>
        <v>0</v>
      </c>
      <c r="K255" s="6">
        <f t="shared" si="31"/>
        <v>0</v>
      </c>
      <c r="L255" s="6">
        <f t="shared" si="30"/>
        <v>0</v>
      </c>
      <c r="M255" s="17">
        <f>VLOOKUP(B255,Encargos!$A$8:$B$652,2,0)</f>
        <v>2.4659999999999999E-3</v>
      </c>
    </row>
    <row r="256" spans="1:13" x14ac:dyDescent="0.35">
      <c r="A256">
        <f t="shared" si="37"/>
        <v>114</v>
      </c>
      <c r="B256" s="1">
        <v>52232</v>
      </c>
      <c r="C256" s="6">
        <f t="shared" si="32"/>
        <v>0</v>
      </c>
      <c r="D256" s="6">
        <f t="shared" si="33"/>
        <v>0</v>
      </c>
      <c r="E256" s="6">
        <f t="shared" si="36"/>
        <v>0</v>
      </c>
      <c r="F256" s="6"/>
      <c r="G256" s="6"/>
      <c r="H256" s="6">
        <f t="shared" si="29"/>
        <v>0</v>
      </c>
      <c r="I256" s="6">
        <f t="shared" si="34"/>
        <v>0</v>
      </c>
      <c r="J256" s="6">
        <f t="shared" si="35"/>
        <v>0</v>
      </c>
      <c r="K256" s="6">
        <f t="shared" si="31"/>
        <v>0</v>
      </c>
      <c r="L256" s="6">
        <f t="shared" si="30"/>
        <v>0</v>
      </c>
      <c r="M256" s="17">
        <f>VLOOKUP(B256,Encargos!$A$8:$B$652,2,0)</f>
        <v>2.4659999999999999E-3</v>
      </c>
    </row>
    <row r="257" spans="1:13" x14ac:dyDescent="0.35">
      <c r="A257">
        <f t="shared" si="37"/>
        <v>113</v>
      </c>
      <c r="B257" s="1">
        <v>52263</v>
      </c>
      <c r="C257" s="6">
        <f t="shared" si="32"/>
        <v>0</v>
      </c>
      <c r="D257" s="6">
        <f t="shared" si="33"/>
        <v>0</v>
      </c>
      <c r="E257" s="6">
        <f t="shared" si="36"/>
        <v>0</v>
      </c>
      <c r="F257" s="6"/>
      <c r="G257" s="6"/>
      <c r="H257" s="6">
        <f t="shared" si="29"/>
        <v>0</v>
      </c>
      <c r="I257" s="6">
        <f t="shared" si="34"/>
        <v>0</v>
      </c>
      <c r="J257" s="6">
        <f t="shared" si="35"/>
        <v>0</v>
      </c>
      <c r="K257" s="6">
        <f t="shared" si="31"/>
        <v>0</v>
      </c>
      <c r="L257" s="6">
        <f t="shared" si="30"/>
        <v>0</v>
      </c>
      <c r="M257" s="17">
        <f>VLOOKUP(B257,Encargos!$A$8:$B$652,2,0)</f>
        <v>2.4659999999999999E-3</v>
      </c>
    </row>
    <row r="258" spans="1:13" x14ac:dyDescent="0.35">
      <c r="A258">
        <f t="shared" si="37"/>
        <v>112</v>
      </c>
      <c r="B258" s="1">
        <v>52291</v>
      </c>
      <c r="C258" s="6">
        <f t="shared" si="32"/>
        <v>0</v>
      </c>
      <c r="D258" s="6">
        <f t="shared" si="33"/>
        <v>0</v>
      </c>
      <c r="E258" s="6">
        <f t="shared" si="36"/>
        <v>0</v>
      </c>
      <c r="F258" s="6"/>
      <c r="G258" s="6"/>
      <c r="H258" s="6">
        <f t="shared" si="29"/>
        <v>0</v>
      </c>
      <c r="I258" s="6">
        <f t="shared" si="34"/>
        <v>0</v>
      </c>
      <c r="J258" s="6">
        <f t="shared" si="35"/>
        <v>0</v>
      </c>
      <c r="K258" s="6">
        <f t="shared" si="31"/>
        <v>0</v>
      </c>
      <c r="L258" s="6">
        <f t="shared" si="30"/>
        <v>0</v>
      </c>
      <c r="M258" s="17">
        <f>VLOOKUP(B258,Encargos!$A$8:$B$652,2,0)</f>
        <v>2.4659999999999999E-3</v>
      </c>
    </row>
    <row r="259" spans="1:13" x14ac:dyDescent="0.35">
      <c r="A259">
        <f t="shared" si="37"/>
        <v>111</v>
      </c>
      <c r="B259" s="1">
        <v>52322</v>
      </c>
      <c r="C259" s="6">
        <f t="shared" si="32"/>
        <v>0</v>
      </c>
      <c r="D259" s="6">
        <f t="shared" si="33"/>
        <v>0</v>
      </c>
      <c r="E259" s="6">
        <f t="shared" si="36"/>
        <v>0</v>
      </c>
      <c r="F259" s="6"/>
      <c r="G259" s="6"/>
      <c r="H259" s="6">
        <f t="shared" si="29"/>
        <v>0</v>
      </c>
      <c r="I259" s="6">
        <f t="shared" si="34"/>
        <v>0</v>
      </c>
      <c r="J259" s="6">
        <f t="shared" si="35"/>
        <v>0</v>
      </c>
      <c r="K259" s="6">
        <f t="shared" si="31"/>
        <v>0</v>
      </c>
      <c r="L259" s="6">
        <f t="shared" si="30"/>
        <v>0</v>
      </c>
      <c r="M259" s="17">
        <f>VLOOKUP(B259,Encargos!$A$8:$B$652,2,0)</f>
        <v>2.4659999999999999E-3</v>
      </c>
    </row>
    <row r="260" spans="1:13" x14ac:dyDescent="0.35">
      <c r="A260">
        <f t="shared" si="37"/>
        <v>110</v>
      </c>
      <c r="B260" s="1">
        <v>52352</v>
      </c>
      <c r="C260" s="6">
        <f t="shared" si="32"/>
        <v>0</v>
      </c>
      <c r="D260" s="6">
        <f t="shared" si="33"/>
        <v>0</v>
      </c>
      <c r="E260" s="6">
        <f t="shared" si="36"/>
        <v>0</v>
      </c>
      <c r="F260" s="6"/>
      <c r="G260" s="6"/>
      <c r="H260" s="6">
        <f t="shared" si="29"/>
        <v>0</v>
      </c>
      <c r="I260" s="6">
        <f t="shared" si="34"/>
        <v>0</v>
      </c>
      <c r="J260" s="6">
        <f t="shared" si="35"/>
        <v>0</v>
      </c>
      <c r="K260" s="6">
        <f t="shared" si="31"/>
        <v>0</v>
      </c>
      <c r="L260" s="6">
        <f t="shared" si="30"/>
        <v>0</v>
      </c>
      <c r="M260" s="17">
        <f>VLOOKUP(B260,Encargos!$A$8:$B$652,2,0)</f>
        <v>2.4659999999999999E-3</v>
      </c>
    </row>
    <row r="261" spans="1:13" x14ac:dyDescent="0.35">
      <c r="A261">
        <f t="shared" si="37"/>
        <v>109</v>
      </c>
      <c r="B261" s="1">
        <v>52383</v>
      </c>
      <c r="C261" s="6">
        <f t="shared" si="32"/>
        <v>0</v>
      </c>
      <c r="D261" s="6">
        <f t="shared" si="33"/>
        <v>0</v>
      </c>
      <c r="E261" s="6">
        <f t="shared" si="36"/>
        <v>0</v>
      </c>
      <c r="F261" s="6"/>
      <c r="G261" s="6"/>
      <c r="H261" s="6">
        <f t="shared" ref="H261:H324" si="38">SUM(E261:G261)*$N$4</f>
        <v>0</v>
      </c>
      <c r="I261" s="6">
        <f t="shared" si="34"/>
        <v>0</v>
      </c>
      <c r="J261" s="6">
        <f t="shared" si="35"/>
        <v>0</v>
      </c>
      <c r="K261" s="6">
        <f t="shared" si="31"/>
        <v>0</v>
      </c>
      <c r="L261" s="6">
        <f t="shared" ref="L261:L324" si="39">SUM(E261:H261)-I261</f>
        <v>0</v>
      </c>
      <c r="M261" s="17">
        <f>VLOOKUP(B261,Encargos!$A$8:$B$652,2,0)</f>
        <v>2.4659999999999999E-3</v>
      </c>
    </row>
    <row r="262" spans="1:13" x14ac:dyDescent="0.35">
      <c r="A262">
        <f t="shared" si="37"/>
        <v>108</v>
      </c>
      <c r="B262" s="1">
        <v>52413</v>
      </c>
      <c r="C262" s="6">
        <f t="shared" si="32"/>
        <v>0</v>
      </c>
      <c r="D262" s="6">
        <f t="shared" si="33"/>
        <v>0</v>
      </c>
      <c r="E262" s="6">
        <f t="shared" si="36"/>
        <v>0</v>
      </c>
      <c r="F262" s="6"/>
      <c r="G262" s="6"/>
      <c r="H262" s="6">
        <f t="shared" si="38"/>
        <v>0</v>
      </c>
      <c r="I262" s="6">
        <f t="shared" si="34"/>
        <v>0</v>
      </c>
      <c r="J262" s="6">
        <f t="shared" si="35"/>
        <v>0</v>
      </c>
      <c r="K262" s="6">
        <f t="shared" si="31"/>
        <v>0</v>
      </c>
      <c r="L262" s="6">
        <f t="shared" si="39"/>
        <v>0</v>
      </c>
      <c r="M262" s="17">
        <f>VLOOKUP(B262,Encargos!$A$8:$B$652,2,0)</f>
        <v>2.4659999999999999E-3</v>
      </c>
    </row>
    <row r="263" spans="1:13" x14ac:dyDescent="0.35">
      <c r="A263">
        <f t="shared" si="37"/>
        <v>107</v>
      </c>
      <c r="B263" s="1">
        <v>52444</v>
      </c>
      <c r="C263" s="6">
        <f t="shared" si="32"/>
        <v>0</v>
      </c>
      <c r="D263" s="6">
        <f t="shared" si="33"/>
        <v>0</v>
      </c>
      <c r="E263" s="6">
        <f t="shared" si="36"/>
        <v>0</v>
      </c>
      <c r="F263" s="6"/>
      <c r="G263" s="6"/>
      <c r="H263" s="6">
        <f t="shared" si="38"/>
        <v>0</v>
      </c>
      <c r="I263" s="6">
        <f t="shared" si="34"/>
        <v>0</v>
      </c>
      <c r="J263" s="6">
        <f t="shared" si="35"/>
        <v>0</v>
      </c>
      <c r="K263" s="6">
        <f t="shared" ref="K263:K326" si="40">I263-J263</f>
        <v>0</v>
      </c>
      <c r="L263" s="6">
        <f t="shared" si="39"/>
        <v>0</v>
      </c>
      <c r="M263" s="17">
        <f>VLOOKUP(B263,Encargos!$A$8:$B$652,2,0)</f>
        <v>2.4659999999999999E-3</v>
      </c>
    </row>
    <row r="264" spans="1:13" x14ac:dyDescent="0.35">
      <c r="A264">
        <f t="shared" si="37"/>
        <v>106</v>
      </c>
      <c r="B264" s="1">
        <v>52475</v>
      </c>
      <c r="C264" s="6">
        <f t="shared" si="32"/>
        <v>0</v>
      </c>
      <c r="D264" s="6">
        <f t="shared" si="33"/>
        <v>0</v>
      </c>
      <c r="E264" s="6">
        <f t="shared" si="36"/>
        <v>0</v>
      </c>
      <c r="F264" s="6"/>
      <c r="G264" s="6"/>
      <c r="H264" s="6">
        <f t="shared" si="38"/>
        <v>0</v>
      </c>
      <c r="I264" s="6">
        <f t="shared" si="34"/>
        <v>0</v>
      </c>
      <c r="J264" s="6">
        <f t="shared" si="35"/>
        <v>0</v>
      </c>
      <c r="K264" s="6">
        <f t="shared" si="40"/>
        <v>0</v>
      </c>
      <c r="L264" s="6">
        <f t="shared" si="39"/>
        <v>0</v>
      </c>
      <c r="M264" s="17">
        <f>VLOOKUP(B264,Encargos!$A$8:$B$652,2,0)</f>
        <v>2.4659999999999999E-3</v>
      </c>
    </row>
    <row r="265" spans="1:13" x14ac:dyDescent="0.35">
      <c r="A265">
        <f t="shared" si="37"/>
        <v>105</v>
      </c>
      <c r="B265" s="1">
        <v>52505</v>
      </c>
      <c r="C265" s="6">
        <f t="shared" si="32"/>
        <v>0</v>
      </c>
      <c r="D265" s="6">
        <f t="shared" si="33"/>
        <v>0</v>
      </c>
      <c r="E265" s="6">
        <f t="shared" si="36"/>
        <v>0</v>
      </c>
      <c r="F265" s="6"/>
      <c r="G265" s="6"/>
      <c r="H265" s="6">
        <f t="shared" si="38"/>
        <v>0</v>
      </c>
      <c r="I265" s="6">
        <f t="shared" si="34"/>
        <v>0</v>
      </c>
      <c r="J265" s="6">
        <f t="shared" si="35"/>
        <v>0</v>
      </c>
      <c r="K265" s="6">
        <f t="shared" si="40"/>
        <v>0</v>
      </c>
      <c r="L265" s="6">
        <f t="shared" si="39"/>
        <v>0</v>
      </c>
      <c r="M265" s="17">
        <f>VLOOKUP(B265,Encargos!$A$8:$B$652,2,0)</f>
        <v>2.4659999999999999E-3</v>
      </c>
    </row>
    <row r="266" spans="1:13" x14ac:dyDescent="0.35">
      <c r="A266">
        <f t="shared" si="37"/>
        <v>104</v>
      </c>
      <c r="B266" s="1">
        <v>52536</v>
      </c>
      <c r="C266" s="6">
        <f t="shared" ref="C266:C329" si="41">L265</f>
        <v>0</v>
      </c>
      <c r="D266" s="6">
        <f t="shared" ref="D266:D329" si="42">C266*M266</f>
        <v>0</v>
      </c>
      <c r="E266" s="6">
        <f t="shared" si="36"/>
        <v>0</v>
      </c>
      <c r="F266" s="6"/>
      <c r="G266" s="6"/>
      <c r="H266" s="6">
        <f t="shared" si="38"/>
        <v>0</v>
      </c>
      <c r="I266" s="6">
        <f t="shared" ref="I266:I329" si="43">PMT($N$4,A266,-SUM(E266:G266))</f>
        <v>0</v>
      </c>
      <c r="J266" s="6">
        <f t="shared" ref="J266:J329" si="44">H266</f>
        <v>0</v>
      </c>
      <c r="K266" s="6">
        <f t="shared" si="40"/>
        <v>0</v>
      </c>
      <c r="L266" s="6">
        <f t="shared" si="39"/>
        <v>0</v>
      </c>
      <c r="M266" s="17">
        <f>VLOOKUP(B266,Encargos!$A$8:$B$652,2,0)</f>
        <v>2.4659999999999999E-3</v>
      </c>
    </row>
    <row r="267" spans="1:13" x14ac:dyDescent="0.35">
      <c r="A267">
        <f t="shared" si="37"/>
        <v>103</v>
      </c>
      <c r="B267" s="1">
        <v>52566</v>
      </c>
      <c r="C267" s="6">
        <f t="shared" si="41"/>
        <v>0</v>
      </c>
      <c r="D267" s="6">
        <f t="shared" si="42"/>
        <v>0</v>
      </c>
      <c r="E267" s="6">
        <f t="shared" ref="E267:E330" si="45">C267+D267</f>
        <v>0</v>
      </c>
      <c r="F267" s="6"/>
      <c r="G267" s="6"/>
      <c r="H267" s="6">
        <f t="shared" si="38"/>
        <v>0</v>
      </c>
      <c r="I267" s="6">
        <f t="shared" si="43"/>
        <v>0</v>
      </c>
      <c r="J267" s="6">
        <f t="shared" si="44"/>
        <v>0</v>
      </c>
      <c r="K267" s="6">
        <f t="shared" si="40"/>
        <v>0</v>
      </c>
      <c r="L267" s="6">
        <f t="shared" si="39"/>
        <v>0</v>
      </c>
      <c r="M267" s="17">
        <f>VLOOKUP(B267,Encargos!$A$8:$B$652,2,0)</f>
        <v>2.4659999999999999E-3</v>
      </c>
    </row>
    <row r="268" spans="1:13" x14ac:dyDescent="0.35">
      <c r="A268">
        <f t="shared" ref="A268:A331" si="46">A267-1</f>
        <v>102</v>
      </c>
      <c r="B268" s="1">
        <v>52597</v>
      </c>
      <c r="C268" s="6">
        <f t="shared" si="41"/>
        <v>0</v>
      </c>
      <c r="D268" s="6">
        <f t="shared" si="42"/>
        <v>0</v>
      </c>
      <c r="E268" s="6">
        <f t="shared" si="45"/>
        <v>0</v>
      </c>
      <c r="F268" s="6"/>
      <c r="G268" s="6"/>
      <c r="H268" s="6">
        <f t="shared" si="38"/>
        <v>0</v>
      </c>
      <c r="I268" s="6">
        <f t="shared" si="43"/>
        <v>0</v>
      </c>
      <c r="J268" s="6">
        <f t="shared" si="44"/>
        <v>0</v>
      </c>
      <c r="K268" s="6">
        <f t="shared" si="40"/>
        <v>0</v>
      </c>
      <c r="L268" s="6">
        <f t="shared" si="39"/>
        <v>0</v>
      </c>
      <c r="M268" s="17">
        <f>VLOOKUP(B268,Encargos!$A$8:$B$652,2,0)</f>
        <v>2.4659999999999999E-3</v>
      </c>
    </row>
    <row r="269" spans="1:13" x14ac:dyDescent="0.35">
      <c r="A269">
        <f t="shared" si="46"/>
        <v>101</v>
      </c>
      <c r="B269" s="1">
        <v>52628</v>
      </c>
      <c r="C269" s="6">
        <f t="shared" si="41"/>
        <v>0</v>
      </c>
      <c r="D269" s="6">
        <f t="shared" si="42"/>
        <v>0</v>
      </c>
      <c r="E269" s="6">
        <f t="shared" si="45"/>
        <v>0</v>
      </c>
      <c r="F269" s="6"/>
      <c r="G269" s="6"/>
      <c r="H269" s="6">
        <f t="shared" si="38"/>
        <v>0</v>
      </c>
      <c r="I269" s="6">
        <f t="shared" si="43"/>
        <v>0</v>
      </c>
      <c r="J269" s="6">
        <f t="shared" si="44"/>
        <v>0</v>
      </c>
      <c r="K269" s="6">
        <f t="shared" si="40"/>
        <v>0</v>
      </c>
      <c r="L269" s="6">
        <f t="shared" si="39"/>
        <v>0</v>
      </c>
      <c r="M269" s="17">
        <f>VLOOKUP(B269,Encargos!$A$8:$B$652,2,0)</f>
        <v>2.4659999999999999E-3</v>
      </c>
    </row>
    <row r="270" spans="1:13" x14ac:dyDescent="0.35">
      <c r="A270">
        <f t="shared" si="46"/>
        <v>100</v>
      </c>
      <c r="B270" s="1">
        <v>52657</v>
      </c>
      <c r="C270" s="6">
        <f t="shared" si="41"/>
        <v>0</v>
      </c>
      <c r="D270" s="6">
        <f t="shared" si="42"/>
        <v>0</v>
      </c>
      <c r="E270" s="6">
        <f t="shared" si="45"/>
        <v>0</v>
      </c>
      <c r="F270" s="6"/>
      <c r="G270" s="6"/>
      <c r="H270" s="6">
        <f t="shared" si="38"/>
        <v>0</v>
      </c>
      <c r="I270" s="6">
        <f t="shared" si="43"/>
        <v>0</v>
      </c>
      <c r="J270" s="6">
        <f t="shared" si="44"/>
        <v>0</v>
      </c>
      <c r="K270" s="6">
        <f t="shared" si="40"/>
        <v>0</v>
      </c>
      <c r="L270" s="6">
        <f t="shared" si="39"/>
        <v>0</v>
      </c>
      <c r="M270" s="17">
        <f>VLOOKUP(B270,Encargos!$A$8:$B$652,2,0)</f>
        <v>2.4659999999999999E-3</v>
      </c>
    </row>
    <row r="271" spans="1:13" x14ac:dyDescent="0.35">
      <c r="A271">
        <f t="shared" si="46"/>
        <v>99</v>
      </c>
      <c r="B271" s="1">
        <v>52688</v>
      </c>
      <c r="C271" s="6">
        <f t="shared" si="41"/>
        <v>0</v>
      </c>
      <c r="D271" s="6">
        <f t="shared" si="42"/>
        <v>0</v>
      </c>
      <c r="E271" s="6">
        <f t="shared" si="45"/>
        <v>0</v>
      </c>
      <c r="F271" s="6"/>
      <c r="G271" s="6"/>
      <c r="H271" s="6">
        <f t="shared" si="38"/>
        <v>0</v>
      </c>
      <c r="I271" s="6">
        <f t="shared" si="43"/>
        <v>0</v>
      </c>
      <c r="J271" s="6">
        <f t="shared" si="44"/>
        <v>0</v>
      </c>
      <c r="K271" s="6">
        <f t="shared" si="40"/>
        <v>0</v>
      </c>
      <c r="L271" s="6">
        <f t="shared" si="39"/>
        <v>0</v>
      </c>
      <c r="M271" s="17">
        <f>VLOOKUP(B271,Encargos!$A$8:$B$652,2,0)</f>
        <v>2.4659999999999999E-3</v>
      </c>
    </row>
    <row r="272" spans="1:13" x14ac:dyDescent="0.35">
      <c r="A272">
        <f t="shared" si="46"/>
        <v>98</v>
      </c>
      <c r="B272" s="1">
        <v>52718</v>
      </c>
      <c r="C272" s="6">
        <f t="shared" si="41"/>
        <v>0</v>
      </c>
      <c r="D272" s="6">
        <f t="shared" si="42"/>
        <v>0</v>
      </c>
      <c r="E272" s="6">
        <f t="shared" si="45"/>
        <v>0</v>
      </c>
      <c r="F272" s="6"/>
      <c r="G272" s="6"/>
      <c r="H272" s="6">
        <f t="shared" si="38"/>
        <v>0</v>
      </c>
      <c r="I272" s="6">
        <f t="shared" si="43"/>
        <v>0</v>
      </c>
      <c r="J272" s="6">
        <f t="shared" si="44"/>
        <v>0</v>
      </c>
      <c r="K272" s="6">
        <f t="shared" si="40"/>
        <v>0</v>
      </c>
      <c r="L272" s="6">
        <f t="shared" si="39"/>
        <v>0</v>
      </c>
      <c r="M272" s="17">
        <f>VLOOKUP(B272,Encargos!$A$8:$B$652,2,0)</f>
        <v>2.4659999999999999E-3</v>
      </c>
    </row>
    <row r="273" spans="1:13" x14ac:dyDescent="0.35">
      <c r="A273">
        <f t="shared" si="46"/>
        <v>97</v>
      </c>
      <c r="B273" s="1">
        <v>52749</v>
      </c>
      <c r="C273" s="6">
        <f t="shared" si="41"/>
        <v>0</v>
      </c>
      <c r="D273" s="6">
        <f t="shared" si="42"/>
        <v>0</v>
      </c>
      <c r="E273" s="6">
        <f t="shared" si="45"/>
        <v>0</v>
      </c>
      <c r="F273" s="6"/>
      <c r="G273" s="6"/>
      <c r="H273" s="6">
        <f t="shared" si="38"/>
        <v>0</v>
      </c>
      <c r="I273" s="6">
        <f t="shared" si="43"/>
        <v>0</v>
      </c>
      <c r="J273" s="6">
        <f t="shared" si="44"/>
        <v>0</v>
      </c>
      <c r="K273" s="6">
        <f t="shared" si="40"/>
        <v>0</v>
      </c>
      <c r="L273" s="6">
        <f t="shared" si="39"/>
        <v>0</v>
      </c>
      <c r="M273" s="17">
        <f>VLOOKUP(B273,Encargos!$A$8:$B$652,2,0)</f>
        <v>2.4659999999999999E-3</v>
      </c>
    </row>
    <row r="274" spans="1:13" x14ac:dyDescent="0.35">
      <c r="A274">
        <f t="shared" si="46"/>
        <v>96</v>
      </c>
      <c r="B274" s="1">
        <v>52779</v>
      </c>
      <c r="C274" s="6">
        <f t="shared" si="41"/>
        <v>0</v>
      </c>
      <c r="D274" s="6">
        <f t="shared" si="42"/>
        <v>0</v>
      </c>
      <c r="E274" s="6">
        <f t="shared" si="45"/>
        <v>0</v>
      </c>
      <c r="F274" s="6"/>
      <c r="G274" s="6"/>
      <c r="H274" s="6">
        <f t="shared" si="38"/>
        <v>0</v>
      </c>
      <c r="I274" s="6">
        <f t="shared" si="43"/>
        <v>0</v>
      </c>
      <c r="J274" s="6">
        <f t="shared" si="44"/>
        <v>0</v>
      </c>
      <c r="K274" s="6">
        <f t="shared" si="40"/>
        <v>0</v>
      </c>
      <c r="L274" s="6">
        <f t="shared" si="39"/>
        <v>0</v>
      </c>
      <c r="M274" s="17">
        <f>VLOOKUP(B274,Encargos!$A$8:$B$652,2,0)</f>
        <v>2.4659999999999999E-3</v>
      </c>
    </row>
    <row r="275" spans="1:13" x14ac:dyDescent="0.35">
      <c r="A275">
        <f t="shared" si="46"/>
        <v>95</v>
      </c>
      <c r="B275" s="1">
        <v>52810</v>
      </c>
      <c r="C275" s="6">
        <f t="shared" si="41"/>
        <v>0</v>
      </c>
      <c r="D275" s="6">
        <f t="shared" si="42"/>
        <v>0</v>
      </c>
      <c r="E275" s="6">
        <f t="shared" si="45"/>
        <v>0</v>
      </c>
      <c r="F275" s="6"/>
      <c r="G275" s="6"/>
      <c r="H275" s="6">
        <f t="shared" si="38"/>
        <v>0</v>
      </c>
      <c r="I275" s="6">
        <f t="shared" si="43"/>
        <v>0</v>
      </c>
      <c r="J275" s="6">
        <f t="shared" si="44"/>
        <v>0</v>
      </c>
      <c r="K275" s="6">
        <f t="shared" si="40"/>
        <v>0</v>
      </c>
      <c r="L275" s="6">
        <f t="shared" si="39"/>
        <v>0</v>
      </c>
      <c r="M275" s="17">
        <f>VLOOKUP(B275,Encargos!$A$8:$B$652,2,0)</f>
        <v>2.4659999999999999E-3</v>
      </c>
    </row>
    <row r="276" spans="1:13" x14ac:dyDescent="0.35">
      <c r="A276">
        <f t="shared" si="46"/>
        <v>94</v>
      </c>
      <c r="B276" s="1">
        <v>52841</v>
      </c>
      <c r="C276" s="6">
        <f t="shared" si="41"/>
        <v>0</v>
      </c>
      <c r="D276" s="6">
        <f t="shared" si="42"/>
        <v>0</v>
      </c>
      <c r="E276" s="6">
        <f t="shared" si="45"/>
        <v>0</v>
      </c>
      <c r="F276" s="6"/>
      <c r="G276" s="6"/>
      <c r="H276" s="6">
        <f t="shared" si="38"/>
        <v>0</v>
      </c>
      <c r="I276" s="6">
        <f t="shared" si="43"/>
        <v>0</v>
      </c>
      <c r="J276" s="6">
        <f t="shared" si="44"/>
        <v>0</v>
      </c>
      <c r="K276" s="6">
        <f t="shared" si="40"/>
        <v>0</v>
      </c>
      <c r="L276" s="6">
        <f t="shared" si="39"/>
        <v>0</v>
      </c>
      <c r="M276" s="17">
        <f>VLOOKUP(B276,Encargos!$A$8:$B$652,2,0)</f>
        <v>2.4659999999999999E-3</v>
      </c>
    </row>
    <row r="277" spans="1:13" x14ac:dyDescent="0.35">
      <c r="A277">
        <f t="shared" si="46"/>
        <v>93</v>
      </c>
      <c r="B277" s="1">
        <v>52871</v>
      </c>
      <c r="C277" s="6">
        <f t="shared" si="41"/>
        <v>0</v>
      </c>
      <c r="D277" s="6">
        <f t="shared" si="42"/>
        <v>0</v>
      </c>
      <c r="E277" s="6">
        <f t="shared" si="45"/>
        <v>0</v>
      </c>
      <c r="F277" s="6"/>
      <c r="G277" s="6"/>
      <c r="H277" s="6">
        <f t="shared" si="38"/>
        <v>0</v>
      </c>
      <c r="I277" s="6">
        <f t="shared" si="43"/>
        <v>0</v>
      </c>
      <c r="J277" s="6">
        <f t="shared" si="44"/>
        <v>0</v>
      </c>
      <c r="K277" s="6">
        <f t="shared" si="40"/>
        <v>0</v>
      </c>
      <c r="L277" s="6">
        <f t="shared" si="39"/>
        <v>0</v>
      </c>
      <c r="M277" s="17">
        <f>VLOOKUP(B277,Encargos!$A$8:$B$652,2,0)</f>
        <v>2.4659999999999999E-3</v>
      </c>
    </row>
    <row r="278" spans="1:13" x14ac:dyDescent="0.35">
      <c r="A278">
        <f t="shared" si="46"/>
        <v>92</v>
      </c>
      <c r="B278" s="1">
        <v>52902</v>
      </c>
      <c r="C278" s="6">
        <f t="shared" si="41"/>
        <v>0</v>
      </c>
      <c r="D278" s="6">
        <f t="shared" si="42"/>
        <v>0</v>
      </c>
      <c r="E278" s="6">
        <f t="shared" si="45"/>
        <v>0</v>
      </c>
      <c r="F278" s="6"/>
      <c r="G278" s="6"/>
      <c r="H278" s="6">
        <f t="shared" si="38"/>
        <v>0</v>
      </c>
      <c r="I278" s="6">
        <f t="shared" si="43"/>
        <v>0</v>
      </c>
      <c r="J278" s="6">
        <f t="shared" si="44"/>
        <v>0</v>
      </c>
      <c r="K278" s="6">
        <f t="shared" si="40"/>
        <v>0</v>
      </c>
      <c r="L278" s="6">
        <f t="shared" si="39"/>
        <v>0</v>
      </c>
      <c r="M278" s="17">
        <f>VLOOKUP(B278,Encargos!$A$8:$B$652,2,0)</f>
        <v>2.4659999999999999E-3</v>
      </c>
    </row>
    <row r="279" spans="1:13" x14ac:dyDescent="0.35">
      <c r="A279">
        <f t="shared" si="46"/>
        <v>91</v>
      </c>
      <c r="B279" s="1">
        <v>52932</v>
      </c>
      <c r="C279" s="6">
        <f t="shared" si="41"/>
        <v>0</v>
      </c>
      <c r="D279" s="6">
        <f t="shared" si="42"/>
        <v>0</v>
      </c>
      <c r="E279" s="6">
        <f t="shared" si="45"/>
        <v>0</v>
      </c>
      <c r="F279" s="6"/>
      <c r="G279" s="6"/>
      <c r="H279" s="6">
        <f t="shared" si="38"/>
        <v>0</v>
      </c>
      <c r="I279" s="6">
        <f t="shared" si="43"/>
        <v>0</v>
      </c>
      <c r="J279" s="6">
        <f t="shared" si="44"/>
        <v>0</v>
      </c>
      <c r="K279" s="6">
        <f t="shared" si="40"/>
        <v>0</v>
      </c>
      <c r="L279" s="6">
        <f t="shared" si="39"/>
        <v>0</v>
      </c>
      <c r="M279" s="17">
        <f>VLOOKUP(B279,Encargos!$A$8:$B$652,2,0)</f>
        <v>2.4659999999999999E-3</v>
      </c>
    </row>
    <row r="280" spans="1:13" x14ac:dyDescent="0.35">
      <c r="A280">
        <f t="shared" si="46"/>
        <v>90</v>
      </c>
      <c r="B280" s="1">
        <v>52963</v>
      </c>
      <c r="C280" s="6">
        <f t="shared" si="41"/>
        <v>0</v>
      </c>
      <c r="D280" s="6">
        <f t="shared" si="42"/>
        <v>0</v>
      </c>
      <c r="E280" s="6">
        <f t="shared" si="45"/>
        <v>0</v>
      </c>
      <c r="F280" s="6"/>
      <c r="G280" s="6"/>
      <c r="H280" s="6">
        <f t="shared" si="38"/>
        <v>0</v>
      </c>
      <c r="I280" s="6">
        <f t="shared" si="43"/>
        <v>0</v>
      </c>
      <c r="J280" s="6">
        <f t="shared" si="44"/>
        <v>0</v>
      </c>
      <c r="K280" s="6">
        <f t="shared" si="40"/>
        <v>0</v>
      </c>
      <c r="L280" s="6">
        <f t="shared" si="39"/>
        <v>0</v>
      </c>
      <c r="M280" s="17">
        <f>VLOOKUP(B280,Encargos!$A$8:$B$652,2,0)</f>
        <v>2.4659999999999999E-3</v>
      </c>
    </row>
    <row r="281" spans="1:13" x14ac:dyDescent="0.35">
      <c r="A281">
        <f t="shared" si="46"/>
        <v>89</v>
      </c>
      <c r="B281" s="1">
        <v>52994</v>
      </c>
      <c r="C281" s="6">
        <f t="shared" si="41"/>
        <v>0</v>
      </c>
      <c r="D281" s="6">
        <f t="shared" si="42"/>
        <v>0</v>
      </c>
      <c r="E281" s="6">
        <f t="shared" si="45"/>
        <v>0</v>
      </c>
      <c r="F281" s="6"/>
      <c r="G281" s="6"/>
      <c r="H281" s="6">
        <f t="shared" si="38"/>
        <v>0</v>
      </c>
      <c r="I281" s="6">
        <f t="shared" si="43"/>
        <v>0</v>
      </c>
      <c r="J281" s="6">
        <f t="shared" si="44"/>
        <v>0</v>
      </c>
      <c r="K281" s="6">
        <f t="shared" si="40"/>
        <v>0</v>
      </c>
      <c r="L281" s="6">
        <f t="shared" si="39"/>
        <v>0</v>
      </c>
      <c r="M281" s="17">
        <f>VLOOKUP(B281,Encargos!$A$8:$B$652,2,0)</f>
        <v>2.4659999999999999E-3</v>
      </c>
    </row>
    <row r="282" spans="1:13" x14ac:dyDescent="0.35">
      <c r="A282">
        <f t="shared" si="46"/>
        <v>88</v>
      </c>
      <c r="B282" s="1">
        <v>53022</v>
      </c>
      <c r="C282" s="6">
        <f t="shared" si="41"/>
        <v>0</v>
      </c>
      <c r="D282" s="6">
        <f t="shared" si="42"/>
        <v>0</v>
      </c>
      <c r="E282" s="6">
        <f t="shared" si="45"/>
        <v>0</v>
      </c>
      <c r="F282" s="6"/>
      <c r="G282" s="6"/>
      <c r="H282" s="6">
        <f t="shared" si="38"/>
        <v>0</v>
      </c>
      <c r="I282" s="6">
        <f t="shared" si="43"/>
        <v>0</v>
      </c>
      <c r="J282" s="6">
        <f t="shared" si="44"/>
        <v>0</v>
      </c>
      <c r="K282" s="6">
        <f t="shared" si="40"/>
        <v>0</v>
      </c>
      <c r="L282" s="6">
        <f t="shared" si="39"/>
        <v>0</v>
      </c>
      <c r="M282" s="17">
        <f>VLOOKUP(B282,Encargos!$A$8:$B$652,2,0)</f>
        <v>2.4659999999999999E-3</v>
      </c>
    </row>
    <row r="283" spans="1:13" x14ac:dyDescent="0.35">
      <c r="A283">
        <f t="shared" si="46"/>
        <v>87</v>
      </c>
      <c r="B283" s="1">
        <v>53053</v>
      </c>
      <c r="C283" s="6">
        <f t="shared" si="41"/>
        <v>0</v>
      </c>
      <c r="D283" s="6">
        <f t="shared" si="42"/>
        <v>0</v>
      </c>
      <c r="E283" s="6">
        <f t="shared" si="45"/>
        <v>0</v>
      </c>
      <c r="F283" s="6"/>
      <c r="G283" s="6"/>
      <c r="H283" s="6">
        <f t="shared" si="38"/>
        <v>0</v>
      </c>
      <c r="I283" s="6">
        <f t="shared" si="43"/>
        <v>0</v>
      </c>
      <c r="J283" s="6">
        <f t="shared" si="44"/>
        <v>0</v>
      </c>
      <c r="K283" s="6">
        <f t="shared" si="40"/>
        <v>0</v>
      </c>
      <c r="L283" s="6">
        <f t="shared" si="39"/>
        <v>0</v>
      </c>
      <c r="M283" s="17">
        <f>VLOOKUP(B283,Encargos!$A$8:$B$652,2,0)</f>
        <v>2.4659999999999999E-3</v>
      </c>
    </row>
    <row r="284" spans="1:13" x14ac:dyDescent="0.35">
      <c r="A284">
        <f t="shared" si="46"/>
        <v>86</v>
      </c>
      <c r="B284" s="1">
        <v>53083</v>
      </c>
      <c r="C284" s="6">
        <f t="shared" si="41"/>
        <v>0</v>
      </c>
      <c r="D284" s="6">
        <f t="shared" si="42"/>
        <v>0</v>
      </c>
      <c r="E284" s="6">
        <f t="shared" si="45"/>
        <v>0</v>
      </c>
      <c r="F284" s="6"/>
      <c r="G284" s="6"/>
      <c r="H284" s="6">
        <f t="shared" si="38"/>
        <v>0</v>
      </c>
      <c r="I284" s="6">
        <f t="shared" si="43"/>
        <v>0</v>
      </c>
      <c r="J284" s="6">
        <f t="shared" si="44"/>
        <v>0</v>
      </c>
      <c r="K284" s="6">
        <f t="shared" si="40"/>
        <v>0</v>
      </c>
      <c r="L284" s="6">
        <f t="shared" si="39"/>
        <v>0</v>
      </c>
      <c r="M284" s="17">
        <f>VLOOKUP(B284,Encargos!$A$8:$B$652,2,0)</f>
        <v>2.4659999999999999E-3</v>
      </c>
    </row>
    <row r="285" spans="1:13" x14ac:dyDescent="0.35">
      <c r="A285">
        <f t="shared" si="46"/>
        <v>85</v>
      </c>
      <c r="B285" s="1">
        <v>53114</v>
      </c>
      <c r="C285" s="6">
        <f t="shared" si="41"/>
        <v>0</v>
      </c>
      <c r="D285" s="6">
        <f t="shared" si="42"/>
        <v>0</v>
      </c>
      <c r="E285" s="6">
        <f t="shared" si="45"/>
        <v>0</v>
      </c>
      <c r="F285" s="6"/>
      <c r="G285" s="6"/>
      <c r="H285" s="6">
        <f t="shared" si="38"/>
        <v>0</v>
      </c>
      <c r="I285" s="6">
        <f t="shared" si="43"/>
        <v>0</v>
      </c>
      <c r="J285" s="6">
        <f t="shared" si="44"/>
        <v>0</v>
      </c>
      <c r="K285" s="6">
        <f t="shared" si="40"/>
        <v>0</v>
      </c>
      <c r="L285" s="6">
        <f t="shared" si="39"/>
        <v>0</v>
      </c>
      <c r="M285" s="17">
        <f>VLOOKUP(B285,Encargos!$A$8:$B$652,2,0)</f>
        <v>2.4659999999999999E-3</v>
      </c>
    </row>
    <row r="286" spans="1:13" x14ac:dyDescent="0.35">
      <c r="A286">
        <f t="shared" si="46"/>
        <v>84</v>
      </c>
      <c r="B286" s="1">
        <v>53144</v>
      </c>
      <c r="C286" s="6">
        <f t="shared" si="41"/>
        <v>0</v>
      </c>
      <c r="D286" s="6">
        <f t="shared" si="42"/>
        <v>0</v>
      </c>
      <c r="E286" s="6">
        <f t="shared" si="45"/>
        <v>0</v>
      </c>
      <c r="F286" s="6"/>
      <c r="G286" s="6"/>
      <c r="H286" s="6">
        <f t="shared" si="38"/>
        <v>0</v>
      </c>
      <c r="I286" s="6">
        <f t="shared" si="43"/>
        <v>0</v>
      </c>
      <c r="J286" s="6">
        <f t="shared" si="44"/>
        <v>0</v>
      </c>
      <c r="K286" s="6">
        <f t="shared" si="40"/>
        <v>0</v>
      </c>
      <c r="L286" s="6">
        <f t="shared" si="39"/>
        <v>0</v>
      </c>
      <c r="M286" s="17">
        <f>VLOOKUP(B286,Encargos!$A$8:$B$652,2,0)</f>
        <v>2.4659999999999999E-3</v>
      </c>
    </row>
    <row r="287" spans="1:13" x14ac:dyDescent="0.35">
      <c r="A287">
        <f t="shared" si="46"/>
        <v>83</v>
      </c>
      <c r="B287" s="1">
        <v>53175</v>
      </c>
      <c r="C287" s="6">
        <f t="shared" si="41"/>
        <v>0</v>
      </c>
      <c r="D287" s="6">
        <f t="shared" si="42"/>
        <v>0</v>
      </c>
      <c r="E287" s="6">
        <f t="shared" si="45"/>
        <v>0</v>
      </c>
      <c r="F287" s="6"/>
      <c r="G287" s="6"/>
      <c r="H287" s="6">
        <f t="shared" si="38"/>
        <v>0</v>
      </c>
      <c r="I287" s="6">
        <f t="shared" si="43"/>
        <v>0</v>
      </c>
      <c r="J287" s="6">
        <f t="shared" si="44"/>
        <v>0</v>
      </c>
      <c r="K287" s="6">
        <f t="shared" si="40"/>
        <v>0</v>
      </c>
      <c r="L287" s="6">
        <f t="shared" si="39"/>
        <v>0</v>
      </c>
      <c r="M287" s="17">
        <f>VLOOKUP(B287,Encargos!$A$8:$B$652,2,0)</f>
        <v>2.4659999999999999E-3</v>
      </c>
    </row>
    <row r="288" spans="1:13" x14ac:dyDescent="0.35">
      <c r="A288">
        <f t="shared" si="46"/>
        <v>82</v>
      </c>
      <c r="B288" s="1">
        <v>53206</v>
      </c>
      <c r="C288" s="6">
        <f t="shared" si="41"/>
        <v>0</v>
      </c>
      <c r="D288" s="6">
        <f t="shared" si="42"/>
        <v>0</v>
      </c>
      <c r="E288" s="6">
        <f t="shared" si="45"/>
        <v>0</v>
      </c>
      <c r="F288" s="6"/>
      <c r="G288" s="6"/>
      <c r="H288" s="6">
        <f t="shared" si="38"/>
        <v>0</v>
      </c>
      <c r="I288" s="6">
        <f t="shared" si="43"/>
        <v>0</v>
      </c>
      <c r="J288" s="6">
        <f t="shared" si="44"/>
        <v>0</v>
      </c>
      <c r="K288" s="6">
        <f t="shared" si="40"/>
        <v>0</v>
      </c>
      <c r="L288" s="6">
        <f t="shared" si="39"/>
        <v>0</v>
      </c>
      <c r="M288" s="17">
        <f>VLOOKUP(B288,Encargos!$A$8:$B$652,2,0)</f>
        <v>2.4659999999999999E-3</v>
      </c>
    </row>
    <row r="289" spans="1:13" x14ac:dyDescent="0.35">
      <c r="A289">
        <f t="shared" si="46"/>
        <v>81</v>
      </c>
      <c r="B289" s="1">
        <v>53236</v>
      </c>
      <c r="C289" s="6">
        <f t="shared" si="41"/>
        <v>0</v>
      </c>
      <c r="D289" s="6">
        <f t="shared" si="42"/>
        <v>0</v>
      </c>
      <c r="E289" s="6">
        <f t="shared" si="45"/>
        <v>0</v>
      </c>
      <c r="F289" s="6"/>
      <c r="G289" s="6"/>
      <c r="H289" s="6">
        <f t="shared" si="38"/>
        <v>0</v>
      </c>
      <c r="I289" s="6">
        <f t="shared" si="43"/>
        <v>0</v>
      </c>
      <c r="J289" s="6">
        <f t="shared" si="44"/>
        <v>0</v>
      </c>
      <c r="K289" s="6">
        <f t="shared" si="40"/>
        <v>0</v>
      </c>
      <c r="L289" s="6">
        <f t="shared" si="39"/>
        <v>0</v>
      </c>
      <c r="M289" s="17">
        <f>VLOOKUP(B289,Encargos!$A$8:$B$652,2,0)</f>
        <v>2.4659999999999999E-3</v>
      </c>
    </row>
    <row r="290" spans="1:13" x14ac:dyDescent="0.35">
      <c r="A290">
        <f t="shared" si="46"/>
        <v>80</v>
      </c>
      <c r="B290" s="1">
        <v>53267</v>
      </c>
      <c r="C290" s="6">
        <f t="shared" si="41"/>
        <v>0</v>
      </c>
      <c r="D290" s="6">
        <f t="shared" si="42"/>
        <v>0</v>
      </c>
      <c r="E290" s="6">
        <f t="shared" si="45"/>
        <v>0</v>
      </c>
      <c r="F290" s="6"/>
      <c r="G290" s="6"/>
      <c r="H290" s="6">
        <f t="shared" si="38"/>
        <v>0</v>
      </c>
      <c r="I290" s="6">
        <f t="shared" si="43"/>
        <v>0</v>
      </c>
      <c r="J290" s="6">
        <f t="shared" si="44"/>
        <v>0</v>
      </c>
      <c r="K290" s="6">
        <f t="shared" si="40"/>
        <v>0</v>
      </c>
      <c r="L290" s="6">
        <f t="shared" si="39"/>
        <v>0</v>
      </c>
      <c r="M290" s="17">
        <f>VLOOKUP(B290,Encargos!$A$8:$B$652,2,0)</f>
        <v>2.4659999999999999E-3</v>
      </c>
    </row>
    <row r="291" spans="1:13" x14ac:dyDescent="0.35">
      <c r="A291">
        <f t="shared" si="46"/>
        <v>79</v>
      </c>
      <c r="B291" s="1">
        <v>53297</v>
      </c>
      <c r="C291" s="6">
        <f t="shared" si="41"/>
        <v>0</v>
      </c>
      <c r="D291" s="6">
        <f t="shared" si="42"/>
        <v>0</v>
      </c>
      <c r="E291" s="6">
        <f t="shared" si="45"/>
        <v>0</v>
      </c>
      <c r="F291" s="6"/>
      <c r="G291" s="6"/>
      <c r="H291" s="6">
        <f t="shared" si="38"/>
        <v>0</v>
      </c>
      <c r="I291" s="6">
        <f t="shared" si="43"/>
        <v>0</v>
      </c>
      <c r="J291" s="6">
        <f t="shared" si="44"/>
        <v>0</v>
      </c>
      <c r="K291" s="6">
        <f t="shared" si="40"/>
        <v>0</v>
      </c>
      <c r="L291" s="6">
        <f t="shared" si="39"/>
        <v>0</v>
      </c>
      <c r="M291" s="17">
        <f>VLOOKUP(B291,Encargos!$A$8:$B$652,2,0)</f>
        <v>2.4659999999999999E-3</v>
      </c>
    </row>
    <row r="292" spans="1:13" x14ac:dyDescent="0.35">
      <c r="A292">
        <f t="shared" si="46"/>
        <v>78</v>
      </c>
      <c r="B292" s="1">
        <v>53328</v>
      </c>
      <c r="C292" s="6">
        <f t="shared" si="41"/>
        <v>0</v>
      </c>
      <c r="D292" s="6">
        <f t="shared" si="42"/>
        <v>0</v>
      </c>
      <c r="E292" s="6">
        <f t="shared" si="45"/>
        <v>0</v>
      </c>
      <c r="F292" s="6"/>
      <c r="G292" s="6"/>
      <c r="H292" s="6">
        <f t="shared" si="38"/>
        <v>0</v>
      </c>
      <c r="I292" s="6">
        <f t="shared" si="43"/>
        <v>0</v>
      </c>
      <c r="J292" s="6">
        <f t="shared" si="44"/>
        <v>0</v>
      </c>
      <c r="K292" s="6">
        <f t="shared" si="40"/>
        <v>0</v>
      </c>
      <c r="L292" s="6">
        <f t="shared" si="39"/>
        <v>0</v>
      </c>
      <c r="M292" s="17">
        <f>VLOOKUP(B292,Encargos!$A$8:$B$652,2,0)</f>
        <v>2.4659999999999999E-3</v>
      </c>
    </row>
    <row r="293" spans="1:13" x14ac:dyDescent="0.35">
      <c r="A293">
        <f t="shared" si="46"/>
        <v>77</v>
      </c>
      <c r="B293" s="1">
        <v>53359</v>
      </c>
      <c r="C293" s="6">
        <f t="shared" si="41"/>
        <v>0</v>
      </c>
      <c r="D293" s="6">
        <f t="shared" si="42"/>
        <v>0</v>
      </c>
      <c r="E293" s="6">
        <f t="shared" si="45"/>
        <v>0</v>
      </c>
      <c r="F293" s="6"/>
      <c r="G293" s="6"/>
      <c r="H293" s="6">
        <f t="shared" si="38"/>
        <v>0</v>
      </c>
      <c r="I293" s="6">
        <f t="shared" si="43"/>
        <v>0</v>
      </c>
      <c r="J293" s="6">
        <f t="shared" si="44"/>
        <v>0</v>
      </c>
      <c r="K293" s="6">
        <f t="shared" si="40"/>
        <v>0</v>
      </c>
      <c r="L293" s="6">
        <f t="shared" si="39"/>
        <v>0</v>
      </c>
      <c r="M293" s="17">
        <f>VLOOKUP(B293,Encargos!$A$8:$B$652,2,0)</f>
        <v>2.4659999999999999E-3</v>
      </c>
    </row>
    <row r="294" spans="1:13" x14ac:dyDescent="0.35">
      <c r="A294">
        <f t="shared" si="46"/>
        <v>76</v>
      </c>
      <c r="B294" s="1">
        <v>53387</v>
      </c>
      <c r="C294" s="6">
        <f t="shared" si="41"/>
        <v>0</v>
      </c>
      <c r="D294" s="6">
        <f t="shared" si="42"/>
        <v>0</v>
      </c>
      <c r="E294" s="6">
        <f t="shared" si="45"/>
        <v>0</v>
      </c>
      <c r="F294" s="6"/>
      <c r="G294" s="6"/>
      <c r="H294" s="6">
        <f t="shared" si="38"/>
        <v>0</v>
      </c>
      <c r="I294" s="6">
        <f t="shared" si="43"/>
        <v>0</v>
      </c>
      <c r="J294" s="6">
        <f t="shared" si="44"/>
        <v>0</v>
      </c>
      <c r="K294" s="6">
        <f t="shared" si="40"/>
        <v>0</v>
      </c>
      <c r="L294" s="6">
        <f t="shared" si="39"/>
        <v>0</v>
      </c>
      <c r="M294" s="17">
        <f>VLOOKUP(B294,Encargos!$A$8:$B$652,2,0)</f>
        <v>2.4659999999999999E-3</v>
      </c>
    </row>
    <row r="295" spans="1:13" x14ac:dyDescent="0.35">
      <c r="A295">
        <f t="shared" si="46"/>
        <v>75</v>
      </c>
      <c r="B295" s="1">
        <v>53418</v>
      </c>
      <c r="C295" s="6">
        <f t="shared" si="41"/>
        <v>0</v>
      </c>
      <c r="D295" s="6">
        <f t="shared" si="42"/>
        <v>0</v>
      </c>
      <c r="E295" s="6">
        <f t="shared" si="45"/>
        <v>0</v>
      </c>
      <c r="F295" s="6"/>
      <c r="G295" s="6"/>
      <c r="H295" s="6">
        <f t="shared" si="38"/>
        <v>0</v>
      </c>
      <c r="I295" s="6">
        <f t="shared" si="43"/>
        <v>0</v>
      </c>
      <c r="J295" s="6">
        <f t="shared" si="44"/>
        <v>0</v>
      </c>
      <c r="K295" s="6">
        <f t="shared" si="40"/>
        <v>0</v>
      </c>
      <c r="L295" s="6">
        <f t="shared" si="39"/>
        <v>0</v>
      </c>
      <c r="M295" s="17">
        <f>VLOOKUP(B295,Encargos!$A$8:$B$652,2,0)</f>
        <v>2.4659999999999999E-3</v>
      </c>
    </row>
    <row r="296" spans="1:13" x14ac:dyDescent="0.35">
      <c r="A296">
        <f t="shared" si="46"/>
        <v>74</v>
      </c>
      <c r="B296" s="1">
        <v>53448</v>
      </c>
      <c r="C296" s="6">
        <f t="shared" si="41"/>
        <v>0</v>
      </c>
      <c r="D296" s="6">
        <f t="shared" si="42"/>
        <v>0</v>
      </c>
      <c r="E296" s="6">
        <f t="shared" si="45"/>
        <v>0</v>
      </c>
      <c r="F296" s="6"/>
      <c r="G296" s="6"/>
      <c r="H296" s="6">
        <f t="shared" si="38"/>
        <v>0</v>
      </c>
      <c r="I296" s="6">
        <f t="shared" si="43"/>
        <v>0</v>
      </c>
      <c r="J296" s="6">
        <f t="shared" si="44"/>
        <v>0</v>
      </c>
      <c r="K296" s="6">
        <f t="shared" si="40"/>
        <v>0</v>
      </c>
      <c r="L296" s="6">
        <f t="shared" si="39"/>
        <v>0</v>
      </c>
      <c r="M296" s="17">
        <f>VLOOKUP(B296,Encargos!$A$8:$B$652,2,0)</f>
        <v>2.4659999999999999E-3</v>
      </c>
    </row>
    <row r="297" spans="1:13" x14ac:dyDescent="0.35">
      <c r="A297">
        <f t="shared" si="46"/>
        <v>73</v>
      </c>
      <c r="B297" s="1">
        <v>53479</v>
      </c>
      <c r="C297" s="6">
        <f t="shared" si="41"/>
        <v>0</v>
      </c>
      <c r="D297" s="6">
        <f t="shared" si="42"/>
        <v>0</v>
      </c>
      <c r="E297" s="6">
        <f t="shared" si="45"/>
        <v>0</v>
      </c>
      <c r="F297" s="6"/>
      <c r="G297" s="6"/>
      <c r="H297" s="6">
        <f t="shared" si="38"/>
        <v>0</v>
      </c>
      <c r="I297" s="6">
        <f t="shared" si="43"/>
        <v>0</v>
      </c>
      <c r="J297" s="6">
        <f t="shared" si="44"/>
        <v>0</v>
      </c>
      <c r="K297" s="6">
        <f t="shared" si="40"/>
        <v>0</v>
      </c>
      <c r="L297" s="6">
        <f t="shared" si="39"/>
        <v>0</v>
      </c>
      <c r="M297" s="17">
        <f>VLOOKUP(B297,Encargos!$A$8:$B$652,2,0)</f>
        <v>2.4659999999999999E-3</v>
      </c>
    </row>
    <row r="298" spans="1:13" x14ac:dyDescent="0.35">
      <c r="A298">
        <f t="shared" si="46"/>
        <v>72</v>
      </c>
      <c r="B298" s="1">
        <v>53509</v>
      </c>
      <c r="C298" s="6">
        <f t="shared" si="41"/>
        <v>0</v>
      </c>
      <c r="D298" s="6">
        <f t="shared" si="42"/>
        <v>0</v>
      </c>
      <c r="E298" s="6">
        <f t="shared" si="45"/>
        <v>0</v>
      </c>
      <c r="F298" s="6"/>
      <c r="G298" s="6"/>
      <c r="H298" s="6">
        <f t="shared" si="38"/>
        <v>0</v>
      </c>
      <c r="I298" s="6">
        <f t="shared" si="43"/>
        <v>0</v>
      </c>
      <c r="J298" s="6">
        <f t="shared" si="44"/>
        <v>0</v>
      </c>
      <c r="K298" s="6">
        <f t="shared" si="40"/>
        <v>0</v>
      </c>
      <c r="L298" s="6">
        <f t="shared" si="39"/>
        <v>0</v>
      </c>
      <c r="M298" s="17">
        <f>VLOOKUP(B298,Encargos!$A$8:$B$652,2,0)</f>
        <v>2.4659999999999999E-3</v>
      </c>
    </row>
    <row r="299" spans="1:13" x14ac:dyDescent="0.35">
      <c r="A299">
        <f t="shared" si="46"/>
        <v>71</v>
      </c>
      <c r="B299" s="1">
        <v>53540</v>
      </c>
      <c r="C299" s="6">
        <f t="shared" si="41"/>
        <v>0</v>
      </c>
      <c r="D299" s="6">
        <f t="shared" si="42"/>
        <v>0</v>
      </c>
      <c r="E299" s="6">
        <f t="shared" si="45"/>
        <v>0</v>
      </c>
      <c r="F299" s="6"/>
      <c r="G299" s="6"/>
      <c r="H299" s="6">
        <f t="shared" si="38"/>
        <v>0</v>
      </c>
      <c r="I299" s="6">
        <f t="shared" si="43"/>
        <v>0</v>
      </c>
      <c r="J299" s="6">
        <f t="shared" si="44"/>
        <v>0</v>
      </c>
      <c r="K299" s="6">
        <f t="shared" si="40"/>
        <v>0</v>
      </c>
      <c r="L299" s="6">
        <f t="shared" si="39"/>
        <v>0</v>
      </c>
      <c r="M299" s="17">
        <f>VLOOKUP(B299,Encargos!$A$8:$B$652,2,0)</f>
        <v>2.4659999999999999E-3</v>
      </c>
    </row>
    <row r="300" spans="1:13" x14ac:dyDescent="0.35">
      <c r="A300">
        <f t="shared" si="46"/>
        <v>70</v>
      </c>
      <c r="B300" s="1">
        <v>53571</v>
      </c>
      <c r="C300" s="6">
        <f t="shared" si="41"/>
        <v>0</v>
      </c>
      <c r="D300" s="6">
        <f t="shared" si="42"/>
        <v>0</v>
      </c>
      <c r="E300" s="6">
        <f t="shared" si="45"/>
        <v>0</v>
      </c>
      <c r="F300" s="6"/>
      <c r="G300" s="6"/>
      <c r="H300" s="6">
        <f t="shared" si="38"/>
        <v>0</v>
      </c>
      <c r="I300" s="6">
        <f t="shared" si="43"/>
        <v>0</v>
      </c>
      <c r="J300" s="6">
        <f t="shared" si="44"/>
        <v>0</v>
      </c>
      <c r="K300" s="6">
        <f t="shared" si="40"/>
        <v>0</v>
      </c>
      <c r="L300" s="6">
        <f t="shared" si="39"/>
        <v>0</v>
      </c>
      <c r="M300" s="17">
        <f>VLOOKUP(B300,Encargos!$A$8:$B$652,2,0)</f>
        <v>2.4659999999999999E-3</v>
      </c>
    </row>
    <row r="301" spans="1:13" x14ac:dyDescent="0.35">
      <c r="A301">
        <f t="shared" si="46"/>
        <v>69</v>
      </c>
      <c r="B301" s="1">
        <v>53601</v>
      </c>
      <c r="C301" s="6">
        <f t="shared" si="41"/>
        <v>0</v>
      </c>
      <c r="D301" s="6">
        <f t="shared" si="42"/>
        <v>0</v>
      </c>
      <c r="E301" s="6">
        <f t="shared" si="45"/>
        <v>0</v>
      </c>
      <c r="F301" s="6"/>
      <c r="G301" s="6"/>
      <c r="H301" s="6">
        <f t="shared" si="38"/>
        <v>0</v>
      </c>
      <c r="I301" s="6">
        <f t="shared" si="43"/>
        <v>0</v>
      </c>
      <c r="J301" s="6">
        <f t="shared" si="44"/>
        <v>0</v>
      </c>
      <c r="K301" s="6">
        <f t="shared" si="40"/>
        <v>0</v>
      </c>
      <c r="L301" s="6">
        <f t="shared" si="39"/>
        <v>0</v>
      </c>
      <c r="M301" s="17">
        <f>VLOOKUP(B301,Encargos!$A$8:$B$652,2,0)</f>
        <v>2.4659999999999999E-3</v>
      </c>
    </row>
    <row r="302" spans="1:13" x14ac:dyDescent="0.35">
      <c r="A302">
        <f t="shared" si="46"/>
        <v>68</v>
      </c>
      <c r="B302" s="1">
        <v>53632</v>
      </c>
      <c r="C302" s="6">
        <f t="shared" si="41"/>
        <v>0</v>
      </c>
      <c r="D302" s="6">
        <f t="shared" si="42"/>
        <v>0</v>
      </c>
      <c r="E302" s="6">
        <f t="shared" si="45"/>
        <v>0</v>
      </c>
      <c r="F302" s="6"/>
      <c r="G302" s="6"/>
      <c r="H302" s="6">
        <f t="shared" si="38"/>
        <v>0</v>
      </c>
      <c r="I302" s="6">
        <f t="shared" si="43"/>
        <v>0</v>
      </c>
      <c r="J302" s="6">
        <f t="shared" si="44"/>
        <v>0</v>
      </c>
      <c r="K302" s="6">
        <f t="shared" si="40"/>
        <v>0</v>
      </c>
      <c r="L302" s="6">
        <f t="shared" si="39"/>
        <v>0</v>
      </c>
      <c r="M302" s="17">
        <f>VLOOKUP(B302,Encargos!$A$8:$B$652,2,0)</f>
        <v>2.4659999999999999E-3</v>
      </c>
    </row>
    <row r="303" spans="1:13" x14ac:dyDescent="0.35">
      <c r="A303">
        <f t="shared" si="46"/>
        <v>67</v>
      </c>
      <c r="B303" s="1">
        <v>53662</v>
      </c>
      <c r="C303" s="6">
        <f t="shared" si="41"/>
        <v>0</v>
      </c>
      <c r="D303" s="6">
        <f t="shared" si="42"/>
        <v>0</v>
      </c>
      <c r="E303" s="6">
        <f t="shared" si="45"/>
        <v>0</v>
      </c>
      <c r="F303" s="6"/>
      <c r="G303" s="6"/>
      <c r="H303" s="6">
        <f t="shared" si="38"/>
        <v>0</v>
      </c>
      <c r="I303" s="6">
        <f t="shared" si="43"/>
        <v>0</v>
      </c>
      <c r="J303" s="6">
        <f t="shared" si="44"/>
        <v>0</v>
      </c>
      <c r="K303" s="6">
        <f t="shared" si="40"/>
        <v>0</v>
      </c>
      <c r="L303" s="6">
        <f t="shared" si="39"/>
        <v>0</v>
      </c>
      <c r="M303" s="17">
        <f>VLOOKUP(B303,Encargos!$A$8:$B$652,2,0)</f>
        <v>2.4659999999999999E-3</v>
      </c>
    </row>
    <row r="304" spans="1:13" x14ac:dyDescent="0.35">
      <c r="A304">
        <f t="shared" si="46"/>
        <v>66</v>
      </c>
      <c r="B304" s="1">
        <v>53693</v>
      </c>
      <c r="C304" s="6">
        <f t="shared" si="41"/>
        <v>0</v>
      </c>
      <c r="D304" s="6">
        <f t="shared" si="42"/>
        <v>0</v>
      </c>
      <c r="E304" s="6">
        <f t="shared" si="45"/>
        <v>0</v>
      </c>
      <c r="F304" s="6"/>
      <c r="G304" s="6"/>
      <c r="H304" s="6">
        <f t="shared" si="38"/>
        <v>0</v>
      </c>
      <c r="I304" s="6">
        <f t="shared" si="43"/>
        <v>0</v>
      </c>
      <c r="J304" s="6">
        <f t="shared" si="44"/>
        <v>0</v>
      </c>
      <c r="K304" s="6">
        <f t="shared" si="40"/>
        <v>0</v>
      </c>
      <c r="L304" s="6">
        <f t="shared" si="39"/>
        <v>0</v>
      </c>
      <c r="M304" s="17">
        <f>VLOOKUP(B304,Encargos!$A$8:$B$652,2,0)</f>
        <v>2.4659999999999999E-3</v>
      </c>
    </row>
    <row r="305" spans="1:13" x14ac:dyDescent="0.35">
      <c r="A305">
        <f t="shared" si="46"/>
        <v>65</v>
      </c>
      <c r="B305" s="1">
        <v>53724</v>
      </c>
      <c r="C305" s="6">
        <f t="shared" si="41"/>
        <v>0</v>
      </c>
      <c r="D305" s="6">
        <f t="shared" si="42"/>
        <v>0</v>
      </c>
      <c r="E305" s="6">
        <f t="shared" si="45"/>
        <v>0</v>
      </c>
      <c r="F305" s="6"/>
      <c r="G305" s="6"/>
      <c r="H305" s="6">
        <f t="shared" si="38"/>
        <v>0</v>
      </c>
      <c r="I305" s="6">
        <f t="shared" si="43"/>
        <v>0</v>
      </c>
      <c r="J305" s="6">
        <f t="shared" si="44"/>
        <v>0</v>
      </c>
      <c r="K305" s="6">
        <f t="shared" si="40"/>
        <v>0</v>
      </c>
      <c r="L305" s="6">
        <f t="shared" si="39"/>
        <v>0</v>
      </c>
      <c r="M305" s="17">
        <f>VLOOKUP(B305,Encargos!$A$8:$B$652,2,0)</f>
        <v>2.4659999999999999E-3</v>
      </c>
    </row>
    <row r="306" spans="1:13" x14ac:dyDescent="0.35">
      <c r="A306">
        <f t="shared" si="46"/>
        <v>64</v>
      </c>
      <c r="B306" s="1">
        <v>53752</v>
      </c>
      <c r="C306" s="6">
        <f t="shared" si="41"/>
        <v>0</v>
      </c>
      <c r="D306" s="6">
        <f t="shared" si="42"/>
        <v>0</v>
      </c>
      <c r="E306" s="6">
        <f t="shared" si="45"/>
        <v>0</v>
      </c>
      <c r="F306" s="6"/>
      <c r="G306" s="6"/>
      <c r="H306" s="6">
        <f t="shared" si="38"/>
        <v>0</v>
      </c>
      <c r="I306" s="6">
        <f t="shared" si="43"/>
        <v>0</v>
      </c>
      <c r="J306" s="6">
        <f t="shared" si="44"/>
        <v>0</v>
      </c>
      <c r="K306" s="6">
        <f t="shared" si="40"/>
        <v>0</v>
      </c>
      <c r="L306" s="6">
        <f t="shared" si="39"/>
        <v>0</v>
      </c>
      <c r="M306" s="17">
        <f>VLOOKUP(B306,Encargos!$A$8:$B$652,2,0)</f>
        <v>2.4659999999999999E-3</v>
      </c>
    </row>
    <row r="307" spans="1:13" x14ac:dyDescent="0.35">
      <c r="A307">
        <f t="shared" si="46"/>
        <v>63</v>
      </c>
      <c r="B307" s="1">
        <v>53783</v>
      </c>
      <c r="C307" s="6">
        <f t="shared" si="41"/>
        <v>0</v>
      </c>
      <c r="D307" s="6">
        <f t="shared" si="42"/>
        <v>0</v>
      </c>
      <c r="E307" s="6">
        <f t="shared" si="45"/>
        <v>0</v>
      </c>
      <c r="F307" s="6"/>
      <c r="G307" s="6"/>
      <c r="H307" s="6">
        <f t="shared" si="38"/>
        <v>0</v>
      </c>
      <c r="I307" s="6">
        <f t="shared" si="43"/>
        <v>0</v>
      </c>
      <c r="J307" s="6">
        <f t="shared" si="44"/>
        <v>0</v>
      </c>
      <c r="K307" s="6">
        <f t="shared" si="40"/>
        <v>0</v>
      </c>
      <c r="L307" s="6">
        <f t="shared" si="39"/>
        <v>0</v>
      </c>
      <c r="M307" s="17">
        <f>VLOOKUP(B307,Encargos!$A$8:$B$652,2,0)</f>
        <v>2.4659999999999999E-3</v>
      </c>
    </row>
    <row r="308" spans="1:13" x14ac:dyDescent="0.35">
      <c r="A308">
        <f t="shared" si="46"/>
        <v>62</v>
      </c>
      <c r="B308" s="1">
        <v>53813</v>
      </c>
      <c r="C308" s="6">
        <f t="shared" si="41"/>
        <v>0</v>
      </c>
      <c r="D308" s="6">
        <f t="shared" si="42"/>
        <v>0</v>
      </c>
      <c r="E308" s="6">
        <f t="shared" si="45"/>
        <v>0</v>
      </c>
      <c r="F308" s="6"/>
      <c r="G308" s="6"/>
      <c r="H308" s="6">
        <f t="shared" si="38"/>
        <v>0</v>
      </c>
      <c r="I308" s="6">
        <f t="shared" si="43"/>
        <v>0</v>
      </c>
      <c r="J308" s="6">
        <f t="shared" si="44"/>
        <v>0</v>
      </c>
      <c r="K308" s="6">
        <f t="shared" si="40"/>
        <v>0</v>
      </c>
      <c r="L308" s="6">
        <f t="shared" si="39"/>
        <v>0</v>
      </c>
      <c r="M308" s="17">
        <f>VLOOKUP(B308,Encargos!$A$8:$B$652,2,0)</f>
        <v>2.4659999999999999E-3</v>
      </c>
    </row>
    <row r="309" spans="1:13" x14ac:dyDescent="0.35">
      <c r="A309">
        <f t="shared" si="46"/>
        <v>61</v>
      </c>
      <c r="B309" s="1">
        <v>53844</v>
      </c>
      <c r="C309" s="6">
        <f t="shared" si="41"/>
        <v>0</v>
      </c>
      <c r="D309" s="6">
        <f t="shared" si="42"/>
        <v>0</v>
      </c>
      <c r="E309" s="6">
        <f t="shared" si="45"/>
        <v>0</v>
      </c>
      <c r="F309" s="6"/>
      <c r="G309" s="6"/>
      <c r="H309" s="6">
        <f t="shared" si="38"/>
        <v>0</v>
      </c>
      <c r="I309" s="6">
        <f t="shared" si="43"/>
        <v>0</v>
      </c>
      <c r="J309" s="6">
        <f t="shared" si="44"/>
        <v>0</v>
      </c>
      <c r="K309" s="6">
        <f t="shared" si="40"/>
        <v>0</v>
      </c>
      <c r="L309" s="6">
        <f t="shared" si="39"/>
        <v>0</v>
      </c>
      <c r="M309" s="17">
        <f>VLOOKUP(B309,Encargos!$A$8:$B$652,2,0)</f>
        <v>2.4659999999999999E-3</v>
      </c>
    </row>
    <row r="310" spans="1:13" x14ac:dyDescent="0.35">
      <c r="A310">
        <f t="shared" si="46"/>
        <v>60</v>
      </c>
      <c r="B310" s="1">
        <v>53874</v>
      </c>
      <c r="C310" s="6">
        <f t="shared" si="41"/>
        <v>0</v>
      </c>
      <c r="D310" s="6">
        <f t="shared" si="42"/>
        <v>0</v>
      </c>
      <c r="E310" s="6">
        <f t="shared" si="45"/>
        <v>0</v>
      </c>
      <c r="F310" s="6"/>
      <c r="G310" s="6"/>
      <c r="H310" s="6">
        <f t="shared" si="38"/>
        <v>0</v>
      </c>
      <c r="I310" s="6">
        <f t="shared" si="43"/>
        <v>0</v>
      </c>
      <c r="J310" s="6">
        <f t="shared" si="44"/>
        <v>0</v>
      </c>
      <c r="K310" s="6">
        <f t="shared" si="40"/>
        <v>0</v>
      </c>
      <c r="L310" s="6">
        <f t="shared" si="39"/>
        <v>0</v>
      </c>
      <c r="M310" s="17">
        <f>VLOOKUP(B310,Encargos!$A$8:$B$652,2,0)</f>
        <v>2.4659999999999999E-3</v>
      </c>
    </row>
    <row r="311" spans="1:13" x14ac:dyDescent="0.35">
      <c r="A311">
        <f t="shared" si="46"/>
        <v>59</v>
      </c>
      <c r="B311" s="1">
        <v>53905</v>
      </c>
      <c r="C311" s="6">
        <f t="shared" si="41"/>
        <v>0</v>
      </c>
      <c r="D311" s="6">
        <f t="shared" si="42"/>
        <v>0</v>
      </c>
      <c r="E311" s="6">
        <f t="shared" si="45"/>
        <v>0</v>
      </c>
      <c r="F311" s="6"/>
      <c r="G311" s="6"/>
      <c r="H311" s="6">
        <f t="shared" si="38"/>
        <v>0</v>
      </c>
      <c r="I311" s="6">
        <f t="shared" si="43"/>
        <v>0</v>
      </c>
      <c r="J311" s="6">
        <f t="shared" si="44"/>
        <v>0</v>
      </c>
      <c r="K311" s="6">
        <f t="shared" si="40"/>
        <v>0</v>
      </c>
      <c r="L311" s="6">
        <f t="shared" si="39"/>
        <v>0</v>
      </c>
      <c r="M311" s="17">
        <f>VLOOKUP(B311,Encargos!$A$8:$B$652,2,0)</f>
        <v>2.4659999999999999E-3</v>
      </c>
    </row>
    <row r="312" spans="1:13" x14ac:dyDescent="0.35">
      <c r="A312">
        <f t="shared" si="46"/>
        <v>58</v>
      </c>
      <c r="B312" s="1">
        <v>53936</v>
      </c>
      <c r="C312" s="6">
        <f t="shared" si="41"/>
        <v>0</v>
      </c>
      <c r="D312" s="6">
        <f t="shared" si="42"/>
        <v>0</v>
      </c>
      <c r="E312" s="6">
        <f t="shared" si="45"/>
        <v>0</v>
      </c>
      <c r="F312" s="6"/>
      <c r="G312" s="6"/>
      <c r="H312" s="6">
        <f t="shared" si="38"/>
        <v>0</v>
      </c>
      <c r="I312" s="6">
        <f t="shared" si="43"/>
        <v>0</v>
      </c>
      <c r="J312" s="6">
        <f t="shared" si="44"/>
        <v>0</v>
      </c>
      <c r="K312" s="6">
        <f t="shared" si="40"/>
        <v>0</v>
      </c>
      <c r="L312" s="6">
        <f t="shared" si="39"/>
        <v>0</v>
      </c>
      <c r="M312" s="17">
        <f>VLOOKUP(B312,Encargos!$A$8:$B$652,2,0)</f>
        <v>2.4659999999999999E-3</v>
      </c>
    </row>
    <row r="313" spans="1:13" x14ac:dyDescent="0.35">
      <c r="A313">
        <f t="shared" si="46"/>
        <v>57</v>
      </c>
      <c r="B313" s="1">
        <v>53966</v>
      </c>
      <c r="C313" s="6">
        <f t="shared" si="41"/>
        <v>0</v>
      </c>
      <c r="D313" s="6">
        <f t="shared" si="42"/>
        <v>0</v>
      </c>
      <c r="E313" s="6">
        <f t="shared" si="45"/>
        <v>0</v>
      </c>
      <c r="F313" s="6"/>
      <c r="G313" s="6"/>
      <c r="H313" s="6">
        <f t="shared" si="38"/>
        <v>0</v>
      </c>
      <c r="I313" s="6">
        <f t="shared" si="43"/>
        <v>0</v>
      </c>
      <c r="J313" s="6">
        <f t="shared" si="44"/>
        <v>0</v>
      </c>
      <c r="K313" s="6">
        <f t="shared" si="40"/>
        <v>0</v>
      </c>
      <c r="L313" s="6">
        <f t="shared" si="39"/>
        <v>0</v>
      </c>
      <c r="M313" s="17">
        <f>VLOOKUP(B313,Encargos!$A$8:$B$652,2,0)</f>
        <v>2.4659999999999999E-3</v>
      </c>
    </row>
    <row r="314" spans="1:13" x14ac:dyDescent="0.35">
      <c r="A314">
        <f t="shared" si="46"/>
        <v>56</v>
      </c>
      <c r="B314" s="1">
        <v>53997</v>
      </c>
      <c r="C314" s="6">
        <f t="shared" si="41"/>
        <v>0</v>
      </c>
      <c r="D314" s="6">
        <f t="shared" si="42"/>
        <v>0</v>
      </c>
      <c r="E314" s="6">
        <f t="shared" si="45"/>
        <v>0</v>
      </c>
      <c r="F314" s="6"/>
      <c r="G314" s="6"/>
      <c r="H314" s="6">
        <f t="shared" si="38"/>
        <v>0</v>
      </c>
      <c r="I314" s="6">
        <f t="shared" si="43"/>
        <v>0</v>
      </c>
      <c r="J314" s="6">
        <f t="shared" si="44"/>
        <v>0</v>
      </c>
      <c r="K314" s="6">
        <f t="shared" si="40"/>
        <v>0</v>
      </c>
      <c r="L314" s="6">
        <f t="shared" si="39"/>
        <v>0</v>
      </c>
      <c r="M314" s="17">
        <f>VLOOKUP(B314,Encargos!$A$8:$B$652,2,0)</f>
        <v>2.4659999999999999E-3</v>
      </c>
    </row>
    <row r="315" spans="1:13" x14ac:dyDescent="0.35">
      <c r="A315">
        <f t="shared" si="46"/>
        <v>55</v>
      </c>
      <c r="B315" s="1">
        <v>54027</v>
      </c>
      <c r="C315" s="6">
        <f t="shared" si="41"/>
        <v>0</v>
      </c>
      <c r="D315" s="6">
        <f t="shared" si="42"/>
        <v>0</v>
      </c>
      <c r="E315" s="6">
        <f t="shared" si="45"/>
        <v>0</v>
      </c>
      <c r="F315" s="6"/>
      <c r="G315" s="6"/>
      <c r="H315" s="6">
        <f t="shared" si="38"/>
        <v>0</v>
      </c>
      <c r="I315" s="6">
        <f t="shared" si="43"/>
        <v>0</v>
      </c>
      <c r="J315" s="6">
        <f t="shared" si="44"/>
        <v>0</v>
      </c>
      <c r="K315" s="6">
        <f t="shared" si="40"/>
        <v>0</v>
      </c>
      <c r="L315" s="6">
        <f t="shared" si="39"/>
        <v>0</v>
      </c>
      <c r="M315" s="17">
        <f>VLOOKUP(B315,Encargos!$A$8:$B$652,2,0)</f>
        <v>2.4659999999999999E-3</v>
      </c>
    </row>
    <row r="316" spans="1:13" x14ac:dyDescent="0.35">
      <c r="A316">
        <f t="shared" si="46"/>
        <v>54</v>
      </c>
      <c r="B316" s="1">
        <v>54058</v>
      </c>
      <c r="C316" s="6">
        <f t="shared" si="41"/>
        <v>0</v>
      </c>
      <c r="D316" s="6">
        <f t="shared" si="42"/>
        <v>0</v>
      </c>
      <c r="E316" s="6">
        <f t="shared" si="45"/>
        <v>0</v>
      </c>
      <c r="F316" s="6"/>
      <c r="G316" s="6"/>
      <c r="H316" s="6">
        <f t="shared" si="38"/>
        <v>0</v>
      </c>
      <c r="I316" s="6">
        <f t="shared" si="43"/>
        <v>0</v>
      </c>
      <c r="J316" s="6">
        <f t="shared" si="44"/>
        <v>0</v>
      </c>
      <c r="K316" s="6">
        <f t="shared" si="40"/>
        <v>0</v>
      </c>
      <c r="L316" s="6">
        <f t="shared" si="39"/>
        <v>0</v>
      </c>
      <c r="M316" s="17">
        <f>VLOOKUP(B316,Encargos!$A$8:$B$652,2,0)</f>
        <v>2.4659999999999999E-3</v>
      </c>
    </row>
    <row r="317" spans="1:13" x14ac:dyDescent="0.35">
      <c r="A317">
        <f t="shared" si="46"/>
        <v>53</v>
      </c>
      <c r="B317" s="1">
        <v>54089</v>
      </c>
      <c r="C317" s="6">
        <f t="shared" si="41"/>
        <v>0</v>
      </c>
      <c r="D317" s="6">
        <f t="shared" si="42"/>
        <v>0</v>
      </c>
      <c r="E317" s="6">
        <f t="shared" si="45"/>
        <v>0</v>
      </c>
      <c r="F317" s="6"/>
      <c r="G317" s="6"/>
      <c r="H317" s="6">
        <f t="shared" si="38"/>
        <v>0</v>
      </c>
      <c r="I317" s="6">
        <f t="shared" si="43"/>
        <v>0</v>
      </c>
      <c r="J317" s="6">
        <f t="shared" si="44"/>
        <v>0</v>
      </c>
      <c r="K317" s="6">
        <f t="shared" si="40"/>
        <v>0</v>
      </c>
      <c r="L317" s="6">
        <f t="shared" si="39"/>
        <v>0</v>
      </c>
      <c r="M317" s="17">
        <f>VLOOKUP(B317,Encargos!$A$8:$B$652,2,0)</f>
        <v>2.4659999999999999E-3</v>
      </c>
    </row>
    <row r="318" spans="1:13" x14ac:dyDescent="0.35">
      <c r="A318">
        <f t="shared" si="46"/>
        <v>52</v>
      </c>
      <c r="B318" s="1">
        <v>54118</v>
      </c>
      <c r="C318" s="6">
        <f t="shared" si="41"/>
        <v>0</v>
      </c>
      <c r="D318" s="6">
        <f t="shared" si="42"/>
        <v>0</v>
      </c>
      <c r="E318" s="6">
        <f t="shared" si="45"/>
        <v>0</v>
      </c>
      <c r="F318" s="6"/>
      <c r="G318" s="6"/>
      <c r="H318" s="6">
        <f t="shared" si="38"/>
        <v>0</v>
      </c>
      <c r="I318" s="6">
        <f t="shared" si="43"/>
        <v>0</v>
      </c>
      <c r="J318" s="6">
        <f t="shared" si="44"/>
        <v>0</v>
      </c>
      <c r="K318" s="6">
        <f t="shared" si="40"/>
        <v>0</v>
      </c>
      <c r="L318" s="6">
        <f t="shared" si="39"/>
        <v>0</v>
      </c>
      <c r="M318" s="17">
        <f>VLOOKUP(B318,Encargos!$A$8:$B$652,2,0)</f>
        <v>2.4659999999999999E-3</v>
      </c>
    </row>
    <row r="319" spans="1:13" x14ac:dyDescent="0.35">
      <c r="A319">
        <f t="shared" si="46"/>
        <v>51</v>
      </c>
      <c r="B319" s="1">
        <v>54149</v>
      </c>
      <c r="C319" s="6">
        <f t="shared" si="41"/>
        <v>0</v>
      </c>
      <c r="D319" s="6">
        <f t="shared" si="42"/>
        <v>0</v>
      </c>
      <c r="E319" s="6">
        <f t="shared" si="45"/>
        <v>0</v>
      </c>
      <c r="F319" s="6"/>
      <c r="G319" s="6"/>
      <c r="H319" s="6">
        <f t="shared" si="38"/>
        <v>0</v>
      </c>
      <c r="I319" s="6">
        <f t="shared" si="43"/>
        <v>0</v>
      </c>
      <c r="J319" s="6">
        <f t="shared" si="44"/>
        <v>0</v>
      </c>
      <c r="K319" s="6">
        <f t="shared" si="40"/>
        <v>0</v>
      </c>
      <c r="L319" s="6">
        <f t="shared" si="39"/>
        <v>0</v>
      </c>
      <c r="M319" s="17">
        <f>VLOOKUP(B319,Encargos!$A$8:$B$652,2,0)</f>
        <v>2.4659999999999999E-3</v>
      </c>
    </row>
    <row r="320" spans="1:13" x14ac:dyDescent="0.35">
      <c r="A320">
        <f t="shared" si="46"/>
        <v>50</v>
      </c>
      <c r="B320" s="1">
        <v>54179</v>
      </c>
      <c r="C320" s="6">
        <f t="shared" si="41"/>
        <v>0</v>
      </c>
      <c r="D320" s="6">
        <f t="shared" si="42"/>
        <v>0</v>
      </c>
      <c r="E320" s="6">
        <f t="shared" si="45"/>
        <v>0</v>
      </c>
      <c r="F320" s="6"/>
      <c r="G320" s="6"/>
      <c r="H320" s="6">
        <f t="shared" si="38"/>
        <v>0</v>
      </c>
      <c r="I320" s="6">
        <f t="shared" si="43"/>
        <v>0</v>
      </c>
      <c r="J320" s="6">
        <f t="shared" si="44"/>
        <v>0</v>
      </c>
      <c r="K320" s="6">
        <f t="shared" si="40"/>
        <v>0</v>
      </c>
      <c r="L320" s="6">
        <f t="shared" si="39"/>
        <v>0</v>
      </c>
      <c r="M320" s="17">
        <f>VLOOKUP(B320,Encargos!$A$8:$B$652,2,0)</f>
        <v>2.4659999999999999E-3</v>
      </c>
    </row>
    <row r="321" spans="1:13" x14ac:dyDescent="0.35">
      <c r="A321">
        <f t="shared" si="46"/>
        <v>49</v>
      </c>
      <c r="B321" s="1">
        <v>54210</v>
      </c>
      <c r="C321" s="6">
        <f t="shared" si="41"/>
        <v>0</v>
      </c>
      <c r="D321" s="6">
        <f t="shared" si="42"/>
        <v>0</v>
      </c>
      <c r="E321" s="6">
        <f t="shared" si="45"/>
        <v>0</v>
      </c>
      <c r="F321" s="6"/>
      <c r="G321" s="6"/>
      <c r="H321" s="6">
        <f t="shared" si="38"/>
        <v>0</v>
      </c>
      <c r="I321" s="6">
        <f t="shared" si="43"/>
        <v>0</v>
      </c>
      <c r="J321" s="6">
        <f t="shared" si="44"/>
        <v>0</v>
      </c>
      <c r="K321" s="6">
        <f t="shared" si="40"/>
        <v>0</v>
      </c>
      <c r="L321" s="6">
        <f t="shared" si="39"/>
        <v>0</v>
      </c>
      <c r="M321" s="17">
        <f>VLOOKUP(B321,Encargos!$A$8:$B$652,2,0)</f>
        <v>2.4659999999999999E-3</v>
      </c>
    </row>
    <row r="322" spans="1:13" x14ac:dyDescent="0.35">
      <c r="A322">
        <f t="shared" si="46"/>
        <v>48</v>
      </c>
      <c r="B322" s="1">
        <v>54240</v>
      </c>
      <c r="C322" s="6">
        <f t="shared" si="41"/>
        <v>0</v>
      </c>
      <c r="D322" s="6">
        <f t="shared" si="42"/>
        <v>0</v>
      </c>
      <c r="E322" s="6">
        <f t="shared" si="45"/>
        <v>0</v>
      </c>
      <c r="F322" s="6"/>
      <c r="G322" s="6"/>
      <c r="H322" s="6">
        <f t="shared" si="38"/>
        <v>0</v>
      </c>
      <c r="I322" s="6">
        <f t="shared" si="43"/>
        <v>0</v>
      </c>
      <c r="J322" s="6">
        <f t="shared" si="44"/>
        <v>0</v>
      </c>
      <c r="K322" s="6">
        <f t="shared" si="40"/>
        <v>0</v>
      </c>
      <c r="L322" s="6">
        <f t="shared" si="39"/>
        <v>0</v>
      </c>
      <c r="M322" s="17">
        <f>VLOOKUP(B322,Encargos!$A$8:$B$652,2,0)</f>
        <v>2.4659999999999999E-3</v>
      </c>
    </row>
    <row r="323" spans="1:13" x14ac:dyDescent="0.35">
      <c r="A323">
        <f t="shared" si="46"/>
        <v>47</v>
      </c>
      <c r="B323" s="1">
        <v>54271</v>
      </c>
      <c r="C323" s="6">
        <f t="shared" si="41"/>
        <v>0</v>
      </c>
      <c r="D323" s="6">
        <f t="shared" si="42"/>
        <v>0</v>
      </c>
      <c r="E323" s="6">
        <f t="shared" si="45"/>
        <v>0</v>
      </c>
      <c r="F323" s="6"/>
      <c r="G323" s="6"/>
      <c r="H323" s="6">
        <f t="shared" si="38"/>
        <v>0</v>
      </c>
      <c r="I323" s="6">
        <f t="shared" si="43"/>
        <v>0</v>
      </c>
      <c r="J323" s="6">
        <f t="shared" si="44"/>
        <v>0</v>
      </c>
      <c r="K323" s="6">
        <f t="shared" si="40"/>
        <v>0</v>
      </c>
      <c r="L323" s="6">
        <f t="shared" si="39"/>
        <v>0</v>
      </c>
      <c r="M323" s="17">
        <f>VLOOKUP(B323,Encargos!$A$8:$B$652,2,0)</f>
        <v>2.4659999999999999E-3</v>
      </c>
    </row>
    <row r="324" spans="1:13" x14ac:dyDescent="0.35">
      <c r="A324">
        <f t="shared" si="46"/>
        <v>46</v>
      </c>
      <c r="B324" s="1">
        <v>54302</v>
      </c>
      <c r="C324" s="6">
        <f t="shared" si="41"/>
        <v>0</v>
      </c>
      <c r="D324" s="6">
        <f t="shared" si="42"/>
        <v>0</v>
      </c>
      <c r="E324" s="6">
        <f t="shared" si="45"/>
        <v>0</v>
      </c>
      <c r="F324" s="6"/>
      <c r="G324" s="6"/>
      <c r="H324" s="6">
        <f t="shared" si="38"/>
        <v>0</v>
      </c>
      <c r="I324" s="6">
        <f t="shared" si="43"/>
        <v>0</v>
      </c>
      <c r="J324" s="6">
        <f t="shared" si="44"/>
        <v>0</v>
      </c>
      <c r="K324" s="6">
        <f t="shared" si="40"/>
        <v>0</v>
      </c>
      <c r="L324" s="6">
        <f t="shared" si="39"/>
        <v>0</v>
      </c>
      <c r="M324" s="17">
        <f>VLOOKUP(B324,Encargos!$A$8:$B$652,2,0)</f>
        <v>2.4659999999999999E-3</v>
      </c>
    </row>
    <row r="325" spans="1:13" x14ac:dyDescent="0.35">
      <c r="A325">
        <f t="shared" si="46"/>
        <v>45</v>
      </c>
      <c r="B325" s="1">
        <v>54332</v>
      </c>
      <c r="C325" s="6">
        <f t="shared" si="41"/>
        <v>0</v>
      </c>
      <c r="D325" s="6">
        <f t="shared" si="42"/>
        <v>0</v>
      </c>
      <c r="E325" s="6">
        <f t="shared" si="45"/>
        <v>0</v>
      </c>
      <c r="F325" s="6"/>
      <c r="G325" s="6"/>
      <c r="H325" s="6">
        <f t="shared" ref="H325:H369" si="47">SUM(E325:G325)*$N$4</f>
        <v>0</v>
      </c>
      <c r="I325" s="6">
        <f t="shared" si="43"/>
        <v>0</v>
      </c>
      <c r="J325" s="6">
        <f t="shared" si="44"/>
        <v>0</v>
      </c>
      <c r="K325" s="6">
        <f t="shared" si="40"/>
        <v>0</v>
      </c>
      <c r="L325" s="6">
        <f t="shared" ref="L325:L366" si="48">SUM(E325:H325)-I325</f>
        <v>0</v>
      </c>
      <c r="M325" s="17">
        <f>VLOOKUP(B325,Encargos!$A$8:$B$652,2,0)</f>
        <v>2.4659999999999999E-3</v>
      </c>
    </row>
    <row r="326" spans="1:13" x14ac:dyDescent="0.35">
      <c r="A326">
        <f t="shared" si="46"/>
        <v>44</v>
      </c>
      <c r="B326" s="1">
        <v>54363</v>
      </c>
      <c r="C326" s="6">
        <f t="shared" si="41"/>
        <v>0</v>
      </c>
      <c r="D326" s="6">
        <f t="shared" si="42"/>
        <v>0</v>
      </c>
      <c r="E326" s="6">
        <f t="shared" si="45"/>
        <v>0</v>
      </c>
      <c r="F326" s="6"/>
      <c r="G326" s="6"/>
      <c r="H326" s="6">
        <f t="shared" si="47"/>
        <v>0</v>
      </c>
      <c r="I326" s="6">
        <f t="shared" si="43"/>
        <v>0</v>
      </c>
      <c r="J326" s="6">
        <f t="shared" si="44"/>
        <v>0</v>
      </c>
      <c r="K326" s="6">
        <f t="shared" si="40"/>
        <v>0</v>
      </c>
      <c r="L326" s="6">
        <f t="shared" si="48"/>
        <v>0</v>
      </c>
      <c r="M326" s="17">
        <f>VLOOKUP(B326,Encargos!$A$8:$B$652,2,0)</f>
        <v>2.4659999999999999E-3</v>
      </c>
    </row>
    <row r="327" spans="1:13" x14ac:dyDescent="0.35">
      <c r="A327">
        <f t="shared" si="46"/>
        <v>43</v>
      </c>
      <c r="B327" s="1">
        <v>54393</v>
      </c>
      <c r="C327" s="6">
        <f t="shared" si="41"/>
        <v>0</v>
      </c>
      <c r="D327" s="6">
        <f t="shared" si="42"/>
        <v>0</v>
      </c>
      <c r="E327" s="6">
        <f t="shared" si="45"/>
        <v>0</v>
      </c>
      <c r="F327" s="6"/>
      <c r="G327" s="6"/>
      <c r="H327" s="6">
        <f t="shared" si="47"/>
        <v>0</v>
      </c>
      <c r="I327" s="6">
        <f t="shared" si="43"/>
        <v>0</v>
      </c>
      <c r="J327" s="6">
        <f t="shared" si="44"/>
        <v>0</v>
      </c>
      <c r="K327" s="6">
        <f t="shared" ref="K327:K369" si="49">I327-J327</f>
        <v>0</v>
      </c>
      <c r="L327" s="6">
        <f t="shared" si="48"/>
        <v>0</v>
      </c>
      <c r="M327" s="17">
        <f>VLOOKUP(B327,Encargos!$A$8:$B$652,2,0)</f>
        <v>2.4659999999999999E-3</v>
      </c>
    </row>
    <row r="328" spans="1:13" x14ac:dyDescent="0.35">
      <c r="A328">
        <f t="shared" si="46"/>
        <v>42</v>
      </c>
      <c r="B328" s="1">
        <v>54424</v>
      </c>
      <c r="C328" s="6">
        <f t="shared" si="41"/>
        <v>0</v>
      </c>
      <c r="D328" s="6">
        <f t="shared" si="42"/>
        <v>0</v>
      </c>
      <c r="E328" s="6">
        <f t="shared" si="45"/>
        <v>0</v>
      </c>
      <c r="F328" s="6"/>
      <c r="G328" s="6"/>
      <c r="H328" s="6">
        <f t="shared" si="47"/>
        <v>0</v>
      </c>
      <c r="I328" s="6">
        <f t="shared" si="43"/>
        <v>0</v>
      </c>
      <c r="J328" s="6">
        <f t="shared" si="44"/>
        <v>0</v>
      </c>
      <c r="K328" s="6">
        <f t="shared" si="49"/>
        <v>0</v>
      </c>
      <c r="L328" s="6">
        <f t="shared" si="48"/>
        <v>0</v>
      </c>
      <c r="M328" s="17">
        <f>VLOOKUP(B328,Encargos!$A$8:$B$652,2,0)</f>
        <v>2.4659999999999999E-3</v>
      </c>
    </row>
    <row r="329" spans="1:13" x14ac:dyDescent="0.35">
      <c r="A329">
        <f t="shared" si="46"/>
        <v>41</v>
      </c>
      <c r="B329" s="1">
        <v>54455</v>
      </c>
      <c r="C329" s="6">
        <f t="shared" si="41"/>
        <v>0</v>
      </c>
      <c r="D329" s="6">
        <f t="shared" si="42"/>
        <v>0</v>
      </c>
      <c r="E329" s="6">
        <f t="shared" si="45"/>
        <v>0</v>
      </c>
      <c r="F329" s="6"/>
      <c r="G329" s="6"/>
      <c r="H329" s="6">
        <f t="shared" si="47"/>
        <v>0</v>
      </c>
      <c r="I329" s="6">
        <f t="shared" si="43"/>
        <v>0</v>
      </c>
      <c r="J329" s="6">
        <f t="shared" si="44"/>
        <v>0</v>
      </c>
      <c r="K329" s="6">
        <f t="shared" si="49"/>
        <v>0</v>
      </c>
      <c r="L329" s="6">
        <f t="shared" si="48"/>
        <v>0</v>
      </c>
      <c r="M329" s="17">
        <f>VLOOKUP(B329,Encargos!$A$8:$B$652,2,0)</f>
        <v>2.4659999999999999E-3</v>
      </c>
    </row>
    <row r="330" spans="1:13" x14ac:dyDescent="0.35">
      <c r="A330">
        <f t="shared" si="46"/>
        <v>40</v>
      </c>
      <c r="B330" s="1">
        <v>54483</v>
      </c>
      <c r="C330" s="6">
        <f t="shared" ref="C330:C369" si="50">L329</f>
        <v>0</v>
      </c>
      <c r="D330" s="6">
        <f t="shared" ref="D330:D369" si="51">C330*M330</f>
        <v>0</v>
      </c>
      <c r="E330" s="6">
        <f t="shared" si="45"/>
        <v>0</v>
      </c>
      <c r="F330" s="6"/>
      <c r="G330" s="6"/>
      <c r="H330" s="6">
        <f t="shared" si="47"/>
        <v>0</v>
      </c>
      <c r="I330" s="6">
        <f t="shared" ref="I330:I369" si="52">PMT($N$4,A330,-SUM(E330:G330))</f>
        <v>0</v>
      </c>
      <c r="J330" s="6">
        <f t="shared" ref="J330:J369" si="53">H330</f>
        <v>0</v>
      </c>
      <c r="K330" s="6">
        <f t="shared" si="49"/>
        <v>0</v>
      </c>
      <c r="L330" s="6">
        <f t="shared" si="48"/>
        <v>0</v>
      </c>
      <c r="M330" s="17">
        <f>VLOOKUP(B330,Encargos!$A$8:$B$652,2,0)</f>
        <v>2.4659999999999999E-3</v>
      </c>
    </row>
    <row r="331" spans="1:13" x14ac:dyDescent="0.35">
      <c r="A331">
        <f t="shared" si="46"/>
        <v>39</v>
      </c>
      <c r="B331" s="1">
        <v>54514</v>
      </c>
      <c r="C331" s="6">
        <f t="shared" si="50"/>
        <v>0</v>
      </c>
      <c r="D331" s="6">
        <f t="shared" si="51"/>
        <v>0</v>
      </c>
      <c r="E331" s="6">
        <f t="shared" ref="E331:E369" si="54">C331+D331</f>
        <v>0</v>
      </c>
      <c r="F331" s="6"/>
      <c r="G331" s="6"/>
      <c r="H331" s="6">
        <f t="shared" si="47"/>
        <v>0</v>
      </c>
      <c r="I331" s="6">
        <f t="shared" si="52"/>
        <v>0</v>
      </c>
      <c r="J331" s="6">
        <f t="shared" si="53"/>
        <v>0</v>
      </c>
      <c r="K331" s="6">
        <f t="shared" si="49"/>
        <v>0</v>
      </c>
      <c r="L331" s="6">
        <f t="shared" si="48"/>
        <v>0</v>
      </c>
      <c r="M331" s="17">
        <f>VLOOKUP(B331,Encargos!$A$8:$B$652,2,0)</f>
        <v>2.4659999999999999E-3</v>
      </c>
    </row>
    <row r="332" spans="1:13" x14ac:dyDescent="0.35">
      <c r="A332">
        <f t="shared" ref="A332:A369" si="55">A331-1</f>
        <v>38</v>
      </c>
      <c r="B332" s="1">
        <v>54544</v>
      </c>
      <c r="C332" s="6">
        <f t="shared" si="50"/>
        <v>0</v>
      </c>
      <c r="D332" s="6">
        <f t="shared" si="51"/>
        <v>0</v>
      </c>
      <c r="E332" s="6">
        <f t="shared" si="54"/>
        <v>0</v>
      </c>
      <c r="F332" s="6"/>
      <c r="G332" s="6"/>
      <c r="H332" s="6">
        <f t="shared" si="47"/>
        <v>0</v>
      </c>
      <c r="I332" s="6">
        <f t="shared" si="52"/>
        <v>0</v>
      </c>
      <c r="J332" s="6">
        <f t="shared" si="53"/>
        <v>0</v>
      </c>
      <c r="K332" s="6">
        <f t="shared" si="49"/>
        <v>0</v>
      </c>
      <c r="L332" s="6">
        <f t="shared" si="48"/>
        <v>0</v>
      </c>
      <c r="M332" s="17">
        <f>VLOOKUP(B332,Encargos!$A$8:$B$652,2,0)</f>
        <v>2.4659999999999999E-3</v>
      </c>
    </row>
    <row r="333" spans="1:13" x14ac:dyDescent="0.35">
      <c r="A333">
        <f t="shared" si="55"/>
        <v>37</v>
      </c>
      <c r="B333" s="1">
        <v>54575</v>
      </c>
      <c r="C333" s="6">
        <f t="shared" si="50"/>
        <v>0</v>
      </c>
      <c r="D333" s="6">
        <f t="shared" si="51"/>
        <v>0</v>
      </c>
      <c r="E333" s="6">
        <f t="shared" si="54"/>
        <v>0</v>
      </c>
      <c r="F333" s="6"/>
      <c r="G333" s="6"/>
      <c r="H333" s="6">
        <f t="shared" si="47"/>
        <v>0</v>
      </c>
      <c r="I333" s="6">
        <f t="shared" si="52"/>
        <v>0</v>
      </c>
      <c r="J333" s="6">
        <f t="shared" si="53"/>
        <v>0</v>
      </c>
      <c r="K333" s="6">
        <f t="shared" si="49"/>
        <v>0</v>
      </c>
      <c r="L333" s="6">
        <f t="shared" si="48"/>
        <v>0</v>
      </c>
      <c r="M333" s="17">
        <f>VLOOKUP(B333,Encargos!$A$8:$B$652,2,0)</f>
        <v>2.4659999999999999E-3</v>
      </c>
    </row>
    <row r="334" spans="1:13" x14ac:dyDescent="0.35">
      <c r="A334">
        <f t="shared" si="55"/>
        <v>36</v>
      </c>
      <c r="B334" s="1">
        <v>54605</v>
      </c>
      <c r="C334" s="6">
        <f t="shared" si="50"/>
        <v>0</v>
      </c>
      <c r="D334" s="6">
        <f t="shared" si="51"/>
        <v>0</v>
      </c>
      <c r="E334" s="6">
        <f t="shared" si="54"/>
        <v>0</v>
      </c>
      <c r="F334" s="6"/>
      <c r="G334" s="6"/>
      <c r="H334" s="6">
        <f t="shared" si="47"/>
        <v>0</v>
      </c>
      <c r="I334" s="6">
        <f t="shared" si="52"/>
        <v>0</v>
      </c>
      <c r="J334" s="6">
        <f t="shared" si="53"/>
        <v>0</v>
      </c>
      <c r="K334" s="6">
        <f t="shared" si="49"/>
        <v>0</v>
      </c>
      <c r="L334" s="6">
        <f t="shared" si="48"/>
        <v>0</v>
      </c>
      <c r="M334" s="17">
        <f>VLOOKUP(B334,Encargos!$A$8:$B$652,2,0)</f>
        <v>2.4659999999999999E-3</v>
      </c>
    </row>
    <row r="335" spans="1:13" x14ac:dyDescent="0.35">
      <c r="A335">
        <f t="shared" si="55"/>
        <v>35</v>
      </c>
      <c r="B335" s="1">
        <v>54636</v>
      </c>
      <c r="C335" s="6">
        <f t="shared" si="50"/>
        <v>0</v>
      </c>
      <c r="D335" s="6">
        <f t="shared" si="51"/>
        <v>0</v>
      </c>
      <c r="E335" s="6">
        <f t="shared" si="54"/>
        <v>0</v>
      </c>
      <c r="F335" s="6"/>
      <c r="G335" s="6"/>
      <c r="H335" s="6">
        <f t="shared" si="47"/>
        <v>0</v>
      </c>
      <c r="I335" s="6">
        <f t="shared" si="52"/>
        <v>0</v>
      </c>
      <c r="J335" s="6">
        <f t="shared" si="53"/>
        <v>0</v>
      </c>
      <c r="K335" s="6">
        <f t="shared" si="49"/>
        <v>0</v>
      </c>
      <c r="L335" s="6">
        <f t="shared" si="48"/>
        <v>0</v>
      </c>
      <c r="M335" s="17">
        <f>VLOOKUP(B335,Encargos!$A$8:$B$652,2,0)</f>
        <v>2.4659999999999999E-3</v>
      </c>
    </row>
    <row r="336" spans="1:13" x14ac:dyDescent="0.35">
      <c r="A336">
        <f t="shared" si="55"/>
        <v>34</v>
      </c>
      <c r="B336" s="1">
        <v>54667</v>
      </c>
      <c r="C336" s="6">
        <f t="shared" si="50"/>
        <v>0</v>
      </c>
      <c r="D336" s="6">
        <f t="shared" si="51"/>
        <v>0</v>
      </c>
      <c r="E336" s="6">
        <f t="shared" si="54"/>
        <v>0</v>
      </c>
      <c r="F336" s="6"/>
      <c r="G336" s="6"/>
      <c r="H336" s="6">
        <f t="shared" si="47"/>
        <v>0</v>
      </c>
      <c r="I336" s="6">
        <f t="shared" si="52"/>
        <v>0</v>
      </c>
      <c r="J336" s="6">
        <f t="shared" si="53"/>
        <v>0</v>
      </c>
      <c r="K336" s="6">
        <f t="shared" si="49"/>
        <v>0</v>
      </c>
      <c r="L336" s="6">
        <f t="shared" si="48"/>
        <v>0</v>
      </c>
      <c r="M336" s="17">
        <f>VLOOKUP(B336,Encargos!$A$8:$B$652,2,0)</f>
        <v>2.4659999999999999E-3</v>
      </c>
    </row>
    <row r="337" spans="1:13" x14ac:dyDescent="0.35">
      <c r="A337">
        <f t="shared" si="55"/>
        <v>33</v>
      </c>
      <c r="B337" s="1">
        <v>54697</v>
      </c>
      <c r="C337" s="6">
        <f t="shared" si="50"/>
        <v>0</v>
      </c>
      <c r="D337" s="6">
        <f t="shared" si="51"/>
        <v>0</v>
      </c>
      <c r="E337" s="6">
        <f t="shared" si="54"/>
        <v>0</v>
      </c>
      <c r="F337" s="6"/>
      <c r="G337" s="6"/>
      <c r="H337" s="6">
        <f t="shared" si="47"/>
        <v>0</v>
      </c>
      <c r="I337" s="6">
        <f t="shared" si="52"/>
        <v>0</v>
      </c>
      <c r="J337" s="6">
        <f t="shared" si="53"/>
        <v>0</v>
      </c>
      <c r="K337" s="6">
        <f t="shared" si="49"/>
        <v>0</v>
      </c>
      <c r="L337" s="6">
        <f t="shared" si="48"/>
        <v>0</v>
      </c>
      <c r="M337" s="17">
        <f>VLOOKUP(B337,Encargos!$A$8:$B$652,2,0)</f>
        <v>2.4659999999999999E-3</v>
      </c>
    </row>
    <row r="338" spans="1:13" x14ac:dyDescent="0.35">
      <c r="A338">
        <f t="shared" si="55"/>
        <v>32</v>
      </c>
      <c r="B338" s="1">
        <v>54728</v>
      </c>
      <c r="C338" s="6">
        <f t="shared" si="50"/>
        <v>0</v>
      </c>
      <c r="D338" s="6">
        <f t="shared" si="51"/>
        <v>0</v>
      </c>
      <c r="E338" s="6">
        <f t="shared" si="54"/>
        <v>0</v>
      </c>
      <c r="F338" s="6"/>
      <c r="G338" s="6"/>
      <c r="H338" s="6">
        <f t="shared" si="47"/>
        <v>0</v>
      </c>
      <c r="I338" s="6">
        <f t="shared" si="52"/>
        <v>0</v>
      </c>
      <c r="J338" s="6">
        <f t="shared" si="53"/>
        <v>0</v>
      </c>
      <c r="K338" s="6">
        <f t="shared" si="49"/>
        <v>0</v>
      </c>
      <c r="L338" s="6">
        <f t="shared" si="48"/>
        <v>0</v>
      </c>
      <c r="M338" s="17">
        <f>VLOOKUP(B338,Encargos!$A$8:$B$652,2,0)</f>
        <v>2.4659999999999999E-3</v>
      </c>
    </row>
    <row r="339" spans="1:13" x14ac:dyDescent="0.35">
      <c r="A339">
        <f t="shared" si="55"/>
        <v>31</v>
      </c>
      <c r="B339" s="1">
        <v>54758</v>
      </c>
      <c r="C339" s="6">
        <f t="shared" si="50"/>
        <v>0</v>
      </c>
      <c r="D339" s="6">
        <f t="shared" si="51"/>
        <v>0</v>
      </c>
      <c r="E339" s="6">
        <f t="shared" si="54"/>
        <v>0</v>
      </c>
      <c r="F339" s="6"/>
      <c r="G339" s="6"/>
      <c r="H339" s="6">
        <f t="shared" si="47"/>
        <v>0</v>
      </c>
      <c r="I339" s="6">
        <f t="shared" si="52"/>
        <v>0</v>
      </c>
      <c r="J339" s="6">
        <f t="shared" si="53"/>
        <v>0</v>
      </c>
      <c r="K339" s="6">
        <f t="shared" si="49"/>
        <v>0</v>
      </c>
      <c r="L339" s="6">
        <f t="shared" si="48"/>
        <v>0</v>
      </c>
      <c r="M339" s="17">
        <f>VLOOKUP(B339,Encargos!$A$8:$B$652,2,0)</f>
        <v>2.4659999999999999E-3</v>
      </c>
    </row>
    <row r="340" spans="1:13" x14ac:dyDescent="0.35">
      <c r="A340">
        <f t="shared" si="55"/>
        <v>30</v>
      </c>
      <c r="B340" s="1">
        <v>54789</v>
      </c>
      <c r="C340" s="6">
        <f t="shared" si="50"/>
        <v>0</v>
      </c>
      <c r="D340" s="6">
        <f t="shared" si="51"/>
        <v>0</v>
      </c>
      <c r="E340" s="6">
        <f t="shared" si="54"/>
        <v>0</v>
      </c>
      <c r="F340" s="6"/>
      <c r="G340" s="6"/>
      <c r="H340" s="6">
        <f t="shared" si="47"/>
        <v>0</v>
      </c>
      <c r="I340" s="6">
        <f t="shared" si="52"/>
        <v>0</v>
      </c>
      <c r="J340" s="6">
        <f t="shared" si="53"/>
        <v>0</v>
      </c>
      <c r="K340" s="6">
        <f t="shared" si="49"/>
        <v>0</v>
      </c>
      <c r="L340" s="6">
        <f t="shared" si="48"/>
        <v>0</v>
      </c>
      <c r="M340" s="17">
        <f>VLOOKUP(B340,Encargos!$A$8:$B$652,2,0)</f>
        <v>2.4659999999999999E-3</v>
      </c>
    </row>
    <row r="341" spans="1:13" x14ac:dyDescent="0.35">
      <c r="A341">
        <f t="shared" si="55"/>
        <v>29</v>
      </c>
      <c r="B341" s="1">
        <v>54820</v>
      </c>
      <c r="C341" s="6">
        <f t="shared" si="50"/>
        <v>0</v>
      </c>
      <c r="D341" s="6">
        <f t="shared" si="51"/>
        <v>0</v>
      </c>
      <c r="E341" s="6">
        <f t="shared" si="54"/>
        <v>0</v>
      </c>
      <c r="F341" s="6"/>
      <c r="G341" s="6"/>
      <c r="H341" s="6">
        <f t="shared" si="47"/>
        <v>0</v>
      </c>
      <c r="I341" s="6">
        <f t="shared" si="52"/>
        <v>0</v>
      </c>
      <c r="J341" s="6">
        <f t="shared" si="53"/>
        <v>0</v>
      </c>
      <c r="K341" s="6">
        <f t="shared" si="49"/>
        <v>0</v>
      </c>
      <c r="L341" s="6">
        <f t="shared" si="48"/>
        <v>0</v>
      </c>
      <c r="M341" s="17">
        <f>VLOOKUP(B341,Encargos!$A$8:$B$652,2,0)</f>
        <v>2.4659999999999999E-3</v>
      </c>
    </row>
    <row r="342" spans="1:13" x14ac:dyDescent="0.35">
      <c r="A342">
        <f t="shared" si="55"/>
        <v>28</v>
      </c>
      <c r="B342" s="1">
        <v>54848</v>
      </c>
      <c r="C342" s="6">
        <f t="shared" si="50"/>
        <v>0</v>
      </c>
      <c r="D342" s="6">
        <f t="shared" si="51"/>
        <v>0</v>
      </c>
      <c r="E342" s="6">
        <f t="shared" si="54"/>
        <v>0</v>
      </c>
      <c r="F342" s="6"/>
      <c r="G342" s="6"/>
      <c r="H342" s="6">
        <f t="shared" si="47"/>
        <v>0</v>
      </c>
      <c r="I342" s="6">
        <f t="shared" si="52"/>
        <v>0</v>
      </c>
      <c r="J342" s="6">
        <f t="shared" si="53"/>
        <v>0</v>
      </c>
      <c r="K342" s="6">
        <f t="shared" si="49"/>
        <v>0</v>
      </c>
      <c r="L342" s="6">
        <f t="shared" si="48"/>
        <v>0</v>
      </c>
      <c r="M342" s="17">
        <f>VLOOKUP(B342,Encargos!$A$8:$B$652,2,0)</f>
        <v>2.4659999999999999E-3</v>
      </c>
    </row>
    <row r="343" spans="1:13" x14ac:dyDescent="0.35">
      <c r="A343">
        <f t="shared" si="55"/>
        <v>27</v>
      </c>
      <c r="B343" s="1">
        <v>54879</v>
      </c>
      <c r="C343" s="6">
        <f t="shared" si="50"/>
        <v>0</v>
      </c>
      <c r="D343" s="6">
        <f t="shared" si="51"/>
        <v>0</v>
      </c>
      <c r="E343" s="6">
        <f t="shared" si="54"/>
        <v>0</v>
      </c>
      <c r="F343" s="6"/>
      <c r="G343" s="6"/>
      <c r="H343" s="6">
        <f t="shared" si="47"/>
        <v>0</v>
      </c>
      <c r="I343" s="6">
        <f t="shared" si="52"/>
        <v>0</v>
      </c>
      <c r="J343" s="6">
        <f t="shared" si="53"/>
        <v>0</v>
      </c>
      <c r="K343" s="6">
        <f t="shared" si="49"/>
        <v>0</v>
      </c>
      <c r="L343" s="6">
        <f t="shared" si="48"/>
        <v>0</v>
      </c>
      <c r="M343" s="17">
        <f>VLOOKUP(B343,Encargos!$A$8:$B$652,2,0)</f>
        <v>2.4659999999999999E-3</v>
      </c>
    </row>
    <row r="344" spans="1:13" x14ac:dyDescent="0.35">
      <c r="A344">
        <f t="shared" si="55"/>
        <v>26</v>
      </c>
      <c r="B344" s="1">
        <v>54909</v>
      </c>
      <c r="C344" s="6">
        <f t="shared" si="50"/>
        <v>0</v>
      </c>
      <c r="D344" s="6">
        <f t="shared" si="51"/>
        <v>0</v>
      </c>
      <c r="E344" s="6">
        <f t="shared" si="54"/>
        <v>0</v>
      </c>
      <c r="F344" s="6"/>
      <c r="G344" s="6"/>
      <c r="H344" s="6">
        <f t="shared" si="47"/>
        <v>0</v>
      </c>
      <c r="I344" s="6">
        <f t="shared" si="52"/>
        <v>0</v>
      </c>
      <c r="J344" s="6">
        <f t="shared" si="53"/>
        <v>0</v>
      </c>
      <c r="K344" s="6">
        <f t="shared" si="49"/>
        <v>0</v>
      </c>
      <c r="L344" s="6">
        <f t="shared" si="48"/>
        <v>0</v>
      </c>
      <c r="M344" s="17">
        <f>VLOOKUP(B344,Encargos!$A$8:$B$652,2,0)</f>
        <v>2.4659999999999999E-3</v>
      </c>
    </row>
    <row r="345" spans="1:13" x14ac:dyDescent="0.35">
      <c r="A345">
        <f t="shared" si="55"/>
        <v>25</v>
      </c>
      <c r="B345" s="1">
        <v>54940</v>
      </c>
      <c r="C345" s="6">
        <f t="shared" si="50"/>
        <v>0</v>
      </c>
      <c r="D345" s="6">
        <f t="shared" si="51"/>
        <v>0</v>
      </c>
      <c r="E345" s="6">
        <f t="shared" si="54"/>
        <v>0</v>
      </c>
      <c r="F345" s="6"/>
      <c r="G345" s="6"/>
      <c r="H345" s="6">
        <f t="shared" si="47"/>
        <v>0</v>
      </c>
      <c r="I345" s="6">
        <f t="shared" si="52"/>
        <v>0</v>
      </c>
      <c r="J345" s="6">
        <f t="shared" si="53"/>
        <v>0</v>
      </c>
      <c r="K345" s="6">
        <f t="shared" si="49"/>
        <v>0</v>
      </c>
      <c r="L345" s="6">
        <f t="shared" si="48"/>
        <v>0</v>
      </c>
      <c r="M345" s="17">
        <f>VLOOKUP(B345,Encargos!$A$8:$B$652,2,0)</f>
        <v>2.4659999999999999E-3</v>
      </c>
    </row>
    <row r="346" spans="1:13" x14ac:dyDescent="0.35">
      <c r="A346">
        <f t="shared" si="55"/>
        <v>24</v>
      </c>
      <c r="B346" s="1">
        <v>54970</v>
      </c>
      <c r="C346" s="6">
        <f t="shared" si="50"/>
        <v>0</v>
      </c>
      <c r="D346" s="6">
        <f t="shared" si="51"/>
        <v>0</v>
      </c>
      <c r="E346" s="6">
        <f t="shared" si="54"/>
        <v>0</v>
      </c>
      <c r="F346" s="6"/>
      <c r="G346" s="6"/>
      <c r="H346" s="6">
        <f t="shared" si="47"/>
        <v>0</v>
      </c>
      <c r="I346" s="6">
        <f t="shared" si="52"/>
        <v>0</v>
      </c>
      <c r="J346" s="6">
        <f t="shared" si="53"/>
        <v>0</v>
      </c>
      <c r="K346" s="6">
        <f t="shared" si="49"/>
        <v>0</v>
      </c>
      <c r="L346" s="6">
        <f t="shared" si="48"/>
        <v>0</v>
      </c>
      <c r="M346" s="17">
        <f>VLOOKUP(B346,Encargos!$A$8:$B$652,2,0)</f>
        <v>2.4659999999999999E-3</v>
      </c>
    </row>
    <row r="347" spans="1:13" x14ac:dyDescent="0.35">
      <c r="A347">
        <f t="shared" si="55"/>
        <v>23</v>
      </c>
      <c r="B347" s="1">
        <v>55001</v>
      </c>
      <c r="C347" s="6">
        <f t="shared" si="50"/>
        <v>0</v>
      </c>
      <c r="D347" s="6">
        <f t="shared" si="51"/>
        <v>0</v>
      </c>
      <c r="E347" s="6">
        <f t="shared" si="54"/>
        <v>0</v>
      </c>
      <c r="F347" s="6"/>
      <c r="G347" s="6"/>
      <c r="H347" s="6">
        <f t="shared" si="47"/>
        <v>0</v>
      </c>
      <c r="I347" s="6">
        <f t="shared" si="52"/>
        <v>0</v>
      </c>
      <c r="J347" s="6">
        <f t="shared" si="53"/>
        <v>0</v>
      </c>
      <c r="K347" s="6">
        <f t="shared" si="49"/>
        <v>0</v>
      </c>
      <c r="L347" s="6">
        <f t="shared" si="48"/>
        <v>0</v>
      </c>
      <c r="M347" s="17">
        <f>VLOOKUP(B347,Encargos!$A$8:$B$652,2,0)</f>
        <v>2.4659999999999999E-3</v>
      </c>
    </row>
    <row r="348" spans="1:13" x14ac:dyDescent="0.35">
      <c r="A348">
        <f t="shared" si="55"/>
        <v>22</v>
      </c>
      <c r="B348" s="1">
        <v>55032</v>
      </c>
      <c r="C348" s="6">
        <f t="shared" si="50"/>
        <v>0</v>
      </c>
      <c r="D348" s="6">
        <f t="shared" si="51"/>
        <v>0</v>
      </c>
      <c r="E348" s="6">
        <f t="shared" si="54"/>
        <v>0</v>
      </c>
      <c r="F348" s="6"/>
      <c r="G348" s="6"/>
      <c r="H348" s="6">
        <f t="shared" si="47"/>
        <v>0</v>
      </c>
      <c r="I348" s="6">
        <f t="shared" si="52"/>
        <v>0</v>
      </c>
      <c r="J348" s="6">
        <f t="shared" si="53"/>
        <v>0</v>
      </c>
      <c r="K348" s="6">
        <f t="shared" si="49"/>
        <v>0</v>
      </c>
      <c r="L348" s="6">
        <f t="shared" si="48"/>
        <v>0</v>
      </c>
      <c r="M348" s="17">
        <f>VLOOKUP(B348,Encargos!$A$8:$B$652,2,0)</f>
        <v>2.4659999999999999E-3</v>
      </c>
    </row>
    <row r="349" spans="1:13" x14ac:dyDescent="0.35">
      <c r="A349">
        <f t="shared" si="55"/>
        <v>21</v>
      </c>
      <c r="B349" s="1">
        <v>55062</v>
      </c>
      <c r="C349" s="6">
        <f t="shared" si="50"/>
        <v>0</v>
      </c>
      <c r="D349" s="6">
        <f t="shared" si="51"/>
        <v>0</v>
      </c>
      <c r="E349" s="6">
        <f t="shared" si="54"/>
        <v>0</v>
      </c>
      <c r="F349" s="6"/>
      <c r="G349" s="6"/>
      <c r="H349" s="6">
        <f t="shared" si="47"/>
        <v>0</v>
      </c>
      <c r="I349" s="6">
        <f t="shared" si="52"/>
        <v>0</v>
      </c>
      <c r="J349" s="6">
        <f t="shared" si="53"/>
        <v>0</v>
      </c>
      <c r="K349" s="6">
        <f t="shared" si="49"/>
        <v>0</v>
      </c>
      <c r="L349" s="6">
        <f t="shared" si="48"/>
        <v>0</v>
      </c>
      <c r="M349" s="17">
        <f>VLOOKUP(B349,Encargos!$A$8:$B$652,2,0)</f>
        <v>2.4659999999999999E-3</v>
      </c>
    </row>
    <row r="350" spans="1:13" x14ac:dyDescent="0.35">
      <c r="A350">
        <f t="shared" si="55"/>
        <v>20</v>
      </c>
      <c r="B350" s="1">
        <v>55093</v>
      </c>
      <c r="C350" s="6">
        <f t="shared" si="50"/>
        <v>0</v>
      </c>
      <c r="D350" s="6">
        <f t="shared" si="51"/>
        <v>0</v>
      </c>
      <c r="E350" s="6">
        <f t="shared" si="54"/>
        <v>0</v>
      </c>
      <c r="F350" s="6"/>
      <c r="G350" s="6"/>
      <c r="H350" s="6">
        <f t="shared" si="47"/>
        <v>0</v>
      </c>
      <c r="I350" s="6">
        <f t="shared" si="52"/>
        <v>0</v>
      </c>
      <c r="J350" s="6">
        <f t="shared" si="53"/>
        <v>0</v>
      </c>
      <c r="K350" s="6">
        <f t="shared" si="49"/>
        <v>0</v>
      </c>
      <c r="L350" s="6">
        <f t="shared" si="48"/>
        <v>0</v>
      </c>
      <c r="M350" s="17">
        <f>VLOOKUP(B350,Encargos!$A$8:$B$652,2,0)</f>
        <v>2.4659999999999999E-3</v>
      </c>
    </row>
    <row r="351" spans="1:13" x14ac:dyDescent="0.35">
      <c r="A351">
        <f t="shared" si="55"/>
        <v>19</v>
      </c>
      <c r="B351" s="1">
        <v>55123</v>
      </c>
      <c r="C351" s="6">
        <f t="shared" si="50"/>
        <v>0</v>
      </c>
      <c r="D351" s="6">
        <f t="shared" si="51"/>
        <v>0</v>
      </c>
      <c r="E351" s="6">
        <f t="shared" si="54"/>
        <v>0</v>
      </c>
      <c r="F351" s="6"/>
      <c r="G351" s="6"/>
      <c r="H351" s="6">
        <f t="shared" si="47"/>
        <v>0</v>
      </c>
      <c r="I351" s="6">
        <f t="shared" si="52"/>
        <v>0</v>
      </c>
      <c r="J351" s="6">
        <f t="shared" si="53"/>
        <v>0</v>
      </c>
      <c r="K351" s="6">
        <f t="shared" si="49"/>
        <v>0</v>
      </c>
      <c r="L351" s="6">
        <f t="shared" si="48"/>
        <v>0</v>
      </c>
      <c r="M351" s="17">
        <f>VLOOKUP(B351,Encargos!$A$8:$B$652,2,0)</f>
        <v>2.4659999999999999E-3</v>
      </c>
    </row>
    <row r="352" spans="1:13" x14ac:dyDescent="0.35">
      <c r="A352">
        <f t="shared" si="55"/>
        <v>18</v>
      </c>
      <c r="B352" s="1">
        <v>55154</v>
      </c>
      <c r="C352" s="6">
        <f t="shared" si="50"/>
        <v>0</v>
      </c>
      <c r="D352" s="6">
        <f t="shared" si="51"/>
        <v>0</v>
      </c>
      <c r="E352" s="6">
        <f t="shared" si="54"/>
        <v>0</v>
      </c>
      <c r="F352" s="6"/>
      <c r="G352" s="6"/>
      <c r="H352" s="6">
        <f t="shared" si="47"/>
        <v>0</v>
      </c>
      <c r="I352" s="6">
        <f t="shared" si="52"/>
        <v>0</v>
      </c>
      <c r="J352" s="6">
        <f t="shared" si="53"/>
        <v>0</v>
      </c>
      <c r="K352" s="6">
        <f t="shared" si="49"/>
        <v>0</v>
      </c>
      <c r="L352" s="6">
        <f t="shared" si="48"/>
        <v>0</v>
      </c>
      <c r="M352" s="17">
        <f>VLOOKUP(B352,Encargos!$A$8:$B$652,2,0)</f>
        <v>2.4659999999999999E-3</v>
      </c>
    </row>
    <row r="353" spans="1:13" x14ac:dyDescent="0.35">
      <c r="A353">
        <f t="shared" si="55"/>
        <v>17</v>
      </c>
      <c r="B353" s="1">
        <v>55185</v>
      </c>
      <c r="C353" s="6">
        <f t="shared" si="50"/>
        <v>0</v>
      </c>
      <c r="D353" s="6">
        <f t="shared" si="51"/>
        <v>0</v>
      </c>
      <c r="E353" s="6">
        <f t="shared" si="54"/>
        <v>0</v>
      </c>
      <c r="F353" s="6"/>
      <c r="G353" s="6"/>
      <c r="H353" s="6">
        <f t="shared" si="47"/>
        <v>0</v>
      </c>
      <c r="I353" s="6">
        <f t="shared" si="52"/>
        <v>0</v>
      </c>
      <c r="J353" s="6">
        <f t="shared" si="53"/>
        <v>0</v>
      </c>
      <c r="K353" s="6">
        <f t="shared" si="49"/>
        <v>0</v>
      </c>
      <c r="L353" s="6">
        <f t="shared" si="48"/>
        <v>0</v>
      </c>
      <c r="M353" s="17">
        <f>VLOOKUP(B353,Encargos!$A$8:$B$652,2,0)</f>
        <v>2.4659999999999999E-3</v>
      </c>
    </row>
    <row r="354" spans="1:13" x14ac:dyDescent="0.35">
      <c r="A354">
        <f t="shared" si="55"/>
        <v>16</v>
      </c>
      <c r="B354" s="1">
        <v>55213</v>
      </c>
      <c r="C354" s="6">
        <f t="shared" si="50"/>
        <v>0</v>
      </c>
      <c r="D354" s="6">
        <f t="shared" si="51"/>
        <v>0</v>
      </c>
      <c r="E354" s="6">
        <f t="shared" si="54"/>
        <v>0</v>
      </c>
      <c r="F354" s="6"/>
      <c r="G354" s="6"/>
      <c r="H354" s="6">
        <f t="shared" si="47"/>
        <v>0</v>
      </c>
      <c r="I354" s="6">
        <f t="shared" si="52"/>
        <v>0</v>
      </c>
      <c r="J354" s="6">
        <f t="shared" si="53"/>
        <v>0</v>
      </c>
      <c r="K354" s="6">
        <f t="shared" si="49"/>
        <v>0</v>
      </c>
      <c r="L354" s="6">
        <f t="shared" si="48"/>
        <v>0</v>
      </c>
      <c r="M354" s="17">
        <f>VLOOKUP(B354,Encargos!$A$8:$B$652,2,0)</f>
        <v>2.4659999999999999E-3</v>
      </c>
    </row>
    <row r="355" spans="1:13" x14ac:dyDescent="0.35">
      <c r="A355">
        <f t="shared" si="55"/>
        <v>15</v>
      </c>
      <c r="B355" s="1">
        <v>55244</v>
      </c>
      <c r="C355" s="6">
        <f t="shared" si="50"/>
        <v>0</v>
      </c>
      <c r="D355" s="6">
        <f t="shared" si="51"/>
        <v>0</v>
      </c>
      <c r="E355" s="6">
        <f t="shared" si="54"/>
        <v>0</v>
      </c>
      <c r="F355" s="6"/>
      <c r="G355" s="6"/>
      <c r="H355" s="6">
        <f t="shared" si="47"/>
        <v>0</v>
      </c>
      <c r="I355" s="6">
        <f t="shared" si="52"/>
        <v>0</v>
      </c>
      <c r="J355" s="6">
        <f t="shared" si="53"/>
        <v>0</v>
      </c>
      <c r="K355" s="6">
        <f t="shared" si="49"/>
        <v>0</v>
      </c>
      <c r="L355" s="6">
        <f t="shared" si="48"/>
        <v>0</v>
      </c>
      <c r="M355" s="17">
        <f>VLOOKUP(B355,Encargos!$A$8:$B$652,2,0)</f>
        <v>2.4659999999999999E-3</v>
      </c>
    </row>
    <row r="356" spans="1:13" x14ac:dyDescent="0.35">
      <c r="A356">
        <f t="shared" si="55"/>
        <v>14</v>
      </c>
      <c r="B356" s="1">
        <v>55274</v>
      </c>
      <c r="C356" s="6">
        <f t="shared" si="50"/>
        <v>0</v>
      </c>
      <c r="D356" s="6">
        <f t="shared" si="51"/>
        <v>0</v>
      </c>
      <c r="E356" s="6">
        <f t="shared" si="54"/>
        <v>0</v>
      </c>
      <c r="F356" s="6"/>
      <c r="G356" s="6"/>
      <c r="H356" s="6">
        <f t="shared" si="47"/>
        <v>0</v>
      </c>
      <c r="I356" s="6">
        <f t="shared" si="52"/>
        <v>0</v>
      </c>
      <c r="J356" s="6">
        <f t="shared" si="53"/>
        <v>0</v>
      </c>
      <c r="K356" s="6">
        <f t="shared" si="49"/>
        <v>0</v>
      </c>
      <c r="L356" s="6">
        <f t="shared" si="48"/>
        <v>0</v>
      </c>
      <c r="M356" s="17">
        <f>VLOOKUP(B356,Encargos!$A$8:$B$652,2,0)</f>
        <v>2.4659999999999999E-3</v>
      </c>
    </row>
    <row r="357" spans="1:13" x14ac:dyDescent="0.35">
      <c r="A357">
        <f t="shared" si="55"/>
        <v>13</v>
      </c>
      <c r="B357" s="1">
        <v>55305</v>
      </c>
      <c r="C357" s="6">
        <f t="shared" si="50"/>
        <v>0</v>
      </c>
      <c r="D357" s="6">
        <f t="shared" si="51"/>
        <v>0</v>
      </c>
      <c r="E357" s="6">
        <f t="shared" si="54"/>
        <v>0</v>
      </c>
      <c r="F357" s="6"/>
      <c r="G357" s="6"/>
      <c r="H357" s="6">
        <f t="shared" si="47"/>
        <v>0</v>
      </c>
      <c r="I357" s="6">
        <f t="shared" si="52"/>
        <v>0</v>
      </c>
      <c r="J357" s="6">
        <f t="shared" si="53"/>
        <v>0</v>
      </c>
      <c r="K357" s="6">
        <f t="shared" si="49"/>
        <v>0</v>
      </c>
      <c r="L357" s="6">
        <f t="shared" si="48"/>
        <v>0</v>
      </c>
      <c r="M357" s="17">
        <f>VLOOKUP(B357,Encargos!$A$8:$B$652,2,0)</f>
        <v>2.4659999999999999E-3</v>
      </c>
    </row>
    <row r="358" spans="1:13" x14ac:dyDescent="0.35">
      <c r="A358">
        <f t="shared" si="55"/>
        <v>12</v>
      </c>
      <c r="B358" s="1">
        <v>55335</v>
      </c>
      <c r="C358" s="6">
        <f t="shared" si="50"/>
        <v>0</v>
      </c>
      <c r="D358" s="6">
        <f t="shared" si="51"/>
        <v>0</v>
      </c>
      <c r="E358" s="6">
        <f t="shared" si="54"/>
        <v>0</v>
      </c>
      <c r="F358" s="6"/>
      <c r="G358" s="6"/>
      <c r="H358" s="6">
        <f t="shared" si="47"/>
        <v>0</v>
      </c>
      <c r="I358" s="6">
        <f t="shared" si="52"/>
        <v>0</v>
      </c>
      <c r="J358" s="6">
        <f t="shared" si="53"/>
        <v>0</v>
      </c>
      <c r="K358" s="6">
        <f t="shared" si="49"/>
        <v>0</v>
      </c>
      <c r="L358" s="6">
        <f t="shared" si="48"/>
        <v>0</v>
      </c>
      <c r="M358" s="17">
        <f>VLOOKUP(B358,Encargos!$A$8:$B$652,2,0)</f>
        <v>2.4659999999999999E-3</v>
      </c>
    </row>
    <row r="359" spans="1:13" x14ac:dyDescent="0.35">
      <c r="A359">
        <f t="shared" si="55"/>
        <v>11</v>
      </c>
      <c r="B359" s="1">
        <v>55366</v>
      </c>
      <c r="C359" s="6">
        <f t="shared" si="50"/>
        <v>0</v>
      </c>
      <c r="D359" s="6">
        <f t="shared" si="51"/>
        <v>0</v>
      </c>
      <c r="E359" s="6">
        <f t="shared" si="54"/>
        <v>0</v>
      </c>
      <c r="F359" s="6"/>
      <c r="G359" s="6"/>
      <c r="H359" s="6">
        <f t="shared" si="47"/>
        <v>0</v>
      </c>
      <c r="I359" s="6">
        <f t="shared" si="52"/>
        <v>0</v>
      </c>
      <c r="J359" s="6">
        <f t="shared" si="53"/>
        <v>0</v>
      </c>
      <c r="K359" s="6">
        <f t="shared" si="49"/>
        <v>0</v>
      </c>
      <c r="L359" s="6">
        <f t="shared" si="48"/>
        <v>0</v>
      </c>
      <c r="M359" s="17">
        <f>VLOOKUP(B359,Encargos!$A$8:$B$652,2,0)</f>
        <v>2.4659999999999999E-3</v>
      </c>
    </row>
    <row r="360" spans="1:13" x14ac:dyDescent="0.35">
      <c r="A360">
        <f t="shared" si="55"/>
        <v>10</v>
      </c>
      <c r="B360" s="1">
        <v>55397</v>
      </c>
      <c r="C360" s="6">
        <f t="shared" si="50"/>
        <v>0</v>
      </c>
      <c r="D360" s="6">
        <f t="shared" si="51"/>
        <v>0</v>
      </c>
      <c r="E360" s="6">
        <f t="shared" si="54"/>
        <v>0</v>
      </c>
      <c r="F360" s="6"/>
      <c r="G360" s="6"/>
      <c r="H360" s="6">
        <f t="shared" si="47"/>
        <v>0</v>
      </c>
      <c r="I360" s="6">
        <f t="shared" si="52"/>
        <v>0</v>
      </c>
      <c r="J360" s="6">
        <f t="shared" si="53"/>
        <v>0</v>
      </c>
      <c r="K360" s="6">
        <f t="shared" si="49"/>
        <v>0</v>
      </c>
      <c r="L360" s="6">
        <f t="shared" si="48"/>
        <v>0</v>
      </c>
      <c r="M360" s="17">
        <f>VLOOKUP(B360,Encargos!$A$8:$B$652,2,0)</f>
        <v>2.4659999999999999E-3</v>
      </c>
    </row>
    <row r="361" spans="1:13" x14ac:dyDescent="0.35">
      <c r="A361">
        <f t="shared" si="55"/>
        <v>9</v>
      </c>
      <c r="B361" s="1">
        <v>55427</v>
      </c>
      <c r="C361" s="6">
        <f t="shared" si="50"/>
        <v>0</v>
      </c>
      <c r="D361" s="6">
        <f t="shared" si="51"/>
        <v>0</v>
      </c>
      <c r="E361" s="6">
        <f t="shared" si="54"/>
        <v>0</v>
      </c>
      <c r="F361" s="6"/>
      <c r="G361" s="6"/>
      <c r="H361" s="6">
        <f t="shared" si="47"/>
        <v>0</v>
      </c>
      <c r="I361" s="6">
        <f t="shared" si="52"/>
        <v>0</v>
      </c>
      <c r="J361" s="6">
        <f t="shared" si="53"/>
        <v>0</v>
      </c>
      <c r="K361" s="6">
        <f t="shared" si="49"/>
        <v>0</v>
      </c>
      <c r="L361" s="6">
        <f t="shared" si="48"/>
        <v>0</v>
      </c>
      <c r="M361" s="17">
        <f>VLOOKUP(B361,Encargos!$A$8:$B$652,2,0)</f>
        <v>2.4659999999999999E-3</v>
      </c>
    </row>
    <row r="362" spans="1:13" x14ac:dyDescent="0.35">
      <c r="A362">
        <f t="shared" si="55"/>
        <v>8</v>
      </c>
      <c r="B362" s="1">
        <v>55458</v>
      </c>
      <c r="C362" s="6">
        <f t="shared" si="50"/>
        <v>0</v>
      </c>
      <c r="D362" s="6">
        <f t="shared" si="51"/>
        <v>0</v>
      </c>
      <c r="E362" s="6">
        <f t="shared" si="54"/>
        <v>0</v>
      </c>
      <c r="F362" s="6"/>
      <c r="G362" s="6"/>
      <c r="H362" s="6">
        <f t="shared" si="47"/>
        <v>0</v>
      </c>
      <c r="I362" s="6">
        <f t="shared" si="52"/>
        <v>0</v>
      </c>
      <c r="J362" s="6">
        <f t="shared" si="53"/>
        <v>0</v>
      </c>
      <c r="K362" s="6">
        <f t="shared" si="49"/>
        <v>0</v>
      </c>
      <c r="L362" s="6">
        <f t="shared" si="48"/>
        <v>0</v>
      </c>
      <c r="M362" s="17">
        <f>VLOOKUP(B362,Encargos!$A$8:$B$652,2,0)</f>
        <v>2.4659999999999999E-3</v>
      </c>
    </row>
    <row r="363" spans="1:13" x14ac:dyDescent="0.35">
      <c r="A363">
        <f t="shared" si="55"/>
        <v>7</v>
      </c>
      <c r="B363" s="1">
        <v>55488</v>
      </c>
      <c r="C363" s="6">
        <f t="shared" si="50"/>
        <v>0</v>
      </c>
      <c r="D363" s="6">
        <f t="shared" si="51"/>
        <v>0</v>
      </c>
      <c r="E363" s="6">
        <f t="shared" si="54"/>
        <v>0</v>
      </c>
      <c r="F363" s="6"/>
      <c r="G363" s="6"/>
      <c r="H363" s="6">
        <f t="shared" si="47"/>
        <v>0</v>
      </c>
      <c r="I363" s="6">
        <f t="shared" si="52"/>
        <v>0</v>
      </c>
      <c r="J363" s="6">
        <f t="shared" si="53"/>
        <v>0</v>
      </c>
      <c r="K363" s="6">
        <f t="shared" si="49"/>
        <v>0</v>
      </c>
      <c r="L363" s="6">
        <f t="shared" si="48"/>
        <v>0</v>
      </c>
      <c r="M363" s="17">
        <f>VLOOKUP(B363,Encargos!$A$8:$B$652,2,0)</f>
        <v>2.4659999999999999E-3</v>
      </c>
    </row>
    <row r="364" spans="1:13" x14ac:dyDescent="0.35">
      <c r="A364">
        <f t="shared" si="55"/>
        <v>6</v>
      </c>
      <c r="B364" s="1">
        <v>55519</v>
      </c>
      <c r="C364" s="6">
        <f t="shared" si="50"/>
        <v>0</v>
      </c>
      <c r="D364" s="6">
        <f t="shared" si="51"/>
        <v>0</v>
      </c>
      <c r="E364" s="6">
        <f t="shared" si="54"/>
        <v>0</v>
      </c>
      <c r="F364" s="6"/>
      <c r="G364" s="6"/>
      <c r="H364" s="6">
        <f t="shared" si="47"/>
        <v>0</v>
      </c>
      <c r="I364" s="6">
        <f t="shared" si="52"/>
        <v>0</v>
      </c>
      <c r="J364" s="6">
        <f t="shared" si="53"/>
        <v>0</v>
      </c>
      <c r="K364" s="6">
        <f t="shared" si="49"/>
        <v>0</v>
      </c>
      <c r="L364" s="6">
        <f t="shared" si="48"/>
        <v>0</v>
      </c>
      <c r="M364" s="17">
        <f>VLOOKUP(B364,Encargos!$A$8:$B$652,2,0)</f>
        <v>2.4659999999999999E-3</v>
      </c>
    </row>
    <row r="365" spans="1:13" x14ac:dyDescent="0.35">
      <c r="A365">
        <f t="shared" si="55"/>
        <v>5</v>
      </c>
      <c r="B365" s="1">
        <v>55550</v>
      </c>
      <c r="C365" s="6">
        <f t="shared" si="50"/>
        <v>0</v>
      </c>
      <c r="D365" s="6">
        <f t="shared" si="51"/>
        <v>0</v>
      </c>
      <c r="E365" s="6">
        <f t="shared" si="54"/>
        <v>0</v>
      </c>
      <c r="F365" s="6"/>
      <c r="G365" s="6"/>
      <c r="H365" s="6">
        <f t="shared" si="47"/>
        <v>0</v>
      </c>
      <c r="I365" s="6">
        <f t="shared" si="52"/>
        <v>0</v>
      </c>
      <c r="J365" s="6">
        <f t="shared" si="53"/>
        <v>0</v>
      </c>
      <c r="K365" s="6">
        <f t="shared" si="49"/>
        <v>0</v>
      </c>
      <c r="L365" s="6">
        <f t="shared" si="48"/>
        <v>0</v>
      </c>
      <c r="M365" s="17">
        <f>VLOOKUP(B365,Encargos!$A$8:$B$652,2,0)</f>
        <v>2.4659999999999999E-3</v>
      </c>
    </row>
    <row r="366" spans="1:13" x14ac:dyDescent="0.35">
      <c r="A366">
        <f t="shared" si="55"/>
        <v>4</v>
      </c>
      <c r="B366" s="1">
        <v>55579</v>
      </c>
      <c r="C366" s="6">
        <f t="shared" si="50"/>
        <v>0</v>
      </c>
      <c r="D366" s="6">
        <f t="shared" si="51"/>
        <v>0</v>
      </c>
      <c r="E366" s="6">
        <f t="shared" si="54"/>
        <v>0</v>
      </c>
      <c r="F366" s="6"/>
      <c r="G366" s="6"/>
      <c r="H366" s="6">
        <f t="shared" si="47"/>
        <v>0</v>
      </c>
      <c r="I366" s="6">
        <f t="shared" si="52"/>
        <v>0</v>
      </c>
      <c r="J366" s="6">
        <f t="shared" si="53"/>
        <v>0</v>
      </c>
      <c r="K366" s="6">
        <f t="shared" si="49"/>
        <v>0</v>
      </c>
      <c r="L366" s="6">
        <f t="shared" si="48"/>
        <v>0</v>
      </c>
      <c r="M366" s="17">
        <f>VLOOKUP(B366,Encargos!$A$8:$B$652,2,0)</f>
        <v>2.4659999999999999E-3</v>
      </c>
    </row>
    <row r="367" spans="1:13" x14ac:dyDescent="0.35">
      <c r="A367">
        <f t="shared" si="55"/>
        <v>3</v>
      </c>
      <c r="B367" s="1">
        <v>55610</v>
      </c>
      <c r="C367" s="6">
        <f t="shared" si="50"/>
        <v>0</v>
      </c>
      <c r="D367" s="6">
        <f t="shared" si="51"/>
        <v>0</v>
      </c>
      <c r="E367" s="6">
        <f t="shared" si="54"/>
        <v>0</v>
      </c>
      <c r="F367" s="6"/>
      <c r="G367" s="6"/>
      <c r="H367" s="6">
        <f t="shared" si="47"/>
        <v>0</v>
      </c>
      <c r="I367" s="6">
        <f t="shared" si="52"/>
        <v>0</v>
      </c>
      <c r="J367" s="6">
        <f t="shared" si="53"/>
        <v>0</v>
      </c>
      <c r="K367" s="6">
        <f t="shared" si="49"/>
        <v>0</v>
      </c>
      <c r="L367" s="6">
        <f t="shared" ref="L367:L369" si="56">SUM(E367:H367)-I367</f>
        <v>0</v>
      </c>
      <c r="M367" s="17">
        <f>VLOOKUP(B367,Encargos!$A$8:$B$652,2,0)</f>
        <v>2.4659999999999999E-3</v>
      </c>
    </row>
    <row r="368" spans="1:13" x14ac:dyDescent="0.35">
      <c r="A368">
        <f t="shared" si="55"/>
        <v>2</v>
      </c>
      <c r="B368" s="1">
        <v>55640</v>
      </c>
      <c r="C368" s="6">
        <f t="shared" si="50"/>
        <v>0</v>
      </c>
      <c r="D368" s="6">
        <f t="shared" si="51"/>
        <v>0</v>
      </c>
      <c r="E368" s="6">
        <f t="shared" si="54"/>
        <v>0</v>
      </c>
      <c r="F368" s="6"/>
      <c r="G368" s="6"/>
      <c r="H368" s="6">
        <f t="shared" si="47"/>
        <v>0</v>
      </c>
      <c r="I368" s="6">
        <f t="shared" si="52"/>
        <v>0</v>
      </c>
      <c r="J368" s="6">
        <f t="shared" si="53"/>
        <v>0</v>
      </c>
      <c r="K368" s="6">
        <f t="shared" si="49"/>
        <v>0</v>
      </c>
      <c r="L368" s="6">
        <f t="shared" si="56"/>
        <v>0</v>
      </c>
      <c r="M368" s="17">
        <f>VLOOKUP(B368,Encargos!$A$8:$B$652,2,0)</f>
        <v>2.4659999999999999E-3</v>
      </c>
    </row>
    <row r="369" spans="1:13" x14ac:dyDescent="0.35">
      <c r="A369">
        <f t="shared" si="55"/>
        <v>1</v>
      </c>
      <c r="B369" s="1">
        <v>55671</v>
      </c>
      <c r="C369" s="6">
        <f t="shared" si="50"/>
        <v>0</v>
      </c>
      <c r="D369" s="6">
        <f t="shared" si="51"/>
        <v>0</v>
      </c>
      <c r="E369" s="6">
        <f t="shared" si="54"/>
        <v>0</v>
      </c>
      <c r="F369" s="6"/>
      <c r="G369" s="6"/>
      <c r="H369" s="6">
        <f t="shared" si="47"/>
        <v>0</v>
      </c>
      <c r="I369" s="6">
        <f t="shared" si="52"/>
        <v>0</v>
      </c>
      <c r="J369" s="6">
        <f t="shared" si="53"/>
        <v>0</v>
      </c>
      <c r="K369" s="6">
        <f t="shared" si="49"/>
        <v>0</v>
      </c>
      <c r="L369" s="6">
        <f t="shared" si="56"/>
        <v>0</v>
      </c>
      <c r="M369" s="17">
        <f>VLOOKUP(B369,Encargos!$A$8:$B$652,2,0)</f>
        <v>2.4659999999999999E-3</v>
      </c>
    </row>
    <row r="370" spans="1:13" x14ac:dyDescent="0.35">
      <c r="B370" s="1"/>
      <c r="C370" s="16"/>
      <c r="D370" s="16"/>
      <c r="E370" s="16"/>
      <c r="F370" s="16"/>
      <c r="G370" s="29"/>
      <c r="H370" s="16"/>
      <c r="I370" s="18"/>
      <c r="J370" s="16"/>
      <c r="K370" s="19"/>
      <c r="L370" s="16"/>
      <c r="M370" s="17" t="e">
        <f>VLOOKUP(B370,Encargos!$A$8:$B$652,2,0)</f>
        <v>#N/A</v>
      </c>
    </row>
    <row r="371" spans="1:13" x14ac:dyDescent="0.35">
      <c r="B371" s="1"/>
      <c r="M371" s="17" t="e">
        <f>VLOOKUP(B371,Encargos!$A$8:$B$652,2,0)</f>
        <v>#N/A</v>
      </c>
    </row>
    <row r="372" spans="1:13" x14ac:dyDescent="0.35">
      <c r="B372" s="1"/>
      <c r="M372" s="17" t="e">
        <f>VLOOKUP(B372,Encargos!$A$8:$B$652,2,0)</f>
        <v>#N/A</v>
      </c>
    </row>
    <row r="373" spans="1:13" x14ac:dyDescent="0.35">
      <c r="B373" s="1"/>
      <c r="M373" s="17" t="e">
        <f>VLOOKUP(B373,Encargos!$A$8:$B$652,2,0)</f>
        <v>#N/A</v>
      </c>
    </row>
    <row r="374" spans="1:13" x14ac:dyDescent="0.35">
      <c r="B374" s="1"/>
      <c r="M374" s="17" t="e">
        <f>VLOOKUP(B374,Encargos!$A$8:$B$652,2,0)</f>
        <v>#N/A</v>
      </c>
    </row>
    <row r="375" spans="1:13" x14ac:dyDescent="0.35">
      <c r="B375" s="1"/>
      <c r="M375" s="17" t="e">
        <f>VLOOKUP(B375,Encargos!$A$8:$B$652,2,0)</f>
        <v>#N/A</v>
      </c>
    </row>
    <row r="376" spans="1:13" x14ac:dyDescent="0.35">
      <c r="B376" s="1"/>
      <c r="M376" s="17" t="e">
        <f>VLOOKUP(B376,Encargos!$A$8:$B$652,2,0)</f>
        <v>#N/A</v>
      </c>
    </row>
    <row r="377" spans="1:13" x14ac:dyDescent="0.35">
      <c r="B377" s="1"/>
      <c r="M377" s="17" t="e">
        <f>VLOOKUP(B377,Encargos!$A$8:$B$652,2,0)</f>
        <v>#N/A</v>
      </c>
    </row>
    <row r="378" spans="1:13" x14ac:dyDescent="0.35">
      <c r="B378" s="1"/>
      <c r="M378" s="17" t="e">
        <f>VLOOKUP(B378,Encargos!$A$8:$B$652,2,0)</f>
        <v>#N/A</v>
      </c>
    </row>
    <row r="379" spans="1:13" x14ac:dyDescent="0.35">
      <c r="B379" s="1"/>
      <c r="M379" s="17" t="e">
        <f>VLOOKUP(B379,Encargos!$A$8:$B$652,2,0)</f>
        <v>#N/A</v>
      </c>
    </row>
    <row r="380" spans="1:13" x14ac:dyDescent="0.35">
      <c r="B380" s="1"/>
      <c r="M380" s="17" t="e">
        <f>VLOOKUP(B380,Encargos!$A$8:$B$652,2,0)</f>
        <v>#N/A</v>
      </c>
    </row>
    <row r="381" spans="1:13" x14ac:dyDescent="0.35">
      <c r="B381" s="1"/>
      <c r="M381" s="17" t="e">
        <f>VLOOKUP(B381,Encargos!$A$8:$B$652,2,0)</f>
        <v>#N/A</v>
      </c>
    </row>
    <row r="382" spans="1:13" x14ac:dyDescent="0.35">
      <c r="B382" s="1"/>
      <c r="M382" s="17" t="e">
        <f>VLOOKUP(B382,Encargos!$A$8:$B$652,2,0)</f>
        <v>#N/A</v>
      </c>
    </row>
    <row r="383" spans="1:13" x14ac:dyDescent="0.35">
      <c r="B383" s="1"/>
      <c r="M383" s="17" t="e">
        <f>VLOOKUP(B383,Encargos!$A$8:$B$652,2,0)</f>
        <v>#N/A</v>
      </c>
    </row>
    <row r="384" spans="1:13" x14ac:dyDescent="0.35">
      <c r="B384" s="1"/>
      <c r="M384" s="17" t="e">
        <f>VLOOKUP(B384,Encargos!$A$8:$B$652,2,0)</f>
        <v>#N/A</v>
      </c>
    </row>
    <row r="385" spans="2:13" x14ac:dyDescent="0.35">
      <c r="B385" s="1"/>
      <c r="M385" s="17" t="e">
        <f>VLOOKUP(B385,Encargos!$A$8:$B$652,2,0)</f>
        <v>#N/A</v>
      </c>
    </row>
    <row r="386" spans="2:13" x14ac:dyDescent="0.35">
      <c r="B386" s="1"/>
      <c r="M386" s="17" t="e">
        <f>VLOOKUP(B386,Encargos!$A$8:$B$652,2,0)</f>
        <v>#N/A</v>
      </c>
    </row>
    <row r="387" spans="2:13" x14ac:dyDescent="0.35">
      <c r="B387" s="1"/>
      <c r="M387" s="17" t="e">
        <f>VLOOKUP(B387,Encargos!$A$8:$B$652,2,0)</f>
        <v>#N/A</v>
      </c>
    </row>
    <row r="388" spans="2:13" x14ac:dyDescent="0.35">
      <c r="B388" s="1"/>
      <c r="M388" s="17" t="e">
        <f>VLOOKUP(B388,Encargos!$A$8:$B$652,2,0)</f>
        <v>#N/A</v>
      </c>
    </row>
    <row r="389" spans="2:13" x14ac:dyDescent="0.35">
      <c r="B389" s="1"/>
      <c r="M389" s="17" t="e">
        <f>VLOOKUP(B389,Encargos!$A$8:$B$652,2,0)</f>
        <v>#N/A</v>
      </c>
    </row>
    <row r="390" spans="2:13" x14ac:dyDescent="0.35">
      <c r="B390" s="1"/>
      <c r="M390" s="17" t="e">
        <f>VLOOKUP(B390,Encargos!$A$8:$B$652,2,0)</f>
        <v>#N/A</v>
      </c>
    </row>
    <row r="391" spans="2:13" x14ac:dyDescent="0.35">
      <c r="B391" s="1"/>
      <c r="M391" s="17" t="e">
        <f>VLOOKUP(B391,Encargos!$A$8:$B$652,2,0)</f>
        <v>#N/A</v>
      </c>
    </row>
    <row r="392" spans="2:13" x14ac:dyDescent="0.35">
      <c r="B392" s="1"/>
      <c r="M392" s="17" t="e">
        <f>VLOOKUP(B392,Encargos!$A$8:$B$652,2,0)</f>
        <v>#N/A</v>
      </c>
    </row>
    <row r="393" spans="2:13" x14ac:dyDescent="0.35">
      <c r="B393" s="1"/>
      <c r="M393" s="17" t="e">
        <f>VLOOKUP(B393,Encargos!$A$8:$B$652,2,0)</f>
        <v>#N/A</v>
      </c>
    </row>
    <row r="394" spans="2:13" x14ac:dyDescent="0.35">
      <c r="B394" s="1"/>
      <c r="M394" s="17" t="e">
        <f>VLOOKUP(B394,Encargos!$A$8:$B$652,2,0)</f>
        <v>#N/A</v>
      </c>
    </row>
    <row r="395" spans="2:13" x14ac:dyDescent="0.35">
      <c r="B395" s="1"/>
      <c r="M395" s="17" t="e">
        <f>VLOOKUP(B395,Encargos!$A$8:$B$652,2,0)</f>
        <v>#N/A</v>
      </c>
    </row>
    <row r="396" spans="2:13" x14ac:dyDescent="0.35">
      <c r="B396" s="1"/>
      <c r="M396" s="17" t="e">
        <f>VLOOKUP(B396,Encargos!$A$8:$B$652,2,0)</f>
        <v>#N/A</v>
      </c>
    </row>
    <row r="397" spans="2:13" x14ac:dyDescent="0.35">
      <c r="B397" s="1"/>
      <c r="M397" s="17" t="e">
        <f>VLOOKUP(B397,Encargos!$A$8:$B$652,2,0)</f>
        <v>#N/A</v>
      </c>
    </row>
    <row r="398" spans="2:13" x14ac:dyDescent="0.35">
      <c r="B398" s="1"/>
      <c r="M398" s="17" t="e">
        <f>VLOOKUP(B398,Encargos!$A$8:$B$652,2,0)</f>
        <v>#N/A</v>
      </c>
    </row>
    <row r="399" spans="2:13" x14ac:dyDescent="0.35">
      <c r="B399" s="1"/>
      <c r="M399" s="17" t="e">
        <f>VLOOKUP(B399,Encargos!$A$8:$B$652,2,0)</f>
        <v>#N/A</v>
      </c>
    </row>
    <row r="400" spans="2:13" x14ac:dyDescent="0.35">
      <c r="B400" s="1"/>
      <c r="M400" s="17" t="e">
        <f>VLOOKUP(B400,Encargos!$A$8:$B$652,2,0)</f>
        <v>#N/A</v>
      </c>
    </row>
    <row r="401" spans="2:13" x14ac:dyDescent="0.35">
      <c r="B401" s="1"/>
      <c r="M401" s="17" t="e">
        <f>VLOOKUP(B401,Encargos!$A$8:$B$652,2,0)</f>
        <v>#N/A</v>
      </c>
    </row>
    <row r="402" spans="2:13" x14ac:dyDescent="0.35">
      <c r="B402" s="1"/>
    </row>
    <row r="403" spans="2:13" x14ac:dyDescent="0.35">
      <c r="B403" s="1"/>
    </row>
    <row r="404" spans="2:13" x14ac:dyDescent="0.35">
      <c r="B404" s="1"/>
    </row>
    <row r="405" spans="2:13" x14ac:dyDescent="0.35">
      <c r="B405" s="1"/>
    </row>
    <row r="406" spans="2:13" x14ac:dyDescent="0.35">
      <c r="B406" s="1"/>
    </row>
    <row r="407" spans="2:13" x14ac:dyDescent="0.35">
      <c r="B407" s="1"/>
    </row>
    <row r="408" spans="2:13" x14ac:dyDescent="0.35">
      <c r="B408" s="1"/>
    </row>
    <row r="409" spans="2:13" x14ac:dyDescent="0.35">
      <c r="B409" s="1"/>
    </row>
    <row r="410" spans="2:13" x14ac:dyDescent="0.35">
      <c r="B410" s="1"/>
    </row>
    <row r="411" spans="2:13" x14ac:dyDescent="0.35">
      <c r="B411" s="1"/>
    </row>
    <row r="412" spans="2:13" x14ac:dyDescent="0.35">
      <c r="B412" s="1"/>
    </row>
    <row r="413" spans="2:13" x14ac:dyDescent="0.35">
      <c r="B413" s="1"/>
    </row>
    <row r="414" spans="2:13" x14ac:dyDescent="0.35">
      <c r="B414" s="1"/>
    </row>
    <row r="415" spans="2:13" x14ac:dyDescent="0.35">
      <c r="B415" s="1"/>
    </row>
    <row r="416" spans="2:13" x14ac:dyDescent="0.35">
      <c r="B416" s="1"/>
    </row>
    <row r="417" spans="2:2" x14ac:dyDescent="0.35">
      <c r="B417" s="1"/>
    </row>
    <row r="418" spans="2:2" x14ac:dyDescent="0.35">
      <c r="B418" s="1"/>
    </row>
    <row r="419" spans="2:2" x14ac:dyDescent="0.35">
      <c r="B419" s="1"/>
    </row>
    <row r="420" spans="2:2" x14ac:dyDescent="0.35">
      <c r="B420" s="1"/>
    </row>
    <row r="421" spans="2:2" x14ac:dyDescent="0.35">
      <c r="B421" s="1"/>
    </row>
    <row r="422" spans="2:2" x14ac:dyDescent="0.35">
      <c r="B422" s="1"/>
    </row>
    <row r="423" spans="2:2" x14ac:dyDescent="0.35">
      <c r="B423" s="1"/>
    </row>
    <row r="424" spans="2:2" x14ac:dyDescent="0.35">
      <c r="B424" s="1"/>
    </row>
    <row r="425" spans="2:2" x14ac:dyDescent="0.35">
      <c r="B425" s="1"/>
    </row>
    <row r="426" spans="2:2" x14ac:dyDescent="0.35">
      <c r="B426" s="1"/>
    </row>
    <row r="427" spans="2:2" x14ac:dyDescent="0.35">
      <c r="B427" s="1"/>
    </row>
    <row r="428" spans="2:2" x14ac:dyDescent="0.35">
      <c r="B428" s="1"/>
    </row>
    <row r="429" spans="2:2" x14ac:dyDescent="0.35">
      <c r="B429" s="1"/>
    </row>
    <row r="430" spans="2:2" x14ac:dyDescent="0.35">
      <c r="B430" s="1"/>
    </row>
    <row r="431" spans="2:2" x14ac:dyDescent="0.35">
      <c r="B431" s="1"/>
    </row>
    <row r="432" spans="2:2" x14ac:dyDescent="0.35">
      <c r="B432" s="1"/>
    </row>
    <row r="433" spans="2:2" x14ac:dyDescent="0.35">
      <c r="B433" s="1"/>
    </row>
    <row r="434" spans="2:2" x14ac:dyDescent="0.35">
      <c r="B434" s="1"/>
    </row>
    <row r="435" spans="2:2" x14ac:dyDescent="0.35">
      <c r="B435" s="1"/>
    </row>
    <row r="436" spans="2:2" x14ac:dyDescent="0.35">
      <c r="B436" s="1"/>
    </row>
    <row r="437" spans="2:2" x14ac:dyDescent="0.35">
      <c r="B437" s="1"/>
    </row>
    <row r="438" spans="2:2" x14ac:dyDescent="0.35">
      <c r="B438" s="1"/>
    </row>
    <row r="439" spans="2:2" x14ac:dyDescent="0.35">
      <c r="B439" s="1"/>
    </row>
    <row r="440" spans="2:2" x14ac:dyDescent="0.35">
      <c r="B440" s="1"/>
    </row>
    <row r="441" spans="2:2" x14ac:dyDescent="0.35">
      <c r="B441" s="1"/>
    </row>
    <row r="442" spans="2:2" x14ac:dyDescent="0.35">
      <c r="B442" s="1"/>
    </row>
    <row r="443" spans="2:2" x14ac:dyDescent="0.35">
      <c r="B443" s="1"/>
    </row>
    <row r="444" spans="2:2" x14ac:dyDescent="0.35">
      <c r="B444" s="1"/>
    </row>
    <row r="445" spans="2:2" x14ac:dyDescent="0.35">
      <c r="B445" s="1"/>
    </row>
    <row r="446" spans="2:2" x14ac:dyDescent="0.35">
      <c r="B446" s="1"/>
    </row>
    <row r="447" spans="2:2" x14ac:dyDescent="0.35">
      <c r="B447" s="1"/>
    </row>
    <row r="448" spans="2:2" x14ac:dyDescent="0.35">
      <c r="B448" s="1"/>
    </row>
    <row r="449" spans="2:2" x14ac:dyDescent="0.35">
      <c r="B449" s="1"/>
    </row>
    <row r="450" spans="2:2" x14ac:dyDescent="0.35">
      <c r="B450" s="1"/>
    </row>
    <row r="451" spans="2:2" x14ac:dyDescent="0.35">
      <c r="B451" s="1"/>
    </row>
    <row r="452" spans="2:2" x14ac:dyDescent="0.35">
      <c r="B452" s="1"/>
    </row>
    <row r="453" spans="2:2" x14ac:dyDescent="0.35">
      <c r="B453" s="1"/>
    </row>
    <row r="454" spans="2:2" x14ac:dyDescent="0.35">
      <c r="B454" s="1"/>
    </row>
    <row r="455" spans="2:2" x14ac:dyDescent="0.35">
      <c r="B455" s="1"/>
    </row>
    <row r="456" spans="2:2" x14ac:dyDescent="0.35">
      <c r="B456" s="1"/>
    </row>
    <row r="457" spans="2:2" x14ac:dyDescent="0.35">
      <c r="B457" s="1"/>
    </row>
    <row r="458" spans="2:2" x14ac:dyDescent="0.35">
      <c r="B458" s="1"/>
    </row>
    <row r="459" spans="2:2" x14ac:dyDescent="0.35">
      <c r="B459" s="1"/>
    </row>
    <row r="460" spans="2:2" x14ac:dyDescent="0.35">
      <c r="B460" s="1"/>
    </row>
    <row r="461" spans="2:2" x14ac:dyDescent="0.35">
      <c r="B461" s="1"/>
    </row>
    <row r="462" spans="2:2" x14ac:dyDescent="0.35">
      <c r="B462" s="1"/>
    </row>
    <row r="463" spans="2:2" x14ac:dyDescent="0.35">
      <c r="B463" s="1"/>
    </row>
    <row r="464" spans="2:2" x14ac:dyDescent="0.35">
      <c r="B464" s="1"/>
    </row>
    <row r="465" spans="2:2" x14ac:dyDescent="0.35">
      <c r="B465" s="1"/>
    </row>
    <row r="466" spans="2:2" x14ac:dyDescent="0.35">
      <c r="B466" s="1"/>
    </row>
    <row r="467" spans="2:2" x14ac:dyDescent="0.35">
      <c r="B467" s="1"/>
    </row>
    <row r="468" spans="2:2" x14ac:dyDescent="0.35">
      <c r="B468" s="1"/>
    </row>
    <row r="469" spans="2:2" x14ac:dyDescent="0.35">
      <c r="B469" s="1"/>
    </row>
    <row r="470" spans="2:2" x14ac:dyDescent="0.35">
      <c r="B470" s="1"/>
    </row>
    <row r="471" spans="2:2" x14ac:dyDescent="0.35">
      <c r="B471" s="1"/>
    </row>
    <row r="472" spans="2:2" x14ac:dyDescent="0.35">
      <c r="B472" s="1"/>
    </row>
    <row r="473" spans="2:2" x14ac:dyDescent="0.35">
      <c r="B473" s="1"/>
    </row>
    <row r="474" spans="2:2" x14ac:dyDescent="0.35">
      <c r="B474" s="1"/>
    </row>
    <row r="475" spans="2:2" x14ac:dyDescent="0.35">
      <c r="B475" s="1"/>
    </row>
    <row r="476" spans="2:2" x14ac:dyDescent="0.35">
      <c r="B476" s="1"/>
    </row>
    <row r="477" spans="2:2" x14ac:dyDescent="0.35">
      <c r="B477" s="1"/>
    </row>
    <row r="478" spans="2:2" x14ac:dyDescent="0.35">
      <c r="B478" s="1"/>
    </row>
    <row r="479" spans="2:2" x14ac:dyDescent="0.35">
      <c r="B479" s="1"/>
    </row>
    <row r="480" spans="2:2" x14ac:dyDescent="0.35">
      <c r="B480" s="1"/>
    </row>
    <row r="481" spans="2:2" x14ac:dyDescent="0.35">
      <c r="B481" s="1"/>
    </row>
    <row r="482" spans="2:2" x14ac:dyDescent="0.35">
      <c r="B482" s="1"/>
    </row>
    <row r="483" spans="2:2" x14ac:dyDescent="0.35">
      <c r="B483" s="1"/>
    </row>
    <row r="484" spans="2:2" x14ac:dyDescent="0.35">
      <c r="B484" s="1"/>
    </row>
    <row r="485" spans="2:2" x14ac:dyDescent="0.35">
      <c r="B485" s="1"/>
    </row>
    <row r="486" spans="2:2" x14ac:dyDescent="0.35">
      <c r="B486" s="1"/>
    </row>
    <row r="487" spans="2:2" x14ac:dyDescent="0.35">
      <c r="B487" s="1"/>
    </row>
    <row r="488" spans="2:2" x14ac:dyDescent="0.35">
      <c r="B488" s="1"/>
    </row>
    <row r="489" spans="2:2" x14ac:dyDescent="0.35">
      <c r="B489" s="1"/>
    </row>
    <row r="490" spans="2:2" x14ac:dyDescent="0.35">
      <c r="B490" s="1"/>
    </row>
    <row r="491" spans="2:2" x14ac:dyDescent="0.35">
      <c r="B491" s="1"/>
    </row>
    <row r="492" spans="2:2" x14ac:dyDescent="0.35">
      <c r="B492" s="1"/>
    </row>
    <row r="493" spans="2:2" x14ac:dyDescent="0.35">
      <c r="B493" s="1"/>
    </row>
    <row r="494" spans="2:2" x14ac:dyDescent="0.35">
      <c r="B494" s="1"/>
    </row>
    <row r="495" spans="2:2" x14ac:dyDescent="0.35">
      <c r="B495" s="1"/>
    </row>
    <row r="496" spans="2:2" x14ac:dyDescent="0.35">
      <c r="B496" s="1"/>
    </row>
    <row r="497" spans="2:2" x14ac:dyDescent="0.35">
      <c r="B497" s="1"/>
    </row>
    <row r="498" spans="2:2" x14ac:dyDescent="0.35">
      <c r="B498" s="1"/>
    </row>
    <row r="499" spans="2:2" x14ac:dyDescent="0.35">
      <c r="B499" s="1"/>
    </row>
    <row r="500" spans="2:2" x14ac:dyDescent="0.35">
      <c r="B500" s="1"/>
    </row>
    <row r="501" spans="2:2" x14ac:dyDescent="0.35">
      <c r="B501" s="1"/>
    </row>
    <row r="502" spans="2:2" x14ac:dyDescent="0.35">
      <c r="B502" s="1"/>
    </row>
    <row r="503" spans="2:2" x14ac:dyDescent="0.35">
      <c r="B503" s="1"/>
    </row>
    <row r="504" spans="2:2" x14ac:dyDescent="0.35">
      <c r="B504" s="1"/>
    </row>
    <row r="505" spans="2:2" x14ac:dyDescent="0.35">
      <c r="B505" s="1"/>
    </row>
    <row r="506" spans="2:2" x14ac:dyDescent="0.35">
      <c r="B506" s="1"/>
    </row>
    <row r="507" spans="2:2" x14ac:dyDescent="0.35">
      <c r="B507" s="1"/>
    </row>
    <row r="508" spans="2:2" x14ac:dyDescent="0.35">
      <c r="B508" s="1"/>
    </row>
    <row r="509" spans="2:2" x14ac:dyDescent="0.35">
      <c r="B509" s="1"/>
    </row>
    <row r="510" spans="2:2" x14ac:dyDescent="0.35">
      <c r="B510" s="1"/>
    </row>
    <row r="511" spans="2:2" x14ac:dyDescent="0.35">
      <c r="B511" s="1"/>
    </row>
    <row r="512" spans="2:2" x14ac:dyDescent="0.35">
      <c r="B512" s="1"/>
    </row>
    <row r="513" spans="2:2" x14ac:dyDescent="0.35">
      <c r="B513" s="1"/>
    </row>
    <row r="514" spans="2:2" x14ac:dyDescent="0.35">
      <c r="B514" s="1"/>
    </row>
    <row r="515" spans="2:2" x14ac:dyDescent="0.35">
      <c r="B515" s="1"/>
    </row>
    <row r="516" spans="2:2" x14ac:dyDescent="0.35">
      <c r="B516" s="1"/>
    </row>
    <row r="517" spans="2:2" x14ac:dyDescent="0.35">
      <c r="B517" s="1"/>
    </row>
    <row r="518" spans="2:2" x14ac:dyDescent="0.35">
      <c r="B518" s="1"/>
    </row>
    <row r="519" spans="2:2" x14ac:dyDescent="0.35">
      <c r="B519" s="1"/>
    </row>
    <row r="520" spans="2:2" x14ac:dyDescent="0.35">
      <c r="B520" s="1"/>
    </row>
    <row r="521" spans="2:2" x14ac:dyDescent="0.35">
      <c r="B521" s="1"/>
    </row>
    <row r="522" spans="2:2" x14ac:dyDescent="0.35">
      <c r="B522" s="1"/>
    </row>
    <row r="523" spans="2:2" x14ac:dyDescent="0.35">
      <c r="B523" s="1"/>
    </row>
    <row r="524" spans="2:2" x14ac:dyDescent="0.35">
      <c r="B524" s="1"/>
    </row>
    <row r="525" spans="2:2" x14ac:dyDescent="0.35">
      <c r="B525" s="1"/>
    </row>
    <row r="526" spans="2:2" x14ac:dyDescent="0.35">
      <c r="B526" s="1"/>
    </row>
    <row r="527" spans="2:2" x14ac:dyDescent="0.35">
      <c r="B527" s="1"/>
    </row>
    <row r="528" spans="2:2" x14ac:dyDescent="0.35">
      <c r="B528" s="1"/>
    </row>
    <row r="529" spans="2:2" x14ac:dyDescent="0.35">
      <c r="B529" s="1"/>
    </row>
    <row r="530" spans="2:2" x14ac:dyDescent="0.35">
      <c r="B530" s="1"/>
    </row>
    <row r="531" spans="2:2" x14ac:dyDescent="0.35">
      <c r="B531" s="1"/>
    </row>
    <row r="532" spans="2:2" x14ac:dyDescent="0.35">
      <c r="B532" s="1"/>
    </row>
    <row r="533" spans="2:2" x14ac:dyDescent="0.35">
      <c r="B533" s="1"/>
    </row>
    <row r="534" spans="2:2" x14ac:dyDescent="0.35">
      <c r="B534" s="1"/>
    </row>
    <row r="535" spans="2:2" x14ac:dyDescent="0.35">
      <c r="B535" s="1"/>
    </row>
    <row r="536" spans="2:2" x14ac:dyDescent="0.35">
      <c r="B536" s="1"/>
    </row>
    <row r="537" spans="2:2" x14ac:dyDescent="0.35">
      <c r="B537" s="1"/>
    </row>
    <row r="538" spans="2:2" x14ac:dyDescent="0.35">
      <c r="B538" s="1"/>
    </row>
    <row r="539" spans="2:2" x14ac:dyDescent="0.35">
      <c r="B539" s="1"/>
    </row>
    <row r="540" spans="2:2" x14ac:dyDescent="0.35">
      <c r="B540" s="1"/>
    </row>
    <row r="541" spans="2:2" x14ac:dyDescent="0.35">
      <c r="B541" s="1"/>
    </row>
    <row r="542" spans="2:2" x14ac:dyDescent="0.35">
      <c r="B542" s="1"/>
    </row>
    <row r="543" spans="2:2" x14ac:dyDescent="0.35">
      <c r="B543" s="1"/>
    </row>
    <row r="544" spans="2:2" x14ac:dyDescent="0.35">
      <c r="B544" s="1"/>
    </row>
    <row r="545" spans="2:2" x14ac:dyDescent="0.35">
      <c r="B545" s="1"/>
    </row>
    <row r="546" spans="2:2" x14ac:dyDescent="0.35">
      <c r="B546" s="1"/>
    </row>
    <row r="547" spans="2:2" x14ac:dyDescent="0.35">
      <c r="B547" s="1"/>
    </row>
    <row r="548" spans="2:2" x14ac:dyDescent="0.35">
      <c r="B548" s="1"/>
    </row>
    <row r="549" spans="2:2" x14ac:dyDescent="0.35">
      <c r="B549" s="1"/>
    </row>
    <row r="550" spans="2:2" x14ac:dyDescent="0.35">
      <c r="B550" s="1"/>
    </row>
    <row r="551" spans="2:2" x14ac:dyDescent="0.35">
      <c r="B551" s="1"/>
    </row>
    <row r="552" spans="2:2" x14ac:dyDescent="0.35">
      <c r="B552" s="1"/>
    </row>
    <row r="553" spans="2:2" x14ac:dyDescent="0.35">
      <c r="B553" s="1"/>
    </row>
    <row r="554" spans="2:2" x14ac:dyDescent="0.35">
      <c r="B554" s="1"/>
    </row>
    <row r="555" spans="2:2" x14ac:dyDescent="0.35">
      <c r="B555" s="1"/>
    </row>
    <row r="556" spans="2:2" x14ac:dyDescent="0.35">
      <c r="B556" s="1"/>
    </row>
    <row r="557" spans="2:2" x14ac:dyDescent="0.35">
      <c r="B557" s="1"/>
    </row>
    <row r="558" spans="2:2" x14ac:dyDescent="0.35">
      <c r="B558" s="1"/>
    </row>
    <row r="559" spans="2:2" x14ac:dyDescent="0.35">
      <c r="B559" s="1"/>
    </row>
    <row r="560" spans="2:2" x14ac:dyDescent="0.35">
      <c r="B560" s="1"/>
    </row>
    <row r="561" spans="2:2" x14ac:dyDescent="0.35">
      <c r="B561" s="1"/>
    </row>
    <row r="562" spans="2:2" x14ac:dyDescent="0.35">
      <c r="B562" s="1"/>
    </row>
    <row r="563" spans="2:2" x14ac:dyDescent="0.35">
      <c r="B563" s="1"/>
    </row>
    <row r="564" spans="2:2" x14ac:dyDescent="0.35">
      <c r="B564" s="1"/>
    </row>
    <row r="565" spans="2:2" x14ac:dyDescent="0.35">
      <c r="B565" s="1"/>
    </row>
    <row r="566" spans="2:2" x14ac:dyDescent="0.35">
      <c r="B566" s="1"/>
    </row>
    <row r="567" spans="2:2" x14ac:dyDescent="0.35">
      <c r="B567" s="1"/>
    </row>
    <row r="568" spans="2:2" x14ac:dyDescent="0.35">
      <c r="B568" s="1"/>
    </row>
    <row r="569" spans="2:2" x14ac:dyDescent="0.35">
      <c r="B569" s="1"/>
    </row>
    <row r="570" spans="2:2" x14ac:dyDescent="0.35">
      <c r="B570" s="1"/>
    </row>
    <row r="571" spans="2:2" x14ac:dyDescent="0.35">
      <c r="B571" s="1"/>
    </row>
    <row r="572" spans="2:2" x14ac:dyDescent="0.35">
      <c r="B572" s="1"/>
    </row>
    <row r="573" spans="2:2" x14ac:dyDescent="0.35">
      <c r="B573" s="1"/>
    </row>
    <row r="574" spans="2:2" x14ac:dyDescent="0.35">
      <c r="B574" s="1"/>
    </row>
    <row r="575" spans="2:2" x14ac:dyDescent="0.35">
      <c r="B575" s="1"/>
    </row>
    <row r="576" spans="2:2" x14ac:dyDescent="0.35">
      <c r="B576" s="1"/>
    </row>
    <row r="577" spans="2:2" x14ac:dyDescent="0.35">
      <c r="B577" s="1"/>
    </row>
    <row r="578" spans="2:2" x14ac:dyDescent="0.35">
      <c r="B578" s="1"/>
    </row>
    <row r="579" spans="2:2" x14ac:dyDescent="0.35">
      <c r="B579" s="1"/>
    </row>
    <row r="580" spans="2:2" x14ac:dyDescent="0.35">
      <c r="B580" s="1"/>
    </row>
    <row r="581" spans="2:2" x14ac:dyDescent="0.35">
      <c r="B581" s="1"/>
    </row>
    <row r="582" spans="2:2" x14ac:dyDescent="0.35">
      <c r="B582" s="1"/>
    </row>
    <row r="583" spans="2:2" x14ac:dyDescent="0.35">
      <c r="B583" s="1"/>
    </row>
    <row r="584" spans="2:2" x14ac:dyDescent="0.35">
      <c r="B584" s="1"/>
    </row>
    <row r="585" spans="2:2" x14ac:dyDescent="0.35">
      <c r="B585" s="1"/>
    </row>
    <row r="586" spans="2:2" x14ac:dyDescent="0.35">
      <c r="B586" s="1"/>
    </row>
    <row r="587" spans="2:2" x14ac:dyDescent="0.35">
      <c r="B587" s="1"/>
    </row>
    <row r="588" spans="2:2" x14ac:dyDescent="0.35">
      <c r="B588" s="1"/>
    </row>
    <row r="589" spans="2:2" x14ac:dyDescent="0.35">
      <c r="B589" s="1"/>
    </row>
    <row r="590" spans="2:2" x14ac:dyDescent="0.35">
      <c r="B590" s="1"/>
    </row>
    <row r="591" spans="2:2" x14ac:dyDescent="0.35">
      <c r="B591" s="1"/>
    </row>
    <row r="592" spans="2:2" x14ac:dyDescent="0.35">
      <c r="B592" s="1"/>
    </row>
    <row r="593" spans="2:2" x14ac:dyDescent="0.35">
      <c r="B593" s="1"/>
    </row>
    <row r="594" spans="2:2" x14ac:dyDescent="0.35">
      <c r="B594" s="1"/>
    </row>
    <row r="595" spans="2:2" x14ac:dyDescent="0.35">
      <c r="B595" s="1"/>
    </row>
    <row r="596" spans="2:2" x14ac:dyDescent="0.35">
      <c r="B596" s="1"/>
    </row>
    <row r="597" spans="2:2" x14ac:dyDescent="0.35">
      <c r="B597" s="1"/>
    </row>
    <row r="598" spans="2:2" x14ac:dyDescent="0.35">
      <c r="B598" s="1"/>
    </row>
    <row r="599" spans="2:2" x14ac:dyDescent="0.35">
      <c r="B599" s="1"/>
    </row>
    <row r="600" spans="2:2" x14ac:dyDescent="0.35">
      <c r="B600" s="1"/>
    </row>
    <row r="601" spans="2:2" x14ac:dyDescent="0.35">
      <c r="B601" s="1"/>
    </row>
    <row r="602" spans="2:2" x14ac:dyDescent="0.35">
      <c r="B602" s="1"/>
    </row>
    <row r="603" spans="2:2" x14ac:dyDescent="0.35">
      <c r="B603" s="1"/>
    </row>
    <row r="604" spans="2:2" x14ac:dyDescent="0.35">
      <c r="B604" s="1"/>
    </row>
    <row r="605" spans="2:2" x14ac:dyDescent="0.35">
      <c r="B605" s="1"/>
    </row>
    <row r="606" spans="2:2" x14ac:dyDescent="0.35">
      <c r="B606" s="1"/>
    </row>
    <row r="607" spans="2:2" x14ac:dyDescent="0.35">
      <c r="B607" s="1"/>
    </row>
    <row r="608" spans="2:2" x14ac:dyDescent="0.35">
      <c r="B608" s="1"/>
    </row>
    <row r="609" spans="2:2" x14ac:dyDescent="0.35">
      <c r="B609" s="1"/>
    </row>
    <row r="610" spans="2:2" x14ac:dyDescent="0.35">
      <c r="B610" s="1"/>
    </row>
    <row r="611" spans="2:2" x14ac:dyDescent="0.35">
      <c r="B611" s="1"/>
    </row>
    <row r="612" spans="2:2" x14ac:dyDescent="0.35">
      <c r="B612" s="1"/>
    </row>
    <row r="613" spans="2:2" x14ac:dyDescent="0.35">
      <c r="B613" s="1"/>
    </row>
    <row r="614" spans="2:2" x14ac:dyDescent="0.35">
      <c r="B614" s="1"/>
    </row>
    <row r="615" spans="2:2" x14ac:dyDescent="0.35">
      <c r="B615" s="1"/>
    </row>
    <row r="616" spans="2:2" x14ac:dyDescent="0.35">
      <c r="B616" s="1"/>
    </row>
    <row r="617" spans="2:2" x14ac:dyDescent="0.35">
      <c r="B617" s="1"/>
    </row>
    <row r="618" spans="2:2" x14ac:dyDescent="0.35">
      <c r="B618" s="1"/>
    </row>
    <row r="619" spans="2:2" x14ac:dyDescent="0.35">
      <c r="B619" s="1"/>
    </row>
    <row r="620" spans="2:2" x14ac:dyDescent="0.35">
      <c r="B620" s="1"/>
    </row>
    <row r="621" spans="2:2" x14ac:dyDescent="0.35">
      <c r="B621" s="1"/>
    </row>
    <row r="622" spans="2:2" x14ac:dyDescent="0.35">
      <c r="B622" s="1"/>
    </row>
    <row r="623" spans="2:2" x14ac:dyDescent="0.35">
      <c r="B623" s="1"/>
    </row>
    <row r="624" spans="2:2" x14ac:dyDescent="0.35">
      <c r="B624" s="1"/>
    </row>
    <row r="625" spans="2:2" x14ac:dyDescent="0.35">
      <c r="B625" s="1"/>
    </row>
    <row r="626" spans="2:2" x14ac:dyDescent="0.35">
      <c r="B626" s="1"/>
    </row>
    <row r="627" spans="2:2" x14ac:dyDescent="0.35">
      <c r="B627" s="1"/>
    </row>
    <row r="628" spans="2:2" x14ac:dyDescent="0.35">
      <c r="B628" s="1"/>
    </row>
    <row r="629" spans="2:2" x14ac:dyDescent="0.35">
      <c r="B629" s="1"/>
    </row>
    <row r="630" spans="2:2" x14ac:dyDescent="0.35">
      <c r="B630" s="1"/>
    </row>
    <row r="631" spans="2:2" x14ac:dyDescent="0.35">
      <c r="B631" s="1"/>
    </row>
    <row r="632" spans="2:2" x14ac:dyDescent="0.35">
      <c r="B632" s="1"/>
    </row>
    <row r="633" spans="2:2" x14ac:dyDescent="0.35">
      <c r="B633" s="1"/>
    </row>
    <row r="634" spans="2:2" x14ac:dyDescent="0.35">
      <c r="B634" s="1"/>
    </row>
    <row r="635" spans="2:2" x14ac:dyDescent="0.35">
      <c r="B635" s="1"/>
    </row>
    <row r="636" spans="2:2" x14ac:dyDescent="0.35">
      <c r="B636" s="1"/>
    </row>
    <row r="637" spans="2:2" x14ac:dyDescent="0.35">
      <c r="B637" s="1"/>
    </row>
    <row r="638" spans="2:2" x14ac:dyDescent="0.35">
      <c r="B638" s="1"/>
    </row>
    <row r="639" spans="2:2" x14ac:dyDescent="0.35">
      <c r="B639" s="1"/>
    </row>
    <row r="640" spans="2:2" x14ac:dyDescent="0.35">
      <c r="B640" s="1"/>
    </row>
    <row r="641" spans="2:2" x14ac:dyDescent="0.35">
      <c r="B641" s="1"/>
    </row>
    <row r="642" spans="2:2" x14ac:dyDescent="0.35">
      <c r="B642" s="1"/>
    </row>
    <row r="643" spans="2:2" x14ac:dyDescent="0.35">
      <c r="B643" s="1"/>
    </row>
    <row r="644" spans="2:2" x14ac:dyDescent="0.35">
      <c r="B644" s="1"/>
    </row>
    <row r="645" spans="2:2" x14ac:dyDescent="0.35">
      <c r="B645" s="1"/>
    </row>
    <row r="646" spans="2:2" x14ac:dyDescent="0.35">
      <c r="B646" s="1"/>
    </row>
    <row r="647" spans="2:2" x14ac:dyDescent="0.35">
      <c r="B647" s="1"/>
    </row>
    <row r="648" spans="2:2" x14ac:dyDescent="0.35">
      <c r="B648" s="1"/>
    </row>
    <row r="649" spans="2:2" x14ac:dyDescent="0.35">
      <c r="B649" s="1"/>
    </row>
    <row r="650" spans="2:2" x14ac:dyDescent="0.35">
      <c r="B650" s="1"/>
    </row>
    <row r="651" spans="2:2" x14ac:dyDescent="0.35">
      <c r="B651" s="1"/>
    </row>
  </sheetData>
  <pageMargins left="0.511811024" right="0.511811024" top="0.78740157499999996" bottom="0.78740157499999996" header="0.31496062000000002" footer="0.31496062000000002"/>
  <pageSetup paperSize="9" orientation="portrait" horizontalDpi="360" verticalDpi="36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P122"/>
  <sheetViews>
    <sheetView workbookViewId="0">
      <selection activeCell="G2" sqref="G2"/>
    </sheetView>
  </sheetViews>
  <sheetFormatPr defaultColWidth="8.81640625" defaultRowHeight="14.5" x14ac:dyDescent="0.35"/>
  <cols>
    <col min="2" max="2" width="16.1796875" customWidth="1"/>
    <col min="3" max="3" width="15" bestFit="1" customWidth="1"/>
    <col min="4" max="4" width="15.1796875" bestFit="1" customWidth="1"/>
    <col min="7" max="7" width="23.453125" customWidth="1"/>
    <col min="9" max="9" width="15.1796875" bestFit="1" customWidth="1"/>
    <col min="10" max="10" width="19" bestFit="1" customWidth="1"/>
    <col min="11" max="11" width="15.1796875" bestFit="1" customWidth="1"/>
    <col min="15" max="15" width="17" bestFit="1" customWidth="1"/>
    <col min="16" max="16" width="15.1796875" bestFit="1" customWidth="1"/>
  </cols>
  <sheetData>
    <row r="1" spans="1:16" x14ac:dyDescent="0.35">
      <c r="A1" s="281" t="s">
        <v>581</v>
      </c>
      <c r="B1" s="281"/>
      <c r="C1" s="281"/>
      <c r="D1" s="281"/>
      <c r="G1" s="278" t="s">
        <v>663</v>
      </c>
      <c r="H1" s="279"/>
      <c r="I1" s="279"/>
      <c r="J1" s="279"/>
      <c r="K1" s="280"/>
      <c r="N1" s="282" t="s">
        <v>582</v>
      </c>
      <c r="O1" s="282"/>
      <c r="P1" s="282"/>
    </row>
    <row r="2" spans="1:16" x14ac:dyDescent="0.35">
      <c r="A2" s="123" t="s">
        <v>28</v>
      </c>
      <c r="B2" s="123" t="s">
        <v>49</v>
      </c>
      <c r="C2" s="123" t="s">
        <v>39</v>
      </c>
      <c r="D2" s="123" t="s">
        <v>41</v>
      </c>
      <c r="G2" s="126" t="s">
        <v>583</v>
      </c>
      <c r="H2" s="126" t="s">
        <v>28</v>
      </c>
      <c r="I2" s="126" t="s">
        <v>49</v>
      </c>
      <c r="J2" s="126" t="s">
        <v>39</v>
      </c>
      <c r="K2" s="126" t="s">
        <v>41</v>
      </c>
      <c r="N2" s="131" t="s">
        <v>28</v>
      </c>
      <c r="O2" s="131" t="s">
        <v>584</v>
      </c>
      <c r="P2" s="131" t="s">
        <v>585</v>
      </c>
    </row>
    <row r="3" spans="1:16" x14ac:dyDescent="0.35">
      <c r="A3" s="124">
        <v>44562</v>
      </c>
      <c r="B3" s="125">
        <f>SUMIFS('Dívidas garantidas - RRF'!AS$3:AS$387,'Dívidas garantidas - RRF'!$AV$3:$AV$387,MONTH('Fluxo dív. garantidas - RRF'!$A3),'Dívidas garantidas - RRF'!$AW$3:$AW$387,YEAR('Fluxo dív. garantidas - RRF'!$A3))</f>
        <v>39696646.009999998</v>
      </c>
      <c r="C3" s="125">
        <f>SUMIFS('Dívidas garantidas - RRF'!AT$3:AT$387,'Dívidas garantidas - RRF'!$AV$3:$AV$387,MONTH('Fluxo dív. garantidas - RRF'!$A3),'Dívidas garantidas - RRF'!$AW$3:$AW$387,YEAR('Fluxo dív. garantidas - RRF'!$A3))</f>
        <v>15273481.9</v>
      </c>
      <c r="D3" s="125">
        <f>SUMIFS('Dívidas garantidas - RRF'!AU$3:AU$387,'Dívidas garantidas - RRF'!$AV$3:$AV$387,MONTH('Fluxo dív. garantidas - RRF'!$A3),'Dívidas garantidas - RRF'!$AW$3:$AW$387,YEAR('Fluxo dív. garantidas - RRF'!$A3))</f>
        <v>54970127.910000004</v>
      </c>
      <c r="G3" s="127">
        <v>1</v>
      </c>
      <c r="H3" s="128">
        <v>44562</v>
      </c>
      <c r="I3" s="129">
        <f>B3*$G3</f>
        <v>39696646.009999998</v>
      </c>
      <c r="J3" s="129">
        <f t="shared" ref="J3:K3" si="0">C3*$G3</f>
        <v>15273481.9</v>
      </c>
      <c r="K3" s="129">
        <f t="shared" si="0"/>
        <v>54970127.910000004</v>
      </c>
      <c r="N3" s="132">
        <f>H3</f>
        <v>44562</v>
      </c>
      <c r="O3" s="132">
        <f>EDATE(N3,1)</f>
        <v>44593</v>
      </c>
      <c r="P3" s="133">
        <f>D3-K3</f>
        <v>0</v>
      </c>
    </row>
    <row r="4" spans="1:16" x14ac:dyDescent="0.35">
      <c r="A4" s="124">
        <v>44593</v>
      </c>
      <c r="B4" s="125">
        <f>SUMIFS('Dívidas garantidas - RRF'!AS$3:AS$387,'Dívidas garantidas - RRF'!$AV$3:$AV$387,MONTH('Fluxo dív. garantidas - RRF'!$A4),'Dívidas garantidas - RRF'!$AW$3:$AW$387,YEAR('Fluxo dív. garantidas - RRF'!$A4))</f>
        <v>40547331.299999997</v>
      </c>
      <c r="C4" s="125">
        <f>SUMIFS('Dívidas garantidas - RRF'!AT$3:AT$387,'Dívidas garantidas - RRF'!$AV$3:$AV$387,MONTH('Fluxo dív. garantidas - RRF'!$A4),'Dívidas garantidas - RRF'!$AW$3:$AW$387,YEAR('Fluxo dív. garantidas - RRF'!$A4))</f>
        <v>7326672.1900000004</v>
      </c>
      <c r="D4" s="125">
        <f>SUMIFS('Dívidas garantidas - RRF'!AU$3:AU$387,'Dívidas garantidas - RRF'!$AV$3:$AV$387,MONTH('Fluxo dív. garantidas - RRF'!$A4),'Dívidas garantidas - RRF'!$AW$3:$AW$387,YEAR('Fluxo dív. garantidas - RRF'!$A4))</f>
        <v>47874003.490000002</v>
      </c>
      <c r="G4" s="127">
        <v>1</v>
      </c>
      <c r="H4" s="128">
        <v>44593</v>
      </c>
      <c r="I4" s="129">
        <f t="shared" ref="I4:I14" si="1">B4*$G4</f>
        <v>40547331.299999997</v>
      </c>
      <c r="J4" s="129">
        <f t="shared" ref="J4:J14" si="2">C4*$G4</f>
        <v>7326672.1900000004</v>
      </c>
      <c r="K4" s="129">
        <f t="shared" ref="K4:K15" si="3">D4*$G4</f>
        <v>47874003.490000002</v>
      </c>
      <c r="N4" s="132">
        <f t="shared" ref="N4:N67" si="4">H4</f>
        <v>44593</v>
      </c>
      <c r="O4" s="132">
        <f t="shared" ref="O4:O67" si="5">EDATE(N4,1)</f>
        <v>44621</v>
      </c>
      <c r="P4" s="133">
        <f t="shared" ref="P4:P67" si="6">D4-K4</f>
        <v>0</v>
      </c>
    </row>
    <row r="5" spans="1:16" x14ac:dyDescent="0.35">
      <c r="A5" s="124">
        <v>44621</v>
      </c>
      <c r="B5" s="125">
        <f>SUMIFS('Dívidas garantidas - RRF'!AS$3:AS$387,'Dívidas garantidas - RRF'!$AV$3:$AV$387,MONTH('Fluxo dív. garantidas - RRF'!$A5),'Dívidas garantidas - RRF'!$AW$3:$AW$387,YEAR('Fluxo dív. garantidas - RRF'!$A5))</f>
        <v>159547078.69</v>
      </c>
      <c r="C5" s="125">
        <f>SUMIFS('Dívidas garantidas - RRF'!AT$3:AT$387,'Dívidas garantidas - RRF'!$AV$3:$AV$387,MONTH('Fluxo dív. garantidas - RRF'!$A5),'Dívidas garantidas - RRF'!$AW$3:$AW$387,YEAR('Fluxo dív. garantidas - RRF'!$A5))</f>
        <v>23113939.400000002</v>
      </c>
      <c r="D5" s="125">
        <f>SUMIFS('Dívidas garantidas - RRF'!AU$3:AU$387,'Dívidas garantidas - RRF'!$AV$3:$AV$387,MONTH('Fluxo dív. garantidas - RRF'!$A5),'Dívidas garantidas - RRF'!$AW$3:$AW$387,YEAR('Fluxo dív. garantidas - RRF'!$A5))</f>
        <v>182661018.09</v>
      </c>
      <c r="G5" s="130">
        <f>(YEAR(A5)-2022)*100%/9</f>
        <v>0</v>
      </c>
      <c r="H5" s="128">
        <v>44621</v>
      </c>
      <c r="I5" s="129">
        <f t="shared" si="1"/>
        <v>0</v>
      </c>
      <c r="J5" s="129">
        <f t="shared" si="2"/>
        <v>0</v>
      </c>
      <c r="K5" s="129">
        <f t="shared" si="3"/>
        <v>0</v>
      </c>
      <c r="N5" s="132">
        <f t="shared" si="4"/>
        <v>44621</v>
      </c>
      <c r="O5" s="132">
        <f t="shared" si="5"/>
        <v>44652</v>
      </c>
      <c r="P5" s="133">
        <f t="shared" si="6"/>
        <v>182661018.09</v>
      </c>
    </row>
    <row r="6" spans="1:16" x14ac:dyDescent="0.35">
      <c r="A6" s="124">
        <v>44652</v>
      </c>
      <c r="B6" s="125">
        <f>SUMIFS('Dívidas garantidas - RRF'!AS$3:AS$387,'Dívidas garantidas - RRF'!$AV$3:$AV$387,MONTH('Fluxo dív. garantidas - RRF'!$A6),'Dívidas garantidas - RRF'!$AW$3:$AW$387,YEAR('Fluxo dív. garantidas - RRF'!$A6))</f>
        <v>37927660.870000005</v>
      </c>
      <c r="C6" s="125">
        <f>SUMIFS('Dívidas garantidas - RRF'!AT$3:AT$387,'Dívidas garantidas - RRF'!$AV$3:$AV$387,MONTH('Fluxo dív. garantidas - RRF'!$A6),'Dívidas garantidas - RRF'!$AW$3:$AW$387,YEAR('Fluxo dív. garantidas - RRF'!$A6))</f>
        <v>9107429.8399999999</v>
      </c>
      <c r="D6" s="125">
        <f>SUMIFS('Dívidas garantidas - RRF'!AU$3:AU$387,'Dívidas garantidas - RRF'!$AV$3:$AV$387,MONTH('Fluxo dív. garantidas - RRF'!$A6),'Dívidas garantidas - RRF'!$AW$3:$AW$387,YEAR('Fluxo dív. garantidas - RRF'!$A6))</f>
        <v>47035090.710000001</v>
      </c>
      <c r="G6" s="130">
        <f t="shared" ref="G6:G69" si="7">(YEAR(A6)-2022)*100%/9</f>
        <v>0</v>
      </c>
      <c r="H6" s="128">
        <v>44652</v>
      </c>
      <c r="I6" s="129">
        <f t="shared" si="1"/>
        <v>0</v>
      </c>
      <c r="J6" s="129">
        <f t="shared" si="2"/>
        <v>0</v>
      </c>
      <c r="K6" s="129">
        <f t="shared" si="3"/>
        <v>0</v>
      </c>
      <c r="N6" s="132">
        <f t="shared" si="4"/>
        <v>44652</v>
      </c>
      <c r="O6" s="132">
        <f t="shared" si="5"/>
        <v>44682</v>
      </c>
      <c r="P6" s="133">
        <f t="shared" si="6"/>
        <v>47035090.710000001</v>
      </c>
    </row>
    <row r="7" spans="1:16" x14ac:dyDescent="0.35">
      <c r="A7" s="124">
        <v>44682</v>
      </c>
      <c r="B7" s="125">
        <f>SUMIFS('Dívidas garantidas - RRF'!AS$3:AS$387,'Dívidas garantidas - RRF'!$AV$3:$AV$387,MONTH('Fluxo dív. garantidas - RRF'!$A7),'Dívidas garantidas - RRF'!$AW$3:$AW$387,YEAR('Fluxo dív. garantidas - RRF'!$A7))</f>
        <v>46253755.920000002</v>
      </c>
      <c r="C7" s="125">
        <f>SUMIFS('Dívidas garantidas - RRF'!AT$3:AT$387,'Dívidas garantidas - RRF'!$AV$3:$AV$387,MONTH('Fluxo dív. garantidas - RRF'!$A7),'Dívidas garantidas - RRF'!$AW$3:$AW$387,YEAR('Fluxo dív. garantidas - RRF'!$A7))</f>
        <v>19951564.18</v>
      </c>
      <c r="D7" s="125">
        <f>SUMIFS('Dívidas garantidas - RRF'!AU$3:AU$387,'Dívidas garantidas - RRF'!$AV$3:$AV$387,MONTH('Fluxo dív. garantidas - RRF'!$A7),'Dívidas garantidas - RRF'!$AW$3:$AW$387,YEAR('Fluxo dív. garantidas - RRF'!$A7))</f>
        <v>66205320.100000001</v>
      </c>
      <c r="G7" s="130">
        <f t="shared" si="7"/>
        <v>0</v>
      </c>
      <c r="H7" s="128">
        <v>44682</v>
      </c>
      <c r="I7" s="129">
        <f t="shared" si="1"/>
        <v>0</v>
      </c>
      <c r="J7" s="129">
        <f t="shared" si="2"/>
        <v>0</v>
      </c>
      <c r="K7" s="129">
        <f t="shared" si="3"/>
        <v>0</v>
      </c>
      <c r="N7" s="132">
        <f t="shared" si="4"/>
        <v>44682</v>
      </c>
      <c r="O7" s="132">
        <f t="shared" si="5"/>
        <v>44713</v>
      </c>
      <c r="P7" s="133">
        <f t="shared" si="6"/>
        <v>66205320.100000001</v>
      </c>
    </row>
    <row r="8" spans="1:16" x14ac:dyDescent="0.35">
      <c r="A8" s="124">
        <v>44713</v>
      </c>
      <c r="B8" s="125">
        <f>SUMIFS('Dívidas garantidas - RRF'!AS$3:AS$387,'Dívidas garantidas - RRF'!$AV$3:$AV$387,MONTH('Fluxo dív. garantidas - RRF'!$A8),'Dívidas garantidas - RRF'!$AW$3:$AW$387,YEAR('Fluxo dív. garantidas - RRF'!$A8))</f>
        <v>40058079.739999995</v>
      </c>
      <c r="C8" s="125">
        <f>SUMIFS('Dívidas garantidas - RRF'!AT$3:AT$387,'Dívidas garantidas - RRF'!$AV$3:$AV$387,MONTH('Fluxo dív. garantidas - RRF'!$A8),'Dívidas garantidas - RRF'!$AW$3:$AW$387,YEAR('Fluxo dív. garantidas - RRF'!$A8))</f>
        <v>9795021.2100000009</v>
      </c>
      <c r="D8" s="125">
        <f>SUMIFS('Dívidas garantidas - RRF'!AU$3:AU$387,'Dívidas garantidas - RRF'!$AV$3:$AV$387,MONTH('Fluxo dív. garantidas - RRF'!$A8),'Dívidas garantidas - RRF'!$AW$3:$AW$387,YEAR('Fluxo dív. garantidas - RRF'!$A8))</f>
        <v>49853100.950000003</v>
      </c>
      <c r="G8" s="130">
        <f t="shared" si="7"/>
        <v>0</v>
      </c>
      <c r="H8" s="128">
        <v>44713</v>
      </c>
      <c r="I8" s="129">
        <f t="shared" si="1"/>
        <v>0</v>
      </c>
      <c r="J8" s="129">
        <f t="shared" si="2"/>
        <v>0</v>
      </c>
      <c r="K8" s="129">
        <f t="shared" si="3"/>
        <v>0</v>
      </c>
      <c r="N8" s="132">
        <f t="shared" si="4"/>
        <v>44713</v>
      </c>
      <c r="O8" s="132">
        <f t="shared" si="5"/>
        <v>44743</v>
      </c>
      <c r="P8" s="133">
        <f t="shared" si="6"/>
        <v>49853100.950000003</v>
      </c>
    </row>
    <row r="9" spans="1:16" x14ac:dyDescent="0.35">
      <c r="A9" s="124">
        <v>44743</v>
      </c>
      <c r="B9" s="125">
        <f>SUMIFS('Dívidas garantidas - RRF'!AS$3:AS$387,'Dívidas garantidas - RRF'!$AV$3:$AV$387,MONTH('Fluxo dív. garantidas - RRF'!$A9),'Dívidas garantidas - RRF'!$AW$3:$AW$387,YEAR('Fluxo dív. garantidas - RRF'!$A9))</f>
        <v>42086726.370000005</v>
      </c>
      <c r="C9" s="125">
        <f>SUMIFS('Dívidas garantidas - RRF'!AT$3:AT$387,'Dívidas garantidas - RRF'!$AV$3:$AV$387,MONTH('Fluxo dív. garantidas - RRF'!$A9),'Dívidas garantidas - RRF'!$AW$3:$AW$387,YEAR('Fluxo dív. garantidas - RRF'!$A9))</f>
        <v>11386459.17</v>
      </c>
      <c r="D9" s="125">
        <f>SUMIFS('Dívidas garantidas - RRF'!AU$3:AU$387,'Dívidas garantidas - RRF'!$AV$3:$AV$387,MONTH('Fluxo dív. garantidas - RRF'!$A9),'Dívidas garantidas - RRF'!$AW$3:$AW$387,YEAR('Fluxo dív. garantidas - RRF'!$A9))</f>
        <v>53473185.539999999</v>
      </c>
      <c r="G9" s="130">
        <f t="shared" si="7"/>
        <v>0</v>
      </c>
      <c r="H9" s="128">
        <v>44743</v>
      </c>
      <c r="I9" s="129">
        <f t="shared" si="1"/>
        <v>0</v>
      </c>
      <c r="J9" s="129">
        <f t="shared" si="2"/>
        <v>0</v>
      </c>
      <c r="K9" s="129">
        <f t="shared" si="3"/>
        <v>0</v>
      </c>
      <c r="N9" s="132">
        <f t="shared" si="4"/>
        <v>44743</v>
      </c>
      <c r="O9" s="132">
        <f t="shared" si="5"/>
        <v>44774</v>
      </c>
      <c r="P9" s="133">
        <f t="shared" si="6"/>
        <v>53473185.539999999</v>
      </c>
    </row>
    <row r="10" spans="1:16" x14ac:dyDescent="0.35">
      <c r="A10" s="124">
        <v>44774</v>
      </c>
      <c r="B10" s="125">
        <f>SUMIFS('Dívidas garantidas - RRF'!AS$3:AS$387,'Dívidas garantidas - RRF'!$AV$3:$AV$387,MONTH('Fluxo dív. garantidas - RRF'!$A10),'Dívidas garantidas - RRF'!$AW$3:$AW$387,YEAR('Fluxo dív. garantidas - RRF'!$A10))</f>
        <v>42096447.469999999</v>
      </c>
      <c r="C10" s="125">
        <f>SUMIFS('Dívidas garantidas - RRF'!AT$3:AT$387,'Dívidas garantidas - RRF'!$AV$3:$AV$387,MONTH('Fluxo dív. garantidas - RRF'!$A10),'Dívidas garantidas - RRF'!$AW$3:$AW$387,YEAR('Fluxo dív. garantidas - RRF'!$A10))</f>
        <v>13573985.129999999</v>
      </c>
      <c r="D10" s="125">
        <f>SUMIFS('Dívidas garantidas - RRF'!AU$3:AU$387,'Dívidas garantidas - RRF'!$AV$3:$AV$387,MONTH('Fluxo dív. garantidas - RRF'!$A10),'Dívidas garantidas - RRF'!$AW$3:$AW$387,YEAR('Fluxo dív. garantidas - RRF'!$A10))</f>
        <v>55670432.599999994</v>
      </c>
      <c r="G10" s="130">
        <f t="shared" si="7"/>
        <v>0</v>
      </c>
      <c r="H10" s="128">
        <v>44774</v>
      </c>
      <c r="I10" s="129">
        <f t="shared" si="1"/>
        <v>0</v>
      </c>
      <c r="J10" s="129">
        <f t="shared" si="2"/>
        <v>0</v>
      </c>
      <c r="K10" s="129">
        <f t="shared" si="3"/>
        <v>0</v>
      </c>
      <c r="N10" s="132">
        <f t="shared" si="4"/>
        <v>44774</v>
      </c>
      <c r="O10" s="132">
        <f t="shared" si="5"/>
        <v>44805</v>
      </c>
      <c r="P10" s="133">
        <f t="shared" si="6"/>
        <v>55670432.599999994</v>
      </c>
    </row>
    <row r="11" spans="1:16" x14ac:dyDescent="0.35">
      <c r="A11" s="124">
        <v>44805</v>
      </c>
      <c r="B11" s="125">
        <f>SUMIFS('Dívidas garantidas - RRF'!AS$3:AS$387,'Dívidas garantidas - RRF'!$AV$3:$AV$387,MONTH('Fluxo dív. garantidas - RRF'!$A11),'Dívidas garantidas - RRF'!$AW$3:$AW$387,YEAR('Fluxo dív. garantidas - RRF'!$A11))</f>
        <v>163143345.58000001</v>
      </c>
      <c r="C11" s="125">
        <f>SUMIFS('Dívidas garantidas - RRF'!AT$3:AT$387,'Dívidas garantidas - RRF'!$AV$3:$AV$387,MONTH('Fluxo dív. garantidas - RRF'!$A11),'Dívidas garantidas - RRF'!$AW$3:$AW$387,YEAR('Fluxo dív. garantidas - RRF'!$A11))</f>
        <v>46798407.43</v>
      </c>
      <c r="D11" s="125">
        <f>SUMIFS('Dívidas garantidas - RRF'!AU$3:AU$387,'Dívidas garantidas - RRF'!$AV$3:$AV$387,MONTH('Fluxo dív. garantidas - RRF'!$A11),'Dívidas garantidas - RRF'!$AW$3:$AW$387,YEAR('Fluxo dív. garantidas - RRF'!$A11))</f>
        <v>209941753.00999999</v>
      </c>
      <c r="G11" s="130">
        <f t="shared" si="7"/>
        <v>0</v>
      </c>
      <c r="H11" s="128">
        <v>44805</v>
      </c>
      <c r="I11" s="129">
        <f t="shared" si="1"/>
        <v>0</v>
      </c>
      <c r="J11" s="129">
        <f t="shared" si="2"/>
        <v>0</v>
      </c>
      <c r="K11" s="129">
        <f t="shared" si="3"/>
        <v>0</v>
      </c>
      <c r="N11" s="132">
        <f t="shared" si="4"/>
        <v>44805</v>
      </c>
      <c r="O11" s="132">
        <f t="shared" si="5"/>
        <v>44835</v>
      </c>
      <c r="P11" s="133">
        <f t="shared" si="6"/>
        <v>209941753.00999999</v>
      </c>
    </row>
    <row r="12" spans="1:16" x14ac:dyDescent="0.35">
      <c r="A12" s="124">
        <v>44835</v>
      </c>
      <c r="B12" s="125">
        <f>SUMIFS('Dívidas garantidas - RRF'!AS$3:AS$387,'Dívidas garantidas - RRF'!$AV$3:$AV$387,MONTH('Fluxo dív. garantidas - RRF'!$A12),'Dívidas garantidas - RRF'!$AW$3:$AW$387,YEAR('Fluxo dív. garantidas - RRF'!$A12))</f>
        <v>41103752</v>
      </c>
      <c r="C12" s="125">
        <f>SUMIFS('Dívidas garantidas - RRF'!AT$3:AT$387,'Dívidas garantidas - RRF'!$AV$3:$AV$387,MONTH('Fluxo dív. garantidas - RRF'!$A12),'Dívidas garantidas - RRF'!$AW$3:$AW$387,YEAR('Fluxo dív. garantidas - RRF'!$A12))</f>
        <v>16228187.92</v>
      </c>
      <c r="D12" s="125">
        <f>SUMIFS('Dívidas garantidas - RRF'!AU$3:AU$387,'Dívidas garantidas - RRF'!$AV$3:$AV$387,MONTH('Fluxo dív. garantidas - RRF'!$A12),'Dívidas garantidas - RRF'!$AW$3:$AW$387,YEAR('Fluxo dív. garantidas - RRF'!$A12))</f>
        <v>57331939.920000002</v>
      </c>
      <c r="G12" s="130">
        <f t="shared" si="7"/>
        <v>0</v>
      </c>
      <c r="H12" s="128">
        <v>44835</v>
      </c>
      <c r="I12" s="129">
        <f t="shared" si="1"/>
        <v>0</v>
      </c>
      <c r="J12" s="129">
        <f t="shared" si="2"/>
        <v>0</v>
      </c>
      <c r="K12" s="129">
        <f t="shared" si="3"/>
        <v>0</v>
      </c>
      <c r="N12" s="132">
        <f t="shared" si="4"/>
        <v>44835</v>
      </c>
      <c r="O12" s="132">
        <f t="shared" si="5"/>
        <v>44866</v>
      </c>
      <c r="P12" s="133">
        <f t="shared" si="6"/>
        <v>57331939.920000002</v>
      </c>
    </row>
    <row r="13" spans="1:16" x14ac:dyDescent="0.35">
      <c r="A13" s="124">
        <v>44866</v>
      </c>
      <c r="B13" s="125">
        <f>SUMIFS('Dívidas garantidas - RRF'!AS$3:AS$387,'Dívidas garantidas - RRF'!$AV$3:$AV$387,MONTH('Fluxo dív. garantidas - RRF'!$A13),'Dívidas garantidas - RRF'!$AW$3:$AW$387,YEAR('Fluxo dív. garantidas - RRF'!$A13))</f>
        <v>48570424.519999996</v>
      </c>
      <c r="C13" s="125">
        <f>SUMIFS('Dívidas garantidas - RRF'!AT$3:AT$387,'Dívidas garantidas - RRF'!$AV$3:$AV$387,MONTH('Fluxo dív. garantidas - RRF'!$A13),'Dívidas garantidas - RRF'!$AW$3:$AW$387,YEAR('Fluxo dív. garantidas - RRF'!$A13))</f>
        <v>57533331.659999996</v>
      </c>
      <c r="D13" s="125">
        <f>SUMIFS('Dívidas garantidas - RRF'!AU$3:AU$387,'Dívidas garantidas - RRF'!$AV$3:$AV$387,MONTH('Fluxo dív. garantidas - RRF'!$A13),'Dívidas garantidas - RRF'!$AW$3:$AW$387,YEAR('Fluxo dív. garantidas - RRF'!$A13))</f>
        <v>106103756.18000001</v>
      </c>
      <c r="G13" s="130">
        <f t="shared" si="7"/>
        <v>0</v>
      </c>
      <c r="H13" s="128">
        <v>44866</v>
      </c>
      <c r="I13" s="129">
        <f t="shared" si="1"/>
        <v>0</v>
      </c>
      <c r="J13" s="129">
        <f t="shared" si="2"/>
        <v>0</v>
      </c>
      <c r="K13" s="129">
        <f t="shared" si="3"/>
        <v>0</v>
      </c>
      <c r="N13" s="132">
        <f t="shared" si="4"/>
        <v>44866</v>
      </c>
      <c r="O13" s="132">
        <f t="shared" si="5"/>
        <v>44896</v>
      </c>
      <c r="P13" s="133">
        <f t="shared" si="6"/>
        <v>106103756.18000001</v>
      </c>
    </row>
    <row r="14" spans="1:16" x14ac:dyDescent="0.35">
      <c r="A14" s="124">
        <v>44896</v>
      </c>
      <c r="B14" s="125">
        <f>SUMIFS('Dívidas garantidas - RRF'!AS$3:AS$387,'Dívidas garantidas - RRF'!$AV$3:$AV$387,MONTH('Fluxo dív. garantidas - RRF'!$A14),'Dívidas garantidas - RRF'!$AW$3:$AW$387,YEAR('Fluxo dív. garantidas - RRF'!$A14))</f>
        <v>41397799.289999999</v>
      </c>
      <c r="C14" s="125">
        <f>SUMIFS('Dívidas garantidas - RRF'!AT$3:AT$387,'Dívidas garantidas - RRF'!$AV$3:$AV$387,MONTH('Fluxo dív. garantidas - RRF'!$A14),'Dívidas garantidas - RRF'!$AW$3:$AW$387,YEAR('Fluxo dív. garantidas - RRF'!$A14))</f>
        <v>18876222.68</v>
      </c>
      <c r="D14" s="125">
        <f>SUMIFS('Dívidas garantidas - RRF'!AU$3:AU$387,'Dívidas garantidas - RRF'!$AV$3:$AV$387,MONTH('Fluxo dív. garantidas - RRF'!$A14),'Dívidas garantidas - RRF'!$AW$3:$AW$387,YEAR('Fluxo dív. garantidas - RRF'!$A14))</f>
        <v>60274021.969999999</v>
      </c>
      <c r="G14" s="130">
        <f t="shared" si="7"/>
        <v>0</v>
      </c>
      <c r="H14" s="128">
        <v>44896</v>
      </c>
      <c r="I14" s="129">
        <f t="shared" si="1"/>
        <v>0</v>
      </c>
      <c r="J14" s="129">
        <f t="shared" si="2"/>
        <v>0</v>
      </c>
      <c r="K14" s="129">
        <f t="shared" si="3"/>
        <v>0</v>
      </c>
      <c r="N14" s="132">
        <f t="shared" si="4"/>
        <v>44896</v>
      </c>
      <c r="O14" s="132">
        <f t="shared" si="5"/>
        <v>44927</v>
      </c>
      <c r="P14" s="133">
        <f t="shared" si="6"/>
        <v>60274021.969999999</v>
      </c>
    </row>
    <row r="15" spans="1:16" x14ac:dyDescent="0.35">
      <c r="A15" s="124">
        <v>44927</v>
      </c>
      <c r="B15" s="125">
        <f>SUMIFS('Dívidas garantidas - RRF'!AS$3:AS$387,'Dívidas garantidas - RRF'!$AV$3:$AV$387,MONTH('Fluxo dív. garantidas - RRF'!$A15),'Dívidas garantidas - RRF'!$AW$3:$AW$387,YEAR('Fluxo dív. garantidas - RRF'!$A15))</f>
        <v>40300983.859999999</v>
      </c>
      <c r="C15" s="125">
        <f>SUMIFS('Dívidas garantidas - RRF'!AT$3:AT$387,'Dívidas garantidas - RRF'!$AV$3:$AV$387,MONTH('Fluxo dív. garantidas - RRF'!$A15),'Dívidas garantidas - RRF'!$AW$3:$AW$387,YEAR('Fluxo dív. garantidas - RRF'!$A15))</f>
        <v>20618621.23</v>
      </c>
      <c r="D15" s="125">
        <f>SUMIFS('Dívidas garantidas - RRF'!AU$3:AU$387,'Dívidas garantidas - RRF'!$AV$3:$AV$387,MONTH('Fluxo dív. garantidas - RRF'!$A15),'Dívidas garantidas - RRF'!$AW$3:$AW$387,YEAR('Fluxo dív. garantidas - RRF'!$A15))</f>
        <v>60919605.090000004</v>
      </c>
      <c r="G15" s="130">
        <f t="shared" si="7"/>
        <v>0.1111111111111111</v>
      </c>
      <c r="H15" s="128">
        <v>44927</v>
      </c>
      <c r="I15" s="129">
        <f>K15-J15</f>
        <v>0</v>
      </c>
      <c r="J15" s="129">
        <f>IF(C15&lt;=K15,C15,K15)</f>
        <v>6768845.0099999998</v>
      </c>
      <c r="K15" s="129">
        <f t="shared" si="3"/>
        <v>6768845.0099999998</v>
      </c>
      <c r="N15" s="132">
        <f t="shared" si="4"/>
        <v>44927</v>
      </c>
      <c r="O15" s="132">
        <f t="shared" si="5"/>
        <v>44958</v>
      </c>
      <c r="P15" s="133">
        <f t="shared" si="6"/>
        <v>54150760.080000006</v>
      </c>
    </row>
    <row r="16" spans="1:16" x14ac:dyDescent="0.35">
      <c r="A16" s="124">
        <v>44958</v>
      </c>
      <c r="B16" s="125">
        <f>SUMIFS('Dívidas garantidas - RRF'!AS$3:AS$387,'Dívidas garantidas - RRF'!$AV$3:$AV$387,MONTH('Fluxo dív. garantidas - RRF'!$A16),'Dívidas garantidas - RRF'!$AW$3:$AW$387,YEAR('Fluxo dív. garantidas - RRF'!$A16))</f>
        <v>40644488.310000002</v>
      </c>
      <c r="C16" s="125">
        <f>SUMIFS('Dívidas garantidas - RRF'!AT$3:AT$387,'Dívidas garantidas - RRF'!$AV$3:$AV$387,MONTH('Fluxo dív. garantidas - RRF'!$A16),'Dívidas garantidas - RRF'!$AW$3:$AW$387,YEAR('Fluxo dív. garantidas - RRF'!$A16))</f>
        <v>20658665.399999999</v>
      </c>
      <c r="D16" s="125">
        <f>SUMIFS('Dívidas garantidas - RRF'!AU$3:AU$387,'Dívidas garantidas - RRF'!$AV$3:$AV$387,MONTH('Fluxo dív. garantidas - RRF'!$A16),'Dívidas garantidas - RRF'!$AW$3:$AW$387,YEAR('Fluxo dív. garantidas - RRF'!$A16))</f>
        <v>61303153.710000001</v>
      </c>
      <c r="G16" s="130">
        <f t="shared" si="7"/>
        <v>0.1111111111111111</v>
      </c>
      <c r="H16" s="128">
        <v>44958</v>
      </c>
      <c r="I16" s="129">
        <f t="shared" ref="I16:I79" si="8">K16-J16</f>
        <v>0</v>
      </c>
      <c r="J16" s="129">
        <f t="shared" ref="J16:J79" si="9">IF(C16&lt;=K16,C16,K16)</f>
        <v>6811461.5233333334</v>
      </c>
      <c r="K16" s="129">
        <f t="shared" ref="K16:K79" si="10">D16*$G16</f>
        <v>6811461.5233333334</v>
      </c>
      <c r="N16" s="132">
        <f t="shared" si="4"/>
        <v>44958</v>
      </c>
      <c r="O16" s="132">
        <f t="shared" si="5"/>
        <v>44986</v>
      </c>
      <c r="P16" s="133">
        <f t="shared" si="6"/>
        <v>54491692.186666667</v>
      </c>
    </row>
    <row r="17" spans="1:16" x14ac:dyDescent="0.35">
      <c r="A17" s="124">
        <v>44986</v>
      </c>
      <c r="B17" s="125">
        <f>SUMIFS('Dívidas garantidas - RRF'!AS$3:AS$387,'Dívidas garantidas - RRF'!$AV$3:$AV$387,MONTH('Fluxo dív. garantidas - RRF'!$A17),'Dívidas garantidas - RRF'!$AW$3:$AW$387,YEAR('Fluxo dív. garantidas - RRF'!$A17))</f>
        <v>128928855.12</v>
      </c>
      <c r="C17" s="125">
        <f>SUMIFS('Dívidas garantidas - RRF'!AT$3:AT$387,'Dívidas garantidas - RRF'!$AV$3:$AV$387,MONTH('Fluxo dív. garantidas - RRF'!$A17),'Dívidas garantidas - RRF'!$AW$3:$AW$387,YEAR('Fluxo dív. garantidas - RRF'!$A17))</f>
        <v>94758667.390000001</v>
      </c>
      <c r="D17" s="125">
        <f>SUMIFS('Dívidas garantidas - RRF'!AU$3:AU$387,'Dívidas garantidas - RRF'!$AV$3:$AV$387,MONTH('Fluxo dív. garantidas - RRF'!$A17),'Dívidas garantidas - RRF'!$AW$3:$AW$387,YEAR('Fluxo dív. garantidas - RRF'!$A17))</f>
        <v>223687522.50999999</v>
      </c>
      <c r="G17" s="130">
        <f t="shared" si="7"/>
        <v>0.1111111111111111</v>
      </c>
      <c r="H17" s="128">
        <v>44986</v>
      </c>
      <c r="I17" s="129">
        <f t="shared" si="8"/>
        <v>0</v>
      </c>
      <c r="J17" s="129">
        <f t="shared" si="9"/>
        <v>24854169.167777777</v>
      </c>
      <c r="K17" s="129">
        <f t="shared" si="10"/>
        <v>24854169.167777777</v>
      </c>
      <c r="N17" s="132">
        <f t="shared" si="4"/>
        <v>44986</v>
      </c>
      <c r="O17" s="132">
        <f t="shared" si="5"/>
        <v>45017</v>
      </c>
      <c r="P17" s="133">
        <f t="shared" si="6"/>
        <v>198833353.34222221</v>
      </c>
    </row>
    <row r="18" spans="1:16" x14ac:dyDescent="0.35">
      <c r="A18" s="124">
        <v>45017</v>
      </c>
      <c r="B18" s="125">
        <f>SUMIFS('Dívidas garantidas - RRF'!AS$3:AS$387,'Dívidas garantidas - RRF'!$AV$3:$AV$387,MONTH('Fluxo dív. garantidas - RRF'!$A18),'Dívidas garantidas - RRF'!$AW$3:$AW$387,YEAR('Fluxo dív. garantidas - RRF'!$A18))</f>
        <v>39552583.549999997</v>
      </c>
      <c r="C18" s="125">
        <f>SUMIFS('Dívidas garantidas - RRF'!AT$3:AT$387,'Dívidas garantidas - RRF'!$AV$3:$AV$387,MONTH('Fluxo dív. garantidas - RRF'!$A18),'Dívidas garantidas - RRF'!$AW$3:$AW$387,YEAR('Fluxo dív. garantidas - RRF'!$A18))</f>
        <v>20984825.129999999</v>
      </c>
      <c r="D18" s="125">
        <f>SUMIFS('Dívidas garantidas - RRF'!AU$3:AU$387,'Dívidas garantidas - RRF'!$AV$3:$AV$387,MONTH('Fluxo dív. garantidas - RRF'!$A18),'Dívidas garantidas - RRF'!$AW$3:$AW$387,YEAR('Fluxo dív. garantidas - RRF'!$A18))</f>
        <v>60537408.68</v>
      </c>
      <c r="G18" s="130">
        <f t="shared" si="7"/>
        <v>0.1111111111111111</v>
      </c>
      <c r="H18" s="128">
        <v>45017</v>
      </c>
      <c r="I18" s="129">
        <f t="shared" si="8"/>
        <v>0</v>
      </c>
      <c r="J18" s="129">
        <f t="shared" si="9"/>
        <v>6726378.7422222216</v>
      </c>
      <c r="K18" s="129">
        <f t="shared" si="10"/>
        <v>6726378.7422222216</v>
      </c>
      <c r="N18" s="132">
        <f t="shared" si="4"/>
        <v>45017</v>
      </c>
      <c r="O18" s="132">
        <f t="shared" si="5"/>
        <v>45047</v>
      </c>
      <c r="P18" s="133">
        <f t="shared" si="6"/>
        <v>53811029.93777778</v>
      </c>
    </row>
    <row r="19" spans="1:16" x14ac:dyDescent="0.35">
      <c r="A19" s="124">
        <v>45047</v>
      </c>
      <c r="B19" s="125">
        <f>SUMIFS('Dívidas garantidas - RRF'!AS$3:AS$387,'Dívidas garantidas - RRF'!$AV$3:$AV$387,MONTH('Fluxo dív. garantidas - RRF'!$A19),'Dívidas garantidas - RRF'!$AW$3:$AW$387,YEAR('Fluxo dív. garantidas - RRF'!$A19))</f>
        <v>133227049.39</v>
      </c>
      <c r="C19" s="125">
        <f>SUMIFS('Dívidas garantidas - RRF'!AT$3:AT$387,'Dívidas garantidas - RRF'!$AV$3:$AV$387,MONTH('Fluxo dív. garantidas - RRF'!$A19),'Dívidas garantidas - RRF'!$AW$3:$AW$387,YEAR('Fluxo dív. garantidas - RRF'!$A19))</f>
        <v>83022065.24000001</v>
      </c>
      <c r="D19" s="125">
        <f>SUMIFS('Dívidas garantidas - RRF'!AU$3:AU$387,'Dívidas garantidas - RRF'!$AV$3:$AV$387,MONTH('Fluxo dív. garantidas - RRF'!$A19),'Dívidas garantidas - RRF'!$AW$3:$AW$387,YEAR('Fluxo dív. garantidas - RRF'!$A19))</f>
        <v>216249114.63</v>
      </c>
      <c r="G19" s="130">
        <f t="shared" si="7"/>
        <v>0.1111111111111111</v>
      </c>
      <c r="H19" s="128">
        <v>45047</v>
      </c>
      <c r="I19" s="129">
        <f t="shared" si="8"/>
        <v>0</v>
      </c>
      <c r="J19" s="129">
        <f t="shared" si="9"/>
        <v>24027679.403333332</v>
      </c>
      <c r="K19" s="129">
        <f t="shared" si="10"/>
        <v>24027679.403333332</v>
      </c>
      <c r="N19" s="132">
        <f t="shared" si="4"/>
        <v>45047</v>
      </c>
      <c r="O19" s="132">
        <f t="shared" si="5"/>
        <v>45078</v>
      </c>
      <c r="P19" s="133">
        <f t="shared" si="6"/>
        <v>192221435.22666666</v>
      </c>
    </row>
    <row r="20" spans="1:16" x14ac:dyDescent="0.35">
      <c r="A20" s="124">
        <v>45078</v>
      </c>
      <c r="B20" s="125">
        <f>SUMIFS('Dívidas garantidas - RRF'!AS$3:AS$387,'Dívidas garantidas - RRF'!$AV$3:$AV$387,MONTH('Fluxo dív. garantidas - RRF'!$A20),'Dívidas garantidas - RRF'!$AW$3:$AW$387,YEAR('Fluxo dív. garantidas - RRF'!$A20))</f>
        <v>39009363.079999998</v>
      </c>
      <c r="C20" s="125">
        <f>SUMIFS('Dívidas garantidas - RRF'!AT$3:AT$387,'Dívidas garantidas - RRF'!$AV$3:$AV$387,MONTH('Fluxo dív. garantidas - RRF'!$A20),'Dívidas garantidas - RRF'!$AW$3:$AW$387,YEAR('Fluxo dív. garantidas - RRF'!$A20))</f>
        <v>21190881.850000001</v>
      </c>
      <c r="D20" s="125">
        <f>SUMIFS('Dívidas garantidas - RRF'!AU$3:AU$387,'Dívidas garantidas - RRF'!$AV$3:$AV$387,MONTH('Fluxo dív. garantidas - RRF'!$A20),'Dívidas garantidas - RRF'!$AW$3:$AW$387,YEAR('Fluxo dív. garantidas - RRF'!$A20))</f>
        <v>60200244.930000007</v>
      </c>
      <c r="G20" s="130">
        <f t="shared" si="7"/>
        <v>0.1111111111111111</v>
      </c>
      <c r="H20" s="128">
        <v>45078</v>
      </c>
      <c r="I20" s="129">
        <f t="shared" si="8"/>
        <v>0</v>
      </c>
      <c r="J20" s="129">
        <f t="shared" si="9"/>
        <v>6688916.1033333335</v>
      </c>
      <c r="K20" s="129">
        <f t="shared" si="10"/>
        <v>6688916.1033333335</v>
      </c>
      <c r="N20" s="132">
        <f t="shared" si="4"/>
        <v>45078</v>
      </c>
      <c r="O20" s="132">
        <f t="shared" si="5"/>
        <v>45108</v>
      </c>
      <c r="P20" s="133">
        <f t="shared" si="6"/>
        <v>53511328.826666676</v>
      </c>
    </row>
    <row r="21" spans="1:16" x14ac:dyDescent="0.35">
      <c r="A21" s="124">
        <v>45108</v>
      </c>
      <c r="B21" s="125">
        <f>SUMIFS('Dívidas garantidas - RRF'!AS$3:AS$387,'Dívidas garantidas - RRF'!$AV$3:$AV$387,MONTH('Fluxo dív. garantidas - RRF'!$A21),'Dívidas garantidas - RRF'!$AW$3:$AW$387,YEAR('Fluxo dív. garantidas - RRF'!$A21))</f>
        <v>38602431.730000004</v>
      </c>
      <c r="C21" s="125">
        <f>SUMIFS('Dívidas garantidas - RRF'!AT$3:AT$387,'Dívidas garantidas - RRF'!$AV$3:$AV$387,MONTH('Fluxo dív. garantidas - RRF'!$A21),'Dívidas garantidas - RRF'!$AW$3:$AW$387,YEAR('Fluxo dív. garantidas - RRF'!$A21))</f>
        <v>20691055.629999999</v>
      </c>
      <c r="D21" s="125">
        <f>SUMIFS('Dívidas garantidas - RRF'!AU$3:AU$387,'Dívidas garantidas - RRF'!$AV$3:$AV$387,MONTH('Fluxo dív. garantidas - RRF'!$A21),'Dívidas garantidas - RRF'!$AW$3:$AW$387,YEAR('Fluxo dív. garantidas - RRF'!$A21))</f>
        <v>59293487.359999999</v>
      </c>
      <c r="G21" s="130">
        <f t="shared" si="7"/>
        <v>0.1111111111111111</v>
      </c>
      <c r="H21" s="128">
        <v>45108</v>
      </c>
      <c r="I21" s="129">
        <f t="shared" si="8"/>
        <v>0</v>
      </c>
      <c r="J21" s="129">
        <f t="shared" si="9"/>
        <v>6588165.2622222221</v>
      </c>
      <c r="K21" s="129">
        <f t="shared" si="10"/>
        <v>6588165.2622222221</v>
      </c>
      <c r="N21" s="132">
        <f t="shared" si="4"/>
        <v>45108</v>
      </c>
      <c r="O21" s="132">
        <f t="shared" si="5"/>
        <v>45139</v>
      </c>
      <c r="P21" s="133">
        <f t="shared" si="6"/>
        <v>52705322.097777776</v>
      </c>
    </row>
    <row r="22" spans="1:16" x14ac:dyDescent="0.35">
      <c r="A22" s="124">
        <v>45139</v>
      </c>
      <c r="B22" s="125">
        <f>SUMIFS('Dívidas garantidas - RRF'!AS$3:AS$387,'Dívidas garantidas - RRF'!$AV$3:$AV$387,MONTH('Fluxo dív. garantidas - RRF'!$A22),'Dívidas garantidas - RRF'!$AW$3:$AW$387,YEAR('Fluxo dív. garantidas - RRF'!$A22))</f>
        <v>39461053.420000002</v>
      </c>
      <c r="C22" s="125">
        <f>SUMIFS('Dívidas garantidas - RRF'!AT$3:AT$387,'Dívidas garantidas - RRF'!$AV$3:$AV$387,MONTH('Fluxo dív. garantidas - RRF'!$A22),'Dívidas garantidas - RRF'!$AW$3:$AW$387,YEAR('Fluxo dív. garantidas - RRF'!$A22))</f>
        <v>22000316.579999998</v>
      </c>
      <c r="D22" s="125">
        <f>SUMIFS('Dívidas garantidas - RRF'!AU$3:AU$387,'Dívidas garantidas - RRF'!$AV$3:$AV$387,MONTH('Fluxo dív. garantidas - RRF'!$A22),'Dívidas garantidas - RRF'!$AW$3:$AW$387,YEAR('Fluxo dív. garantidas - RRF'!$A22))</f>
        <v>61461370</v>
      </c>
      <c r="G22" s="130">
        <f t="shared" si="7"/>
        <v>0.1111111111111111</v>
      </c>
      <c r="H22" s="128">
        <v>45139</v>
      </c>
      <c r="I22" s="129">
        <f t="shared" si="8"/>
        <v>0</v>
      </c>
      <c r="J22" s="129">
        <f t="shared" si="9"/>
        <v>6829041.111111111</v>
      </c>
      <c r="K22" s="129">
        <f t="shared" si="10"/>
        <v>6829041.111111111</v>
      </c>
      <c r="N22" s="132">
        <f t="shared" si="4"/>
        <v>45139</v>
      </c>
      <c r="O22" s="132">
        <f t="shared" si="5"/>
        <v>45170</v>
      </c>
      <c r="P22" s="133">
        <f t="shared" si="6"/>
        <v>54632328.888888888</v>
      </c>
    </row>
    <row r="23" spans="1:16" x14ac:dyDescent="0.35">
      <c r="A23" s="124">
        <v>45170</v>
      </c>
      <c r="B23" s="125">
        <f>SUMIFS('Dívidas garantidas - RRF'!AS$3:AS$387,'Dívidas garantidas - RRF'!$AV$3:$AV$387,MONTH('Fluxo dív. garantidas - RRF'!$A23),'Dívidas garantidas - RRF'!$AW$3:$AW$387,YEAR('Fluxo dív. garantidas - RRF'!$A23))</f>
        <v>145563204.49000001</v>
      </c>
      <c r="C23" s="125">
        <f>SUMIFS('Dívidas garantidas - RRF'!AT$3:AT$387,'Dívidas garantidas - RRF'!$AV$3:$AV$387,MONTH('Fluxo dív. garantidas - RRF'!$A23),'Dívidas garantidas - RRF'!$AW$3:$AW$387,YEAR('Fluxo dív. garantidas - RRF'!$A23))</f>
        <v>103396385.84</v>
      </c>
      <c r="D23" s="125">
        <f>SUMIFS('Dívidas garantidas - RRF'!AU$3:AU$387,'Dívidas garantidas - RRF'!$AV$3:$AV$387,MONTH('Fluxo dív. garantidas - RRF'!$A23),'Dívidas garantidas - RRF'!$AW$3:$AW$387,YEAR('Fluxo dív. garantidas - RRF'!$A23))</f>
        <v>248959590.33000001</v>
      </c>
      <c r="G23" s="130">
        <f t="shared" si="7"/>
        <v>0.1111111111111111</v>
      </c>
      <c r="H23" s="128">
        <v>45170</v>
      </c>
      <c r="I23" s="129">
        <f t="shared" si="8"/>
        <v>0</v>
      </c>
      <c r="J23" s="129">
        <f t="shared" si="9"/>
        <v>27662176.703333333</v>
      </c>
      <c r="K23" s="129">
        <f t="shared" si="10"/>
        <v>27662176.703333333</v>
      </c>
      <c r="N23" s="132">
        <f t="shared" si="4"/>
        <v>45170</v>
      </c>
      <c r="O23" s="132">
        <f t="shared" si="5"/>
        <v>45200</v>
      </c>
      <c r="P23" s="133">
        <f t="shared" si="6"/>
        <v>221297413.62666667</v>
      </c>
    </row>
    <row r="24" spans="1:16" x14ac:dyDescent="0.35">
      <c r="A24" s="124">
        <v>45200</v>
      </c>
      <c r="B24" s="125">
        <f>SUMIFS('Dívidas garantidas - RRF'!AS$3:AS$387,'Dívidas garantidas - RRF'!$AV$3:$AV$387,MONTH('Fluxo dív. garantidas - RRF'!$A24),'Dívidas garantidas - RRF'!$AW$3:$AW$387,YEAR('Fluxo dív. garantidas - RRF'!$A24))</f>
        <v>37102884.020000003</v>
      </c>
      <c r="C24" s="125">
        <f>SUMIFS('Dívidas garantidas - RRF'!AT$3:AT$387,'Dívidas garantidas - RRF'!$AV$3:$AV$387,MONTH('Fluxo dív. garantidas - RRF'!$A24),'Dívidas garantidas - RRF'!$AW$3:$AW$387,YEAR('Fluxo dív. garantidas - RRF'!$A24))</f>
        <v>19630903.369999997</v>
      </c>
      <c r="D24" s="125">
        <f>SUMIFS('Dívidas garantidas - RRF'!AU$3:AU$387,'Dívidas garantidas - RRF'!$AV$3:$AV$387,MONTH('Fluxo dív. garantidas - RRF'!$A24),'Dívidas garantidas - RRF'!$AW$3:$AW$387,YEAR('Fluxo dív. garantidas - RRF'!$A24))</f>
        <v>56733787.390000001</v>
      </c>
      <c r="G24" s="130">
        <f t="shared" si="7"/>
        <v>0.1111111111111111</v>
      </c>
      <c r="H24" s="128">
        <v>45200</v>
      </c>
      <c r="I24" s="129">
        <f t="shared" si="8"/>
        <v>0</v>
      </c>
      <c r="J24" s="129">
        <f t="shared" si="9"/>
        <v>6303754.154444444</v>
      </c>
      <c r="K24" s="129">
        <f t="shared" si="10"/>
        <v>6303754.154444444</v>
      </c>
      <c r="N24" s="132">
        <f t="shared" si="4"/>
        <v>45200</v>
      </c>
      <c r="O24" s="132">
        <f t="shared" si="5"/>
        <v>45231</v>
      </c>
      <c r="P24" s="133">
        <f t="shared" si="6"/>
        <v>50430033.235555559</v>
      </c>
    </row>
    <row r="25" spans="1:16" x14ac:dyDescent="0.35">
      <c r="A25" s="124">
        <v>45231</v>
      </c>
      <c r="B25" s="125">
        <f>SUMIFS('Dívidas garantidas - RRF'!AS$3:AS$387,'Dívidas garantidas - RRF'!$AV$3:$AV$387,MONTH('Fluxo dív. garantidas - RRF'!$A25),'Dívidas garantidas - RRF'!$AW$3:$AW$387,YEAR('Fluxo dív. garantidas - RRF'!$A25))</f>
        <v>131309713.43000001</v>
      </c>
      <c r="C25" s="125">
        <f>SUMIFS('Dívidas garantidas - RRF'!AT$3:AT$387,'Dívidas garantidas - RRF'!$AV$3:$AV$387,MONTH('Fluxo dív. garantidas - RRF'!$A25),'Dívidas garantidas - RRF'!$AW$3:$AW$387,YEAR('Fluxo dív. garantidas - RRF'!$A25))</f>
        <v>90205629.939999998</v>
      </c>
      <c r="D25" s="125">
        <f>SUMIFS('Dívidas garantidas - RRF'!AU$3:AU$387,'Dívidas garantidas - RRF'!$AV$3:$AV$387,MONTH('Fluxo dív. garantidas - RRF'!$A25),'Dívidas garantidas - RRF'!$AW$3:$AW$387,YEAR('Fluxo dív. garantidas - RRF'!$A25))</f>
        <v>221515343.36999997</v>
      </c>
      <c r="G25" s="130">
        <f t="shared" si="7"/>
        <v>0.1111111111111111</v>
      </c>
      <c r="H25" s="128">
        <v>45231</v>
      </c>
      <c r="I25" s="129">
        <f t="shared" si="8"/>
        <v>0</v>
      </c>
      <c r="J25" s="129">
        <f t="shared" si="9"/>
        <v>24612815.929999996</v>
      </c>
      <c r="K25" s="129">
        <f t="shared" si="10"/>
        <v>24612815.929999996</v>
      </c>
      <c r="N25" s="132">
        <f t="shared" si="4"/>
        <v>45231</v>
      </c>
      <c r="O25" s="132">
        <f t="shared" si="5"/>
        <v>45261</v>
      </c>
      <c r="P25" s="133">
        <f t="shared" si="6"/>
        <v>196902527.43999997</v>
      </c>
    </row>
    <row r="26" spans="1:16" x14ac:dyDescent="0.35">
      <c r="A26" s="124">
        <v>45261</v>
      </c>
      <c r="B26" s="125">
        <f>SUMIFS('Dívidas garantidas - RRF'!AS$3:AS$387,'Dívidas garantidas - RRF'!$AV$3:$AV$387,MONTH('Fluxo dív. garantidas - RRF'!$A26),'Dívidas garantidas - RRF'!$AW$3:$AW$387,YEAR('Fluxo dív. garantidas - RRF'!$A26))</f>
        <v>39196236.769999996</v>
      </c>
      <c r="C26" s="125">
        <f>SUMIFS('Dívidas garantidas - RRF'!AT$3:AT$387,'Dívidas garantidas - RRF'!$AV$3:$AV$387,MONTH('Fluxo dív. garantidas - RRF'!$A26),'Dívidas garantidas - RRF'!$AW$3:$AW$387,YEAR('Fluxo dív. garantidas - RRF'!$A26))</f>
        <v>20216357.800000001</v>
      </c>
      <c r="D26" s="125">
        <f>SUMIFS('Dívidas garantidas - RRF'!AU$3:AU$387,'Dívidas garantidas - RRF'!$AV$3:$AV$387,MONTH('Fluxo dív. garantidas - RRF'!$A26),'Dívidas garantidas - RRF'!$AW$3:$AW$387,YEAR('Fluxo dív. garantidas - RRF'!$A26))</f>
        <v>59412594.57</v>
      </c>
      <c r="G26" s="130">
        <f t="shared" si="7"/>
        <v>0.1111111111111111</v>
      </c>
      <c r="H26" s="128">
        <v>45261</v>
      </c>
      <c r="I26" s="129">
        <f t="shared" si="8"/>
        <v>0</v>
      </c>
      <c r="J26" s="129">
        <f t="shared" si="9"/>
        <v>6601399.3966666665</v>
      </c>
      <c r="K26" s="129">
        <f t="shared" si="10"/>
        <v>6601399.3966666665</v>
      </c>
      <c r="N26" s="132">
        <f t="shared" si="4"/>
        <v>45261</v>
      </c>
      <c r="O26" s="132">
        <f t="shared" si="5"/>
        <v>45292</v>
      </c>
      <c r="P26" s="133">
        <f t="shared" si="6"/>
        <v>52811195.173333332</v>
      </c>
    </row>
    <row r="27" spans="1:16" x14ac:dyDescent="0.35">
      <c r="A27" s="124">
        <v>45292</v>
      </c>
      <c r="B27" s="125">
        <f>SUMIFS('Dívidas garantidas - RRF'!AS$3:AS$387,'Dívidas garantidas - RRF'!$AV$3:$AV$387,MONTH('Fluxo dív. garantidas - RRF'!$A27),'Dívidas garantidas - RRF'!$AW$3:$AW$387,YEAR('Fluxo dív. garantidas - RRF'!$A27))</f>
        <v>39584401.150000006</v>
      </c>
      <c r="C27" s="125">
        <f>SUMIFS('Dívidas garantidas - RRF'!AT$3:AT$387,'Dívidas garantidas - RRF'!$AV$3:$AV$387,MONTH('Fluxo dív. garantidas - RRF'!$A27),'Dívidas garantidas - RRF'!$AW$3:$AW$387,YEAR('Fluxo dív. garantidas - RRF'!$A27))</f>
        <v>20853455.939999998</v>
      </c>
      <c r="D27" s="125">
        <f>SUMIFS('Dívidas garantidas - RRF'!AU$3:AU$387,'Dívidas garantidas - RRF'!$AV$3:$AV$387,MONTH('Fluxo dív. garantidas - RRF'!$A27),'Dívidas garantidas - RRF'!$AW$3:$AW$387,YEAR('Fluxo dív. garantidas - RRF'!$A27))</f>
        <v>60437857.090000004</v>
      </c>
      <c r="G27" s="130">
        <f t="shared" si="7"/>
        <v>0.22222222222222221</v>
      </c>
      <c r="H27" s="128">
        <v>45292</v>
      </c>
      <c r="I27" s="129">
        <f t="shared" si="8"/>
        <v>0</v>
      </c>
      <c r="J27" s="129">
        <f t="shared" si="9"/>
        <v>13430634.908888889</v>
      </c>
      <c r="K27" s="129">
        <f t="shared" si="10"/>
        <v>13430634.908888889</v>
      </c>
      <c r="N27" s="132">
        <f t="shared" si="4"/>
        <v>45292</v>
      </c>
      <c r="O27" s="132">
        <f t="shared" si="5"/>
        <v>45323</v>
      </c>
      <c r="P27" s="133">
        <f t="shared" si="6"/>
        <v>47007222.181111112</v>
      </c>
    </row>
    <row r="28" spans="1:16" x14ac:dyDescent="0.35">
      <c r="A28" s="124">
        <v>45323</v>
      </c>
      <c r="B28" s="125">
        <f>SUMIFS('Dívidas garantidas - RRF'!AS$3:AS$387,'Dívidas garantidas - RRF'!$AV$3:$AV$387,MONTH('Fluxo dív. garantidas - RRF'!$A28),'Dívidas garantidas - RRF'!$AW$3:$AW$387,YEAR('Fluxo dív. garantidas - RRF'!$A28))</f>
        <v>39751561.620000005</v>
      </c>
      <c r="C28" s="125">
        <f>SUMIFS('Dívidas garantidas - RRF'!AT$3:AT$387,'Dívidas garantidas - RRF'!$AV$3:$AV$387,MONTH('Fluxo dív. garantidas - RRF'!$A28),'Dívidas garantidas - RRF'!$AW$3:$AW$387,YEAR('Fluxo dív. garantidas - RRF'!$A28))</f>
        <v>20419618.890000001</v>
      </c>
      <c r="D28" s="125">
        <f>SUMIFS('Dívidas garantidas - RRF'!AU$3:AU$387,'Dívidas garantidas - RRF'!$AV$3:$AV$387,MONTH('Fluxo dív. garantidas - RRF'!$A28),'Dívidas garantidas - RRF'!$AW$3:$AW$387,YEAR('Fluxo dív. garantidas - RRF'!$A28))</f>
        <v>60171180.510000005</v>
      </c>
      <c r="G28" s="130">
        <f t="shared" si="7"/>
        <v>0.22222222222222221</v>
      </c>
      <c r="H28" s="128">
        <v>45323</v>
      </c>
      <c r="I28" s="129">
        <f t="shared" si="8"/>
        <v>0</v>
      </c>
      <c r="J28" s="129">
        <f t="shared" si="9"/>
        <v>13371373.446666667</v>
      </c>
      <c r="K28" s="129">
        <f t="shared" si="10"/>
        <v>13371373.446666667</v>
      </c>
      <c r="N28" s="132">
        <f t="shared" si="4"/>
        <v>45323</v>
      </c>
      <c r="O28" s="132">
        <f t="shared" si="5"/>
        <v>45352</v>
      </c>
      <c r="P28" s="133">
        <f t="shared" si="6"/>
        <v>46799807.06333334</v>
      </c>
    </row>
    <row r="29" spans="1:16" x14ac:dyDescent="0.35">
      <c r="A29" s="124">
        <v>45352</v>
      </c>
      <c r="B29" s="125">
        <f>SUMIFS('Dívidas garantidas - RRF'!AS$3:AS$387,'Dívidas garantidas - RRF'!$AV$3:$AV$387,MONTH('Fluxo dív. garantidas - RRF'!$A29),'Dívidas garantidas - RRF'!$AW$3:$AW$387,YEAR('Fluxo dív. garantidas - RRF'!$A29))</f>
        <v>130758395.70999999</v>
      </c>
      <c r="C29" s="125">
        <f>SUMIFS('Dívidas garantidas - RRF'!AT$3:AT$387,'Dívidas garantidas - RRF'!$AV$3:$AV$387,MONTH('Fluxo dív. garantidas - RRF'!$A29),'Dívidas garantidas - RRF'!$AW$3:$AW$387,YEAR('Fluxo dív. garantidas - RRF'!$A29))</f>
        <v>92162968.439999998</v>
      </c>
      <c r="D29" s="125">
        <f>SUMIFS('Dívidas garantidas - RRF'!AU$3:AU$387,'Dívidas garantidas - RRF'!$AV$3:$AV$387,MONTH('Fluxo dív. garantidas - RRF'!$A29),'Dívidas garantidas - RRF'!$AW$3:$AW$387,YEAR('Fluxo dív. garantidas - RRF'!$A29))</f>
        <v>222921364.15000004</v>
      </c>
      <c r="G29" s="130">
        <f t="shared" si="7"/>
        <v>0.22222222222222221</v>
      </c>
      <c r="H29" s="128">
        <v>45352</v>
      </c>
      <c r="I29" s="129">
        <f t="shared" si="8"/>
        <v>0</v>
      </c>
      <c r="J29" s="129">
        <f t="shared" si="9"/>
        <v>49538080.922222227</v>
      </c>
      <c r="K29" s="129">
        <f t="shared" si="10"/>
        <v>49538080.922222227</v>
      </c>
      <c r="N29" s="132">
        <f t="shared" si="4"/>
        <v>45352</v>
      </c>
      <c r="O29" s="132">
        <f t="shared" si="5"/>
        <v>45383</v>
      </c>
      <c r="P29" s="133">
        <f t="shared" si="6"/>
        <v>173383283.22777781</v>
      </c>
    </row>
    <row r="30" spans="1:16" x14ac:dyDescent="0.35">
      <c r="A30" s="124">
        <v>45383</v>
      </c>
      <c r="B30" s="125">
        <f>SUMIFS('Dívidas garantidas - RRF'!AS$3:AS$387,'Dívidas garantidas - RRF'!$AV$3:$AV$387,MONTH('Fluxo dív. garantidas - RRF'!$A30),'Dívidas garantidas - RRF'!$AW$3:$AW$387,YEAR('Fluxo dív. garantidas - RRF'!$A30))</f>
        <v>40800599.119999997</v>
      </c>
      <c r="C30" s="125">
        <f>SUMIFS('Dívidas garantidas - RRF'!AT$3:AT$387,'Dívidas garantidas - RRF'!$AV$3:$AV$387,MONTH('Fluxo dív. garantidas - RRF'!$A30),'Dívidas garantidas - RRF'!$AW$3:$AW$387,YEAR('Fluxo dív. garantidas - RRF'!$A30))</f>
        <v>20585025.68</v>
      </c>
      <c r="D30" s="125">
        <f>SUMIFS('Dívidas garantidas - RRF'!AU$3:AU$387,'Dívidas garantidas - RRF'!$AV$3:$AV$387,MONTH('Fluxo dív. garantidas - RRF'!$A30),'Dívidas garantidas - RRF'!$AW$3:$AW$387,YEAR('Fluxo dív. garantidas - RRF'!$A30))</f>
        <v>61385624.799999997</v>
      </c>
      <c r="G30" s="130">
        <f t="shared" si="7"/>
        <v>0.22222222222222221</v>
      </c>
      <c r="H30" s="128">
        <v>45383</v>
      </c>
      <c r="I30" s="129">
        <f t="shared" si="8"/>
        <v>0</v>
      </c>
      <c r="J30" s="129">
        <f t="shared" si="9"/>
        <v>13641249.955555554</v>
      </c>
      <c r="K30" s="129">
        <f t="shared" si="10"/>
        <v>13641249.955555554</v>
      </c>
      <c r="N30" s="132">
        <f t="shared" si="4"/>
        <v>45383</v>
      </c>
      <c r="O30" s="132">
        <f t="shared" si="5"/>
        <v>45413</v>
      </c>
      <c r="P30" s="133">
        <f t="shared" si="6"/>
        <v>47744374.844444439</v>
      </c>
    </row>
    <row r="31" spans="1:16" x14ac:dyDescent="0.35">
      <c r="A31" s="124">
        <v>45413</v>
      </c>
      <c r="B31" s="125">
        <f>SUMIFS('Dívidas garantidas - RRF'!AS$3:AS$387,'Dívidas garantidas - RRF'!$AV$3:$AV$387,MONTH('Fluxo dív. garantidas - RRF'!$A31),'Dívidas garantidas - RRF'!$AW$3:$AW$387,YEAR('Fluxo dív. garantidas - RRF'!$A31))</f>
        <v>140764089.23000002</v>
      </c>
      <c r="C31" s="125">
        <f>SUMIFS('Dívidas garantidas - RRF'!AT$3:AT$387,'Dívidas garantidas - RRF'!$AV$3:$AV$387,MONTH('Fluxo dív. garantidas - RRF'!$A31),'Dívidas garantidas - RRF'!$AW$3:$AW$387,YEAR('Fluxo dív. garantidas - RRF'!$A31))</f>
        <v>65317291.929999992</v>
      </c>
      <c r="D31" s="125">
        <f>SUMIFS('Dívidas garantidas - RRF'!AU$3:AU$387,'Dívidas garantidas - RRF'!$AV$3:$AV$387,MONTH('Fluxo dív. garantidas - RRF'!$A31),'Dívidas garantidas - RRF'!$AW$3:$AW$387,YEAR('Fluxo dív. garantidas - RRF'!$A31))</f>
        <v>206081381.16</v>
      </c>
      <c r="G31" s="130">
        <f t="shared" si="7"/>
        <v>0.22222222222222221</v>
      </c>
      <c r="H31" s="128">
        <v>45413</v>
      </c>
      <c r="I31" s="129">
        <f t="shared" si="8"/>
        <v>0</v>
      </c>
      <c r="J31" s="129">
        <f t="shared" si="9"/>
        <v>45795862.479999997</v>
      </c>
      <c r="K31" s="129">
        <f t="shared" si="10"/>
        <v>45795862.479999997</v>
      </c>
      <c r="N31" s="132">
        <f t="shared" si="4"/>
        <v>45413</v>
      </c>
      <c r="O31" s="132">
        <f t="shared" si="5"/>
        <v>45444</v>
      </c>
      <c r="P31" s="133">
        <f t="shared" si="6"/>
        <v>160285518.68000001</v>
      </c>
    </row>
    <row r="32" spans="1:16" x14ac:dyDescent="0.35">
      <c r="A32" s="124">
        <v>45444</v>
      </c>
      <c r="B32" s="125">
        <f>SUMIFS('Dívidas garantidas - RRF'!AS$3:AS$387,'Dívidas garantidas - RRF'!$AV$3:$AV$387,MONTH('Fluxo dív. garantidas - RRF'!$A32),'Dívidas garantidas - RRF'!$AW$3:$AW$387,YEAR('Fluxo dív. garantidas - RRF'!$A32))</f>
        <v>42941110.030000001</v>
      </c>
      <c r="C32" s="125">
        <f>SUMIFS('Dívidas garantidas - RRF'!AT$3:AT$387,'Dívidas garantidas - RRF'!$AV$3:$AV$387,MONTH('Fluxo dív. garantidas - RRF'!$A32),'Dívidas garantidas - RRF'!$AW$3:$AW$387,YEAR('Fluxo dív. garantidas - RRF'!$A32))</f>
        <v>21639652.510000002</v>
      </c>
      <c r="D32" s="125">
        <f>SUMIFS('Dívidas garantidas - RRF'!AU$3:AU$387,'Dívidas garantidas - RRF'!$AV$3:$AV$387,MONTH('Fluxo dív. garantidas - RRF'!$A32),'Dívidas garantidas - RRF'!$AW$3:$AW$387,YEAR('Fluxo dív. garantidas - RRF'!$A32))</f>
        <v>64580762.539999992</v>
      </c>
      <c r="G32" s="130">
        <f t="shared" si="7"/>
        <v>0.22222222222222221</v>
      </c>
      <c r="H32" s="128">
        <v>45444</v>
      </c>
      <c r="I32" s="129">
        <f t="shared" si="8"/>
        <v>0</v>
      </c>
      <c r="J32" s="129">
        <f t="shared" si="9"/>
        <v>14351280.564444441</v>
      </c>
      <c r="K32" s="129">
        <f t="shared" si="10"/>
        <v>14351280.564444441</v>
      </c>
      <c r="N32" s="132">
        <f t="shared" si="4"/>
        <v>45444</v>
      </c>
      <c r="O32" s="132">
        <f t="shared" si="5"/>
        <v>45474</v>
      </c>
      <c r="P32" s="133">
        <f t="shared" si="6"/>
        <v>50229481.975555554</v>
      </c>
    </row>
    <row r="33" spans="1:16" x14ac:dyDescent="0.35">
      <c r="A33" s="124">
        <v>45474</v>
      </c>
      <c r="B33" s="125">
        <f>SUMIFS('Dívidas garantidas - RRF'!AS$3:AS$387,'Dívidas garantidas - RRF'!$AV$3:$AV$387,MONTH('Fluxo dív. garantidas - RRF'!$A33),'Dívidas garantidas - RRF'!$AW$3:$AW$387,YEAR('Fluxo dív. garantidas - RRF'!$A33))</f>
        <v>43511828.86999999</v>
      </c>
      <c r="C33" s="125">
        <f>SUMIFS('Dívidas garantidas - RRF'!AT$3:AT$387,'Dívidas garantidas - RRF'!$AV$3:$AV$387,MONTH('Fluxo dív. garantidas - RRF'!$A33),'Dívidas garantidas - RRF'!$AW$3:$AW$387,YEAR('Fluxo dív. garantidas - RRF'!$A33))</f>
        <v>20388243.349999998</v>
      </c>
      <c r="D33" s="125">
        <f>SUMIFS('Dívidas garantidas - RRF'!AU$3:AU$387,'Dívidas garantidas - RRF'!$AV$3:$AV$387,MONTH('Fluxo dív. garantidas - RRF'!$A33),'Dívidas garantidas - RRF'!$AW$3:$AW$387,YEAR('Fluxo dív. garantidas - RRF'!$A33))</f>
        <v>63900072.219999999</v>
      </c>
      <c r="G33" s="130">
        <f t="shared" si="7"/>
        <v>0.22222222222222221</v>
      </c>
      <c r="H33" s="128">
        <v>45474</v>
      </c>
      <c r="I33" s="129">
        <f t="shared" si="8"/>
        <v>0</v>
      </c>
      <c r="J33" s="129">
        <f t="shared" si="9"/>
        <v>14200016.048888888</v>
      </c>
      <c r="K33" s="129">
        <f t="shared" si="10"/>
        <v>14200016.048888888</v>
      </c>
      <c r="N33" s="132">
        <f t="shared" si="4"/>
        <v>45474</v>
      </c>
      <c r="O33" s="132">
        <f t="shared" si="5"/>
        <v>45505</v>
      </c>
      <c r="P33" s="133">
        <f t="shared" si="6"/>
        <v>49700056.171111107</v>
      </c>
    </row>
    <row r="34" spans="1:16" x14ac:dyDescent="0.35">
      <c r="A34" s="124">
        <v>45505</v>
      </c>
      <c r="B34" s="125">
        <f>SUMIFS('Dívidas garantidas - RRF'!AS$3:AS$387,'Dívidas garantidas - RRF'!$AV$3:$AV$387,MONTH('Fluxo dív. garantidas - RRF'!$A34),'Dívidas garantidas - RRF'!$AW$3:$AW$387,YEAR('Fluxo dív. garantidas - RRF'!$A34))</f>
        <v>43483959.680000007</v>
      </c>
      <c r="C34" s="125">
        <f>SUMIFS('Dívidas garantidas - RRF'!AT$3:AT$387,'Dívidas garantidas - RRF'!$AV$3:$AV$387,MONTH('Fluxo dív. garantidas - RRF'!$A34),'Dívidas garantidas - RRF'!$AW$3:$AW$387,YEAR('Fluxo dív. garantidas - RRF'!$A34))</f>
        <v>21167515.690000001</v>
      </c>
      <c r="D34" s="125">
        <f>SUMIFS('Dívidas garantidas - RRF'!AU$3:AU$387,'Dívidas garantidas - RRF'!$AV$3:$AV$387,MONTH('Fluxo dív. garantidas - RRF'!$A34),'Dívidas garantidas - RRF'!$AW$3:$AW$387,YEAR('Fluxo dív. garantidas - RRF'!$A34))</f>
        <v>64651475.370000005</v>
      </c>
      <c r="G34" s="130">
        <f t="shared" si="7"/>
        <v>0.22222222222222221</v>
      </c>
      <c r="H34" s="128">
        <v>45505</v>
      </c>
      <c r="I34" s="129">
        <f t="shared" si="8"/>
        <v>0</v>
      </c>
      <c r="J34" s="129">
        <f t="shared" si="9"/>
        <v>14366994.526666667</v>
      </c>
      <c r="K34" s="129">
        <f t="shared" si="10"/>
        <v>14366994.526666667</v>
      </c>
      <c r="N34" s="132">
        <f t="shared" si="4"/>
        <v>45505</v>
      </c>
      <c r="O34" s="132">
        <f t="shared" si="5"/>
        <v>45536</v>
      </c>
      <c r="P34" s="133">
        <f t="shared" si="6"/>
        <v>50284480.843333334</v>
      </c>
    </row>
    <row r="35" spans="1:16" x14ac:dyDescent="0.35">
      <c r="A35" s="124">
        <v>45536</v>
      </c>
      <c r="B35" s="125">
        <f>SUMIFS('Dívidas garantidas - RRF'!AS$3:AS$387,'Dívidas garantidas - RRF'!$AV$3:$AV$387,MONTH('Fluxo dív. garantidas - RRF'!$A35),'Dívidas garantidas - RRF'!$AW$3:$AW$387,YEAR('Fluxo dív. garantidas - RRF'!$A35))</f>
        <v>155841297.72</v>
      </c>
      <c r="C35" s="125">
        <f>SUMIFS('Dívidas garantidas - RRF'!AT$3:AT$387,'Dívidas garantidas - RRF'!$AV$3:$AV$387,MONTH('Fluxo dív. garantidas - RRF'!$A35),'Dívidas garantidas - RRF'!$AW$3:$AW$387,YEAR('Fluxo dív. garantidas - RRF'!$A35))</f>
        <v>91080346.300000012</v>
      </c>
      <c r="D35" s="125">
        <f>SUMIFS('Dívidas garantidas - RRF'!AU$3:AU$387,'Dívidas garantidas - RRF'!$AV$3:$AV$387,MONTH('Fluxo dív. garantidas - RRF'!$A35),'Dívidas garantidas - RRF'!$AW$3:$AW$387,YEAR('Fluxo dív. garantidas - RRF'!$A35))</f>
        <v>246921644.01999998</v>
      </c>
      <c r="G35" s="130">
        <f t="shared" si="7"/>
        <v>0.22222222222222221</v>
      </c>
      <c r="H35" s="128">
        <v>45536</v>
      </c>
      <c r="I35" s="129">
        <f t="shared" si="8"/>
        <v>0</v>
      </c>
      <c r="J35" s="129">
        <f t="shared" si="9"/>
        <v>54871476.448888883</v>
      </c>
      <c r="K35" s="129">
        <f t="shared" si="10"/>
        <v>54871476.448888883</v>
      </c>
      <c r="N35" s="132">
        <f t="shared" si="4"/>
        <v>45536</v>
      </c>
      <c r="O35" s="132">
        <f t="shared" si="5"/>
        <v>45566</v>
      </c>
      <c r="P35" s="133">
        <f t="shared" si="6"/>
        <v>192050167.57111108</v>
      </c>
    </row>
    <row r="36" spans="1:16" x14ac:dyDescent="0.35">
      <c r="A36" s="124">
        <v>45566</v>
      </c>
      <c r="B36" s="125">
        <f>SUMIFS('Dívidas garantidas - RRF'!AS$3:AS$387,'Dívidas garantidas - RRF'!$AV$3:$AV$387,MONTH('Fluxo dív. garantidas - RRF'!$A36),'Dívidas garantidas - RRF'!$AW$3:$AW$387,YEAR('Fluxo dív. garantidas - RRF'!$A36))</f>
        <v>53772344.439999998</v>
      </c>
      <c r="C36" s="125">
        <f>SUMIFS('Dívidas garantidas - RRF'!AT$3:AT$387,'Dívidas garantidas - RRF'!$AV$3:$AV$387,MONTH('Fluxo dív. garantidas - RRF'!$A36),'Dívidas garantidas - RRF'!$AW$3:$AW$387,YEAR('Fluxo dív. garantidas - RRF'!$A36))</f>
        <v>19435007.780000001</v>
      </c>
      <c r="D36" s="125">
        <f>SUMIFS('Dívidas garantidas - RRF'!AU$3:AU$387,'Dívidas garantidas - RRF'!$AV$3:$AV$387,MONTH('Fluxo dív. garantidas - RRF'!$A36),'Dívidas garantidas - RRF'!$AW$3:$AW$387,YEAR('Fluxo dív. garantidas - RRF'!$A36))</f>
        <v>73207352.219999999</v>
      </c>
      <c r="G36" s="130">
        <f t="shared" si="7"/>
        <v>0.22222222222222221</v>
      </c>
      <c r="H36" s="128">
        <v>45566</v>
      </c>
      <c r="I36" s="129">
        <f t="shared" si="8"/>
        <v>0</v>
      </c>
      <c r="J36" s="129">
        <f t="shared" si="9"/>
        <v>16268300.493333332</v>
      </c>
      <c r="K36" s="129">
        <f t="shared" si="10"/>
        <v>16268300.493333332</v>
      </c>
      <c r="N36" s="132">
        <f t="shared" si="4"/>
        <v>45566</v>
      </c>
      <c r="O36" s="132">
        <f t="shared" si="5"/>
        <v>45597</v>
      </c>
      <c r="P36" s="133">
        <f t="shared" si="6"/>
        <v>56939051.726666667</v>
      </c>
    </row>
    <row r="37" spans="1:16" x14ac:dyDescent="0.35">
      <c r="A37" s="124">
        <v>45597</v>
      </c>
      <c r="B37" s="125">
        <f>SUMIFS('Dívidas garantidas - RRF'!AS$3:AS$387,'Dívidas garantidas - RRF'!$AV$3:$AV$387,MONTH('Fluxo dív. garantidas - RRF'!$A37),'Dívidas garantidas - RRF'!$AW$3:$AW$387,YEAR('Fluxo dív. garantidas - RRF'!$A37))</f>
        <v>156340966.86000001</v>
      </c>
      <c r="C37" s="125">
        <f>SUMIFS('Dívidas garantidas - RRF'!AT$3:AT$387,'Dívidas garantidas - RRF'!$AV$3:$AV$387,MONTH('Fluxo dív. garantidas - RRF'!$A37),'Dívidas garantidas - RRF'!$AW$3:$AW$387,YEAR('Fluxo dív. garantidas - RRF'!$A37))</f>
        <v>61309476.090000004</v>
      </c>
      <c r="D37" s="125">
        <f>SUMIFS('Dívidas garantidas - RRF'!AU$3:AU$387,'Dívidas garantidas - RRF'!$AV$3:$AV$387,MONTH('Fluxo dív. garantidas - RRF'!$A37),'Dívidas garantidas - RRF'!$AW$3:$AW$387,YEAR('Fluxo dív. garantidas - RRF'!$A37))</f>
        <v>217650442.94999999</v>
      </c>
      <c r="G37" s="130">
        <f t="shared" si="7"/>
        <v>0.22222222222222221</v>
      </c>
      <c r="H37" s="128">
        <v>45597</v>
      </c>
      <c r="I37" s="129">
        <f t="shared" si="8"/>
        <v>0</v>
      </c>
      <c r="J37" s="129">
        <f t="shared" si="9"/>
        <v>48366765.099999994</v>
      </c>
      <c r="K37" s="129">
        <f t="shared" si="10"/>
        <v>48366765.099999994</v>
      </c>
      <c r="N37" s="132">
        <f t="shared" si="4"/>
        <v>45597</v>
      </c>
      <c r="O37" s="132">
        <f t="shared" si="5"/>
        <v>45627</v>
      </c>
      <c r="P37" s="133">
        <f t="shared" si="6"/>
        <v>169283677.84999999</v>
      </c>
    </row>
    <row r="38" spans="1:16" x14ac:dyDescent="0.35">
      <c r="A38" s="124">
        <v>45627</v>
      </c>
      <c r="B38" s="125">
        <f>SUMIFS('Dívidas garantidas - RRF'!AS$3:AS$387,'Dívidas garantidas - RRF'!$AV$3:$AV$387,MONTH('Fluxo dív. garantidas - RRF'!$A38),'Dívidas garantidas - RRF'!$AW$3:$AW$387,YEAR('Fluxo dív. garantidas - RRF'!$A38))</f>
        <v>52734662.949999996</v>
      </c>
      <c r="C38" s="125">
        <f>SUMIFS('Dívidas garantidas - RRF'!AT$3:AT$387,'Dívidas garantidas - RRF'!$AV$3:$AV$387,MONTH('Fluxo dív. garantidas - RRF'!$A38),'Dívidas garantidas - RRF'!$AW$3:$AW$387,YEAR('Fluxo dív. garantidas - RRF'!$A38))</f>
        <v>18325000.890000001</v>
      </c>
      <c r="D38" s="125">
        <f>SUMIFS('Dívidas garantidas - RRF'!AU$3:AU$387,'Dívidas garantidas - RRF'!$AV$3:$AV$387,MONTH('Fluxo dív. garantidas - RRF'!$A38),'Dívidas garantidas - RRF'!$AW$3:$AW$387,YEAR('Fluxo dív. garantidas - RRF'!$A38))</f>
        <v>71059663.840000004</v>
      </c>
      <c r="G38" s="130">
        <f t="shared" si="7"/>
        <v>0.22222222222222221</v>
      </c>
      <c r="H38" s="128">
        <v>45627</v>
      </c>
      <c r="I38" s="129">
        <f t="shared" si="8"/>
        <v>0</v>
      </c>
      <c r="J38" s="129">
        <f t="shared" si="9"/>
        <v>15791036.408888889</v>
      </c>
      <c r="K38" s="129">
        <f t="shared" si="10"/>
        <v>15791036.408888889</v>
      </c>
      <c r="N38" s="132">
        <f t="shared" si="4"/>
        <v>45627</v>
      </c>
      <c r="O38" s="132">
        <f t="shared" si="5"/>
        <v>45658</v>
      </c>
      <c r="P38" s="133">
        <f t="shared" si="6"/>
        <v>55268627.431111112</v>
      </c>
    </row>
    <row r="39" spans="1:16" x14ac:dyDescent="0.35">
      <c r="A39" s="124">
        <v>45658</v>
      </c>
      <c r="B39" s="125">
        <f>SUMIFS('Dívidas garantidas - RRF'!AS$3:AS$387,'Dívidas garantidas - RRF'!$AV$3:$AV$387,MONTH('Fluxo dív. garantidas - RRF'!$A39),'Dívidas garantidas - RRF'!$AW$3:$AW$387,YEAR('Fluxo dív. garantidas - RRF'!$A39))</f>
        <v>52760773.050000004</v>
      </c>
      <c r="C39" s="125">
        <f>SUMIFS('Dívidas garantidas - RRF'!AT$3:AT$387,'Dívidas garantidas - RRF'!$AV$3:$AV$387,MONTH('Fluxo dív. garantidas - RRF'!$A39),'Dívidas garantidas - RRF'!$AW$3:$AW$387,YEAR('Fluxo dív. garantidas - RRF'!$A39))</f>
        <v>18502529.609999999</v>
      </c>
      <c r="D39" s="125">
        <f>SUMIFS('Dívidas garantidas - RRF'!AU$3:AU$387,'Dívidas garantidas - RRF'!$AV$3:$AV$387,MONTH('Fluxo dív. garantidas - RRF'!$A39),'Dívidas garantidas - RRF'!$AW$3:$AW$387,YEAR('Fluxo dív. garantidas - RRF'!$A39))</f>
        <v>71263302.659999996</v>
      </c>
      <c r="G39" s="130">
        <f t="shared" si="7"/>
        <v>0.33333333333333331</v>
      </c>
      <c r="H39" s="128">
        <v>45658</v>
      </c>
      <c r="I39" s="129">
        <f t="shared" si="8"/>
        <v>5251904.6099999994</v>
      </c>
      <c r="J39" s="129">
        <f t="shared" si="9"/>
        <v>18502529.609999999</v>
      </c>
      <c r="K39" s="129">
        <f t="shared" si="10"/>
        <v>23754434.219999999</v>
      </c>
      <c r="N39" s="132">
        <f t="shared" si="4"/>
        <v>45658</v>
      </c>
      <c r="O39" s="132">
        <f t="shared" si="5"/>
        <v>45689</v>
      </c>
      <c r="P39" s="133">
        <f t="shared" si="6"/>
        <v>47508868.439999998</v>
      </c>
    </row>
    <row r="40" spans="1:16" x14ac:dyDescent="0.35">
      <c r="A40" s="124">
        <v>45689</v>
      </c>
      <c r="B40" s="125">
        <f>SUMIFS('Dívidas garantidas - RRF'!AS$3:AS$387,'Dívidas garantidas - RRF'!$AV$3:$AV$387,MONTH('Fluxo dív. garantidas - RRF'!$A40),'Dívidas garantidas - RRF'!$AW$3:$AW$387,YEAR('Fluxo dív. garantidas - RRF'!$A40))</f>
        <v>52787219.609999999</v>
      </c>
      <c r="C40" s="125">
        <f>SUMIFS('Dívidas garantidas - RRF'!AT$3:AT$387,'Dívidas garantidas - RRF'!$AV$3:$AV$387,MONTH('Fluxo dív. garantidas - RRF'!$A40),'Dívidas garantidas - RRF'!$AW$3:$AW$387,YEAR('Fluxo dív. garantidas - RRF'!$A40))</f>
        <v>18266945.640000001</v>
      </c>
      <c r="D40" s="125">
        <f>SUMIFS('Dívidas garantidas - RRF'!AU$3:AU$387,'Dívidas garantidas - RRF'!$AV$3:$AV$387,MONTH('Fluxo dív. garantidas - RRF'!$A40),'Dívidas garantidas - RRF'!$AW$3:$AW$387,YEAR('Fluxo dív. garantidas - RRF'!$A40))</f>
        <v>71054165.25</v>
      </c>
      <c r="G40" s="130">
        <f t="shared" si="7"/>
        <v>0.33333333333333331</v>
      </c>
      <c r="H40" s="128">
        <v>45689</v>
      </c>
      <c r="I40" s="129">
        <f t="shared" si="8"/>
        <v>5417776.1099999994</v>
      </c>
      <c r="J40" s="129">
        <f t="shared" si="9"/>
        <v>18266945.640000001</v>
      </c>
      <c r="K40" s="129">
        <f t="shared" si="10"/>
        <v>23684721.75</v>
      </c>
      <c r="N40" s="132">
        <f t="shared" si="4"/>
        <v>45689</v>
      </c>
      <c r="O40" s="132">
        <f t="shared" si="5"/>
        <v>45717</v>
      </c>
      <c r="P40" s="133">
        <f t="shared" si="6"/>
        <v>47369443.5</v>
      </c>
    </row>
    <row r="41" spans="1:16" x14ac:dyDescent="0.35">
      <c r="A41" s="124">
        <v>45717</v>
      </c>
      <c r="B41" s="125">
        <f>SUMIFS('Dívidas garantidas - RRF'!AS$3:AS$387,'Dívidas garantidas - RRF'!$AV$3:$AV$387,MONTH('Fluxo dív. garantidas - RRF'!$A41),'Dívidas garantidas - RRF'!$AW$3:$AW$387,YEAR('Fluxo dív. garantidas - RRF'!$A41))</f>
        <v>165445948.06</v>
      </c>
      <c r="C41" s="125">
        <f>SUMIFS('Dívidas garantidas - RRF'!AT$3:AT$387,'Dívidas garantidas - RRF'!$AV$3:$AV$387,MONTH('Fluxo dív. garantidas - RRF'!$A41),'Dívidas garantidas - RRF'!$AW$3:$AW$387,YEAR('Fluxo dív. garantidas - RRF'!$A41))</f>
        <v>79239778.310000002</v>
      </c>
      <c r="D41" s="125">
        <f>SUMIFS('Dívidas garantidas - RRF'!AU$3:AU$387,'Dívidas garantidas - RRF'!$AV$3:$AV$387,MONTH('Fluxo dív. garantidas - RRF'!$A41),'Dívidas garantidas - RRF'!$AW$3:$AW$387,YEAR('Fluxo dív. garantidas - RRF'!$A41))</f>
        <v>244685726.37</v>
      </c>
      <c r="G41" s="130">
        <f t="shared" si="7"/>
        <v>0.33333333333333331</v>
      </c>
      <c r="H41" s="128">
        <v>45717</v>
      </c>
      <c r="I41" s="129">
        <f t="shared" si="8"/>
        <v>2322130.4799999893</v>
      </c>
      <c r="J41" s="129">
        <f t="shared" si="9"/>
        <v>79239778.310000002</v>
      </c>
      <c r="K41" s="129">
        <f t="shared" si="10"/>
        <v>81561908.789999992</v>
      </c>
      <c r="N41" s="132">
        <f t="shared" si="4"/>
        <v>45717</v>
      </c>
      <c r="O41" s="132">
        <f t="shared" si="5"/>
        <v>45748</v>
      </c>
      <c r="P41" s="133">
        <f t="shared" si="6"/>
        <v>163123817.58000001</v>
      </c>
    </row>
    <row r="42" spans="1:16" x14ac:dyDescent="0.35">
      <c r="A42" s="124">
        <v>45748</v>
      </c>
      <c r="B42" s="125">
        <f>SUMIFS('Dívidas garantidas - RRF'!AS$3:AS$387,'Dívidas garantidas - RRF'!$AV$3:$AV$387,MONTH('Fluxo dív. garantidas - RRF'!$A42),'Dívidas garantidas - RRF'!$AW$3:$AW$387,YEAR('Fluxo dív. garantidas - RRF'!$A42))</f>
        <v>60852265.620000005</v>
      </c>
      <c r="C42" s="125">
        <f>SUMIFS('Dívidas garantidas - RRF'!AT$3:AT$387,'Dívidas garantidas - RRF'!$AV$3:$AV$387,MONTH('Fluxo dív. garantidas - RRF'!$A42),'Dívidas garantidas - RRF'!$AW$3:$AW$387,YEAR('Fluxo dív. garantidas - RRF'!$A42))</f>
        <v>16646754.780000001</v>
      </c>
      <c r="D42" s="125">
        <f>SUMIFS('Dívidas garantidas - RRF'!AU$3:AU$387,'Dívidas garantidas - RRF'!$AV$3:$AV$387,MONTH('Fluxo dív. garantidas - RRF'!$A42),'Dívidas garantidas - RRF'!$AW$3:$AW$387,YEAR('Fluxo dív. garantidas - RRF'!$A42))</f>
        <v>77499020.400000006</v>
      </c>
      <c r="G42" s="130">
        <f t="shared" si="7"/>
        <v>0.33333333333333331</v>
      </c>
      <c r="H42" s="128">
        <v>45748</v>
      </c>
      <c r="I42" s="129">
        <f t="shared" si="8"/>
        <v>9186252.0199999996</v>
      </c>
      <c r="J42" s="129">
        <f t="shared" si="9"/>
        <v>16646754.780000001</v>
      </c>
      <c r="K42" s="129">
        <f t="shared" si="10"/>
        <v>25833006.800000001</v>
      </c>
      <c r="N42" s="132">
        <f t="shared" si="4"/>
        <v>45748</v>
      </c>
      <c r="O42" s="132">
        <f t="shared" si="5"/>
        <v>45778</v>
      </c>
      <c r="P42" s="133">
        <f t="shared" si="6"/>
        <v>51666013.600000009</v>
      </c>
    </row>
    <row r="43" spans="1:16" x14ac:dyDescent="0.35">
      <c r="A43" s="124">
        <v>45778</v>
      </c>
      <c r="B43" s="125">
        <f>SUMIFS('Dívidas garantidas - RRF'!AS$3:AS$387,'Dívidas garantidas - RRF'!$AV$3:$AV$387,MONTH('Fluxo dív. garantidas - RRF'!$A43),'Dívidas garantidas - RRF'!$AW$3:$AW$387,YEAR('Fluxo dív. garantidas - RRF'!$A43))</f>
        <v>162111574.14000002</v>
      </c>
      <c r="C43" s="125">
        <f>SUMIFS('Dívidas garantidas - RRF'!AT$3:AT$387,'Dívidas garantidas - RRF'!$AV$3:$AV$387,MONTH('Fluxo dív. garantidas - RRF'!$A43),'Dívidas garantidas - RRF'!$AW$3:$AW$387,YEAR('Fluxo dív. garantidas - RRF'!$A43))</f>
        <v>66193279.239999995</v>
      </c>
      <c r="D43" s="125">
        <f>SUMIFS('Dívidas garantidas - RRF'!AU$3:AU$387,'Dívidas garantidas - RRF'!$AV$3:$AV$387,MONTH('Fluxo dív. garantidas - RRF'!$A43),'Dívidas garantidas - RRF'!$AW$3:$AW$387,YEAR('Fluxo dív. garantidas - RRF'!$A43))</f>
        <v>228304853.38</v>
      </c>
      <c r="G43" s="130">
        <f t="shared" si="7"/>
        <v>0.33333333333333331</v>
      </c>
      <c r="H43" s="128">
        <v>45778</v>
      </c>
      <c r="I43" s="129">
        <f t="shared" si="8"/>
        <v>9908338.5533333272</v>
      </c>
      <c r="J43" s="129">
        <f t="shared" si="9"/>
        <v>66193279.239999995</v>
      </c>
      <c r="K43" s="129">
        <f t="shared" si="10"/>
        <v>76101617.793333322</v>
      </c>
      <c r="N43" s="132">
        <f t="shared" si="4"/>
        <v>45778</v>
      </c>
      <c r="O43" s="132">
        <f t="shared" si="5"/>
        <v>45809</v>
      </c>
      <c r="P43" s="133">
        <f t="shared" si="6"/>
        <v>152203235.58666667</v>
      </c>
    </row>
    <row r="44" spans="1:16" x14ac:dyDescent="0.35">
      <c r="A44" s="124">
        <v>45809</v>
      </c>
      <c r="B44" s="125">
        <f>SUMIFS('Dívidas garantidas - RRF'!AS$3:AS$387,'Dívidas garantidas - RRF'!$AV$3:$AV$387,MONTH('Fluxo dív. garantidas - RRF'!$A44),'Dívidas garantidas - RRF'!$AW$3:$AW$387,YEAR('Fluxo dív. garantidas - RRF'!$A44))</f>
        <v>57546412.760000005</v>
      </c>
      <c r="C44" s="125">
        <f>SUMIFS('Dívidas garantidas - RRF'!AT$3:AT$387,'Dívidas garantidas - RRF'!$AV$3:$AV$387,MONTH('Fluxo dív. garantidas - RRF'!$A44),'Dívidas garantidas - RRF'!$AW$3:$AW$387,YEAR('Fluxo dív. garantidas - RRF'!$A44))</f>
        <v>16003936.580000002</v>
      </c>
      <c r="D44" s="125">
        <f>SUMIFS('Dívidas garantidas - RRF'!AU$3:AU$387,'Dívidas garantidas - RRF'!$AV$3:$AV$387,MONTH('Fluxo dív. garantidas - RRF'!$A44),'Dívidas garantidas - RRF'!$AW$3:$AW$387,YEAR('Fluxo dív. garantidas - RRF'!$A44))</f>
        <v>73550349.340000004</v>
      </c>
      <c r="G44" s="130">
        <f t="shared" si="7"/>
        <v>0.33333333333333331</v>
      </c>
      <c r="H44" s="128">
        <v>45809</v>
      </c>
      <c r="I44" s="129">
        <f t="shared" si="8"/>
        <v>8512846.5333333313</v>
      </c>
      <c r="J44" s="129">
        <f t="shared" si="9"/>
        <v>16003936.580000002</v>
      </c>
      <c r="K44" s="129">
        <f t="shared" si="10"/>
        <v>24516783.113333333</v>
      </c>
      <c r="N44" s="132">
        <f t="shared" si="4"/>
        <v>45809</v>
      </c>
      <c r="O44" s="132">
        <f t="shared" si="5"/>
        <v>45839</v>
      </c>
      <c r="P44" s="133">
        <f t="shared" si="6"/>
        <v>49033566.226666674</v>
      </c>
    </row>
    <row r="45" spans="1:16" x14ac:dyDescent="0.35">
      <c r="A45" s="124">
        <v>45839</v>
      </c>
      <c r="B45" s="125">
        <f>SUMIFS('Dívidas garantidas - RRF'!AS$3:AS$387,'Dívidas garantidas - RRF'!$AV$3:$AV$387,MONTH('Fluxo dív. garantidas - RRF'!$A45),'Dívidas garantidas - RRF'!$AW$3:$AW$387,YEAR('Fluxo dív. garantidas - RRF'!$A45))</f>
        <v>57549170.020000003</v>
      </c>
      <c r="C45" s="125">
        <f>SUMIFS('Dívidas garantidas - RRF'!AT$3:AT$387,'Dívidas garantidas - RRF'!$AV$3:$AV$387,MONTH('Fluxo dív. garantidas - RRF'!$A45),'Dívidas garantidas - RRF'!$AW$3:$AW$387,YEAR('Fluxo dív. garantidas - RRF'!$A45))</f>
        <v>14778143.91</v>
      </c>
      <c r="D45" s="125">
        <f>SUMIFS('Dívidas garantidas - RRF'!AU$3:AU$387,'Dívidas garantidas - RRF'!$AV$3:$AV$387,MONTH('Fluxo dív. garantidas - RRF'!$A45),'Dívidas garantidas - RRF'!$AW$3:$AW$387,YEAR('Fluxo dív. garantidas - RRF'!$A45))</f>
        <v>72327313.930000007</v>
      </c>
      <c r="G45" s="130">
        <f t="shared" si="7"/>
        <v>0.33333333333333331</v>
      </c>
      <c r="H45" s="128">
        <v>45839</v>
      </c>
      <c r="I45" s="129">
        <f t="shared" si="8"/>
        <v>9330960.7333333343</v>
      </c>
      <c r="J45" s="129">
        <f t="shared" si="9"/>
        <v>14778143.91</v>
      </c>
      <c r="K45" s="129">
        <f t="shared" si="10"/>
        <v>24109104.643333334</v>
      </c>
      <c r="N45" s="132">
        <f t="shared" si="4"/>
        <v>45839</v>
      </c>
      <c r="O45" s="132">
        <f t="shared" si="5"/>
        <v>45870</v>
      </c>
      <c r="P45" s="133">
        <f t="shared" si="6"/>
        <v>48218209.286666676</v>
      </c>
    </row>
    <row r="46" spans="1:16" x14ac:dyDescent="0.35">
      <c r="A46" s="124">
        <v>45870</v>
      </c>
      <c r="B46" s="125">
        <f>SUMIFS('Dívidas garantidas - RRF'!AS$3:AS$387,'Dívidas garantidas - RRF'!$AV$3:$AV$387,MONTH('Fluxo dív. garantidas - RRF'!$A46),'Dívidas garantidas - RRF'!$AW$3:$AW$387,YEAR('Fluxo dív. garantidas - RRF'!$A46))</f>
        <v>57552166.379999995</v>
      </c>
      <c r="C46" s="125">
        <f>SUMIFS('Dívidas garantidas - RRF'!AT$3:AT$387,'Dívidas garantidas - RRF'!$AV$3:$AV$387,MONTH('Fluxo dív. garantidas - RRF'!$A46),'Dívidas garantidas - RRF'!$AW$3:$AW$387,YEAR('Fluxo dív. garantidas - RRF'!$A46))</f>
        <v>14966256.74</v>
      </c>
      <c r="D46" s="125">
        <f>SUMIFS('Dívidas garantidas - RRF'!AU$3:AU$387,'Dívidas garantidas - RRF'!$AV$3:$AV$387,MONTH('Fluxo dív. garantidas - RRF'!$A46),'Dívidas garantidas - RRF'!$AW$3:$AW$387,YEAR('Fluxo dív. garantidas - RRF'!$A46))</f>
        <v>72518423.11999999</v>
      </c>
      <c r="G46" s="130">
        <f t="shared" si="7"/>
        <v>0.33333333333333331</v>
      </c>
      <c r="H46" s="128">
        <v>45870</v>
      </c>
      <c r="I46" s="129">
        <f t="shared" si="8"/>
        <v>9206550.9666666631</v>
      </c>
      <c r="J46" s="129">
        <f t="shared" si="9"/>
        <v>14966256.74</v>
      </c>
      <c r="K46" s="129">
        <f t="shared" si="10"/>
        <v>24172807.706666663</v>
      </c>
      <c r="N46" s="132">
        <f t="shared" si="4"/>
        <v>45870</v>
      </c>
      <c r="O46" s="132">
        <f t="shared" si="5"/>
        <v>45901</v>
      </c>
      <c r="P46" s="133">
        <f t="shared" si="6"/>
        <v>48345615.413333327</v>
      </c>
    </row>
    <row r="47" spans="1:16" x14ac:dyDescent="0.35">
      <c r="A47" s="124">
        <v>45901</v>
      </c>
      <c r="B47" s="125">
        <f>SUMIFS('Dívidas garantidas - RRF'!AS$3:AS$387,'Dívidas garantidas - RRF'!$AV$3:$AV$387,MONTH('Fluxo dív. garantidas - RRF'!$A47),'Dívidas garantidas - RRF'!$AW$3:$AW$387,YEAR('Fluxo dív. garantidas - RRF'!$A47))</f>
        <v>161680403.25</v>
      </c>
      <c r="C47" s="125">
        <f>SUMIFS('Dívidas garantidas - RRF'!AT$3:AT$387,'Dívidas garantidas - RRF'!$AV$3:$AV$387,MONTH('Fluxo dív. garantidas - RRF'!$A47),'Dívidas garantidas - RRF'!$AW$3:$AW$387,YEAR('Fluxo dív. garantidas - RRF'!$A47))</f>
        <v>68559155.920000002</v>
      </c>
      <c r="D47" s="125">
        <f>SUMIFS('Dívidas garantidas - RRF'!AU$3:AU$387,'Dívidas garantidas - RRF'!$AV$3:$AV$387,MONTH('Fluxo dív. garantidas - RRF'!$A47),'Dívidas garantidas - RRF'!$AW$3:$AW$387,YEAR('Fluxo dív. garantidas - RRF'!$A47))</f>
        <v>230239559.17000002</v>
      </c>
      <c r="G47" s="130">
        <f t="shared" si="7"/>
        <v>0.33333333333333331</v>
      </c>
      <c r="H47" s="128">
        <v>45901</v>
      </c>
      <c r="I47" s="129">
        <f t="shared" si="8"/>
        <v>8187363.8033333272</v>
      </c>
      <c r="J47" s="129">
        <f t="shared" si="9"/>
        <v>68559155.920000002</v>
      </c>
      <c r="K47" s="129">
        <f t="shared" si="10"/>
        <v>76746519.723333329</v>
      </c>
      <c r="N47" s="132">
        <f t="shared" si="4"/>
        <v>45901</v>
      </c>
      <c r="O47" s="132">
        <f t="shared" si="5"/>
        <v>45931</v>
      </c>
      <c r="P47" s="133">
        <f t="shared" si="6"/>
        <v>153493039.44666669</v>
      </c>
    </row>
    <row r="48" spans="1:16" x14ac:dyDescent="0.35">
      <c r="A48" s="124">
        <v>45931</v>
      </c>
      <c r="B48" s="125">
        <f>SUMIFS('Dívidas garantidas - RRF'!AS$3:AS$387,'Dívidas garantidas - RRF'!$AV$3:$AV$387,MONTH('Fluxo dív. garantidas - RRF'!$A48),'Dívidas garantidas - RRF'!$AW$3:$AW$387,YEAR('Fluxo dív. garantidas - RRF'!$A48))</f>
        <v>57558916.070000008</v>
      </c>
      <c r="C48" s="125">
        <f>SUMIFS('Dívidas garantidas - RRF'!AT$3:AT$387,'Dívidas garantidas - RRF'!$AV$3:$AV$387,MONTH('Fluxo dív. garantidas - RRF'!$A48),'Dívidas garantidas - RRF'!$AW$3:$AW$387,YEAR('Fluxo dív. garantidas - RRF'!$A48))</f>
        <v>13708886.120000001</v>
      </c>
      <c r="D48" s="125">
        <f>SUMIFS('Dívidas garantidas - RRF'!AU$3:AU$387,'Dívidas garantidas - RRF'!$AV$3:$AV$387,MONTH('Fluxo dív. garantidas - RRF'!$A48),'Dívidas garantidas - RRF'!$AW$3:$AW$387,YEAR('Fluxo dív. garantidas - RRF'!$A48))</f>
        <v>71267802.189999998</v>
      </c>
      <c r="G48" s="130">
        <f t="shared" si="7"/>
        <v>0.33333333333333331</v>
      </c>
      <c r="H48" s="128">
        <v>45931</v>
      </c>
      <c r="I48" s="129">
        <f t="shared" si="8"/>
        <v>10047047.943333331</v>
      </c>
      <c r="J48" s="129">
        <f t="shared" si="9"/>
        <v>13708886.120000001</v>
      </c>
      <c r="K48" s="129">
        <f t="shared" si="10"/>
        <v>23755934.063333333</v>
      </c>
      <c r="N48" s="132">
        <f t="shared" si="4"/>
        <v>45931</v>
      </c>
      <c r="O48" s="132">
        <f t="shared" si="5"/>
        <v>45962</v>
      </c>
      <c r="P48" s="133">
        <f t="shared" si="6"/>
        <v>47511868.126666665</v>
      </c>
    </row>
    <row r="49" spans="1:16" x14ac:dyDescent="0.35">
      <c r="A49" s="124">
        <v>45962</v>
      </c>
      <c r="B49" s="125">
        <f>SUMIFS('Dívidas garantidas - RRF'!AS$3:AS$387,'Dívidas garantidas - RRF'!$AV$3:$AV$387,MONTH('Fluxo dív. garantidas - RRF'!$A49),'Dívidas garantidas - RRF'!$AW$3:$AW$387,YEAR('Fluxo dív. garantidas - RRF'!$A49))</f>
        <v>158325393.34999999</v>
      </c>
      <c r="C49" s="125">
        <f>SUMIFS('Dívidas garantidas - RRF'!AT$3:AT$387,'Dívidas garantidas - RRF'!$AV$3:$AV$387,MONTH('Fluxo dív. garantidas - RRF'!$A49),'Dívidas garantidas - RRF'!$AW$3:$AW$387,YEAR('Fluxo dív. garantidas - RRF'!$A49))</f>
        <v>56939044.75999999</v>
      </c>
      <c r="D49" s="125">
        <f>SUMIFS('Dívidas garantidas - RRF'!AU$3:AU$387,'Dívidas garantidas - RRF'!$AV$3:$AV$387,MONTH('Fluxo dív. garantidas - RRF'!$A49),'Dívidas garantidas - RRF'!$AW$3:$AW$387,YEAR('Fluxo dív. garantidas - RRF'!$A49))</f>
        <v>215264438.10999998</v>
      </c>
      <c r="G49" s="130">
        <f t="shared" si="7"/>
        <v>0.33333333333333331</v>
      </c>
      <c r="H49" s="128">
        <v>45962</v>
      </c>
      <c r="I49" s="129">
        <f t="shared" si="8"/>
        <v>14815767.943333328</v>
      </c>
      <c r="J49" s="129">
        <f t="shared" si="9"/>
        <v>56939044.75999999</v>
      </c>
      <c r="K49" s="129">
        <f t="shared" si="10"/>
        <v>71754812.703333318</v>
      </c>
      <c r="N49" s="132">
        <f t="shared" si="4"/>
        <v>45962</v>
      </c>
      <c r="O49" s="132">
        <f t="shared" si="5"/>
        <v>45992</v>
      </c>
      <c r="P49" s="133">
        <f t="shared" si="6"/>
        <v>143509625.40666667</v>
      </c>
    </row>
    <row r="50" spans="1:16" x14ac:dyDescent="0.35">
      <c r="A50" s="124">
        <v>45992</v>
      </c>
      <c r="B50" s="125">
        <f>SUMIFS('Dívidas garantidas - RRF'!AS$3:AS$387,'Dívidas garantidas - RRF'!$AV$3:$AV$387,MONTH('Fluxo dív. garantidas - RRF'!$A50),'Dívidas garantidas - RRF'!$AW$3:$AW$387,YEAR('Fluxo dív. garantidas - RRF'!$A50))</f>
        <v>57566674.440000005</v>
      </c>
      <c r="C50" s="125">
        <f>SUMIFS('Dívidas garantidas - RRF'!AT$3:AT$387,'Dívidas garantidas - RRF'!$AV$3:$AV$387,MONTH('Fluxo dív. garantidas - RRF'!$A50),'Dívidas garantidas - RRF'!$AW$3:$AW$387,YEAR('Fluxo dív. garantidas - RRF'!$A50))</f>
        <v>12748527.800000001</v>
      </c>
      <c r="D50" s="125">
        <f>SUMIFS('Dívidas garantidas - RRF'!AU$3:AU$387,'Dívidas garantidas - RRF'!$AV$3:$AV$387,MONTH('Fluxo dív. garantidas - RRF'!$A50),'Dívidas garantidas - RRF'!$AW$3:$AW$387,YEAR('Fluxo dív. garantidas - RRF'!$A50))</f>
        <v>70315202.24000001</v>
      </c>
      <c r="G50" s="130">
        <f t="shared" si="7"/>
        <v>0.33333333333333331</v>
      </c>
      <c r="H50" s="128">
        <v>45992</v>
      </c>
      <c r="I50" s="129">
        <f t="shared" si="8"/>
        <v>10689872.946666669</v>
      </c>
      <c r="J50" s="129">
        <f t="shared" si="9"/>
        <v>12748527.800000001</v>
      </c>
      <c r="K50" s="129">
        <f t="shared" si="10"/>
        <v>23438400.74666667</v>
      </c>
      <c r="N50" s="132">
        <f t="shared" si="4"/>
        <v>45992</v>
      </c>
      <c r="O50" s="132">
        <f t="shared" si="5"/>
        <v>46023</v>
      </c>
      <c r="P50" s="133">
        <f t="shared" si="6"/>
        <v>46876801.49333334</v>
      </c>
    </row>
    <row r="51" spans="1:16" x14ac:dyDescent="0.35">
      <c r="A51" s="124">
        <v>46023</v>
      </c>
      <c r="B51" s="125">
        <f>SUMIFS('Dívidas garantidas - RRF'!AS$3:AS$387,'Dívidas garantidas - RRF'!$AV$3:$AV$387,MONTH('Fluxo dív. garantidas - RRF'!$A51),'Dívidas garantidas - RRF'!$AW$3:$AW$387,YEAR('Fluxo dív. garantidas - RRF'!$A51))</f>
        <v>57608417.850000001</v>
      </c>
      <c r="C51" s="125">
        <f>SUMIFS('Dívidas garantidas - RRF'!AT$3:AT$387,'Dívidas garantidas - RRF'!$AV$3:$AV$387,MONTH('Fluxo dív. garantidas - RRF'!$A51),'Dívidas garantidas - RRF'!$AW$3:$AW$387,YEAR('Fluxo dív. garantidas - RRF'!$A51))</f>
        <v>13104482.49</v>
      </c>
      <c r="D51" s="125">
        <f>SUMIFS('Dívidas garantidas - RRF'!AU$3:AU$387,'Dívidas garantidas - RRF'!$AV$3:$AV$387,MONTH('Fluxo dív. garantidas - RRF'!$A51),'Dívidas garantidas - RRF'!$AW$3:$AW$387,YEAR('Fluxo dív. garantidas - RRF'!$A51))</f>
        <v>70712900.340000004</v>
      </c>
      <c r="G51" s="130">
        <f t="shared" si="7"/>
        <v>0.44444444444444442</v>
      </c>
      <c r="H51" s="128">
        <v>46023</v>
      </c>
      <c r="I51" s="129">
        <f t="shared" si="8"/>
        <v>18323473.216666669</v>
      </c>
      <c r="J51" s="129">
        <f t="shared" si="9"/>
        <v>13104482.49</v>
      </c>
      <c r="K51" s="129">
        <f t="shared" si="10"/>
        <v>31427955.706666667</v>
      </c>
      <c r="N51" s="132">
        <f t="shared" si="4"/>
        <v>46023</v>
      </c>
      <c r="O51" s="132">
        <f t="shared" si="5"/>
        <v>46054</v>
      </c>
      <c r="P51" s="133">
        <f t="shared" si="6"/>
        <v>39284944.63333334</v>
      </c>
    </row>
    <row r="52" spans="1:16" x14ac:dyDescent="0.35">
      <c r="A52" s="124">
        <v>46054</v>
      </c>
      <c r="B52" s="125">
        <f>SUMIFS('Dívidas garantidas - RRF'!AS$3:AS$387,'Dívidas garantidas - RRF'!$AV$3:$AV$387,MONTH('Fluxo dív. garantidas - RRF'!$A52),'Dívidas garantidas - RRF'!$AW$3:$AW$387,YEAR('Fluxo dív. garantidas - RRF'!$A52))</f>
        <v>57650408.729999997</v>
      </c>
      <c r="C52" s="125">
        <f>SUMIFS('Dívidas garantidas - RRF'!AT$3:AT$387,'Dívidas garantidas - RRF'!$AV$3:$AV$387,MONTH('Fluxo dív. garantidas - RRF'!$A52),'Dívidas garantidas - RRF'!$AW$3:$AW$387,YEAR('Fluxo dív. garantidas - RRF'!$A52))</f>
        <v>13153280.809999999</v>
      </c>
      <c r="D52" s="125">
        <f>SUMIFS('Dívidas garantidas - RRF'!AU$3:AU$387,'Dívidas garantidas - RRF'!$AV$3:$AV$387,MONTH('Fluxo dív. garantidas - RRF'!$A52),'Dívidas garantidas - RRF'!$AW$3:$AW$387,YEAR('Fluxo dív. garantidas - RRF'!$A52))</f>
        <v>70803689.539999992</v>
      </c>
      <c r="G52" s="130">
        <f t="shared" si="7"/>
        <v>0.44444444444444442</v>
      </c>
      <c r="H52" s="128">
        <v>46054</v>
      </c>
      <c r="I52" s="129">
        <f t="shared" si="8"/>
        <v>18315025.65222222</v>
      </c>
      <c r="J52" s="129">
        <f t="shared" si="9"/>
        <v>13153280.809999999</v>
      </c>
      <c r="K52" s="129">
        <f t="shared" si="10"/>
        <v>31468306.462222219</v>
      </c>
      <c r="N52" s="132">
        <f t="shared" si="4"/>
        <v>46054</v>
      </c>
      <c r="O52" s="132">
        <f t="shared" si="5"/>
        <v>46082</v>
      </c>
      <c r="P52" s="133">
        <f t="shared" si="6"/>
        <v>39335383.077777773</v>
      </c>
    </row>
    <row r="53" spans="1:16" x14ac:dyDescent="0.35">
      <c r="A53" s="124">
        <v>46082</v>
      </c>
      <c r="B53" s="125">
        <f>SUMIFS('Dívidas garantidas - RRF'!AS$3:AS$387,'Dívidas garantidas - RRF'!$AV$3:$AV$387,MONTH('Fluxo dív. garantidas - RRF'!$A53),'Dívidas garantidas - RRF'!$AW$3:$AW$387,YEAR('Fluxo dív. garantidas - RRF'!$A53))</f>
        <v>182787329.49000001</v>
      </c>
      <c r="C53" s="125">
        <f>SUMIFS('Dívidas garantidas - RRF'!AT$3:AT$387,'Dívidas garantidas - RRF'!$AV$3:$AV$387,MONTH('Fluxo dív. garantidas - RRF'!$A53),'Dívidas garantidas - RRF'!$AW$3:$AW$387,YEAR('Fluxo dív. garantidas - RRF'!$A53))</f>
        <v>57333048.560000002</v>
      </c>
      <c r="D53" s="125">
        <f>SUMIFS('Dívidas garantidas - RRF'!AU$3:AU$387,'Dívidas garantidas - RRF'!$AV$3:$AV$387,MONTH('Fluxo dív. garantidas - RRF'!$A53),'Dívidas garantidas - RRF'!$AW$3:$AW$387,YEAR('Fluxo dív. garantidas - RRF'!$A53))</f>
        <v>240120378.05000001</v>
      </c>
      <c r="G53" s="130">
        <f t="shared" si="7"/>
        <v>0.44444444444444442</v>
      </c>
      <c r="H53" s="128">
        <v>46082</v>
      </c>
      <c r="I53" s="129">
        <f t="shared" si="8"/>
        <v>49387119.462222219</v>
      </c>
      <c r="J53" s="129">
        <f t="shared" si="9"/>
        <v>57333048.560000002</v>
      </c>
      <c r="K53" s="129">
        <f t="shared" si="10"/>
        <v>106720168.02222222</v>
      </c>
      <c r="N53" s="132">
        <f t="shared" si="4"/>
        <v>46082</v>
      </c>
      <c r="O53" s="132">
        <f t="shared" si="5"/>
        <v>46113</v>
      </c>
      <c r="P53" s="133">
        <f t="shared" si="6"/>
        <v>133400210.02777779</v>
      </c>
    </row>
    <row r="54" spans="1:16" x14ac:dyDescent="0.35">
      <c r="A54" s="124">
        <v>46113</v>
      </c>
      <c r="B54" s="125">
        <f>SUMIFS('Dívidas garantidas - RRF'!AS$3:AS$387,'Dívidas garantidas - RRF'!$AV$3:$AV$387,MONTH('Fluxo dív. garantidas - RRF'!$A54),'Dívidas garantidas - RRF'!$AW$3:$AW$387,YEAR('Fluxo dív. garantidas - RRF'!$A54))</f>
        <v>68349744.129999995</v>
      </c>
      <c r="C54" s="125">
        <f>SUMIFS('Dívidas garantidas - RRF'!AT$3:AT$387,'Dívidas garantidas - RRF'!$AV$3:$AV$387,MONTH('Fluxo dív. garantidas - RRF'!$A54),'Dívidas garantidas - RRF'!$AW$3:$AW$387,YEAR('Fluxo dív. garantidas - RRF'!$A54))</f>
        <v>12044209.82</v>
      </c>
      <c r="D54" s="125">
        <f>SUMIFS('Dívidas garantidas - RRF'!AU$3:AU$387,'Dívidas garantidas - RRF'!$AV$3:$AV$387,MONTH('Fluxo dív. garantidas - RRF'!$A54),'Dívidas garantidas - RRF'!$AW$3:$AW$387,YEAR('Fluxo dív. garantidas - RRF'!$A54))</f>
        <v>80393953.950000003</v>
      </c>
      <c r="G54" s="130">
        <f t="shared" si="7"/>
        <v>0.44444444444444442</v>
      </c>
      <c r="H54" s="128">
        <v>46113</v>
      </c>
      <c r="I54" s="129">
        <f t="shared" si="8"/>
        <v>23686436.380000003</v>
      </c>
      <c r="J54" s="129">
        <f t="shared" si="9"/>
        <v>12044209.82</v>
      </c>
      <c r="K54" s="129">
        <f t="shared" si="10"/>
        <v>35730646.200000003</v>
      </c>
      <c r="N54" s="132">
        <f t="shared" si="4"/>
        <v>46113</v>
      </c>
      <c r="O54" s="132">
        <f t="shared" si="5"/>
        <v>46143</v>
      </c>
      <c r="P54" s="133">
        <f t="shared" si="6"/>
        <v>44663307.75</v>
      </c>
    </row>
    <row r="55" spans="1:16" x14ac:dyDescent="0.35">
      <c r="A55" s="124">
        <v>46143</v>
      </c>
      <c r="B55" s="125">
        <f>SUMIFS('Dívidas garantidas - RRF'!AS$3:AS$387,'Dívidas garantidas - RRF'!$AV$3:$AV$387,MONTH('Fluxo dív. garantidas - RRF'!$A55),'Dívidas garantidas - RRF'!$AW$3:$AW$387,YEAR('Fluxo dív. garantidas - RRF'!$A55))</f>
        <v>169075976.74000001</v>
      </c>
      <c r="C55" s="125">
        <f>SUMIFS('Dívidas garantidas - RRF'!AT$3:AT$387,'Dívidas garantidas - RRF'!$AV$3:$AV$387,MONTH('Fluxo dív. garantidas - RRF'!$A55),'Dívidas garantidas - RRF'!$AW$3:$AW$387,YEAR('Fluxo dív. garantidas - RRF'!$A55))</f>
        <v>48537350.200000003</v>
      </c>
      <c r="D55" s="125">
        <f>SUMIFS('Dívidas garantidas - RRF'!AU$3:AU$387,'Dívidas garantidas - RRF'!$AV$3:$AV$387,MONTH('Fluxo dív. garantidas - RRF'!$A55),'Dívidas garantidas - RRF'!$AW$3:$AW$387,YEAR('Fluxo dív. garantidas - RRF'!$A55))</f>
        <v>217613326.94</v>
      </c>
      <c r="G55" s="130">
        <f t="shared" si="7"/>
        <v>0.44444444444444442</v>
      </c>
      <c r="H55" s="128">
        <v>46143</v>
      </c>
      <c r="I55" s="129">
        <f t="shared" si="8"/>
        <v>48179683.99555555</v>
      </c>
      <c r="J55" s="129">
        <f t="shared" si="9"/>
        <v>48537350.200000003</v>
      </c>
      <c r="K55" s="129">
        <f t="shared" si="10"/>
        <v>96717034.195555553</v>
      </c>
      <c r="N55" s="132">
        <f t="shared" si="4"/>
        <v>46143</v>
      </c>
      <c r="O55" s="132">
        <f t="shared" si="5"/>
        <v>46174</v>
      </c>
      <c r="P55" s="133">
        <f t="shared" si="6"/>
        <v>120896292.74444444</v>
      </c>
    </row>
    <row r="56" spans="1:16" x14ac:dyDescent="0.35">
      <c r="A56" s="124">
        <v>46174</v>
      </c>
      <c r="B56" s="125">
        <f>SUMIFS('Dívidas garantidas - RRF'!AS$3:AS$387,'Dívidas garantidas - RRF'!$AV$3:$AV$387,MONTH('Fluxo dív. garantidas - RRF'!$A56),'Dívidas garantidas - RRF'!$AW$3:$AW$387,YEAR('Fluxo dív. garantidas - RRF'!$A56))</f>
        <v>64819459.630000003</v>
      </c>
      <c r="C56" s="125">
        <f>SUMIFS('Dívidas garantidas - RRF'!AT$3:AT$387,'Dívidas garantidas - RRF'!$AV$3:$AV$387,MONTH('Fluxo dív. garantidas - RRF'!$A56),'Dívidas garantidas - RRF'!$AW$3:$AW$387,YEAR('Fluxo dív. garantidas - RRF'!$A56))</f>
        <v>11528560.91</v>
      </c>
      <c r="D56" s="125">
        <f>SUMIFS('Dívidas garantidas - RRF'!AU$3:AU$387,'Dívidas garantidas - RRF'!$AV$3:$AV$387,MONTH('Fluxo dív. garantidas - RRF'!$A56),'Dívidas garantidas - RRF'!$AW$3:$AW$387,YEAR('Fluxo dív. garantidas - RRF'!$A56))</f>
        <v>76348020.540000007</v>
      </c>
      <c r="G56" s="130">
        <f t="shared" si="7"/>
        <v>0.44444444444444442</v>
      </c>
      <c r="H56" s="128">
        <v>46174</v>
      </c>
      <c r="I56" s="129">
        <f t="shared" si="8"/>
        <v>22403892.663333338</v>
      </c>
      <c r="J56" s="129">
        <f t="shared" si="9"/>
        <v>11528560.91</v>
      </c>
      <c r="K56" s="129">
        <f t="shared" si="10"/>
        <v>33932453.573333338</v>
      </c>
      <c r="N56" s="132">
        <f t="shared" si="4"/>
        <v>46174</v>
      </c>
      <c r="O56" s="132">
        <f t="shared" si="5"/>
        <v>46204</v>
      </c>
      <c r="P56" s="133">
        <f t="shared" si="6"/>
        <v>42415566.966666669</v>
      </c>
    </row>
    <row r="57" spans="1:16" x14ac:dyDescent="0.35">
      <c r="A57" s="124">
        <v>46204</v>
      </c>
      <c r="B57" s="125">
        <f>SUMIFS('Dívidas garantidas - RRF'!AS$3:AS$387,'Dívidas garantidas - RRF'!$AV$3:$AV$387,MONTH('Fluxo dív. garantidas - RRF'!$A57),'Dívidas garantidas - RRF'!$AW$3:$AW$387,YEAR('Fluxo dív. garantidas - RRF'!$A57))</f>
        <v>64841233.540000007</v>
      </c>
      <c r="C57" s="125">
        <f>SUMIFS('Dívidas garantidas - RRF'!AT$3:AT$387,'Dívidas garantidas - RRF'!$AV$3:$AV$387,MONTH('Fluxo dív. garantidas - RRF'!$A57),'Dívidas garantidas - RRF'!$AW$3:$AW$387,YEAR('Fluxo dív. garantidas - RRF'!$A57))</f>
        <v>10879744.350000001</v>
      </c>
      <c r="D57" s="125">
        <f>SUMIFS('Dívidas garantidas - RRF'!AU$3:AU$387,'Dívidas garantidas - RRF'!$AV$3:$AV$387,MONTH('Fluxo dív. garantidas - RRF'!$A57),'Dívidas garantidas - RRF'!$AW$3:$AW$387,YEAR('Fluxo dív. garantidas - RRF'!$A57))</f>
        <v>75720977.890000001</v>
      </c>
      <c r="G57" s="130">
        <f t="shared" si="7"/>
        <v>0.44444444444444442</v>
      </c>
      <c r="H57" s="128">
        <v>46204</v>
      </c>
      <c r="I57" s="129">
        <f t="shared" si="8"/>
        <v>22774023.601111107</v>
      </c>
      <c r="J57" s="129">
        <f t="shared" si="9"/>
        <v>10879744.350000001</v>
      </c>
      <c r="K57" s="129">
        <f t="shared" si="10"/>
        <v>33653767.951111108</v>
      </c>
      <c r="N57" s="132">
        <f t="shared" si="4"/>
        <v>46204</v>
      </c>
      <c r="O57" s="132">
        <f t="shared" si="5"/>
        <v>46235</v>
      </c>
      <c r="P57" s="133">
        <f t="shared" si="6"/>
        <v>42067209.938888893</v>
      </c>
    </row>
    <row r="58" spans="1:16" x14ac:dyDescent="0.35">
      <c r="A58" s="124">
        <v>46235</v>
      </c>
      <c r="B58" s="125">
        <f>SUMIFS('Dívidas garantidas - RRF'!AS$3:AS$387,'Dívidas garantidas - RRF'!$AV$3:$AV$387,MONTH('Fluxo dív. garantidas - RRF'!$A58),'Dívidas garantidas - RRF'!$AW$3:$AW$387,YEAR('Fluxo dív. garantidas - RRF'!$A58))</f>
        <v>64863136.300000004</v>
      </c>
      <c r="C58" s="125">
        <f>SUMIFS('Dívidas garantidas - RRF'!AT$3:AT$387,'Dívidas garantidas - RRF'!$AV$3:$AV$387,MONTH('Fluxo dív. garantidas - RRF'!$A58),'Dívidas garantidas - RRF'!$AW$3:$AW$387,YEAR('Fluxo dív. garantidas - RRF'!$A58))</f>
        <v>11187907.18</v>
      </c>
      <c r="D58" s="125">
        <f>SUMIFS('Dívidas garantidas - RRF'!AU$3:AU$387,'Dívidas garantidas - RRF'!$AV$3:$AV$387,MONTH('Fluxo dív. garantidas - RRF'!$A58),'Dívidas garantidas - RRF'!$AW$3:$AW$387,YEAR('Fluxo dív. garantidas - RRF'!$A58))</f>
        <v>76051043.480000004</v>
      </c>
      <c r="G58" s="130">
        <f t="shared" si="7"/>
        <v>0.44444444444444442</v>
      </c>
      <c r="H58" s="128">
        <v>46235</v>
      </c>
      <c r="I58" s="129">
        <f t="shared" si="8"/>
        <v>22612556.588888891</v>
      </c>
      <c r="J58" s="129">
        <f t="shared" si="9"/>
        <v>11187907.18</v>
      </c>
      <c r="K58" s="129">
        <f t="shared" si="10"/>
        <v>33800463.768888891</v>
      </c>
      <c r="N58" s="132">
        <f t="shared" si="4"/>
        <v>46235</v>
      </c>
      <c r="O58" s="132">
        <f t="shared" si="5"/>
        <v>46266</v>
      </c>
      <c r="P58" s="133">
        <f t="shared" si="6"/>
        <v>42250579.711111113</v>
      </c>
    </row>
    <row r="59" spans="1:16" x14ac:dyDescent="0.35">
      <c r="A59" s="124">
        <v>46266</v>
      </c>
      <c r="B59" s="125">
        <f>SUMIFS('Dívidas garantidas - RRF'!AS$3:AS$387,'Dívidas garantidas - RRF'!$AV$3:$AV$387,MONTH('Fluxo dív. garantidas - RRF'!$A59),'Dívidas garantidas - RRF'!$AW$3:$AW$387,YEAR('Fluxo dív. garantidas - RRF'!$A59))</f>
        <v>179365168.68000001</v>
      </c>
      <c r="C59" s="125">
        <f>SUMIFS('Dívidas garantidas - RRF'!AT$3:AT$387,'Dívidas garantidas - RRF'!$AV$3:$AV$387,MONTH('Fluxo dív. garantidas - RRF'!$A59),'Dívidas garantidas - RRF'!$AW$3:$AW$387,YEAR('Fluxo dív. garantidas - RRF'!$A59))</f>
        <v>53016477.590000004</v>
      </c>
      <c r="D59" s="125">
        <f>SUMIFS('Dívidas garantidas - RRF'!AU$3:AU$387,'Dívidas garantidas - RRF'!$AV$3:$AV$387,MONTH('Fluxo dív. garantidas - RRF'!$A59),'Dívidas garantidas - RRF'!$AW$3:$AW$387,YEAR('Fluxo dív. garantidas - RRF'!$A59))</f>
        <v>232381646.26999998</v>
      </c>
      <c r="G59" s="130">
        <f t="shared" si="7"/>
        <v>0.44444444444444442</v>
      </c>
      <c r="H59" s="128">
        <v>46266</v>
      </c>
      <c r="I59" s="129">
        <f t="shared" si="8"/>
        <v>50264254.085555539</v>
      </c>
      <c r="J59" s="129">
        <f t="shared" si="9"/>
        <v>53016477.590000004</v>
      </c>
      <c r="K59" s="129">
        <f t="shared" si="10"/>
        <v>103280731.67555554</v>
      </c>
      <c r="N59" s="132">
        <f t="shared" si="4"/>
        <v>46266</v>
      </c>
      <c r="O59" s="132">
        <f t="shared" si="5"/>
        <v>46296</v>
      </c>
      <c r="P59" s="133">
        <f t="shared" si="6"/>
        <v>129100914.59444444</v>
      </c>
    </row>
    <row r="60" spans="1:16" x14ac:dyDescent="0.35">
      <c r="A60" s="124">
        <v>46296</v>
      </c>
      <c r="B60" s="125">
        <f>SUMIFS('Dívidas garantidas - RRF'!AS$3:AS$387,'Dívidas garantidas - RRF'!$AV$3:$AV$387,MONTH('Fluxo dív. garantidas - RRF'!$A60),'Dívidas garantidas - RRF'!$AW$3:$AW$387,YEAR('Fluxo dív. garantidas - RRF'!$A60))</f>
        <v>64907353.220000006</v>
      </c>
      <c r="C60" s="125">
        <f>SUMIFS('Dívidas garantidas - RRF'!AT$3:AT$387,'Dívidas garantidas - RRF'!$AV$3:$AV$387,MONTH('Fluxo dív. garantidas - RRF'!$A60),'Dívidas garantidas - RRF'!$AW$3:$AW$387,YEAR('Fluxo dív. garantidas - RRF'!$A60))</f>
        <v>10083464.489999998</v>
      </c>
      <c r="D60" s="125">
        <f>SUMIFS('Dívidas garantidas - RRF'!AU$3:AU$387,'Dívidas garantidas - RRF'!$AV$3:$AV$387,MONTH('Fluxo dív. garantidas - RRF'!$A60),'Dívidas garantidas - RRF'!$AW$3:$AW$387,YEAR('Fluxo dív. garantidas - RRF'!$A60))</f>
        <v>74990817.710000008</v>
      </c>
      <c r="G60" s="130">
        <f t="shared" si="7"/>
        <v>0.44444444444444442</v>
      </c>
      <c r="H60" s="128">
        <v>46296</v>
      </c>
      <c r="I60" s="129">
        <f t="shared" si="8"/>
        <v>23245787.825555559</v>
      </c>
      <c r="J60" s="129">
        <f t="shared" si="9"/>
        <v>10083464.489999998</v>
      </c>
      <c r="K60" s="129">
        <f t="shared" si="10"/>
        <v>33329252.315555558</v>
      </c>
      <c r="N60" s="132">
        <f t="shared" si="4"/>
        <v>46296</v>
      </c>
      <c r="O60" s="132">
        <f t="shared" si="5"/>
        <v>46327</v>
      </c>
      <c r="P60" s="133">
        <f t="shared" si="6"/>
        <v>41661565.394444451</v>
      </c>
    </row>
    <row r="61" spans="1:16" x14ac:dyDescent="0.35">
      <c r="A61" s="124">
        <v>46327</v>
      </c>
      <c r="B61" s="125">
        <f>SUMIFS('Dívidas garantidas - RRF'!AS$3:AS$387,'Dívidas garantidas - RRF'!$AV$3:$AV$387,MONTH('Fluxo dív. garantidas - RRF'!$A61),'Dívidas garantidas - RRF'!$AW$3:$AW$387,YEAR('Fluxo dív. garantidas - RRF'!$A61))</f>
        <v>165613236.15000001</v>
      </c>
      <c r="C61" s="125">
        <f>SUMIFS('Dívidas garantidas - RRF'!AT$3:AT$387,'Dívidas garantidas - RRF'!$AV$3:$AV$387,MONTH('Fluxo dív. garantidas - RRF'!$A61),'Dívidas garantidas - RRF'!$AW$3:$AW$387,YEAR('Fluxo dív. garantidas - RRF'!$A61))</f>
        <v>44522442.390000001</v>
      </c>
      <c r="D61" s="125">
        <f>SUMIFS('Dívidas garantidas - RRF'!AU$3:AU$387,'Dívidas garantidas - RRF'!$AV$3:$AV$387,MONTH('Fluxo dív. garantidas - RRF'!$A61),'Dívidas garantidas - RRF'!$AW$3:$AW$387,YEAR('Fluxo dív. garantidas - RRF'!$A61))</f>
        <v>210135678.54000002</v>
      </c>
      <c r="G61" s="130">
        <f t="shared" si="7"/>
        <v>0.44444444444444442</v>
      </c>
      <c r="H61" s="128">
        <v>46327</v>
      </c>
      <c r="I61" s="129">
        <f t="shared" si="8"/>
        <v>48871192.516666666</v>
      </c>
      <c r="J61" s="129">
        <f t="shared" si="9"/>
        <v>44522442.390000001</v>
      </c>
      <c r="K61" s="129">
        <f t="shared" si="10"/>
        <v>93393634.906666666</v>
      </c>
      <c r="N61" s="132">
        <f t="shared" si="4"/>
        <v>46327</v>
      </c>
      <c r="O61" s="132">
        <f t="shared" si="5"/>
        <v>46357</v>
      </c>
      <c r="P61" s="133">
        <f t="shared" si="6"/>
        <v>116742043.63333336</v>
      </c>
    </row>
    <row r="62" spans="1:16" x14ac:dyDescent="0.35">
      <c r="A62" s="124">
        <v>46357</v>
      </c>
      <c r="B62" s="125">
        <f>SUMIFS('Dívidas garantidas - RRF'!AS$3:AS$387,'Dívidas garantidas - RRF'!$AV$3:$AV$387,MONTH('Fluxo dív. garantidas - RRF'!$A62),'Dívidas garantidas - RRF'!$AW$3:$AW$387,YEAR('Fluxo dív. garantidas - RRF'!$A62))</f>
        <v>64952117.300000004</v>
      </c>
      <c r="C62" s="125">
        <f>SUMIFS('Dívidas garantidas - RRF'!AT$3:AT$387,'Dívidas garantidas - RRF'!$AV$3:$AV$387,MONTH('Fluxo dív. garantidas - RRF'!$A62),'Dívidas garantidas - RRF'!$AW$3:$AW$387,YEAR('Fluxo dív. garantidas - RRF'!$A62))</f>
        <v>9468843.8299999982</v>
      </c>
      <c r="D62" s="125">
        <f>SUMIFS('Dívidas garantidas - RRF'!AU$3:AU$387,'Dívidas garantidas - RRF'!$AV$3:$AV$387,MONTH('Fluxo dív. garantidas - RRF'!$A62),'Dívidas garantidas - RRF'!$AW$3:$AW$387,YEAR('Fluxo dív. garantidas - RRF'!$A62))</f>
        <v>74420961.129999995</v>
      </c>
      <c r="G62" s="130">
        <f t="shared" si="7"/>
        <v>0.44444444444444442</v>
      </c>
      <c r="H62" s="128">
        <v>46357</v>
      </c>
      <c r="I62" s="129">
        <f t="shared" si="8"/>
        <v>23607138.894444443</v>
      </c>
      <c r="J62" s="129">
        <f t="shared" si="9"/>
        <v>9468843.8299999982</v>
      </c>
      <c r="K62" s="129">
        <f t="shared" si="10"/>
        <v>33075982.724444441</v>
      </c>
      <c r="N62" s="132">
        <f t="shared" si="4"/>
        <v>46357</v>
      </c>
      <c r="O62" s="132">
        <f t="shared" si="5"/>
        <v>46388</v>
      </c>
      <c r="P62" s="133">
        <f t="shared" si="6"/>
        <v>41344978.405555554</v>
      </c>
    </row>
    <row r="63" spans="1:16" x14ac:dyDescent="0.35">
      <c r="A63" s="124">
        <v>46388</v>
      </c>
      <c r="B63" s="125">
        <f>SUMIFS('Dívidas garantidas - RRF'!AS$3:AS$387,'Dívidas garantidas - RRF'!$AV$3:$AV$387,MONTH('Fluxo dív. garantidas - RRF'!$A63),'Dívidas garantidas - RRF'!$AW$3:$AW$387,YEAR('Fluxo dív. garantidas - RRF'!$A63))</f>
        <v>64974722.780000001</v>
      </c>
      <c r="C63" s="125">
        <f>SUMIFS('Dívidas garantidas - RRF'!AT$3:AT$387,'Dívidas garantidas - RRF'!$AV$3:$AV$387,MONTH('Fluxo dív. garantidas - RRF'!$A63),'Dívidas garantidas - RRF'!$AW$3:$AW$387,YEAR('Fluxo dív. garantidas - RRF'!$A63))</f>
        <v>9637905.9100000001</v>
      </c>
      <c r="D63" s="125">
        <f>SUMIFS('Dívidas garantidas - RRF'!AU$3:AU$387,'Dívidas garantidas - RRF'!$AV$3:$AV$387,MONTH('Fluxo dív. garantidas - RRF'!$A63),'Dívidas garantidas - RRF'!$AW$3:$AW$387,YEAR('Fluxo dív. garantidas - RRF'!$A63))</f>
        <v>74612628.689999998</v>
      </c>
      <c r="G63" s="130">
        <f t="shared" si="7"/>
        <v>0.55555555555555558</v>
      </c>
      <c r="H63" s="128">
        <v>46388</v>
      </c>
      <c r="I63" s="129">
        <f t="shared" si="8"/>
        <v>31813554.473333333</v>
      </c>
      <c r="J63" s="129">
        <f t="shared" si="9"/>
        <v>9637905.9100000001</v>
      </c>
      <c r="K63" s="129">
        <f t="shared" si="10"/>
        <v>41451460.383333333</v>
      </c>
      <c r="N63" s="132">
        <f t="shared" si="4"/>
        <v>46388</v>
      </c>
      <c r="O63" s="132">
        <f t="shared" si="5"/>
        <v>46419</v>
      </c>
      <c r="P63" s="133">
        <f t="shared" si="6"/>
        <v>33161168.306666665</v>
      </c>
    </row>
    <row r="64" spans="1:16" x14ac:dyDescent="0.35">
      <c r="A64" s="124">
        <v>46419</v>
      </c>
      <c r="B64" s="125">
        <f>SUMIFS('Dívidas garantidas - RRF'!AS$3:AS$387,'Dívidas garantidas - RRF'!$AV$3:$AV$387,MONTH('Fluxo dív. garantidas - RRF'!$A64),'Dívidas garantidas - RRF'!$AW$3:$AW$387,YEAR('Fluxo dív. garantidas - RRF'!$A64))</f>
        <v>64997462.329999998</v>
      </c>
      <c r="C64" s="125">
        <f>SUMIFS('Dívidas garantidas - RRF'!AT$3:AT$387,'Dívidas garantidas - RRF'!$AV$3:$AV$387,MONTH('Fluxo dív. garantidas - RRF'!$A64),'Dívidas garantidas - RRF'!$AW$3:$AW$387,YEAR('Fluxo dív. garantidas - RRF'!$A64))</f>
        <v>9382562.3300000001</v>
      </c>
      <c r="D64" s="125">
        <f>SUMIFS('Dívidas garantidas - RRF'!AU$3:AU$387,'Dívidas garantidas - RRF'!$AV$3:$AV$387,MONTH('Fluxo dív. garantidas - RRF'!$A64),'Dívidas garantidas - RRF'!$AW$3:$AW$387,YEAR('Fluxo dív. garantidas - RRF'!$A64))</f>
        <v>74380024.659999996</v>
      </c>
      <c r="G64" s="130">
        <f t="shared" si="7"/>
        <v>0.55555555555555558</v>
      </c>
      <c r="H64" s="128">
        <v>46419</v>
      </c>
      <c r="I64" s="129">
        <f t="shared" si="8"/>
        <v>31939673.592222221</v>
      </c>
      <c r="J64" s="129">
        <f t="shared" si="9"/>
        <v>9382562.3300000001</v>
      </c>
      <c r="K64" s="129">
        <f t="shared" si="10"/>
        <v>41322235.922222219</v>
      </c>
      <c r="N64" s="132">
        <f t="shared" si="4"/>
        <v>46419</v>
      </c>
      <c r="O64" s="132">
        <f t="shared" si="5"/>
        <v>46447</v>
      </c>
      <c r="P64" s="133">
        <f t="shared" si="6"/>
        <v>33057788.737777777</v>
      </c>
    </row>
    <row r="65" spans="1:16" x14ac:dyDescent="0.35">
      <c r="A65" s="124">
        <v>46447</v>
      </c>
      <c r="B65" s="125">
        <f>SUMIFS('Dívidas garantidas - RRF'!AS$3:AS$387,'Dívidas garantidas - RRF'!$AV$3:$AV$387,MONTH('Fluxo dív. garantidas - RRF'!$A65),'Dívidas garantidas - RRF'!$AW$3:$AW$387,YEAR('Fluxo dív. garantidas - RRF'!$A65))</f>
        <v>180015655.77000001</v>
      </c>
      <c r="C65" s="125">
        <f>SUMIFS('Dívidas garantidas - RRF'!AT$3:AT$387,'Dívidas garantidas - RRF'!$AV$3:$AV$387,MONTH('Fluxo dív. garantidas - RRF'!$A65),'Dívidas garantidas - RRF'!$AW$3:$AW$387,YEAR('Fluxo dív. garantidas - RRF'!$A65))</f>
        <v>46849240.359999999</v>
      </c>
      <c r="D65" s="125">
        <f>SUMIFS('Dívidas garantidas - RRF'!AU$3:AU$387,'Dívidas garantidas - RRF'!$AV$3:$AV$387,MONTH('Fluxo dív. garantidas - RRF'!$A65),'Dívidas garantidas - RRF'!$AW$3:$AW$387,YEAR('Fluxo dív. garantidas - RRF'!$A65))</f>
        <v>226864896.13</v>
      </c>
      <c r="G65" s="130">
        <f t="shared" si="7"/>
        <v>0.55555555555555558</v>
      </c>
      <c r="H65" s="128">
        <v>46447</v>
      </c>
      <c r="I65" s="129">
        <f t="shared" si="8"/>
        <v>79186813.045555562</v>
      </c>
      <c r="J65" s="129">
        <f t="shared" si="9"/>
        <v>46849240.359999999</v>
      </c>
      <c r="K65" s="129">
        <f t="shared" si="10"/>
        <v>126036053.40555556</v>
      </c>
      <c r="N65" s="132">
        <f t="shared" si="4"/>
        <v>46447</v>
      </c>
      <c r="O65" s="132">
        <f t="shared" si="5"/>
        <v>46478</v>
      </c>
      <c r="P65" s="133">
        <f t="shared" si="6"/>
        <v>100828842.72444443</v>
      </c>
    </row>
    <row r="66" spans="1:16" x14ac:dyDescent="0.35">
      <c r="A66" s="124">
        <v>46478</v>
      </c>
      <c r="B66" s="125">
        <f>SUMIFS('Dívidas garantidas - RRF'!AS$3:AS$387,'Dívidas garantidas - RRF'!$AV$3:$AV$387,MONTH('Fluxo dív. garantidas - RRF'!$A66),'Dívidas garantidas - RRF'!$AW$3:$AW$387,YEAR('Fluxo dív. garantidas - RRF'!$A66))</f>
        <v>54428674.409999996</v>
      </c>
      <c r="C66" s="125">
        <f>SUMIFS('Dívidas garantidas - RRF'!AT$3:AT$387,'Dívidas garantidas - RRF'!$AV$3:$AV$387,MONTH('Fluxo dív. garantidas - RRF'!$A66),'Dívidas garantidas - RRF'!$AW$3:$AW$387,YEAR('Fluxo dív. garantidas - RRF'!$A66))</f>
        <v>8913800.629999999</v>
      </c>
      <c r="D66" s="125">
        <f>SUMIFS('Dívidas garantidas - RRF'!AU$3:AU$387,'Dívidas garantidas - RRF'!$AV$3:$AV$387,MONTH('Fluxo dív. garantidas - RRF'!$A66),'Dívidas garantidas - RRF'!$AW$3:$AW$387,YEAR('Fluxo dív. garantidas - RRF'!$A66))</f>
        <v>63342475.039999999</v>
      </c>
      <c r="G66" s="130">
        <f t="shared" si="7"/>
        <v>0.55555555555555558</v>
      </c>
      <c r="H66" s="128">
        <v>46478</v>
      </c>
      <c r="I66" s="129">
        <f t="shared" si="8"/>
        <v>26276463.28111111</v>
      </c>
      <c r="J66" s="129">
        <f t="shared" si="9"/>
        <v>8913800.629999999</v>
      </c>
      <c r="K66" s="129">
        <f t="shared" si="10"/>
        <v>35190263.911111109</v>
      </c>
      <c r="N66" s="132">
        <f t="shared" si="4"/>
        <v>46478</v>
      </c>
      <c r="O66" s="132">
        <f t="shared" si="5"/>
        <v>46508</v>
      </c>
      <c r="P66" s="133">
        <f t="shared" si="6"/>
        <v>28152211.12888889</v>
      </c>
    </row>
    <row r="67" spans="1:16" x14ac:dyDescent="0.35">
      <c r="A67" s="124">
        <v>46508</v>
      </c>
      <c r="B67" s="125">
        <f>SUMIFS('Dívidas garantidas - RRF'!AS$3:AS$387,'Dívidas garantidas - RRF'!$AV$3:$AV$387,MONTH('Fluxo dív. garantidas - RRF'!$A67),'Dívidas garantidas - RRF'!$AW$3:$AW$387,YEAR('Fluxo dív. garantidas - RRF'!$A67))</f>
        <v>155135396.59</v>
      </c>
      <c r="C67" s="125">
        <f>SUMIFS('Dívidas garantidas - RRF'!AT$3:AT$387,'Dívidas garantidas - RRF'!$AV$3:$AV$387,MONTH('Fluxo dív. garantidas - RRF'!$A67),'Dívidas garantidas - RRF'!$AW$3:$AW$387,YEAR('Fluxo dív. garantidas - RRF'!$A67))</f>
        <v>39701691.980000004</v>
      </c>
      <c r="D67" s="125">
        <f>SUMIFS('Dívidas garantidas - RRF'!AU$3:AU$387,'Dívidas garantidas - RRF'!$AV$3:$AV$387,MONTH('Fluxo dív. garantidas - RRF'!$A67),'Dívidas garantidas - RRF'!$AW$3:$AW$387,YEAR('Fluxo dív. garantidas - RRF'!$A67))</f>
        <v>194837088.56999999</v>
      </c>
      <c r="G67" s="130">
        <f t="shared" si="7"/>
        <v>0.55555555555555558</v>
      </c>
      <c r="H67" s="128">
        <v>46508</v>
      </c>
      <c r="I67" s="129">
        <f t="shared" si="8"/>
        <v>68541135.00333333</v>
      </c>
      <c r="J67" s="129">
        <f t="shared" si="9"/>
        <v>39701691.980000004</v>
      </c>
      <c r="K67" s="129">
        <f t="shared" si="10"/>
        <v>108242826.98333333</v>
      </c>
      <c r="N67" s="132">
        <f t="shared" si="4"/>
        <v>46508</v>
      </c>
      <c r="O67" s="132">
        <f t="shared" si="5"/>
        <v>46539</v>
      </c>
      <c r="P67" s="133">
        <f t="shared" si="6"/>
        <v>86594261.586666659</v>
      </c>
    </row>
    <row r="68" spans="1:16" x14ac:dyDescent="0.35">
      <c r="A68" s="124">
        <v>46539</v>
      </c>
      <c r="B68" s="125">
        <f>SUMIFS('Dívidas garantidas - RRF'!AS$3:AS$387,'Dívidas garantidas - RRF'!$AV$3:$AV$387,MONTH('Fluxo dív. garantidas - RRF'!$A68),'Dívidas garantidas - RRF'!$AW$3:$AW$387,YEAR('Fluxo dív. garantidas - RRF'!$A68))</f>
        <v>50525423.369999997</v>
      </c>
      <c r="C68" s="125">
        <f>SUMIFS('Dívidas garantidas - RRF'!AT$3:AT$387,'Dívidas garantidas - RRF'!$AV$3:$AV$387,MONTH('Fluxo dív. garantidas - RRF'!$A68),'Dívidas garantidas - RRF'!$AW$3:$AW$387,YEAR('Fluxo dív. garantidas - RRF'!$A68))</f>
        <v>8286145.3199999994</v>
      </c>
      <c r="D68" s="125">
        <f>SUMIFS('Dívidas garantidas - RRF'!AU$3:AU$387,'Dívidas garantidas - RRF'!$AV$3:$AV$387,MONTH('Fluxo dív. garantidas - RRF'!$A68),'Dívidas garantidas - RRF'!$AW$3:$AW$387,YEAR('Fluxo dív. garantidas - RRF'!$A68))</f>
        <v>58811568.689999998</v>
      </c>
      <c r="G68" s="130">
        <f t="shared" si="7"/>
        <v>0.55555555555555558</v>
      </c>
      <c r="H68" s="128">
        <v>46539</v>
      </c>
      <c r="I68" s="129">
        <f t="shared" si="8"/>
        <v>24386948.396666668</v>
      </c>
      <c r="J68" s="129">
        <f t="shared" si="9"/>
        <v>8286145.3199999994</v>
      </c>
      <c r="K68" s="129">
        <f t="shared" si="10"/>
        <v>32673093.716666669</v>
      </c>
      <c r="N68" s="132">
        <f t="shared" ref="N68:N122" si="11">H68</f>
        <v>46539</v>
      </c>
      <c r="O68" s="132">
        <f t="shared" ref="O68:O122" si="12">EDATE(N68,1)</f>
        <v>46569</v>
      </c>
      <c r="P68" s="133">
        <f t="shared" ref="P68:P122" si="13">D68-K68</f>
        <v>26138474.973333329</v>
      </c>
    </row>
    <row r="69" spans="1:16" x14ac:dyDescent="0.35">
      <c r="A69" s="124">
        <v>46569</v>
      </c>
      <c r="B69" s="125">
        <f>SUMIFS('Dívidas garantidas - RRF'!AS$3:AS$387,'Dívidas garantidas - RRF'!$AV$3:$AV$387,MONTH('Fluxo dív. garantidas - RRF'!$A69),'Dívidas garantidas - RRF'!$AW$3:$AW$387,YEAR('Fluxo dív. garantidas - RRF'!$A69))</f>
        <v>50525423.369999997</v>
      </c>
      <c r="C69" s="125">
        <f>SUMIFS('Dívidas garantidas - RRF'!AT$3:AT$387,'Dívidas garantidas - RRF'!$AV$3:$AV$387,MONTH('Fluxo dív. garantidas - RRF'!$A69),'Dívidas garantidas - RRF'!$AW$3:$AW$387,YEAR('Fluxo dív. garantidas - RRF'!$A69))</f>
        <v>8029324.8399999999</v>
      </c>
      <c r="D69" s="125">
        <f>SUMIFS('Dívidas garantidas - RRF'!AU$3:AU$387,'Dívidas garantidas - RRF'!$AV$3:$AV$387,MONTH('Fluxo dív. garantidas - RRF'!$A69),'Dívidas garantidas - RRF'!$AW$3:$AW$387,YEAR('Fluxo dív. garantidas - RRF'!$A69))</f>
        <v>58554748.210000001</v>
      </c>
      <c r="G69" s="130">
        <f t="shared" si="7"/>
        <v>0.55555555555555558</v>
      </c>
      <c r="H69" s="128">
        <v>46569</v>
      </c>
      <c r="I69" s="129">
        <f t="shared" si="8"/>
        <v>24501090.832222223</v>
      </c>
      <c r="J69" s="129">
        <f t="shared" si="9"/>
        <v>8029324.8399999999</v>
      </c>
      <c r="K69" s="129">
        <f t="shared" si="10"/>
        <v>32530415.672222223</v>
      </c>
      <c r="N69" s="132">
        <f t="shared" si="11"/>
        <v>46569</v>
      </c>
      <c r="O69" s="132">
        <f t="shared" si="12"/>
        <v>46600</v>
      </c>
      <c r="P69" s="133">
        <f t="shared" si="13"/>
        <v>26024332.537777778</v>
      </c>
    </row>
    <row r="70" spans="1:16" x14ac:dyDescent="0.35">
      <c r="A70" s="124">
        <v>46600</v>
      </c>
      <c r="B70" s="125">
        <f>SUMIFS('Dívidas garantidas - RRF'!AS$3:AS$387,'Dívidas garantidas - RRF'!$AV$3:$AV$387,MONTH('Fluxo dív. garantidas - RRF'!$A70),'Dívidas garantidas - RRF'!$AW$3:$AW$387,YEAR('Fluxo dív. garantidas - RRF'!$A70))</f>
        <v>50525423.369999997</v>
      </c>
      <c r="C70" s="125">
        <f>SUMIFS('Dívidas garantidas - RRF'!AT$3:AT$387,'Dívidas garantidas - RRF'!$AV$3:$AV$387,MONTH('Fluxo dív. garantidas - RRF'!$A70),'Dívidas garantidas - RRF'!$AW$3:$AW$387,YEAR('Fluxo dív. garantidas - RRF'!$A70))</f>
        <v>8208842.5099999998</v>
      </c>
      <c r="D70" s="125">
        <f>SUMIFS('Dívidas garantidas - RRF'!AU$3:AU$387,'Dívidas garantidas - RRF'!$AV$3:$AV$387,MONTH('Fluxo dív. garantidas - RRF'!$A70),'Dívidas garantidas - RRF'!$AW$3:$AW$387,YEAR('Fluxo dív. garantidas - RRF'!$A70))</f>
        <v>58734265.879999995</v>
      </c>
      <c r="G70" s="130">
        <f t="shared" ref="G70:G122" si="14">(YEAR(A70)-2022)*100%/9</f>
        <v>0.55555555555555558</v>
      </c>
      <c r="H70" s="128">
        <v>46600</v>
      </c>
      <c r="I70" s="129">
        <f t="shared" si="8"/>
        <v>24421305.201111108</v>
      </c>
      <c r="J70" s="129">
        <f t="shared" si="9"/>
        <v>8208842.5099999998</v>
      </c>
      <c r="K70" s="129">
        <f t="shared" si="10"/>
        <v>32630147.71111111</v>
      </c>
      <c r="N70" s="132">
        <f t="shared" si="11"/>
        <v>46600</v>
      </c>
      <c r="O70" s="132">
        <f t="shared" si="12"/>
        <v>46631</v>
      </c>
      <c r="P70" s="133">
        <f t="shared" si="13"/>
        <v>26104118.168888886</v>
      </c>
    </row>
    <row r="71" spans="1:16" x14ac:dyDescent="0.35">
      <c r="A71" s="124">
        <v>46631</v>
      </c>
      <c r="B71" s="125">
        <f>SUMIFS('Dívidas garantidas - RRF'!AS$3:AS$387,'Dívidas garantidas - RRF'!$AV$3:$AV$387,MONTH('Fluxo dív. garantidas - RRF'!$A71),'Dívidas garantidas - RRF'!$AW$3:$AW$387,YEAR('Fluxo dív. garantidas - RRF'!$A71))</f>
        <v>205325421.88999999</v>
      </c>
      <c r="C71" s="125">
        <f>SUMIFS('Dívidas garantidas - RRF'!AT$3:AT$387,'Dívidas garantidas - RRF'!$AV$3:$AV$387,MONTH('Fluxo dív. garantidas - RRF'!$A71),'Dívidas garantidas - RRF'!$AW$3:$AW$387,YEAR('Fluxo dív. garantidas - RRF'!$A71))</f>
        <v>44098058.5</v>
      </c>
      <c r="D71" s="125">
        <f>SUMIFS('Dívidas garantidas - RRF'!AU$3:AU$387,'Dívidas garantidas - RRF'!$AV$3:$AV$387,MONTH('Fluxo dív. garantidas - RRF'!$A71),'Dívidas garantidas - RRF'!$AW$3:$AW$387,YEAR('Fluxo dív. garantidas - RRF'!$A71))</f>
        <v>249423480.38999999</v>
      </c>
      <c r="G71" s="130">
        <f t="shared" si="14"/>
        <v>0.55555555555555558</v>
      </c>
      <c r="H71" s="128">
        <v>46631</v>
      </c>
      <c r="I71" s="129">
        <f t="shared" si="8"/>
        <v>94470541.716666669</v>
      </c>
      <c r="J71" s="129">
        <f t="shared" si="9"/>
        <v>44098058.5</v>
      </c>
      <c r="K71" s="129">
        <f t="shared" si="10"/>
        <v>138568600.21666667</v>
      </c>
      <c r="N71" s="132">
        <f t="shared" si="11"/>
        <v>46631</v>
      </c>
      <c r="O71" s="132">
        <f t="shared" si="12"/>
        <v>46661</v>
      </c>
      <c r="P71" s="133">
        <f t="shared" si="13"/>
        <v>110854880.17333332</v>
      </c>
    </row>
    <row r="72" spans="1:16" x14ac:dyDescent="0.35">
      <c r="A72" s="124">
        <v>46661</v>
      </c>
      <c r="B72" s="125">
        <f>SUMIFS('Dívidas garantidas - RRF'!AS$3:AS$387,'Dívidas garantidas - RRF'!$AV$3:$AV$387,MONTH('Fluxo dív. garantidas - RRF'!$A72),'Dívidas garantidas - RRF'!$AW$3:$AW$387,YEAR('Fluxo dív. garantidas - RRF'!$A72))</f>
        <v>79715421.890000001</v>
      </c>
      <c r="C72" s="125">
        <f>SUMIFS('Dívidas garantidas - RRF'!AT$3:AT$387,'Dívidas garantidas - RRF'!$AV$3:$AV$387,MONTH('Fluxo dív. garantidas - RRF'!$A72),'Dívidas garantidas - RRF'!$AW$3:$AW$387,YEAR('Fluxo dív. garantidas - RRF'!$A72))</f>
        <v>7397540.6699999999</v>
      </c>
      <c r="D72" s="125">
        <f>SUMIFS('Dívidas garantidas - RRF'!AU$3:AU$387,'Dívidas garantidas - RRF'!$AV$3:$AV$387,MONTH('Fluxo dív. garantidas - RRF'!$A72),'Dívidas garantidas - RRF'!$AW$3:$AW$387,YEAR('Fluxo dív. garantidas - RRF'!$A72))</f>
        <v>87112962.560000002</v>
      </c>
      <c r="G72" s="130">
        <f t="shared" si="14"/>
        <v>0.55555555555555558</v>
      </c>
      <c r="H72" s="128">
        <v>46661</v>
      </c>
      <c r="I72" s="129">
        <f t="shared" si="8"/>
        <v>40998549.641111113</v>
      </c>
      <c r="J72" s="129">
        <f t="shared" si="9"/>
        <v>7397540.6699999999</v>
      </c>
      <c r="K72" s="129">
        <f t="shared" si="10"/>
        <v>48396090.311111115</v>
      </c>
      <c r="N72" s="132">
        <f t="shared" si="11"/>
        <v>46661</v>
      </c>
      <c r="O72" s="132">
        <f t="shared" si="12"/>
        <v>46692</v>
      </c>
      <c r="P72" s="133">
        <f t="shared" si="13"/>
        <v>38716872.248888887</v>
      </c>
    </row>
    <row r="73" spans="1:16" x14ac:dyDescent="0.35">
      <c r="A73" s="124">
        <v>46692</v>
      </c>
      <c r="B73" s="125">
        <f>SUMIFS('Dívidas garantidas - RRF'!AS$3:AS$387,'Dívidas garantidas - RRF'!$AV$3:$AV$387,MONTH('Fluxo dív. garantidas - RRF'!$A73),'Dívidas garantidas - RRF'!$AW$3:$AW$387,YEAR('Fluxo dív. garantidas - RRF'!$A73))</f>
        <v>180398988.87</v>
      </c>
      <c r="C73" s="125">
        <f>SUMIFS('Dívidas garantidas - RRF'!AT$3:AT$387,'Dívidas garantidas - RRF'!$AV$3:$AV$387,MONTH('Fluxo dív. garantidas - RRF'!$A73),'Dívidas garantidas - RRF'!$AW$3:$AW$387,YEAR('Fluxo dív. garantidas - RRF'!$A73))</f>
        <v>36743299.18</v>
      </c>
      <c r="D73" s="125">
        <f>SUMIFS('Dívidas garantidas - RRF'!AU$3:AU$387,'Dívidas garantidas - RRF'!$AV$3:$AV$387,MONTH('Fluxo dív. garantidas - RRF'!$A73),'Dívidas garantidas - RRF'!$AW$3:$AW$387,YEAR('Fluxo dív. garantidas - RRF'!$A73))</f>
        <v>217142288.05000001</v>
      </c>
      <c r="G73" s="130">
        <f t="shared" si="14"/>
        <v>0.55555555555555558</v>
      </c>
      <c r="H73" s="128">
        <v>46692</v>
      </c>
      <c r="I73" s="129">
        <f t="shared" si="8"/>
        <v>83891305.292222232</v>
      </c>
      <c r="J73" s="129">
        <f t="shared" si="9"/>
        <v>36743299.18</v>
      </c>
      <c r="K73" s="129">
        <f t="shared" si="10"/>
        <v>120634604.47222224</v>
      </c>
      <c r="N73" s="132">
        <f t="shared" si="11"/>
        <v>46692</v>
      </c>
      <c r="O73" s="132">
        <f t="shared" si="12"/>
        <v>46722</v>
      </c>
      <c r="P73" s="133">
        <f t="shared" si="13"/>
        <v>96507683.577777773</v>
      </c>
    </row>
    <row r="74" spans="1:16" x14ac:dyDescent="0.35">
      <c r="A74" s="124">
        <v>46722</v>
      </c>
      <c r="B74" s="125">
        <f>SUMIFS('Dívidas garantidas - RRF'!AS$3:AS$387,'Dívidas garantidas - RRF'!$AV$3:$AV$387,MONTH('Fluxo dív. garantidas - RRF'!$A74),'Dívidas garantidas - RRF'!$AW$3:$AW$387,YEAR('Fluxo dív. garantidas - RRF'!$A74))</f>
        <v>79715421.890000001</v>
      </c>
      <c r="C74" s="125">
        <f>SUMIFS('Dívidas garantidas - RRF'!AT$3:AT$387,'Dívidas garantidas - RRF'!$AV$3:$AV$387,MONTH('Fluxo dív. garantidas - RRF'!$A74),'Dívidas garantidas - RRF'!$AW$3:$AW$387,YEAR('Fluxo dív. garantidas - RRF'!$A74))</f>
        <v>6762152.8199999994</v>
      </c>
      <c r="D74" s="125">
        <f>SUMIFS('Dívidas garantidas - RRF'!AU$3:AU$387,'Dívidas garantidas - RRF'!$AV$3:$AV$387,MONTH('Fluxo dív. garantidas - RRF'!$A74),'Dívidas garantidas - RRF'!$AW$3:$AW$387,YEAR('Fluxo dív. garantidas - RRF'!$A74))</f>
        <v>86477574.709999993</v>
      </c>
      <c r="G74" s="130">
        <f t="shared" si="14"/>
        <v>0.55555555555555558</v>
      </c>
      <c r="H74" s="128">
        <v>46722</v>
      </c>
      <c r="I74" s="129">
        <f t="shared" si="8"/>
        <v>41280944.241111107</v>
      </c>
      <c r="J74" s="129">
        <f t="shared" si="9"/>
        <v>6762152.8199999994</v>
      </c>
      <c r="K74" s="129">
        <f t="shared" si="10"/>
        <v>48043097.061111107</v>
      </c>
      <c r="N74" s="132">
        <f t="shared" si="11"/>
        <v>46722</v>
      </c>
      <c r="O74" s="132">
        <f t="shared" si="12"/>
        <v>46753</v>
      </c>
      <c r="P74" s="133">
        <f t="shared" si="13"/>
        <v>38434477.648888886</v>
      </c>
    </row>
    <row r="75" spans="1:16" x14ac:dyDescent="0.35">
      <c r="A75" s="124">
        <v>46753</v>
      </c>
      <c r="B75" s="125">
        <f>SUMIFS('Dívidas garantidas - RRF'!AS$3:AS$387,'Dívidas garantidas - RRF'!$AV$3:$AV$387,MONTH('Fluxo dív. garantidas - RRF'!$A75),'Dívidas garantidas - RRF'!$AW$3:$AW$387,YEAR('Fluxo dív. garantidas - RRF'!$A75))</f>
        <v>79715421.889999986</v>
      </c>
      <c r="C75" s="125">
        <f>SUMIFS('Dívidas garantidas - RRF'!AT$3:AT$387,'Dívidas garantidas - RRF'!$AV$3:$AV$387,MONTH('Fluxo dív. garantidas - RRF'!$A75),'Dívidas garantidas - RRF'!$AW$3:$AW$387,YEAR('Fluxo dív. garantidas - RRF'!$A75))</f>
        <v>7003117.6500000004</v>
      </c>
      <c r="D75" s="125">
        <f>SUMIFS('Dívidas garantidas - RRF'!AU$3:AU$387,'Dívidas garantidas - RRF'!$AV$3:$AV$387,MONTH('Fluxo dív. garantidas - RRF'!$A75),'Dívidas garantidas - RRF'!$AW$3:$AW$387,YEAR('Fluxo dív. garantidas - RRF'!$A75))</f>
        <v>86718539.539999992</v>
      </c>
      <c r="G75" s="130">
        <f t="shared" si="14"/>
        <v>0.66666666666666663</v>
      </c>
      <c r="H75" s="128">
        <v>46753</v>
      </c>
      <c r="I75" s="129">
        <f t="shared" si="8"/>
        <v>50809242.043333329</v>
      </c>
      <c r="J75" s="129">
        <f t="shared" si="9"/>
        <v>7003117.6500000004</v>
      </c>
      <c r="K75" s="129">
        <f t="shared" si="10"/>
        <v>57812359.693333328</v>
      </c>
      <c r="N75" s="132">
        <f t="shared" si="11"/>
        <v>46753</v>
      </c>
      <c r="O75" s="132">
        <f t="shared" si="12"/>
        <v>46784</v>
      </c>
      <c r="P75" s="133">
        <f t="shared" si="13"/>
        <v>28906179.846666664</v>
      </c>
    </row>
    <row r="76" spans="1:16" x14ac:dyDescent="0.35">
      <c r="A76" s="124">
        <v>46784</v>
      </c>
      <c r="B76" s="125">
        <f>SUMIFS('Dívidas garantidas - RRF'!AS$3:AS$387,'Dívidas garantidas - RRF'!$AV$3:$AV$387,MONTH('Fluxo dív. garantidas - RRF'!$A76),'Dívidas garantidas - RRF'!$AW$3:$AW$387,YEAR('Fluxo dív. garantidas - RRF'!$A76))</f>
        <v>79715421.889999986</v>
      </c>
      <c r="C76" s="125">
        <f>SUMIFS('Dívidas garantidas - RRF'!AT$3:AT$387,'Dívidas garantidas - RRF'!$AV$3:$AV$387,MONTH('Fluxo dív. garantidas - RRF'!$A76),'Dívidas garantidas - RRF'!$AW$3:$AW$387,YEAR('Fluxo dív. garantidas - RRF'!$A76))</f>
        <v>6342818.4199999999</v>
      </c>
      <c r="D76" s="125">
        <f>SUMIFS('Dívidas garantidas - RRF'!AU$3:AU$387,'Dívidas garantidas - RRF'!$AV$3:$AV$387,MONTH('Fluxo dív. garantidas - RRF'!$A76),'Dívidas garantidas - RRF'!$AW$3:$AW$387,YEAR('Fluxo dív. garantidas - RRF'!$A76))</f>
        <v>86058240.309999987</v>
      </c>
      <c r="G76" s="130">
        <f t="shared" si="14"/>
        <v>0.66666666666666663</v>
      </c>
      <c r="H76" s="128">
        <v>46784</v>
      </c>
      <c r="I76" s="129">
        <f t="shared" si="8"/>
        <v>51029341.786666654</v>
      </c>
      <c r="J76" s="129">
        <f t="shared" si="9"/>
        <v>6342818.4199999999</v>
      </c>
      <c r="K76" s="129">
        <f t="shared" si="10"/>
        <v>57372160.206666656</v>
      </c>
      <c r="N76" s="132">
        <f t="shared" si="11"/>
        <v>46784</v>
      </c>
      <c r="O76" s="132">
        <f t="shared" si="12"/>
        <v>46813</v>
      </c>
      <c r="P76" s="133">
        <f t="shared" si="13"/>
        <v>28686080.103333332</v>
      </c>
    </row>
    <row r="77" spans="1:16" x14ac:dyDescent="0.35">
      <c r="A77" s="124">
        <v>46813</v>
      </c>
      <c r="B77" s="125">
        <f>SUMIFS('Dívidas garantidas - RRF'!AS$3:AS$387,'Dívidas garantidas - RRF'!$AV$3:$AV$387,MONTH('Fluxo dív. garantidas - RRF'!$A77),'Dívidas garantidas - RRF'!$AW$3:$AW$387,YEAR('Fluxo dív. garantidas - RRF'!$A77))</f>
        <v>135975156.74000001</v>
      </c>
      <c r="C77" s="125">
        <f>SUMIFS('Dívidas garantidas - RRF'!AT$3:AT$387,'Dívidas garantidas - RRF'!$AV$3:$AV$387,MONTH('Fluxo dív. garantidas - RRF'!$A77),'Dívidas garantidas - RRF'!$AW$3:$AW$387,YEAR('Fluxo dív. garantidas - RRF'!$A77))</f>
        <v>39111264.119999997</v>
      </c>
      <c r="D77" s="125">
        <f>SUMIFS('Dívidas garantidas - RRF'!AU$3:AU$387,'Dívidas garantidas - RRF'!$AV$3:$AV$387,MONTH('Fluxo dív. garantidas - RRF'!$A77),'Dívidas garantidas - RRF'!$AW$3:$AW$387,YEAR('Fluxo dív. garantidas - RRF'!$A77))</f>
        <v>175086420.86000001</v>
      </c>
      <c r="G77" s="130">
        <f t="shared" si="14"/>
        <v>0.66666666666666663</v>
      </c>
      <c r="H77" s="128">
        <v>46813</v>
      </c>
      <c r="I77" s="129">
        <f t="shared" si="8"/>
        <v>77613016.453333348</v>
      </c>
      <c r="J77" s="129">
        <f t="shared" si="9"/>
        <v>39111264.119999997</v>
      </c>
      <c r="K77" s="129">
        <f t="shared" si="10"/>
        <v>116724280.57333334</v>
      </c>
      <c r="N77" s="132">
        <f t="shared" si="11"/>
        <v>46813</v>
      </c>
      <c r="O77" s="132">
        <f t="shared" si="12"/>
        <v>46844</v>
      </c>
      <c r="P77" s="133">
        <f t="shared" si="13"/>
        <v>58362140.286666676</v>
      </c>
    </row>
    <row r="78" spans="1:16" x14ac:dyDescent="0.35">
      <c r="A78" s="124">
        <v>46844</v>
      </c>
      <c r="B78" s="125">
        <f>SUMIFS('Dívidas garantidas - RRF'!AS$3:AS$387,'Dívidas garantidas - RRF'!$AV$3:$AV$387,MONTH('Fluxo dív. garantidas - RRF'!$A78),'Dívidas garantidas - RRF'!$AW$3:$AW$387,YEAR('Fluxo dív. garantidas - RRF'!$A78))</f>
        <v>2945156.74</v>
      </c>
      <c r="C78" s="125">
        <f>SUMIFS('Dívidas garantidas - RRF'!AT$3:AT$387,'Dívidas garantidas - RRF'!$AV$3:$AV$387,MONTH('Fluxo dív. garantidas - RRF'!$A78),'Dívidas garantidas - RRF'!$AW$3:$AW$387,YEAR('Fluxo dív. garantidas - RRF'!$A78))</f>
        <v>6428141.1399999997</v>
      </c>
      <c r="D78" s="125">
        <f>SUMIFS('Dívidas garantidas - RRF'!AU$3:AU$387,'Dívidas garantidas - RRF'!$AV$3:$AV$387,MONTH('Fluxo dív. garantidas - RRF'!$A78),'Dívidas garantidas - RRF'!$AW$3:$AW$387,YEAR('Fluxo dív. garantidas - RRF'!$A78))</f>
        <v>9373297.879999999</v>
      </c>
      <c r="G78" s="130">
        <f t="shared" si="14"/>
        <v>0.66666666666666663</v>
      </c>
      <c r="H78" s="128">
        <v>46844</v>
      </c>
      <c r="I78" s="129">
        <f t="shared" si="8"/>
        <v>0</v>
      </c>
      <c r="J78" s="129">
        <f t="shared" si="9"/>
        <v>6248865.253333332</v>
      </c>
      <c r="K78" s="129">
        <f t="shared" si="10"/>
        <v>6248865.253333332</v>
      </c>
      <c r="N78" s="132">
        <f t="shared" si="11"/>
        <v>46844</v>
      </c>
      <c r="O78" s="132">
        <f t="shared" si="12"/>
        <v>46874</v>
      </c>
      <c r="P78" s="133">
        <f t="shared" si="13"/>
        <v>3124432.6266666669</v>
      </c>
    </row>
    <row r="79" spans="1:16" x14ac:dyDescent="0.35">
      <c r="A79" s="124">
        <v>46874</v>
      </c>
      <c r="B79" s="125">
        <f>SUMIFS('Dívidas garantidas - RRF'!AS$3:AS$387,'Dívidas garantidas - RRF'!$AV$3:$AV$387,MONTH('Fluxo dív. garantidas - RRF'!$A79),'Dívidas garantidas - RRF'!$AW$3:$AW$387,YEAR('Fluxo dív. garantidas - RRF'!$A79))</f>
        <v>103628723.71999998</v>
      </c>
      <c r="C79" s="125">
        <f>SUMIFS('Dívidas garantidas - RRF'!AT$3:AT$387,'Dívidas garantidas - RRF'!$AV$3:$AV$387,MONTH('Fluxo dív. garantidas - RRF'!$A79),'Dívidas garantidas - RRF'!$AW$3:$AW$387,YEAR('Fluxo dív. garantidas - RRF'!$A79))</f>
        <v>32747998.609999999</v>
      </c>
      <c r="D79" s="125">
        <f>SUMIFS('Dívidas garantidas - RRF'!AU$3:AU$387,'Dívidas garantidas - RRF'!$AV$3:$AV$387,MONTH('Fluxo dív. garantidas - RRF'!$A79),'Dívidas garantidas - RRF'!$AW$3:$AW$387,YEAR('Fluxo dív. garantidas - RRF'!$A79))</f>
        <v>136376722.32999998</v>
      </c>
      <c r="G79" s="130">
        <f t="shared" si="14"/>
        <v>0.66666666666666663</v>
      </c>
      <c r="H79" s="128">
        <v>46874</v>
      </c>
      <c r="I79" s="129">
        <f t="shared" si="8"/>
        <v>58169816.276666656</v>
      </c>
      <c r="J79" s="129">
        <f t="shared" si="9"/>
        <v>32747998.609999999</v>
      </c>
      <c r="K79" s="129">
        <f t="shared" si="10"/>
        <v>90917814.886666656</v>
      </c>
      <c r="N79" s="132">
        <f t="shared" si="11"/>
        <v>46874</v>
      </c>
      <c r="O79" s="132">
        <f t="shared" si="12"/>
        <v>46905</v>
      </c>
      <c r="P79" s="133">
        <f t="shared" si="13"/>
        <v>45458907.443333328</v>
      </c>
    </row>
    <row r="80" spans="1:16" x14ac:dyDescent="0.35">
      <c r="A80" s="124">
        <v>46905</v>
      </c>
      <c r="B80" s="125">
        <f>SUMIFS('Dívidas garantidas - RRF'!AS$3:AS$387,'Dívidas garantidas - RRF'!$AV$3:$AV$387,MONTH('Fluxo dív. garantidas - RRF'!$A80),'Dívidas garantidas - RRF'!$AW$3:$AW$387,YEAR('Fluxo dív. garantidas - RRF'!$A80))</f>
        <v>2945156.74</v>
      </c>
      <c r="C80" s="125">
        <f>SUMIFS('Dívidas garantidas - RRF'!AT$3:AT$387,'Dívidas garantidas - RRF'!$AV$3:$AV$387,MONTH('Fluxo dív. garantidas - RRF'!$A80),'Dívidas garantidas - RRF'!$AW$3:$AW$387,YEAR('Fluxo dív. garantidas - RRF'!$A80))</f>
        <v>6293803.5500000007</v>
      </c>
      <c r="D80" s="125">
        <f>SUMIFS('Dívidas garantidas - RRF'!AU$3:AU$387,'Dívidas garantidas - RRF'!$AV$3:$AV$387,MONTH('Fluxo dív. garantidas - RRF'!$A80),'Dívidas garantidas - RRF'!$AW$3:$AW$387,YEAR('Fluxo dív. garantidas - RRF'!$A80))</f>
        <v>9238960.290000001</v>
      </c>
      <c r="G80" s="130">
        <f t="shared" si="14"/>
        <v>0.66666666666666663</v>
      </c>
      <c r="H80" s="128">
        <v>46905</v>
      </c>
      <c r="I80" s="129">
        <f t="shared" ref="I80:I122" si="15">K80-J80</f>
        <v>0</v>
      </c>
      <c r="J80" s="129">
        <f t="shared" ref="J80:J122" si="16">IF(C80&lt;=K80,C80,K80)</f>
        <v>6159306.8600000003</v>
      </c>
      <c r="K80" s="129">
        <f t="shared" ref="K80:K122" si="17">D80*$G80</f>
        <v>6159306.8600000003</v>
      </c>
      <c r="N80" s="132">
        <f t="shared" si="11"/>
        <v>46905</v>
      </c>
      <c r="O80" s="132">
        <f t="shared" si="12"/>
        <v>46935</v>
      </c>
      <c r="P80" s="133">
        <f t="shared" si="13"/>
        <v>3079653.4300000006</v>
      </c>
    </row>
    <row r="81" spans="1:16" x14ac:dyDescent="0.35">
      <c r="A81" s="124">
        <v>46935</v>
      </c>
      <c r="B81" s="125">
        <f>SUMIFS('Dívidas garantidas - RRF'!AS$3:AS$387,'Dívidas garantidas - RRF'!$AV$3:$AV$387,MONTH('Fluxo dív. garantidas - RRF'!$A81),'Dívidas garantidas - RRF'!$AW$3:$AW$387,YEAR('Fluxo dív. garantidas - RRF'!$A81))</f>
        <v>2945156.74</v>
      </c>
      <c r="C81" s="125">
        <f>SUMIFS('Dívidas garantidas - RRF'!AT$3:AT$387,'Dívidas garantidas - RRF'!$AV$3:$AV$387,MONTH('Fluxo dív. garantidas - RRF'!$A81),'Dívidas garantidas - RRF'!$AW$3:$AW$387,YEAR('Fluxo dív. garantidas - RRF'!$A81))</f>
        <v>6074355.4000000004</v>
      </c>
      <c r="D81" s="125">
        <f>SUMIFS('Dívidas garantidas - RRF'!AU$3:AU$387,'Dívidas garantidas - RRF'!$AV$3:$AV$387,MONTH('Fluxo dív. garantidas - RRF'!$A81),'Dívidas garantidas - RRF'!$AW$3:$AW$387,YEAR('Fluxo dív. garantidas - RRF'!$A81))</f>
        <v>9019512.1400000006</v>
      </c>
      <c r="G81" s="130">
        <f t="shared" si="14"/>
        <v>0.66666666666666663</v>
      </c>
      <c r="H81" s="128">
        <v>46935</v>
      </c>
      <c r="I81" s="129">
        <f t="shared" si="15"/>
        <v>0</v>
      </c>
      <c r="J81" s="129">
        <f t="shared" si="16"/>
        <v>6013008.0933333337</v>
      </c>
      <c r="K81" s="129">
        <f t="shared" si="17"/>
        <v>6013008.0933333337</v>
      </c>
      <c r="N81" s="132">
        <f t="shared" si="11"/>
        <v>46935</v>
      </c>
      <c r="O81" s="132">
        <f t="shared" si="12"/>
        <v>46966</v>
      </c>
      <c r="P81" s="133">
        <f t="shared" si="13"/>
        <v>3006504.0466666669</v>
      </c>
    </row>
    <row r="82" spans="1:16" x14ac:dyDescent="0.35">
      <c r="A82" s="124">
        <v>46966</v>
      </c>
      <c r="B82" s="125">
        <f>SUMIFS('Dívidas garantidas - RRF'!AS$3:AS$387,'Dívidas garantidas - RRF'!$AV$3:$AV$387,MONTH('Fluxo dív. garantidas - RRF'!$A82),'Dívidas garantidas - RRF'!$AW$3:$AW$387,YEAR('Fluxo dív. garantidas - RRF'!$A82))</f>
        <v>2945156.74</v>
      </c>
      <c r="C82" s="125">
        <f>SUMIFS('Dívidas garantidas - RRF'!AT$3:AT$387,'Dívidas garantidas - RRF'!$AV$3:$AV$387,MONTH('Fluxo dív. garantidas - RRF'!$A82),'Dívidas garantidas - RRF'!$AW$3:$AW$387,YEAR('Fluxo dív. garantidas - RRF'!$A82))</f>
        <v>5976561.8399999999</v>
      </c>
      <c r="D82" s="125">
        <f>SUMIFS('Dívidas garantidas - RRF'!AU$3:AU$387,'Dívidas garantidas - RRF'!$AV$3:$AV$387,MONTH('Fluxo dív. garantidas - RRF'!$A82),'Dívidas garantidas - RRF'!$AW$3:$AW$387,YEAR('Fluxo dív. garantidas - RRF'!$A82))</f>
        <v>8921718.5800000001</v>
      </c>
      <c r="G82" s="130">
        <f t="shared" si="14"/>
        <v>0.66666666666666663</v>
      </c>
      <c r="H82" s="128">
        <v>46966</v>
      </c>
      <c r="I82" s="129">
        <f t="shared" si="15"/>
        <v>0</v>
      </c>
      <c r="J82" s="129">
        <f t="shared" si="16"/>
        <v>5947812.3866666667</v>
      </c>
      <c r="K82" s="129">
        <f t="shared" si="17"/>
        <v>5947812.3866666667</v>
      </c>
      <c r="N82" s="132">
        <f t="shared" si="11"/>
        <v>46966</v>
      </c>
      <c r="O82" s="132">
        <f t="shared" si="12"/>
        <v>46997</v>
      </c>
      <c r="P82" s="133">
        <f t="shared" si="13"/>
        <v>2973906.1933333334</v>
      </c>
    </row>
    <row r="83" spans="1:16" x14ac:dyDescent="0.35">
      <c r="A83" s="124">
        <v>46997</v>
      </c>
      <c r="B83" s="125">
        <f>SUMIFS('Dívidas garantidas - RRF'!AS$3:AS$387,'Dívidas garantidas - RRF'!$AV$3:$AV$387,MONTH('Fluxo dív. garantidas - RRF'!$A83),'Dívidas garantidas - RRF'!$AW$3:$AW$387,YEAR('Fluxo dív. garantidas - RRF'!$A83))</f>
        <v>109475156.74000001</v>
      </c>
      <c r="C83" s="125">
        <f>SUMIFS('Dívidas garantidas - RRF'!AT$3:AT$387,'Dívidas garantidas - RRF'!$AV$3:$AV$387,MONTH('Fluxo dív. garantidas - RRF'!$A83),'Dívidas garantidas - RRF'!$AW$3:$AW$387,YEAR('Fluxo dív. garantidas - RRF'!$A83))</f>
        <v>37156924.899999999</v>
      </c>
      <c r="D83" s="125">
        <f>SUMIFS('Dívidas garantidas - RRF'!AU$3:AU$387,'Dívidas garantidas - RRF'!$AV$3:$AV$387,MONTH('Fluxo dív. garantidas - RRF'!$A83),'Dívidas garantidas - RRF'!$AW$3:$AW$387,YEAR('Fluxo dív. garantidas - RRF'!$A83))</f>
        <v>146632081.63999999</v>
      </c>
      <c r="G83" s="130">
        <f t="shared" si="14"/>
        <v>0.66666666666666663</v>
      </c>
      <c r="H83" s="128">
        <v>46997</v>
      </c>
      <c r="I83" s="129">
        <f t="shared" si="15"/>
        <v>60597796.19333332</v>
      </c>
      <c r="J83" s="129">
        <f t="shared" si="16"/>
        <v>37156924.899999999</v>
      </c>
      <c r="K83" s="129">
        <f t="shared" si="17"/>
        <v>97754721.093333319</v>
      </c>
      <c r="N83" s="132">
        <f t="shared" si="11"/>
        <v>46997</v>
      </c>
      <c r="O83" s="132">
        <f t="shared" si="12"/>
        <v>47027</v>
      </c>
      <c r="P83" s="133">
        <f t="shared" si="13"/>
        <v>48877360.546666667</v>
      </c>
    </row>
    <row r="84" spans="1:16" x14ac:dyDescent="0.35">
      <c r="A84" s="124">
        <v>47027</v>
      </c>
      <c r="B84" s="125">
        <f>SUMIFS('Dívidas garantidas - RRF'!AS$3:AS$387,'Dívidas garantidas - RRF'!$AV$3:$AV$387,MONTH('Fluxo dív. garantidas - RRF'!$A84),'Dívidas garantidas - RRF'!$AW$3:$AW$387,YEAR('Fluxo dív. garantidas - RRF'!$A84))</f>
        <v>2945156.74</v>
      </c>
      <c r="C84" s="125">
        <f>SUMIFS('Dívidas garantidas - RRF'!AT$3:AT$387,'Dívidas garantidas - RRF'!$AV$3:$AV$387,MONTH('Fluxo dív. garantidas - RRF'!$A84),'Dívidas garantidas - RRF'!$AW$3:$AW$387,YEAR('Fluxo dív. garantidas - RRF'!$A84))</f>
        <v>6017673.5199999996</v>
      </c>
      <c r="D84" s="125">
        <f>SUMIFS('Dívidas garantidas - RRF'!AU$3:AU$387,'Dívidas garantidas - RRF'!$AV$3:$AV$387,MONTH('Fluxo dív. garantidas - RRF'!$A84),'Dívidas garantidas - RRF'!$AW$3:$AW$387,YEAR('Fluxo dív. garantidas - RRF'!$A84))</f>
        <v>8962830.2600000016</v>
      </c>
      <c r="G84" s="130">
        <f t="shared" si="14"/>
        <v>0.66666666666666663</v>
      </c>
      <c r="H84" s="128">
        <v>47027</v>
      </c>
      <c r="I84" s="129">
        <f t="shared" si="15"/>
        <v>0</v>
      </c>
      <c r="J84" s="129">
        <f t="shared" si="16"/>
        <v>5975220.1733333338</v>
      </c>
      <c r="K84" s="129">
        <f t="shared" si="17"/>
        <v>5975220.1733333338</v>
      </c>
      <c r="N84" s="132">
        <f t="shared" si="11"/>
        <v>47027</v>
      </c>
      <c r="O84" s="132">
        <f t="shared" si="12"/>
        <v>47058</v>
      </c>
      <c r="P84" s="133">
        <f t="shared" si="13"/>
        <v>2987610.0866666678</v>
      </c>
    </row>
    <row r="85" spans="1:16" x14ac:dyDescent="0.35">
      <c r="A85" s="124">
        <v>47058</v>
      </c>
      <c r="B85" s="125">
        <f>SUMIFS('Dívidas garantidas - RRF'!AS$3:AS$387,'Dívidas garantidas - RRF'!$AV$3:$AV$387,MONTH('Fluxo dív. garantidas - RRF'!$A85),'Dívidas garantidas - RRF'!$AW$3:$AW$387,YEAR('Fluxo dív. garantidas - RRF'!$A85))</f>
        <v>103628723.71999998</v>
      </c>
      <c r="C85" s="125">
        <f>SUMIFS('Dívidas garantidas - RRF'!AT$3:AT$387,'Dívidas garantidas - RRF'!$AV$3:$AV$387,MONTH('Fluxo dív. garantidas - RRF'!$A85),'Dívidas garantidas - RRF'!$AW$3:$AW$387,YEAR('Fluxo dív. garantidas - RRF'!$A85))</f>
        <v>31341887.120000001</v>
      </c>
      <c r="D85" s="125">
        <f>SUMIFS('Dívidas garantidas - RRF'!AU$3:AU$387,'Dívidas garantidas - RRF'!$AV$3:$AV$387,MONTH('Fluxo dív. garantidas - RRF'!$A85),'Dívidas garantidas - RRF'!$AW$3:$AW$387,YEAR('Fluxo dív. garantidas - RRF'!$A85))</f>
        <v>134970610.84</v>
      </c>
      <c r="G85" s="130">
        <f t="shared" si="14"/>
        <v>0.66666666666666663</v>
      </c>
      <c r="H85" s="128">
        <v>47058</v>
      </c>
      <c r="I85" s="129">
        <f t="shared" si="15"/>
        <v>58638520.106666654</v>
      </c>
      <c r="J85" s="129">
        <f t="shared" si="16"/>
        <v>31341887.120000001</v>
      </c>
      <c r="K85" s="129">
        <f t="shared" si="17"/>
        <v>89980407.226666659</v>
      </c>
      <c r="N85" s="132">
        <f t="shared" si="11"/>
        <v>47058</v>
      </c>
      <c r="O85" s="132">
        <f t="shared" si="12"/>
        <v>47088</v>
      </c>
      <c r="P85" s="133">
        <f t="shared" si="13"/>
        <v>44990203.613333344</v>
      </c>
    </row>
    <row r="86" spans="1:16" x14ac:dyDescent="0.35">
      <c r="A86" s="124">
        <v>47088</v>
      </c>
      <c r="B86" s="125">
        <f>SUMIFS('Dívidas garantidas - RRF'!AS$3:AS$387,'Dívidas garantidas - RRF'!$AV$3:$AV$387,MONTH('Fluxo dív. garantidas - RRF'!$A86),'Dívidas garantidas - RRF'!$AW$3:$AW$387,YEAR('Fluxo dív. garantidas - RRF'!$A86))</f>
        <v>2945156.74</v>
      </c>
      <c r="C86" s="125">
        <f>SUMIFS('Dívidas garantidas - RRF'!AT$3:AT$387,'Dívidas garantidas - RRF'!$AV$3:$AV$387,MONTH('Fluxo dív. garantidas - RRF'!$A86),'Dívidas garantidas - RRF'!$AW$3:$AW$387,YEAR('Fluxo dív. garantidas - RRF'!$A86))</f>
        <v>5799062.0899999999</v>
      </c>
      <c r="D86" s="125">
        <f>SUMIFS('Dívidas garantidas - RRF'!AU$3:AU$387,'Dívidas garantidas - RRF'!$AV$3:$AV$387,MONTH('Fluxo dív. garantidas - RRF'!$A86),'Dívidas garantidas - RRF'!$AW$3:$AW$387,YEAR('Fluxo dív. garantidas - RRF'!$A86))</f>
        <v>8744218.8300000001</v>
      </c>
      <c r="G86" s="130">
        <f t="shared" si="14"/>
        <v>0.66666666666666663</v>
      </c>
      <c r="H86" s="128">
        <v>47088</v>
      </c>
      <c r="I86" s="129">
        <f t="shared" si="15"/>
        <v>30417.129999999888</v>
      </c>
      <c r="J86" s="129">
        <f t="shared" si="16"/>
        <v>5799062.0899999999</v>
      </c>
      <c r="K86" s="129">
        <f t="shared" si="17"/>
        <v>5829479.2199999997</v>
      </c>
      <c r="N86" s="132">
        <f t="shared" si="11"/>
        <v>47088</v>
      </c>
      <c r="O86" s="132">
        <f t="shared" si="12"/>
        <v>47119</v>
      </c>
      <c r="P86" s="133">
        <f t="shared" si="13"/>
        <v>2914739.6100000003</v>
      </c>
    </row>
    <row r="87" spans="1:16" x14ac:dyDescent="0.35">
      <c r="A87" s="124">
        <v>47119</v>
      </c>
      <c r="B87" s="125">
        <f>SUMIFS('Dívidas garantidas - RRF'!AS$3:AS$387,'Dívidas garantidas - RRF'!$AV$3:$AV$387,MONTH('Fluxo dív. garantidas - RRF'!$A87),'Dívidas garantidas - RRF'!$AW$3:$AW$387,YEAR('Fluxo dív. garantidas - RRF'!$A87))</f>
        <v>2945156.7500000005</v>
      </c>
      <c r="C87" s="125">
        <f>SUMIFS('Dívidas garantidas - RRF'!AT$3:AT$387,'Dívidas garantidas - RRF'!$AV$3:$AV$387,MONTH('Fluxo dív. garantidas - RRF'!$A87),'Dívidas garantidas - RRF'!$AW$3:$AW$387,YEAR('Fluxo dív. garantidas - RRF'!$A87))</f>
        <v>6067392.0899999999</v>
      </c>
      <c r="D87" s="125">
        <f>SUMIFS('Dívidas garantidas - RRF'!AU$3:AU$387,'Dívidas garantidas - RRF'!$AV$3:$AV$387,MONTH('Fluxo dív. garantidas - RRF'!$A87),'Dívidas garantidas - RRF'!$AW$3:$AW$387,YEAR('Fluxo dív. garantidas - RRF'!$A87))</f>
        <v>9012548.8399999999</v>
      </c>
      <c r="G87" s="130">
        <f t="shared" si="14"/>
        <v>0.77777777777777779</v>
      </c>
      <c r="H87" s="128">
        <v>47119</v>
      </c>
      <c r="I87" s="129">
        <f t="shared" si="15"/>
        <v>942368.11888888944</v>
      </c>
      <c r="J87" s="129">
        <f t="shared" si="16"/>
        <v>6067392.0899999999</v>
      </c>
      <c r="K87" s="129">
        <f t="shared" si="17"/>
        <v>7009760.2088888893</v>
      </c>
      <c r="N87" s="132">
        <f t="shared" si="11"/>
        <v>47119</v>
      </c>
      <c r="O87" s="132">
        <f t="shared" si="12"/>
        <v>47150</v>
      </c>
      <c r="P87" s="133">
        <f t="shared" si="13"/>
        <v>2002788.6311111106</v>
      </c>
    </row>
    <row r="88" spans="1:16" x14ac:dyDescent="0.35">
      <c r="A88" s="124">
        <v>47150</v>
      </c>
      <c r="B88" s="125">
        <f>SUMIFS('Dívidas garantidas - RRF'!AS$3:AS$387,'Dívidas garantidas - RRF'!$AV$3:$AV$387,MONTH('Fluxo dív. garantidas - RRF'!$A88),'Dívidas garantidas - RRF'!$AW$3:$AW$387,YEAR('Fluxo dív. garantidas - RRF'!$A88))</f>
        <v>2945156.7500000005</v>
      </c>
      <c r="C88" s="125">
        <f>SUMIFS('Dívidas garantidas - RRF'!AT$3:AT$387,'Dívidas garantidas - RRF'!$AV$3:$AV$387,MONTH('Fluxo dív. garantidas - RRF'!$A88),'Dívidas garantidas - RRF'!$AW$3:$AW$387,YEAR('Fluxo dív. garantidas - RRF'!$A88))</f>
        <v>6048721.5199999996</v>
      </c>
      <c r="D88" s="125">
        <f>SUMIFS('Dívidas garantidas - RRF'!AU$3:AU$387,'Dívidas garantidas - RRF'!$AV$3:$AV$387,MONTH('Fluxo dív. garantidas - RRF'!$A88),'Dívidas garantidas - RRF'!$AW$3:$AW$387,YEAR('Fluxo dív. garantidas - RRF'!$A88))</f>
        <v>8993878.2699999996</v>
      </c>
      <c r="G88" s="130">
        <f t="shared" si="14"/>
        <v>0.77777777777777779</v>
      </c>
      <c r="H88" s="128">
        <v>47150</v>
      </c>
      <c r="I88" s="129">
        <f t="shared" si="15"/>
        <v>946517.13444444444</v>
      </c>
      <c r="J88" s="129">
        <f t="shared" si="16"/>
        <v>6048721.5199999996</v>
      </c>
      <c r="K88" s="129">
        <f t="shared" si="17"/>
        <v>6995238.654444444</v>
      </c>
      <c r="N88" s="132">
        <f t="shared" si="11"/>
        <v>47150</v>
      </c>
      <c r="O88" s="132">
        <f t="shared" si="12"/>
        <v>47178</v>
      </c>
      <c r="P88" s="133">
        <f t="shared" si="13"/>
        <v>1998639.6155555556</v>
      </c>
    </row>
    <row r="89" spans="1:16" x14ac:dyDescent="0.35">
      <c r="A89" s="124">
        <v>47178</v>
      </c>
      <c r="B89" s="125">
        <f>SUMIFS('Dívidas garantidas - RRF'!AS$3:AS$387,'Dívidas garantidas - RRF'!$AV$3:$AV$387,MONTH('Fluxo dív. garantidas - RRF'!$A89),'Dívidas garantidas - RRF'!$AW$3:$AW$387,YEAR('Fluxo dív. garantidas - RRF'!$A89))</f>
        <v>114775156.75</v>
      </c>
      <c r="C89" s="125">
        <f>SUMIFS('Dívidas garantidas - RRF'!AT$3:AT$387,'Dívidas garantidas - RRF'!$AV$3:$AV$387,MONTH('Fluxo dív. garantidas - RRF'!$A89),'Dívidas garantidas - RRF'!$AW$3:$AW$387,YEAR('Fluxo dív. garantidas - RRF'!$A89))</f>
        <v>33917149.119999997</v>
      </c>
      <c r="D89" s="125">
        <f>SUMIFS('Dívidas garantidas - RRF'!AU$3:AU$387,'Dívidas garantidas - RRF'!$AV$3:$AV$387,MONTH('Fluxo dív. garantidas - RRF'!$A89),'Dívidas garantidas - RRF'!$AW$3:$AW$387,YEAR('Fluxo dív. garantidas - RRF'!$A89))</f>
        <v>148692305.87</v>
      </c>
      <c r="G89" s="130">
        <f t="shared" si="14"/>
        <v>0.77777777777777779</v>
      </c>
      <c r="H89" s="128">
        <v>47178</v>
      </c>
      <c r="I89" s="129">
        <f t="shared" si="15"/>
        <v>81732422.112222224</v>
      </c>
      <c r="J89" s="129">
        <f t="shared" si="16"/>
        <v>33917149.119999997</v>
      </c>
      <c r="K89" s="129">
        <f t="shared" si="17"/>
        <v>115649571.23222223</v>
      </c>
      <c r="N89" s="132">
        <f t="shared" si="11"/>
        <v>47178</v>
      </c>
      <c r="O89" s="132">
        <f t="shared" si="12"/>
        <v>47209</v>
      </c>
      <c r="P89" s="133">
        <f t="shared" si="13"/>
        <v>33042734.637777776</v>
      </c>
    </row>
    <row r="90" spans="1:16" x14ac:dyDescent="0.35">
      <c r="A90" s="124">
        <v>47209</v>
      </c>
      <c r="B90" s="125">
        <f>SUMIFS('Dívidas garantidas - RRF'!AS$3:AS$387,'Dívidas garantidas - RRF'!$AV$3:$AV$387,MONTH('Fluxo dív. garantidas - RRF'!$A90),'Dívidas garantidas - RRF'!$AW$3:$AW$387,YEAR('Fluxo dív. garantidas - RRF'!$A90))</f>
        <v>2945156.7500000005</v>
      </c>
      <c r="C90" s="125">
        <f>SUMIFS('Dívidas garantidas - RRF'!AT$3:AT$387,'Dívidas garantidas - RRF'!$AV$3:$AV$387,MONTH('Fluxo dív. garantidas - RRF'!$A90),'Dívidas garantidas - RRF'!$AW$3:$AW$387,YEAR('Fluxo dív. garantidas - RRF'!$A90))</f>
        <v>6099984.1299999999</v>
      </c>
      <c r="D90" s="125">
        <f>SUMIFS('Dívidas garantidas - RRF'!AU$3:AU$387,'Dívidas garantidas - RRF'!$AV$3:$AV$387,MONTH('Fluxo dív. garantidas - RRF'!$A90),'Dívidas garantidas - RRF'!$AW$3:$AW$387,YEAR('Fluxo dív. garantidas - RRF'!$A90))</f>
        <v>9045140.8800000008</v>
      </c>
      <c r="G90" s="130">
        <f t="shared" si="14"/>
        <v>0.77777777777777779</v>
      </c>
      <c r="H90" s="128">
        <v>47209</v>
      </c>
      <c r="I90" s="129">
        <f t="shared" si="15"/>
        <v>935125.44333333429</v>
      </c>
      <c r="J90" s="129">
        <f t="shared" si="16"/>
        <v>6099984.1299999999</v>
      </c>
      <c r="K90" s="129">
        <f t="shared" si="17"/>
        <v>7035109.5733333342</v>
      </c>
      <c r="N90" s="132">
        <f t="shared" si="11"/>
        <v>47209</v>
      </c>
      <c r="O90" s="132">
        <f t="shared" si="12"/>
        <v>47239</v>
      </c>
      <c r="P90" s="133">
        <f t="shared" si="13"/>
        <v>2010031.3066666666</v>
      </c>
    </row>
    <row r="91" spans="1:16" x14ac:dyDescent="0.35">
      <c r="A91" s="124">
        <v>47239</v>
      </c>
      <c r="B91" s="125">
        <f>SUMIFS('Dívidas garantidas - RRF'!AS$3:AS$387,'Dívidas garantidas - RRF'!$AV$3:$AV$387,MONTH('Fluxo dív. garantidas - RRF'!$A91),'Dívidas garantidas - RRF'!$AW$3:$AW$387,YEAR('Fluxo dív. garantidas - RRF'!$A91))</f>
        <v>103628723.73</v>
      </c>
      <c r="C91" s="125">
        <f>SUMIFS('Dívidas garantidas - RRF'!AT$3:AT$387,'Dívidas garantidas - RRF'!$AV$3:$AV$387,MONTH('Fluxo dív. garantidas - RRF'!$A91),'Dívidas garantidas - RRF'!$AW$3:$AW$387,YEAR('Fluxo dív. garantidas - RRF'!$A91))</f>
        <v>28631107.939999998</v>
      </c>
      <c r="D91" s="125">
        <f>SUMIFS('Dívidas garantidas - RRF'!AU$3:AU$387,'Dívidas garantidas - RRF'!$AV$3:$AV$387,MONTH('Fluxo dív. garantidas - RRF'!$A91),'Dívidas garantidas - RRF'!$AW$3:$AW$387,YEAR('Fluxo dív. garantidas - RRF'!$A91))</f>
        <v>132259831.67</v>
      </c>
      <c r="G91" s="130">
        <f t="shared" si="14"/>
        <v>0.77777777777777779</v>
      </c>
      <c r="H91" s="128">
        <v>47239</v>
      </c>
      <c r="I91" s="129">
        <f t="shared" si="15"/>
        <v>74237650.025555566</v>
      </c>
      <c r="J91" s="129">
        <f t="shared" si="16"/>
        <v>28631107.939999998</v>
      </c>
      <c r="K91" s="129">
        <f t="shared" si="17"/>
        <v>102868757.96555556</v>
      </c>
      <c r="N91" s="132">
        <f t="shared" si="11"/>
        <v>47239</v>
      </c>
      <c r="O91" s="132">
        <f t="shared" si="12"/>
        <v>47270</v>
      </c>
      <c r="P91" s="133">
        <f t="shared" si="13"/>
        <v>29391073.704444438</v>
      </c>
    </row>
    <row r="92" spans="1:16" x14ac:dyDescent="0.35">
      <c r="A92" s="124">
        <v>47270</v>
      </c>
      <c r="B92" s="125">
        <f>SUMIFS('Dívidas garantidas - RRF'!AS$3:AS$387,'Dívidas garantidas - RRF'!$AV$3:$AV$387,MONTH('Fluxo dív. garantidas - RRF'!$A92),'Dívidas garantidas - RRF'!$AW$3:$AW$387,YEAR('Fluxo dív. garantidas - RRF'!$A92))</f>
        <v>2945156.7500000005</v>
      </c>
      <c r="C92" s="125">
        <f>SUMIFS('Dívidas garantidas - RRF'!AT$3:AT$387,'Dívidas garantidas - RRF'!$AV$3:$AV$387,MONTH('Fluxo dív. garantidas - RRF'!$A92),'Dívidas garantidas - RRF'!$AW$3:$AW$387,YEAR('Fluxo dív. garantidas - RRF'!$A92))</f>
        <v>5974874.5899999999</v>
      </c>
      <c r="D92" s="125">
        <f>SUMIFS('Dívidas garantidas - RRF'!AU$3:AU$387,'Dívidas garantidas - RRF'!$AV$3:$AV$387,MONTH('Fluxo dív. garantidas - RRF'!$A92),'Dívidas garantidas - RRF'!$AW$3:$AW$387,YEAR('Fluxo dív. garantidas - RRF'!$A92))</f>
        <v>8920031.3400000017</v>
      </c>
      <c r="G92" s="130">
        <f t="shared" si="14"/>
        <v>0.77777777777777779</v>
      </c>
      <c r="H92" s="128">
        <v>47270</v>
      </c>
      <c r="I92" s="129">
        <f t="shared" si="15"/>
        <v>962927.56333333533</v>
      </c>
      <c r="J92" s="129">
        <f t="shared" si="16"/>
        <v>5974874.5899999999</v>
      </c>
      <c r="K92" s="129">
        <f t="shared" si="17"/>
        <v>6937802.1533333352</v>
      </c>
      <c r="N92" s="132">
        <f t="shared" si="11"/>
        <v>47270</v>
      </c>
      <c r="O92" s="132">
        <f t="shared" si="12"/>
        <v>47300</v>
      </c>
      <c r="P92" s="133">
        <f t="shared" si="13"/>
        <v>1982229.1866666665</v>
      </c>
    </row>
    <row r="93" spans="1:16" x14ac:dyDescent="0.35">
      <c r="A93" s="124">
        <v>47300</v>
      </c>
      <c r="B93" s="125">
        <f>SUMIFS('Dívidas garantidas - RRF'!AS$3:AS$387,'Dívidas garantidas - RRF'!$AV$3:$AV$387,MONTH('Fluxo dív. garantidas - RRF'!$A93),'Dívidas garantidas - RRF'!$AW$3:$AW$387,YEAR('Fluxo dív. garantidas - RRF'!$A93))</f>
        <v>2945156.7500000005</v>
      </c>
      <c r="C93" s="125">
        <f>SUMIFS('Dívidas garantidas - RRF'!AT$3:AT$387,'Dívidas garantidas - RRF'!$AV$3:$AV$387,MONTH('Fluxo dív. garantidas - RRF'!$A93),'Dívidas garantidas - RRF'!$AW$3:$AW$387,YEAR('Fluxo dív. garantidas - RRF'!$A93))</f>
        <v>5850571.6300000008</v>
      </c>
      <c r="D93" s="125">
        <f>SUMIFS('Dívidas garantidas - RRF'!AU$3:AU$387,'Dívidas garantidas - RRF'!$AV$3:$AV$387,MONTH('Fluxo dív. garantidas - RRF'!$A93),'Dívidas garantidas - RRF'!$AW$3:$AW$387,YEAR('Fluxo dív. garantidas - RRF'!$A93))</f>
        <v>8795728.3800000008</v>
      </c>
      <c r="G93" s="130">
        <f t="shared" si="14"/>
        <v>0.77777777777777779</v>
      </c>
      <c r="H93" s="128">
        <v>47300</v>
      </c>
      <c r="I93" s="129">
        <f t="shared" si="15"/>
        <v>990550.44333333336</v>
      </c>
      <c r="J93" s="129">
        <f t="shared" si="16"/>
        <v>5850571.6300000008</v>
      </c>
      <c r="K93" s="129">
        <f t="shared" si="17"/>
        <v>6841122.0733333342</v>
      </c>
      <c r="N93" s="132">
        <f t="shared" si="11"/>
        <v>47300</v>
      </c>
      <c r="O93" s="132">
        <f t="shared" si="12"/>
        <v>47331</v>
      </c>
      <c r="P93" s="133">
        <f t="shared" si="13"/>
        <v>1954606.3066666666</v>
      </c>
    </row>
    <row r="94" spans="1:16" x14ac:dyDescent="0.35">
      <c r="A94" s="124">
        <v>47331</v>
      </c>
      <c r="B94" s="125">
        <f>SUMIFS('Dívidas garantidas - RRF'!AS$3:AS$387,'Dívidas garantidas - RRF'!$AV$3:$AV$387,MONTH('Fluxo dív. garantidas - RRF'!$A94),'Dívidas garantidas - RRF'!$AW$3:$AW$387,YEAR('Fluxo dív. garantidas - RRF'!$A94))</f>
        <v>2945156.7500000005</v>
      </c>
      <c r="C94" s="125">
        <f>SUMIFS('Dívidas garantidas - RRF'!AT$3:AT$387,'Dívidas garantidas - RRF'!$AV$3:$AV$387,MONTH('Fluxo dív. garantidas - RRF'!$A94),'Dívidas garantidas - RRF'!$AW$3:$AW$387,YEAR('Fluxo dív. garantidas - RRF'!$A94))</f>
        <v>5851773.5200000005</v>
      </c>
      <c r="D94" s="125">
        <f>SUMIFS('Dívidas garantidas - RRF'!AU$3:AU$387,'Dívidas garantidas - RRF'!$AV$3:$AV$387,MONTH('Fluxo dív. garantidas - RRF'!$A94),'Dívidas garantidas - RRF'!$AW$3:$AW$387,YEAR('Fluxo dív. garantidas - RRF'!$A94))</f>
        <v>8796930.2700000014</v>
      </c>
      <c r="G94" s="130">
        <f t="shared" si="14"/>
        <v>0.77777777777777779</v>
      </c>
      <c r="H94" s="128">
        <v>47331</v>
      </c>
      <c r="I94" s="129">
        <f t="shared" si="15"/>
        <v>990283.35666666739</v>
      </c>
      <c r="J94" s="129">
        <f t="shared" si="16"/>
        <v>5851773.5200000005</v>
      </c>
      <c r="K94" s="129">
        <f t="shared" si="17"/>
        <v>6842056.8766666679</v>
      </c>
      <c r="N94" s="132">
        <f t="shared" si="11"/>
        <v>47331</v>
      </c>
      <c r="O94" s="132">
        <f t="shared" si="12"/>
        <v>47362</v>
      </c>
      <c r="P94" s="133">
        <f t="shared" si="13"/>
        <v>1954873.3933333335</v>
      </c>
    </row>
    <row r="95" spans="1:16" x14ac:dyDescent="0.35">
      <c r="A95" s="124">
        <v>47362</v>
      </c>
      <c r="B95" s="125">
        <f>SUMIFS('Dívidas garantidas - RRF'!AS$3:AS$387,'Dívidas garantidas - RRF'!$AV$3:$AV$387,MONTH('Fluxo dív. garantidas - RRF'!$A95),'Dívidas garantidas - RRF'!$AW$3:$AW$387,YEAR('Fluxo dív. garantidas - RRF'!$A95))</f>
        <v>114775156.75</v>
      </c>
      <c r="C95" s="125">
        <f>SUMIFS('Dívidas garantidas - RRF'!AT$3:AT$387,'Dívidas garantidas - RRF'!$AV$3:$AV$387,MONTH('Fluxo dív. garantidas - RRF'!$A95),'Dívidas garantidas - RRF'!$AW$3:$AW$387,YEAR('Fluxo dív. garantidas - RRF'!$A95))</f>
        <v>32909192.509999998</v>
      </c>
      <c r="D95" s="125">
        <f>SUMIFS('Dívidas garantidas - RRF'!AU$3:AU$387,'Dívidas garantidas - RRF'!$AV$3:$AV$387,MONTH('Fluxo dív. garantidas - RRF'!$A95),'Dívidas garantidas - RRF'!$AW$3:$AW$387,YEAR('Fluxo dív. garantidas - RRF'!$A95))</f>
        <v>147684349.25999999</v>
      </c>
      <c r="G95" s="130">
        <f t="shared" si="14"/>
        <v>0.77777777777777779</v>
      </c>
      <c r="H95" s="128">
        <v>47362</v>
      </c>
      <c r="I95" s="129">
        <f t="shared" si="15"/>
        <v>81956412.469999999</v>
      </c>
      <c r="J95" s="129">
        <f t="shared" si="16"/>
        <v>32909192.509999998</v>
      </c>
      <c r="K95" s="129">
        <f t="shared" si="17"/>
        <v>114865604.97999999</v>
      </c>
      <c r="N95" s="132">
        <f t="shared" si="11"/>
        <v>47362</v>
      </c>
      <c r="O95" s="132">
        <f t="shared" si="12"/>
        <v>47392</v>
      </c>
      <c r="P95" s="133">
        <f t="shared" si="13"/>
        <v>32818744.280000001</v>
      </c>
    </row>
    <row r="96" spans="1:16" x14ac:dyDescent="0.35">
      <c r="A96" s="124">
        <v>47392</v>
      </c>
      <c r="B96" s="125">
        <f>SUMIFS('Dívidas garantidas - RRF'!AS$3:AS$387,'Dívidas garantidas - RRF'!$AV$3:$AV$387,MONTH('Fluxo dív. garantidas - RRF'!$A96),'Dívidas garantidas - RRF'!$AW$3:$AW$387,YEAR('Fluxo dív. garantidas - RRF'!$A96))</f>
        <v>2945156.7500000005</v>
      </c>
      <c r="C96" s="125">
        <f>SUMIFS('Dívidas garantidas - RRF'!AT$3:AT$387,'Dívidas garantidas - RRF'!$AV$3:$AV$387,MONTH('Fluxo dív. garantidas - RRF'!$A96),'Dívidas garantidas - RRF'!$AW$3:$AW$387,YEAR('Fluxo dív. garantidas - RRF'!$A96))</f>
        <v>5541490.6099999994</v>
      </c>
      <c r="D96" s="125">
        <f>SUMIFS('Dívidas garantidas - RRF'!AU$3:AU$387,'Dívidas garantidas - RRF'!$AV$3:$AV$387,MONTH('Fluxo dív. garantidas - RRF'!$A96),'Dívidas garantidas - RRF'!$AW$3:$AW$387,YEAR('Fluxo dív. garantidas - RRF'!$A96))</f>
        <v>8486647.3600000013</v>
      </c>
      <c r="G96" s="130">
        <f t="shared" si="14"/>
        <v>0.77777777777777779</v>
      </c>
      <c r="H96" s="128">
        <v>47392</v>
      </c>
      <c r="I96" s="129">
        <f t="shared" si="15"/>
        <v>1059235.1144444458</v>
      </c>
      <c r="J96" s="129">
        <f t="shared" si="16"/>
        <v>5541490.6099999994</v>
      </c>
      <c r="K96" s="129">
        <f t="shared" si="17"/>
        <v>6600725.7244444452</v>
      </c>
      <c r="N96" s="132">
        <f t="shared" si="11"/>
        <v>47392</v>
      </c>
      <c r="O96" s="132">
        <f t="shared" si="12"/>
        <v>47423</v>
      </c>
      <c r="P96" s="133">
        <f t="shared" si="13"/>
        <v>1885921.635555556</v>
      </c>
    </row>
    <row r="97" spans="1:16" x14ac:dyDescent="0.35">
      <c r="A97" s="124">
        <v>47423</v>
      </c>
      <c r="B97" s="125">
        <f>SUMIFS('Dívidas garantidas - RRF'!AS$3:AS$387,'Dívidas garantidas - RRF'!$AV$3:$AV$387,MONTH('Fluxo dív. garantidas - RRF'!$A97),'Dívidas garantidas - RRF'!$AW$3:$AW$387,YEAR('Fluxo dív. garantidas - RRF'!$A97))</f>
        <v>103628723.73</v>
      </c>
      <c r="C97" s="125">
        <f>SUMIFS('Dívidas garantidas - RRF'!AT$3:AT$387,'Dívidas garantidas - RRF'!$AV$3:$AV$387,MONTH('Fluxo dív. garantidas - RRF'!$A97),'Dívidas garantidas - RRF'!$AW$3:$AW$387,YEAR('Fluxo dív. garantidas - RRF'!$A97))</f>
        <v>27363170.98</v>
      </c>
      <c r="D97" s="125">
        <f>SUMIFS('Dívidas garantidas - RRF'!AU$3:AU$387,'Dívidas garantidas - RRF'!$AV$3:$AV$387,MONTH('Fluxo dív. garantidas - RRF'!$A97),'Dívidas garantidas - RRF'!$AW$3:$AW$387,YEAR('Fluxo dív. garantidas - RRF'!$A97))</f>
        <v>130991894.71000001</v>
      </c>
      <c r="G97" s="130">
        <f t="shared" si="14"/>
        <v>0.77777777777777779</v>
      </c>
      <c r="H97" s="128">
        <v>47423</v>
      </c>
      <c r="I97" s="129">
        <f t="shared" si="15"/>
        <v>74519413.794444442</v>
      </c>
      <c r="J97" s="129">
        <f t="shared" si="16"/>
        <v>27363170.98</v>
      </c>
      <c r="K97" s="129">
        <f t="shared" si="17"/>
        <v>101882584.77444445</v>
      </c>
      <c r="N97" s="132">
        <f t="shared" si="11"/>
        <v>47423</v>
      </c>
      <c r="O97" s="132">
        <f t="shared" si="12"/>
        <v>47453</v>
      </c>
      <c r="P97" s="133">
        <f t="shared" si="13"/>
        <v>29109309.935555562</v>
      </c>
    </row>
    <row r="98" spans="1:16" x14ac:dyDescent="0.35">
      <c r="A98" s="124">
        <v>47453</v>
      </c>
      <c r="B98" s="125">
        <f>SUMIFS('Dívidas garantidas - RRF'!AS$3:AS$387,'Dívidas garantidas - RRF'!$AV$3:$AV$387,MONTH('Fluxo dív. garantidas - RRF'!$A98),'Dívidas garantidas - RRF'!$AW$3:$AW$387,YEAR('Fluxo dív. garantidas - RRF'!$A98))</f>
        <v>2945156.7500000005</v>
      </c>
      <c r="C98" s="125">
        <f>SUMIFS('Dívidas garantidas - RRF'!AT$3:AT$387,'Dívidas garantidas - RRF'!$AV$3:$AV$387,MONTH('Fluxo dív. garantidas - RRF'!$A98),'Dívidas garantidas - RRF'!$AW$3:$AW$387,YEAR('Fluxo dív. garantidas - RRF'!$A98))</f>
        <v>5762426.0899999999</v>
      </c>
      <c r="D98" s="125">
        <f>SUMIFS('Dívidas garantidas - RRF'!AU$3:AU$387,'Dívidas garantidas - RRF'!$AV$3:$AV$387,MONTH('Fluxo dív. garantidas - RRF'!$A98),'Dívidas garantidas - RRF'!$AW$3:$AW$387,YEAR('Fluxo dív. garantidas - RRF'!$A98))</f>
        <v>8707582.8399999999</v>
      </c>
      <c r="G98" s="130">
        <f t="shared" si="14"/>
        <v>0.77777777777777779</v>
      </c>
      <c r="H98" s="128">
        <v>47453</v>
      </c>
      <c r="I98" s="129">
        <f t="shared" si="15"/>
        <v>1010138.3411111115</v>
      </c>
      <c r="J98" s="129">
        <f t="shared" si="16"/>
        <v>5762426.0899999999</v>
      </c>
      <c r="K98" s="129">
        <f t="shared" si="17"/>
        <v>6772564.4311111113</v>
      </c>
      <c r="N98" s="132">
        <f t="shared" si="11"/>
        <v>47453</v>
      </c>
      <c r="O98" s="132">
        <f t="shared" si="12"/>
        <v>47484</v>
      </c>
      <c r="P98" s="133">
        <f t="shared" si="13"/>
        <v>1935018.4088888885</v>
      </c>
    </row>
    <row r="99" spans="1:16" x14ac:dyDescent="0.35">
      <c r="A99" s="124">
        <v>47484</v>
      </c>
      <c r="B99" s="125">
        <f>SUMIFS('Dívidas garantidas - RRF'!AS$3:AS$387,'Dívidas garantidas - RRF'!$AV$3:$AV$387,MONTH('Fluxo dív. garantidas - RRF'!$A99),'Dívidas garantidas - RRF'!$AW$3:$AW$387,YEAR('Fluxo dív. garantidas - RRF'!$A99))</f>
        <v>2945156.75</v>
      </c>
      <c r="C99" s="125">
        <f>SUMIFS('Dívidas garantidas - RRF'!AT$3:AT$387,'Dívidas garantidas - RRF'!$AV$3:$AV$387,MONTH('Fluxo dív. garantidas - RRF'!$A99),'Dívidas garantidas - RRF'!$AW$3:$AW$387,YEAR('Fluxo dív. garantidas - RRF'!$A99))</f>
        <v>5683526.3399999999</v>
      </c>
      <c r="D99" s="125">
        <f>SUMIFS('Dívidas garantidas - RRF'!AU$3:AU$387,'Dívidas garantidas - RRF'!$AV$3:$AV$387,MONTH('Fluxo dív. garantidas - RRF'!$A99),'Dívidas garantidas - RRF'!$AW$3:$AW$387,YEAR('Fluxo dív. garantidas - RRF'!$A99))</f>
        <v>8628683.0899999999</v>
      </c>
      <c r="G99" s="130">
        <f t="shared" si="14"/>
        <v>0.88888888888888884</v>
      </c>
      <c r="H99" s="128">
        <v>47484</v>
      </c>
      <c r="I99" s="129">
        <f t="shared" si="15"/>
        <v>1986414.1844444443</v>
      </c>
      <c r="J99" s="129">
        <f t="shared" si="16"/>
        <v>5683526.3399999999</v>
      </c>
      <c r="K99" s="129">
        <f t="shared" si="17"/>
        <v>7669940.5244444441</v>
      </c>
      <c r="N99" s="132">
        <f t="shared" si="11"/>
        <v>47484</v>
      </c>
      <c r="O99" s="132">
        <f t="shared" si="12"/>
        <v>47515</v>
      </c>
      <c r="P99" s="133">
        <f t="shared" si="13"/>
        <v>958742.56555555575</v>
      </c>
    </row>
    <row r="100" spans="1:16" x14ac:dyDescent="0.35">
      <c r="A100" s="124">
        <v>47515</v>
      </c>
      <c r="B100" s="125">
        <f>SUMIFS('Dívidas garantidas - RRF'!AS$3:AS$387,'Dívidas garantidas - RRF'!$AV$3:$AV$387,MONTH('Fluxo dív. garantidas - RRF'!$A100),'Dívidas garantidas - RRF'!$AW$3:$AW$387,YEAR('Fluxo dív. garantidas - RRF'!$A100))</f>
        <v>2945156.75</v>
      </c>
      <c r="C100" s="125">
        <f>SUMIFS('Dívidas garantidas - RRF'!AT$3:AT$387,'Dívidas garantidas - RRF'!$AV$3:$AV$387,MONTH('Fluxo dív. garantidas - RRF'!$A100),'Dívidas garantidas - RRF'!$AW$3:$AW$387,YEAR('Fluxo dív. garantidas - RRF'!$A100))</f>
        <v>5833130.5700000003</v>
      </c>
      <c r="D100" s="125">
        <f>SUMIFS('Dívidas garantidas - RRF'!AU$3:AU$387,'Dívidas garantidas - RRF'!$AV$3:$AV$387,MONTH('Fluxo dív. garantidas - RRF'!$A100),'Dívidas garantidas - RRF'!$AW$3:$AW$387,YEAR('Fluxo dív. garantidas - RRF'!$A100))</f>
        <v>8778287.3200000003</v>
      </c>
      <c r="G100" s="130">
        <f t="shared" si="14"/>
        <v>0.88888888888888884</v>
      </c>
      <c r="H100" s="128">
        <v>47515</v>
      </c>
      <c r="I100" s="129">
        <f t="shared" si="15"/>
        <v>1969791.4922222216</v>
      </c>
      <c r="J100" s="129">
        <f t="shared" si="16"/>
        <v>5833130.5700000003</v>
      </c>
      <c r="K100" s="129">
        <f t="shared" si="17"/>
        <v>7802922.0622222219</v>
      </c>
      <c r="N100" s="132">
        <f t="shared" si="11"/>
        <v>47515</v>
      </c>
      <c r="O100" s="132">
        <f t="shared" si="12"/>
        <v>47543</v>
      </c>
      <c r="P100" s="133">
        <f t="shared" si="13"/>
        <v>975365.25777777843</v>
      </c>
    </row>
    <row r="101" spans="1:16" x14ac:dyDescent="0.35">
      <c r="A101" s="124">
        <v>47543</v>
      </c>
      <c r="B101" s="125">
        <f>SUMIFS('Dívidas garantidas - RRF'!AS$3:AS$387,'Dívidas garantidas - RRF'!$AV$3:$AV$387,MONTH('Fluxo dív. garantidas - RRF'!$A101),'Dívidas garantidas - RRF'!$AW$3:$AW$387,YEAR('Fluxo dív. garantidas - RRF'!$A101))</f>
        <v>114775156.75</v>
      </c>
      <c r="C101" s="125">
        <f>SUMIFS('Dívidas garantidas - RRF'!AT$3:AT$387,'Dívidas garantidas - RRF'!$AV$3:$AV$387,MONTH('Fluxo dív. garantidas - RRF'!$A101),'Dívidas garantidas - RRF'!$AW$3:$AW$387,YEAR('Fluxo dív. garantidas - RRF'!$A101))</f>
        <v>29585187.249999996</v>
      </c>
      <c r="D101" s="125">
        <f>SUMIFS('Dívidas garantidas - RRF'!AU$3:AU$387,'Dívidas garantidas - RRF'!$AV$3:$AV$387,MONTH('Fluxo dív. garantidas - RRF'!$A101),'Dívidas garantidas - RRF'!$AW$3:$AW$387,YEAR('Fluxo dív. garantidas - RRF'!$A101))</f>
        <v>144360344</v>
      </c>
      <c r="G101" s="130">
        <f t="shared" si="14"/>
        <v>0.88888888888888884</v>
      </c>
      <c r="H101" s="128">
        <v>47543</v>
      </c>
      <c r="I101" s="129">
        <f t="shared" si="15"/>
        <v>98735118.527777776</v>
      </c>
      <c r="J101" s="129">
        <f t="shared" si="16"/>
        <v>29585187.249999996</v>
      </c>
      <c r="K101" s="129">
        <f t="shared" si="17"/>
        <v>128320305.77777778</v>
      </c>
      <c r="N101" s="132">
        <f t="shared" si="11"/>
        <v>47543</v>
      </c>
      <c r="O101" s="132">
        <f t="shared" si="12"/>
        <v>47574</v>
      </c>
      <c r="P101" s="133">
        <f t="shared" si="13"/>
        <v>16040038.222222224</v>
      </c>
    </row>
    <row r="102" spans="1:16" x14ac:dyDescent="0.35">
      <c r="A102" s="124">
        <v>47574</v>
      </c>
      <c r="B102" s="125">
        <f>SUMIFS('Dívidas garantidas - RRF'!AS$3:AS$387,'Dívidas garantidas - RRF'!$AV$3:$AV$387,MONTH('Fluxo dív. garantidas - RRF'!$A102),'Dívidas garantidas - RRF'!$AW$3:$AW$387,YEAR('Fluxo dív. garantidas - RRF'!$A102))</f>
        <v>2945156.75</v>
      </c>
      <c r="C102" s="125">
        <f>SUMIFS('Dívidas garantidas - RRF'!AT$3:AT$387,'Dívidas garantidas - RRF'!$AV$3:$AV$387,MONTH('Fluxo dív. garantidas - RRF'!$A102),'Dívidas garantidas - RRF'!$AW$3:$AW$387,YEAR('Fluxo dív. garantidas - RRF'!$A102))</f>
        <v>5798318.9500000002</v>
      </c>
      <c r="D102" s="125">
        <f>SUMIFS('Dívidas garantidas - RRF'!AU$3:AU$387,'Dívidas garantidas - RRF'!$AV$3:$AV$387,MONTH('Fluxo dív. garantidas - RRF'!$A102),'Dívidas garantidas - RRF'!$AW$3:$AW$387,YEAR('Fluxo dív. garantidas - RRF'!$A102))</f>
        <v>8743475.6999999993</v>
      </c>
      <c r="G102" s="130">
        <f t="shared" si="14"/>
        <v>0.88888888888888884</v>
      </c>
      <c r="H102" s="128">
        <v>47574</v>
      </c>
      <c r="I102" s="129">
        <f t="shared" si="15"/>
        <v>1973659.4499999983</v>
      </c>
      <c r="J102" s="129">
        <f t="shared" si="16"/>
        <v>5798318.9500000002</v>
      </c>
      <c r="K102" s="129">
        <f t="shared" si="17"/>
        <v>7771978.3999999985</v>
      </c>
      <c r="N102" s="132">
        <f t="shared" si="11"/>
        <v>47574</v>
      </c>
      <c r="O102" s="132">
        <f t="shared" si="12"/>
        <v>47604</v>
      </c>
      <c r="P102" s="133">
        <f t="shared" si="13"/>
        <v>971497.30000000075</v>
      </c>
    </row>
    <row r="103" spans="1:16" x14ac:dyDescent="0.35">
      <c r="A103" s="124">
        <v>47604</v>
      </c>
      <c r="B103" s="125">
        <f>SUMIFS('Dívidas garantidas - RRF'!AS$3:AS$387,'Dívidas garantidas - RRF'!$AV$3:$AV$387,MONTH('Fluxo dív. garantidas - RRF'!$A103),'Dívidas garantidas - RRF'!$AW$3:$AW$387,YEAR('Fluxo dív. garantidas - RRF'!$A103))</f>
        <v>103628723.73</v>
      </c>
      <c r="C103" s="125">
        <f>SUMIFS('Dívidas garantidas - RRF'!AT$3:AT$387,'Dívidas garantidas - RRF'!$AV$3:$AV$387,MONTH('Fluxo dív. garantidas - RRF'!$A103),'Dívidas garantidas - RRF'!$AW$3:$AW$387,YEAR('Fluxo dív. garantidas - RRF'!$A103))</f>
        <v>24806980.73</v>
      </c>
      <c r="D103" s="125">
        <f>SUMIFS('Dívidas garantidas - RRF'!AU$3:AU$387,'Dívidas garantidas - RRF'!$AV$3:$AV$387,MONTH('Fluxo dív. garantidas - RRF'!$A103),'Dívidas garantidas - RRF'!$AW$3:$AW$387,YEAR('Fluxo dív. garantidas - RRF'!$A103))</f>
        <v>128435704.45999999</v>
      </c>
      <c r="G103" s="130">
        <f t="shared" si="14"/>
        <v>0.88888888888888884</v>
      </c>
      <c r="H103" s="128">
        <v>47604</v>
      </c>
      <c r="I103" s="129">
        <f t="shared" si="15"/>
        <v>89358089.901111096</v>
      </c>
      <c r="J103" s="129">
        <f t="shared" si="16"/>
        <v>24806980.73</v>
      </c>
      <c r="K103" s="129">
        <f t="shared" si="17"/>
        <v>114165070.6311111</v>
      </c>
      <c r="N103" s="132">
        <f t="shared" si="11"/>
        <v>47604</v>
      </c>
      <c r="O103" s="132">
        <f t="shared" si="12"/>
        <v>47635</v>
      </c>
      <c r="P103" s="133">
        <f t="shared" si="13"/>
        <v>14270633.828888893</v>
      </c>
    </row>
    <row r="104" spans="1:16" x14ac:dyDescent="0.35">
      <c r="A104" s="124">
        <v>47635</v>
      </c>
      <c r="B104" s="125">
        <f>SUMIFS('Dívidas garantidas - RRF'!AS$3:AS$387,'Dívidas garantidas - RRF'!$AV$3:$AV$387,MONTH('Fluxo dív. garantidas - RRF'!$A104),'Dívidas garantidas - RRF'!$AW$3:$AW$387,YEAR('Fluxo dív. garantidas - RRF'!$A104))</f>
        <v>2945156.75</v>
      </c>
      <c r="C104" s="125">
        <f>SUMIFS('Dívidas garantidas - RRF'!AT$3:AT$387,'Dívidas garantidas - RRF'!$AV$3:$AV$387,MONTH('Fluxo dív. garantidas - RRF'!$A104),'Dívidas garantidas - RRF'!$AW$3:$AW$387,YEAR('Fluxo dív. garantidas - RRF'!$A104))</f>
        <v>5925740.3399999999</v>
      </c>
      <c r="D104" s="125">
        <f>SUMIFS('Dívidas garantidas - RRF'!AU$3:AU$387,'Dívidas garantidas - RRF'!$AV$3:$AV$387,MONTH('Fluxo dív. garantidas - RRF'!$A104),'Dívidas garantidas - RRF'!$AW$3:$AW$387,YEAR('Fluxo dív. garantidas - RRF'!$A104))</f>
        <v>8870897.0899999999</v>
      </c>
      <c r="G104" s="130">
        <f t="shared" si="14"/>
        <v>0.88888888888888884</v>
      </c>
      <c r="H104" s="128">
        <v>47635</v>
      </c>
      <c r="I104" s="129">
        <f t="shared" si="15"/>
        <v>1959501.5177777773</v>
      </c>
      <c r="J104" s="129">
        <f t="shared" si="16"/>
        <v>5925740.3399999999</v>
      </c>
      <c r="K104" s="129">
        <f t="shared" si="17"/>
        <v>7885241.8577777771</v>
      </c>
      <c r="N104" s="132">
        <f t="shared" si="11"/>
        <v>47635</v>
      </c>
      <c r="O104" s="132">
        <f t="shared" si="12"/>
        <v>47665</v>
      </c>
      <c r="P104" s="133">
        <f t="shared" si="13"/>
        <v>985655.23222222272</v>
      </c>
    </row>
    <row r="105" spans="1:16" x14ac:dyDescent="0.35">
      <c r="A105" s="124">
        <v>47665</v>
      </c>
      <c r="B105" s="125">
        <f>SUMIFS('Dívidas garantidas - RRF'!AS$3:AS$387,'Dívidas garantidas - RRF'!$AV$3:$AV$387,MONTH('Fluxo dív. garantidas - RRF'!$A105),'Dívidas garantidas - RRF'!$AW$3:$AW$387,YEAR('Fluxo dív. garantidas - RRF'!$A105))</f>
        <v>2945156.75</v>
      </c>
      <c r="C105" s="125">
        <f>SUMIFS('Dívidas garantidas - RRF'!AT$3:AT$387,'Dívidas garantidas - RRF'!$AV$3:$AV$387,MONTH('Fluxo dív. garantidas - RRF'!$A105),'Dívidas garantidas - RRF'!$AW$3:$AW$387,YEAR('Fluxo dív. garantidas - RRF'!$A105))</f>
        <v>5399986.0099999998</v>
      </c>
      <c r="D105" s="125">
        <f>SUMIFS('Dívidas garantidas - RRF'!AU$3:AU$387,'Dívidas garantidas - RRF'!$AV$3:$AV$387,MONTH('Fluxo dív. garantidas - RRF'!$A105),'Dívidas garantidas - RRF'!$AW$3:$AW$387,YEAR('Fluxo dív. garantidas - RRF'!$A105))</f>
        <v>8345142.7599999998</v>
      </c>
      <c r="G105" s="130">
        <f t="shared" si="14"/>
        <v>0.88888888888888884</v>
      </c>
      <c r="H105" s="128">
        <v>47665</v>
      </c>
      <c r="I105" s="129">
        <f t="shared" si="15"/>
        <v>2017918.6655555554</v>
      </c>
      <c r="J105" s="129">
        <f t="shared" si="16"/>
        <v>5399986.0099999998</v>
      </c>
      <c r="K105" s="129">
        <f t="shared" si="17"/>
        <v>7417904.6755555551</v>
      </c>
      <c r="N105" s="132">
        <f t="shared" si="11"/>
        <v>47665</v>
      </c>
      <c r="O105" s="132">
        <f t="shared" si="12"/>
        <v>47696</v>
      </c>
      <c r="P105" s="133">
        <f t="shared" si="13"/>
        <v>927238.08444444463</v>
      </c>
    </row>
    <row r="106" spans="1:16" x14ac:dyDescent="0.35">
      <c r="A106" s="124">
        <v>47696</v>
      </c>
      <c r="B106" s="125">
        <f>SUMIFS('Dívidas garantidas - RRF'!AS$3:AS$387,'Dívidas garantidas - RRF'!$AV$3:$AV$387,MONTH('Fluxo dív. garantidas - RRF'!$A106),'Dívidas garantidas - RRF'!$AW$3:$AW$387,YEAR('Fluxo dív. garantidas - RRF'!$A106))</f>
        <v>2945156.75</v>
      </c>
      <c r="C106" s="125">
        <f>SUMIFS('Dívidas garantidas - RRF'!AT$3:AT$387,'Dívidas garantidas - RRF'!$AV$3:$AV$387,MONTH('Fluxo dív. garantidas - RRF'!$A106),'Dívidas garantidas - RRF'!$AW$3:$AW$387,YEAR('Fluxo dív. garantidas - RRF'!$A106))</f>
        <v>5728927.8699999992</v>
      </c>
      <c r="D106" s="125">
        <f>SUMIFS('Dívidas garantidas - RRF'!AU$3:AU$387,'Dívidas garantidas - RRF'!$AV$3:$AV$387,MONTH('Fluxo dív. garantidas - RRF'!$A106),'Dívidas garantidas - RRF'!$AW$3:$AW$387,YEAR('Fluxo dív. garantidas - RRF'!$A106))</f>
        <v>8674084.6199999992</v>
      </c>
      <c r="G106" s="130">
        <f t="shared" si="14"/>
        <v>0.88888888888888884</v>
      </c>
      <c r="H106" s="128">
        <v>47696</v>
      </c>
      <c r="I106" s="129">
        <f t="shared" si="15"/>
        <v>1981369.5699999994</v>
      </c>
      <c r="J106" s="129">
        <f t="shared" si="16"/>
        <v>5728927.8699999992</v>
      </c>
      <c r="K106" s="129">
        <f t="shared" si="17"/>
        <v>7710297.4399999985</v>
      </c>
      <c r="N106" s="132">
        <f t="shared" si="11"/>
        <v>47696</v>
      </c>
      <c r="O106" s="132">
        <f t="shared" si="12"/>
        <v>47727</v>
      </c>
      <c r="P106" s="133">
        <f t="shared" si="13"/>
        <v>963787.18000000063</v>
      </c>
    </row>
    <row r="107" spans="1:16" x14ac:dyDescent="0.35">
      <c r="A107" s="124">
        <v>47727</v>
      </c>
      <c r="B107" s="125">
        <f>SUMIFS('Dívidas garantidas - RRF'!AS$3:AS$387,'Dívidas garantidas - RRF'!$AV$3:$AV$387,MONTH('Fluxo dív. garantidas - RRF'!$A107),'Dívidas garantidas - RRF'!$AW$3:$AW$387,YEAR('Fluxo dív. garantidas - RRF'!$A107))</f>
        <v>114775156.75</v>
      </c>
      <c r="C107" s="125">
        <f>SUMIFS('Dívidas garantidas - RRF'!AT$3:AT$387,'Dívidas garantidas - RRF'!$AV$3:$AV$387,MONTH('Fluxo dív. garantidas - RRF'!$A107),'Dívidas garantidas - RRF'!$AW$3:$AW$387,YEAR('Fluxo dív. garantidas - RRF'!$A107))</f>
        <v>28477017.100000005</v>
      </c>
      <c r="D107" s="125">
        <f>SUMIFS('Dívidas garantidas - RRF'!AU$3:AU$387,'Dívidas garantidas - RRF'!$AV$3:$AV$387,MONTH('Fluxo dív. garantidas - RRF'!$A107),'Dívidas garantidas - RRF'!$AW$3:$AW$387,YEAR('Fluxo dív. garantidas - RRF'!$A107))</f>
        <v>143252173.84999999</v>
      </c>
      <c r="G107" s="130">
        <f t="shared" si="14"/>
        <v>0.88888888888888884</v>
      </c>
      <c r="H107" s="128">
        <v>47727</v>
      </c>
      <c r="I107" s="129">
        <f t="shared" si="15"/>
        <v>98858248.544444427</v>
      </c>
      <c r="J107" s="129">
        <f t="shared" si="16"/>
        <v>28477017.100000005</v>
      </c>
      <c r="K107" s="129">
        <f t="shared" si="17"/>
        <v>127335265.64444444</v>
      </c>
      <c r="N107" s="132">
        <f t="shared" si="11"/>
        <v>47727</v>
      </c>
      <c r="O107" s="132">
        <f t="shared" si="12"/>
        <v>47757</v>
      </c>
      <c r="P107" s="133">
        <f t="shared" si="13"/>
        <v>15916908.205555558</v>
      </c>
    </row>
    <row r="108" spans="1:16" x14ac:dyDescent="0.35">
      <c r="A108" s="124">
        <v>47757</v>
      </c>
      <c r="B108" s="125">
        <f>SUMIFS('Dívidas garantidas - RRF'!AS$3:AS$387,'Dívidas garantidas - RRF'!$AV$3:$AV$387,MONTH('Fluxo dív. garantidas - RRF'!$A108),'Dívidas garantidas - RRF'!$AW$3:$AW$387,YEAR('Fluxo dív. garantidas - RRF'!$A108))</f>
        <v>2945156.75</v>
      </c>
      <c r="C108" s="125">
        <f>SUMIFS('Dívidas garantidas - RRF'!AT$3:AT$387,'Dívidas garantidas - RRF'!$AV$3:$AV$387,MONTH('Fluxo dív. garantidas - RRF'!$A108),'Dívidas garantidas - RRF'!$AW$3:$AW$387,YEAR('Fluxo dív. garantidas - RRF'!$A108))</f>
        <v>5433056.96</v>
      </c>
      <c r="D108" s="125">
        <f>SUMIFS('Dívidas garantidas - RRF'!AU$3:AU$387,'Dívidas garantidas - RRF'!$AV$3:$AV$387,MONTH('Fluxo dív. garantidas - RRF'!$A108),'Dívidas garantidas - RRF'!$AW$3:$AW$387,YEAR('Fluxo dív. garantidas - RRF'!$A108))</f>
        <v>8378213.71</v>
      </c>
      <c r="G108" s="130">
        <f t="shared" si="14"/>
        <v>0.88888888888888884</v>
      </c>
      <c r="H108" s="128">
        <v>47757</v>
      </c>
      <c r="I108" s="129">
        <f t="shared" si="15"/>
        <v>2014244.1155555556</v>
      </c>
      <c r="J108" s="129">
        <f t="shared" si="16"/>
        <v>5433056.96</v>
      </c>
      <c r="K108" s="129">
        <f t="shared" si="17"/>
        <v>7447301.0755555555</v>
      </c>
      <c r="N108" s="132">
        <f t="shared" si="11"/>
        <v>47757</v>
      </c>
      <c r="O108" s="132">
        <f t="shared" si="12"/>
        <v>47788</v>
      </c>
      <c r="P108" s="133">
        <f t="shared" si="13"/>
        <v>930912.63444444444</v>
      </c>
    </row>
    <row r="109" spans="1:16" x14ac:dyDescent="0.35">
      <c r="A109" s="124">
        <v>47788</v>
      </c>
      <c r="B109" s="125">
        <f>SUMIFS('Dívidas garantidas - RRF'!AS$3:AS$387,'Dívidas garantidas - RRF'!$AV$3:$AV$387,MONTH('Fluxo dív. garantidas - RRF'!$A109),'Dívidas garantidas - RRF'!$AW$3:$AW$387,YEAR('Fluxo dív. garantidas - RRF'!$A109))</f>
        <v>103628723.73</v>
      </c>
      <c r="C109" s="125">
        <f>SUMIFS('Dívidas garantidas - RRF'!AT$3:AT$387,'Dívidas garantidas - RRF'!$AV$3:$AV$387,MONTH('Fluxo dív. garantidas - RRF'!$A109),'Dívidas garantidas - RRF'!$AW$3:$AW$387,YEAR('Fluxo dív. garantidas - RRF'!$A109))</f>
        <v>23595800.160000004</v>
      </c>
      <c r="D109" s="125">
        <f>SUMIFS('Dívidas garantidas - RRF'!AU$3:AU$387,'Dívidas garantidas - RRF'!$AV$3:$AV$387,MONTH('Fluxo dív. garantidas - RRF'!$A109),'Dívidas garantidas - RRF'!$AW$3:$AW$387,YEAR('Fluxo dív. garantidas - RRF'!$A109))</f>
        <v>127224523.89</v>
      </c>
      <c r="G109" s="130">
        <f t="shared" si="14"/>
        <v>0.88888888888888884</v>
      </c>
      <c r="H109" s="128">
        <v>47788</v>
      </c>
      <c r="I109" s="129">
        <f t="shared" si="15"/>
        <v>89492665.519999981</v>
      </c>
      <c r="J109" s="129">
        <f t="shared" si="16"/>
        <v>23595800.160000004</v>
      </c>
      <c r="K109" s="129">
        <f t="shared" si="17"/>
        <v>113088465.67999999</v>
      </c>
      <c r="N109" s="132">
        <f t="shared" si="11"/>
        <v>47788</v>
      </c>
      <c r="O109" s="132">
        <f t="shared" si="12"/>
        <v>47818</v>
      </c>
      <c r="P109" s="133">
        <f t="shared" si="13"/>
        <v>14136058.210000008</v>
      </c>
    </row>
    <row r="110" spans="1:16" x14ac:dyDescent="0.35">
      <c r="A110" s="124">
        <v>47818</v>
      </c>
      <c r="B110" s="125">
        <f>SUMIFS('Dívidas garantidas - RRF'!AS$3:AS$387,'Dívidas garantidas - RRF'!$AV$3:$AV$387,MONTH('Fluxo dív. garantidas - RRF'!$A110),'Dívidas garantidas - RRF'!$AW$3:$AW$387,YEAR('Fluxo dív. garantidas - RRF'!$A110))</f>
        <v>2945156.75</v>
      </c>
      <c r="C110" s="125">
        <f>SUMIFS('Dívidas garantidas - RRF'!AT$3:AT$387,'Dívidas garantidas - RRF'!$AV$3:$AV$387,MONTH('Fluxo dív. garantidas - RRF'!$A110),'Dívidas garantidas - RRF'!$AW$3:$AW$387,YEAR('Fluxo dív. garantidas - RRF'!$A110))</f>
        <v>5324766.16</v>
      </c>
      <c r="D110" s="125">
        <f>SUMIFS('Dívidas garantidas - RRF'!AU$3:AU$387,'Dívidas garantidas - RRF'!$AV$3:$AV$387,MONTH('Fluxo dív. garantidas - RRF'!$A110),'Dívidas garantidas - RRF'!$AW$3:$AW$387,YEAR('Fluxo dív. garantidas - RRF'!$A110))</f>
        <v>8269922.9100000001</v>
      </c>
      <c r="G110" s="130">
        <f t="shared" si="14"/>
        <v>0.88888888888888884</v>
      </c>
      <c r="H110" s="128">
        <v>47818</v>
      </c>
      <c r="I110" s="129">
        <f t="shared" si="15"/>
        <v>2026276.4266666658</v>
      </c>
      <c r="J110" s="129">
        <f t="shared" si="16"/>
        <v>5324766.16</v>
      </c>
      <c r="K110" s="129">
        <f t="shared" si="17"/>
        <v>7351042.586666666</v>
      </c>
      <c r="N110" s="132">
        <f t="shared" si="11"/>
        <v>47818</v>
      </c>
      <c r="O110" s="132">
        <f t="shared" si="12"/>
        <v>47849</v>
      </c>
      <c r="P110" s="133">
        <f t="shared" si="13"/>
        <v>918880.32333333418</v>
      </c>
    </row>
    <row r="111" spans="1:16" x14ac:dyDescent="0.35">
      <c r="A111" s="124">
        <v>47849</v>
      </c>
      <c r="B111" s="125">
        <f>SUMIFS('Dívidas garantidas - RRF'!AS$3:AS$387,'Dívidas garantidas - RRF'!$AV$3:$AV$387,MONTH('Fluxo dív. garantidas - RRF'!$A111),'Dívidas garantidas - RRF'!$AW$3:$AW$387,YEAR('Fluxo dív. garantidas - RRF'!$A111))</f>
        <v>2945156.7328496198</v>
      </c>
      <c r="C111" s="125">
        <f>SUMIFS('Dívidas garantidas - RRF'!AT$3:AT$387,'Dívidas garantidas - RRF'!$AV$3:$AV$387,MONTH('Fluxo dív. garantidas - RRF'!$A111),'Dívidas garantidas - RRF'!$AW$3:$AW$387,YEAR('Fluxo dív. garantidas - RRF'!$A111))</f>
        <v>5569512.0096012857</v>
      </c>
      <c r="D111" s="125">
        <f>SUMIFS('Dívidas garantidas - RRF'!AU$3:AU$387,'Dívidas garantidas - RRF'!$AV$3:$AV$387,MONTH('Fluxo dív. garantidas - RRF'!$A111),'Dívidas garantidas - RRF'!$AW$3:$AW$387,YEAR('Fluxo dív. garantidas - RRF'!$A111))</f>
        <v>8514668.7424509041</v>
      </c>
      <c r="G111" s="130">
        <f t="shared" si="14"/>
        <v>1</v>
      </c>
      <c r="H111" s="128">
        <v>47849</v>
      </c>
      <c r="I111" s="129">
        <f t="shared" si="15"/>
        <v>2945156.7328496184</v>
      </c>
      <c r="J111" s="129">
        <f t="shared" si="16"/>
        <v>5569512.0096012857</v>
      </c>
      <c r="K111" s="129">
        <f t="shared" si="17"/>
        <v>8514668.7424509041</v>
      </c>
      <c r="N111" s="132">
        <f t="shared" si="11"/>
        <v>47849</v>
      </c>
      <c r="O111" s="132">
        <f t="shared" si="12"/>
        <v>47880</v>
      </c>
      <c r="P111" s="133">
        <f t="shared" si="13"/>
        <v>0</v>
      </c>
    </row>
    <row r="112" spans="1:16" x14ac:dyDescent="0.35">
      <c r="A112" s="124">
        <v>47880</v>
      </c>
      <c r="B112" s="125">
        <f>SUMIFS('Dívidas garantidas - RRF'!AS$3:AS$387,'Dívidas garantidas - RRF'!$AV$3:$AV$387,MONTH('Fluxo dív. garantidas - RRF'!$A112),'Dívidas garantidas - RRF'!$AW$3:$AW$387,YEAR('Fluxo dív. garantidas - RRF'!$A112))</f>
        <v>2945156.7328496198</v>
      </c>
      <c r="C112" s="125">
        <f>SUMIFS('Dívidas garantidas - RRF'!AT$3:AT$387,'Dívidas garantidas - RRF'!$AV$3:$AV$387,MONTH('Fluxo dív. garantidas - RRF'!$A112),'Dívidas garantidas - RRF'!$AW$3:$AW$387,YEAR('Fluxo dív. garantidas - RRF'!$A112))</f>
        <v>5783747.4830103274</v>
      </c>
      <c r="D112" s="125">
        <f>SUMIFS('Dívidas garantidas - RRF'!AU$3:AU$387,'Dívidas garantidas - RRF'!$AV$3:$AV$387,MONTH('Fluxo dív. garantidas - RRF'!$A112),'Dívidas garantidas - RRF'!$AW$3:$AW$387,YEAR('Fluxo dív. garantidas - RRF'!$A112))</f>
        <v>8728904.2158599459</v>
      </c>
      <c r="G112" s="130">
        <f t="shared" si="14"/>
        <v>1</v>
      </c>
      <c r="H112" s="128">
        <v>47880</v>
      </c>
      <c r="I112" s="129">
        <f t="shared" si="15"/>
        <v>2945156.7328496184</v>
      </c>
      <c r="J112" s="129">
        <f t="shared" si="16"/>
        <v>5783747.4830103274</v>
      </c>
      <c r="K112" s="129">
        <f t="shared" si="17"/>
        <v>8728904.2158599459</v>
      </c>
      <c r="N112" s="132">
        <f t="shared" si="11"/>
        <v>47880</v>
      </c>
      <c r="O112" s="132">
        <f t="shared" si="12"/>
        <v>47908</v>
      </c>
      <c r="P112" s="133">
        <f t="shared" si="13"/>
        <v>0</v>
      </c>
    </row>
    <row r="113" spans="1:16" x14ac:dyDescent="0.35">
      <c r="A113" s="124">
        <v>47908</v>
      </c>
      <c r="B113" s="125">
        <f>SUMIFS('Dívidas garantidas - RRF'!AS$3:AS$387,'Dívidas garantidas - RRF'!$AV$3:$AV$387,MONTH('Fluxo dív. garantidas - RRF'!$A113),'Dívidas garantidas - RRF'!$AW$3:$AW$387,YEAR('Fluxo dív. garantidas - RRF'!$A113))</f>
        <v>84675156.732849628</v>
      </c>
      <c r="C113" s="125">
        <f>SUMIFS('Dívidas garantidas - RRF'!AT$3:AT$387,'Dívidas garantidas - RRF'!$AV$3:$AV$387,MONTH('Fluxo dív. garantidas - RRF'!$A113),'Dívidas garantidas - RRF'!$AW$3:$AW$387,YEAR('Fluxo dív. garantidas - RRF'!$A113))</f>
        <v>22144736.413451433</v>
      </c>
      <c r="D113" s="125">
        <f>SUMIFS('Dívidas garantidas - RRF'!AU$3:AU$387,'Dívidas garantidas - RRF'!$AV$3:$AV$387,MONTH('Fluxo dív. garantidas - RRF'!$A113),'Dívidas garantidas - RRF'!$AW$3:$AW$387,YEAR('Fluxo dív. garantidas - RRF'!$A113))</f>
        <v>106819893.14630106</v>
      </c>
      <c r="G113" s="130">
        <f t="shared" si="14"/>
        <v>1</v>
      </c>
      <c r="H113" s="128">
        <v>47908</v>
      </c>
      <c r="I113" s="129">
        <f t="shared" si="15"/>
        <v>84675156.732849628</v>
      </c>
      <c r="J113" s="129">
        <f t="shared" si="16"/>
        <v>22144736.413451433</v>
      </c>
      <c r="K113" s="129">
        <f t="shared" si="17"/>
        <v>106819893.14630106</v>
      </c>
      <c r="N113" s="132">
        <f t="shared" si="11"/>
        <v>47908</v>
      </c>
      <c r="O113" s="132">
        <f t="shared" si="12"/>
        <v>47939</v>
      </c>
      <c r="P113" s="133">
        <f t="shared" si="13"/>
        <v>0</v>
      </c>
    </row>
    <row r="114" spans="1:16" x14ac:dyDescent="0.35">
      <c r="A114" s="124">
        <v>47939</v>
      </c>
      <c r="B114" s="125">
        <f>SUMIFS('Dívidas garantidas - RRF'!AS$3:AS$387,'Dívidas garantidas - RRF'!$AV$3:$AV$387,MONTH('Fluxo dív. garantidas - RRF'!$A114),'Dívidas garantidas - RRF'!$AW$3:$AW$387,YEAR('Fluxo dív. garantidas - RRF'!$A114))</f>
        <v>2945156.7328496198</v>
      </c>
      <c r="C114" s="125">
        <f>SUMIFS('Dívidas garantidas - RRF'!AT$3:AT$387,'Dívidas garantidas - RRF'!$AV$3:$AV$387,MONTH('Fluxo dív. garantidas - RRF'!$A114),'Dívidas garantidas - RRF'!$AW$3:$AW$387,YEAR('Fluxo dív. garantidas - RRF'!$A114))</f>
        <v>5446310.6022739038</v>
      </c>
      <c r="D114" s="125">
        <f>SUMIFS('Dívidas garantidas - RRF'!AU$3:AU$387,'Dívidas garantidas - RRF'!$AV$3:$AV$387,MONTH('Fluxo dív. garantidas - RRF'!$A114),'Dívidas garantidas - RRF'!$AW$3:$AW$387,YEAR('Fluxo dív. garantidas - RRF'!$A114))</f>
        <v>8391467.3351235241</v>
      </c>
      <c r="G114" s="130">
        <f t="shared" si="14"/>
        <v>1</v>
      </c>
      <c r="H114" s="128">
        <v>47939</v>
      </c>
      <c r="I114" s="129">
        <f t="shared" si="15"/>
        <v>2945156.7328496203</v>
      </c>
      <c r="J114" s="129">
        <f t="shared" si="16"/>
        <v>5446310.6022739038</v>
      </c>
      <c r="K114" s="129">
        <f t="shared" si="17"/>
        <v>8391467.3351235241</v>
      </c>
      <c r="N114" s="132">
        <f t="shared" si="11"/>
        <v>47939</v>
      </c>
      <c r="O114" s="132">
        <f t="shared" si="12"/>
        <v>47969</v>
      </c>
      <c r="P114" s="133">
        <f t="shared" si="13"/>
        <v>0</v>
      </c>
    </row>
    <row r="115" spans="1:16" x14ac:dyDescent="0.35">
      <c r="A115" s="124">
        <v>47969</v>
      </c>
      <c r="B115" s="125">
        <f>SUMIFS('Dívidas garantidas - RRF'!AS$3:AS$387,'Dívidas garantidas - RRF'!$AV$3:$AV$387,MONTH('Fluxo dív. garantidas - RRF'!$A115),'Dívidas garantidas - RRF'!$AW$3:$AW$387,YEAR('Fluxo dív. garantidas - RRF'!$A115))</f>
        <v>78473942.522849619</v>
      </c>
      <c r="C115" s="125">
        <f>SUMIFS('Dívidas garantidas - RRF'!AT$3:AT$387,'Dívidas garantidas - RRF'!$AV$3:$AV$387,MONTH('Fluxo dív. garantidas - RRF'!$A115),'Dívidas garantidas - RRF'!$AW$3:$AW$387,YEAR('Fluxo dív. garantidas - RRF'!$A115))</f>
        <v>20999381.705867574</v>
      </c>
      <c r="D115" s="125">
        <f>SUMIFS('Dívidas garantidas - RRF'!AU$3:AU$387,'Dívidas garantidas - RRF'!$AV$3:$AV$387,MONTH('Fluxo dív. garantidas - RRF'!$A115),'Dívidas garantidas - RRF'!$AW$3:$AW$387,YEAR('Fluxo dív. garantidas - RRF'!$A115))</f>
        <v>99473324.228717208</v>
      </c>
      <c r="G115" s="130">
        <f t="shared" si="14"/>
        <v>1</v>
      </c>
      <c r="H115" s="128">
        <v>47969</v>
      </c>
      <c r="I115" s="129">
        <f t="shared" si="15"/>
        <v>78473942.522849634</v>
      </c>
      <c r="J115" s="129">
        <f t="shared" si="16"/>
        <v>20999381.705867574</v>
      </c>
      <c r="K115" s="129">
        <f t="shared" si="17"/>
        <v>99473324.228717208</v>
      </c>
      <c r="N115" s="132">
        <f t="shared" si="11"/>
        <v>47969</v>
      </c>
      <c r="O115" s="132">
        <f t="shared" si="12"/>
        <v>48000</v>
      </c>
      <c r="P115" s="133">
        <f t="shared" si="13"/>
        <v>0</v>
      </c>
    </row>
    <row r="116" spans="1:16" x14ac:dyDescent="0.35">
      <c r="A116" s="124">
        <v>48000</v>
      </c>
      <c r="B116" s="125">
        <f>SUMIFS('Dívidas garantidas - RRF'!AS$3:AS$387,'Dívidas garantidas - RRF'!$AV$3:$AV$387,MONTH('Fluxo dív. garantidas - RRF'!$A116),'Dívidas garantidas - RRF'!$AW$3:$AW$387,YEAR('Fluxo dív. garantidas - RRF'!$A116))</f>
        <v>2945156.7328496198</v>
      </c>
      <c r="C116" s="125">
        <f>SUMIFS('Dívidas garantidas - RRF'!AT$3:AT$387,'Dívidas garantidas - RRF'!$AV$3:$AV$387,MONTH('Fluxo dív. garantidas - RRF'!$A116),'Dívidas garantidas - RRF'!$AW$3:$AW$387,YEAR('Fluxo dív. garantidas - RRF'!$A116))</f>
        <v>5639386.2793364255</v>
      </c>
      <c r="D116" s="125">
        <f>SUMIFS('Dívidas garantidas - RRF'!AU$3:AU$387,'Dívidas garantidas - RRF'!$AV$3:$AV$387,MONTH('Fluxo dív. garantidas - RRF'!$A116),'Dívidas garantidas - RRF'!$AW$3:$AW$387,YEAR('Fluxo dív. garantidas - RRF'!$A116))</f>
        <v>8584543.0121860467</v>
      </c>
      <c r="G116" s="130">
        <f t="shared" si="14"/>
        <v>1</v>
      </c>
      <c r="H116" s="128">
        <v>48000</v>
      </c>
      <c r="I116" s="129">
        <f t="shared" si="15"/>
        <v>2945156.7328496212</v>
      </c>
      <c r="J116" s="129">
        <f t="shared" si="16"/>
        <v>5639386.2793364255</v>
      </c>
      <c r="K116" s="129">
        <f t="shared" si="17"/>
        <v>8584543.0121860467</v>
      </c>
      <c r="N116" s="132">
        <f t="shared" si="11"/>
        <v>48000</v>
      </c>
      <c r="O116" s="132">
        <f t="shared" si="12"/>
        <v>48030</v>
      </c>
      <c r="P116" s="133">
        <f t="shared" si="13"/>
        <v>0</v>
      </c>
    </row>
    <row r="117" spans="1:16" x14ac:dyDescent="0.35">
      <c r="A117" s="124">
        <v>48030</v>
      </c>
      <c r="B117" s="125">
        <f>SUMIFS('Dívidas garantidas - RRF'!AS$3:AS$387,'Dívidas garantidas - RRF'!$AV$3:$AV$387,MONTH('Fluxo dív. garantidas - RRF'!$A117),'Dívidas garantidas - RRF'!$AW$3:$AW$387,YEAR('Fluxo dív. garantidas - RRF'!$A117))</f>
        <v>2945156.7328496198</v>
      </c>
      <c r="C117" s="125">
        <f>SUMIFS('Dívidas garantidas - RRF'!AT$3:AT$387,'Dívidas garantidas - RRF'!$AV$3:$AV$387,MONTH('Fluxo dív. garantidas - RRF'!$A117),'Dívidas garantidas - RRF'!$AW$3:$AW$387,YEAR('Fluxo dív. garantidas - RRF'!$A117))</f>
        <v>5295182.9153515063</v>
      </c>
      <c r="D117" s="125">
        <f>SUMIFS('Dívidas garantidas - RRF'!AU$3:AU$387,'Dívidas garantidas - RRF'!$AV$3:$AV$387,MONTH('Fluxo dív. garantidas - RRF'!$A117),'Dívidas garantidas - RRF'!$AW$3:$AW$387,YEAR('Fluxo dív. garantidas - RRF'!$A117))</f>
        <v>8240339.6482011266</v>
      </c>
      <c r="G117" s="130">
        <f t="shared" si="14"/>
        <v>1</v>
      </c>
      <c r="H117" s="128">
        <v>48030</v>
      </c>
      <c r="I117" s="129">
        <f t="shared" si="15"/>
        <v>2945156.7328496203</v>
      </c>
      <c r="J117" s="129">
        <f t="shared" si="16"/>
        <v>5295182.9153515063</v>
      </c>
      <c r="K117" s="129">
        <f t="shared" si="17"/>
        <v>8240339.6482011266</v>
      </c>
      <c r="N117" s="132">
        <f t="shared" si="11"/>
        <v>48030</v>
      </c>
      <c r="O117" s="132">
        <f t="shared" si="12"/>
        <v>48061</v>
      </c>
      <c r="P117" s="133">
        <f t="shared" si="13"/>
        <v>0</v>
      </c>
    </row>
    <row r="118" spans="1:16" x14ac:dyDescent="0.35">
      <c r="A118" s="124">
        <v>48061</v>
      </c>
      <c r="B118" s="125">
        <f>SUMIFS('Dívidas garantidas - RRF'!AS$3:AS$387,'Dívidas garantidas - RRF'!$AV$3:$AV$387,MONTH('Fluxo dív. garantidas - RRF'!$A118),'Dívidas garantidas - RRF'!$AW$3:$AW$387,YEAR('Fluxo dív. garantidas - RRF'!$A118))</f>
        <v>2945156.7328496198</v>
      </c>
      <c r="C118" s="125">
        <f>SUMIFS('Dívidas garantidas - RRF'!AT$3:AT$387,'Dívidas garantidas - RRF'!$AV$3:$AV$387,MONTH('Fluxo dív. garantidas - RRF'!$A118),'Dívidas garantidas - RRF'!$AW$3:$AW$387,YEAR('Fluxo dív. garantidas - RRF'!$A118))</f>
        <v>5532395.2357777273</v>
      </c>
      <c r="D118" s="125">
        <f>SUMIFS('Dívidas garantidas - RRF'!AU$3:AU$387,'Dívidas garantidas - RRF'!$AV$3:$AV$387,MONTH('Fluxo dív. garantidas - RRF'!$A118),'Dívidas garantidas - RRF'!$AW$3:$AW$387,YEAR('Fluxo dív. garantidas - RRF'!$A118))</f>
        <v>8477551.9686273485</v>
      </c>
      <c r="G118" s="130">
        <f t="shared" si="14"/>
        <v>1</v>
      </c>
      <c r="H118" s="128">
        <v>48061</v>
      </c>
      <c r="I118" s="129">
        <f t="shared" si="15"/>
        <v>2945156.7328496212</v>
      </c>
      <c r="J118" s="129">
        <f t="shared" si="16"/>
        <v>5532395.2357777273</v>
      </c>
      <c r="K118" s="129">
        <f t="shared" si="17"/>
        <v>8477551.9686273485</v>
      </c>
      <c r="N118" s="132">
        <f t="shared" si="11"/>
        <v>48061</v>
      </c>
      <c r="O118" s="132">
        <f t="shared" si="12"/>
        <v>48092</v>
      </c>
      <c r="P118" s="133">
        <f t="shared" si="13"/>
        <v>0</v>
      </c>
    </row>
    <row r="119" spans="1:16" x14ac:dyDescent="0.35">
      <c r="A119" s="124">
        <v>48092</v>
      </c>
      <c r="B119" s="125">
        <f>SUMIFS('Dívidas garantidas - RRF'!AS$3:AS$387,'Dívidas garantidas - RRF'!$AV$3:$AV$387,MONTH('Fluxo dív. garantidas - RRF'!$A119),'Dívidas garantidas - RRF'!$AW$3:$AW$387,YEAR('Fluxo dív. garantidas - RRF'!$A119))</f>
        <v>84675156.732849628</v>
      </c>
      <c r="C119" s="125">
        <f>SUMIFS('Dívidas garantidas - RRF'!AT$3:AT$387,'Dívidas garantidas - RRF'!$AV$3:$AV$387,MONTH('Fluxo dív. garantidas - RRF'!$A119),'Dívidas garantidas - RRF'!$AW$3:$AW$387,YEAR('Fluxo dív. garantidas - RRF'!$A119))</f>
        <v>21410065.196108978</v>
      </c>
      <c r="D119" s="125">
        <f>SUMIFS('Dívidas garantidas - RRF'!AU$3:AU$387,'Dívidas garantidas - RRF'!$AV$3:$AV$387,MONTH('Fluxo dív. garantidas - RRF'!$A119),'Dívidas garantidas - RRF'!$AW$3:$AW$387,YEAR('Fluxo dív. garantidas - RRF'!$A119))</f>
        <v>106085221.92895859</v>
      </c>
      <c r="G119" s="130">
        <f t="shared" si="14"/>
        <v>1</v>
      </c>
      <c r="H119" s="128">
        <v>48092</v>
      </c>
      <c r="I119" s="129">
        <f t="shared" si="15"/>
        <v>84675156.732849613</v>
      </c>
      <c r="J119" s="129">
        <f t="shared" si="16"/>
        <v>21410065.196108978</v>
      </c>
      <c r="K119" s="129">
        <f t="shared" si="17"/>
        <v>106085221.92895859</v>
      </c>
      <c r="N119" s="132">
        <f t="shared" si="11"/>
        <v>48092</v>
      </c>
      <c r="O119" s="132">
        <f t="shared" si="12"/>
        <v>48122</v>
      </c>
      <c r="P119" s="133">
        <f t="shared" si="13"/>
        <v>0</v>
      </c>
    </row>
    <row r="120" spans="1:16" x14ac:dyDescent="0.35">
      <c r="A120" s="124">
        <v>48122</v>
      </c>
      <c r="B120" s="125">
        <f>SUMIFS('Dívidas garantidas - RRF'!AS$3:AS$387,'Dívidas garantidas - RRF'!$AV$3:$AV$387,MONTH('Fluxo dív. garantidas - RRF'!$A120),'Dívidas garantidas - RRF'!$AW$3:$AW$387,YEAR('Fluxo dív. garantidas - RRF'!$A120))</f>
        <v>2945156.7328496198</v>
      </c>
      <c r="C120" s="125">
        <f>SUMIFS('Dívidas garantidas - RRF'!AT$3:AT$387,'Dívidas garantidas - RRF'!$AV$3:$AV$387,MONTH('Fluxo dív. garantidas - RRF'!$A120),'Dívidas garantidas - RRF'!$AW$3:$AW$387,YEAR('Fluxo dív. garantidas - RRF'!$A120))</f>
        <v>5323826.4516815282</v>
      </c>
      <c r="D120" s="125">
        <f>SUMIFS('Dívidas garantidas - RRF'!AU$3:AU$387,'Dívidas garantidas - RRF'!$AV$3:$AV$387,MONTH('Fluxo dív. garantidas - RRF'!$A120),'Dívidas garantidas - RRF'!$AW$3:$AW$387,YEAR('Fluxo dív. garantidas - RRF'!$A120))</f>
        <v>8268983.1845311485</v>
      </c>
      <c r="G120" s="130">
        <f t="shared" si="14"/>
        <v>1</v>
      </c>
      <c r="H120" s="128">
        <v>48122</v>
      </c>
      <c r="I120" s="129">
        <f t="shared" si="15"/>
        <v>2945156.7328496203</v>
      </c>
      <c r="J120" s="129">
        <f t="shared" si="16"/>
        <v>5323826.4516815282</v>
      </c>
      <c r="K120" s="129">
        <f t="shared" si="17"/>
        <v>8268983.1845311485</v>
      </c>
      <c r="N120" s="132">
        <f t="shared" si="11"/>
        <v>48122</v>
      </c>
      <c r="O120" s="132">
        <f t="shared" si="12"/>
        <v>48153</v>
      </c>
      <c r="P120" s="133">
        <f t="shared" si="13"/>
        <v>0</v>
      </c>
    </row>
    <row r="121" spans="1:16" x14ac:dyDescent="0.35">
      <c r="A121" s="124">
        <v>48153</v>
      </c>
      <c r="B121" s="125">
        <f>SUMIFS('Dívidas garantidas - RRF'!AS$3:AS$387,'Dívidas garantidas - RRF'!$AV$3:$AV$387,MONTH('Fluxo dív. garantidas - RRF'!$A121),'Dívidas garantidas - RRF'!$AW$3:$AW$387,YEAR('Fluxo dív. garantidas - RRF'!$A121))</f>
        <v>40671853.536849618</v>
      </c>
      <c r="C121" s="125">
        <f>SUMIFS('Dívidas garantidas - RRF'!AT$3:AT$387,'Dívidas garantidas - RRF'!$AV$3:$AV$387,MONTH('Fluxo dív. garantidas - RRF'!$A121),'Dívidas garantidas - RRF'!$AW$3:$AW$387,YEAR('Fluxo dív. garantidas - RRF'!$A121))</f>
        <v>20128133.576149158</v>
      </c>
      <c r="D121" s="125">
        <f>SUMIFS('Dívidas garantidas - RRF'!AU$3:AU$387,'Dívidas garantidas - RRF'!$AV$3:$AV$387,MONTH('Fluxo dív. garantidas - RRF'!$A121),'Dívidas garantidas - RRF'!$AW$3:$AW$387,YEAR('Fluxo dív. garantidas - RRF'!$A121))</f>
        <v>60799987.112998776</v>
      </c>
      <c r="G121" s="130">
        <f t="shared" si="14"/>
        <v>1</v>
      </c>
      <c r="H121" s="128">
        <v>48153</v>
      </c>
      <c r="I121" s="129">
        <f t="shared" si="15"/>
        <v>40671853.536849618</v>
      </c>
      <c r="J121" s="129">
        <f t="shared" si="16"/>
        <v>20128133.576149158</v>
      </c>
      <c r="K121" s="129">
        <f t="shared" si="17"/>
        <v>60799987.112998776</v>
      </c>
      <c r="N121" s="132">
        <f t="shared" si="11"/>
        <v>48153</v>
      </c>
      <c r="O121" s="132">
        <f t="shared" si="12"/>
        <v>48183</v>
      </c>
      <c r="P121" s="133">
        <f t="shared" si="13"/>
        <v>0</v>
      </c>
    </row>
    <row r="122" spans="1:16" x14ac:dyDescent="0.35">
      <c r="A122" s="124">
        <v>48183</v>
      </c>
      <c r="B122" s="125">
        <f>SUMIFS('Dívidas garantidas - RRF'!AS$3:AS$387,'Dívidas garantidas - RRF'!$AV$3:$AV$387,MONTH('Fluxo dív. garantidas - RRF'!$A122),'Dívidas garantidas - RRF'!$AW$3:$AW$387,YEAR('Fluxo dív. garantidas - RRF'!$A122))</f>
        <v>2945156.7328496198</v>
      </c>
      <c r="C122" s="125">
        <f>SUMIFS('Dívidas garantidas - RRF'!AT$3:AT$387,'Dívidas garantidas - RRF'!$AV$3:$AV$387,MONTH('Fluxo dív. garantidas - RRF'!$A122),'Dívidas garantidas - RRF'!$AW$3:$AW$387,YEAR('Fluxo dív. garantidas - RRF'!$A122))</f>
        <v>5151346.5595252123</v>
      </c>
      <c r="D122" s="125">
        <f>SUMIFS('Dívidas garantidas - RRF'!AU$3:AU$387,'Dívidas garantidas - RRF'!$AV$3:$AV$387,MONTH('Fluxo dív. garantidas - RRF'!$A122),'Dívidas garantidas - RRF'!$AW$3:$AW$387,YEAR('Fluxo dív. garantidas - RRF'!$A122))</f>
        <v>8096503.2923748326</v>
      </c>
      <c r="G122" s="130">
        <f t="shared" si="14"/>
        <v>1</v>
      </c>
      <c r="H122" s="128">
        <v>48183</v>
      </c>
      <c r="I122" s="129">
        <f t="shared" si="15"/>
        <v>2945156.7328496203</v>
      </c>
      <c r="J122" s="129">
        <f t="shared" si="16"/>
        <v>5151346.5595252123</v>
      </c>
      <c r="K122" s="129">
        <f t="shared" si="17"/>
        <v>8096503.2923748326</v>
      </c>
      <c r="N122" s="132">
        <f t="shared" si="11"/>
        <v>48183</v>
      </c>
      <c r="O122" s="132">
        <f t="shared" si="12"/>
        <v>48214</v>
      </c>
      <c r="P122" s="133">
        <f t="shared" si="13"/>
        <v>0</v>
      </c>
    </row>
  </sheetData>
  <mergeCells count="3">
    <mergeCell ref="G1:K1"/>
    <mergeCell ref="A1:D1"/>
    <mergeCell ref="N1:P1"/>
  </mergeCells>
  <pageMargins left="0.511811024" right="0.511811024" top="0.78740157499999996" bottom="0.78740157499999996" header="0.31496062000000002" footer="0.3149606200000000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BL482"/>
  <sheetViews>
    <sheetView topLeftCell="A2" workbookViewId="0">
      <selection activeCell="A2" sqref="A2"/>
    </sheetView>
  </sheetViews>
  <sheetFormatPr defaultColWidth="8.81640625" defaultRowHeight="14.5" x14ac:dyDescent="0.35"/>
  <cols>
    <col min="1" max="1" width="12" bestFit="1" customWidth="1"/>
    <col min="2" max="2" width="16.1796875" style="42" bestFit="1" customWidth="1"/>
    <col min="3" max="3" width="13.1796875" style="42" bestFit="1" customWidth="1"/>
    <col min="4" max="5" width="14.1796875" style="42" bestFit="1" customWidth="1"/>
    <col min="6" max="6" width="17.6328125" bestFit="1" customWidth="1"/>
    <col min="7" max="7" width="16.453125" customWidth="1"/>
    <col min="8" max="8" width="16.1796875" bestFit="1" customWidth="1"/>
    <col min="9" max="9" width="14.1796875" bestFit="1" customWidth="1"/>
    <col min="10" max="10" width="13.1796875" bestFit="1" customWidth="1"/>
    <col min="11" max="11" width="14.1796875" bestFit="1" customWidth="1"/>
    <col min="13" max="13" width="12" bestFit="1" customWidth="1"/>
    <col min="14" max="14" width="16.1796875" bestFit="1" customWidth="1"/>
    <col min="15" max="15" width="16.81640625" bestFit="1" customWidth="1"/>
    <col min="16" max="16" width="14.453125" bestFit="1" customWidth="1"/>
    <col min="17" max="17" width="16.81640625" bestFit="1" customWidth="1"/>
    <col min="19" max="19" width="12" bestFit="1" customWidth="1"/>
    <col min="20" max="20" width="16.1796875" bestFit="1" customWidth="1"/>
    <col min="21" max="21" width="15.1796875" bestFit="1" customWidth="1"/>
    <col min="22" max="22" width="14.1796875" bestFit="1" customWidth="1"/>
    <col min="23" max="23" width="15.1796875" bestFit="1" customWidth="1"/>
    <col min="25" max="25" width="12" bestFit="1" customWidth="1"/>
    <col min="26" max="26" width="16.1796875" style="53" bestFit="1" customWidth="1"/>
    <col min="27" max="27" width="15.1796875" style="53" bestFit="1" customWidth="1"/>
    <col min="28" max="28" width="14.1796875" style="53" bestFit="1" customWidth="1"/>
    <col min="29" max="29" width="15.1796875" style="53" bestFit="1" customWidth="1"/>
    <col min="31" max="31" width="14.453125" bestFit="1" customWidth="1"/>
    <col min="32" max="32" width="16.1796875" style="44" bestFit="1" customWidth="1"/>
    <col min="33" max="33" width="14.1796875" style="44" bestFit="1" customWidth="1"/>
    <col min="34" max="34" width="14" style="44" bestFit="1" customWidth="1"/>
    <col min="35" max="35" width="15.1796875" style="44" bestFit="1" customWidth="1"/>
    <col min="36" max="36" width="15" bestFit="1" customWidth="1"/>
    <col min="37" max="37" width="12" bestFit="1" customWidth="1"/>
    <col min="38" max="38" width="16.1796875" bestFit="1" customWidth="1"/>
    <col min="39" max="39" width="14.1796875" bestFit="1" customWidth="1"/>
    <col min="40" max="40" width="14" bestFit="1" customWidth="1"/>
    <col min="41" max="41" width="14.1796875" bestFit="1" customWidth="1"/>
    <col min="43" max="43" width="15.453125" bestFit="1" customWidth="1"/>
    <col min="44" max="44" width="16.1796875" bestFit="1" customWidth="1"/>
    <col min="45" max="45" width="17" bestFit="1" customWidth="1"/>
    <col min="46" max="46" width="15" bestFit="1" customWidth="1"/>
    <col min="47" max="47" width="17" bestFit="1" customWidth="1"/>
    <col min="49" max="49" width="9.453125" bestFit="1" customWidth="1"/>
    <col min="51" max="51" width="15.1796875" bestFit="1" customWidth="1"/>
    <col min="54" max="54" width="19.1796875" bestFit="1" customWidth="1"/>
    <col min="55" max="55" width="15" bestFit="1" customWidth="1"/>
    <col min="56" max="56" width="14" bestFit="1" customWidth="1"/>
    <col min="57" max="57" width="15" bestFit="1" customWidth="1"/>
    <col min="58" max="58" width="10.81640625" bestFit="1" customWidth="1"/>
    <col min="59" max="59" width="16.81640625" bestFit="1" customWidth="1"/>
    <col min="61" max="61" width="10.81640625" bestFit="1" customWidth="1"/>
    <col min="62" max="62" width="16.81640625" bestFit="1" customWidth="1"/>
  </cols>
  <sheetData>
    <row r="1" spans="1:64" x14ac:dyDescent="0.35">
      <c r="A1" t="s">
        <v>586</v>
      </c>
      <c r="B1" s="283" t="s">
        <v>587</v>
      </c>
      <c r="C1" s="284"/>
      <c r="D1" s="284"/>
      <c r="E1" s="285"/>
      <c r="F1" s="33">
        <f>SUM(E3:E1048576)</f>
        <v>707923555.13328922</v>
      </c>
      <c r="G1" t="s">
        <v>586</v>
      </c>
      <c r="H1" s="290" t="s">
        <v>588</v>
      </c>
      <c r="I1" s="291"/>
      <c r="J1" s="291"/>
      <c r="K1" s="292"/>
      <c r="L1" s="33">
        <f>SUM(K3:K1048576)</f>
        <v>602102588.27999997</v>
      </c>
      <c r="M1" t="s">
        <v>586</v>
      </c>
      <c r="N1" s="286" t="s">
        <v>589</v>
      </c>
      <c r="O1" s="287"/>
      <c r="P1" s="287"/>
      <c r="Q1" s="288"/>
      <c r="R1" s="33">
        <f>SUM(Q3:Q1048576)</f>
        <v>4056508689.7955141</v>
      </c>
      <c r="S1" t="s">
        <v>586</v>
      </c>
      <c r="T1" s="293" t="s">
        <v>590</v>
      </c>
      <c r="U1" s="294"/>
      <c r="V1" s="294"/>
      <c r="W1" s="295"/>
      <c r="X1" s="33">
        <f>SUM(W3:W1048576)</f>
        <v>2382598081.2741323</v>
      </c>
      <c r="Y1" t="s">
        <v>586</v>
      </c>
      <c r="Z1" s="286" t="s">
        <v>591</v>
      </c>
      <c r="AA1" s="287"/>
      <c r="AB1" s="287"/>
      <c r="AC1" s="288"/>
      <c r="AD1" s="33">
        <f>SUM(AC3:AC1048576)</f>
        <v>1183330237.6257329</v>
      </c>
      <c r="AE1" t="s">
        <v>586</v>
      </c>
      <c r="AF1" s="283" t="s">
        <v>592</v>
      </c>
      <c r="AG1" s="284"/>
      <c r="AH1" s="284"/>
      <c r="AI1" s="285"/>
      <c r="AJ1" s="33">
        <f>SUM(AI3:AI1048576)</f>
        <v>835033728.4691118</v>
      </c>
      <c r="AK1" t="s">
        <v>586</v>
      </c>
      <c r="AL1" s="286" t="s">
        <v>593</v>
      </c>
      <c r="AM1" s="287"/>
      <c r="AN1" s="287"/>
      <c r="AO1" s="288"/>
      <c r="AP1" s="33">
        <f>SUM(AO3:AO1048576)</f>
        <v>978349329.85854876</v>
      </c>
      <c r="AR1" s="289" t="s">
        <v>594</v>
      </c>
      <c r="AS1" s="289"/>
      <c r="AT1" s="289"/>
      <c r="AU1" s="289"/>
    </row>
    <row r="2" spans="1:64" x14ac:dyDescent="0.35">
      <c r="A2" t="s">
        <v>595</v>
      </c>
      <c r="B2" s="89" t="s">
        <v>48</v>
      </c>
      <c r="C2" s="44" t="s">
        <v>49</v>
      </c>
      <c r="D2" s="44" t="s">
        <v>39</v>
      </c>
      <c r="E2" s="90" t="s">
        <v>41</v>
      </c>
      <c r="F2" s="33">
        <f>F1+L1+R1+X1+AD1+AJ1+AP1</f>
        <v>10745846210.436329</v>
      </c>
      <c r="G2" t="s">
        <v>596</v>
      </c>
      <c r="H2" s="96" t="s">
        <v>48</v>
      </c>
      <c r="I2" s="46" t="s">
        <v>49</v>
      </c>
      <c r="J2" s="46" t="s">
        <v>39</v>
      </c>
      <c r="K2" s="97" t="s">
        <v>41</v>
      </c>
      <c r="M2" t="s">
        <v>597</v>
      </c>
      <c r="N2" s="103" t="s">
        <v>48</v>
      </c>
      <c r="O2" s="50" t="s">
        <v>49</v>
      </c>
      <c r="P2" s="50" t="s">
        <v>39</v>
      </c>
      <c r="Q2" s="104" t="s">
        <v>41</v>
      </c>
      <c r="S2" t="s">
        <v>598</v>
      </c>
      <c r="T2" s="110" t="s">
        <v>48</v>
      </c>
      <c r="U2" s="48" t="s">
        <v>49</v>
      </c>
      <c r="V2" s="48" t="s">
        <v>39</v>
      </c>
      <c r="W2" s="111" t="s">
        <v>41</v>
      </c>
      <c r="Y2" t="s">
        <v>599</v>
      </c>
      <c r="Z2" s="103" t="s">
        <v>48</v>
      </c>
      <c r="AA2" s="50" t="s">
        <v>49</v>
      </c>
      <c r="AB2" s="50" t="s">
        <v>39</v>
      </c>
      <c r="AC2" s="104" t="s">
        <v>41</v>
      </c>
      <c r="AE2" t="s">
        <v>600</v>
      </c>
      <c r="AF2" s="44" t="s">
        <v>48</v>
      </c>
      <c r="AG2" s="44" t="s">
        <v>49</v>
      </c>
      <c r="AH2" s="44" t="s">
        <v>39</v>
      </c>
      <c r="AI2" s="44" t="s">
        <v>41</v>
      </c>
      <c r="AK2" t="s">
        <v>601</v>
      </c>
      <c r="AL2" s="103" t="s">
        <v>48</v>
      </c>
      <c r="AM2" s="50" t="s">
        <v>49</v>
      </c>
      <c r="AN2" s="50" t="s">
        <v>39</v>
      </c>
      <c r="AO2" s="104" t="s">
        <v>41</v>
      </c>
      <c r="AR2" s="103" t="s">
        <v>48</v>
      </c>
      <c r="AS2" s="50" t="s">
        <v>49</v>
      </c>
      <c r="AT2" s="50" t="s">
        <v>39</v>
      </c>
      <c r="AU2" s="104" t="s">
        <v>41</v>
      </c>
    </row>
    <row r="3" spans="1:64" x14ac:dyDescent="0.35">
      <c r="A3" s="1">
        <f>DATE(YEAR(B3),MONTH(B3),1)</f>
        <v>44562</v>
      </c>
      <c r="B3" s="235">
        <v>44578</v>
      </c>
      <c r="C3" s="236">
        <v>0</v>
      </c>
      <c r="D3" s="237">
        <v>11393059.970000001</v>
      </c>
      <c r="E3" s="238">
        <v>11393059.970000001</v>
      </c>
      <c r="G3" s="1">
        <f>DATE(YEAR(H3),MONTH(H3),1)</f>
        <v>44562</v>
      </c>
      <c r="H3" s="98">
        <v>44578</v>
      </c>
      <c r="I3" s="232">
        <v>9213173.6899999995</v>
      </c>
      <c r="J3" s="232">
        <v>2924857.86</v>
      </c>
      <c r="K3" s="239">
        <v>12138031.550000001</v>
      </c>
      <c r="M3" s="1">
        <f>DATE(YEAR(N3),MONTH(N3),1)</f>
        <v>44562</v>
      </c>
      <c r="N3" s="105">
        <v>44576</v>
      </c>
      <c r="O3" s="233">
        <v>30483472.32</v>
      </c>
      <c r="P3" s="233">
        <v>955564.07</v>
      </c>
      <c r="Q3" s="240">
        <v>31439036.390000001</v>
      </c>
      <c r="S3" s="1">
        <v>44562</v>
      </c>
      <c r="T3" s="112">
        <v>44576</v>
      </c>
      <c r="U3" s="243"/>
      <c r="V3" s="243"/>
      <c r="W3" s="244"/>
      <c r="Y3" s="1">
        <v>44562</v>
      </c>
      <c r="Z3" s="117">
        <v>44576</v>
      </c>
      <c r="AA3" s="52"/>
      <c r="AB3" s="52"/>
      <c r="AC3" s="106"/>
      <c r="AE3" s="1">
        <v>44562</v>
      </c>
      <c r="AF3" s="91">
        <v>44576</v>
      </c>
      <c r="AG3" s="241"/>
      <c r="AH3" s="241"/>
      <c r="AI3" s="242"/>
      <c r="AK3" s="1">
        <v>44562</v>
      </c>
      <c r="AL3" s="117">
        <v>44576</v>
      </c>
      <c r="AM3" s="233"/>
      <c r="AN3" s="233"/>
      <c r="AO3" s="240"/>
      <c r="AQ3" s="1">
        <f>DATE(YEAR(AR3),MONTH(AR3),1)</f>
        <v>44562</v>
      </c>
      <c r="AR3" s="119">
        <f>B3</f>
        <v>44578</v>
      </c>
      <c r="AS3" s="120">
        <f>C3+I3+O3+U3+AA3+AG3+AM3</f>
        <v>39696646.009999998</v>
      </c>
      <c r="AT3" s="120">
        <f>D3+J3+P3+V3+AB3+AH3+AN3</f>
        <v>15273481.9</v>
      </c>
      <c r="AU3" s="120">
        <f>E3+K3+Q3+W3+AC3+AI3+AO3</f>
        <v>54970127.910000004</v>
      </c>
      <c r="AV3" s="122">
        <f>MONTH(AR3)</f>
        <v>1</v>
      </c>
      <c r="AW3" s="122">
        <f>YEAR(AR3)</f>
        <v>2022</v>
      </c>
      <c r="BC3" s="6"/>
      <c r="BD3" s="6"/>
      <c r="BE3" s="6"/>
      <c r="BF3" s="12"/>
      <c r="BG3" s="6"/>
      <c r="BI3" s="1"/>
      <c r="BJ3" s="6"/>
      <c r="BL3" s="54"/>
    </row>
    <row r="4" spans="1:64" x14ac:dyDescent="0.35">
      <c r="A4" s="1">
        <f t="shared" ref="A4:A67" si="0">DATE(YEAR(B4),MONTH(B4),1)</f>
        <v>44593</v>
      </c>
      <c r="B4" s="235">
        <v>44607</v>
      </c>
      <c r="C4" s="237">
        <v>2701786.55</v>
      </c>
      <c r="D4" s="237">
        <v>3787442.22</v>
      </c>
      <c r="E4" s="238">
        <v>6489228.7699999996</v>
      </c>
      <c r="G4" s="1">
        <f t="shared" ref="G4:G67" si="1">DATE(YEAR(H4),MONTH(H4),1)</f>
        <v>44593</v>
      </c>
      <c r="H4" s="98">
        <v>44607</v>
      </c>
      <c r="I4" s="232">
        <v>9213694.5700000003</v>
      </c>
      <c r="J4" s="232">
        <v>2647963.44</v>
      </c>
      <c r="K4" s="239">
        <v>11861658.01</v>
      </c>
      <c r="M4" s="1">
        <f t="shared" ref="M4:M67" si="2">DATE(YEAR(N4),MONTH(N4),1)</f>
        <v>44593</v>
      </c>
      <c r="N4" s="105">
        <v>44607</v>
      </c>
      <c r="O4" s="233">
        <v>28631850.18</v>
      </c>
      <c r="P4" s="233">
        <v>891266.53</v>
      </c>
      <c r="Q4" s="240">
        <v>29523116.710000001</v>
      </c>
      <c r="S4" s="1">
        <v>44593</v>
      </c>
      <c r="T4" s="112">
        <v>44607</v>
      </c>
      <c r="U4" s="243"/>
      <c r="V4" s="243"/>
      <c r="W4" s="244"/>
      <c r="Y4" s="1">
        <v>44593</v>
      </c>
      <c r="Z4" s="117">
        <v>44607</v>
      </c>
      <c r="AA4" s="52"/>
      <c r="AB4" s="52"/>
      <c r="AC4" s="106"/>
      <c r="AE4" s="1">
        <v>44593</v>
      </c>
      <c r="AF4" s="91">
        <v>44607</v>
      </c>
      <c r="AG4" s="241"/>
      <c r="AH4" s="241"/>
      <c r="AI4" s="242"/>
      <c r="AK4" s="1">
        <v>44593</v>
      </c>
      <c r="AL4" s="117">
        <v>44607</v>
      </c>
      <c r="AM4" s="233"/>
      <c r="AN4" s="233"/>
      <c r="AO4" s="240"/>
      <c r="AQ4" s="1">
        <f t="shared" ref="AQ4:AQ67" si="3">DATE(YEAR(AR4),MONTH(AR4),1)</f>
        <v>44593</v>
      </c>
      <c r="AR4" s="121">
        <f t="shared" ref="AR4:AR67" si="4">B4</f>
        <v>44607</v>
      </c>
      <c r="AS4" s="120">
        <f t="shared" ref="AS4:AS67" si="5">C4+I4+O4+U4+AA4+AG4+AM4</f>
        <v>40547331.299999997</v>
      </c>
      <c r="AT4" s="120">
        <f t="shared" ref="AT4:AT67" si="6">D4+J4+P4+V4+AB4+AH4+AN4</f>
        <v>7326672.1900000004</v>
      </c>
      <c r="AU4" s="120">
        <f t="shared" ref="AU4:AU67" si="7">E4+K4+Q4+W4+AC4+AI4+AO4</f>
        <v>47874003.490000002</v>
      </c>
      <c r="AV4" s="122">
        <f t="shared" ref="AV4:AV67" si="8">MONTH(AR4)</f>
        <v>2</v>
      </c>
      <c r="AW4" s="122">
        <f t="shared" ref="AW4:AW67" si="9">YEAR(AR4)</f>
        <v>2022</v>
      </c>
      <c r="BB4" s="55"/>
      <c r="BC4" s="6"/>
      <c r="BD4" s="6"/>
      <c r="BE4" s="6"/>
      <c r="BF4" s="12"/>
      <c r="BG4" s="6"/>
      <c r="BI4" s="1"/>
      <c r="BJ4" s="6"/>
      <c r="BL4" s="54"/>
    </row>
    <row r="5" spans="1:64" x14ac:dyDescent="0.35">
      <c r="A5" s="1">
        <f t="shared" si="0"/>
        <v>44621</v>
      </c>
      <c r="B5" s="235">
        <v>44635</v>
      </c>
      <c r="C5" s="237">
        <v>2701934.16</v>
      </c>
      <c r="D5" s="237">
        <v>3642238.35</v>
      </c>
      <c r="E5" s="238">
        <v>6344172.5099999998</v>
      </c>
      <c r="G5" s="1">
        <f t="shared" si="1"/>
        <v>44621</v>
      </c>
      <c r="H5" s="98">
        <v>44635</v>
      </c>
      <c r="I5" s="232">
        <v>9214197.4900000002</v>
      </c>
      <c r="J5" s="232">
        <v>2507062.2000000002</v>
      </c>
      <c r="K5" s="239">
        <v>11721259.689999999</v>
      </c>
      <c r="M5" s="1">
        <f t="shared" si="2"/>
        <v>44621</v>
      </c>
      <c r="N5" s="105">
        <v>44635</v>
      </c>
      <c r="O5" s="233">
        <v>27896306.170000002</v>
      </c>
      <c r="P5" s="233">
        <v>1024429.91</v>
      </c>
      <c r="Q5" s="240">
        <v>28920736.079999998</v>
      </c>
      <c r="S5" s="1">
        <v>44621</v>
      </c>
      <c r="T5" s="112">
        <v>44635</v>
      </c>
      <c r="U5" s="243"/>
      <c r="V5" s="243"/>
      <c r="W5" s="244"/>
      <c r="Y5" s="1">
        <v>44621</v>
      </c>
      <c r="Z5" s="117">
        <v>44635</v>
      </c>
      <c r="AA5" s="52">
        <v>33900378.600000001</v>
      </c>
      <c r="AB5" s="52">
        <v>6080858.4199999999</v>
      </c>
      <c r="AC5" s="106">
        <v>39981237.020000003</v>
      </c>
      <c r="AE5" s="1">
        <v>44621</v>
      </c>
      <c r="AF5" s="91">
        <v>44635</v>
      </c>
      <c r="AG5" s="241">
        <v>60512396.520000003</v>
      </c>
      <c r="AH5" s="241">
        <v>4862798.33</v>
      </c>
      <c r="AI5" s="242">
        <v>65375194.850000001</v>
      </c>
      <c r="AK5" s="1">
        <v>44621</v>
      </c>
      <c r="AL5" s="117">
        <v>44635</v>
      </c>
      <c r="AM5" s="233">
        <v>25321865.75</v>
      </c>
      <c r="AN5" s="233">
        <v>4996552.1900000004</v>
      </c>
      <c r="AO5" s="240">
        <v>30318417.940000001</v>
      </c>
      <c r="AQ5" s="1">
        <f t="shared" si="3"/>
        <v>44621</v>
      </c>
      <c r="AR5" s="121">
        <f t="shared" si="4"/>
        <v>44635</v>
      </c>
      <c r="AS5" s="120">
        <f t="shared" si="5"/>
        <v>159547078.69</v>
      </c>
      <c r="AT5" s="120">
        <f t="shared" si="6"/>
        <v>23113939.400000002</v>
      </c>
      <c r="AU5" s="120">
        <f t="shared" si="7"/>
        <v>182661018.09</v>
      </c>
      <c r="AV5" s="122">
        <f t="shared" si="8"/>
        <v>3</v>
      </c>
      <c r="AW5" s="122">
        <f t="shared" si="9"/>
        <v>2022</v>
      </c>
      <c r="BB5" s="55"/>
      <c r="BC5" s="6"/>
      <c r="BD5" s="6"/>
      <c r="BE5" s="6"/>
      <c r="BF5" s="12"/>
      <c r="BG5" s="6"/>
      <c r="BI5" s="1"/>
      <c r="BJ5" s="6"/>
      <c r="BL5" s="54"/>
    </row>
    <row r="6" spans="1:64" x14ac:dyDescent="0.35">
      <c r="A6" s="1">
        <f t="shared" si="0"/>
        <v>44652</v>
      </c>
      <c r="B6" s="235">
        <v>44669</v>
      </c>
      <c r="C6" s="237">
        <v>2703008.62</v>
      </c>
      <c r="D6" s="237">
        <v>4409441.53</v>
      </c>
      <c r="E6" s="238">
        <v>7112450.1500000004</v>
      </c>
      <c r="G6" s="1">
        <f t="shared" si="1"/>
        <v>44652</v>
      </c>
      <c r="H6" s="98">
        <v>44669</v>
      </c>
      <c r="I6" s="232">
        <v>9217861.6400000006</v>
      </c>
      <c r="J6" s="232">
        <v>2987368.6</v>
      </c>
      <c r="K6" s="239">
        <v>12205230.24</v>
      </c>
      <c r="M6" s="1">
        <f t="shared" si="2"/>
        <v>44652</v>
      </c>
      <c r="N6" s="105">
        <v>44666</v>
      </c>
      <c r="O6" s="233">
        <v>26006790.609999999</v>
      </c>
      <c r="P6" s="233">
        <v>1710619.71</v>
      </c>
      <c r="Q6" s="240">
        <v>27717410.32</v>
      </c>
      <c r="S6" s="1">
        <v>44652</v>
      </c>
      <c r="T6" s="112">
        <v>44666</v>
      </c>
      <c r="U6" s="243"/>
      <c r="V6" s="243"/>
      <c r="W6" s="244"/>
      <c r="Y6" s="1">
        <v>44652</v>
      </c>
      <c r="Z6" s="117">
        <v>44666</v>
      </c>
      <c r="AA6" s="52"/>
      <c r="AB6" s="52"/>
      <c r="AC6" s="106"/>
      <c r="AE6" s="1">
        <v>44652</v>
      </c>
      <c r="AF6" s="91">
        <v>44666</v>
      </c>
      <c r="AG6" s="241"/>
      <c r="AH6" s="241"/>
      <c r="AI6" s="242"/>
      <c r="AK6" s="1">
        <v>44652</v>
      </c>
      <c r="AL6" s="117">
        <v>44666</v>
      </c>
      <c r="AM6" s="233"/>
      <c r="AN6" s="233"/>
      <c r="AO6" s="240"/>
      <c r="AQ6" s="1">
        <f t="shared" si="3"/>
        <v>44652</v>
      </c>
      <c r="AR6" s="121">
        <f t="shared" si="4"/>
        <v>44669</v>
      </c>
      <c r="AS6" s="120">
        <f t="shared" si="5"/>
        <v>37927660.870000005</v>
      </c>
      <c r="AT6" s="120">
        <f t="shared" si="6"/>
        <v>9107429.8399999999</v>
      </c>
      <c r="AU6" s="120">
        <f t="shared" si="7"/>
        <v>47035090.710000001</v>
      </c>
      <c r="AV6" s="122">
        <f t="shared" si="8"/>
        <v>4</v>
      </c>
      <c r="AW6" s="122">
        <f t="shared" si="9"/>
        <v>2022</v>
      </c>
      <c r="BB6" s="55"/>
      <c r="BC6" s="6"/>
      <c r="BD6" s="6"/>
      <c r="BE6" s="6"/>
      <c r="BF6" s="12"/>
      <c r="BG6" s="6"/>
      <c r="BI6" s="1"/>
      <c r="BJ6" s="6"/>
      <c r="BL6" s="54"/>
    </row>
    <row r="7" spans="1:64" x14ac:dyDescent="0.35">
      <c r="A7" s="1">
        <f t="shared" si="0"/>
        <v>44682</v>
      </c>
      <c r="B7" s="235">
        <v>44697</v>
      </c>
      <c r="C7" s="237">
        <v>2704630.84</v>
      </c>
      <c r="D7" s="237">
        <v>3616938.01</v>
      </c>
      <c r="E7" s="238">
        <v>6321568.8499999996</v>
      </c>
      <c r="G7" s="1">
        <f t="shared" si="1"/>
        <v>44682</v>
      </c>
      <c r="H7" s="98">
        <v>44697</v>
      </c>
      <c r="I7" s="232">
        <v>9223393.7799999993</v>
      </c>
      <c r="J7" s="232">
        <v>2410892.5299999998</v>
      </c>
      <c r="K7" s="239">
        <v>11634286.310000001</v>
      </c>
      <c r="M7" s="1">
        <f t="shared" si="2"/>
        <v>44682</v>
      </c>
      <c r="N7" s="105">
        <v>44696</v>
      </c>
      <c r="O7" s="233">
        <v>28239171.239999998</v>
      </c>
      <c r="P7" s="233">
        <v>2277141.02</v>
      </c>
      <c r="Q7" s="240">
        <v>30516312.260000002</v>
      </c>
      <c r="S7" s="1">
        <v>44682</v>
      </c>
      <c r="T7" s="112">
        <v>44696</v>
      </c>
      <c r="U7" s="26">
        <v>6086560.0599999996</v>
      </c>
      <c r="V7" s="26">
        <v>11646592.619999999</v>
      </c>
      <c r="W7" s="113">
        <v>17733152.68</v>
      </c>
      <c r="Y7" s="1">
        <v>44682</v>
      </c>
      <c r="Z7" s="117">
        <v>44696</v>
      </c>
      <c r="AA7" s="52"/>
      <c r="AB7" s="52"/>
      <c r="AC7" s="106"/>
      <c r="AE7" s="1">
        <v>44682</v>
      </c>
      <c r="AF7" s="91">
        <v>44696</v>
      </c>
      <c r="AG7" s="45"/>
      <c r="AH7" s="45"/>
      <c r="AI7" s="92"/>
      <c r="AK7" s="1">
        <v>44682</v>
      </c>
      <c r="AL7" s="117">
        <v>44696</v>
      </c>
      <c r="AM7" s="52"/>
      <c r="AN7" s="52"/>
      <c r="AO7" s="106"/>
      <c r="AQ7" s="1">
        <f t="shared" si="3"/>
        <v>44682</v>
      </c>
      <c r="AR7" s="121">
        <f t="shared" si="4"/>
        <v>44697</v>
      </c>
      <c r="AS7" s="120">
        <f t="shared" si="5"/>
        <v>46253755.920000002</v>
      </c>
      <c r="AT7" s="120">
        <f t="shared" si="6"/>
        <v>19951564.18</v>
      </c>
      <c r="AU7" s="120">
        <f t="shared" si="7"/>
        <v>66205320.100000001</v>
      </c>
      <c r="AV7" s="122">
        <f t="shared" si="8"/>
        <v>5</v>
      </c>
      <c r="AW7" s="122">
        <f t="shared" si="9"/>
        <v>2022</v>
      </c>
      <c r="AY7" s="6"/>
      <c r="BB7" s="55"/>
      <c r="BC7" s="6"/>
      <c r="BD7" s="6"/>
      <c r="BE7" s="6"/>
      <c r="BF7" s="12"/>
      <c r="BG7" s="6"/>
      <c r="BI7" s="1"/>
      <c r="BJ7" s="6"/>
      <c r="BL7" s="54"/>
    </row>
    <row r="8" spans="1:64" x14ac:dyDescent="0.35">
      <c r="A8" s="1">
        <f t="shared" si="0"/>
        <v>44713</v>
      </c>
      <c r="B8" s="235">
        <v>44727</v>
      </c>
      <c r="C8" s="237">
        <v>2706368.94</v>
      </c>
      <c r="D8" s="237">
        <v>3863006.65</v>
      </c>
      <c r="E8" s="238">
        <v>6569375.5899999999</v>
      </c>
      <c r="G8" s="1">
        <f t="shared" si="1"/>
        <v>44713</v>
      </c>
      <c r="H8" s="98">
        <v>44727</v>
      </c>
      <c r="I8" s="232">
        <v>9229321.0800000001</v>
      </c>
      <c r="J8" s="232">
        <v>2532275.4700000002</v>
      </c>
      <c r="K8" s="239">
        <v>11761596.550000001</v>
      </c>
      <c r="M8" s="1">
        <f t="shared" si="2"/>
        <v>44713</v>
      </c>
      <c r="N8" s="105">
        <v>44727</v>
      </c>
      <c r="O8" s="233">
        <v>28122389.719999999</v>
      </c>
      <c r="P8" s="233">
        <v>3399739.09</v>
      </c>
      <c r="Q8" s="240">
        <v>31522128.809999999</v>
      </c>
      <c r="S8" s="1">
        <v>44713</v>
      </c>
      <c r="T8" s="112">
        <v>44727</v>
      </c>
      <c r="U8" s="26"/>
      <c r="V8" s="26"/>
      <c r="W8" s="113"/>
      <c r="Y8" s="1">
        <v>44713</v>
      </c>
      <c r="Z8" s="117">
        <v>44727</v>
      </c>
      <c r="AA8" s="52"/>
      <c r="AB8" s="52"/>
      <c r="AC8" s="106"/>
      <c r="AE8" s="1">
        <v>44713</v>
      </c>
      <c r="AF8" s="91">
        <v>44727</v>
      </c>
      <c r="AG8" s="45"/>
      <c r="AH8" s="45"/>
      <c r="AI8" s="92"/>
      <c r="AK8" s="1">
        <v>44713</v>
      </c>
      <c r="AL8" s="117">
        <v>44727</v>
      </c>
      <c r="AM8" s="52"/>
      <c r="AN8" s="52"/>
      <c r="AO8" s="106"/>
      <c r="AQ8" s="1">
        <f t="shared" si="3"/>
        <v>44713</v>
      </c>
      <c r="AR8" s="121">
        <f t="shared" si="4"/>
        <v>44727</v>
      </c>
      <c r="AS8" s="120">
        <f t="shared" si="5"/>
        <v>40058079.739999995</v>
      </c>
      <c r="AT8" s="120">
        <f t="shared" si="6"/>
        <v>9795021.2100000009</v>
      </c>
      <c r="AU8" s="120">
        <f t="shared" si="7"/>
        <v>49853100.950000003</v>
      </c>
      <c r="AV8" s="122">
        <f t="shared" si="8"/>
        <v>6</v>
      </c>
      <c r="AW8" s="122">
        <f t="shared" si="9"/>
        <v>2022</v>
      </c>
      <c r="BB8" s="55"/>
      <c r="BC8" s="6"/>
      <c r="BD8" s="6"/>
      <c r="BE8" s="6"/>
      <c r="BF8" s="12"/>
      <c r="BG8" s="6"/>
      <c r="BI8" s="1"/>
      <c r="BJ8" s="6"/>
      <c r="BL8" s="54"/>
    </row>
    <row r="9" spans="1:64" x14ac:dyDescent="0.35">
      <c r="A9" s="1">
        <f t="shared" si="0"/>
        <v>44743</v>
      </c>
      <c r="B9" s="235">
        <v>44757</v>
      </c>
      <c r="C9" s="237">
        <v>2708291.38</v>
      </c>
      <c r="D9" s="237">
        <v>3850225.59</v>
      </c>
      <c r="E9" s="238">
        <v>6558516.9699999997</v>
      </c>
      <c r="G9" s="1">
        <f t="shared" si="1"/>
        <v>44743</v>
      </c>
      <c r="H9" s="98">
        <v>44757</v>
      </c>
      <c r="I9" s="232">
        <v>9235877.0299999993</v>
      </c>
      <c r="J9" s="232">
        <v>2481134.1800000002</v>
      </c>
      <c r="K9" s="239">
        <v>11717011.210000001</v>
      </c>
      <c r="M9" s="1">
        <f t="shared" si="2"/>
        <v>44743</v>
      </c>
      <c r="N9" s="105">
        <v>44757</v>
      </c>
      <c r="O9" s="233">
        <v>30142557.960000001</v>
      </c>
      <c r="P9" s="233">
        <v>5055099.4000000004</v>
      </c>
      <c r="Q9" s="240">
        <v>35197657.359999999</v>
      </c>
      <c r="S9" s="1">
        <v>44743</v>
      </c>
      <c r="T9" s="112">
        <v>44757</v>
      </c>
      <c r="U9" s="26"/>
      <c r="V9" s="26"/>
      <c r="W9" s="113"/>
      <c r="Y9" s="1">
        <v>44743</v>
      </c>
      <c r="Z9" s="117">
        <v>44757</v>
      </c>
      <c r="AA9" s="52"/>
      <c r="AB9" s="52"/>
      <c r="AC9" s="106"/>
      <c r="AE9" s="1">
        <v>44743</v>
      </c>
      <c r="AF9" s="91">
        <v>44757</v>
      </c>
      <c r="AG9" s="45"/>
      <c r="AH9" s="45"/>
      <c r="AI9" s="92"/>
      <c r="AK9" s="1">
        <v>44743</v>
      </c>
      <c r="AL9" s="117">
        <v>44757</v>
      </c>
      <c r="AM9" s="52"/>
      <c r="AN9" s="52"/>
      <c r="AO9" s="106"/>
      <c r="AQ9" s="1">
        <f t="shared" si="3"/>
        <v>44743</v>
      </c>
      <c r="AR9" s="121">
        <f t="shared" si="4"/>
        <v>44757</v>
      </c>
      <c r="AS9" s="120">
        <f t="shared" si="5"/>
        <v>42086726.370000005</v>
      </c>
      <c r="AT9" s="120">
        <f t="shared" si="6"/>
        <v>11386459.17</v>
      </c>
      <c r="AU9" s="120">
        <f t="shared" si="7"/>
        <v>53473185.539999999</v>
      </c>
      <c r="AV9" s="122">
        <f t="shared" si="8"/>
        <v>7</v>
      </c>
      <c r="AW9" s="122">
        <f t="shared" si="9"/>
        <v>2022</v>
      </c>
      <c r="BB9" s="55"/>
      <c r="BC9" s="6"/>
      <c r="BD9" s="6"/>
      <c r="BE9" s="6"/>
      <c r="BF9" s="12"/>
      <c r="BG9" s="6"/>
      <c r="BI9" s="1"/>
      <c r="BJ9" s="6"/>
      <c r="BL9" s="54"/>
    </row>
    <row r="10" spans="1:64" x14ac:dyDescent="0.35">
      <c r="A10" s="1">
        <f t="shared" si="0"/>
        <v>44774</v>
      </c>
      <c r="B10" s="235">
        <v>44788</v>
      </c>
      <c r="C10" s="237">
        <v>2710495.6</v>
      </c>
      <c r="D10" s="237">
        <v>3966127.05</v>
      </c>
      <c r="E10" s="238">
        <v>6676622.6500000004</v>
      </c>
      <c r="G10" s="1">
        <f t="shared" si="1"/>
        <v>44774</v>
      </c>
      <c r="H10" s="98">
        <v>44788</v>
      </c>
      <c r="I10" s="232">
        <v>9243393.9100000001</v>
      </c>
      <c r="J10" s="232">
        <v>2511571.7799999998</v>
      </c>
      <c r="K10" s="239">
        <v>11754965.689999999</v>
      </c>
      <c r="M10" s="1">
        <f t="shared" si="2"/>
        <v>44774</v>
      </c>
      <c r="N10" s="105">
        <v>44788</v>
      </c>
      <c r="O10" s="233">
        <v>30142557.960000001</v>
      </c>
      <c r="P10" s="233">
        <v>7096286.2999999998</v>
      </c>
      <c r="Q10" s="240">
        <v>37238844.259999998</v>
      </c>
      <c r="S10" s="1">
        <v>44774</v>
      </c>
      <c r="T10" s="112">
        <v>44788</v>
      </c>
      <c r="U10" s="26"/>
      <c r="V10" s="26"/>
      <c r="W10" s="113"/>
      <c r="Y10" s="1">
        <v>44774</v>
      </c>
      <c r="Z10" s="117">
        <v>44788</v>
      </c>
      <c r="AA10" s="52"/>
      <c r="AB10" s="52"/>
      <c r="AC10" s="106"/>
      <c r="AE10" s="1">
        <v>44774</v>
      </c>
      <c r="AF10" s="91">
        <v>44788</v>
      </c>
      <c r="AG10" s="45"/>
      <c r="AH10" s="45"/>
      <c r="AI10" s="92"/>
      <c r="AK10" s="1">
        <v>44774</v>
      </c>
      <c r="AL10" s="117">
        <v>44788</v>
      </c>
      <c r="AM10" s="52"/>
      <c r="AN10" s="52"/>
      <c r="AO10" s="106"/>
      <c r="AQ10" s="1">
        <f t="shared" si="3"/>
        <v>44774</v>
      </c>
      <c r="AR10" s="121">
        <f t="shared" si="4"/>
        <v>44788</v>
      </c>
      <c r="AS10" s="120">
        <f t="shared" si="5"/>
        <v>42096447.469999999</v>
      </c>
      <c r="AT10" s="120">
        <f t="shared" si="6"/>
        <v>13573985.129999999</v>
      </c>
      <c r="AU10" s="120">
        <f t="shared" si="7"/>
        <v>55670432.599999994</v>
      </c>
      <c r="AV10" s="122">
        <f t="shared" si="8"/>
        <v>8</v>
      </c>
      <c r="AW10" s="122">
        <f t="shared" si="9"/>
        <v>2022</v>
      </c>
      <c r="BB10" s="55"/>
      <c r="BC10" s="6"/>
      <c r="BD10" s="6"/>
      <c r="BE10" s="6"/>
      <c r="BF10" s="12"/>
      <c r="BG10" s="6"/>
      <c r="BI10" s="1"/>
      <c r="BJ10" s="6"/>
      <c r="BL10" s="54"/>
    </row>
    <row r="11" spans="1:64" x14ac:dyDescent="0.35">
      <c r="A11" s="1">
        <f t="shared" si="0"/>
        <v>44805</v>
      </c>
      <c r="B11" s="235">
        <v>44819</v>
      </c>
      <c r="C11" s="237">
        <v>2712699.82</v>
      </c>
      <c r="D11" s="237">
        <v>3953282.12</v>
      </c>
      <c r="E11" s="238">
        <v>6665981.9400000004</v>
      </c>
      <c r="G11" s="1">
        <f t="shared" si="1"/>
        <v>44805</v>
      </c>
      <c r="H11" s="98">
        <v>44819</v>
      </c>
      <c r="I11" s="232">
        <v>9250910.8100000005</v>
      </c>
      <c r="J11" s="232">
        <v>2458811.83</v>
      </c>
      <c r="K11" s="239">
        <v>11709722.640000001</v>
      </c>
      <c r="M11" s="1">
        <f t="shared" si="2"/>
        <v>44805</v>
      </c>
      <c r="N11" s="105">
        <v>44819</v>
      </c>
      <c r="O11" s="233">
        <v>28479746.350000001</v>
      </c>
      <c r="P11" s="233">
        <v>8419120.2400000002</v>
      </c>
      <c r="Q11" s="240">
        <v>36898866.590000004</v>
      </c>
      <c r="S11" s="1">
        <v>44805</v>
      </c>
      <c r="T11" s="112">
        <v>44819</v>
      </c>
      <c r="U11" s="26"/>
      <c r="V11" s="26"/>
      <c r="W11" s="113"/>
      <c r="Y11" s="1">
        <v>44805</v>
      </c>
      <c r="Z11" s="117">
        <v>44819</v>
      </c>
      <c r="AA11" s="52">
        <v>34767357.560000002</v>
      </c>
      <c r="AB11" s="52">
        <v>12902224.91</v>
      </c>
      <c r="AC11" s="106">
        <v>47669582.469999999</v>
      </c>
      <c r="AE11" s="1">
        <v>44805</v>
      </c>
      <c r="AF11" s="91">
        <v>44819</v>
      </c>
      <c r="AG11" s="45">
        <v>62047631.039999999</v>
      </c>
      <c r="AH11" s="45">
        <v>9041440.2599999998</v>
      </c>
      <c r="AI11" s="92">
        <v>71089071.299999997</v>
      </c>
      <c r="AK11" s="1">
        <v>44805</v>
      </c>
      <c r="AL11" s="117">
        <v>44819</v>
      </c>
      <c r="AM11" s="52">
        <v>25885000</v>
      </c>
      <c r="AN11" s="52">
        <v>10023528.07</v>
      </c>
      <c r="AO11" s="106">
        <v>35908528.07</v>
      </c>
      <c r="AQ11" s="1">
        <f t="shared" si="3"/>
        <v>44805</v>
      </c>
      <c r="AR11" s="121">
        <f t="shared" si="4"/>
        <v>44819</v>
      </c>
      <c r="AS11" s="120">
        <f t="shared" si="5"/>
        <v>163143345.58000001</v>
      </c>
      <c r="AT11" s="120">
        <f t="shared" si="6"/>
        <v>46798407.43</v>
      </c>
      <c r="AU11" s="120">
        <f t="shared" si="7"/>
        <v>209941753.00999999</v>
      </c>
      <c r="AV11" s="122">
        <f t="shared" si="8"/>
        <v>9</v>
      </c>
      <c r="AW11" s="122">
        <f t="shared" si="9"/>
        <v>2022</v>
      </c>
      <c r="BB11" s="55"/>
      <c r="BC11" s="6"/>
      <c r="BD11" s="6"/>
      <c r="BE11" s="6"/>
      <c r="BF11" s="12"/>
      <c r="BG11" s="6"/>
      <c r="BI11" s="1"/>
      <c r="BJ11" s="6"/>
      <c r="BL11" s="54"/>
    </row>
    <row r="12" spans="1:64" x14ac:dyDescent="0.35">
      <c r="A12" s="1">
        <f t="shared" si="0"/>
        <v>44835</v>
      </c>
      <c r="B12" s="235">
        <v>44851</v>
      </c>
      <c r="C12" s="237">
        <v>2715185.83</v>
      </c>
      <c r="D12" s="237">
        <v>4068331.23</v>
      </c>
      <c r="E12" s="238">
        <v>6783517.0599999996</v>
      </c>
      <c r="G12" s="1">
        <f t="shared" si="1"/>
        <v>44835</v>
      </c>
      <c r="H12" s="98">
        <v>44851</v>
      </c>
      <c r="I12" s="232">
        <v>9259388.6400000006</v>
      </c>
      <c r="J12" s="232">
        <v>2484199.1800000002</v>
      </c>
      <c r="K12" s="239">
        <v>11743587.82</v>
      </c>
      <c r="M12" s="1">
        <f t="shared" si="2"/>
        <v>44835</v>
      </c>
      <c r="N12" s="105">
        <v>44849</v>
      </c>
      <c r="O12" s="233">
        <v>29129177.530000001</v>
      </c>
      <c r="P12" s="233">
        <v>9675657.5099999998</v>
      </c>
      <c r="Q12" s="240">
        <v>38804835.039999999</v>
      </c>
      <c r="S12" s="1">
        <v>44835</v>
      </c>
      <c r="T12" s="112">
        <v>44849</v>
      </c>
      <c r="U12" s="26"/>
      <c r="V12" s="26"/>
      <c r="W12" s="113"/>
      <c r="Y12" s="1">
        <v>44835</v>
      </c>
      <c r="Z12" s="117">
        <v>44849</v>
      </c>
      <c r="AA12" s="52"/>
      <c r="AB12" s="52"/>
      <c r="AC12" s="106"/>
      <c r="AE12" s="1">
        <v>44835</v>
      </c>
      <c r="AF12" s="91">
        <v>44849</v>
      </c>
      <c r="AG12" s="45"/>
      <c r="AH12" s="45"/>
      <c r="AI12" s="92"/>
      <c r="AK12" s="1">
        <v>44835</v>
      </c>
      <c r="AL12" s="117">
        <v>44849</v>
      </c>
      <c r="AM12" s="52"/>
      <c r="AN12" s="52"/>
      <c r="AO12" s="106"/>
      <c r="AQ12" s="1">
        <f t="shared" si="3"/>
        <v>44835</v>
      </c>
      <c r="AR12" s="121">
        <f t="shared" si="4"/>
        <v>44851</v>
      </c>
      <c r="AS12" s="120">
        <f t="shared" si="5"/>
        <v>41103752</v>
      </c>
      <c r="AT12" s="120">
        <f t="shared" si="6"/>
        <v>16228187.92</v>
      </c>
      <c r="AU12" s="120">
        <f t="shared" si="7"/>
        <v>57331939.920000002</v>
      </c>
      <c r="AV12" s="122">
        <f t="shared" si="8"/>
        <v>10</v>
      </c>
      <c r="AW12" s="122">
        <f t="shared" si="9"/>
        <v>2022</v>
      </c>
      <c r="BB12" s="55"/>
      <c r="BC12" s="6"/>
      <c r="BD12" s="6"/>
      <c r="BE12" s="6"/>
      <c r="BF12" s="12"/>
      <c r="BG12" s="6"/>
      <c r="BI12" s="1"/>
      <c r="BJ12" s="6"/>
      <c r="BL12" s="54"/>
    </row>
    <row r="13" spans="1:64" x14ac:dyDescent="0.35">
      <c r="A13" s="1">
        <f t="shared" si="0"/>
        <v>44866</v>
      </c>
      <c r="B13" s="235">
        <v>44881</v>
      </c>
      <c r="C13" s="237">
        <v>2717741.62</v>
      </c>
      <c r="D13" s="237">
        <v>3801341.52</v>
      </c>
      <c r="E13" s="238">
        <v>6519083.1399999997</v>
      </c>
      <c r="G13" s="1">
        <f t="shared" si="1"/>
        <v>44866</v>
      </c>
      <c r="H13" s="98">
        <v>44881</v>
      </c>
      <c r="I13" s="232">
        <v>9268078.9100000001</v>
      </c>
      <c r="J13" s="232">
        <v>2277458.77</v>
      </c>
      <c r="K13" s="239">
        <v>11545537.68</v>
      </c>
      <c r="M13" s="1">
        <f t="shared" si="2"/>
        <v>44866</v>
      </c>
      <c r="N13" s="105">
        <v>44880</v>
      </c>
      <c r="O13" s="233">
        <v>29042302.379999999</v>
      </c>
      <c r="P13" s="233">
        <v>11863950.07</v>
      </c>
      <c r="Q13" s="240">
        <v>40906252.450000003</v>
      </c>
      <c r="S13" s="1">
        <v>44866</v>
      </c>
      <c r="T13" s="112">
        <v>44880</v>
      </c>
      <c r="U13" s="26">
        <v>7542301.6100000003</v>
      </c>
      <c r="V13" s="26">
        <v>39590581.299999997</v>
      </c>
      <c r="W13" s="113">
        <v>47132882.909999996</v>
      </c>
      <c r="Y13" s="1">
        <v>44866</v>
      </c>
      <c r="Z13" s="117">
        <v>44880</v>
      </c>
      <c r="AA13" s="52"/>
      <c r="AB13" s="52"/>
      <c r="AC13" s="106"/>
      <c r="AE13" s="1">
        <v>44866</v>
      </c>
      <c r="AF13" s="91">
        <v>44880</v>
      </c>
      <c r="AG13" s="45"/>
      <c r="AH13" s="45"/>
      <c r="AI13" s="92"/>
      <c r="AK13" s="1">
        <v>44866</v>
      </c>
      <c r="AL13" s="117">
        <v>44880</v>
      </c>
      <c r="AM13" s="52"/>
      <c r="AN13" s="52"/>
      <c r="AO13" s="106"/>
      <c r="AQ13" s="1">
        <f t="shared" si="3"/>
        <v>44866</v>
      </c>
      <c r="AR13" s="121">
        <f t="shared" si="4"/>
        <v>44881</v>
      </c>
      <c r="AS13" s="120">
        <f t="shared" si="5"/>
        <v>48570424.519999996</v>
      </c>
      <c r="AT13" s="120">
        <f t="shared" si="6"/>
        <v>57533331.659999996</v>
      </c>
      <c r="AU13" s="120">
        <f t="shared" si="7"/>
        <v>106103756.18000001</v>
      </c>
      <c r="AV13" s="122">
        <f t="shared" si="8"/>
        <v>11</v>
      </c>
      <c r="AW13" s="122">
        <f t="shared" si="9"/>
        <v>2022</v>
      </c>
      <c r="BB13" s="55"/>
      <c r="BC13" s="6"/>
      <c r="BD13" s="6"/>
      <c r="BE13" s="6"/>
      <c r="BF13" s="12"/>
      <c r="BG13" s="6"/>
      <c r="BI13" s="1"/>
      <c r="BJ13" s="6"/>
      <c r="BL13" s="54"/>
    </row>
    <row r="14" spans="1:64" x14ac:dyDescent="0.35">
      <c r="A14" s="1">
        <f t="shared" si="0"/>
        <v>44896</v>
      </c>
      <c r="B14" s="235">
        <v>44910</v>
      </c>
      <c r="C14" s="237">
        <v>2720223.67</v>
      </c>
      <c r="D14" s="237">
        <v>3662563.12</v>
      </c>
      <c r="E14" s="238">
        <v>6382786.79</v>
      </c>
      <c r="G14" s="1">
        <f t="shared" si="1"/>
        <v>44896</v>
      </c>
      <c r="H14" s="98">
        <v>44910</v>
      </c>
      <c r="I14" s="232">
        <v>9276487.2599999998</v>
      </c>
      <c r="J14" s="232">
        <v>2151931.3199999998</v>
      </c>
      <c r="K14" s="239">
        <v>11428418.58</v>
      </c>
      <c r="M14" s="1">
        <f t="shared" si="2"/>
        <v>44896</v>
      </c>
      <c r="N14" s="105">
        <v>44910</v>
      </c>
      <c r="O14" s="233">
        <v>29401088.359999999</v>
      </c>
      <c r="P14" s="233">
        <v>13061728.24</v>
      </c>
      <c r="Q14" s="240">
        <v>42462816.600000001</v>
      </c>
      <c r="S14" s="1">
        <v>44896</v>
      </c>
      <c r="T14" s="112">
        <v>44910</v>
      </c>
      <c r="U14" s="26"/>
      <c r="V14" s="26"/>
      <c r="W14" s="113"/>
      <c r="Y14" s="1">
        <v>44896</v>
      </c>
      <c r="Z14" s="117">
        <v>44910</v>
      </c>
      <c r="AA14" s="52"/>
      <c r="AB14" s="52"/>
      <c r="AC14" s="106"/>
      <c r="AE14" s="1">
        <v>44896</v>
      </c>
      <c r="AF14" s="91">
        <v>44910</v>
      </c>
      <c r="AG14" s="45"/>
      <c r="AH14" s="45"/>
      <c r="AI14" s="92"/>
      <c r="AK14" s="1">
        <v>44896</v>
      </c>
      <c r="AL14" s="117">
        <v>44910</v>
      </c>
      <c r="AM14" s="52"/>
      <c r="AN14" s="52"/>
      <c r="AO14" s="106"/>
      <c r="AQ14" s="1">
        <f t="shared" si="3"/>
        <v>44896</v>
      </c>
      <c r="AR14" s="121">
        <f t="shared" si="4"/>
        <v>44910</v>
      </c>
      <c r="AS14" s="120">
        <f t="shared" si="5"/>
        <v>41397799.289999999</v>
      </c>
      <c r="AT14" s="120">
        <f t="shared" si="6"/>
        <v>18876222.68</v>
      </c>
      <c r="AU14" s="120">
        <f t="shared" si="7"/>
        <v>60274021.969999999</v>
      </c>
      <c r="AV14" s="122">
        <f t="shared" si="8"/>
        <v>12</v>
      </c>
      <c r="AW14" s="122">
        <f t="shared" si="9"/>
        <v>2022</v>
      </c>
      <c r="BB14" s="55"/>
      <c r="BC14" s="6"/>
      <c r="BD14" s="6"/>
      <c r="BE14" s="6"/>
      <c r="BF14" s="12"/>
      <c r="BG14" s="6"/>
      <c r="BI14" s="1"/>
      <c r="BJ14" s="6"/>
      <c r="BL14" s="54"/>
    </row>
    <row r="15" spans="1:64" x14ac:dyDescent="0.35">
      <c r="A15" s="1">
        <f t="shared" si="0"/>
        <v>44927</v>
      </c>
      <c r="B15" s="235">
        <v>44942</v>
      </c>
      <c r="C15" s="237">
        <v>2723140.25</v>
      </c>
      <c r="D15" s="237">
        <v>4030285.65</v>
      </c>
      <c r="E15" s="238">
        <v>6753425.9000000004</v>
      </c>
      <c r="G15" s="1">
        <f t="shared" si="1"/>
        <v>44927</v>
      </c>
      <c r="H15" s="98">
        <v>44942</v>
      </c>
      <c r="I15" s="232">
        <v>9462046.3599999994</v>
      </c>
      <c r="J15" s="232">
        <v>2377903.15</v>
      </c>
      <c r="K15" s="239">
        <v>11839949.51</v>
      </c>
      <c r="M15" s="1">
        <f t="shared" si="2"/>
        <v>44927</v>
      </c>
      <c r="N15" s="105">
        <v>44941</v>
      </c>
      <c r="O15" s="233">
        <v>28115797.25</v>
      </c>
      <c r="P15" s="233">
        <v>14210432.43</v>
      </c>
      <c r="Q15" s="240">
        <v>42326229.68</v>
      </c>
      <c r="S15" s="1">
        <v>44927</v>
      </c>
      <c r="T15" s="112">
        <v>44941</v>
      </c>
      <c r="U15" s="26"/>
      <c r="V15" s="26"/>
      <c r="W15" s="113"/>
      <c r="Y15" s="1">
        <v>44927</v>
      </c>
      <c r="Z15" s="117">
        <v>44941</v>
      </c>
      <c r="AA15" s="52"/>
      <c r="AB15" s="52"/>
      <c r="AC15" s="106"/>
      <c r="AE15" s="1">
        <v>44927</v>
      </c>
      <c r="AF15" s="91">
        <v>44941</v>
      </c>
      <c r="AG15" s="45"/>
      <c r="AH15" s="45"/>
      <c r="AI15" s="92"/>
      <c r="AK15" s="1">
        <v>44927</v>
      </c>
      <c r="AL15" s="117">
        <v>44941</v>
      </c>
      <c r="AM15" s="52"/>
      <c r="AN15" s="52"/>
      <c r="AO15" s="106"/>
      <c r="AQ15" s="1">
        <f t="shared" si="3"/>
        <v>44927</v>
      </c>
      <c r="AR15" s="121">
        <f t="shared" si="4"/>
        <v>44942</v>
      </c>
      <c r="AS15" s="120">
        <f t="shared" si="5"/>
        <v>40300983.859999999</v>
      </c>
      <c r="AT15" s="120">
        <f t="shared" si="6"/>
        <v>20618621.23</v>
      </c>
      <c r="AU15" s="120">
        <f t="shared" si="7"/>
        <v>60919605.090000004</v>
      </c>
      <c r="AV15" s="122">
        <f t="shared" si="8"/>
        <v>1</v>
      </c>
      <c r="AW15" s="122">
        <f t="shared" si="9"/>
        <v>2023</v>
      </c>
      <c r="BB15" s="55"/>
      <c r="BC15" s="6"/>
      <c r="BD15" s="6"/>
      <c r="BE15" s="6"/>
      <c r="BF15" s="12"/>
      <c r="BG15" s="6"/>
      <c r="BI15" s="1"/>
      <c r="BJ15" s="6"/>
      <c r="BL15" s="54"/>
    </row>
    <row r="16" spans="1:64" x14ac:dyDescent="0.35">
      <c r="A16" s="1">
        <f t="shared" si="0"/>
        <v>44958</v>
      </c>
      <c r="B16" s="235">
        <v>44972</v>
      </c>
      <c r="C16" s="237">
        <v>2726063.41</v>
      </c>
      <c r="D16" s="237">
        <v>3766100.42</v>
      </c>
      <c r="E16" s="238">
        <v>6492163.8300000001</v>
      </c>
      <c r="G16" s="1">
        <f t="shared" si="1"/>
        <v>44958</v>
      </c>
      <c r="H16" s="98">
        <v>44972</v>
      </c>
      <c r="I16" s="232">
        <v>9472177.5299999993</v>
      </c>
      <c r="J16" s="232">
        <v>2176946.9</v>
      </c>
      <c r="K16" s="239">
        <v>11649124.43</v>
      </c>
      <c r="M16" s="1">
        <f t="shared" si="2"/>
        <v>44958</v>
      </c>
      <c r="N16" s="105">
        <v>44972</v>
      </c>
      <c r="O16" s="233">
        <v>28446247.370000001</v>
      </c>
      <c r="P16" s="233">
        <v>14715618.08</v>
      </c>
      <c r="Q16" s="240">
        <v>43161865.450000003</v>
      </c>
      <c r="S16" s="1">
        <v>44958</v>
      </c>
      <c r="T16" s="112">
        <v>44972</v>
      </c>
      <c r="U16" s="26"/>
      <c r="V16" s="26"/>
      <c r="W16" s="113"/>
      <c r="Y16" s="1">
        <v>44958</v>
      </c>
      <c r="Z16" s="117">
        <v>44972</v>
      </c>
      <c r="AA16" s="52"/>
      <c r="AB16" s="52"/>
      <c r="AC16" s="106"/>
      <c r="AE16" s="1">
        <v>44958</v>
      </c>
      <c r="AF16" s="91">
        <v>44972</v>
      </c>
      <c r="AG16" s="45"/>
      <c r="AH16" s="45"/>
      <c r="AI16" s="92"/>
      <c r="AK16" s="1">
        <v>44958</v>
      </c>
      <c r="AL16" s="117">
        <v>44972</v>
      </c>
      <c r="AM16" s="52"/>
      <c r="AN16" s="52"/>
      <c r="AO16" s="106"/>
      <c r="AQ16" s="1">
        <f t="shared" si="3"/>
        <v>44958</v>
      </c>
      <c r="AR16" s="121">
        <f t="shared" si="4"/>
        <v>44972</v>
      </c>
      <c r="AS16" s="120">
        <f t="shared" si="5"/>
        <v>40644488.310000002</v>
      </c>
      <c r="AT16" s="120">
        <f t="shared" si="6"/>
        <v>20658665.399999999</v>
      </c>
      <c r="AU16" s="120">
        <f t="shared" si="7"/>
        <v>61303153.710000001</v>
      </c>
      <c r="AV16" s="122">
        <f t="shared" si="8"/>
        <v>2</v>
      </c>
      <c r="AW16" s="122">
        <f t="shared" si="9"/>
        <v>2023</v>
      </c>
      <c r="BB16" s="55"/>
      <c r="BC16" s="6"/>
      <c r="BD16" s="6"/>
      <c r="BE16" s="6"/>
      <c r="BF16" s="12"/>
      <c r="BG16" s="6"/>
      <c r="BI16" s="1"/>
      <c r="BJ16" s="6"/>
      <c r="BL16" s="54"/>
    </row>
    <row r="17" spans="1:64" x14ac:dyDescent="0.35">
      <c r="A17" s="1">
        <f t="shared" si="0"/>
        <v>44986</v>
      </c>
      <c r="B17" s="235">
        <v>45000</v>
      </c>
      <c r="C17" s="237">
        <v>2728791.7</v>
      </c>
      <c r="D17" s="237">
        <v>3503277</v>
      </c>
      <c r="E17" s="238">
        <v>6232068.7000000002</v>
      </c>
      <c r="G17" s="1">
        <f t="shared" si="1"/>
        <v>44986</v>
      </c>
      <c r="H17" s="98">
        <v>45000</v>
      </c>
      <c r="I17" s="232">
        <v>9481643.0800000001</v>
      </c>
      <c r="J17" s="232">
        <v>1982739.97</v>
      </c>
      <c r="K17" s="239">
        <v>11464383.050000001</v>
      </c>
      <c r="M17" s="1">
        <f t="shared" si="2"/>
        <v>44986</v>
      </c>
      <c r="N17" s="105">
        <v>45000</v>
      </c>
      <c r="O17" s="233">
        <v>28792118.489999998</v>
      </c>
      <c r="P17" s="233">
        <v>13727025.199999999</v>
      </c>
      <c r="Q17" s="240">
        <v>42519143.689999998</v>
      </c>
      <c r="S17" s="1">
        <v>44986</v>
      </c>
      <c r="T17" s="112">
        <v>45000</v>
      </c>
      <c r="U17" s="26"/>
      <c r="V17" s="26"/>
      <c r="W17" s="113"/>
      <c r="Y17" s="1">
        <v>44986</v>
      </c>
      <c r="Z17" s="117">
        <v>45000</v>
      </c>
      <c r="AA17" s="52">
        <v>14674191.85</v>
      </c>
      <c r="AB17" s="52">
        <v>35834452.020000003</v>
      </c>
      <c r="AC17" s="106">
        <v>50508643.869999997</v>
      </c>
      <c r="AE17" s="1">
        <v>44986</v>
      </c>
      <c r="AF17" s="91">
        <v>45000</v>
      </c>
      <c r="AG17" s="45">
        <v>47077110</v>
      </c>
      <c r="AH17" s="45">
        <v>19628384.030000001</v>
      </c>
      <c r="AI17" s="92">
        <v>66705494.030000001</v>
      </c>
      <c r="AK17" s="1">
        <v>44986</v>
      </c>
      <c r="AL17" s="117">
        <v>45000</v>
      </c>
      <c r="AM17" s="52">
        <v>26175000</v>
      </c>
      <c r="AN17" s="52">
        <v>20082789.170000002</v>
      </c>
      <c r="AO17" s="106">
        <v>46257789.170000002</v>
      </c>
      <c r="AQ17" s="1">
        <f t="shared" si="3"/>
        <v>44986</v>
      </c>
      <c r="AR17" s="121">
        <f t="shared" si="4"/>
        <v>45000</v>
      </c>
      <c r="AS17" s="120">
        <f t="shared" si="5"/>
        <v>128928855.12</v>
      </c>
      <c r="AT17" s="120">
        <f t="shared" si="6"/>
        <v>94758667.390000001</v>
      </c>
      <c r="AU17" s="120">
        <f t="shared" si="7"/>
        <v>223687522.50999999</v>
      </c>
      <c r="AV17" s="122">
        <f t="shared" si="8"/>
        <v>3</v>
      </c>
      <c r="AW17" s="122">
        <f t="shared" si="9"/>
        <v>2023</v>
      </c>
      <c r="BB17" s="55"/>
      <c r="BC17" s="6"/>
      <c r="BD17" s="6"/>
      <c r="BE17" s="6"/>
      <c r="BF17" s="12"/>
      <c r="BG17" s="6"/>
      <c r="BI17" s="1"/>
      <c r="BJ17" s="6"/>
      <c r="BL17" s="54"/>
    </row>
    <row r="18" spans="1:64" x14ac:dyDescent="0.35">
      <c r="A18" s="1">
        <f t="shared" si="0"/>
        <v>45017</v>
      </c>
      <c r="B18" s="235">
        <v>45033</v>
      </c>
      <c r="C18" s="237">
        <v>2731901.84</v>
      </c>
      <c r="D18" s="237">
        <v>4118307.99</v>
      </c>
      <c r="E18" s="238">
        <v>6850209.8300000001</v>
      </c>
      <c r="G18" s="1">
        <f t="shared" si="1"/>
        <v>45017</v>
      </c>
      <c r="H18" s="98">
        <v>45033</v>
      </c>
      <c r="I18" s="232">
        <v>9492457.2300000004</v>
      </c>
      <c r="J18" s="232">
        <v>2280708.12</v>
      </c>
      <c r="K18" s="239">
        <v>11773165.35</v>
      </c>
      <c r="M18" s="1">
        <f t="shared" si="2"/>
        <v>45017</v>
      </c>
      <c r="N18" s="105">
        <v>45031</v>
      </c>
      <c r="O18" s="233">
        <v>27328224.48</v>
      </c>
      <c r="P18" s="233">
        <v>14585809.02</v>
      </c>
      <c r="Q18" s="240">
        <v>41914033.5</v>
      </c>
      <c r="S18" s="1">
        <v>45017</v>
      </c>
      <c r="T18" s="112">
        <v>45031</v>
      </c>
      <c r="U18" s="26"/>
      <c r="V18" s="26"/>
      <c r="W18" s="113"/>
      <c r="Y18" s="1">
        <v>45017</v>
      </c>
      <c r="Z18" s="117">
        <v>45031</v>
      </c>
      <c r="AA18" s="52"/>
      <c r="AB18" s="52"/>
      <c r="AC18" s="106"/>
      <c r="AE18" s="1">
        <v>45017</v>
      </c>
      <c r="AF18" s="91">
        <v>45031</v>
      </c>
      <c r="AG18" s="45"/>
      <c r="AH18" s="45"/>
      <c r="AI18" s="92"/>
      <c r="AK18" s="1">
        <v>45017</v>
      </c>
      <c r="AL18" s="117">
        <v>45031</v>
      </c>
      <c r="AM18" s="52"/>
      <c r="AN18" s="52"/>
      <c r="AO18" s="106"/>
      <c r="AQ18" s="1">
        <f t="shared" si="3"/>
        <v>45017</v>
      </c>
      <c r="AR18" s="121">
        <f t="shared" si="4"/>
        <v>45033</v>
      </c>
      <c r="AS18" s="120">
        <f t="shared" si="5"/>
        <v>39552583.549999997</v>
      </c>
      <c r="AT18" s="120">
        <f t="shared" si="6"/>
        <v>20984825.129999999</v>
      </c>
      <c r="AU18" s="120">
        <f t="shared" si="7"/>
        <v>60537408.68</v>
      </c>
      <c r="AV18" s="122">
        <f t="shared" si="8"/>
        <v>4</v>
      </c>
      <c r="AW18" s="122">
        <f t="shared" si="9"/>
        <v>2023</v>
      </c>
      <c r="BB18" s="55"/>
      <c r="BC18" s="6"/>
      <c r="BD18" s="6"/>
      <c r="BE18" s="6"/>
      <c r="BF18" s="12"/>
      <c r="BG18" s="6"/>
      <c r="BI18" s="1"/>
      <c r="BJ18" s="6"/>
      <c r="BL18" s="54"/>
    </row>
    <row r="19" spans="1:64" x14ac:dyDescent="0.35">
      <c r="A19" s="1">
        <f t="shared" si="0"/>
        <v>45047</v>
      </c>
      <c r="B19" s="235">
        <v>45061</v>
      </c>
      <c r="C19" s="237">
        <v>2734445.78</v>
      </c>
      <c r="D19" s="237">
        <v>3481281.36</v>
      </c>
      <c r="E19" s="238">
        <v>6215727.1399999997</v>
      </c>
      <c r="G19" s="1">
        <f t="shared" si="1"/>
        <v>45047</v>
      </c>
      <c r="H19" s="98">
        <v>45061</v>
      </c>
      <c r="I19" s="232">
        <v>9501323.3200000003</v>
      </c>
      <c r="J19" s="232">
        <v>1885205.45</v>
      </c>
      <c r="K19" s="239">
        <v>11386528.77</v>
      </c>
      <c r="M19" s="1">
        <f t="shared" si="2"/>
        <v>45047</v>
      </c>
      <c r="N19" s="105">
        <v>45061</v>
      </c>
      <c r="O19" s="233">
        <v>27156049.510000002</v>
      </c>
      <c r="P19" s="233">
        <v>14696206.869999999</v>
      </c>
      <c r="Q19" s="240">
        <v>41852256.380000003</v>
      </c>
      <c r="S19" s="1">
        <v>45047</v>
      </c>
      <c r="T19" s="112">
        <v>45061</v>
      </c>
      <c r="U19" s="26">
        <v>93835230.780000001</v>
      </c>
      <c r="V19" s="26">
        <v>62959371.560000002</v>
      </c>
      <c r="W19" s="113">
        <v>156794602.34</v>
      </c>
      <c r="Y19" s="1">
        <v>45047</v>
      </c>
      <c r="Z19" s="117">
        <v>45061</v>
      </c>
      <c r="AA19" s="52"/>
      <c r="AB19" s="52"/>
      <c r="AC19" s="106"/>
      <c r="AE19" s="1">
        <v>45047</v>
      </c>
      <c r="AF19" s="91">
        <v>45061</v>
      </c>
      <c r="AG19" s="45"/>
      <c r="AH19" s="45"/>
      <c r="AI19" s="92"/>
      <c r="AK19" s="1">
        <v>45047</v>
      </c>
      <c r="AL19" s="117">
        <v>45061</v>
      </c>
      <c r="AM19" s="52"/>
      <c r="AN19" s="52"/>
      <c r="AO19" s="106"/>
      <c r="AQ19" s="1">
        <f t="shared" si="3"/>
        <v>45047</v>
      </c>
      <c r="AR19" s="121">
        <f t="shared" si="4"/>
        <v>45061</v>
      </c>
      <c r="AS19" s="120">
        <f t="shared" si="5"/>
        <v>133227049.39</v>
      </c>
      <c r="AT19" s="120">
        <f t="shared" si="6"/>
        <v>83022065.24000001</v>
      </c>
      <c r="AU19" s="120">
        <f t="shared" si="7"/>
        <v>216249114.63</v>
      </c>
      <c r="AV19" s="122">
        <f t="shared" si="8"/>
        <v>5</v>
      </c>
      <c r="AW19" s="122">
        <f t="shared" si="9"/>
        <v>2023</v>
      </c>
      <c r="BB19" s="55"/>
      <c r="BC19" s="6"/>
      <c r="BD19" s="6"/>
      <c r="BE19" s="6"/>
      <c r="BF19" s="12"/>
      <c r="BG19" s="6"/>
      <c r="BI19" s="1"/>
      <c r="BJ19" s="6"/>
      <c r="BL19" s="54"/>
    </row>
    <row r="20" spans="1:64" x14ac:dyDescent="0.35">
      <c r="A20" s="1">
        <f t="shared" si="0"/>
        <v>45078</v>
      </c>
      <c r="B20" s="235">
        <v>45092</v>
      </c>
      <c r="C20" s="237">
        <v>2737262.28</v>
      </c>
      <c r="D20" s="237">
        <v>3843133.87</v>
      </c>
      <c r="E20" s="238">
        <v>6580396.1500000004</v>
      </c>
      <c r="G20" s="1">
        <f t="shared" si="1"/>
        <v>45078</v>
      </c>
      <c r="H20" s="98">
        <v>45092</v>
      </c>
      <c r="I20" s="232">
        <v>9511149.0099999998</v>
      </c>
      <c r="J20" s="232">
        <v>2033603.18</v>
      </c>
      <c r="K20" s="239">
        <v>11544752.189999999</v>
      </c>
      <c r="M20" s="1">
        <f t="shared" si="2"/>
        <v>45078</v>
      </c>
      <c r="N20" s="105">
        <v>45092</v>
      </c>
      <c r="O20" s="233">
        <v>26760951.789999999</v>
      </c>
      <c r="P20" s="233">
        <v>15314144.800000001</v>
      </c>
      <c r="Q20" s="240">
        <v>42075096.590000004</v>
      </c>
      <c r="S20" s="1">
        <v>45078</v>
      </c>
      <c r="T20" s="112">
        <v>45092</v>
      </c>
      <c r="U20" s="26"/>
      <c r="V20" s="26"/>
      <c r="W20" s="113"/>
      <c r="Y20" s="1">
        <v>45078</v>
      </c>
      <c r="Z20" s="117">
        <v>45092</v>
      </c>
      <c r="AA20" s="52"/>
      <c r="AB20" s="52"/>
      <c r="AC20" s="106"/>
      <c r="AE20" s="1">
        <v>45078</v>
      </c>
      <c r="AF20" s="91">
        <v>45092</v>
      </c>
      <c r="AG20" s="45"/>
      <c r="AH20" s="45"/>
      <c r="AI20" s="92"/>
      <c r="AK20" s="1">
        <v>45078</v>
      </c>
      <c r="AL20" s="117">
        <v>45092</v>
      </c>
      <c r="AM20" s="52"/>
      <c r="AN20" s="52"/>
      <c r="AO20" s="106"/>
      <c r="AQ20" s="1">
        <f t="shared" si="3"/>
        <v>45078</v>
      </c>
      <c r="AR20" s="121">
        <f t="shared" si="4"/>
        <v>45092</v>
      </c>
      <c r="AS20" s="120">
        <f t="shared" si="5"/>
        <v>39009363.079999998</v>
      </c>
      <c r="AT20" s="120">
        <f t="shared" si="6"/>
        <v>21190881.850000001</v>
      </c>
      <c r="AU20" s="120">
        <f t="shared" si="7"/>
        <v>60200244.930000007</v>
      </c>
      <c r="AV20" s="122">
        <f t="shared" si="8"/>
        <v>6</v>
      </c>
      <c r="AW20" s="122">
        <f t="shared" si="9"/>
        <v>2023</v>
      </c>
      <c r="BB20" s="55"/>
      <c r="BC20" s="6"/>
      <c r="BD20" s="6"/>
      <c r="BE20" s="6"/>
      <c r="BF20" s="12"/>
      <c r="BG20" s="6"/>
      <c r="BI20" s="1"/>
      <c r="BJ20" s="6"/>
      <c r="BL20" s="54"/>
    </row>
    <row r="21" spans="1:64" x14ac:dyDescent="0.35">
      <c r="A21" s="1">
        <f t="shared" si="0"/>
        <v>45108</v>
      </c>
      <c r="B21" s="235">
        <v>45124</v>
      </c>
      <c r="C21" s="237">
        <v>2739853.63</v>
      </c>
      <c r="D21" s="237">
        <v>3954483.96</v>
      </c>
      <c r="E21" s="238">
        <v>6694337.5899999999</v>
      </c>
      <c r="G21" s="1">
        <f t="shared" si="1"/>
        <v>45108</v>
      </c>
      <c r="H21" s="98">
        <v>45124</v>
      </c>
      <c r="I21" s="232">
        <v>9520196.4600000009</v>
      </c>
      <c r="J21" s="232">
        <v>2043177.26</v>
      </c>
      <c r="K21" s="239">
        <v>11563373.720000001</v>
      </c>
      <c r="M21" s="1">
        <f t="shared" si="2"/>
        <v>45108</v>
      </c>
      <c r="N21" s="105">
        <v>45122</v>
      </c>
      <c r="O21" s="233">
        <v>26342381.640000001</v>
      </c>
      <c r="P21" s="233">
        <v>14693394.41</v>
      </c>
      <c r="Q21" s="240">
        <v>41035776.049999997</v>
      </c>
      <c r="S21" s="1">
        <v>45108</v>
      </c>
      <c r="T21" s="112">
        <v>45122</v>
      </c>
      <c r="U21" s="26"/>
      <c r="V21" s="26"/>
      <c r="W21" s="113"/>
      <c r="Y21" s="1">
        <v>45108</v>
      </c>
      <c r="Z21" s="117">
        <v>45122</v>
      </c>
      <c r="AA21" s="52"/>
      <c r="AB21" s="52"/>
      <c r="AC21" s="106"/>
      <c r="AE21" s="1">
        <v>45108</v>
      </c>
      <c r="AF21" s="91">
        <v>45122</v>
      </c>
      <c r="AG21" s="45"/>
      <c r="AH21" s="45"/>
      <c r="AI21" s="92"/>
      <c r="AK21" s="1">
        <v>45108</v>
      </c>
      <c r="AL21" s="117">
        <v>45122</v>
      </c>
      <c r="AM21" s="52"/>
      <c r="AN21" s="52"/>
      <c r="AO21" s="106"/>
      <c r="AQ21" s="1">
        <f t="shared" si="3"/>
        <v>45108</v>
      </c>
      <c r="AR21" s="121">
        <f t="shared" si="4"/>
        <v>45124</v>
      </c>
      <c r="AS21" s="120">
        <f t="shared" si="5"/>
        <v>38602431.730000004</v>
      </c>
      <c r="AT21" s="120">
        <f t="shared" si="6"/>
        <v>20691055.629999999</v>
      </c>
      <c r="AU21" s="120">
        <f t="shared" si="7"/>
        <v>59293487.359999999</v>
      </c>
      <c r="AV21" s="122">
        <f t="shared" si="8"/>
        <v>7</v>
      </c>
      <c r="AW21" s="122">
        <f t="shared" si="9"/>
        <v>2023</v>
      </c>
      <c r="BB21" s="55"/>
      <c r="BC21" s="6"/>
      <c r="BD21" s="6"/>
      <c r="BE21" s="6"/>
      <c r="BF21" s="12"/>
      <c r="BG21" s="6"/>
      <c r="BI21" s="1"/>
      <c r="BJ21" s="6"/>
      <c r="BL21" s="54"/>
    </row>
    <row r="22" spans="1:64" ht="15" thickBot="1" x14ac:dyDescent="0.4">
      <c r="A22" s="1">
        <f t="shared" si="0"/>
        <v>45139</v>
      </c>
      <c r="B22" s="235">
        <v>45153</v>
      </c>
      <c r="C22" s="237">
        <v>2741915.64</v>
      </c>
      <c r="D22" s="237">
        <v>3570229.89</v>
      </c>
      <c r="E22" s="238">
        <v>6312145.5300000003</v>
      </c>
      <c r="G22" s="1">
        <f t="shared" si="1"/>
        <v>45139</v>
      </c>
      <c r="H22" s="98">
        <v>45153</v>
      </c>
      <c r="I22" s="232">
        <v>9527400.2100000009</v>
      </c>
      <c r="J22" s="232">
        <v>1799710.82</v>
      </c>
      <c r="K22" s="239">
        <v>11327111.029999999</v>
      </c>
      <c r="M22" s="1">
        <f t="shared" si="2"/>
        <v>45139</v>
      </c>
      <c r="N22" s="105">
        <v>45153</v>
      </c>
      <c r="O22" s="233">
        <v>27191737.57</v>
      </c>
      <c r="P22" s="233">
        <v>16630375.869999999</v>
      </c>
      <c r="Q22" s="240">
        <v>43822113.439999998</v>
      </c>
      <c r="S22" s="1">
        <v>45139</v>
      </c>
      <c r="T22" s="114">
        <v>45153</v>
      </c>
      <c r="U22" s="115"/>
      <c r="V22" s="115"/>
      <c r="W22" s="116"/>
      <c r="Y22" s="1">
        <v>45139</v>
      </c>
      <c r="Z22" s="118">
        <v>45153</v>
      </c>
      <c r="AA22" s="108"/>
      <c r="AB22" s="108"/>
      <c r="AC22" s="109"/>
      <c r="AE22" s="1">
        <v>45139</v>
      </c>
      <c r="AF22" s="93">
        <v>45153</v>
      </c>
      <c r="AG22" s="94"/>
      <c r="AH22" s="94"/>
      <c r="AI22" s="95"/>
      <c r="AK22" s="1">
        <v>45139</v>
      </c>
      <c r="AL22" s="118">
        <v>45153</v>
      </c>
      <c r="AM22" s="108"/>
      <c r="AN22" s="108"/>
      <c r="AO22" s="109"/>
      <c r="AQ22" s="1">
        <f t="shared" si="3"/>
        <v>45139</v>
      </c>
      <c r="AR22" s="121">
        <f t="shared" si="4"/>
        <v>45153</v>
      </c>
      <c r="AS22" s="120">
        <f t="shared" si="5"/>
        <v>39461053.420000002</v>
      </c>
      <c r="AT22" s="120">
        <f t="shared" si="6"/>
        <v>22000316.579999998</v>
      </c>
      <c r="AU22" s="120">
        <f t="shared" si="7"/>
        <v>61461370</v>
      </c>
      <c r="AV22" s="122">
        <f t="shared" si="8"/>
        <v>8</v>
      </c>
      <c r="AW22" s="122">
        <f t="shared" si="9"/>
        <v>2023</v>
      </c>
      <c r="BB22" s="55"/>
      <c r="BC22" s="6"/>
      <c r="BD22" s="6"/>
      <c r="BE22" s="6"/>
      <c r="BF22" s="12"/>
      <c r="BG22" s="6"/>
      <c r="BI22" s="1"/>
      <c r="BJ22" s="6"/>
      <c r="BL22" s="54"/>
    </row>
    <row r="23" spans="1:64" x14ac:dyDescent="0.35">
      <c r="A23" s="1">
        <f t="shared" si="0"/>
        <v>45170</v>
      </c>
      <c r="B23" s="235">
        <v>45184</v>
      </c>
      <c r="C23" s="237">
        <v>2744119.86</v>
      </c>
      <c r="D23" s="237">
        <v>3803992.82</v>
      </c>
      <c r="E23" s="238">
        <v>6548112.6799999997</v>
      </c>
      <c r="G23" s="1">
        <f t="shared" si="1"/>
        <v>45170</v>
      </c>
      <c r="H23" s="98">
        <v>45184</v>
      </c>
      <c r="I23" s="232">
        <v>9535106.8200000003</v>
      </c>
      <c r="J23" s="232">
        <v>1869265.49</v>
      </c>
      <c r="K23" s="239">
        <v>11404372.310000001</v>
      </c>
      <c r="M23" s="1">
        <f t="shared" si="2"/>
        <v>45170</v>
      </c>
      <c r="N23" s="105">
        <v>45184</v>
      </c>
      <c r="O23" s="233">
        <v>26911455.289999999</v>
      </c>
      <c r="P23" s="233">
        <v>17064462.760000002</v>
      </c>
      <c r="Q23" s="240">
        <v>43975918.049999997</v>
      </c>
      <c r="S23">
        <v>45170</v>
      </c>
      <c r="T23" s="88">
        <v>45184</v>
      </c>
      <c r="U23" s="31"/>
      <c r="V23" s="31"/>
      <c r="W23" s="31"/>
      <c r="Y23">
        <v>45170</v>
      </c>
      <c r="Z23">
        <v>45184</v>
      </c>
      <c r="AA23" s="31">
        <v>13686942.92</v>
      </c>
      <c r="AB23" s="31">
        <v>37034990.93</v>
      </c>
      <c r="AC23" s="31">
        <v>50721933.850000001</v>
      </c>
      <c r="AE23">
        <v>45170</v>
      </c>
      <c r="AF23">
        <v>45184</v>
      </c>
      <c r="AG23" s="31">
        <v>43884000</v>
      </c>
      <c r="AH23" s="31">
        <v>20540787.59</v>
      </c>
      <c r="AI23" s="31">
        <v>64424787.590000004</v>
      </c>
      <c r="AK23">
        <v>45170</v>
      </c>
      <c r="AL23">
        <v>45184</v>
      </c>
      <c r="AM23" s="31">
        <v>48801579.600000001</v>
      </c>
      <c r="AN23" s="31">
        <v>23082886.25</v>
      </c>
      <c r="AO23" s="31">
        <v>71884465.849999994</v>
      </c>
      <c r="AQ23" s="1">
        <f t="shared" si="3"/>
        <v>45170</v>
      </c>
      <c r="AR23" s="121">
        <f t="shared" si="4"/>
        <v>45184</v>
      </c>
      <c r="AS23" s="120">
        <f t="shared" si="5"/>
        <v>145563204.49000001</v>
      </c>
      <c r="AT23" s="120">
        <f t="shared" si="6"/>
        <v>103396385.84</v>
      </c>
      <c r="AU23" s="120">
        <f t="shared" si="7"/>
        <v>248959590.33000001</v>
      </c>
      <c r="AV23" s="122">
        <f t="shared" si="8"/>
        <v>9</v>
      </c>
      <c r="AW23" s="122">
        <f t="shared" si="9"/>
        <v>2023</v>
      </c>
      <c r="BB23" s="55"/>
      <c r="BC23" s="6"/>
      <c r="BD23" s="6"/>
      <c r="BE23" s="6"/>
      <c r="BF23" s="12"/>
      <c r="BG23" s="6"/>
      <c r="BI23" s="1"/>
      <c r="BJ23" s="6"/>
      <c r="BL23" s="54"/>
    </row>
    <row r="24" spans="1:64" x14ac:dyDescent="0.35">
      <c r="A24" s="1">
        <f t="shared" si="0"/>
        <v>45200</v>
      </c>
      <c r="B24" s="235">
        <v>45215</v>
      </c>
      <c r="C24" s="237">
        <v>2745850.06</v>
      </c>
      <c r="D24" s="237">
        <v>3790124.65</v>
      </c>
      <c r="E24" s="238">
        <v>6535974.71</v>
      </c>
      <c r="G24" s="1">
        <f t="shared" si="1"/>
        <v>45200</v>
      </c>
      <c r="H24" s="98">
        <v>45215</v>
      </c>
      <c r="I24" s="232">
        <v>9541144.0500000007</v>
      </c>
      <c r="J24" s="232">
        <v>1813926.52</v>
      </c>
      <c r="K24" s="239">
        <v>11355070.57</v>
      </c>
      <c r="M24" s="1">
        <f t="shared" si="2"/>
        <v>45200</v>
      </c>
      <c r="N24" s="105">
        <v>45214</v>
      </c>
      <c r="O24" s="233">
        <v>24815889.91</v>
      </c>
      <c r="P24" s="233">
        <v>14026852.199999999</v>
      </c>
      <c r="Q24" s="240">
        <v>38842742.109999999</v>
      </c>
      <c r="S24">
        <v>45200</v>
      </c>
      <c r="T24" s="88">
        <v>45214</v>
      </c>
      <c r="U24" s="31"/>
      <c r="V24" s="31"/>
      <c r="W24" s="31"/>
      <c r="Y24">
        <v>45200</v>
      </c>
      <c r="Z24">
        <v>45214</v>
      </c>
      <c r="AA24" s="31"/>
      <c r="AB24" s="31"/>
      <c r="AC24" s="31"/>
      <c r="AE24">
        <v>45200</v>
      </c>
      <c r="AF24">
        <v>45214</v>
      </c>
      <c r="AG24" s="31"/>
      <c r="AH24" s="31"/>
      <c r="AI24" s="31"/>
      <c r="AK24">
        <v>45200</v>
      </c>
      <c r="AL24">
        <v>45214</v>
      </c>
      <c r="AM24" s="31"/>
      <c r="AN24" s="31"/>
      <c r="AO24" s="31"/>
      <c r="AQ24" s="1">
        <f t="shared" si="3"/>
        <v>45200</v>
      </c>
      <c r="AR24" s="121">
        <f t="shared" si="4"/>
        <v>45215</v>
      </c>
      <c r="AS24" s="120">
        <f t="shared" si="5"/>
        <v>37102884.020000003</v>
      </c>
      <c r="AT24" s="120">
        <f t="shared" si="6"/>
        <v>19630903.369999997</v>
      </c>
      <c r="AU24" s="120">
        <f t="shared" si="7"/>
        <v>56733787.390000001</v>
      </c>
      <c r="AV24" s="122">
        <f t="shared" si="8"/>
        <v>10</v>
      </c>
      <c r="AW24" s="122">
        <f t="shared" si="9"/>
        <v>2023</v>
      </c>
      <c r="BB24" s="55"/>
      <c r="BC24" s="6"/>
      <c r="BD24" s="6"/>
      <c r="BE24" s="6"/>
      <c r="BF24" s="12"/>
      <c r="BG24" s="6"/>
      <c r="BI24" s="1"/>
      <c r="BJ24" s="6"/>
      <c r="BL24" s="54"/>
    </row>
    <row r="25" spans="1:64" x14ac:dyDescent="0.35">
      <c r="A25" s="1">
        <f t="shared" si="0"/>
        <v>45231</v>
      </c>
      <c r="B25" s="235">
        <v>45246</v>
      </c>
      <c r="C25" s="237">
        <v>2747074.63</v>
      </c>
      <c r="D25" s="237">
        <v>3775541.05</v>
      </c>
      <c r="E25" s="238">
        <v>6522615.6799999997</v>
      </c>
      <c r="G25" s="1">
        <f t="shared" si="1"/>
        <v>45231</v>
      </c>
      <c r="H25" s="98">
        <v>45246</v>
      </c>
      <c r="I25" s="232">
        <v>9545396.9900000002</v>
      </c>
      <c r="J25" s="232">
        <v>1758187.38</v>
      </c>
      <c r="K25" s="239">
        <v>11303584.369999999</v>
      </c>
      <c r="M25" s="1">
        <f t="shared" si="2"/>
        <v>45231</v>
      </c>
      <c r="N25" s="105">
        <v>45245</v>
      </c>
      <c r="O25" s="233">
        <v>26766459.280000001</v>
      </c>
      <c r="P25" s="233">
        <v>15624960.9</v>
      </c>
      <c r="Q25" s="240">
        <v>42391420.18</v>
      </c>
      <c r="S25">
        <v>45231</v>
      </c>
      <c r="T25" s="88">
        <v>45245</v>
      </c>
      <c r="U25" s="31">
        <v>92250782.530000001</v>
      </c>
      <c r="V25" s="31">
        <v>69046940.609999999</v>
      </c>
      <c r="W25" s="31">
        <v>161297723.13999999</v>
      </c>
      <c r="Y25">
        <v>45231</v>
      </c>
      <c r="Z25">
        <v>45245</v>
      </c>
      <c r="AA25" s="31"/>
      <c r="AB25" s="31"/>
      <c r="AC25" s="31"/>
      <c r="AE25">
        <v>45231</v>
      </c>
      <c r="AF25">
        <v>45245</v>
      </c>
      <c r="AG25" s="31"/>
      <c r="AH25" s="31"/>
      <c r="AI25" s="31"/>
      <c r="AK25">
        <v>45231</v>
      </c>
      <c r="AL25">
        <v>45245</v>
      </c>
      <c r="AM25" s="31"/>
      <c r="AN25" s="31"/>
      <c r="AO25" s="31"/>
      <c r="AQ25" s="1">
        <f t="shared" si="3"/>
        <v>45231</v>
      </c>
      <c r="AR25" s="121">
        <f t="shared" si="4"/>
        <v>45246</v>
      </c>
      <c r="AS25" s="120">
        <f t="shared" si="5"/>
        <v>131309713.43000001</v>
      </c>
      <c r="AT25" s="120">
        <f t="shared" si="6"/>
        <v>90205629.939999998</v>
      </c>
      <c r="AU25" s="120">
        <f t="shared" si="7"/>
        <v>221515343.36999997</v>
      </c>
      <c r="AV25" s="122">
        <f t="shared" si="8"/>
        <v>11</v>
      </c>
      <c r="AW25" s="122">
        <f t="shared" si="9"/>
        <v>2023</v>
      </c>
      <c r="BB25" s="55"/>
      <c r="BC25" s="6"/>
      <c r="BD25" s="6"/>
      <c r="BE25" s="6"/>
      <c r="BF25" s="12"/>
      <c r="BG25" s="6"/>
      <c r="BI25" s="1"/>
      <c r="BJ25" s="6"/>
      <c r="BL25" s="54"/>
    </row>
    <row r="26" spans="1:64" x14ac:dyDescent="0.35">
      <c r="A26" s="1">
        <f t="shared" si="0"/>
        <v>45261</v>
      </c>
      <c r="B26" s="235">
        <v>45275</v>
      </c>
      <c r="C26" s="237">
        <v>2748220.19</v>
      </c>
      <c r="D26" s="237">
        <v>3517529.41</v>
      </c>
      <c r="E26" s="238">
        <v>6265749.5999999996</v>
      </c>
      <c r="G26" s="1">
        <f t="shared" si="1"/>
        <v>45261</v>
      </c>
      <c r="H26" s="98">
        <v>45275</v>
      </c>
      <c r="I26" s="232">
        <v>9549377.2599999998</v>
      </c>
      <c r="J26" s="232">
        <v>1592216.54</v>
      </c>
      <c r="K26" s="239">
        <v>11141593.800000001</v>
      </c>
      <c r="M26" s="1">
        <f t="shared" si="2"/>
        <v>45261</v>
      </c>
      <c r="N26" s="105">
        <v>45275</v>
      </c>
      <c r="O26" s="233">
        <v>26898639.32</v>
      </c>
      <c r="P26" s="233">
        <v>15106611.85</v>
      </c>
      <c r="Q26" s="240">
        <v>42005251.170000002</v>
      </c>
      <c r="S26">
        <v>45261</v>
      </c>
      <c r="T26" s="88">
        <v>45275</v>
      </c>
      <c r="U26" s="31"/>
      <c r="V26" s="31"/>
      <c r="W26" s="31"/>
      <c r="Y26">
        <v>45261</v>
      </c>
      <c r="Z26">
        <v>45275</v>
      </c>
      <c r="AA26" s="31"/>
      <c r="AB26" s="31"/>
      <c r="AC26" s="31"/>
      <c r="AE26">
        <v>45261</v>
      </c>
      <c r="AF26">
        <v>45275</v>
      </c>
      <c r="AG26" s="31"/>
      <c r="AH26" s="31"/>
      <c r="AI26" s="31"/>
      <c r="AK26">
        <v>45261</v>
      </c>
      <c r="AL26">
        <v>45275</v>
      </c>
      <c r="AM26" s="31"/>
      <c r="AN26" s="31"/>
      <c r="AO26" s="31"/>
      <c r="AQ26" s="1">
        <f t="shared" si="3"/>
        <v>45261</v>
      </c>
      <c r="AR26" s="121">
        <f t="shared" si="4"/>
        <v>45275</v>
      </c>
      <c r="AS26" s="120">
        <f t="shared" si="5"/>
        <v>39196236.769999996</v>
      </c>
      <c r="AT26" s="120">
        <f t="shared" si="6"/>
        <v>20216357.800000001</v>
      </c>
      <c r="AU26" s="120">
        <f t="shared" si="7"/>
        <v>59412594.57</v>
      </c>
      <c r="AV26" s="122">
        <f t="shared" si="8"/>
        <v>12</v>
      </c>
      <c r="AW26" s="122">
        <f t="shared" si="9"/>
        <v>2023</v>
      </c>
      <c r="BB26" s="55"/>
      <c r="BC26" s="6"/>
      <c r="BD26" s="6"/>
      <c r="BE26" s="6"/>
      <c r="BF26" s="12"/>
      <c r="BG26" s="6"/>
      <c r="BI26" s="1"/>
      <c r="BJ26" s="6"/>
      <c r="BL26" s="54"/>
    </row>
    <row r="27" spans="1:64" x14ac:dyDescent="0.35">
      <c r="A27" s="1">
        <f t="shared" si="0"/>
        <v>45292</v>
      </c>
      <c r="B27" s="91">
        <v>45306</v>
      </c>
      <c r="C27" s="45">
        <v>2749426.33</v>
      </c>
      <c r="D27" s="45">
        <v>3746198.8600000003</v>
      </c>
      <c r="E27" s="92">
        <v>6495625.1900000004</v>
      </c>
      <c r="F27" s="33"/>
      <c r="G27" s="1">
        <f t="shared" si="1"/>
        <v>45292</v>
      </c>
      <c r="H27" s="98">
        <v>45306</v>
      </c>
      <c r="I27" s="47">
        <v>9553564.1199999992</v>
      </c>
      <c r="J27" s="47">
        <v>1646499.53</v>
      </c>
      <c r="K27" s="99">
        <v>11200063.649999999</v>
      </c>
      <c r="M27" s="1">
        <f t="shared" si="2"/>
        <v>45292</v>
      </c>
      <c r="N27" s="105">
        <v>45306</v>
      </c>
      <c r="O27" s="52">
        <v>27281410.700000003</v>
      </c>
      <c r="P27" s="52">
        <v>15460757.549999997</v>
      </c>
      <c r="Q27" s="106">
        <v>42742168.25</v>
      </c>
      <c r="S27">
        <v>45292</v>
      </c>
      <c r="T27" s="88">
        <v>45306</v>
      </c>
      <c r="U27" s="31">
        <v>0</v>
      </c>
      <c r="V27" s="31">
        <v>0</v>
      </c>
      <c r="W27" s="31">
        <v>0</v>
      </c>
      <c r="Y27">
        <v>45292</v>
      </c>
      <c r="Z27">
        <v>45306</v>
      </c>
      <c r="AA27" s="31">
        <v>0</v>
      </c>
      <c r="AB27" s="31">
        <v>0</v>
      </c>
      <c r="AC27" s="31">
        <v>0</v>
      </c>
      <c r="AE27">
        <v>45292</v>
      </c>
      <c r="AF27">
        <v>45306</v>
      </c>
      <c r="AG27" s="31">
        <v>0</v>
      </c>
      <c r="AH27" s="31">
        <v>0</v>
      </c>
      <c r="AI27" s="31">
        <v>0</v>
      </c>
      <c r="AK27">
        <v>45292</v>
      </c>
      <c r="AL27">
        <v>45306</v>
      </c>
      <c r="AM27" s="31">
        <v>0</v>
      </c>
      <c r="AN27" s="31">
        <v>0</v>
      </c>
      <c r="AO27" s="31">
        <v>0</v>
      </c>
      <c r="AQ27" s="1">
        <f t="shared" si="3"/>
        <v>45292</v>
      </c>
      <c r="AR27" s="121">
        <f t="shared" si="4"/>
        <v>45306</v>
      </c>
      <c r="AS27" s="120">
        <f t="shared" si="5"/>
        <v>39584401.150000006</v>
      </c>
      <c r="AT27" s="120">
        <f t="shared" si="6"/>
        <v>20853455.939999998</v>
      </c>
      <c r="AU27" s="120">
        <f t="shared" si="7"/>
        <v>60437857.090000004</v>
      </c>
      <c r="AV27" s="122">
        <f t="shared" si="8"/>
        <v>1</v>
      </c>
      <c r="AW27" s="122">
        <f t="shared" si="9"/>
        <v>2024</v>
      </c>
      <c r="BB27" s="55"/>
      <c r="BC27" s="6"/>
      <c r="BD27" s="6"/>
      <c r="BE27" s="6"/>
      <c r="BF27" s="12"/>
      <c r="BG27" s="6"/>
      <c r="BI27" s="1"/>
      <c r="BJ27" s="6"/>
      <c r="BL27" s="54"/>
    </row>
    <row r="28" spans="1:64" x14ac:dyDescent="0.35">
      <c r="A28" s="1">
        <f t="shared" si="0"/>
        <v>45323</v>
      </c>
      <c r="B28" s="91">
        <v>45337</v>
      </c>
      <c r="C28" s="45">
        <v>2750610.08</v>
      </c>
      <c r="D28" s="45">
        <v>3731516.92</v>
      </c>
      <c r="E28" s="92">
        <v>6482127</v>
      </c>
      <c r="F28" s="33"/>
      <c r="G28" s="1">
        <f t="shared" si="1"/>
        <v>45323</v>
      </c>
      <c r="H28" s="98">
        <v>45337</v>
      </c>
      <c r="I28" s="47">
        <v>9555417.2999999989</v>
      </c>
      <c r="J28" s="47">
        <v>1590211.8699999999</v>
      </c>
      <c r="K28" s="99">
        <v>11145629.169999998</v>
      </c>
      <c r="M28" s="1">
        <f t="shared" si="2"/>
        <v>45323</v>
      </c>
      <c r="N28" s="105">
        <v>45337</v>
      </c>
      <c r="O28" s="52">
        <v>27445534.240000002</v>
      </c>
      <c r="P28" s="52">
        <v>15097890.100000001</v>
      </c>
      <c r="Q28" s="106">
        <v>42543424.340000004</v>
      </c>
      <c r="S28">
        <v>45323</v>
      </c>
      <c r="T28" s="88">
        <v>45337</v>
      </c>
      <c r="U28" s="31">
        <v>0</v>
      </c>
      <c r="V28" s="31">
        <v>0</v>
      </c>
      <c r="W28" s="31">
        <v>0</v>
      </c>
      <c r="Y28">
        <v>45323</v>
      </c>
      <c r="Z28">
        <v>45337</v>
      </c>
      <c r="AA28" s="31">
        <v>0</v>
      </c>
      <c r="AB28" s="31">
        <v>0</v>
      </c>
      <c r="AC28" s="31">
        <v>0</v>
      </c>
      <c r="AE28">
        <v>45323</v>
      </c>
      <c r="AF28">
        <v>45337</v>
      </c>
      <c r="AG28" s="31">
        <v>0</v>
      </c>
      <c r="AH28" s="31">
        <v>0</v>
      </c>
      <c r="AI28" s="31">
        <v>0</v>
      </c>
      <c r="AK28">
        <v>45323</v>
      </c>
      <c r="AL28">
        <v>45337</v>
      </c>
      <c r="AM28" s="31">
        <v>0</v>
      </c>
      <c r="AN28" s="31">
        <v>0</v>
      </c>
      <c r="AO28" s="31">
        <v>0</v>
      </c>
      <c r="AQ28" s="1">
        <f t="shared" si="3"/>
        <v>45323</v>
      </c>
      <c r="AR28" s="121">
        <f t="shared" si="4"/>
        <v>45337</v>
      </c>
      <c r="AS28" s="120">
        <f t="shared" si="5"/>
        <v>39751561.620000005</v>
      </c>
      <c r="AT28" s="120">
        <f t="shared" si="6"/>
        <v>20419618.890000001</v>
      </c>
      <c r="AU28" s="120">
        <f t="shared" si="7"/>
        <v>60171180.510000005</v>
      </c>
      <c r="AV28" s="122">
        <f t="shared" si="8"/>
        <v>2</v>
      </c>
      <c r="AW28" s="122">
        <f t="shared" si="9"/>
        <v>2024</v>
      </c>
      <c r="BB28" s="55"/>
      <c r="BC28" s="6"/>
      <c r="BD28" s="6"/>
      <c r="BE28" s="6"/>
      <c r="BF28" s="12"/>
      <c r="BG28" s="6"/>
      <c r="BI28" s="1"/>
      <c r="BJ28" s="6"/>
      <c r="BL28" s="54"/>
    </row>
    <row r="29" spans="1:64" x14ac:dyDescent="0.35">
      <c r="A29" s="1">
        <f t="shared" si="0"/>
        <v>45352</v>
      </c>
      <c r="B29" s="91">
        <v>45366</v>
      </c>
      <c r="C29" s="45">
        <v>2751717.45</v>
      </c>
      <c r="D29" s="45">
        <v>3476266.52</v>
      </c>
      <c r="E29" s="92">
        <v>6227983.9700000007</v>
      </c>
      <c r="F29" s="33"/>
      <c r="G29" s="1">
        <f t="shared" si="1"/>
        <v>45352</v>
      </c>
      <c r="H29" s="98">
        <v>45366</v>
      </c>
      <c r="I29" s="47">
        <v>9559257.209999999</v>
      </c>
      <c r="J29" s="47">
        <v>1434965.3800000001</v>
      </c>
      <c r="K29" s="99">
        <v>10994222.59</v>
      </c>
      <c r="M29" s="1">
        <f t="shared" si="2"/>
        <v>45352</v>
      </c>
      <c r="N29" s="105">
        <v>45366</v>
      </c>
      <c r="O29" s="52">
        <v>27516581.049999997</v>
      </c>
      <c r="P29" s="52">
        <v>14040890.52</v>
      </c>
      <c r="Q29" s="106">
        <v>41557471.569999993</v>
      </c>
      <c r="S29">
        <v>45352</v>
      </c>
      <c r="T29" s="88">
        <v>45366</v>
      </c>
      <c r="U29" s="31">
        <v>0</v>
      </c>
      <c r="V29" s="31">
        <v>0</v>
      </c>
      <c r="W29" s="31">
        <v>0</v>
      </c>
      <c r="Y29">
        <v>45352</v>
      </c>
      <c r="Z29">
        <v>45366</v>
      </c>
      <c r="AA29" s="31">
        <v>20984040</v>
      </c>
      <c r="AB29" s="31">
        <v>37467306.270000003</v>
      </c>
      <c r="AC29" s="31">
        <v>58451346.270000003</v>
      </c>
      <c r="AE29">
        <v>45352</v>
      </c>
      <c r="AF29">
        <v>45366</v>
      </c>
      <c r="AG29" s="31">
        <v>19984800</v>
      </c>
      <c r="AH29" s="31">
        <v>14897948.699999999</v>
      </c>
      <c r="AI29" s="31">
        <v>34882748.700000003</v>
      </c>
      <c r="AK29">
        <v>45352</v>
      </c>
      <c r="AL29">
        <v>45366</v>
      </c>
      <c r="AM29" s="31">
        <v>49962000</v>
      </c>
      <c r="AN29" s="31">
        <v>20845591.050000001</v>
      </c>
      <c r="AO29" s="31">
        <v>70807591.049999997</v>
      </c>
      <c r="AQ29" s="1">
        <f t="shared" si="3"/>
        <v>45352</v>
      </c>
      <c r="AR29" s="121">
        <f t="shared" si="4"/>
        <v>45366</v>
      </c>
      <c r="AS29" s="120">
        <f t="shared" si="5"/>
        <v>130758395.70999999</v>
      </c>
      <c r="AT29" s="120">
        <f t="shared" si="6"/>
        <v>92162968.439999998</v>
      </c>
      <c r="AU29" s="120">
        <f t="shared" si="7"/>
        <v>222921364.15000004</v>
      </c>
      <c r="AV29" s="122">
        <f t="shared" si="8"/>
        <v>3</v>
      </c>
      <c r="AW29" s="122">
        <f t="shared" si="9"/>
        <v>2024</v>
      </c>
      <c r="BB29" s="55"/>
      <c r="BC29" s="6"/>
      <c r="BD29" s="6"/>
      <c r="BE29" s="6"/>
      <c r="BF29" s="12"/>
      <c r="BG29" s="6"/>
      <c r="BI29" s="1"/>
      <c r="BJ29" s="6"/>
      <c r="BL29" s="54"/>
    </row>
    <row r="30" spans="1:64" x14ac:dyDescent="0.35">
      <c r="A30" s="1">
        <f t="shared" si="0"/>
        <v>45383</v>
      </c>
      <c r="B30" s="91">
        <v>45397</v>
      </c>
      <c r="C30" s="45">
        <v>2753048.6799999997</v>
      </c>
      <c r="D30" s="45">
        <v>3702206.61</v>
      </c>
      <c r="E30" s="92">
        <v>6455255.2899999991</v>
      </c>
      <c r="F30" s="33"/>
      <c r="G30" s="1">
        <f t="shared" si="1"/>
        <v>45383</v>
      </c>
      <c r="H30" s="98">
        <v>45397</v>
      </c>
      <c r="I30" s="47">
        <v>9563852.0699999984</v>
      </c>
      <c r="J30" s="47">
        <v>1478301.52</v>
      </c>
      <c r="K30" s="99">
        <v>11042153.589999998</v>
      </c>
      <c r="M30" s="1">
        <f t="shared" si="2"/>
        <v>45383</v>
      </c>
      <c r="N30" s="105">
        <v>45397</v>
      </c>
      <c r="O30" s="52">
        <v>28483698.369999997</v>
      </c>
      <c r="P30" s="52">
        <v>15404517.550000001</v>
      </c>
      <c r="Q30" s="106">
        <v>43888215.920000002</v>
      </c>
      <c r="S30">
        <v>45383</v>
      </c>
      <c r="T30" s="88">
        <v>45397</v>
      </c>
      <c r="U30" s="31">
        <v>0</v>
      </c>
      <c r="V30" s="31">
        <v>0</v>
      </c>
      <c r="W30" s="31">
        <v>0</v>
      </c>
      <c r="Y30">
        <v>45383</v>
      </c>
      <c r="Z30">
        <v>45397</v>
      </c>
      <c r="AA30" s="31">
        <v>0</v>
      </c>
      <c r="AB30" s="31">
        <v>0</v>
      </c>
      <c r="AC30" s="31">
        <v>0</v>
      </c>
      <c r="AE30">
        <v>45383</v>
      </c>
      <c r="AF30">
        <v>45397</v>
      </c>
      <c r="AG30" s="31">
        <v>0</v>
      </c>
      <c r="AH30" s="31">
        <v>0</v>
      </c>
      <c r="AI30" s="31">
        <v>0</v>
      </c>
      <c r="AK30">
        <v>45383</v>
      </c>
      <c r="AL30">
        <v>45397</v>
      </c>
      <c r="AM30" s="31">
        <v>0</v>
      </c>
      <c r="AN30" s="31">
        <v>0</v>
      </c>
      <c r="AO30" s="31">
        <v>0</v>
      </c>
      <c r="AQ30" s="1">
        <f t="shared" si="3"/>
        <v>45383</v>
      </c>
      <c r="AR30" s="121">
        <f t="shared" si="4"/>
        <v>45397</v>
      </c>
      <c r="AS30" s="120">
        <f t="shared" si="5"/>
        <v>40800599.119999997</v>
      </c>
      <c r="AT30" s="120">
        <f t="shared" si="6"/>
        <v>20585025.68</v>
      </c>
      <c r="AU30" s="120">
        <f t="shared" si="7"/>
        <v>61385624.799999997</v>
      </c>
      <c r="AV30" s="122">
        <f t="shared" si="8"/>
        <v>4</v>
      </c>
      <c r="AW30" s="122">
        <f t="shared" si="9"/>
        <v>2024</v>
      </c>
      <c r="BB30" s="55"/>
      <c r="BC30" s="6"/>
      <c r="BD30" s="6"/>
      <c r="BE30" s="6"/>
      <c r="BF30" s="12"/>
      <c r="BG30" s="6"/>
      <c r="BI30" s="1"/>
      <c r="BJ30" s="6"/>
      <c r="BL30" s="54"/>
    </row>
    <row r="31" spans="1:64" x14ac:dyDescent="0.35">
      <c r="A31" s="1">
        <f t="shared" si="0"/>
        <v>45413</v>
      </c>
      <c r="B31" s="91">
        <v>45427</v>
      </c>
      <c r="C31" s="45">
        <v>2755288.4499999997</v>
      </c>
      <c r="D31" s="45">
        <v>3569558.97</v>
      </c>
      <c r="E31" s="92">
        <v>6324847.4199999999</v>
      </c>
      <c r="F31" s="33"/>
      <c r="G31" s="1">
        <f t="shared" si="1"/>
        <v>45413</v>
      </c>
      <c r="H31" s="98">
        <v>45427</v>
      </c>
      <c r="I31" s="47">
        <v>9566530.7000000011</v>
      </c>
      <c r="J31" s="47">
        <v>1376039.1</v>
      </c>
      <c r="K31" s="99">
        <v>10942569.800000001</v>
      </c>
      <c r="M31" s="1">
        <f t="shared" si="2"/>
        <v>45413</v>
      </c>
      <c r="N31" s="105">
        <v>45427</v>
      </c>
      <c r="O31" s="52">
        <v>28868122.020000003</v>
      </c>
      <c r="P31" s="52">
        <v>14979097.879999999</v>
      </c>
      <c r="Q31" s="106">
        <v>43847219.900000006</v>
      </c>
      <c r="S31">
        <v>45413</v>
      </c>
      <c r="T31" s="88">
        <v>45427</v>
      </c>
      <c r="U31" s="31">
        <v>99574148.060000002</v>
      </c>
      <c r="V31" s="31">
        <v>45392595.979999997</v>
      </c>
      <c r="W31" s="31">
        <v>144966744.03999999</v>
      </c>
      <c r="Y31">
        <v>45413</v>
      </c>
      <c r="Z31">
        <v>45427</v>
      </c>
      <c r="AA31" s="31">
        <v>0</v>
      </c>
      <c r="AB31" s="31">
        <v>0</v>
      </c>
      <c r="AC31" s="31">
        <v>0</v>
      </c>
      <c r="AE31">
        <v>45413</v>
      </c>
      <c r="AF31">
        <v>45427</v>
      </c>
      <c r="AG31" s="31">
        <v>0</v>
      </c>
      <c r="AH31" s="31">
        <v>0</v>
      </c>
      <c r="AI31" s="31">
        <v>0</v>
      </c>
      <c r="AK31">
        <v>45413</v>
      </c>
      <c r="AL31">
        <v>45427</v>
      </c>
      <c r="AM31" s="31">
        <v>0</v>
      </c>
      <c r="AN31" s="31">
        <v>0</v>
      </c>
      <c r="AO31" s="31">
        <v>0</v>
      </c>
      <c r="AQ31" s="1">
        <f t="shared" si="3"/>
        <v>45413</v>
      </c>
      <c r="AR31" s="121">
        <f t="shared" si="4"/>
        <v>45427</v>
      </c>
      <c r="AS31" s="120">
        <f t="shared" si="5"/>
        <v>140764089.23000002</v>
      </c>
      <c r="AT31" s="120">
        <f t="shared" si="6"/>
        <v>65317291.929999992</v>
      </c>
      <c r="AU31" s="120">
        <f t="shared" si="7"/>
        <v>206081381.16</v>
      </c>
      <c r="AV31" s="122">
        <f t="shared" si="8"/>
        <v>5</v>
      </c>
      <c r="AW31" s="122">
        <f t="shared" si="9"/>
        <v>2024</v>
      </c>
      <c r="BB31" s="55"/>
      <c r="BC31" s="6"/>
      <c r="BD31" s="6"/>
      <c r="BE31" s="6"/>
      <c r="BF31" s="12"/>
      <c r="BG31" s="6"/>
      <c r="BI31" s="1"/>
      <c r="BJ31" s="6"/>
      <c r="BL31" s="54"/>
    </row>
    <row r="32" spans="1:64" x14ac:dyDescent="0.35">
      <c r="A32" s="1">
        <f t="shared" si="0"/>
        <v>45444</v>
      </c>
      <c r="B32" s="91">
        <v>45460</v>
      </c>
      <c r="C32" s="45">
        <v>2756750.04</v>
      </c>
      <c r="D32" s="45">
        <v>3912333.6900000004</v>
      </c>
      <c r="E32" s="92">
        <v>6669083.7300000004</v>
      </c>
      <c r="F32" s="33"/>
      <c r="G32" s="1">
        <f t="shared" si="1"/>
        <v>45444</v>
      </c>
      <c r="H32" s="98">
        <v>45460</v>
      </c>
      <c r="I32" s="47">
        <v>9568707.6199999992</v>
      </c>
      <c r="J32" s="47">
        <v>1454066.21</v>
      </c>
      <c r="K32" s="99">
        <v>11022773.829999998</v>
      </c>
      <c r="M32" s="1">
        <f t="shared" si="2"/>
        <v>45444</v>
      </c>
      <c r="N32" s="105">
        <v>45458</v>
      </c>
      <c r="O32" s="52">
        <v>30615652.369999997</v>
      </c>
      <c r="P32" s="52">
        <v>16273252.610000001</v>
      </c>
      <c r="Q32" s="106">
        <v>46888904.979999997</v>
      </c>
      <c r="S32">
        <v>45444</v>
      </c>
      <c r="T32" s="88">
        <v>45458</v>
      </c>
      <c r="U32" s="31">
        <v>0</v>
      </c>
      <c r="V32" s="31">
        <v>0</v>
      </c>
      <c r="W32" s="31">
        <v>0</v>
      </c>
      <c r="Y32">
        <v>45444</v>
      </c>
      <c r="Z32">
        <v>45458</v>
      </c>
      <c r="AA32" s="31">
        <v>0</v>
      </c>
      <c r="AB32" s="31">
        <v>0</v>
      </c>
      <c r="AC32" s="31">
        <v>0</v>
      </c>
      <c r="AE32">
        <v>45444</v>
      </c>
      <c r="AF32">
        <v>45458</v>
      </c>
      <c r="AG32" s="31">
        <v>0</v>
      </c>
      <c r="AH32" s="31">
        <v>0</v>
      </c>
      <c r="AI32" s="31">
        <v>0</v>
      </c>
      <c r="AK32">
        <v>45444</v>
      </c>
      <c r="AL32">
        <v>45458</v>
      </c>
      <c r="AM32" s="31">
        <v>0</v>
      </c>
      <c r="AN32" s="31">
        <v>0</v>
      </c>
      <c r="AO32" s="31">
        <v>0</v>
      </c>
      <c r="AQ32" s="1">
        <f t="shared" si="3"/>
        <v>45444</v>
      </c>
      <c r="AR32" s="121">
        <f t="shared" si="4"/>
        <v>45460</v>
      </c>
      <c r="AS32" s="120">
        <f t="shared" si="5"/>
        <v>42941110.030000001</v>
      </c>
      <c r="AT32" s="120">
        <f t="shared" si="6"/>
        <v>21639652.510000002</v>
      </c>
      <c r="AU32" s="120">
        <f t="shared" si="7"/>
        <v>64580762.539999992</v>
      </c>
      <c r="AV32" s="122">
        <f t="shared" si="8"/>
        <v>6</v>
      </c>
      <c r="AW32" s="122">
        <f t="shared" si="9"/>
        <v>2024</v>
      </c>
      <c r="BB32" s="55"/>
      <c r="BC32" s="6"/>
      <c r="BD32" s="6"/>
      <c r="BE32" s="6"/>
      <c r="BF32" s="12"/>
      <c r="BG32" s="6"/>
      <c r="BI32" s="1"/>
      <c r="BJ32" s="6"/>
      <c r="BL32" s="54"/>
    </row>
    <row r="33" spans="1:64" x14ac:dyDescent="0.35">
      <c r="A33" s="1">
        <f t="shared" si="0"/>
        <v>45474</v>
      </c>
      <c r="B33" s="91">
        <v>45488</v>
      </c>
      <c r="C33" s="45">
        <v>2758773.8600000003</v>
      </c>
      <c r="D33" s="45">
        <v>3305651.94</v>
      </c>
      <c r="E33" s="92">
        <v>6064425.8000000007</v>
      </c>
      <c r="F33" s="33"/>
      <c r="G33" s="1">
        <f t="shared" si="1"/>
        <v>45474</v>
      </c>
      <c r="H33" s="98">
        <v>45488</v>
      </c>
      <c r="I33" s="47">
        <v>9569028.4600000009</v>
      </c>
      <c r="J33" s="47">
        <v>1182019.25</v>
      </c>
      <c r="K33" s="99">
        <v>10751047.710000001</v>
      </c>
      <c r="M33" s="1">
        <f t="shared" si="2"/>
        <v>45474</v>
      </c>
      <c r="N33" s="105">
        <v>45488</v>
      </c>
      <c r="O33" s="52">
        <v>31184026.549999993</v>
      </c>
      <c r="P33" s="52">
        <v>15900572.159999998</v>
      </c>
      <c r="Q33" s="106">
        <v>47084598.709999993</v>
      </c>
      <c r="S33">
        <v>45474</v>
      </c>
      <c r="T33" s="88">
        <v>45488</v>
      </c>
      <c r="U33" s="31">
        <v>0</v>
      </c>
      <c r="V33" s="31">
        <v>0</v>
      </c>
      <c r="W33" s="31">
        <v>0</v>
      </c>
      <c r="Y33">
        <v>45474</v>
      </c>
      <c r="Z33">
        <v>45488</v>
      </c>
      <c r="AA33" s="31">
        <v>0</v>
      </c>
      <c r="AB33" s="31">
        <v>0</v>
      </c>
      <c r="AC33" s="31">
        <v>0</v>
      </c>
      <c r="AE33">
        <v>45474</v>
      </c>
      <c r="AF33">
        <v>45488</v>
      </c>
      <c r="AG33" s="31">
        <v>0</v>
      </c>
      <c r="AH33" s="31">
        <v>0</v>
      </c>
      <c r="AI33" s="31">
        <v>0</v>
      </c>
      <c r="AK33">
        <v>45474</v>
      </c>
      <c r="AL33">
        <v>45488</v>
      </c>
      <c r="AM33" s="31">
        <v>0</v>
      </c>
      <c r="AN33" s="31">
        <v>0</v>
      </c>
      <c r="AO33" s="31">
        <v>0</v>
      </c>
      <c r="AQ33" s="1">
        <f t="shared" si="3"/>
        <v>45474</v>
      </c>
      <c r="AR33" s="121">
        <f t="shared" si="4"/>
        <v>45488</v>
      </c>
      <c r="AS33" s="120">
        <f t="shared" si="5"/>
        <v>43511828.86999999</v>
      </c>
      <c r="AT33" s="120">
        <f t="shared" si="6"/>
        <v>20388243.349999998</v>
      </c>
      <c r="AU33" s="120">
        <f t="shared" si="7"/>
        <v>63900072.219999999</v>
      </c>
      <c r="AV33" s="122">
        <f t="shared" si="8"/>
        <v>7</v>
      </c>
      <c r="AW33" s="122">
        <f t="shared" si="9"/>
        <v>2024</v>
      </c>
      <c r="BB33" s="55"/>
      <c r="BC33" s="6"/>
      <c r="BD33" s="6"/>
      <c r="BE33" s="6"/>
      <c r="BF33" s="12"/>
      <c r="BG33" s="6"/>
      <c r="BI33" s="1"/>
      <c r="BJ33" s="6"/>
      <c r="BL33" s="54"/>
    </row>
    <row r="34" spans="1:64" x14ac:dyDescent="0.35">
      <c r="A34" s="1">
        <f t="shared" si="0"/>
        <v>45505</v>
      </c>
      <c r="B34" s="91">
        <v>45519</v>
      </c>
      <c r="C34" s="45">
        <v>2759762.7300000004</v>
      </c>
      <c r="D34" s="45">
        <v>3645839.23</v>
      </c>
      <c r="E34" s="92">
        <v>6405601.9600000009</v>
      </c>
      <c r="F34" s="33"/>
      <c r="G34" s="1">
        <f t="shared" si="1"/>
        <v>45505</v>
      </c>
      <c r="H34" s="98">
        <v>45519</v>
      </c>
      <c r="I34" s="47">
        <v>9572664.6600000001</v>
      </c>
      <c r="J34" s="47">
        <v>1252826.78</v>
      </c>
      <c r="K34" s="99">
        <v>10825491.439999999</v>
      </c>
      <c r="M34" s="1">
        <f t="shared" si="2"/>
        <v>45505</v>
      </c>
      <c r="N34" s="105">
        <v>45519</v>
      </c>
      <c r="O34" s="52">
        <v>31151532.290000007</v>
      </c>
      <c r="P34" s="52">
        <v>16268849.680000002</v>
      </c>
      <c r="Q34" s="106">
        <v>47420381.970000006</v>
      </c>
      <c r="S34">
        <v>45505</v>
      </c>
      <c r="T34" s="88">
        <v>45519</v>
      </c>
      <c r="U34" s="31">
        <v>0</v>
      </c>
      <c r="V34" s="31">
        <v>0</v>
      </c>
      <c r="W34" s="31">
        <v>0</v>
      </c>
      <c r="Y34">
        <v>45505</v>
      </c>
      <c r="Z34">
        <v>45519</v>
      </c>
      <c r="AA34" s="31">
        <v>0</v>
      </c>
      <c r="AB34" s="31">
        <v>0</v>
      </c>
      <c r="AC34" s="31">
        <v>0</v>
      </c>
      <c r="AE34">
        <v>45505</v>
      </c>
      <c r="AF34">
        <v>45519</v>
      </c>
      <c r="AG34" s="31">
        <v>0</v>
      </c>
      <c r="AH34" s="31">
        <v>0</v>
      </c>
      <c r="AI34" s="31">
        <v>0</v>
      </c>
      <c r="AK34">
        <v>45505</v>
      </c>
      <c r="AL34">
        <v>45519</v>
      </c>
      <c r="AM34" s="31">
        <v>0</v>
      </c>
      <c r="AN34" s="31">
        <v>0</v>
      </c>
      <c r="AO34" s="31">
        <v>0</v>
      </c>
      <c r="AQ34" s="1">
        <f t="shared" si="3"/>
        <v>45505</v>
      </c>
      <c r="AR34" s="121">
        <f t="shared" si="4"/>
        <v>45519</v>
      </c>
      <c r="AS34" s="120">
        <f t="shared" si="5"/>
        <v>43483959.680000007</v>
      </c>
      <c r="AT34" s="120">
        <f t="shared" si="6"/>
        <v>21167515.690000001</v>
      </c>
      <c r="AU34" s="120">
        <f t="shared" si="7"/>
        <v>64651475.370000005</v>
      </c>
      <c r="AV34" s="122">
        <f t="shared" si="8"/>
        <v>8</v>
      </c>
      <c r="AW34" s="122">
        <f t="shared" si="9"/>
        <v>2024</v>
      </c>
      <c r="BB34" s="55"/>
      <c r="BC34" s="6"/>
      <c r="BD34" s="6"/>
      <c r="BE34" s="6"/>
      <c r="BF34" s="12"/>
      <c r="BG34" s="6"/>
      <c r="BI34" s="1"/>
      <c r="BJ34" s="6"/>
      <c r="BL34" s="54"/>
    </row>
    <row r="35" spans="1:64" x14ac:dyDescent="0.35">
      <c r="A35" s="1">
        <f t="shared" si="0"/>
        <v>45536</v>
      </c>
      <c r="B35" s="91">
        <v>45551</v>
      </c>
      <c r="C35" s="45">
        <v>2759762.7300000004</v>
      </c>
      <c r="D35" s="45">
        <v>3746927.8</v>
      </c>
      <c r="E35" s="92">
        <v>6506690.5300000003</v>
      </c>
      <c r="F35" s="33"/>
      <c r="G35" s="1">
        <f t="shared" si="1"/>
        <v>45536</v>
      </c>
      <c r="H35" s="98">
        <v>45551</v>
      </c>
      <c r="I35" s="47">
        <v>9626583.4199999999</v>
      </c>
      <c r="J35" s="47">
        <v>1241774.96</v>
      </c>
      <c r="K35" s="99">
        <v>10868358.379999999</v>
      </c>
      <c r="M35" s="1">
        <f t="shared" si="2"/>
        <v>45536</v>
      </c>
      <c r="N35" s="105">
        <v>45550</v>
      </c>
      <c r="O35" s="52">
        <v>41905321.570000008</v>
      </c>
      <c r="P35" s="52">
        <v>15906006.630000001</v>
      </c>
      <c r="Q35" s="106">
        <v>57811328.20000001</v>
      </c>
      <c r="S35">
        <v>45536</v>
      </c>
      <c r="T35" s="88">
        <v>45550</v>
      </c>
      <c r="U35" s="31">
        <v>0</v>
      </c>
      <c r="V35" s="31">
        <v>0</v>
      </c>
      <c r="W35" s="31">
        <v>0</v>
      </c>
      <c r="Y35">
        <v>45536</v>
      </c>
      <c r="Z35">
        <v>45550</v>
      </c>
      <c r="AA35" s="31">
        <v>23434530</v>
      </c>
      <c r="AB35" s="31">
        <v>39172479.010000005</v>
      </c>
      <c r="AC35" s="31">
        <v>62607009.010000005</v>
      </c>
      <c r="AE35">
        <v>45536</v>
      </c>
      <c r="AF35">
        <v>45550</v>
      </c>
      <c r="AG35" s="31">
        <v>22318600</v>
      </c>
      <c r="AH35" s="31">
        <v>7417956.4500000002</v>
      </c>
      <c r="AI35" s="31">
        <v>29736556.449999999</v>
      </c>
      <c r="AK35">
        <v>45536</v>
      </c>
      <c r="AL35">
        <v>45550</v>
      </c>
      <c r="AM35" s="31">
        <v>55796500</v>
      </c>
      <c r="AN35" s="31">
        <v>23595201.450000003</v>
      </c>
      <c r="AO35" s="31">
        <v>79391701.450000003</v>
      </c>
      <c r="AQ35" s="1">
        <f t="shared" si="3"/>
        <v>45536</v>
      </c>
      <c r="AR35" s="121">
        <f t="shared" si="4"/>
        <v>45551</v>
      </c>
      <c r="AS35" s="120">
        <f t="shared" si="5"/>
        <v>155841297.72</v>
      </c>
      <c r="AT35" s="120">
        <f t="shared" si="6"/>
        <v>91080346.300000012</v>
      </c>
      <c r="AU35" s="120">
        <f t="shared" si="7"/>
        <v>246921644.01999998</v>
      </c>
      <c r="AV35" s="122">
        <f t="shared" si="8"/>
        <v>9</v>
      </c>
      <c r="AW35" s="122">
        <f t="shared" si="9"/>
        <v>2024</v>
      </c>
      <c r="BB35" s="55"/>
      <c r="BC35" s="6"/>
      <c r="BD35" s="6"/>
      <c r="BE35" s="6"/>
      <c r="BF35" s="12"/>
      <c r="BG35" s="6"/>
      <c r="BI35" s="1"/>
      <c r="BJ35" s="6"/>
      <c r="BL35" s="54"/>
    </row>
    <row r="36" spans="1:64" x14ac:dyDescent="0.35">
      <c r="A36" s="1">
        <f t="shared" si="0"/>
        <v>45566</v>
      </c>
      <c r="B36" s="91">
        <v>45580</v>
      </c>
      <c r="C36" s="45">
        <v>2759762.7300000004</v>
      </c>
      <c r="D36" s="45">
        <v>3379390.67</v>
      </c>
      <c r="E36" s="92">
        <v>6139153.4000000004</v>
      </c>
      <c r="F36" s="33"/>
      <c r="G36" s="1">
        <f t="shared" si="1"/>
        <v>45566</v>
      </c>
      <c r="H36" s="98">
        <v>45580</v>
      </c>
      <c r="I36" s="47">
        <v>9682180.1400000006</v>
      </c>
      <c r="J36" s="47">
        <v>1077886.8499999999</v>
      </c>
      <c r="K36" s="99">
        <v>10760066.99</v>
      </c>
      <c r="M36" s="1">
        <f t="shared" si="2"/>
        <v>45566</v>
      </c>
      <c r="N36" s="105">
        <v>45580</v>
      </c>
      <c r="O36" s="52">
        <v>41330401.57</v>
      </c>
      <c r="P36" s="52">
        <v>14977730.260000002</v>
      </c>
      <c r="Q36" s="106">
        <v>56308131.829999998</v>
      </c>
      <c r="S36">
        <v>45566</v>
      </c>
      <c r="T36" s="88">
        <v>45580</v>
      </c>
      <c r="U36" s="31">
        <v>0</v>
      </c>
      <c r="V36" s="31">
        <v>0</v>
      </c>
      <c r="W36" s="31">
        <v>0</v>
      </c>
      <c r="Y36">
        <v>45566</v>
      </c>
      <c r="Z36">
        <v>45580</v>
      </c>
      <c r="AA36" s="31">
        <v>0</v>
      </c>
      <c r="AB36" s="31">
        <v>0</v>
      </c>
      <c r="AC36" s="31">
        <v>0</v>
      </c>
      <c r="AE36">
        <v>45566</v>
      </c>
      <c r="AF36">
        <v>45580</v>
      </c>
      <c r="AG36" s="31">
        <v>0</v>
      </c>
      <c r="AH36" s="31">
        <v>0</v>
      </c>
      <c r="AI36" s="31">
        <v>0</v>
      </c>
      <c r="AK36">
        <v>45566</v>
      </c>
      <c r="AL36">
        <v>45580</v>
      </c>
      <c r="AM36" s="31">
        <v>0</v>
      </c>
      <c r="AN36" s="31">
        <v>0</v>
      </c>
      <c r="AO36" s="31">
        <v>0</v>
      </c>
      <c r="AQ36" s="1">
        <f t="shared" si="3"/>
        <v>45566</v>
      </c>
      <c r="AR36" s="121">
        <f t="shared" si="4"/>
        <v>45580</v>
      </c>
      <c r="AS36" s="120">
        <f t="shared" si="5"/>
        <v>53772344.439999998</v>
      </c>
      <c r="AT36" s="120">
        <f t="shared" si="6"/>
        <v>19435007.780000001</v>
      </c>
      <c r="AU36" s="120">
        <f t="shared" si="7"/>
        <v>73207352.219999999</v>
      </c>
      <c r="AV36" s="122">
        <f t="shared" si="8"/>
        <v>10</v>
      </c>
      <c r="AW36" s="122">
        <f t="shared" si="9"/>
        <v>2024</v>
      </c>
      <c r="BB36" s="55"/>
      <c r="BC36" s="6"/>
      <c r="BD36" s="6"/>
      <c r="BE36" s="6"/>
      <c r="BF36" s="12"/>
      <c r="BG36" s="6"/>
      <c r="BI36" s="1"/>
      <c r="BJ36" s="6"/>
      <c r="BL36" s="54"/>
    </row>
    <row r="37" spans="1:64" x14ac:dyDescent="0.35">
      <c r="A37" s="1">
        <f t="shared" si="0"/>
        <v>45597</v>
      </c>
      <c r="B37" s="91">
        <v>45614</v>
      </c>
      <c r="C37" s="45">
        <v>2759762.7300000004</v>
      </c>
      <c r="D37" s="45">
        <v>3945997.49</v>
      </c>
      <c r="E37" s="92">
        <v>6705760.2200000007</v>
      </c>
      <c r="F37" s="33"/>
      <c r="G37" s="1">
        <f t="shared" si="1"/>
        <v>45597</v>
      </c>
      <c r="H37" s="98">
        <v>45614</v>
      </c>
      <c r="I37" s="47">
        <v>9738097.9400000013</v>
      </c>
      <c r="J37" s="47">
        <v>1208343.8600000001</v>
      </c>
      <c r="K37" s="99">
        <v>10946441.800000001</v>
      </c>
      <c r="M37" s="1">
        <f t="shared" si="2"/>
        <v>45597</v>
      </c>
      <c r="N37" s="105">
        <v>45611</v>
      </c>
      <c r="O37" s="52">
        <v>40755481.579999998</v>
      </c>
      <c r="P37" s="52">
        <v>15072311.060000001</v>
      </c>
      <c r="Q37" s="106">
        <v>55827792.640000001</v>
      </c>
      <c r="S37">
        <v>45597</v>
      </c>
      <c r="T37" s="88">
        <v>45611</v>
      </c>
      <c r="U37" s="31">
        <v>103087624.61</v>
      </c>
      <c r="V37" s="31">
        <v>41082823.68</v>
      </c>
      <c r="W37" s="31">
        <v>144170448.28999999</v>
      </c>
      <c r="Y37">
        <v>45597</v>
      </c>
      <c r="Z37">
        <v>45611</v>
      </c>
      <c r="AA37" s="31">
        <v>0</v>
      </c>
      <c r="AB37" s="31">
        <v>0</v>
      </c>
      <c r="AC37" s="31">
        <v>0</v>
      </c>
      <c r="AE37">
        <v>45597</v>
      </c>
      <c r="AF37">
        <v>45611</v>
      </c>
      <c r="AG37" s="31">
        <v>0</v>
      </c>
      <c r="AH37" s="31">
        <v>0</v>
      </c>
      <c r="AI37" s="31">
        <v>0</v>
      </c>
      <c r="AK37">
        <v>45597</v>
      </c>
      <c r="AL37">
        <v>45611</v>
      </c>
      <c r="AM37" s="31">
        <v>0</v>
      </c>
      <c r="AN37" s="31">
        <v>0</v>
      </c>
      <c r="AO37" s="31">
        <v>0</v>
      </c>
      <c r="AQ37" s="1">
        <f t="shared" si="3"/>
        <v>45597</v>
      </c>
      <c r="AR37" s="121">
        <f t="shared" si="4"/>
        <v>45614</v>
      </c>
      <c r="AS37" s="120">
        <f t="shared" si="5"/>
        <v>156340966.86000001</v>
      </c>
      <c r="AT37" s="120">
        <f t="shared" si="6"/>
        <v>61309476.090000004</v>
      </c>
      <c r="AU37" s="120">
        <f t="shared" si="7"/>
        <v>217650442.94999999</v>
      </c>
      <c r="AV37" s="122">
        <f t="shared" si="8"/>
        <v>11</v>
      </c>
      <c r="AW37" s="122">
        <f t="shared" si="9"/>
        <v>2024</v>
      </c>
      <c r="BB37" s="55"/>
      <c r="BC37" s="6"/>
      <c r="BD37" s="6"/>
      <c r="BE37" s="6"/>
      <c r="BF37" s="12"/>
      <c r="BG37" s="6"/>
      <c r="BI37" s="1"/>
      <c r="BJ37" s="6"/>
      <c r="BL37" s="54"/>
    </row>
    <row r="38" spans="1:64" x14ac:dyDescent="0.35">
      <c r="A38" s="1">
        <f t="shared" si="0"/>
        <v>45627</v>
      </c>
      <c r="B38" s="91">
        <v>45642</v>
      </c>
      <c r="C38" s="45">
        <v>2759762.7300000004</v>
      </c>
      <c r="D38" s="45">
        <v>3233023.51</v>
      </c>
      <c r="E38" s="92">
        <v>5992786.2400000002</v>
      </c>
      <c r="F38" s="33"/>
      <c r="G38" s="1">
        <f t="shared" si="1"/>
        <v>45627</v>
      </c>
      <c r="H38" s="98">
        <v>45642</v>
      </c>
      <c r="I38" s="47">
        <v>9794338.6600000001</v>
      </c>
      <c r="J38" s="47">
        <v>947888.92</v>
      </c>
      <c r="K38" s="99">
        <v>10742227.58</v>
      </c>
      <c r="M38" s="1">
        <f t="shared" si="2"/>
        <v>45627</v>
      </c>
      <c r="N38" s="105">
        <v>45641</v>
      </c>
      <c r="O38" s="52">
        <v>40180561.559999995</v>
      </c>
      <c r="P38" s="52">
        <v>14144088.459999999</v>
      </c>
      <c r="Q38" s="106">
        <v>54324650.019999996</v>
      </c>
      <c r="S38">
        <v>45627</v>
      </c>
      <c r="T38" s="88">
        <v>45641</v>
      </c>
      <c r="U38" s="31">
        <v>0</v>
      </c>
      <c r="V38" s="31">
        <v>0</v>
      </c>
      <c r="W38" s="31">
        <v>0</v>
      </c>
      <c r="Y38">
        <v>45627</v>
      </c>
      <c r="Z38">
        <v>45641</v>
      </c>
      <c r="AA38" s="31">
        <v>0</v>
      </c>
      <c r="AB38" s="31">
        <v>0</v>
      </c>
      <c r="AC38" s="31">
        <v>0</v>
      </c>
      <c r="AE38">
        <v>45627</v>
      </c>
      <c r="AF38">
        <v>45641</v>
      </c>
      <c r="AG38" s="31">
        <v>0</v>
      </c>
      <c r="AH38" s="31">
        <v>0</v>
      </c>
      <c r="AI38" s="31">
        <v>0</v>
      </c>
      <c r="AK38">
        <v>45627</v>
      </c>
      <c r="AL38">
        <v>45641</v>
      </c>
      <c r="AM38" s="31">
        <v>0</v>
      </c>
      <c r="AN38" s="31">
        <v>0</v>
      </c>
      <c r="AO38" s="31">
        <v>0</v>
      </c>
      <c r="AQ38" s="1">
        <f t="shared" si="3"/>
        <v>45627</v>
      </c>
      <c r="AR38" s="121">
        <f t="shared" si="4"/>
        <v>45642</v>
      </c>
      <c r="AS38" s="120">
        <f t="shared" si="5"/>
        <v>52734662.949999996</v>
      </c>
      <c r="AT38" s="120">
        <f t="shared" si="6"/>
        <v>18325000.890000001</v>
      </c>
      <c r="AU38" s="120">
        <f t="shared" si="7"/>
        <v>71059663.840000004</v>
      </c>
      <c r="AV38" s="122">
        <f t="shared" si="8"/>
        <v>12</v>
      </c>
      <c r="AW38" s="122">
        <f t="shared" si="9"/>
        <v>2024</v>
      </c>
      <c r="BB38" s="55"/>
      <c r="BC38" s="6"/>
      <c r="BD38" s="6"/>
      <c r="BE38" s="6"/>
      <c r="BF38" s="12"/>
      <c r="BG38" s="6"/>
      <c r="BI38" s="1"/>
      <c r="BJ38" s="6"/>
      <c r="BL38" s="54"/>
    </row>
    <row r="39" spans="1:64" x14ac:dyDescent="0.35">
      <c r="A39" s="1">
        <f t="shared" si="0"/>
        <v>45658</v>
      </c>
      <c r="B39" s="91">
        <v>45672</v>
      </c>
      <c r="C39" s="45">
        <v>2759762.73</v>
      </c>
      <c r="D39" s="45">
        <v>3448794.28</v>
      </c>
      <c r="E39" s="92">
        <v>6208557.0099999998</v>
      </c>
      <c r="F39" s="33"/>
      <c r="G39" s="1">
        <f t="shared" si="1"/>
        <v>45658</v>
      </c>
      <c r="H39" s="98">
        <v>45672</v>
      </c>
      <c r="I39" s="47">
        <v>9851742.0299999993</v>
      </c>
      <c r="J39" s="47">
        <v>965267.89999999991</v>
      </c>
      <c r="K39" s="99">
        <v>10817009.93</v>
      </c>
      <c r="M39" s="1">
        <f t="shared" si="2"/>
        <v>45658</v>
      </c>
      <c r="N39" s="105">
        <v>45672</v>
      </c>
      <c r="O39" s="52">
        <v>40149268.290000007</v>
      </c>
      <c r="P39" s="52">
        <v>14088467.43</v>
      </c>
      <c r="Q39" s="106">
        <v>54237735.720000006</v>
      </c>
      <c r="S39">
        <v>45658</v>
      </c>
      <c r="T39" s="88">
        <v>45672</v>
      </c>
      <c r="U39" s="31">
        <v>0</v>
      </c>
      <c r="V39" s="31">
        <v>0</v>
      </c>
      <c r="W39" s="31">
        <v>0</v>
      </c>
      <c r="Y39">
        <v>45658</v>
      </c>
      <c r="Z39">
        <v>45672</v>
      </c>
      <c r="AA39" s="31">
        <v>0</v>
      </c>
      <c r="AB39" s="31">
        <v>0</v>
      </c>
      <c r="AC39" s="31">
        <v>0</v>
      </c>
      <c r="AE39">
        <v>45658</v>
      </c>
      <c r="AF39">
        <v>45672</v>
      </c>
      <c r="AG39" s="31">
        <v>0</v>
      </c>
      <c r="AH39" s="31">
        <v>0</v>
      </c>
      <c r="AI39" s="31">
        <v>0</v>
      </c>
      <c r="AK39">
        <v>45658</v>
      </c>
      <c r="AL39">
        <v>45672</v>
      </c>
      <c r="AM39" s="31">
        <v>0</v>
      </c>
      <c r="AN39" s="31">
        <v>0</v>
      </c>
      <c r="AO39" s="31">
        <v>0</v>
      </c>
      <c r="AQ39" s="1">
        <f t="shared" si="3"/>
        <v>45658</v>
      </c>
      <c r="AR39" s="121">
        <f t="shared" si="4"/>
        <v>45672</v>
      </c>
      <c r="AS39" s="120">
        <f t="shared" si="5"/>
        <v>52760773.050000004</v>
      </c>
      <c r="AT39" s="120">
        <f t="shared" si="6"/>
        <v>18502529.609999999</v>
      </c>
      <c r="AU39" s="120">
        <f t="shared" si="7"/>
        <v>71263302.659999996</v>
      </c>
      <c r="AV39" s="122">
        <f t="shared" si="8"/>
        <v>1</v>
      </c>
      <c r="AW39" s="122">
        <f t="shared" si="9"/>
        <v>2025</v>
      </c>
      <c r="BB39" s="55"/>
      <c r="BC39" s="6"/>
      <c r="BD39" s="6"/>
      <c r="BE39" s="6"/>
      <c r="BF39" s="12"/>
      <c r="BG39" s="6"/>
      <c r="BI39" s="1"/>
      <c r="BJ39" s="6"/>
      <c r="BL39" s="54"/>
    </row>
    <row r="40" spans="1:64" x14ac:dyDescent="0.35">
      <c r="A40" s="1">
        <f t="shared" si="0"/>
        <v>45689</v>
      </c>
      <c r="B40" s="91">
        <v>45705</v>
      </c>
      <c r="C40" s="45">
        <v>2759762.73</v>
      </c>
      <c r="D40" s="45">
        <v>3777352.05</v>
      </c>
      <c r="E40" s="92">
        <v>6537114.7799999993</v>
      </c>
      <c r="F40" s="33"/>
      <c r="G40" s="1">
        <f t="shared" si="1"/>
        <v>45689</v>
      </c>
      <c r="H40" s="98">
        <v>45705</v>
      </c>
      <c r="I40" s="47">
        <v>9909481.8599999994</v>
      </c>
      <c r="J40" s="47">
        <v>1005819.46</v>
      </c>
      <c r="K40" s="99">
        <v>10915301.32</v>
      </c>
      <c r="M40" s="1">
        <f t="shared" si="2"/>
        <v>45689</v>
      </c>
      <c r="N40" s="105">
        <v>45703</v>
      </c>
      <c r="O40" s="52">
        <v>40117975.019999996</v>
      </c>
      <c r="P40" s="52">
        <v>13483774.129999999</v>
      </c>
      <c r="Q40" s="106">
        <v>53601749.149999991</v>
      </c>
      <c r="S40">
        <v>45689</v>
      </c>
      <c r="T40" s="88">
        <v>45703</v>
      </c>
      <c r="U40" s="31">
        <v>0</v>
      </c>
      <c r="V40" s="31">
        <v>0</v>
      </c>
      <c r="W40" s="31">
        <v>0</v>
      </c>
      <c r="Y40">
        <v>45689</v>
      </c>
      <c r="Z40">
        <v>45703</v>
      </c>
      <c r="AA40" s="31">
        <v>0</v>
      </c>
      <c r="AB40" s="31">
        <v>0</v>
      </c>
      <c r="AC40" s="31">
        <v>0</v>
      </c>
      <c r="AE40">
        <v>45689</v>
      </c>
      <c r="AF40">
        <v>45703</v>
      </c>
      <c r="AG40" s="31">
        <v>0</v>
      </c>
      <c r="AH40" s="31">
        <v>0</v>
      </c>
      <c r="AI40" s="31">
        <v>0</v>
      </c>
      <c r="AK40">
        <v>45689</v>
      </c>
      <c r="AL40">
        <v>45703</v>
      </c>
      <c r="AM40" s="31">
        <v>0</v>
      </c>
      <c r="AN40" s="31">
        <v>0</v>
      </c>
      <c r="AO40" s="31">
        <v>0</v>
      </c>
      <c r="AQ40" s="1">
        <f t="shared" si="3"/>
        <v>45689</v>
      </c>
      <c r="AR40" s="121">
        <f t="shared" si="4"/>
        <v>45705</v>
      </c>
      <c r="AS40" s="120">
        <f t="shared" si="5"/>
        <v>52787219.609999999</v>
      </c>
      <c r="AT40" s="120">
        <f t="shared" si="6"/>
        <v>18266945.640000001</v>
      </c>
      <c r="AU40" s="120">
        <f t="shared" si="7"/>
        <v>71054165.25</v>
      </c>
      <c r="AV40" s="122">
        <f t="shared" si="8"/>
        <v>2</v>
      </c>
      <c r="AW40" s="122">
        <f t="shared" si="9"/>
        <v>2025</v>
      </c>
      <c r="BB40" s="55"/>
      <c r="BC40" s="6"/>
      <c r="BD40" s="6"/>
      <c r="BE40" s="6"/>
      <c r="BF40" s="12"/>
      <c r="BG40" s="6"/>
      <c r="BI40" s="1"/>
      <c r="BJ40" s="6"/>
      <c r="BL40" s="54"/>
    </row>
    <row r="41" spans="1:64" x14ac:dyDescent="0.35">
      <c r="A41" s="1">
        <f t="shared" si="0"/>
        <v>45717</v>
      </c>
      <c r="B41" s="91">
        <v>45733</v>
      </c>
      <c r="C41" s="45">
        <v>2759762.73</v>
      </c>
      <c r="D41" s="45">
        <v>3188735.5200000005</v>
      </c>
      <c r="E41" s="92">
        <v>5948498.25</v>
      </c>
      <c r="F41" s="33"/>
      <c r="G41" s="1">
        <f t="shared" si="1"/>
        <v>45717</v>
      </c>
      <c r="H41" s="98">
        <v>45733</v>
      </c>
      <c r="I41" s="47">
        <v>9967560.1100000013</v>
      </c>
      <c r="J41" s="47">
        <v>804696.19</v>
      </c>
      <c r="K41" s="99">
        <v>10772256.300000001</v>
      </c>
      <c r="M41" s="1">
        <f t="shared" si="2"/>
        <v>45717</v>
      </c>
      <c r="N41" s="105">
        <v>45731</v>
      </c>
      <c r="O41" s="52">
        <v>48103625.219999999</v>
      </c>
      <c r="P41" s="52">
        <v>11777770.090000002</v>
      </c>
      <c r="Q41" s="106">
        <v>59881395.310000002</v>
      </c>
      <c r="S41">
        <v>45717</v>
      </c>
      <c r="T41">
        <v>45731</v>
      </c>
      <c r="U41" s="31">
        <v>0</v>
      </c>
      <c r="V41" s="31">
        <v>0</v>
      </c>
      <c r="W41" s="31">
        <v>0</v>
      </c>
      <c r="Y41">
        <v>45717</v>
      </c>
      <c r="Z41">
        <v>45731</v>
      </c>
      <c r="AA41" s="31">
        <v>29890000</v>
      </c>
      <c r="AB41" s="31">
        <v>33221381.050000001</v>
      </c>
      <c r="AC41" s="31">
        <v>63111381.049999997</v>
      </c>
      <c r="AE41">
        <v>45717</v>
      </c>
      <c r="AF41">
        <v>45731</v>
      </c>
      <c r="AG41" s="31">
        <v>21350000</v>
      </c>
      <c r="AH41" s="31">
        <v>14459228.59</v>
      </c>
      <c r="AI41" s="31">
        <v>35809228.590000004</v>
      </c>
      <c r="AK41">
        <v>45717</v>
      </c>
      <c r="AL41">
        <v>45731</v>
      </c>
      <c r="AM41" s="31">
        <v>53375000</v>
      </c>
      <c r="AN41" s="31">
        <v>15787966.870000001</v>
      </c>
      <c r="AO41" s="31">
        <v>69162966.870000005</v>
      </c>
      <c r="AQ41" s="1">
        <f t="shared" si="3"/>
        <v>45717</v>
      </c>
      <c r="AR41" s="121">
        <f t="shared" si="4"/>
        <v>45733</v>
      </c>
      <c r="AS41" s="120">
        <f t="shared" si="5"/>
        <v>165445948.06</v>
      </c>
      <c r="AT41" s="120">
        <f t="shared" si="6"/>
        <v>79239778.310000002</v>
      </c>
      <c r="AU41" s="120">
        <f t="shared" si="7"/>
        <v>244685726.37</v>
      </c>
      <c r="AV41" s="122">
        <f t="shared" si="8"/>
        <v>3</v>
      </c>
      <c r="AW41" s="122">
        <f t="shared" si="9"/>
        <v>2025</v>
      </c>
      <c r="BB41" s="55"/>
      <c r="BC41" s="6"/>
      <c r="BD41" s="6"/>
      <c r="BE41" s="6"/>
      <c r="BF41" s="12"/>
      <c r="BG41" s="6"/>
      <c r="BI41" s="1"/>
      <c r="BJ41" s="6"/>
      <c r="BL41" s="54"/>
    </row>
    <row r="42" spans="1:64" x14ac:dyDescent="0.35">
      <c r="A42" s="1">
        <f t="shared" si="0"/>
        <v>45748</v>
      </c>
      <c r="B42" s="91">
        <v>45762</v>
      </c>
      <c r="C42" s="45">
        <v>2759762.73</v>
      </c>
      <c r="D42" s="45">
        <v>3287642.51</v>
      </c>
      <c r="E42" s="92">
        <v>6047405.2400000002</v>
      </c>
      <c r="F42" s="33"/>
      <c r="G42" s="1">
        <f t="shared" si="1"/>
        <v>45748</v>
      </c>
      <c r="H42" s="98">
        <v>45762</v>
      </c>
      <c r="I42" s="47">
        <v>10026429.290000001</v>
      </c>
      <c r="J42" s="47">
        <v>782882.96000000008</v>
      </c>
      <c r="K42" s="99">
        <v>10809312.250000002</v>
      </c>
      <c r="M42" s="1">
        <f t="shared" si="2"/>
        <v>45748</v>
      </c>
      <c r="N42" s="105">
        <v>45762</v>
      </c>
      <c r="O42" s="52">
        <v>48066073.600000001</v>
      </c>
      <c r="P42" s="52">
        <v>12576229.310000001</v>
      </c>
      <c r="Q42" s="106">
        <v>60642302.910000004</v>
      </c>
      <c r="S42">
        <v>45748</v>
      </c>
      <c r="T42">
        <v>45762</v>
      </c>
      <c r="U42" s="31">
        <v>0</v>
      </c>
      <c r="V42" s="31">
        <v>0</v>
      </c>
      <c r="W42" s="31">
        <v>0</v>
      </c>
      <c r="Y42">
        <v>45748</v>
      </c>
      <c r="Z42">
        <v>45762</v>
      </c>
      <c r="AA42" s="31">
        <v>0</v>
      </c>
      <c r="AB42" s="31">
        <v>0</v>
      </c>
      <c r="AC42" s="31">
        <v>0</v>
      </c>
      <c r="AE42">
        <v>45748</v>
      </c>
      <c r="AF42">
        <v>45762</v>
      </c>
      <c r="AG42" s="31">
        <v>0</v>
      </c>
      <c r="AH42" s="31">
        <v>0</v>
      </c>
      <c r="AI42" s="31">
        <v>0</v>
      </c>
      <c r="AK42">
        <v>45748</v>
      </c>
      <c r="AL42">
        <v>45762</v>
      </c>
      <c r="AM42" s="31">
        <v>0</v>
      </c>
      <c r="AN42" s="31">
        <v>0</v>
      </c>
      <c r="AO42" s="31">
        <v>0</v>
      </c>
      <c r="AQ42" s="1">
        <f t="shared" si="3"/>
        <v>45748</v>
      </c>
      <c r="AR42" s="121">
        <f t="shared" si="4"/>
        <v>45762</v>
      </c>
      <c r="AS42" s="120">
        <f t="shared" si="5"/>
        <v>60852265.620000005</v>
      </c>
      <c r="AT42" s="120">
        <f t="shared" si="6"/>
        <v>16646754.780000001</v>
      </c>
      <c r="AU42" s="120">
        <f t="shared" si="7"/>
        <v>77499020.400000006</v>
      </c>
      <c r="AV42" s="122">
        <f t="shared" si="8"/>
        <v>4</v>
      </c>
      <c r="AW42" s="122">
        <f t="shared" si="9"/>
        <v>2025</v>
      </c>
      <c r="BB42" s="55"/>
      <c r="BC42" s="6"/>
      <c r="BD42" s="6"/>
      <c r="BE42" s="6"/>
      <c r="BF42" s="12"/>
      <c r="BG42" s="6"/>
      <c r="BI42" s="1"/>
      <c r="BJ42" s="6"/>
      <c r="BL42" s="54"/>
    </row>
    <row r="43" spans="1:64" x14ac:dyDescent="0.35">
      <c r="A43" s="1">
        <f t="shared" si="0"/>
        <v>45778</v>
      </c>
      <c r="B43" s="91">
        <v>45792</v>
      </c>
      <c r="C43" s="45">
        <v>2759762.73</v>
      </c>
      <c r="D43" s="45">
        <v>3385513.6500000004</v>
      </c>
      <c r="E43" s="92">
        <v>6145276.3800000008</v>
      </c>
      <c r="F43" s="33"/>
      <c r="G43" s="1">
        <f t="shared" si="1"/>
        <v>45778</v>
      </c>
      <c r="H43" s="98">
        <v>45792</v>
      </c>
      <c r="I43" s="47">
        <v>10085646.199999999</v>
      </c>
      <c r="J43" s="47">
        <v>756924.50999999989</v>
      </c>
      <c r="K43" s="99">
        <v>10842570.709999999</v>
      </c>
      <c r="M43" s="1">
        <f t="shared" si="2"/>
        <v>45778</v>
      </c>
      <c r="N43" s="105">
        <v>45792</v>
      </c>
      <c r="O43" s="52">
        <v>48028522.000000007</v>
      </c>
      <c r="P43" s="52">
        <v>11688551.85</v>
      </c>
      <c r="Q43" s="106">
        <v>59717073.850000009</v>
      </c>
      <c r="S43">
        <v>45778</v>
      </c>
      <c r="T43">
        <v>45792</v>
      </c>
      <c r="U43" s="31">
        <v>101237643.21000001</v>
      </c>
      <c r="V43" s="31">
        <v>50362289.229999997</v>
      </c>
      <c r="W43" s="31">
        <v>151599932.44</v>
      </c>
      <c r="Y43">
        <v>45778</v>
      </c>
      <c r="Z43">
        <v>45792</v>
      </c>
      <c r="AA43" s="31">
        <v>0</v>
      </c>
      <c r="AB43" s="31">
        <v>0</v>
      </c>
      <c r="AC43" s="31">
        <v>0</v>
      </c>
      <c r="AE43">
        <v>45778</v>
      </c>
      <c r="AF43">
        <v>45792</v>
      </c>
      <c r="AG43" s="31">
        <v>0</v>
      </c>
      <c r="AH43" s="31">
        <v>0</v>
      </c>
      <c r="AI43" s="31">
        <v>0</v>
      </c>
      <c r="AK43">
        <v>45778</v>
      </c>
      <c r="AL43">
        <v>45792</v>
      </c>
      <c r="AM43" s="31">
        <v>0</v>
      </c>
      <c r="AN43" s="31">
        <v>0</v>
      </c>
      <c r="AO43" s="31">
        <v>0</v>
      </c>
      <c r="AQ43" s="1">
        <f t="shared" si="3"/>
        <v>45778</v>
      </c>
      <c r="AR43" s="121">
        <f t="shared" si="4"/>
        <v>45792</v>
      </c>
      <c r="AS43" s="120">
        <f t="shared" si="5"/>
        <v>162111574.14000002</v>
      </c>
      <c r="AT43" s="120">
        <f t="shared" si="6"/>
        <v>66193279.239999995</v>
      </c>
      <c r="AU43" s="120">
        <f t="shared" si="7"/>
        <v>228304853.38</v>
      </c>
      <c r="AV43" s="122">
        <f t="shared" si="8"/>
        <v>5</v>
      </c>
      <c r="AW43" s="122">
        <f t="shared" si="9"/>
        <v>2025</v>
      </c>
      <c r="BB43" s="55"/>
      <c r="BC43" s="6"/>
      <c r="BD43" s="6"/>
      <c r="BE43" s="6"/>
      <c r="BF43" s="12"/>
      <c r="BG43" s="6"/>
      <c r="BI43" s="1"/>
      <c r="BJ43" s="6"/>
      <c r="BL43" s="54"/>
    </row>
    <row r="44" spans="1:64" x14ac:dyDescent="0.35">
      <c r="A44" s="1">
        <f t="shared" si="0"/>
        <v>45809</v>
      </c>
      <c r="B44" s="91">
        <v>45824</v>
      </c>
      <c r="C44" s="45">
        <v>2759762.73</v>
      </c>
      <c r="D44" s="45">
        <v>3595025.32</v>
      </c>
      <c r="E44" s="92">
        <v>6354788.0499999998</v>
      </c>
      <c r="F44" s="33"/>
      <c r="G44" s="1">
        <f t="shared" si="1"/>
        <v>45809</v>
      </c>
      <c r="H44" s="98">
        <v>45824</v>
      </c>
      <c r="I44" s="47">
        <v>6795679.6799999997</v>
      </c>
      <c r="J44" s="47">
        <v>750263.82000000007</v>
      </c>
      <c r="K44" s="99">
        <v>7545943.5</v>
      </c>
      <c r="M44" s="1">
        <f t="shared" si="2"/>
        <v>45809</v>
      </c>
      <c r="N44" s="105">
        <v>45823</v>
      </c>
      <c r="O44" s="52">
        <v>47990970.350000001</v>
      </c>
      <c r="P44" s="52">
        <v>11658647.440000001</v>
      </c>
      <c r="Q44" s="106">
        <v>59649617.790000007</v>
      </c>
      <c r="S44">
        <v>45809</v>
      </c>
      <c r="T44">
        <v>45823</v>
      </c>
      <c r="U44" s="31">
        <v>0</v>
      </c>
      <c r="V44" s="31">
        <v>0</v>
      </c>
      <c r="W44" s="31">
        <v>0</v>
      </c>
      <c r="Y44">
        <v>45809</v>
      </c>
      <c r="Z44">
        <v>45823</v>
      </c>
      <c r="AA44" s="31">
        <v>0</v>
      </c>
      <c r="AB44" s="31">
        <v>0</v>
      </c>
      <c r="AC44" s="31">
        <v>0</v>
      </c>
      <c r="AE44">
        <v>45809</v>
      </c>
      <c r="AF44">
        <v>45823</v>
      </c>
      <c r="AG44" s="31">
        <v>0</v>
      </c>
      <c r="AH44" s="31">
        <v>0</v>
      </c>
      <c r="AI44" s="31">
        <v>0</v>
      </c>
      <c r="AK44">
        <v>45809</v>
      </c>
      <c r="AL44">
        <v>45823</v>
      </c>
      <c r="AM44" s="31">
        <v>0</v>
      </c>
      <c r="AN44" s="31">
        <v>0</v>
      </c>
      <c r="AO44" s="31">
        <v>0</v>
      </c>
      <c r="AQ44" s="1">
        <f t="shared" si="3"/>
        <v>45809</v>
      </c>
      <c r="AR44" s="121">
        <f t="shared" si="4"/>
        <v>45824</v>
      </c>
      <c r="AS44" s="120">
        <f t="shared" si="5"/>
        <v>57546412.760000005</v>
      </c>
      <c r="AT44" s="120">
        <f t="shared" si="6"/>
        <v>16003936.580000002</v>
      </c>
      <c r="AU44" s="120">
        <f t="shared" si="7"/>
        <v>73550349.340000004</v>
      </c>
      <c r="AV44" s="122">
        <f t="shared" si="8"/>
        <v>6</v>
      </c>
      <c r="AW44" s="122">
        <f t="shared" si="9"/>
        <v>2025</v>
      </c>
      <c r="BB44" s="55"/>
      <c r="BC44" s="6"/>
      <c r="BD44" s="6"/>
      <c r="BE44" s="6"/>
      <c r="BF44" s="12"/>
      <c r="BG44" s="6"/>
      <c r="BI44" s="1"/>
      <c r="BJ44" s="6"/>
      <c r="BL44" s="54"/>
    </row>
    <row r="45" spans="1:64" x14ac:dyDescent="0.35">
      <c r="A45" s="1">
        <f t="shared" si="0"/>
        <v>45839</v>
      </c>
      <c r="B45" s="91">
        <v>45853</v>
      </c>
      <c r="C45" s="45">
        <v>2759762.73</v>
      </c>
      <c r="D45" s="45">
        <v>3241768.42</v>
      </c>
      <c r="E45" s="92">
        <v>6001531.1500000004</v>
      </c>
      <c r="F45" s="33"/>
      <c r="G45" s="1">
        <f t="shared" si="1"/>
        <v>45839</v>
      </c>
      <c r="H45" s="98">
        <v>45853</v>
      </c>
      <c r="I45" s="47">
        <v>6835988.5499999998</v>
      </c>
      <c r="J45" s="47">
        <v>645886.95000000007</v>
      </c>
      <c r="K45" s="99">
        <v>7481875.5</v>
      </c>
      <c r="M45" s="1">
        <f t="shared" si="2"/>
        <v>45839</v>
      </c>
      <c r="N45" s="105">
        <v>45853</v>
      </c>
      <c r="O45" s="52">
        <v>47953418.740000002</v>
      </c>
      <c r="P45" s="52">
        <v>10890488.540000001</v>
      </c>
      <c r="Q45" s="106">
        <v>58843907.280000001</v>
      </c>
      <c r="S45">
        <v>45839</v>
      </c>
      <c r="T45">
        <v>45853</v>
      </c>
      <c r="U45" s="31">
        <v>0</v>
      </c>
      <c r="V45" s="31">
        <v>0</v>
      </c>
      <c r="W45" s="31">
        <v>0</v>
      </c>
      <c r="Y45">
        <v>45839</v>
      </c>
      <c r="Z45">
        <v>45853</v>
      </c>
      <c r="AA45" s="31">
        <v>0</v>
      </c>
      <c r="AB45" s="31">
        <v>0</v>
      </c>
      <c r="AC45" s="31">
        <v>0</v>
      </c>
      <c r="AE45">
        <v>45839</v>
      </c>
      <c r="AF45">
        <v>45853</v>
      </c>
      <c r="AG45" s="31">
        <v>0</v>
      </c>
      <c r="AH45" s="31">
        <v>0</v>
      </c>
      <c r="AI45" s="31">
        <v>0</v>
      </c>
      <c r="AK45">
        <v>45839</v>
      </c>
      <c r="AL45">
        <v>45853</v>
      </c>
      <c r="AM45" s="31">
        <v>0</v>
      </c>
      <c r="AN45" s="31">
        <v>0</v>
      </c>
      <c r="AO45" s="31">
        <v>0</v>
      </c>
      <c r="AQ45" s="1">
        <f t="shared" si="3"/>
        <v>45839</v>
      </c>
      <c r="AR45" s="121">
        <f t="shared" si="4"/>
        <v>45853</v>
      </c>
      <c r="AS45" s="120">
        <f t="shared" si="5"/>
        <v>57549170.020000003</v>
      </c>
      <c r="AT45" s="120">
        <f t="shared" si="6"/>
        <v>14778143.91</v>
      </c>
      <c r="AU45" s="120">
        <f t="shared" si="7"/>
        <v>72327313.930000007</v>
      </c>
      <c r="AV45" s="122">
        <f t="shared" si="8"/>
        <v>7</v>
      </c>
      <c r="AW45" s="122">
        <f t="shared" si="9"/>
        <v>2025</v>
      </c>
      <c r="BB45" s="55"/>
      <c r="BC45" s="6"/>
      <c r="BD45" s="6"/>
      <c r="BE45" s="6"/>
      <c r="BF45" s="12"/>
      <c r="BG45" s="6"/>
      <c r="BI45" s="1"/>
      <c r="BJ45" s="6"/>
      <c r="BL45" s="54"/>
    </row>
    <row r="46" spans="1:64" x14ac:dyDescent="0.35">
      <c r="A46" s="1">
        <f t="shared" si="0"/>
        <v>45870</v>
      </c>
      <c r="B46" s="91">
        <v>45884</v>
      </c>
      <c r="C46" s="45">
        <v>2759762.73</v>
      </c>
      <c r="D46" s="45">
        <v>3449650.5599999996</v>
      </c>
      <c r="E46" s="92">
        <v>6209413.2899999991</v>
      </c>
      <c r="F46" s="33"/>
      <c r="G46" s="1">
        <f t="shared" si="1"/>
        <v>45870</v>
      </c>
      <c r="H46" s="98">
        <v>45884</v>
      </c>
      <c r="I46" s="47">
        <v>6876536.5299999993</v>
      </c>
      <c r="J46" s="47">
        <v>653921.53</v>
      </c>
      <c r="K46" s="99">
        <v>7530458.0599999996</v>
      </c>
      <c r="M46" s="1">
        <f t="shared" si="2"/>
        <v>45870</v>
      </c>
      <c r="N46" s="105">
        <v>45884</v>
      </c>
      <c r="O46" s="52">
        <v>47915867.119999997</v>
      </c>
      <c r="P46" s="52">
        <v>10862684.65</v>
      </c>
      <c r="Q46" s="106">
        <v>58778551.769999996</v>
      </c>
      <c r="S46">
        <v>45870</v>
      </c>
      <c r="T46">
        <v>45884</v>
      </c>
      <c r="U46" s="31">
        <v>0</v>
      </c>
      <c r="V46" s="31">
        <v>0</v>
      </c>
      <c r="W46" s="31">
        <v>0</v>
      </c>
      <c r="Y46">
        <v>45870</v>
      </c>
      <c r="Z46">
        <v>45884</v>
      </c>
      <c r="AA46" s="31">
        <v>0</v>
      </c>
      <c r="AB46" s="31">
        <v>0</v>
      </c>
      <c r="AC46" s="31">
        <v>0</v>
      </c>
      <c r="AE46">
        <v>45870</v>
      </c>
      <c r="AF46">
        <v>45884</v>
      </c>
      <c r="AG46" s="31">
        <v>0</v>
      </c>
      <c r="AH46" s="31">
        <v>0</v>
      </c>
      <c r="AI46" s="31">
        <v>0</v>
      </c>
      <c r="AK46">
        <v>45870</v>
      </c>
      <c r="AL46">
        <v>45884</v>
      </c>
      <c r="AM46" s="31">
        <v>0</v>
      </c>
      <c r="AN46" s="31">
        <v>0</v>
      </c>
      <c r="AO46" s="31">
        <v>0</v>
      </c>
      <c r="AQ46" s="1">
        <f t="shared" si="3"/>
        <v>45870</v>
      </c>
      <c r="AR46" s="121">
        <f t="shared" si="4"/>
        <v>45884</v>
      </c>
      <c r="AS46" s="120">
        <f t="shared" si="5"/>
        <v>57552166.379999995</v>
      </c>
      <c r="AT46" s="120">
        <f t="shared" si="6"/>
        <v>14966256.74</v>
      </c>
      <c r="AU46" s="120">
        <f t="shared" si="7"/>
        <v>72518423.11999999</v>
      </c>
      <c r="AV46" s="122">
        <f t="shared" si="8"/>
        <v>8</v>
      </c>
      <c r="AW46" s="122">
        <f t="shared" si="9"/>
        <v>2025</v>
      </c>
      <c r="BB46" s="55"/>
      <c r="BC46" s="6"/>
      <c r="BD46" s="6"/>
      <c r="BE46" s="6"/>
      <c r="BF46" s="12"/>
      <c r="BG46" s="6"/>
      <c r="BI46" s="1"/>
      <c r="BJ46" s="6"/>
      <c r="BL46" s="54"/>
    </row>
    <row r="47" spans="1:64" x14ac:dyDescent="0.35">
      <c r="A47" s="1">
        <f t="shared" si="0"/>
        <v>45901</v>
      </c>
      <c r="B47" s="91">
        <v>45915</v>
      </c>
      <c r="C47" s="45">
        <v>2759762.73</v>
      </c>
      <c r="D47" s="45">
        <v>3433301.51</v>
      </c>
      <c r="E47" s="92">
        <v>6193064.2400000002</v>
      </c>
      <c r="F47" s="33"/>
      <c r="G47" s="1">
        <f t="shared" si="1"/>
        <v>45901</v>
      </c>
      <c r="H47" s="98">
        <v>45915</v>
      </c>
      <c r="I47" s="47">
        <v>6917325.0300000003</v>
      </c>
      <c r="J47" s="47">
        <v>616821.5199999999</v>
      </c>
      <c r="K47" s="99">
        <v>7534146.5499999998</v>
      </c>
      <c r="M47" s="1">
        <f t="shared" si="2"/>
        <v>45901</v>
      </c>
      <c r="N47" s="105">
        <v>45915</v>
      </c>
      <c r="O47" s="52">
        <v>47878315.489999995</v>
      </c>
      <c r="P47" s="52">
        <v>10509564.040000003</v>
      </c>
      <c r="Q47" s="106">
        <v>58387879.530000001</v>
      </c>
      <c r="S47">
        <v>45901</v>
      </c>
      <c r="T47">
        <v>45915</v>
      </c>
      <c r="U47" s="31">
        <v>0</v>
      </c>
      <c r="V47" s="31">
        <v>0</v>
      </c>
      <c r="W47" s="31">
        <v>0</v>
      </c>
      <c r="Y47">
        <v>45901</v>
      </c>
      <c r="Z47">
        <v>45915</v>
      </c>
      <c r="AA47" s="31">
        <v>29750000</v>
      </c>
      <c r="AB47" s="31">
        <v>28306680.289999999</v>
      </c>
      <c r="AC47" s="31">
        <v>58056680.289999999</v>
      </c>
      <c r="AE47">
        <v>45901</v>
      </c>
      <c r="AF47">
        <v>45915</v>
      </c>
      <c r="AG47" s="31">
        <v>21250000</v>
      </c>
      <c r="AH47" s="31">
        <v>13145147.640000001</v>
      </c>
      <c r="AI47" s="31">
        <v>34395147.640000001</v>
      </c>
      <c r="AK47">
        <v>45901</v>
      </c>
      <c r="AL47">
        <v>45915</v>
      </c>
      <c r="AM47" s="31">
        <v>53125000</v>
      </c>
      <c r="AN47" s="31">
        <v>12547640.92</v>
      </c>
      <c r="AO47" s="31">
        <v>65672640.920000002</v>
      </c>
      <c r="AQ47" s="1">
        <f t="shared" si="3"/>
        <v>45901</v>
      </c>
      <c r="AR47" s="121">
        <f t="shared" si="4"/>
        <v>45915</v>
      </c>
      <c r="AS47" s="120">
        <f t="shared" si="5"/>
        <v>161680403.25</v>
      </c>
      <c r="AT47" s="120">
        <f t="shared" si="6"/>
        <v>68559155.920000002</v>
      </c>
      <c r="AU47" s="120">
        <f t="shared" si="7"/>
        <v>230239559.17000002</v>
      </c>
      <c r="AV47" s="122">
        <f t="shared" si="8"/>
        <v>9</v>
      </c>
      <c r="AW47" s="122">
        <f t="shared" si="9"/>
        <v>2025</v>
      </c>
      <c r="BB47" s="55"/>
      <c r="BC47" s="6"/>
      <c r="BD47" s="6"/>
      <c r="BE47" s="6"/>
      <c r="BF47" s="12"/>
      <c r="BG47" s="6"/>
      <c r="BI47" s="1"/>
      <c r="BJ47" s="6"/>
      <c r="BL47" s="54"/>
    </row>
    <row r="48" spans="1:64" x14ac:dyDescent="0.35">
      <c r="A48" s="1">
        <f t="shared" si="0"/>
        <v>45931</v>
      </c>
      <c r="B48" s="91">
        <v>45945</v>
      </c>
      <c r="C48" s="45">
        <v>2759762.73</v>
      </c>
      <c r="D48" s="45">
        <v>3306412.87</v>
      </c>
      <c r="E48" s="92">
        <v>6066175.5999999996</v>
      </c>
      <c r="F48" s="33"/>
      <c r="G48" s="1">
        <f t="shared" si="1"/>
        <v>45931</v>
      </c>
      <c r="H48" s="98">
        <v>45945</v>
      </c>
      <c r="I48" s="47">
        <v>6958389.4499999993</v>
      </c>
      <c r="J48" s="47">
        <v>560521.88</v>
      </c>
      <c r="K48" s="99">
        <v>7518911.3299999991</v>
      </c>
      <c r="M48" s="1">
        <f t="shared" si="2"/>
        <v>45931</v>
      </c>
      <c r="N48" s="105">
        <v>45945</v>
      </c>
      <c r="O48" s="52">
        <v>47840763.890000008</v>
      </c>
      <c r="P48" s="52">
        <v>9841951.370000001</v>
      </c>
      <c r="Q48" s="106">
        <v>57682715.260000005</v>
      </c>
      <c r="S48">
        <v>45931</v>
      </c>
      <c r="T48">
        <v>45945</v>
      </c>
      <c r="U48" s="31">
        <v>0</v>
      </c>
      <c r="V48" s="31">
        <v>0</v>
      </c>
      <c r="W48" s="31">
        <v>0</v>
      </c>
      <c r="Y48">
        <v>45931</v>
      </c>
      <c r="Z48">
        <v>45945</v>
      </c>
      <c r="AA48" s="31">
        <v>0</v>
      </c>
      <c r="AB48" s="31">
        <v>0</v>
      </c>
      <c r="AC48" s="31">
        <v>0</v>
      </c>
      <c r="AE48">
        <v>45931</v>
      </c>
      <c r="AF48">
        <v>45945</v>
      </c>
      <c r="AG48" s="31">
        <v>0</v>
      </c>
      <c r="AH48" s="31">
        <v>0</v>
      </c>
      <c r="AI48" s="31">
        <v>0</v>
      </c>
      <c r="AK48">
        <v>45931</v>
      </c>
      <c r="AL48">
        <v>45945</v>
      </c>
      <c r="AM48" s="31">
        <v>0</v>
      </c>
      <c r="AN48" s="31">
        <v>0</v>
      </c>
      <c r="AO48" s="31">
        <v>0</v>
      </c>
      <c r="AQ48" s="1">
        <f t="shared" si="3"/>
        <v>45931</v>
      </c>
      <c r="AR48" s="121">
        <f t="shared" si="4"/>
        <v>45945</v>
      </c>
      <c r="AS48" s="120">
        <f t="shared" si="5"/>
        <v>57558916.070000008</v>
      </c>
      <c r="AT48" s="120">
        <f t="shared" si="6"/>
        <v>13708886.120000001</v>
      </c>
      <c r="AU48" s="120">
        <f t="shared" si="7"/>
        <v>71267802.189999998</v>
      </c>
      <c r="AV48" s="122">
        <f t="shared" si="8"/>
        <v>10</v>
      </c>
      <c r="AW48" s="122">
        <f t="shared" si="9"/>
        <v>2025</v>
      </c>
      <c r="BB48" s="55"/>
      <c r="BC48" s="6"/>
      <c r="BD48" s="6"/>
      <c r="BE48" s="6"/>
      <c r="BF48" s="12"/>
      <c r="BG48" s="6"/>
      <c r="BI48" s="1"/>
      <c r="BJ48" s="6"/>
      <c r="BL48" s="54"/>
    </row>
    <row r="49" spans="1:64" x14ac:dyDescent="0.35">
      <c r="A49" s="1">
        <f t="shared" si="0"/>
        <v>45962</v>
      </c>
      <c r="B49" s="91">
        <v>45978</v>
      </c>
      <c r="C49" s="45">
        <v>2759762.73</v>
      </c>
      <c r="D49" s="45">
        <v>3620687.67</v>
      </c>
      <c r="E49" s="92">
        <v>6380450.4000000004</v>
      </c>
      <c r="F49" s="33"/>
      <c r="G49" s="1">
        <f t="shared" si="1"/>
        <v>45962</v>
      </c>
      <c r="H49" s="98">
        <v>45978</v>
      </c>
      <c r="I49" s="47">
        <v>6999697.6399999997</v>
      </c>
      <c r="J49" s="47">
        <v>576261.35</v>
      </c>
      <c r="K49" s="99">
        <v>7575958.9899999993</v>
      </c>
      <c r="M49" s="1">
        <f t="shared" si="2"/>
        <v>45962</v>
      </c>
      <c r="N49" s="105">
        <v>45976</v>
      </c>
      <c r="O49" s="52">
        <v>47803212.25</v>
      </c>
      <c r="P49" s="52">
        <v>9847840.3599999975</v>
      </c>
      <c r="Q49" s="106">
        <v>57651052.609999999</v>
      </c>
      <c r="S49">
        <v>45962</v>
      </c>
      <c r="T49">
        <v>45976</v>
      </c>
      <c r="U49" s="31">
        <v>100762720.72999999</v>
      </c>
      <c r="V49" s="31">
        <v>42894255.379999995</v>
      </c>
      <c r="W49" s="31">
        <v>143656976.10999998</v>
      </c>
      <c r="Y49">
        <v>45962</v>
      </c>
      <c r="Z49">
        <v>45976</v>
      </c>
      <c r="AA49" s="31">
        <v>0</v>
      </c>
      <c r="AB49" s="31">
        <v>0</v>
      </c>
      <c r="AC49" s="31">
        <v>0</v>
      </c>
      <c r="AE49">
        <v>45962</v>
      </c>
      <c r="AF49">
        <v>45976</v>
      </c>
      <c r="AG49" s="31">
        <v>0</v>
      </c>
      <c r="AH49" s="31">
        <v>0</v>
      </c>
      <c r="AI49" s="31">
        <v>0</v>
      </c>
      <c r="AK49">
        <v>45962</v>
      </c>
      <c r="AL49">
        <v>45976</v>
      </c>
      <c r="AM49" s="31">
        <v>0</v>
      </c>
      <c r="AN49" s="31">
        <v>0</v>
      </c>
      <c r="AO49" s="31">
        <v>0</v>
      </c>
      <c r="AQ49" s="1">
        <f t="shared" si="3"/>
        <v>45962</v>
      </c>
      <c r="AR49" s="121">
        <f t="shared" si="4"/>
        <v>45978</v>
      </c>
      <c r="AS49" s="120">
        <f t="shared" si="5"/>
        <v>158325393.34999999</v>
      </c>
      <c r="AT49" s="120">
        <f t="shared" si="6"/>
        <v>56939044.75999999</v>
      </c>
      <c r="AU49" s="120">
        <f t="shared" si="7"/>
        <v>215264438.10999998</v>
      </c>
      <c r="AV49" s="122">
        <f t="shared" si="8"/>
        <v>11</v>
      </c>
      <c r="AW49" s="122">
        <f t="shared" si="9"/>
        <v>2025</v>
      </c>
      <c r="BB49" s="55"/>
      <c r="BC49" s="6"/>
      <c r="BD49" s="6"/>
      <c r="BE49" s="6"/>
      <c r="BF49" s="12"/>
      <c r="BG49" s="6"/>
      <c r="BI49" s="1"/>
      <c r="BJ49" s="6"/>
      <c r="BL49" s="54"/>
    </row>
    <row r="50" spans="1:64" x14ac:dyDescent="0.35">
      <c r="A50" s="1">
        <f t="shared" si="0"/>
        <v>45992</v>
      </c>
      <c r="B50" s="91">
        <v>46006</v>
      </c>
      <c r="C50" s="45">
        <v>2759762.73</v>
      </c>
      <c r="D50" s="45">
        <v>3055871.5300000003</v>
      </c>
      <c r="E50" s="92">
        <v>5815634.2599999998</v>
      </c>
      <c r="F50" s="33"/>
      <c r="G50" s="1">
        <f t="shared" si="1"/>
        <v>45992</v>
      </c>
      <c r="H50" s="98">
        <v>46006</v>
      </c>
      <c r="I50" s="47">
        <v>7041251.0699999994</v>
      </c>
      <c r="J50" s="47">
        <v>453951.77</v>
      </c>
      <c r="K50" s="99">
        <v>7495202.8399999999</v>
      </c>
      <c r="M50" s="1">
        <f t="shared" si="2"/>
        <v>45992</v>
      </c>
      <c r="N50" s="105">
        <v>46006</v>
      </c>
      <c r="O50" s="52">
        <v>47765660.640000008</v>
      </c>
      <c r="P50" s="52">
        <v>9238704.5</v>
      </c>
      <c r="Q50" s="106">
        <v>57004365.140000008</v>
      </c>
      <c r="S50">
        <v>45992</v>
      </c>
      <c r="T50">
        <v>46006</v>
      </c>
      <c r="U50" s="31">
        <v>0</v>
      </c>
      <c r="V50" s="31">
        <v>0</v>
      </c>
      <c r="W50" s="31">
        <v>0</v>
      </c>
      <c r="Y50">
        <v>45992</v>
      </c>
      <c r="Z50">
        <v>46006</v>
      </c>
      <c r="AA50" s="31">
        <v>0</v>
      </c>
      <c r="AB50" s="31">
        <v>0</v>
      </c>
      <c r="AC50" s="31">
        <v>0</v>
      </c>
      <c r="AE50">
        <v>45992</v>
      </c>
      <c r="AF50">
        <v>46006</v>
      </c>
      <c r="AG50" s="31">
        <v>0</v>
      </c>
      <c r="AH50" s="31">
        <v>0</v>
      </c>
      <c r="AI50" s="31">
        <v>0</v>
      </c>
      <c r="AK50">
        <v>45992</v>
      </c>
      <c r="AL50">
        <v>46006</v>
      </c>
      <c r="AM50" s="31">
        <v>0</v>
      </c>
      <c r="AN50" s="31">
        <v>0</v>
      </c>
      <c r="AO50" s="31">
        <v>0</v>
      </c>
      <c r="AQ50" s="1">
        <f t="shared" si="3"/>
        <v>45992</v>
      </c>
      <c r="AR50" s="121">
        <f t="shared" si="4"/>
        <v>46006</v>
      </c>
      <c r="AS50" s="120">
        <f t="shared" si="5"/>
        <v>57566674.440000005</v>
      </c>
      <c r="AT50" s="120">
        <f t="shared" si="6"/>
        <v>12748527.800000001</v>
      </c>
      <c r="AU50" s="120">
        <f t="shared" si="7"/>
        <v>70315202.24000001</v>
      </c>
      <c r="AV50" s="122">
        <f t="shared" si="8"/>
        <v>12</v>
      </c>
      <c r="AW50" s="122">
        <f t="shared" si="9"/>
        <v>2025</v>
      </c>
      <c r="BB50" s="55"/>
      <c r="BC50" s="6"/>
      <c r="BD50" s="6"/>
      <c r="BE50" s="6"/>
      <c r="BF50" s="12"/>
      <c r="BG50" s="6"/>
      <c r="BI50" s="1"/>
      <c r="BJ50" s="6"/>
      <c r="BL50" s="54"/>
    </row>
    <row r="51" spans="1:64" x14ac:dyDescent="0.35">
      <c r="A51" s="1">
        <f t="shared" si="0"/>
        <v>46023</v>
      </c>
      <c r="B51" s="91">
        <v>46037</v>
      </c>
      <c r="C51" s="45">
        <v>2759762.73</v>
      </c>
      <c r="D51" s="45">
        <v>3367905.29</v>
      </c>
      <c r="E51" s="92">
        <v>6127668.0199999996</v>
      </c>
      <c r="F51" s="33"/>
      <c r="G51" s="1">
        <f t="shared" si="1"/>
        <v>46023</v>
      </c>
      <c r="H51" s="98">
        <v>46037</v>
      </c>
      <c r="I51" s="47">
        <v>7082994.4700000007</v>
      </c>
      <c r="J51" s="47">
        <v>463753.44000000006</v>
      </c>
      <c r="K51" s="99">
        <v>7546747.9100000011</v>
      </c>
      <c r="M51" s="1">
        <f t="shared" si="2"/>
        <v>46023</v>
      </c>
      <c r="N51" s="105">
        <v>46037</v>
      </c>
      <c r="O51" s="52">
        <v>47765660.649999999</v>
      </c>
      <c r="P51" s="52">
        <v>9272823.7599999998</v>
      </c>
      <c r="Q51" s="106">
        <v>57038484.409999996</v>
      </c>
      <c r="S51">
        <v>46023</v>
      </c>
      <c r="T51">
        <v>46037</v>
      </c>
      <c r="U51" s="31">
        <v>0</v>
      </c>
      <c r="V51" s="31">
        <v>0</v>
      </c>
      <c r="W51" s="31">
        <v>0</v>
      </c>
      <c r="Y51">
        <v>46023</v>
      </c>
      <c r="Z51">
        <v>46037</v>
      </c>
      <c r="AA51" s="31">
        <v>0</v>
      </c>
      <c r="AB51" s="31">
        <v>0</v>
      </c>
      <c r="AC51" s="31">
        <v>0</v>
      </c>
      <c r="AE51">
        <v>46023</v>
      </c>
      <c r="AF51">
        <v>46037</v>
      </c>
      <c r="AG51" s="31">
        <v>0</v>
      </c>
      <c r="AH51" s="31">
        <v>0</v>
      </c>
      <c r="AI51" s="31">
        <v>0</v>
      </c>
      <c r="AK51">
        <v>46023</v>
      </c>
      <c r="AL51">
        <v>46037</v>
      </c>
      <c r="AM51" s="31">
        <v>0</v>
      </c>
      <c r="AN51" s="31">
        <v>0</v>
      </c>
      <c r="AO51" s="31">
        <v>0</v>
      </c>
      <c r="AQ51" s="1">
        <f t="shared" si="3"/>
        <v>46023</v>
      </c>
      <c r="AR51" s="121">
        <f t="shared" si="4"/>
        <v>46037</v>
      </c>
      <c r="AS51" s="120">
        <f t="shared" si="5"/>
        <v>57608417.850000001</v>
      </c>
      <c r="AT51" s="120">
        <f t="shared" si="6"/>
        <v>13104482.49</v>
      </c>
      <c r="AU51" s="120">
        <f t="shared" si="7"/>
        <v>70712900.340000004</v>
      </c>
      <c r="AV51" s="122">
        <f t="shared" si="8"/>
        <v>1</v>
      </c>
      <c r="AW51" s="122">
        <f t="shared" si="9"/>
        <v>2026</v>
      </c>
      <c r="BB51" s="55"/>
      <c r="BC51" s="6"/>
      <c r="BD51" s="6"/>
      <c r="BE51" s="6"/>
      <c r="BF51" s="12"/>
      <c r="BG51" s="6"/>
      <c r="BI51" s="1"/>
      <c r="BJ51" s="6"/>
      <c r="BL51" s="54"/>
    </row>
    <row r="52" spans="1:64" x14ac:dyDescent="0.35">
      <c r="A52" s="1">
        <f t="shared" si="0"/>
        <v>46054</v>
      </c>
      <c r="B52" s="91">
        <v>46071</v>
      </c>
      <c r="C52" s="45">
        <v>2759762.73</v>
      </c>
      <c r="D52" s="45">
        <v>3676952.21</v>
      </c>
      <c r="E52" s="92">
        <v>6436714.9399999995</v>
      </c>
      <c r="F52" s="33"/>
      <c r="G52" s="1">
        <f t="shared" si="1"/>
        <v>46054</v>
      </c>
      <c r="H52" s="98">
        <v>46071</v>
      </c>
      <c r="I52" s="47">
        <v>7124985.3500000006</v>
      </c>
      <c r="J52" s="47">
        <v>460070.67</v>
      </c>
      <c r="K52" s="99">
        <v>7585056.0200000005</v>
      </c>
      <c r="M52" s="1">
        <f t="shared" si="2"/>
        <v>46054</v>
      </c>
      <c r="N52" s="105">
        <v>46068</v>
      </c>
      <c r="O52" s="52">
        <v>47765660.649999999</v>
      </c>
      <c r="P52" s="52">
        <v>9016257.9299999997</v>
      </c>
      <c r="Q52" s="106">
        <v>56781918.579999998</v>
      </c>
      <c r="S52">
        <v>46054</v>
      </c>
      <c r="T52">
        <v>46068</v>
      </c>
      <c r="U52" s="31">
        <v>0</v>
      </c>
      <c r="V52" s="31">
        <v>0</v>
      </c>
      <c r="W52" s="31">
        <v>0</v>
      </c>
      <c r="Y52">
        <v>46054</v>
      </c>
      <c r="Z52">
        <v>46068</v>
      </c>
      <c r="AA52" s="31">
        <v>0</v>
      </c>
      <c r="AB52" s="31">
        <v>0</v>
      </c>
      <c r="AC52" s="31">
        <v>0</v>
      </c>
      <c r="AE52">
        <v>46054</v>
      </c>
      <c r="AF52">
        <v>46068</v>
      </c>
      <c r="AG52" s="31">
        <v>0</v>
      </c>
      <c r="AH52" s="31">
        <v>0</v>
      </c>
      <c r="AI52" s="31">
        <v>0</v>
      </c>
      <c r="AK52">
        <v>46054</v>
      </c>
      <c r="AL52">
        <v>46068</v>
      </c>
      <c r="AM52" s="31">
        <v>0</v>
      </c>
      <c r="AN52" s="31">
        <v>0</v>
      </c>
      <c r="AO52" s="31">
        <v>0</v>
      </c>
      <c r="AQ52" s="1">
        <f t="shared" si="3"/>
        <v>46054</v>
      </c>
      <c r="AR52" s="121">
        <f t="shared" si="4"/>
        <v>46071</v>
      </c>
      <c r="AS52" s="120">
        <f t="shared" si="5"/>
        <v>57650408.729999997</v>
      </c>
      <c r="AT52" s="120">
        <f t="shared" si="6"/>
        <v>13153280.809999999</v>
      </c>
      <c r="AU52" s="120">
        <f t="shared" si="7"/>
        <v>70803689.539999992</v>
      </c>
      <c r="AV52" s="122">
        <f t="shared" si="8"/>
        <v>2</v>
      </c>
      <c r="AW52" s="122">
        <f t="shared" si="9"/>
        <v>2026</v>
      </c>
      <c r="BB52" s="55"/>
      <c r="BC52" s="6"/>
      <c r="BD52" s="6"/>
      <c r="BE52" s="6"/>
      <c r="BF52" s="12"/>
      <c r="BG52" s="6"/>
      <c r="BI52" s="1"/>
      <c r="BJ52" s="6"/>
      <c r="BL52" s="54"/>
    </row>
    <row r="53" spans="1:64" x14ac:dyDescent="0.35">
      <c r="A53" s="1">
        <f t="shared" si="0"/>
        <v>46082</v>
      </c>
      <c r="B53" s="91">
        <v>46097</v>
      </c>
      <c r="C53" s="45">
        <v>2759762.73</v>
      </c>
      <c r="D53" s="45">
        <v>2795937.2</v>
      </c>
      <c r="E53" s="92">
        <v>5555699.9299999997</v>
      </c>
      <c r="F53" s="33"/>
      <c r="G53" s="1">
        <f t="shared" si="1"/>
        <v>46082</v>
      </c>
      <c r="H53" s="98">
        <v>46097</v>
      </c>
      <c r="I53" s="47">
        <v>7167225.1699999999</v>
      </c>
      <c r="J53" s="47">
        <v>326286.49</v>
      </c>
      <c r="K53" s="99">
        <v>7493511.6600000001</v>
      </c>
      <c r="M53" s="1">
        <f t="shared" si="2"/>
        <v>46082</v>
      </c>
      <c r="N53" s="105">
        <v>46096</v>
      </c>
      <c r="O53" s="52">
        <v>58380341.590000004</v>
      </c>
      <c r="P53" s="52">
        <v>7920956.3800000008</v>
      </c>
      <c r="Q53" s="106">
        <v>66301297.970000006</v>
      </c>
      <c r="S53">
        <v>46082</v>
      </c>
      <c r="T53">
        <v>46096</v>
      </c>
      <c r="U53" s="31">
        <v>0</v>
      </c>
      <c r="V53" s="31">
        <v>0</v>
      </c>
      <c r="W53" s="31">
        <v>0</v>
      </c>
      <c r="Y53">
        <v>46082</v>
      </c>
      <c r="Z53">
        <v>46096</v>
      </c>
      <c r="AA53" s="31">
        <v>29680000</v>
      </c>
      <c r="AB53" s="31">
        <v>24777583.5</v>
      </c>
      <c r="AC53" s="31">
        <v>54457583.5</v>
      </c>
      <c r="AE53">
        <v>46082</v>
      </c>
      <c r="AF53">
        <v>46096</v>
      </c>
      <c r="AG53" s="31">
        <v>31800000</v>
      </c>
      <c r="AH53" s="31">
        <v>11344787.109999999</v>
      </c>
      <c r="AI53" s="31">
        <v>43144787.109999999</v>
      </c>
      <c r="AK53">
        <v>46082</v>
      </c>
      <c r="AL53">
        <v>46096</v>
      </c>
      <c r="AM53" s="31">
        <v>53000000</v>
      </c>
      <c r="AN53" s="31">
        <v>10167497.879999999</v>
      </c>
      <c r="AO53" s="31">
        <v>63167497.879999995</v>
      </c>
      <c r="AQ53" s="1">
        <f t="shared" si="3"/>
        <v>46082</v>
      </c>
      <c r="AR53" s="121">
        <f t="shared" si="4"/>
        <v>46097</v>
      </c>
      <c r="AS53" s="120">
        <f t="shared" si="5"/>
        <v>182787329.49000001</v>
      </c>
      <c r="AT53" s="120">
        <f t="shared" si="6"/>
        <v>57333048.560000002</v>
      </c>
      <c r="AU53" s="120">
        <f t="shared" si="7"/>
        <v>240120378.05000001</v>
      </c>
      <c r="AV53" s="122">
        <f t="shared" si="8"/>
        <v>3</v>
      </c>
      <c r="AW53" s="122">
        <f t="shared" si="9"/>
        <v>2026</v>
      </c>
      <c r="BB53" s="55"/>
      <c r="BC53" s="6"/>
      <c r="BD53" s="6"/>
      <c r="BE53" s="6"/>
      <c r="BF53" s="12"/>
      <c r="BG53" s="6"/>
      <c r="BI53" s="1"/>
      <c r="BJ53" s="6"/>
      <c r="BL53" s="54"/>
    </row>
    <row r="54" spans="1:64" x14ac:dyDescent="0.35">
      <c r="A54" s="1">
        <f t="shared" si="0"/>
        <v>46113</v>
      </c>
      <c r="B54" s="91">
        <v>46127</v>
      </c>
      <c r="C54" s="45">
        <v>2759762.73</v>
      </c>
      <c r="D54" s="45">
        <v>3211491.92</v>
      </c>
      <c r="E54" s="92">
        <v>5971254.6500000004</v>
      </c>
      <c r="F54" s="33"/>
      <c r="G54" s="1">
        <f t="shared" si="1"/>
        <v>46113</v>
      </c>
      <c r="H54" s="98">
        <v>46127</v>
      </c>
      <c r="I54" s="47">
        <v>7209639.8099999996</v>
      </c>
      <c r="J54" s="47">
        <v>332788.25999999995</v>
      </c>
      <c r="K54" s="99">
        <v>7542428.0699999994</v>
      </c>
      <c r="M54" s="1">
        <f t="shared" si="2"/>
        <v>46113</v>
      </c>
      <c r="N54" s="105">
        <v>46127</v>
      </c>
      <c r="O54" s="52">
        <v>58380341.590000004</v>
      </c>
      <c r="P54" s="52">
        <v>8499929.6400000006</v>
      </c>
      <c r="Q54" s="106">
        <v>66880271.230000004</v>
      </c>
      <c r="S54">
        <v>46113</v>
      </c>
      <c r="T54">
        <v>46127</v>
      </c>
      <c r="U54" s="31">
        <v>0</v>
      </c>
      <c r="V54" s="31">
        <v>0</v>
      </c>
      <c r="W54" s="31">
        <v>0</v>
      </c>
      <c r="Y54">
        <v>46113</v>
      </c>
      <c r="Z54">
        <v>46127</v>
      </c>
      <c r="AA54" s="31">
        <v>0</v>
      </c>
      <c r="AB54" s="31">
        <v>0</v>
      </c>
      <c r="AC54" s="31">
        <v>0</v>
      </c>
      <c r="AE54">
        <v>46113</v>
      </c>
      <c r="AF54">
        <v>46127</v>
      </c>
      <c r="AG54" s="31">
        <v>0</v>
      </c>
      <c r="AH54" s="31">
        <v>0</v>
      </c>
      <c r="AI54" s="31">
        <v>0</v>
      </c>
      <c r="AK54">
        <v>46113</v>
      </c>
      <c r="AL54">
        <v>46127</v>
      </c>
      <c r="AM54" s="31">
        <v>0</v>
      </c>
      <c r="AN54" s="31">
        <v>0</v>
      </c>
      <c r="AO54" s="31">
        <v>0</v>
      </c>
      <c r="AQ54" s="1">
        <f t="shared" si="3"/>
        <v>46113</v>
      </c>
      <c r="AR54" s="121">
        <f t="shared" si="4"/>
        <v>46127</v>
      </c>
      <c r="AS54" s="120">
        <f t="shared" si="5"/>
        <v>68349744.129999995</v>
      </c>
      <c r="AT54" s="120">
        <f t="shared" si="6"/>
        <v>12044209.82</v>
      </c>
      <c r="AU54" s="120">
        <f t="shared" si="7"/>
        <v>80393953.950000003</v>
      </c>
      <c r="AV54" s="122">
        <f t="shared" si="8"/>
        <v>4</v>
      </c>
      <c r="AW54" s="122">
        <f t="shared" si="9"/>
        <v>2026</v>
      </c>
      <c r="BB54" s="55"/>
      <c r="BC54" s="6"/>
      <c r="BD54" s="6"/>
      <c r="BE54" s="6"/>
      <c r="BF54" s="12"/>
      <c r="BG54" s="6"/>
      <c r="BI54" s="1"/>
      <c r="BJ54" s="6"/>
      <c r="BL54" s="54"/>
    </row>
    <row r="55" spans="1:64" x14ac:dyDescent="0.35">
      <c r="A55" s="1">
        <f t="shared" si="0"/>
        <v>46143</v>
      </c>
      <c r="B55" s="91">
        <v>46157</v>
      </c>
      <c r="C55" s="45">
        <v>2759762.73</v>
      </c>
      <c r="D55" s="45">
        <v>3195671.76</v>
      </c>
      <c r="E55" s="92">
        <v>5955434.4900000002</v>
      </c>
      <c r="F55" s="33"/>
      <c r="G55" s="1">
        <f t="shared" si="1"/>
        <v>46143</v>
      </c>
      <c r="H55" s="98">
        <v>46157</v>
      </c>
      <c r="I55" s="47">
        <v>7252305.4399999985</v>
      </c>
      <c r="J55" s="47">
        <v>293184.30000000005</v>
      </c>
      <c r="K55" s="99">
        <v>7545489.7399999984</v>
      </c>
      <c r="M55" s="1">
        <f t="shared" si="2"/>
        <v>46143</v>
      </c>
      <c r="N55" s="105">
        <v>46157</v>
      </c>
      <c r="O55" s="52">
        <v>58380341.590000004</v>
      </c>
      <c r="P55" s="52">
        <v>7970111.5399999991</v>
      </c>
      <c r="Q55" s="106">
        <v>66350453.130000003</v>
      </c>
      <c r="S55">
        <v>46143</v>
      </c>
      <c r="T55">
        <v>46157</v>
      </c>
      <c r="U55" s="31">
        <v>100683566.98</v>
      </c>
      <c r="V55" s="31">
        <v>37078382.600000001</v>
      </c>
      <c r="W55" s="31">
        <v>137761949.58000001</v>
      </c>
      <c r="Y55">
        <v>46143</v>
      </c>
      <c r="Z55">
        <v>46157</v>
      </c>
      <c r="AA55" s="31">
        <v>0</v>
      </c>
      <c r="AB55" s="31">
        <v>0</v>
      </c>
      <c r="AC55" s="31">
        <v>0</v>
      </c>
      <c r="AE55">
        <v>46143</v>
      </c>
      <c r="AF55">
        <v>46157</v>
      </c>
      <c r="AG55" s="31">
        <v>0</v>
      </c>
      <c r="AH55" s="31">
        <v>0</v>
      </c>
      <c r="AI55" s="31">
        <v>0</v>
      </c>
      <c r="AK55">
        <v>46143</v>
      </c>
      <c r="AL55">
        <v>46157</v>
      </c>
      <c r="AM55" s="31">
        <v>0</v>
      </c>
      <c r="AN55" s="31">
        <v>0</v>
      </c>
      <c r="AO55" s="31">
        <v>0</v>
      </c>
      <c r="AQ55" s="1">
        <f t="shared" si="3"/>
        <v>46143</v>
      </c>
      <c r="AR55" s="121">
        <f t="shared" si="4"/>
        <v>46157</v>
      </c>
      <c r="AS55" s="120">
        <f t="shared" si="5"/>
        <v>169075976.74000001</v>
      </c>
      <c r="AT55" s="120">
        <f t="shared" si="6"/>
        <v>48537350.200000003</v>
      </c>
      <c r="AU55" s="120">
        <f t="shared" si="7"/>
        <v>217613326.94</v>
      </c>
      <c r="AV55" s="122">
        <f t="shared" si="8"/>
        <v>5</v>
      </c>
      <c r="AW55" s="122">
        <f t="shared" si="9"/>
        <v>2026</v>
      </c>
      <c r="BB55" s="55"/>
      <c r="BC55" s="6"/>
      <c r="BD55" s="6"/>
      <c r="BE55" s="6"/>
      <c r="BF55" s="12"/>
      <c r="BG55" s="6"/>
      <c r="BI55" s="1"/>
      <c r="BJ55" s="6"/>
      <c r="BL55" s="54"/>
    </row>
    <row r="56" spans="1:64" x14ac:dyDescent="0.35">
      <c r="A56" s="1">
        <f t="shared" si="0"/>
        <v>46174</v>
      </c>
      <c r="B56" s="91">
        <v>46188</v>
      </c>
      <c r="C56" s="45">
        <v>2759762.73</v>
      </c>
      <c r="D56" s="45">
        <v>3286160.01</v>
      </c>
      <c r="E56" s="92">
        <v>6045922.7400000002</v>
      </c>
      <c r="F56" s="33"/>
      <c r="G56" s="1">
        <f t="shared" si="1"/>
        <v>46174</v>
      </c>
      <c r="H56" s="98">
        <v>46188</v>
      </c>
      <c r="I56" s="47">
        <v>3679355.31</v>
      </c>
      <c r="J56" s="47">
        <v>261561.53999999998</v>
      </c>
      <c r="K56" s="99">
        <v>3940916.85</v>
      </c>
      <c r="M56" s="1">
        <f t="shared" si="2"/>
        <v>46174</v>
      </c>
      <c r="N56" s="105">
        <v>46188</v>
      </c>
      <c r="O56" s="52">
        <v>58380341.590000004</v>
      </c>
      <c r="P56" s="52">
        <v>7980839.3600000013</v>
      </c>
      <c r="Q56" s="106">
        <v>66361180.950000003</v>
      </c>
      <c r="S56">
        <v>46174</v>
      </c>
      <c r="T56">
        <v>46188</v>
      </c>
      <c r="U56" s="31">
        <v>0</v>
      </c>
      <c r="V56" s="31">
        <v>0</v>
      </c>
      <c r="W56" s="31">
        <v>0</v>
      </c>
      <c r="Y56">
        <v>46174</v>
      </c>
      <c r="Z56">
        <v>46188</v>
      </c>
      <c r="AA56" s="31">
        <v>0</v>
      </c>
      <c r="AB56" s="31">
        <v>0</v>
      </c>
      <c r="AC56" s="31">
        <v>0</v>
      </c>
      <c r="AE56">
        <v>46174</v>
      </c>
      <c r="AF56">
        <v>46188</v>
      </c>
      <c r="AG56" s="31">
        <v>0</v>
      </c>
      <c r="AH56" s="31">
        <v>0</v>
      </c>
      <c r="AI56" s="31">
        <v>0</v>
      </c>
      <c r="AK56">
        <v>46174</v>
      </c>
      <c r="AL56">
        <v>46188</v>
      </c>
      <c r="AM56" s="31">
        <v>0</v>
      </c>
      <c r="AN56" s="31">
        <v>0</v>
      </c>
      <c r="AO56" s="31">
        <v>0</v>
      </c>
      <c r="AQ56" s="1">
        <f t="shared" si="3"/>
        <v>46174</v>
      </c>
      <c r="AR56" s="121">
        <f t="shared" si="4"/>
        <v>46188</v>
      </c>
      <c r="AS56" s="120">
        <f t="shared" si="5"/>
        <v>64819459.630000003</v>
      </c>
      <c r="AT56" s="120">
        <f t="shared" si="6"/>
        <v>11528560.91</v>
      </c>
      <c r="AU56" s="120">
        <f t="shared" si="7"/>
        <v>76348020.540000007</v>
      </c>
      <c r="AV56" s="122">
        <f t="shared" si="8"/>
        <v>6</v>
      </c>
      <c r="AW56" s="122">
        <f t="shared" si="9"/>
        <v>2026</v>
      </c>
      <c r="BB56" s="55"/>
      <c r="BC56" s="6"/>
      <c r="BD56" s="6"/>
      <c r="BE56" s="6"/>
      <c r="BF56" s="12"/>
      <c r="BG56" s="6"/>
      <c r="BI56" s="1"/>
      <c r="BJ56" s="6"/>
      <c r="BL56" s="54"/>
    </row>
    <row r="57" spans="1:64" x14ac:dyDescent="0.35">
      <c r="A57" s="1">
        <f t="shared" si="0"/>
        <v>46204</v>
      </c>
      <c r="B57" s="91">
        <v>46218</v>
      </c>
      <c r="C57" s="45">
        <v>2759762.73</v>
      </c>
      <c r="D57" s="45">
        <v>3164031.45</v>
      </c>
      <c r="E57" s="92">
        <v>5923794.1799999997</v>
      </c>
      <c r="F57" s="33"/>
      <c r="G57" s="1">
        <f t="shared" si="1"/>
        <v>46204</v>
      </c>
      <c r="H57" s="98">
        <v>46218</v>
      </c>
      <c r="I57" s="47">
        <v>3701129.2199999997</v>
      </c>
      <c r="J57" s="47">
        <v>233381.26</v>
      </c>
      <c r="K57" s="99">
        <v>3934510.4799999995</v>
      </c>
      <c r="M57" s="1">
        <f t="shared" si="2"/>
        <v>46204</v>
      </c>
      <c r="N57" s="105">
        <v>46218</v>
      </c>
      <c r="O57" s="52">
        <v>58380341.590000004</v>
      </c>
      <c r="P57" s="52">
        <v>7482331.6400000006</v>
      </c>
      <c r="Q57" s="106">
        <v>65862673.230000004</v>
      </c>
      <c r="S57">
        <v>46204</v>
      </c>
      <c r="T57">
        <v>46218</v>
      </c>
      <c r="U57" s="31">
        <v>0</v>
      </c>
      <c r="V57" s="31">
        <v>0</v>
      </c>
      <c r="W57" s="31">
        <v>0</v>
      </c>
      <c r="Y57">
        <v>46204</v>
      </c>
      <c r="Z57">
        <v>46218</v>
      </c>
      <c r="AA57" s="31">
        <v>0</v>
      </c>
      <c r="AB57" s="31">
        <v>0</v>
      </c>
      <c r="AC57" s="31">
        <v>0</v>
      </c>
      <c r="AE57">
        <v>46204</v>
      </c>
      <c r="AF57">
        <v>46218</v>
      </c>
      <c r="AG57" s="31">
        <v>0</v>
      </c>
      <c r="AH57" s="31">
        <v>0</v>
      </c>
      <c r="AI57" s="31">
        <v>0</v>
      </c>
      <c r="AK57">
        <v>46204</v>
      </c>
      <c r="AL57">
        <v>46218</v>
      </c>
      <c r="AM57" s="31">
        <v>0</v>
      </c>
      <c r="AN57" s="31">
        <v>0</v>
      </c>
      <c r="AO57" s="31">
        <v>0</v>
      </c>
      <c r="AQ57" s="1">
        <f t="shared" si="3"/>
        <v>46204</v>
      </c>
      <c r="AR57" s="121">
        <f t="shared" si="4"/>
        <v>46218</v>
      </c>
      <c r="AS57" s="120">
        <f t="shared" si="5"/>
        <v>64841233.540000007</v>
      </c>
      <c r="AT57" s="120">
        <f t="shared" si="6"/>
        <v>10879744.350000001</v>
      </c>
      <c r="AU57" s="120">
        <f t="shared" si="7"/>
        <v>75720977.890000001</v>
      </c>
      <c r="AV57" s="122">
        <f t="shared" si="8"/>
        <v>7</v>
      </c>
      <c r="AW57" s="122">
        <f t="shared" si="9"/>
        <v>2026</v>
      </c>
      <c r="BB57" s="55"/>
      <c r="BC57" s="6"/>
      <c r="BD57" s="6"/>
      <c r="BE57" s="6"/>
      <c r="BF57" s="12"/>
      <c r="BG57" s="6"/>
      <c r="BI57" s="1"/>
      <c r="BJ57" s="6"/>
      <c r="BL57" s="54"/>
    </row>
    <row r="58" spans="1:64" x14ac:dyDescent="0.35">
      <c r="A58" s="1">
        <f t="shared" si="0"/>
        <v>46235</v>
      </c>
      <c r="B58" s="91">
        <v>46251</v>
      </c>
      <c r="C58" s="45">
        <v>2759762.73</v>
      </c>
      <c r="D58" s="45">
        <v>3464023.31</v>
      </c>
      <c r="E58" s="92">
        <v>6223786.04</v>
      </c>
      <c r="F58" s="33"/>
      <c r="G58" s="1">
        <f t="shared" si="1"/>
        <v>46235</v>
      </c>
      <c r="H58" s="98">
        <v>46251</v>
      </c>
      <c r="I58" s="47">
        <v>3723031.98</v>
      </c>
      <c r="J58" s="47">
        <v>234829.55</v>
      </c>
      <c r="K58" s="99">
        <v>3957861.53</v>
      </c>
      <c r="M58" s="1">
        <f t="shared" si="2"/>
        <v>46235</v>
      </c>
      <c r="N58" s="105">
        <v>46249</v>
      </c>
      <c r="O58" s="52">
        <v>58380341.590000004</v>
      </c>
      <c r="P58" s="52">
        <v>7489054.3199999994</v>
      </c>
      <c r="Q58" s="106">
        <v>65869395.910000004</v>
      </c>
      <c r="S58">
        <v>46235</v>
      </c>
      <c r="T58">
        <v>46249</v>
      </c>
      <c r="U58" s="31">
        <v>0</v>
      </c>
      <c r="V58" s="31">
        <v>0</v>
      </c>
      <c r="W58" s="31">
        <v>0</v>
      </c>
      <c r="Y58">
        <v>46235</v>
      </c>
      <c r="Z58">
        <v>46249</v>
      </c>
      <c r="AA58" s="31">
        <v>0</v>
      </c>
      <c r="AB58" s="31">
        <v>0</v>
      </c>
      <c r="AC58" s="31">
        <v>0</v>
      </c>
      <c r="AE58">
        <v>46235</v>
      </c>
      <c r="AF58">
        <v>46249</v>
      </c>
      <c r="AG58" s="31">
        <v>0</v>
      </c>
      <c r="AH58" s="31">
        <v>0</v>
      </c>
      <c r="AI58" s="31">
        <v>0</v>
      </c>
      <c r="AK58">
        <v>46235</v>
      </c>
      <c r="AL58">
        <v>46249</v>
      </c>
      <c r="AM58" s="31">
        <v>0</v>
      </c>
      <c r="AN58" s="31">
        <v>0</v>
      </c>
      <c r="AO58" s="31">
        <v>0</v>
      </c>
      <c r="AQ58" s="1">
        <f t="shared" si="3"/>
        <v>46235</v>
      </c>
      <c r="AR58" s="121">
        <f t="shared" si="4"/>
        <v>46251</v>
      </c>
      <c r="AS58" s="120">
        <f t="shared" si="5"/>
        <v>64863136.300000004</v>
      </c>
      <c r="AT58" s="120">
        <f t="shared" si="6"/>
        <v>11187907.18</v>
      </c>
      <c r="AU58" s="120">
        <f t="shared" si="7"/>
        <v>76051043.480000004</v>
      </c>
      <c r="AV58" s="122">
        <f t="shared" si="8"/>
        <v>8</v>
      </c>
      <c r="AW58" s="122">
        <f t="shared" si="9"/>
        <v>2026</v>
      </c>
      <c r="BB58" s="55"/>
      <c r="BC58" s="6"/>
      <c r="BD58" s="6"/>
      <c r="BE58" s="6"/>
      <c r="BF58" s="12"/>
      <c r="BG58" s="6"/>
      <c r="BI58" s="1"/>
      <c r="BJ58" s="6"/>
      <c r="BL58" s="54"/>
    </row>
    <row r="59" spans="1:64" x14ac:dyDescent="0.35">
      <c r="A59" s="1">
        <f t="shared" si="0"/>
        <v>46266</v>
      </c>
      <c r="B59" s="91">
        <v>46280</v>
      </c>
      <c r="C59" s="45">
        <v>2759762.73</v>
      </c>
      <c r="D59" s="45">
        <v>3027689.38</v>
      </c>
      <c r="E59" s="92">
        <v>5787452.1099999994</v>
      </c>
      <c r="F59" s="33"/>
      <c r="G59" s="1">
        <f t="shared" si="1"/>
        <v>46266</v>
      </c>
      <c r="H59" s="98">
        <v>46280</v>
      </c>
      <c r="I59" s="47">
        <v>3745064.3600000003</v>
      </c>
      <c r="J59" s="47">
        <v>186756.69</v>
      </c>
      <c r="K59" s="99">
        <v>3931821.0500000003</v>
      </c>
      <c r="M59" s="1">
        <f t="shared" si="2"/>
        <v>46266</v>
      </c>
      <c r="N59" s="105">
        <v>46280</v>
      </c>
      <c r="O59" s="52">
        <v>58380341.590000004</v>
      </c>
      <c r="P59" s="52">
        <v>7251730.5099999998</v>
      </c>
      <c r="Q59" s="106">
        <v>65632072.100000001</v>
      </c>
      <c r="S59">
        <v>46266</v>
      </c>
      <c r="T59">
        <v>46280</v>
      </c>
      <c r="U59" s="31">
        <v>0</v>
      </c>
      <c r="V59" s="31">
        <v>0</v>
      </c>
      <c r="W59" s="31">
        <v>0</v>
      </c>
      <c r="Y59">
        <v>46266</v>
      </c>
      <c r="Z59">
        <v>46280</v>
      </c>
      <c r="AA59" s="31">
        <v>29680000</v>
      </c>
      <c r="AB59" s="31">
        <v>23402505.190000001</v>
      </c>
      <c r="AC59" s="31">
        <v>53082505.189999998</v>
      </c>
      <c r="AE59">
        <v>46266</v>
      </c>
      <c r="AF59">
        <v>46280</v>
      </c>
      <c r="AG59" s="31">
        <v>31800000</v>
      </c>
      <c r="AH59" s="31">
        <v>10350159.899999999</v>
      </c>
      <c r="AI59" s="31">
        <v>42150159.899999999</v>
      </c>
      <c r="AK59">
        <v>46266</v>
      </c>
      <c r="AL59">
        <v>46280</v>
      </c>
      <c r="AM59" s="31">
        <v>53000000</v>
      </c>
      <c r="AN59" s="31">
        <v>8797635.9199999999</v>
      </c>
      <c r="AO59" s="31">
        <v>61797635.920000002</v>
      </c>
      <c r="AQ59" s="1">
        <f t="shared" si="3"/>
        <v>46266</v>
      </c>
      <c r="AR59" s="121">
        <f t="shared" si="4"/>
        <v>46280</v>
      </c>
      <c r="AS59" s="120">
        <f t="shared" si="5"/>
        <v>179365168.68000001</v>
      </c>
      <c r="AT59" s="120">
        <f t="shared" si="6"/>
        <v>53016477.590000004</v>
      </c>
      <c r="AU59" s="120">
        <f t="shared" si="7"/>
        <v>232381646.26999998</v>
      </c>
      <c r="AV59" s="122">
        <f t="shared" si="8"/>
        <v>9</v>
      </c>
      <c r="AW59" s="122">
        <f t="shared" si="9"/>
        <v>2026</v>
      </c>
      <c r="BB59" s="55"/>
      <c r="BC59" s="6"/>
      <c r="BD59" s="6"/>
      <c r="BE59" s="6"/>
      <c r="BF59" s="12"/>
      <c r="BG59" s="6"/>
      <c r="BI59" s="1"/>
      <c r="BJ59" s="6"/>
      <c r="BL59" s="54"/>
    </row>
    <row r="60" spans="1:64" x14ac:dyDescent="0.35">
      <c r="A60" s="1">
        <f t="shared" si="0"/>
        <v>46296</v>
      </c>
      <c r="B60" s="91">
        <v>46310</v>
      </c>
      <c r="C60" s="45">
        <v>2759762.73</v>
      </c>
      <c r="D60" s="45">
        <v>3116570.98</v>
      </c>
      <c r="E60" s="92">
        <v>5876333.71</v>
      </c>
      <c r="F60" s="33"/>
      <c r="G60" s="1">
        <f t="shared" si="1"/>
        <v>46296</v>
      </c>
      <c r="H60" s="98">
        <v>46310</v>
      </c>
      <c r="I60" s="47">
        <v>3767248.9</v>
      </c>
      <c r="J60" s="47">
        <v>172764.03999999998</v>
      </c>
      <c r="K60" s="99">
        <v>3940012.94</v>
      </c>
      <c r="M60" s="1">
        <f t="shared" si="2"/>
        <v>46296</v>
      </c>
      <c r="N60" s="105">
        <v>46310</v>
      </c>
      <c r="O60" s="52">
        <v>58380341.590000004</v>
      </c>
      <c r="P60" s="52">
        <v>6794129.4699999988</v>
      </c>
      <c r="Q60" s="106">
        <v>65174471.060000002</v>
      </c>
      <c r="S60">
        <v>46296</v>
      </c>
      <c r="T60">
        <v>46310</v>
      </c>
      <c r="U60" s="31">
        <v>0</v>
      </c>
      <c r="V60" s="31">
        <v>0</v>
      </c>
      <c r="W60" s="31">
        <v>0</v>
      </c>
      <c r="Y60">
        <v>46296</v>
      </c>
      <c r="Z60">
        <v>46310</v>
      </c>
      <c r="AA60" s="31">
        <v>0</v>
      </c>
      <c r="AB60" s="31">
        <v>0</v>
      </c>
      <c r="AC60" s="31">
        <v>0</v>
      </c>
      <c r="AE60">
        <v>46296</v>
      </c>
      <c r="AF60">
        <v>46310</v>
      </c>
      <c r="AG60" s="31">
        <v>0</v>
      </c>
      <c r="AH60" s="31">
        <v>0</v>
      </c>
      <c r="AI60" s="31">
        <v>0</v>
      </c>
      <c r="AK60">
        <v>46296</v>
      </c>
      <c r="AL60">
        <v>46310</v>
      </c>
      <c r="AM60" s="31">
        <v>0</v>
      </c>
      <c r="AN60" s="31">
        <v>0</v>
      </c>
      <c r="AO60" s="31">
        <v>0</v>
      </c>
      <c r="AQ60" s="1">
        <f t="shared" si="3"/>
        <v>46296</v>
      </c>
      <c r="AR60" s="121">
        <f t="shared" si="4"/>
        <v>46310</v>
      </c>
      <c r="AS60" s="120">
        <f t="shared" si="5"/>
        <v>64907353.220000006</v>
      </c>
      <c r="AT60" s="120">
        <f t="shared" si="6"/>
        <v>10083464.489999998</v>
      </c>
      <c r="AU60" s="120">
        <f t="shared" si="7"/>
        <v>74990817.710000008</v>
      </c>
      <c r="AV60" s="122">
        <f t="shared" si="8"/>
        <v>10</v>
      </c>
      <c r="AW60" s="122">
        <f t="shared" si="9"/>
        <v>2026</v>
      </c>
      <c r="BB60" s="55"/>
      <c r="BC60" s="6"/>
      <c r="BD60" s="6"/>
      <c r="BE60" s="6"/>
      <c r="BF60" s="12"/>
      <c r="BG60" s="6"/>
      <c r="BI60" s="1"/>
      <c r="BJ60" s="6"/>
      <c r="BL60" s="54"/>
    </row>
    <row r="61" spans="1:64" x14ac:dyDescent="0.35">
      <c r="A61" s="1">
        <f t="shared" si="0"/>
        <v>46327</v>
      </c>
      <c r="B61" s="91">
        <v>46342</v>
      </c>
      <c r="C61" s="45">
        <v>2759762.73</v>
      </c>
      <c r="D61" s="45">
        <v>3308098.42</v>
      </c>
      <c r="E61" s="92">
        <v>6067861.1500000004</v>
      </c>
      <c r="F61" s="33"/>
      <c r="G61" s="1">
        <f t="shared" si="1"/>
        <v>46327</v>
      </c>
      <c r="H61" s="98">
        <v>46342</v>
      </c>
      <c r="I61" s="47">
        <v>3789564.85</v>
      </c>
      <c r="J61" s="47">
        <v>162232.53999999998</v>
      </c>
      <c r="K61" s="99">
        <v>3951797.39</v>
      </c>
      <c r="M61" s="1">
        <f t="shared" si="2"/>
        <v>46327</v>
      </c>
      <c r="N61" s="105">
        <v>46341</v>
      </c>
      <c r="O61" s="52">
        <v>58380341.590000004</v>
      </c>
      <c r="P61" s="52">
        <v>6795206.2799999993</v>
      </c>
      <c r="Q61" s="106">
        <v>65175547.870000005</v>
      </c>
      <c r="S61">
        <v>46327</v>
      </c>
      <c r="T61">
        <v>46341</v>
      </c>
      <c r="U61" s="31">
        <v>100683566.98</v>
      </c>
      <c r="V61" s="31">
        <v>34256905.149999999</v>
      </c>
      <c r="W61" s="31">
        <v>134940472.13</v>
      </c>
      <c r="Y61">
        <v>46327</v>
      </c>
      <c r="Z61">
        <v>46341</v>
      </c>
      <c r="AA61" s="31">
        <v>0</v>
      </c>
      <c r="AB61" s="31">
        <v>0</v>
      </c>
      <c r="AC61" s="31">
        <v>0</v>
      </c>
      <c r="AE61">
        <v>46327</v>
      </c>
      <c r="AF61">
        <v>46341</v>
      </c>
      <c r="AG61" s="31">
        <v>0</v>
      </c>
      <c r="AH61" s="31">
        <v>0</v>
      </c>
      <c r="AI61" s="31">
        <v>0</v>
      </c>
      <c r="AK61">
        <v>46327</v>
      </c>
      <c r="AL61">
        <v>46341</v>
      </c>
      <c r="AM61" s="31">
        <v>0</v>
      </c>
      <c r="AN61" s="31">
        <v>0</v>
      </c>
      <c r="AO61" s="31">
        <v>0</v>
      </c>
      <c r="AQ61" s="1">
        <f t="shared" si="3"/>
        <v>46327</v>
      </c>
      <c r="AR61" s="121">
        <f t="shared" si="4"/>
        <v>46342</v>
      </c>
      <c r="AS61" s="120">
        <f t="shared" si="5"/>
        <v>165613236.15000001</v>
      </c>
      <c r="AT61" s="120">
        <f t="shared" si="6"/>
        <v>44522442.390000001</v>
      </c>
      <c r="AU61" s="120">
        <f t="shared" si="7"/>
        <v>210135678.54000002</v>
      </c>
      <c r="AV61" s="122">
        <f t="shared" si="8"/>
        <v>11</v>
      </c>
      <c r="AW61" s="122">
        <f t="shared" si="9"/>
        <v>2026</v>
      </c>
      <c r="BB61" s="55"/>
      <c r="BC61" s="6"/>
      <c r="BD61" s="6"/>
      <c r="BE61" s="6"/>
      <c r="BF61" s="12"/>
      <c r="BG61" s="6"/>
      <c r="BI61" s="1"/>
      <c r="BJ61" s="6"/>
      <c r="BL61" s="54"/>
    </row>
    <row r="62" spans="1:64" x14ac:dyDescent="0.35">
      <c r="A62" s="1">
        <f t="shared" si="0"/>
        <v>46357</v>
      </c>
      <c r="B62" s="91">
        <v>46371</v>
      </c>
      <c r="C62" s="45">
        <v>2759762.73</v>
      </c>
      <c r="D62" s="45">
        <v>2981815.3</v>
      </c>
      <c r="E62" s="92">
        <v>5741578.0299999993</v>
      </c>
      <c r="F62" s="33"/>
      <c r="G62" s="1">
        <f t="shared" si="1"/>
        <v>46357</v>
      </c>
      <c r="H62" s="98">
        <v>46371</v>
      </c>
      <c r="I62" s="47">
        <v>3812012.9800000004</v>
      </c>
      <c r="J62" s="47">
        <v>126730.17</v>
      </c>
      <c r="K62" s="99">
        <v>3938743.1500000004</v>
      </c>
      <c r="M62" s="1">
        <f t="shared" si="2"/>
        <v>46357</v>
      </c>
      <c r="N62" s="105">
        <v>46371</v>
      </c>
      <c r="O62" s="52">
        <v>58380341.590000004</v>
      </c>
      <c r="P62" s="52">
        <v>6360298.3599999994</v>
      </c>
      <c r="Q62" s="106">
        <v>64740639.950000003</v>
      </c>
      <c r="S62">
        <v>46357</v>
      </c>
      <c r="T62">
        <v>46371</v>
      </c>
      <c r="U62" s="31">
        <v>0</v>
      </c>
      <c r="V62" s="31">
        <v>0</v>
      </c>
      <c r="W62" s="31">
        <v>0</v>
      </c>
      <c r="Y62">
        <v>46357</v>
      </c>
      <c r="Z62">
        <v>46371</v>
      </c>
      <c r="AA62" s="31">
        <v>0</v>
      </c>
      <c r="AB62" s="31">
        <v>0</v>
      </c>
      <c r="AC62" s="31">
        <v>0</v>
      </c>
      <c r="AE62">
        <v>46357</v>
      </c>
      <c r="AF62">
        <v>46371</v>
      </c>
      <c r="AG62" s="31">
        <v>0</v>
      </c>
      <c r="AH62" s="31">
        <v>0</v>
      </c>
      <c r="AI62" s="31">
        <v>0</v>
      </c>
      <c r="AK62">
        <v>46357</v>
      </c>
      <c r="AL62">
        <v>46371</v>
      </c>
      <c r="AM62" s="31">
        <v>0</v>
      </c>
      <c r="AN62" s="31">
        <v>0</v>
      </c>
      <c r="AO62" s="31">
        <v>0</v>
      </c>
      <c r="AQ62" s="1">
        <f t="shared" si="3"/>
        <v>46357</v>
      </c>
      <c r="AR62" s="121">
        <f t="shared" si="4"/>
        <v>46371</v>
      </c>
      <c r="AS62" s="120">
        <f t="shared" si="5"/>
        <v>64952117.300000004</v>
      </c>
      <c r="AT62" s="120">
        <f t="shared" si="6"/>
        <v>9468843.8299999982</v>
      </c>
      <c r="AU62" s="120">
        <f t="shared" si="7"/>
        <v>74420961.129999995</v>
      </c>
      <c r="AV62" s="122">
        <f t="shared" si="8"/>
        <v>12</v>
      </c>
      <c r="AW62" s="122">
        <f t="shared" si="9"/>
        <v>2026</v>
      </c>
      <c r="BB62" s="55"/>
      <c r="BC62" s="6"/>
      <c r="BD62" s="6"/>
      <c r="BE62" s="6"/>
      <c r="BF62" s="12"/>
      <c r="BG62" s="6"/>
      <c r="BI62" s="1"/>
      <c r="BJ62" s="6"/>
      <c r="BL62" s="54"/>
    </row>
    <row r="63" spans="1:64" x14ac:dyDescent="0.35">
      <c r="A63" s="1">
        <f t="shared" si="0"/>
        <v>46388</v>
      </c>
      <c r="B63" s="91">
        <v>46402</v>
      </c>
      <c r="C63" s="45">
        <v>2759762.73</v>
      </c>
      <c r="D63" s="45">
        <v>3171716.63</v>
      </c>
      <c r="E63" s="92">
        <v>5931479.3599999994</v>
      </c>
      <c r="F63" s="33"/>
      <c r="G63" s="1">
        <f t="shared" si="1"/>
        <v>46388</v>
      </c>
      <c r="H63" s="98">
        <v>46402</v>
      </c>
      <c r="I63" s="47">
        <v>3834618.4699999997</v>
      </c>
      <c r="J63" s="47">
        <v>113582.93</v>
      </c>
      <c r="K63" s="99">
        <v>3948201.4</v>
      </c>
      <c r="M63" s="1">
        <f t="shared" si="2"/>
        <v>46388</v>
      </c>
      <c r="N63" s="105">
        <v>46402</v>
      </c>
      <c r="O63" s="52">
        <v>58380341.579999998</v>
      </c>
      <c r="P63" s="52">
        <v>6352606.3499999996</v>
      </c>
      <c r="Q63" s="106">
        <v>64732947.93</v>
      </c>
      <c r="S63">
        <v>46388</v>
      </c>
      <c r="T63">
        <v>46402</v>
      </c>
      <c r="U63" s="31">
        <v>0</v>
      </c>
      <c r="V63" s="31">
        <v>0</v>
      </c>
      <c r="W63" s="31">
        <v>0</v>
      </c>
      <c r="Y63">
        <v>46388</v>
      </c>
      <c r="Z63">
        <v>46402</v>
      </c>
      <c r="AA63" s="31">
        <v>0</v>
      </c>
      <c r="AB63" s="31">
        <v>0</v>
      </c>
      <c r="AC63" s="31">
        <v>0</v>
      </c>
      <c r="AE63">
        <v>46388</v>
      </c>
      <c r="AF63">
        <v>46402</v>
      </c>
      <c r="AG63" s="31">
        <v>0</v>
      </c>
      <c r="AH63" s="31">
        <v>0</v>
      </c>
      <c r="AI63" s="31">
        <v>0</v>
      </c>
      <c r="AK63">
        <v>46388</v>
      </c>
      <c r="AL63">
        <v>46402</v>
      </c>
      <c r="AM63" s="31">
        <v>0</v>
      </c>
      <c r="AN63" s="31">
        <v>0</v>
      </c>
      <c r="AO63" s="31">
        <v>0</v>
      </c>
      <c r="AQ63" s="1">
        <f t="shared" si="3"/>
        <v>46388</v>
      </c>
      <c r="AR63" s="121">
        <f t="shared" si="4"/>
        <v>46402</v>
      </c>
      <c r="AS63" s="120">
        <f t="shared" si="5"/>
        <v>64974722.780000001</v>
      </c>
      <c r="AT63" s="120">
        <f t="shared" si="6"/>
        <v>9637905.9100000001</v>
      </c>
      <c r="AU63" s="120">
        <f t="shared" si="7"/>
        <v>74612628.689999998</v>
      </c>
      <c r="AV63" s="122">
        <f t="shared" si="8"/>
        <v>1</v>
      </c>
      <c r="AW63" s="122">
        <f t="shared" si="9"/>
        <v>2027</v>
      </c>
      <c r="BB63" s="55"/>
      <c r="BC63" s="6"/>
      <c r="BD63" s="6"/>
      <c r="BE63" s="6"/>
      <c r="BF63" s="12"/>
      <c r="BG63" s="6"/>
      <c r="BI63" s="1"/>
      <c r="BJ63" s="6"/>
      <c r="BL63" s="54"/>
    </row>
    <row r="64" spans="1:64" x14ac:dyDescent="0.35">
      <c r="A64" s="1">
        <f t="shared" si="0"/>
        <v>46419</v>
      </c>
      <c r="B64" s="91">
        <v>46433</v>
      </c>
      <c r="C64" s="45">
        <v>2759762.73</v>
      </c>
      <c r="D64" s="45">
        <v>3155367.58</v>
      </c>
      <c r="E64" s="92">
        <v>5915130.3100000005</v>
      </c>
      <c r="F64" s="33"/>
      <c r="G64" s="1">
        <f t="shared" si="1"/>
        <v>46419</v>
      </c>
      <c r="H64" s="98">
        <v>46433</v>
      </c>
      <c r="I64" s="47">
        <v>3857358.0199999996</v>
      </c>
      <c r="J64" s="47">
        <v>91405.19</v>
      </c>
      <c r="K64" s="99">
        <v>3948763.2099999995</v>
      </c>
      <c r="M64" s="1">
        <f t="shared" si="2"/>
        <v>46419</v>
      </c>
      <c r="N64" s="105">
        <v>46433</v>
      </c>
      <c r="O64" s="52">
        <v>58380341.579999998</v>
      </c>
      <c r="P64" s="52">
        <v>6135789.5600000005</v>
      </c>
      <c r="Q64" s="106">
        <v>64516131.140000001</v>
      </c>
      <c r="S64">
        <v>46419</v>
      </c>
      <c r="T64">
        <v>46433</v>
      </c>
      <c r="U64" s="31">
        <v>0</v>
      </c>
      <c r="V64" s="31">
        <v>0</v>
      </c>
      <c r="W64" s="31">
        <v>0</v>
      </c>
      <c r="Y64">
        <v>46419</v>
      </c>
      <c r="Z64">
        <v>46433</v>
      </c>
      <c r="AA64" s="31">
        <v>0</v>
      </c>
      <c r="AB64" s="31">
        <v>0</v>
      </c>
      <c r="AC64" s="31">
        <v>0</v>
      </c>
      <c r="AE64">
        <v>46419</v>
      </c>
      <c r="AF64">
        <v>46433</v>
      </c>
      <c r="AG64" s="31">
        <v>0</v>
      </c>
      <c r="AH64" s="31">
        <v>0</v>
      </c>
      <c r="AI64" s="31">
        <v>0</v>
      </c>
      <c r="AK64">
        <v>46419</v>
      </c>
      <c r="AL64">
        <v>46433</v>
      </c>
      <c r="AM64" s="31">
        <v>0</v>
      </c>
      <c r="AN64" s="31">
        <v>0</v>
      </c>
      <c r="AO64" s="31">
        <v>0</v>
      </c>
      <c r="AQ64" s="1">
        <f t="shared" si="3"/>
        <v>46419</v>
      </c>
      <c r="AR64" s="121">
        <f t="shared" si="4"/>
        <v>46433</v>
      </c>
      <c r="AS64" s="120">
        <f t="shared" si="5"/>
        <v>64997462.329999998</v>
      </c>
      <c r="AT64" s="120">
        <f t="shared" si="6"/>
        <v>9382562.3300000001</v>
      </c>
      <c r="AU64" s="120">
        <f t="shared" si="7"/>
        <v>74380024.659999996</v>
      </c>
      <c r="AV64" s="122">
        <f t="shared" si="8"/>
        <v>2</v>
      </c>
      <c r="AW64" s="122">
        <f t="shared" si="9"/>
        <v>2027</v>
      </c>
      <c r="BB64" s="55"/>
      <c r="BC64" s="6"/>
      <c r="BD64" s="6"/>
      <c r="BE64" s="6"/>
      <c r="BF64" s="12"/>
      <c r="BG64" s="6"/>
      <c r="BI64" s="1"/>
      <c r="BJ64" s="6"/>
      <c r="BL64" s="54"/>
    </row>
    <row r="65" spans="1:64" x14ac:dyDescent="0.35">
      <c r="A65" s="1">
        <f t="shared" si="0"/>
        <v>46447</v>
      </c>
      <c r="B65" s="91">
        <v>46461</v>
      </c>
      <c r="C65" s="45">
        <v>2759762.73</v>
      </c>
      <c r="D65" s="45">
        <v>2834431.5700000003</v>
      </c>
      <c r="E65" s="92">
        <v>5594194.3000000007</v>
      </c>
      <c r="F65" s="33"/>
      <c r="G65" s="1">
        <f t="shared" si="1"/>
        <v>46447</v>
      </c>
      <c r="H65" s="98">
        <v>46461</v>
      </c>
      <c r="I65" s="47">
        <v>3880232.4000000004</v>
      </c>
      <c r="J65" s="47">
        <v>62269.020000000004</v>
      </c>
      <c r="K65" s="99">
        <v>3942501.4200000004</v>
      </c>
      <c r="M65" s="1">
        <f t="shared" si="2"/>
        <v>46447</v>
      </c>
      <c r="N65" s="105">
        <v>46461</v>
      </c>
      <c r="O65" s="52">
        <v>47765660.640000001</v>
      </c>
      <c r="P65" s="52">
        <v>5348044.33</v>
      </c>
      <c r="Q65" s="106">
        <v>53113704.969999999</v>
      </c>
      <c r="S65">
        <v>46447</v>
      </c>
      <c r="T65">
        <v>46461</v>
      </c>
      <c r="U65" s="31">
        <v>0</v>
      </c>
      <c r="V65" s="31">
        <v>0</v>
      </c>
      <c r="W65" s="31">
        <v>0</v>
      </c>
      <c r="Y65">
        <v>46447</v>
      </c>
      <c r="Z65">
        <v>46461</v>
      </c>
      <c r="AA65" s="31">
        <v>40810000</v>
      </c>
      <c r="AB65" s="31">
        <v>21857813.299999997</v>
      </c>
      <c r="AC65" s="31">
        <v>62667813.299999997</v>
      </c>
      <c r="AE65">
        <v>46447</v>
      </c>
      <c r="AF65">
        <v>46461</v>
      </c>
      <c r="AG65" s="31">
        <v>31800000</v>
      </c>
      <c r="AH65" s="31">
        <v>9314722.6099999994</v>
      </c>
      <c r="AI65" s="31">
        <v>41114722.609999999</v>
      </c>
      <c r="AK65">
        <v>46447</v>
      </c>
      <c r="AL65">
        <v>46461</v>
      </c>
      <c r="AM65" s="31">
        <v>53000000</v>
      </c>
      <c r="AN65" s="31">
        <v>7431959.5299999993</v>
      </c>
      <c r="AO65" s="31">
        <v>60431959.530000001</v>
      </c>
      <c r="AQ65" s="1">
        <f t="shared" si="3"/>
        <v>46447</v>
      </c>
      <c r="AR65" s="121">
        <f t="shared" si="4"/>
        <v>46461</v>
      </c>
      <c r="AS65" s="120">
        <f t="shared" si="5"/>
        <v>180015655.77000001</v>
      </c>
      <c r="AT65" s="120">
        <f t="shared" si="6"/>
        <v>46849240.359999999</v>
      </c>
      <c r="AU65" s="120">
        <f t="shared" si="7"/>
        <v>226864896.13</v>
      </c>
      <c r="AV65" s="122">
        <f t="shared" si="8"/>
        <v>3</v>
      </c>
      <c r="AW65" s="122">
        <f t="shared" si="9"/>
        <v>2027</v>
      </c>
      <c r="BB65" s="55"/>
      <c r="BC65" s="6"/>
      <c r="BD65" s="6"/>
      <c r="BE65" s="6"/>
      <c r="BF65" s="12"/>
      <c r="BG65" s="6"/>
      <c r="BI65" s="1"/>
      <c r="BJ65" s="6"/>
      <c r="BL65" s="54"/>
    </row>
    <row r="66" spans="1:64" x14ac:dyDescent="0.35">
      <c r="A66" s="1">
        <f t="shared" si="0"/>
        <v>46478</v>
      </c>
      <c r="B66" s="91">
        <v>46492</v>
      </c>
      <c r="C66" s="45">
        <v>2759762.73</v>
      </c>
      <c r="D66" s="45">
        <v>3122669.4699999997</v>
      </c>
      <c r="E66" s="92">
        <v>5882432.1999999993</v>
      </c>
      <c r="F66" s="33"/>
      <c r="G66" s="1">
        <f t="shared" si="1"/>
        <v>46478</v>
      </c>
      <c r="H66" s="98">
        <v>46492</v>
      </c>
      <c r="I66" s="47">
        <v>3903251.04</v>
      </c>
      <c r="J66" s="47">
        <v>46246.34</v>
      </c>
      <c r="K66" s="99">
        <v>3949497.38</v>
      </c>
      <c r="M66" s="1">
        <f t="shared" si="2"/>
        <v>46478</v>
      </c>
      <c r="N66" s="105">
        <v>46492</v>
      </c>
      <c r="O66" s="52">
        <v>47765660.640000001</v>
      </c>
      <c r="P66" s="52">
        <v>5744884.8200000003</v>
      </c>
      <c r="Q66" s="106">
        <v>53510545.460000001</v>
      </c>
      <c r="S66">
        <v>46478</v>
      </c>
      <c r="T66">
        <v>46492</v>
      </c>
      <c r="U66" s="31">
        <v>0</v>
      </c>
      <c r="V66" s="31">
        <v>0</v>
      </c>
      <c r="W66" s="31">
        <v>0</v>
      </c>
      <c r="Y66">
        <v>46478</v>
      </c>
      <c r="Z66">
        <v>46492</v>
      </c>
      <c r="AA66" s="31">
        <v>0</v>
      </c>
      <c r="AB66" s="31">
        <v>0</v>
      </c>
      <c r="AC66" s="31">
        <v>0</v>
      </c>
      <c r="AE66">
        <v>46478</v>
      </c>
      <c r="AF66">
        <v>46492</v>
      </c>
      <c r="AG66" s="31">
        <v>0</v>
      </c>
      <c r="AH66" s="31">
        <v>0</v>
      </c>
      <c r="AI66" s="31">
        <v>0</v>
      </c>
      <c r="AK66">
        <v>46478</v>
      </c>
      <c r="AL66">
        <v>46492</v>
      </c>
      <c r="AM66" s="31">
        <v>0</v>
      </c>
      <c r="AN66" s="31">
        <v>0</v>
      </c>
      <c r="AO66" s="31">
        <v>0</v>
      </c>
      <c r="AQ66" s="1">
        <f t="shared" si="3"/>
        <v>46478</v>
      </c>
      <c r="AR66" s="121">
        <f t="shared" si="4"/>
        <v>46492</v>
      </c>
      <c r="AS66" s="120">
        <f t="shared" si="5"/>
        <v>54428674.409999996</v>
      </c>
      <c r="AT66" s="120">
        <f t="shared" si="6"/>
        <v>8913800.629999999</v>
      </c>
      <c r="AU66" s="120">
        <f t="shared" si="7"/>
        <v>63342475.039999999</v>
      </c>
      <c r="AV66" s="122">
        <f t="shared" si="8"/>
        <v>4</v>
      </c>
      <c r="AW66" s="122">
        <f t="shared" si="9"/>
        <v>2027</v>
      </c>
      <c r="BB66" s="55"/>
      <c r="BC66" s="6"/>
      <c r="BD66" s="6"/>
      <c r="BE66" s="6"/>
      <c r="BF66" s="12"/>
      <c r="BG66" s="6"/>
      <c r="BI66" s="1"/>
      <c r="BJ66" s="6"/>
      <c r="BL66" s="54"/>
    </row>
    <row r="67" spans="1:64" ht="15" thickBot="1" x14ac:dyDescent="0.4">
      <c r="A67" s="1">
        <f t="shared" si="0"/>
        <v>46508</v>
      </c>
      <c r="B67" s="91">
        <v>46524</v>
      </c>
      <c r="C67" s="45">
        <v>2759762.73</v>
      </c>
      <c r="D67" s="45">
        <v>3206830.1</v>
      </c>
      <c r="E67" s="92">
        <v>5966592.8300000001</v>
      </c>
      <c r="F67" s="33"/>
      <c r="G67" s="1">
        <f t="shared" si="1"/>
        <v>46508</v>
      </c>
      <c r="H67" s="100">
        <v>46524</v>
      </c>
      <c r="I67" s="101">
        <v>3926406.24</v>
      </c>
      <c r="J67" s="101">
        <v>24012.959999999999</v>
      </c>
      <c r="K67" s="102">
        <v>3950419.2</v>
      </c>
      <c r="M67" s="1">
        <f t="shared" si="2"/>
        <v>46508</v>
      </c>
      <c r="N67" s="105">
        <v>46522</v>
      </c>
      <c r="O67" s="52">
        <v>47765660.640000001</v>
      </c>
      <c r="P67" s="52">
        <v>5389689.7999999998</v>
      </c>
      <c r="Q67" s="106">
        <v>53155350.439999998</v>
      </c>
      <c r="S67">
        <v>46508</v>
      </c>
      <c r="T67">
        <v>46522</v>
      </c>
      <c r="U67" s="31">
        <v>100683566.98</v>
      </c>
      <c r="V67" s="31">
        <v>31081159.120000001</v>
      </c>
      <c r="W67" s="31">
        <v>131764726.10000001</v>
      </c>
      <c r="Y67">
        <v>46508</v>
      </c>
      <c r="Z67">
        <v>46522</v>
      </c>
      <c r="AA67" s="31">
        <v>0</v>
      </c>
      <c r="AB67" s="31">
        <v>0</v>
      </c>
      <c r="AC67" s="31">
        <v>0</v>
      </c>
      <c r="AE67">
        <v>46508</v>
      </c>
      <c r="AF67">
        <v>46522</v>
      </c>
      <c r="AG67" s="31">
        <v>0</v>
      </c>
      <c r="AH67" s="31">
        <v>0</v>
      </c>
      <c r="AI67" s="31">
        <v>0</v>
      </c>
      <c r="AK67">
        <v>46508</v>
      </c>
      <c r="AL67">
        <v>46522</v>
      </c>
      <c r="AM67" s="31">
        <v>0</v>
      </c>
      <c r="AN67" s="31">
        <v>0</v>
      </c>
      <c r="AO67" s="31">
        <v>0</v>
      </c>
      <c r="AQ67" s="1">
        <f t="shared" si="3"/>
        <v>46508</v>
      </c>
      <c r="AR67" s="121">
        <f t="shared" si="4"/>
        <v>46524</v>
      </c>
      <c r="AS67" s="120">
        <f t="shared" si="5"/>
        <v>155135396.59</v>
      </c>
      <c r="AT67" s="120">
        <f t="shared" si="6"/>
        <v>39701691.980000004</v>
      </c>
      <c r="AU67" s="120">
        <f t="shared" si="7"/>
        <v>194837088.56999999</v>
      </c>
      <c r="AV67" s="122">
        <f t="shared" si="8"/>
        <v>5</v>
      </c>
      <c r="AW67" s="122">
        <f t="shared" si="9"/>
        <v>2027</v>
      </c>
      <c r="BB67" s="55"/>
      <c r="BC67" s="6"/>
      <c r="BD67" s="6"/>
      <c r="BE67" s="6"/>
      <c r="BF67" s="12"/>
      <c r="BG67" s="6"/>
      <c r="BI67" s="1"/>
      <c r="BJ67" s="6"/>
      <c r="BL67" s="54"/>
    </row>
    <row r="68" spans="1:64" x14ac:dyDescent="0.35">
      <c r="A68" s="1">
        <f t="shared" ref="A68:A122" si="10">DATE(YEAR(B68),MONTH(B68),1)</f>
        <v>46539</v>
      </c>
      <c r="B68" s="91">
        <v>46553</v>
      </c>
      <c r="C68" s="45">
        <v>2759762.73</v>
      </c>
      <c r="D68" s="45">
        <v>2890067.13</v>
      </c>
      <c r="E68" s="92">
        <v>5649829.8599999994</v>
      </c>
      <c r="F68" s="33"/>
      <c r="G68" s="1">
        <f>A68</f>
        <v>46539</v>
      </c>
      <c r="H68" s="1">
        <f>B68</f>
        <v>46553</v>
      </c>
      <c r="I68" s="6">
        <v>0</v>
      </c>
      <c r="J68" s="6">
        <v>0</v>
      </c>
      <c r="K68" s="6">
        <v>0</v>
      </c>
      <c r="M68" s="1">
        <f t="shared" ref="M68:M122" si="11">DATE(YEAR(N68),MONTH(N68),1)</f>
        <v>46539</v>
      </c>
      <c r="N68" s="105">
        <v>46553</v>
      </c>
      <c r="O68" s="52">
        <v>47765660.640000001</v>
      </c>
      <c r="P68" s="52">
        <v>5396078.1899999995</v>
      </c>
      <c r="Q68" s="106">
        <v>53161738.829999998</v>
      </c>
      <c r="S68">
        <v>46539</v>
      </c>
      <c r="T68">
        <v>46553</v>
      </c>
      <c r="U68" s="31">
        <v>0</v>
      </c>
      <c r="V68" s="31">
        <v>0</v>
      </c>
      <c r="W68" s="31">
        <v>0</v>
      </c>
      <c r="Y68">
        <v>46539</v>
      </c>
      <c r="Z68">
        <v>46553</v>
      </c>
      <c r="AA68" s="31">
        <v>0</v>
      </c>
      <c r="AB68" s="31">
        <v>0</v>
      </c>
      <c r="AC68" s="31">
        <v>0</v>
      </c>
      <c r="AE68">
        <v>46539</v>
      </c>
      <c r="AF68">
        <v>46553</v>
      </c>
      <c r="AG68" s="31">
        <v>0</v>
      </c>
      <c r="AH68" s="31">
        <v>0</v>
      </c>
      <c r="AI68" s="31">
        <v>0</v>
      </c>
      <c r="AK68">
        <v>46539</v>
      </c>
      <c r="AL68">
        <v>46553</v>
      </c>
      <c r="AM68" s="31">
        <v>0</v>
      </c>
      <c r="AN68" s="31">
        <v>0</v>
      </c>
      <c r="AO68" s="31">
        <v>0</v>
      </c>
      <c r="AQ68" s="1">
        <f t="shared" ref="AQ68:AQ122" si="12">DATE(YEAR(AR68),MONTH(AR68),1)</f>
        <v>46539</v>
      </c>
      <c r="AR68" s="121">
        <f t="shared" ref="AR68:AR120" si="13">B68</f>
        <v>46553</v>
      </c>
      <c r="AS68" s="120">
        <f t="shared" ref="AS68:AS122" si="14">C68+I68+O68+U68+AA68+AG68+AM68</f>
        <v>50525423.369999997</v>
      </c>
      <c r="AT68" s="120">
        <f t="shared" ref="AT68:AT122" si="15">D68+J68+P68+V68+AB68+AH68+AN68</f>
        <v>8286145.3199999994</v>
      </c>
      <c r="AU68" s="120">
        <f t="shared" ref="AU68:AU122" si="16">E68+K68+Q68+W68+AC68+AI68+AO68</f>
        <v>58811568.689999998</v>
      </c>
      <c r="AV68" s="122">
        <f t="shared" ref="AV68:AV122" si="17">MONTH(AR68)</f>
        <v>6</v>
      </c>
      <c r="AW68" s="122">
        <f t="shared" ref="AW68:AW122" si="18">YEAR(AR68)</f>
        <v>2027</v>
      </c>
      <c r="BB68" s="55"/>
      <c r="BC68" s="6"/>
      <c r="BD68" s="6"/>
      <c r="BE68" s="6"/>
      <c r="BF68" s="12"/>
      <c r="BG68" s="6"/>
      <c r="BI68" s="1"/>
      <c r="BJ68" s="6"/>
      <c r="BL68" s="54"/>
    </row>
    <row r="69" spans="1:64" x14ac:dyDescent="0.35">
      <c r="A69" s="1">
        <f t="shared" si="10"/>
        <v>46569</v>
      </c>
      <c r="B69" s="91">
        <v>46583</v>
      </c>
      <c r="C69" s="45">
        <v>2759762.73</v>
      </c>
      <c r="D69" s="45">
        <v>2974189.56</v>
      </c>
      <c r="E69" s="92">
        <v>5733952.29</v>
      </c>
      <c r="F69" s="33"/>
      <c r="G69" s="1">
        <f t="shared" ref="G69:G122" si="19">A69</f>
        <v>46569</v>
      </c>
      <c r="H69" s="1">
        <f t="shared" ref="H69:H122" si="20">B69</f>
        <v>46583</v>
      </c>
      <c r="I69" s="6">
        <v>0</v>
      </c>
      <c r="J69" s="6">
        <v>0</v>
      </c>
      <c r="K69" s="6">
        <v>0</v>
      </c>
      <c r="M69" s="1">
        <f t="shared" si="11"/>
        <v>46569</v>
      </c>
      <c r="N69" s="105">
        <v>46583</v>
      </c>
      <c r="O69" s="52">
        <v>47765660.640000001</v>
      </c>
      <c r="P69" s="52">
        <v>5055135.2799999993</v>
      </c>
      <c r="Q69" s="106">
        <v>52820795.920000002</v>
      </c>
      <c r="S69">
        <v>46569</v>
      </c>
      <c r="T69">
        <v>46583</v>
      </c>
      <c r="U69" s="31">
        <v>0</v>
      </c>
      <c r="V69" s="31">
        <v>0</v>
      </c>
      <c r="W69" s="31">
        <v>0</v>
      </c>
      <c r="Y69">
        <v>46569</v>
      </c>
      <c r="Z69">
        <v>46583</v>
      </c>
      <c r="AA69" s="31">
        <v>0</v>
      </c>
      <c r="AB69" s="31">
        <v>0</v>
      </c>
      <c r="AC69" s="31">
        <v>0</v>
      </c>
      <c r="AE69">
        <v>46569</v>
      </c>
      <c r="AF69">
        <v>46583</v>
      </c>
      <c r="AG69" s="31">
        <v>0</v>
      </c>
      <c r="AH69" s="31">
        <v>0</v>
      </c>
      <c r="AI69" s="31">
        <v>0</v>
      </c>
      <c r="AK69">
        <v>46569</v>
      </c>
      <c r="AL69">
        <v>46583</v>
      </c>
      <c r="AM69" s="31">
        <v>0</v>
      </c>
      <c r="AN69" s="31">
        <v>0</v>
      </c>
      <c r="AO69" s="31">
        <v>0</v>
      </c>
      <c r="AQ69" s="1">
        <f t="shared" si="12"/>
        <v>46569</v>
      </c>
      <c r="AR69" s="121">
        <f t="shared" si="13"/>
        <v>46583</v>
      </c>
      <c r="AS69" s="120">
        <f t="shared" si="14"/>
        <v>50525423.369999997</v>
      </c>
      <c r="AT69" s="120">
        <f t="shared" si="15"/>
        <v>8029324.8399999999</v>
      </c>
      <c r="AU69" s="120">
        <f t="shared" si="16"/>
        <v>58554748.210000001</v>
      </c>
      <c r="AV69" s="122">
        <f t="shared" si="17"/>
        <v>7</v>
      </c>
      <c r="AW69" s="122">
        <f t="shared" si="18"/>
        <v>2027</v>
      </c>
      <c r="BB69" s="55"/>
      <c r="BC69" s="6"/>
      <c r="BD69" s="6"/>
      <c r="BE69" s="6"/>
      <c r="BF69" s="12"/>
      <c r="BG69" s="6"/>
      <c r="BI69" s="1"/>
      <c r="BJ69" s="6"/>
      <c r="BL69" s="54"/>
    </row>
    <row r="70" spans="1:64" x14ac:dyDescent="0.35">
      <c r="A70" s="1">
        <f t="shared" si="10"/>
        <v>46600</v>
      </c>
      <c r="B70" s="91">
        <v>46615</v>
      </c>
      <c r="C70" s="45">
        <v>2759762.73</v>
      </c>
      <c r="D70" s="45">
        <v>3156195.93</v>
      </c>
      <c r="E70" s="92">
        <v>5915958.6600000001</v>
      </c>
      <c r="F70" s="33"/>
      <c r="G70" s="1">
        <f t="shared" si="19"/>
        <v>46600</v>
      </c>
      <c r="H70" s="1">
        <f t="shared" si="20"/>
        <v>46615</v>
      </c>
      <c r="I70" s="6">
        <v>0</v>
      </c>
      <c r="J70" s="6">
        <v>0</v>
      </c>
      <c r="K70" s="6">
        <v>0</v>
      </c>
      <c r="M70" s="1">
        <f t="shared" si="11"/>
        <v>46600</v>
      </c>
      <c r="N70" s="105">
        <v>46614</v>
      </c>
      <c r="O70" s="52">
        <v>47765660.640000001</v>
      </c>
      <c r="P70" s="52">
        <v>5052646.58</v>
      </c>
      <c r="Q70" s="106">
        <v>52818307.219999999</v>
      </c>
      <c r="S70">
        <v>46600</v>
      </c>
      <c r="T70">
        <v>46614</v>
      </c>
      <c r="U70" s="31">
        <v>0</v>
      </c>
      <c r="V70" s="31">
        <v>0</v>
      </c>
      <c r="W70" s="31">
        <v>0</v>
      </c>
      <c r="Y70">
        <v>46600</v>
      </c>
      <c r="Z70">
        <v>46614</v>
      </c>
      <c r="AA70" s="31">
        <v>0</v>
      </c>
      <c r="AB70" s="31">
        <v>0</v>
      </c>
      <c r="AC70" s="31">
        <v>0</v>
      </c>
      <c r="AE70">
        <v>46600</v>
      </c>
      <c r="AF70">
        <v>46614</v>
      </c>
      <c r="AG70" s="31">
        <v>0</v>
      </c>
      <c r="AH70" s="31">
        <v>0</v>
      </c>
      <c r="AI70" s="31">
        <v>0</v>
      </c>
      <c r="AK70">
        <v>46600</v>
      </c>
      <c r="AL70">
        <v>46614</v>
      </c>
      <c r="AM70" s="31">
        <v>0</v>
      </c>
      <c r="AN70" s="31">
        <v>0</v>
      </c>
      <c r="AO70" s="31">
        <v>0</v>
      </c>
      <c r="AQ70" s="1">
        <f t="shared" si="12"/>
        <v>46600</v>
      </c>
      <c r="AR70" s="121">
        <f t="shared" si="13"/>
        <v>46615</v>
      </c>
      <c r="AS70" s="120">
        <f t="shared" si="14"/>
        <v>50525423.369999997</v>
      </c>
      <c r="AT70" s="120">
        <f t="shared" si="15"/>
        <v>8208842.5099999998</v>
      </c>
      <c r="AU70" s="120">
        <f t="shared" si="16"/>
        <v>58734265.879999995</v>
      </c>
      <c r="AV70" s="122">
        <f t="shared" si="17"/>
        <v>8</v>
      </c>
      <c r="AW70" s="122">
        <f t="shared" si="18"/>
        <v>2027</v>
      </c>
      <c r="BB70" s="55"/>
      <c r="BC70" s="6"/>
      <c r="BD70" s="6"/>
      <c r="BE70" s="6"/>
      <c r="BF70" s="12"/>
      <c r="BG70" s="6"/>
      <c r="BI70" s="1"/>
      <c r="BJ70" s="6"/>
      <c r="BL70" s="54"/>
    </row>
    <row r="71" spans="1:64" x14ac:dyDescent="0.35">
      <c r="A71" s="1">
        <f t="shared" si="10"/>
        <v>46631</v>
      </c>
      <c r="B71" s="91">
        <v>46645</v>
      </c>
      <c r="C71" s="45">
        <v>2759762.73</v>
      </c>
      <c r="D71" s="45">
        <v>2942549.25</v>
      </c>
      <c r="E71" s="92">
        <v>5702311.9800000004</v>
      </c>
      <c r="F71" s="33"/>
      <c r="G71" s="1">
        <f t="shared" si="19"/>
        <v>46631</v>
      </c>
      <c r="H71" s="1">
        <f t="shared" si="20"/>
        <v>46645</v>
      </c>
      <c r="I71" s="6">
        <v>0</v>
      </c>
      <c r="J71" s="6">
        <v>0</v>
      </c>
      <c r="K71" s="6">
        <v>0</v>
      </c>
      <c r="M71" s="1">
        <f t="shared" si="11"/>
        <v>46631</v>
      </c>
      <c r="N71" s="105">
        <v>46645</v>
      </c>
      <c r="O71" s="52">
        <v>76955659.159999996</v>
      </c>
      <c r="P71" s="52">
        <v>4883881.92</v>
      </c>
      <c r="Q71" s="106">
        <v>81839541.079999998</v>
      </c>
      <c r="S71">
        <v>46631</v>
      </c>
      <c r="T71">
        <v>46645</v>
      </c>
      <c r="U71" s="31">
        <v>0</v>
      </c>
      <c r="V71" s="31">
        <v>0</v>
      </c>
      <c r="W71" s="31">
        <v>0</v>
      </c>
      <c r="Y71">
        <v>46631</v>
      </c>
      <c r="Z71">
        <v>46645</v>
      </c>
      <c r="AA71" s="31">
        <v>40810000</v>
      </c>
      <c r="AB71" s="31">
        <v>21109407.759999998</v>
      </c>
      <c r="AC71" s="31">
        <v>61919407.759999998</v>
      </c>
      <c r="AE71">
        <v>46631</v>
      </c>
      <c r="AF71">
        <v>46645</v>
      </c>
      <c r="AG71" s="31">
        <v>31800000</v>
      </c>
      <c r="AH71" s="31">
        <v>8720753.7400000002</v>
      </c>
      <c r="AI71" s="31">
        <v>40520753.740000002</v>
      </c>
      <c r="AK71">
        <v>46631</v>
      </c>
      <c r="AL71">
        <v>46645</v>
      </c>
      <c r="AM71" s="31">
        <v>53000000</v>
      </c>
      <c r="AN71" s="31">
        <v>6441465.8300000001</v>
      </c>
      <c r="AO71" s="31">
        <v>59441465.829999998</v>
      </c>
      <c r="AQ71" s="1">
        <f t="shared" si="12"/>
        <v>46631</v>
      </c>
      <c r="AR71" s="121">
        <f t="shared" si="13"/>
        <v>46645</v>
      </c>
      <c r="AS71" s="120">
        <f t="shared" si="14"/>
        <v>205325421.88999999</v>
      </c>
      <c r="AT71" s="120">
        <f t="shared" si="15"/>
        <v>44098058.5</v>
      </c>
      <c r="AU71" s="120">
        <f t="shared" si="16"/>
        <v>249423480.38999999</v>
      </c>
      <c r="AV71" s="122">
        <f t="shared" si="17"/>
        <v>9</v>
      </c>
      <c r="AW71" s="122">
        <f t="shared" si="18"/>
        <v>2027</v>
      </c>
      <c r="BB71" s="55"/>
      <c r="BC71" s="6"/>
      <c r="BD71" s="6"/>
      <c r="BE71" s="6"/>
      <c r="BF71" s="12"/>
      <c r="BG71" s="6"/>
      <c r="BI71" s="1"/>
      <c r="BJ71" s="6"/>
      <c r="BL71" s="54"/>
    </row>
    <row r="72" spans="1:64" x14ac:dyDescent="0.35">
      <c r="A72" s="1">
        <f t="shared" si="10"/>
        <v>46661</v>
      </c>
      <c r="B72" s="91">
        <v>46675</v>
      </c>
      <c r="C72" s="45">
        <v>2759762.73</v>
      </c>
      <c r="D72" s="45">
        <v>2926729.09</v>
      </c>
      <c r="E72" s="92">
        <v>5686491.8200000003</v>
      </c>
      <c r="F72" s="33"/>
      <c r="G72" s="1">
        <f t="shared" si="19"/>
        <v>46661</v>
      </c>
      <c r="H72" s="1">
        <f t="shared" si="20"/>
        <v>46675</v>
      </c>
      <c r="I72" s="6">
        <v>0</v>
      </c>
      <c r="J72" s="6">
        <v>0</v>
      </c>
      <c r="K72" s="6">
        <v>0</v>
      </c>
      <c r="M72" s="1">
        <f t="shared" si="11"/>
        <v>46661</v>
      </c>
      <c r="N72" s="105">
        <v>46675</v>
      </c>
      <c r="O72" s="52">
        <v>76955659.159999996</v>
      </c>
      <c r="P72" s="52">
        <v>4470811.58</v>
      </c>
      <c r="Q72" s="106">
        <v>81426470.739999995</v>
      </c>
      <c r="S72">
        <v>46661</v>
      </c>
      <c r="T72">
        <v>46675</v>
      </c>
      <c r="U72" s="31">
        <v>0</v>
      </c>
      <c r="V72" s="31">
        <v>0</v>
      </c>
      <c r="W72" s="31">
        <v>0</v>
      </c>
      <c r="Y72">
        <v>46661</v>
      </c>
      <c r="Z72">
        <v>46675</v>
      </c>
      <c r="AA72" s="31">
        <v>0</v>
      </c>
      <c r="AB72" s="31">
        <v>0</v>
      </c>
      <c r="AC72" s="31">
        <v>0</v>
      </c>
      <c r="AE72">
        <v>46661</v>
      </c>
      <c r="AF72">
        <v>46675</v>
      </c>
      <c r="AG72" s="31">
        <v>0</v>
      </c>
      <c r="AH72" s="31">
        <v>0</v>
      </c>
      <c r="AI72" s="31">
        <v>0</v>
      </c>
      <c r="AK72">
        <v>46661</v>
      </c>
      <c r="AL72">
        <v>46675</v>
      </c>
      <c r="AM72" s="31">
        <v>0</v>
      </c>
      <c r="AN72" s="31">
        <v>0</v>
      </c>
      <c r="AO72" s="31">
        <v>0</v>
      </c>
      <c r="AQ72" s="1">
        <f t="shared" si="12"/>
        <v>46661</v>
      </c>
      <c r="AR72" s="121">
        <f t="shared" si="13"/>
        <v>46675</v>
      </c>
      <c r="AS72" s="120">
        <f t="shared" si="14"/>
        <v>79715421.890000001</v>
      </c>
      <c r="AT72" s="120">
        <f t="shared" si="15"/>
        <v>7397540.6699999999</v>
      </c>
      <c r="AU72" s="120">
        <f t="shared" si="16"/>
        <v>87112962.560000002</v>
      </c>
      <c r="AV72" s="122">
        <f t="shared" si="17"/>
        <v>10</v>
      </c>
      <c r="AW72" s="122">
        <f t="shared" si="18"/>
        <v>2027</v>
      </c>
      <c r="BB72" s="55"/>
      <c r="BC72" s="6"/>
      <c r="BD72" s="6"/>
      <c r="BE72" s="6"/>
      <c r="BF72" s="12"/>
      <c r="BG72" s="6"/>
      <c r="BI72" s="1"/>
      <c r="BJ72" s="6"/>
      <c r="BL72" s="54"/>
    </row>
    <row r="73" spans="1:64" x14ac:dyDescent="0.35">
      <c r="A73" s="1">
        <f t="shared" si="10"/>
        <v>46692</v>
      </c>
      <c r="B73" s="91">
        <v>46707</v>
      </c>
      <c r="C73" s="45">
        <v>2759762.73</v>
      </c>
      <c r="D73" s="45">
        <v>3105561.7800000003</v>
      </c>
      <c r="E73" s="92">
        <v>5865324.5099999998</v>
      </c>
      <c r="F73" s="33"/>
      <c r="G73" s="1">
        <f t="shared" si="19"/>
        <v>46692</v>
      </c>
      <c r="H73" s="1">
        <f t="shared" si="20"/>
        <v>46707</v>
      </c>
      <c r="I73" s="6">
        <v>0</v>
      </c>
      <c r="J73" s="6">
        <v>0</v>
      </c>
      <c r="K73" s="6">
        <v>0</v>
      </c>
      <c r="M73" s="1">
        <f t="shared" si="11"/>
        <v>46692</v>
      </c>
      <c r="N73" s="105">
        <v>46706</v>
      </c>
      <c r="O73" s="52">
        <v>76955659.159999996</v>
      </c>
      <c r="P73" s="52">
        <v>4357664.7300000004</v>
      </c>
      <c r="Q73" s="106">
        <v>81313323.890000001</v>
      </c>
      <c r="S73">
        <v>46692</v>
      </c>
      <c r="T73">
        <v>46706</v>
      </c>
      <c r="U73" s="31">
        <v>100683566.98</v>
      </c>
      <c r="V73" s="31">
        <v>29280072.670000002</v>
      </c>
      <c r="W73" s="31">
        <v>129963639.65000001</v>
      </c>
      <c r="Y73">
        <v>46692</v>
      </c>
      <c r="Z73">
        <v>46706</v>
      </c>
      <c r="AA73" s="31">
        <v>0</v>
      </c>
      <c r="AB73" s="31">
        <v>0</v>
      </c>
      <c r="AC73" s="31">
        <v>0</v>
      </c>
      <c r="AE73">
        <v>46692</v>
      </c>
      <c r="AF73">
        <v>46706</v>
      </c>
      <c r="AG73" s="31">
        <v>0</v>
      </c>
      <c r="AH73" s="31">
        <v>0</v>
      </c>
      <c r="AI73" s="31">
        <v>0</v>
      </c>
      <c r="AK73">
        <v>46692</v>
      </c>
      <c r="AL73">
        <v>46706</v>
      </c>
      <c r="AM73" s="31">
        <v>0</v>
      </c>
      <c r="AN73" s="31">
        <v>0</v>
      </c>
      <c r="AO73" s="31">
        <v>0</v>
      </c>
      <c r="AQ73" s="1">
        <f t="shared" si="12"/>
        <v>46692</v>
      </c>
      <c r="AR73" s="121">
        <f t="shared" si="13"/>
        <v>46707</v>
      </c>
      <c r="AS73" s="120">
        <f t="shared" si="14"/>
        <v>180398988.87</v>
      </c>
      <c r="AT73" s="120">
        <f t="shared" si="15"/>
        <v>36743299.18</v>
      </c>
      <c r="AU73" s="120">
        <f t="shared" si="16"/>
        <v>217142288.05000001</v>
      </c>
      <c r="AV73" s="122">
        <f t="shared" si="17"/>
        <v>11</v>
      </c>
      <c r="AW73" s="122">
        <f t="shared" si="18"/>
        <v>2027</v>
      </c>
      <c r="BB73" s="55"/>
      <c r="BC73" s="6"/>
      <c r="BD73" s="6"/>
      <c r="BE73" s="6"/>
      <c r="BF73" s="12"/>
      <c r="BG73" s="6"/>
      <c r="BI73" s="1"/>
      <c r="BJ73" s="6"/>
      <c r="BL73" s="54"/>
    </row>
    <row r="74" spans="1:64" x14ac:dyDescent="0.35">
      <c r="A74" s="1">
        <f t="shared" si="10"/>
        <v>46722</v>
      </c>
      <c r="B74" s="91">
        <v>46736</v>
      </c>
      <c r="C74" s="45">
        <v>2759762.73</v>
      </c>
      <c r="D74" s="45">
        <v>2798318.9699999997</v>
      </c>
      <c r="E74" s="92">
        <v>5558081.6999999993</v>
      </c>
      <c r="F74" s="33"/>
      <c r="G74" s="1">
        <f t="shared" si="19"/>
        <v>46722</v>
      </c>
      <c r="H74" s="1">
        <f t="shared" si="20"/>
        <v>46736</v>
      </c>
      <c r="I74" s="6">
        <v>0</v>
      </c>
      <c r="J74" s="6">
        <v>0</v>
      </c>
      <c r="K74" s="6">
        <v>0</v>
      </c>
      <c r="M74" s="1">
        <f t="shared" si="11"/>
        <v>46722</v>
      </c>
      <c r="N74" s="105">
        <v>46736</v>
      </c>
      <c r="O74" s="52">
        <v>76955659.159999996</v>
      </c>
      <c r="P74" s="52">
        <v>3963833.8499999996</v>
      </c>
      <c r="Q74" s="106">
        <v>80919493.00999999</v>
      </c>
      <c r="S74">
        <v>46722</v>
      </c>
      <c r="T74">
        <v>46736</v>
      </c>
      <c r="U74" s="31">
        <v>0</v>
      </c>
      <c r="V74" s="31">
        <v>0</v>
      </c>
      <c r="W74" s="31">
        <v>0</v>
      </c>
      <c r="Y74">
        <v>46722</v>
      </c>
      <c r="Z74">
        <v>46736</v>
      </c>
      <c r="AA74" s="31">
        <v>0</v>
      </c>
      <c r="AB74" s="31">
        <v>0</v>
      </c>
      <c r="AC74" s="31">
        <v>0</v>
      </c>
      <c r="AE74">
        <v>46722</v>
      </c>
      <c r="AF74">
        <v>46736</v>
      </c>
      <c r="AG74" s="31">
        <v>0</v>
      </c>
      <c r="AH74" s="31">
        <v>0</v>
      </c>
      <c r="AI74" s="31">
        <v>0</v>
      </c>
      <c r="AK74">
        <v>46722</v>
      </c>
      <c r="AL74">
        <v>46736</v>
      </c>
      <c r="AM74" s="31">
        <v>0</v>
      </c>
      <c r="AN74" s="31">
        <v>0</v>
      </c>
      <c r="AO74" s="31">
        <v>0</v>
      </c>
      <c r="AQ74" s="1">
        <f t="shared" si="12"/>
        <v>46722</v>
      </c>
      <c r="AR74" s="121">
        <f t="shared" si="13"/>
        <v>46736</v>
      </c>
      <c r="AS74" s="120">
        <f t="shared" si="14"/>
        <v>79715421.890000001</v>
      </c>
      <c r="AT74" s="120">
        <f t="shared" si="15"/>
        <v>6762152.8199999994</v>
      </c>
      <c r="AU74" s="120">
        <f t="shared" si="16"/>
        <v>86477574.709999993</v>
      </c>
      <c r="AV74" s="122">
        <f t="shared" si="17"/>
        <v>12</v>
      </c>
      <c r="AW74" s="122">
        <f t="shared" si="18"/>
        <v>2027</v>
      </c>
      <c r="BB74" s="55"/>
      <c r="BC74" s="6"/>
      <c r="BD74" s="6"/>
      <c r="BE74" s="6"/>
      <c r="BF74" s="12"/>
      <c r="BG74" s="6"/>
      <c r="BI74" s="1"/>
      <c r="BJ74" s="6"/>
      <c r="BL74" s="54"/>
    </row>
    <row r="75" spans="1:64" x14ac:dyDescent="0.35">
      <c r="A75" s="1">
        <f t="shared" si="10"/>
        <v>46753</v>
      </c>
      <c r="B75" s="91">
        <v>46769</v>
      </c>
      <c r="C75" s="45">
        <v>2759762.74</v>
      </c>
      <c r="D75" s="45">
        <v>3168101.71</v>
      </c>
      <c r="E75" s="92">
        <v>5927864.4500000002</v>
      </c>
      <c r="F75" s="33"/>
      <c r="G75" s="1">
        <f t="shared" si="19"/>
        <v>46753</v>
      </c>
      <c r="H75" s="1">
        <f t="shared" si="20"/>
        <v>46769</v>
      </c>
      <c r="I75" s="6">
        <v>0</v>
      </c>
      <c r="J75" s="6">
        <v>0</v>
      </c>
      <c r="K75" s="6">
        <v>0</v>
      </c>
      <c r="M75" s="1">
        <f t="shared" si="11"/>
        <v>46753</v>
      </c>
      <c r="N75" s="105">
        <v>46767</v>
      </c>
      <c r="O75" s="52">
        <v>76955659.149999991</v>
      </c>
      <c r="P75" s="52">
        <v>3835015.94</v>
      </c>
      <c r="Q75" s="106">
        <v>80790675.089999989</v>
      </c>
      <c r="S75">
        <v>46753</v>
      </c>
      <c r="T75">
        <v>46767</v>
      </c>
      <c r="U75" s="31">
        <v>0</v>
      </c>
      <c r="V75" s="31">
        <v>0</v>
      </c>
      <c r="W75" s="31">
        <v>0</v>
      </c>
      <c r="Y75">
        <v>46753</v>
      </c>
      <c r="Z75">
        <v>46767</v>
      </c>
      <c r="AA75" s="31">
        <v>0</v>
      </c>
      <c r="AB75" s="31">
        <v>0</v>
      </c>
      <c r="AC75" s="31">
        <v>0</v>
      </c>
      <c r="AE75">
        <v>46753</v>
      </c>
      <c r="AF75">
        <v>46767</v>
      </c>
      <c r="AG75" s="31">
        <v>0</v>
      </c>
      <c r="AH75" s="31">
        <v>0</v>
      </c>
      <c r="AI75" s="31">
        <v>0</v>
      </c>
      <c r="AK75">
        <v>46753</v>
      </c>
      <c r="AL75">
        <v>46767</v>
      </c>
      <c r="AM75" s="31">
        <v>0</v>
      </c>
      <c r="AN75" s="31">
        <v>0</v>
      </c>
      <c r="AO75" s="31">
        <v>0</v>
      </c>
      <c r="AQ75" s="1">
        <f t="shared" si="12"/>
        <v>46753</v>
      </c>
      <c r="AR75" s="121">
        <f t="shared" si="13"/>
        <v>46769</v>
      </c>
      <c r="AS75" s="120">
        <f t="shared" si="14"/>
        <v>79715421.889999986</v>
      </c>
      <c r="AT75" s="120">
        <f t="shared" si="15"/>
        <v>7003117.6500000004</v>
      </c>
      <c r="AU75" s="120">
        <f t="shared" si="16"/>
        <v>86718539.539999992</v>
      </c>
      <c r="AV75" s="122">
        <f t="shared" si="17"/>
        <v>1</v>
      </c>
      <c r="AW75" s="122">
        <f t="shared" si="18"/>
        <v>2028</v>
      </c>
      <c r="BB75" s="55"/>
      <c r="BC75" s="6"/>
      <c r="BD75" s="6"/>
      <c r="BE75" s="6"/>
      <c r="BF75" s="12"/>
      <c r="BG75" s="6"/>
      <c r="BI75" s="1"/>
      <c r="BJ75" s="6"/>
      <c r="BL75" s="54"/>
    </row>
    <row r="76" spans="1:64" x14ac:dyDescent="0.35">
      <c r="A76" s="1">
        <f t="shared" si="10"/>
        <v>46784</v>
      </c>
      <c r="B76" s="91">
        <v>46798</v>
      </c>
      <c r="C76" s="45">
        <v>2759762.74</v>
      </c>
      <c r="D76" s="45">
        <v>2767736.24</v>
      </c>
      <c r="E76" s="92">
        <v>5527498.9800000004</v>
      </c>
      <c r="F76" s="33"/>
      <c r="G76" s="1">
        <f t="shared" si="19"/>
        <v>46784</v>
      </c>
      <c r="H76" s="1">
        <f t="shared" si="20"/>
        <v>46798</v>
      </c>
      <c r="I76" s="6">
        <v>0</v>
      </c>
      <c r="J76" s="6">
        <v>0</v>
      </c>
      <c r="K76" s="6">
        <v>0</v>
      </c>
      <c r="M76" s="1">
        <f t="shared" si="11"/>
        <v>46784</v>
      </c>
      <c r="N76" s="105">
        <v>46798</v>
      </c>
      <c r="O76" s="52">
        <v>76955659.149999991</v>
      </c>
      <c r="P76" s="52">
        <v>3575082.1799999997</v>
      </c>
      <c r="Q76" s="106">
        <v>80530741.329999983</v>
      </c>
      <c r="S76">
        <v>46784</v>
      </c>
      <c r="T76">
        <v>46798</v>
      </c>
      <c r="U76" s="31">
        <v>0</v>
      </c>
      <c r="V76" s="31">
        <v>0</v>
      </c>
      <c r="W76" s="31">
        <v>0</v>
      </c>
      <c r="Y76">
        <v>46784</v>
      </c>
      <c r="Z76">
        <v>46798</v>
      </c>
      <c r="AA76" s="31">
        <v>0</v>
      </c>
      <c r="AB76" s="31">
        <v>0</v>
      </c>
      <c r="AC76" s="31">
        <v>0</v>
      </c>
      <c r="AE76">
        <v>46784</v>
      </c>
      <c r="AF76">
        <v>46798</v>
      </c>
      <c r="AG76" s="31">
        <v>0</v>
      </c>
      <c r="AH76" s="31">
        <v>0</v>
      </c>
      <c r="AI76" s="31">
        <v>0</v>
      </c>
      <c r="AK76">
        <v>46784</v>
      </c>
      <c r="AL76">
        <v>46798</v>
      </c>
      <c r="AM76" s="31">
        <v>0</v>
      </c>
      <c r="AN76" s="31">
        <v>0</v>
      </c>
      <c r="AO76" s="31">
        <v>0</v>
      </c>
      <c r="AQ76" s="1">
        <f t="shared" si="12"/>
        <v>46784</v>
      </c>
      <c r="AR76" s="121">
        <f t="shared" si="13"/>
        <v>46798</v>
      </c>
      <c r="AS76" s="120">
        <f t="shared" si="14"/>
        <v>79715421.889999986</v>
      </c>
      <c r="AT76" s="120">
        <f t="shared" si="15"/>
        <v>6342818.4199999999</v>
      </c>
      <c r="AU76" s="120">
        <f t="shared" si="16"/>
        <v>86058240.309999987</v>
      </c>
      <c r="AV76" s="122">
        <f t="shared" si="17"/>
        <v>2</v>
      </c>
      <c r="AW76" s="122">
        <f t="shared" si="18"/>
        <v>2028</v>
      </c>
      <c r="BB76" s="55"/>
      <c r="BC76" s="6"/>
      <c r="BD76" s="6"/>
      <c r="BE76" s="6"/>
      <c r="BF76" s="12"/>
      <c r="BG76" s="6"/>
      <c r="BI76" s="1"/>
      <c r="BJ76" s="6"/>
      <c r="BL76" s="54"/>
    </row>
    <row r="77" spans="1:64" x14ac:dyDescent="0.35">
      <c r="A77" s="1">
        <f t="shared" si="10"/>
        <v>46813</v>
      </c>
      <c r="B77" s="91">
        <v>46827</v>
      </c>
      <c r="C77" s="45">
        <v>2759762.74</v>
      </c>
      <c r="D77" s="45">
        <v>2752444.88</v>
      </c>
      <c r="E77" s="92">
        <v>5512207.6200000001</v>
      </c>
      <c r="F77" s="33"/>
      <c r="G77" s="1">
        <f t="shared" si="19"/>
        <v>46813</v>
      </c>
      <c r="H77" s="1">
        <f t="shared" si="20"/>
        <v>46827</v>
      </c>
      <c r="I77" s="6">
        <v>0</v>
      </c>
      <c r="J77" s="6">
        <v>0</v>
      </c>
      <c r="K77" s="6">
        <v>0</v>
      </c>
      <c r="M77" s="1">
        <f t="shared" si="11"/>
        <v>46813</v>
      </c>
      <c r="N77" s="105">
        <v>46827</v>
      </c>
      <c r="O77" s="52">
        <v>185394</v>
      </c>
      <c r="P77" s="52">
        <v>3101524.1399999997</v>
      </c>
      <c r="Q77" s="106">
        <v>3286918.1399999997</v>
      </c>
      <c r="S77">
        <v>46813</v>
      </c>
      <c r="T77">
        <v>46827</v>
      </c>
      <c r="U77" s="31">
        <v>0</v>
      </c>
      <c r="V77" s="31">
        <v>0</v>
      </c>
      <c r="W77" s="31">
        <v>0</v>
      </c>
      <c r="Y77">
        <v>46813</v>
      </c>
      <c r="Z77">
        <v>46827</v>
      </c>
      <c r="AA77" s="31">
        <v>48230000</v>
      </c>
      <c r="AB77" s="31">
        <v>19949550.030000001</v>
      </c>
      <c r="AC77" s="31">
        <v>68179550.030000001</v>
      </c>
      <c r="AE77">
        <v>46813</v>
      </c>
      <c r="AF77">
        <v>46827</v>
      </c>
      <c r="AG77" s="31">
        <v>31800000</v>
      </c>
      <c r="AH77" s="31">
        <v>7965219.6699999999</v>
      </c>
      <c r="AI77" s="31">
        <v>39765219.670000002</v>
      </c>
      <c r="AK77">
        <v>46813</v>
      </c>
      <c r="AL77">
        <v>46827</v>
      </c>
      <c r="AM77" s="31">
        <v>53000000</v>
      </c>
      <c r="AN77" s="31">
        <v>5342525.4000000004</v>
      </c>
      <c r="AO77" s="31">
        <v>58342525.399999999</v>
      </c>
      <c r="AQ77" s="1">
        <f t="shared" si="12"/>
        <v>46813</v>
      </c>
      <c r="AR77" s="121">
        <f t="shared" si="13"/>
        <v>46827</v>
      </c>
      <c r="AS77" s="120">
        <f t="shared" si="14"/>
        <v>135975156.74000001</v>
      </c>
      <c r="AT77" s="120">
        <f t="shared" si="15"/>
        <v>39111264.119999997</v>
      </c>
      <c r="AU77" s="120">
        <f t="shared" si="16"/>
        <v>175086420.86000001</v>
      </c>
      <c r="AV77" s="122">
        <f t="shared" si="17"/>
        <v>3</v>
      </c>
      <c r="AW77" s="122">
        <f t="shared" si="18"/>
        <v>2028</v>
      </c>
      <c r="BB77" s="55"/>
      <c r="BC77" s="6"/>
      <c r="BD77" s="6"/>
      <c r="BE77" s="6"/>
      <c r="BF77" s="12"/>
      <c r="BG77" s="6"/>
      <c r="BI77" s="1"/>
      <c r="BJ77" s="6"/>
      <c r="BL77" s="54"/>
    </row>
    <row r="78" spans="1:64" x14ac:dyDescent="0.35">
      <c r="A78" s="1">
        <f t="shared" si="10"/>
        <v>46844</v>
      </c>
      <c r="B78" s="91">
        <v>46860</v>
      </c>
      <c r="C78" s="45">
        <v>2759762.74</v>
      </c>
      <c r="D78" s="45">
        <v>3115880.26</v>
      </c>
      <c r="E78" s="92">
        <v>5875643</v>
      </c>
      <c r="F78" s="33"/>
      <c r="G78" s="1">
        <f t="shared" si="19"/>
        <v>46844</v>
      </c>
      <c r="H78" s="1">
        <f t="shared" si="20"/>
        <v>46860</v>
      </c>
      <c r="I78" s="6">
        <v>0</v>
      </c>
      <c r="J78" s="6">
        <v>0</v>
      </c>
      <c r="K78" s="6">
        <v>0</v>
      </c>
      <c r="M78" s="1">
        <f t="shared" si="11"/>
        <v>46844</v>
      </c>
      <c r="N78" s="105">
        <v>46858</v>
      </c>
      <c r="O78" s="52">
        <v>185394</v>
      </c>
      <c r="P78" s="52">
        <v>3312260.88</v>
      </c>
      <c r="Q78" s="106">
        <v>3497654.88</v>
      </c>
      <c r="S78">
        <v>46844</v>
      </c>
      <c r="T78">
        <v>46858</v>
      </c>
      <c r="U78" s="31">
        <v>0</v>
      </c>
      <c r="V78" s="31">
        <v>0</v>
      </c>
      <c r="W78" s="31">
        <v>0</v>
      </c>
      <c r="Y78">
        <v>46844</v>
      </c>
      <c r="Z78">
        <v>46858</v>
      </c>
      <c r="AA78" s="31">
        <v>0</v>
      </c>
      <c r="AB78" s="31">
        <v>0</v>
      </c>
      <c r="AC78" s="31">
        <v>0</v>
      </c>
      <c r="AE78">
        <v>46844</v>
      </c>
      <c r="AF78">
        <v>46858</v>
      </c>
      <c r="AG78" s="31">
        <v>0</v>
      </c>
      <c r="AH78" s="31">
        <v>0</v>
      </c>
      <c r="AI78" s="31">
        <v>0</v>
      </c>
      <c r="AK78">
        <v>46844</v>
      </c>
      <c r="AL78">
        <v>46858</v>
      </c>
      <c r="AM78" s="31">
        <v>0</v>
      </c>
      <c r="AN78" s="31">
        <v>0</v>
      </c>
      <c r="AO78" s="31">
        <v>0</v>
      </c>
      <c r="AQ78" s="1">
        <f t="shared" si="12"/>
        <v>46844</v>
      </c>
      <c r="AR78" s="121">
        <f t="shared" si="13"/>
        <v>46860</v>
      </c>
      <c r="AS78" s="120">
        <f t="shared" si="14"/>
        <v>2945156.74</v>
      </c>
      <c r="AT78" s="120">
        <f t="shared" si="15"/>
        <v>6428141.1399999997</v>
      </c>
      <c r="AU78" s="120">
        <f t="shared" si="16"/>
        <v>9373297.879999999</v>
      </c>
      <c r="AV78" s="122">
        <f t="shared" si="17"/>
        <v>4</v>
      </c>
      <c r="AW78" s="122">
        <f t="shared" si="18"/>
        <v>2028</v>
      </c>
      <c r="BB78" s="55"/>
      <c r="BC78" s="6"/>
      <c r="BD78" s="6"/>
      <c r="BE78" s="6"/>
      <c r="BF78" s="12"/>
      <c r="BG78" s="6"/>
      <c r="BI78" s="1"/>
      <c r="BJ78" s="6"/>
      <c r="BL78" s="54"/>
    </row>
    <row r="79" spans="1:64" x14ac:dyDescent="0.35">
      <c r="A79" s="1">
        <f t="shared" si="10"/>
        <v>46874</v>
      </c>
      <c r="B79" s="91">
        <v>46888</v>
      </c>
      <c r="C79" s="45">
        <v>2759762.74</v>
      </c>
      <c r="D79" s="45">
        <v>2627754.27</v>
      </c>
      <c r="E79" s="92">
        <v>5387517.0099999998</v>
      </c>
      <c r="F79" s="33"/>
      <c r="G79" s="1">
        <f t="shared" si="19"/>
        <v>46874</v>
      </c>
      <c r="H79" s="1">
        <f t="shared" si="20"/>
        <v>46888</v>
      </c>
      <c r="I79" s="6">
        <v>0</v>
      </c>
      <c r="J79" s="6">
        <v>0</v>
      </c>
      <c r="K79" s="6">
        <v>0</v>
      </c>
      <c r="M79" s="1">
        <f t="shared" si="11"/>
        <v>46874</v>
      </c>
      <c r="N79" s="105">
        <v>46888</v>
      </c>
      <c r="O79" s="52">
        <v>185394</v>
      </c>
      <c r="P79" s="52">
        <v>3202450.34</v>
      </c>
      <c r="Q79" s="106">
        <v>3387844.34</v>
      </c>
      <c r="S79">
        <v>46874</v>
      </c>
      <c r="T79">
        <v>46888</v>
      </c>
      <c r="U79" s="31">
        <v>100683566.97999999</v>
      </c>
      <c r="V79" s="31">
        <v>26917794</v>
      </c>
      <c r="W79" s="31">
        <v>127601360.97999999</v>
      </c>
      <c r="Y79">
        <v>46874</v>
      </c>
      <c r="Z79">
        <v>46888</v>
      </c>
      <c r="AA79" s="31">
        <v>0</v>
      </c>
      <c r="AB79" s="31">
        <v>0</v>
      </c>
      <c r="AC79" s="31">
        <v>0</v>
      </c>
      <c r="AE79">
        <v>46874</v>
      </c>
      <c r="AF79">
        <v>46888</v>
      </c>
      <c r="AG79" s="31">
        <v>0</v>
      </c>
      <c r="AH79" s="31">
        <v>0</v>
      </c>
      <c r="AI79" s="31">
        <v>0</v>
      </c>
      <c r="AK79">
        <v>46874</v>
      </c>
      <c r="AL79">
        <v>46888</v>
      </c>
      <c r="AM79" s="31">
        <v>0</v>
      </c>
      <c r="AN79" s="31">
        <v>0</v>
      </c>
      <c r="AO79" s="31">
        <v>0</v>
      </c>
      <c r="AQ79" s="1">
        <f t="shared" si="12"/>
        <v>46874</v>
      </c>
      <c r="AR79" s="121">
        <f t="shared" si="13"/>
        <v>46888</v>
      </c>
      <c r="AS79" s="120">
        <f t="shared" si="14"/>
        <v>103628723.71999998</v>
      </c>
      <c r="AT79" s="120">
        <f t="shared" si="15"/>
        <v>32747998.609999999</v>
      </c>
      <c r="AU79" s="120">
        <f t="shared" si="16"/>
        <v>136376722.32999998</v>
      </c>
      <c r="AV79" s="122">
        <f t="shared" si="17"/>
        <v>5</v>
      </c>
      <c r="AW79" s="122">
        <f t="shared" si="18"/>
        <v>2028</v>
      </c>
      <c r="BB79" s="55"/>
      <c r="BC79" s="6"/>
      <c r="BD79" s="6"/>
      <c r="BE79" s="6"/>
      <c r="BF79" s="12"/>
      <c r="BG79" s="6"/>
      <c r="BI79" s="1"/>
      <c r="BJ79" s="6"/>
      <c r="BL79" s="54"/>
    </row>
    <row r="80" spans="1:64" x14ac:dyDescent="0.35">
      <c r="A80" s="1">
        <f t="shared" si="10"/>
        <v>46905</v>
      </c>
      <c r="B80" s="91">
        <v>46920</v>
      </c>
      <c r="C80" s="45">
        <v>2759762.74</v>
      </c>
      <c r="D80" s="45">
        <v>2987415.41</v>
      </c>
      <c r="E80" s="92">
        <v>5747178.1500000004</v>
      </c>
      <c r="F80" s="33"/>
      <c r="G80" s="1">
        <f t="shared" si="19"/>
        <v>46905</v>
      </c>
      <c r="H80" s="1">
        <f t="shared" si="20"/>
        <v>46920</v>
      </c>
      <c r="I80" s="6">
        <v>0</v>
      </c>
      <c r="J80" s="6">
        <v>0</v>
      </c>
      <c r="K80" s="6">
        <v>0</v>
      </c>
      <c r="M80" s="1">
        <f t="shared" si="11"/>
        <v>46905</v>
      </c>
      <c r="N80" s="105">
        <v>46919</v>
      </c>
      <c r="O80" s="52">
        <v>185394</v>
      </c>
      <c r="P80" s="52">
        <v>3306388.14</v>
      </c>
      <c r="Q80" s="106">
        <v>3491782.14</v>
      </c>
      <c r="S80">
        <v>46905</v>
      </c>
      <c r="T80">
        <v>46919</v>
      </c>
      <c r="U80" s="31">
        <v>0</v>
      </c>
      <c r="V80" s="31">
        <v>0</v>
      </c>
      <c r="W80" s="31">
        <v>0</v>
      </c>
      <c r="Y80">
        <v>46905</v>
      </c>
      <c r="Z80">
        <v>46919</v>
      </c>
      <c r="AA80" s="31">
        <v>0</v>
      </c>
      <c r="AB80" s="31">
        <v>0</v>
      </c>
      <c r="AC80" s="31">
        <v>0</v>
      </c>
      <c r="AE80">
        <v>46905</v>
      </c>
      <c r="AF80">
        <v>46919</v>
      </c>
      <c r="AG80" s="31">
        <v>0</v>
      </c>
      <c r="AH80" s="31">
        <v>0</v>
      </c>
      <c r="AI80" s="31">
        <v>0</v>
      </c>
      <c r="AK80">
        <v>46905</v>
      </c>
      <c r="AL80">
        <v>46919</v>
      </c>
      <c r="AM80" s="31">
        <v>0</v>
      </c>
      <c r="AN80" s="31">
        <v>0</v>
      </c>
      <c r="AO80" s="31">
        <v>0</v>
      </c>
      <c r="AQ80" s="1">
        <f t="shared" si="12"/>
        <v>46905</v>
      </c>
      <c r="AR80" s="121">
        <f t="shared" si="13"/>
        <v>46920</v>
      </c>
      <c r="AS80" s="120">
        <f t="shared" si="14"/>
        <v>2945156.74</v>
      </c>
      <c r="AT80" s="120">
        <f t="shared" si="15"/>
        <v>6293803.5500000007</v>
      </c>
      <c r="AU80" s="120">
        <f t="shared" si="16"/>
        <v>9238960.290000001</v>
      </c>
      <c r="AV80" s="122">
        <f t="shared" si="17"/>
        <v>6</v>
      </c>
      <c r="AW80" s="122">
        <f t="shared" si="18"/>
        <v>2028</v>
      </c>
      <c r="BB80" s="55"/>
      <c r="BC80" s="6"/>
      <c r="BD80" s="6"/>
      <c r="BE80" s="6"/>
      <c r="BF80" s="12"/>
      <c r="BG80" s="6"/>
      <c r="BI80" s="1"/>
      <c r="BJ80" s="6"/>
      <c r="BL80" s="54"/>
    </row>
    <row r="81" spans="1:64" x14ac:dyDescent="0.35">
      <c r="A81" s="1">
        <f t="shared" si="10"/>
        <v>46935</v>
      </c>
      <c r="B81" s="91">
        <v>46951</v>
      </c>
      <c r="C81" s="45">
        <v>2759762.74</v>
      </c>
      <c r="D81" s="45">
        <v>2877433.65</v>
      </c>
      <c r="E81" s="92">
        <v>5637196.3900000006</v>
      </c>
      <c r="F81" s="33"/>
      <c r="G81" s="1">
        <f t="shared" si="19"/>
        <v>46935</v>
      </c>
      <c r="H81" s="1">
        <f t="shared" si="20"/>
        <v>46951</v>
      </c>
      <c r="I81" s="6">
        <v>0</v>
      </c>
      <c r="J81" s="6">
        <v>0</v>
      </c>
      <c r="K81" s="6">
        <v>0</v>
      </c>
      <c r="M81" s="1">
        <f t="shared" si="11"/>
        <v>46935</v>
      </c>
      <c r="N81" s="105">
        <v>46949</v>
      </c>
      <c r="O81" s="52">
        <v>185394</v>
      </c>
      <c r="P81" s="52">
        <v>3196921.75</v>
      </c>
      <c r="Q81" s="106">
        <v>3382315.75</v>
      </c>
      <c r="S81">
        <v>46935</v>
      </c>
      <c r="T81">
        <v>46949</v>
      </c>
      <c r="U81" s="31">
        <v>0</v>
      </c>
      <c r="V81" s="31">
        <v>0</v>
      </c>
      <c r="W81" s="31">
        <v>0</v>
      </c>
      <c r="Y81">
        <v>46935</v>
      </c>
      <c r="Z81">
        <v>46949</v>
      </c>
      <c r="AA81" s="31">
        <v>0</v>
      </c>
      <c r="AB81" s="31">
        <v>0</v>
      </c>
      <c r="AC81" s="31">
        <v>0</v>
      </c>
      <c r="AE81">
        <v>46935</v>
      </c>
      <c r="AF81">
        <v>46949</v>
      </c>
      <c r="AG81" s="31">
        <v>0</v>
      </c>
      <c r="AH81" s="31">
        <v>0</v>
      </c>
      <c r="AI81" s="31">
        <v>0</v>
      </c>
      <c r="AK81">
        <v>46935</v>
      </c>
      <c r="AL81">
        <v>46949</v>
      </c>
      <c r="AM81" s="31">
        <v>0</v>
      </c>
      <c r="AN81" s="31">
        <v>0</v>
      </c>
      <c r="AO81" s="31">
        <v>0</v>
      </c>
      <c r="AQ81" s="1">
        <f t="shared" si="12"/>
        <v>46935</v>
      </c>
      <c r="AR81" s="121">
        <f t="shared" si="13"/>
        <v>46951</v>
      </c>
      <c r="AS81" s="120">
        <f t="shared" si="14"/>
        <v>2945156.74</v>
      </c>
      <c r="AT81" s="120">
        <f t="shared" si="15"/>
        <v>6074355.4000000004</v>
      </c>
      <c r="AU81" s="120">
        <f t="shared" si="16"/>
        <v>9019512.1400000006</v>
      </c>
      <c r="AV81" s="122">
        <f t="shared" si="17"/>
        <v>7</v>
      </c>
      <c r="AW81" s="122">
        <f t="shared" si="18"/>
        <v>2028</v>
      </c>
      <c r="BB81" s="55"/>
      <c r="BC81" s="6"/>
      <c r="BD81" s="6"/>
      <c r="BE81" s="6"/>
      <c r="BF81" s="12"/>
      <c r="BG81" s="6"/>
      <c r="BI81" s="1"/>
      <c r="BJ81" s="6"/>
      <c r="BL81" s="54"/>
    </row>
    <row r="82" spans="1:64" x14ac:dyDescent="0.35">
      <c r="A82" s="1">
        <f t="shared" si="10"/>
        <v>46966</v>
      </c>
      <c r="B82" s="91">
        <v>46980</v>
      </c>
      <c r="C82" s="45">
        <v>2759762.74</v>
      </c>
      <c r="D82" s="45">
        <v>2675988.09</v>
      </c>
      <c r="E82" s="92">
        <v>5435750.8300000001</v>
      </c>
      <c r="F82" s="33"/>
      <c r="G82" s="1">
        <f t="shared" si="19"/>
        <v>46966</v>
      </c>
      <c r="H82" s="1">
        <f t="shared" si="20"/>
        <v>46980</v>
      </c>
      <c r="I82" s="6">
        <v>0</v>
      </c>
      <c r="J82" s="6">
        <v>0</v>
      </c>
      <c r="K82" s="6">
        <v>0</v>
      </c>
      <c r="M82" s="1">
        <f t="shared" si="11"/>
        <v>46966</v>
      </c>
      <c r="N82" s="105">
        <v>46980</v>
      </c>
      <c r="O82" s="52">
        <v>185394</v>
      </c>
      <c r="P82" s="52">
        <v>3300573.75</v>
      </c>
      <c r="Q82" s="106">
        <v>3485967.75</v>
      </c>
      <c r="S82">
        <v>46966</v>
      </c>
      <c r="T82">
        <v>46980</v>
      </c>
      <c r="U82" s="31">
        <v>0</v>
      </c>
      <c r="V82" s="31">
        <v>0</v>
      </c>
      <c r="W82" s="31">
        <v>0</v>
      </c>
      <c r="Y82">
        <v>46966</v>
      </c>
      <c r="Z82">
        <v>46980</v>
      </c>
      <c r="AA82" s="31">
        <v>0</v>
      </c>
      <c r="AB82" s="31">
        <v>0</v>
      </c>
      <c r="AC82" s="31">
        <v>0</v>
      </c>
      <c r="AE82">
        <v>46966</v>
      </c>
      <c r="AF82">
        <v>46980</v>
      </c>
      <c r="AG82" s="31">
        <v>0</v>
      </c>
      <c r="AH82" s="31">
        <v>0</v>
      </c>
      <c r="AI82" s="31">
        <v>0</v>
      </c>
      <c r="AK82">
        <v>46966</v>
      </c>
      <c r="AL82">
        <v>46980</v>
      </c>
      <c r="AM82" s="31">
        <v>0</v>
      </c>
      <c r="AN82" s="31">
        <v>0</v>
      </c>
      <c r="AO82" s="31">
        <v>0</v>
      </c>
      <c r="AQ82" s="1">
        <f t="shared" si="12"/>
        <v>46966</v>
      </c>
      <c r="AR82" s="121">
        <f t="shared" si="13"/>
        <v>46980</v>
      </c>
      <c r="AS82" s="120">
        <f t="shared" si="14"/>
        <v>2945156.74</v>
      </c>
      <c r="AT82" s="120">
        <f t="shared" si="15"/>
        <v>5976561.8399999999</v>
      </c>
      <c r="AU82" s="120">
        <f t="shared" si="16"/>
        <v>8921718.5800000001</v>
      </c>
      <c r="AV82" s="122">
        <f t="shared" si="17"/>
        <v>8</v>
      </c>
      <c r="AW82" s="122">
        <f t="shared" si="18"/>
        <v>2028</v>
      </c>
      <c r="BB82" s="55"/>
      <c r="BC82" s="6"/>
      <c r="BD82" s="6"/>
      <c r="BE82" s="6"/>
      <c r="BF82" s="12"/>
      <c r="BG82" s="6"/>
      <c r="BI82" s="1"/>
      <c r="BJ82" s="6"/>
      <c r="BL82" s="54"/>
    </row>
    <row r="83" spans="1:64" x14ac:dyDescent="0.35">
      <c r="A83" s="1">
        <f t="shared" si="10"/>
        <v>46997</v>
      </c>
      <c r="B83" s="91">
        <v>47011</v>
      </c>
      <c r="C83" s="45">
        <v>2759762.74</v>
      </c>
      <c r="D83" s="45">
        <v>2844735.54</v>
      </c>
      <c r="E83" s="92">
        <v>5604498.2800000003</v>
      </c>
      <c r="F83" s="33"/>
      <c r="G83" s="1">
        <f t="shared" si="19"/>
        <v>46997</v>
      </c>
      <c r="H83" s="1">
        <f t="shared" si="20"/>
        <v>47011</v>
      </c>
      <c r="I83" s="6">
        <v>0</v>
      </c>
      <c r="J83" s="6">
        <v>0</v>
      </c>
      <c r="K83" s="6">
        <v>0</v>
      </c>
      <c r="M83" s="1">
        <f t="shared" si="11"/>
        <v>46997</v>
      </c>
      <c r="N83" s="105">
        <v>47011</v>
      </c>
      <c r="O83" s="52">
        <v>185394</v>
      </c>
      <c r="P83" s="52">
        <v>3298084.28</v>
      </c>
      <c r="Q83" s="106">
        <v>3483478.28</v>
      </c>
      <c r="S83">
        <v>46997</v>
      </c>
      <c r="T83">
        <v>47011</v>
      </c>
      <c r="U83" s="31">
        <v>0</v>
      </c>
      <c r="V83" s="31">
        <v>0</v>
      </c>
      <c r="W83" s="31">
        <v>0</v>
      </c>
      <c r="Y83">
        <v>46997</v>
      </c>
      <c r="Z83">
        <v>47011</v>
      </c>
      <c r="AA83" s="31">
        <v>48230000</v>
      </c>
      <c r="AB83" s="31">
        <v>19190227.66</v>
      </c>
      <c r="AC83" s="31">
        <v>67420227.659999996</v>
      </c>
      <c r="AE83">
        <v>46997</v>
      </c>
      <c r="AF83">
        <v>47011</v>
      </c>
      <c r="AG83" s="31">
        <v>31800000</v>
      </c>
      <c r="AH83" s="31">
        <v>7426567.6400000006</v>
      </c>
      <c r="AI83" s="31">
        <v>39226567.640000001</v>
      </c>
      <c r="AK83">
        <v>46997</v>
      </c>
      <c r="AL83">
        <v>47011</v>
      </c>
      <c r="AM83" s="31">
        <v>26500000</v>
      </c>
      <c r="AN83" s="31">
        <v>4397309.78</v>
      </c>
      <c r="AO83" s="31">
        <v>30897309.780000001</v>
      </c>
      <c r="AQ83" s="1">
        <f t="shared" si="12"/>
        <v>46997</v>
      </c>
      <c r="AR83" s="121">
        <f t="shared" si="13"/>
        <v>47011</v>
      </c>
      <c r="AS83" s="120">
        <f t="shared" si="14"/>
        <v>109475156.74000001</v>
      </c>
      <c r="AT83" s="120">
        <f t="shared" si="15"/>
        <v>37156924.899999999</v>
      </c>
      <c r="AU83" s="120">
        <f t="shared" si="16"/>
        <v>146632081.63999999</v>
      </c>
      <c r="AV83" s="122">
        <f t="shared" si="17"/>
        <v>9</v>
      </c>
      <c r="AW83" s="122">
        <f t="shared" si="18"/>
        <v>2028</v>
      </c>
      <c r="BB83" s="55"/>
      <c r="BC83" s="6"/>
      <c r="BD83" s="6"/>
      <c r="BE83" s="6"/>
      <c r="BF83" s="12"/>
      <c r="BG83" s="6"/>
      <c r="BI83" s="1"/>
      <c r="BJ83" s="6"/>
      <c r="BL83" s="54"/>
    </row>
    <row r="84" spans="1:64" x14ac:dyDescent="0.35">
      <c r="A84" s="1">
        <f t="shared" si="10"/>
        <v>47027</v>
      </c>
      <c r="B84" s="91">
        <v>47042</v>
      </c>
      <c r="C84" s="45">
        <v>2759762.74</v>
      </c>
      <c r="D84" s="45">
        <v>2828386.48</v>
      </c>
      <c r="E84" s="92">
        <v>5588149.2200000007</v>
      </c>
      <c r="F84" s="33"/>
      <c r="G84" s="1">
        <f t="shared" si="19"/>
        <v>47027</v>
      </c>
      <c r="H84" s="1">
        <f t="shared" si="20"/>
        <v>47042</v>
      </c>
      <c r="I84" s="6">
        <v>0</v>
      </c>
      <c r="J84" s="6">
        <v>0</v>
      </c>
      <c r="K84" s="6">
        <v>0</v>
      </c>
      <c r="M84" s="1">
        <f t="shared" si="11"/>
        <v>47027</v>
      </c>
      <c r="N84" s="105">
        <v>47041</v>
      </c>
      <c r="O84" s="52">
        <v>185394</v>
      </c>
      <c r="P84" s="52">
        <v>3189287.04</v>
      </c>
      <c r="Q84" s="106">
        <v>3374681.04</v>
      </c>
      <c r="S84">
        <v>47027</v>
      </c>
      <c r="T84">
        <v>47041</v>
      </c>
      <c r="U84" s="31">
        <v>0</v>
      </c>
      <c r="V84" s="31">
        <v>0</v>
      </c>
      <c r="W84" s="31">
        <v>0</v>
      </c>
      <c r="Y84">
        <v>47027</v>
      </c>
      <c r="Z84">
        <v>47041</v>
      </c>
      <c r="AA84" s="31">
        <v>0</v>
      </c>
      <c r="AB84" s="31">
        <v>0</v>
      </c>
      <c r="AC84" s="31">
        <v>0</v>
      </c>
      <c r="AE84">
        <v>47027</v>
      </c>
      <c r="AF84">
        <v>47041</v>
      </c>
      <c r="AG84" s="31">
        <v>0</v>
      </c>
      <c r="AH84" s="31">
        <v>0</v>
      </c>
      <c r="AI84" s="31">
        <v>0</v>
      </c>
      <c r="AK84">
        <v>47027</v>
      </c>
      <c r="AL84">
        <v>47041</v>
      </c>
      <c r="AM84" s="31">
        <v>0</v>
      </c>
      <c r="AN84" s="31">
        <v>0</v>
      </c>
      <c r="AO84" s="31">
        <v>0</v>
      </c>
      <c r="AQ84" s="1">
        <f t="shared" si="12"/>
        <v>47027</v>
      </c>
      <c r="AR84" s="121">
        <f t="shared" si="13"/>
        <v>47042</v>
      </c>
      <c r="AS84" s="120">
        <f t="shared" si="14"/>
        <v>2945156.74</v>
      </c>
      <c r="AT84" s="120">
        <f t="shared" si="15"/>
        <v>6017673.5199999996</v>
      </c>
      <c r="AU84" s="120">
        <f t="shared" si="16"/>
        <v>8962830.2600000016</v>
      </c>
      <c r="AV84" s="122">
        <f t="shared" si="17"/>
        <v>10</v>
      </c>
      <c r="AW84" s="122">
        <f t="shared" si="18"/>
        <v>2028</v>
      </c>
      <c r="BB84" s="55"/>
      <c r="BC84" s="6"/>
      <c r="BD84" s="6"/>
      <c r="BE84" s="6"/>
      <c r="BF84" s="12"/>
      <c r="BG84" s="6"/>
      <c r="BI84" s="1"/>
      <c r="BJ84" s="6"/>
      <c r="BL84" s="54"/>
    </row>
    <row r="85" spans="1:64" x14ac:dyDescent="0.35">
      <c r="A85" s="1">
        <f t="shared" si="10"/>
        <v>47058</v>
      </c>
      <c r="B85" s="91">
        <v>47073</v>
      </c>
      <c r="C85" s="45">
        <v>2759762.74</v>
      </c>
      <c r="D85" s="45">
        <v>2812037.4299999997</v>
      </c>
      <c r="E85" s="92">
        <v>5571800.1699999999</v>
      </c>
      <c r="F85" s="33"/>
      <c r="G85" s="1">
        <f t="shared" si="19"/>
        <v>47058</v>
      </c>
      <c r="H85" s="1">
        <f t="shared" si="20"/>
        <v>47073</v>
      </c>
      <c r="I85" s="6">
        <v>0</v>
      </c>
      <c r="J85" s="6">
        <v>0</v>
      </c>
      <c r="K85" s="6">
        <v>0</v>
      </c>
      <c r="M85" s="1">
        <f t="shared" si="11"/>
        <v>47058</v>
      </c>
      <c r="N85" s="105">
        <v>47072</v>
      </c>
      <c r="O85" s="52">
        <v>185394</v>
      </c>
      <c r="P85" s="52">
        <v>3292869.5199999996</v>
      </c>
      <c r="Q85" s="106">
        <v>3478263.5199999996</v>
      </c>
      <c r="S85">
        <v>47058</v>
      </c>
      <c r="T85">
        <v>47072</v>
      </c>
      <c r="U85" s="31">
        <v>100683566.97999999</v>
      </c>
      <c r="V85" s="31">
        <v>25236980.170000002</v>
      </c>
      <c r="W85" s="31">
        <v>125920547.14999999</v>
      </c>
      <c r="Y85">
        <v>47058</v>
      </c>
      <c r="Z85">
        <v>47072</v>
      </c>
      <c r="AA85" s="31">
        <v>0</v>
      </c>
      <c r="AB85" s="31">
        <v>0</v>
      </c>
      <c r="AC85" s="31">
        <v>0</v>
      </c>
      <c r="AE85">
        <v>47058</v>
      </c>
      <c r="AF85">
        <v>47072</v>
      </c>
      <c r="AG85" s="31">
        <v>0</v>
      </c>
      <c r="AH85" s="31">
        <v>0</v>
      </c>
      <c r="AI85" s="31">
        <v>0</v>
      </c>
      <c r="AK85">
        <v>47058</v>
      </c>
      <c r="AL85">
        <v>47072</v>
      </c>
      <c r="AM85" s="31">
        <v>0</v>
      </c>
      <c r="AN85" s="31">
        <v>0</v>
      </c>
      <c r="AO85" s="31">
        <v>0</v>
      </c>
      <c r="AQ85" s="1">
        <f t="shared" si="12"/>
        <v>47058</v>
      </c>
      <c r="AR85" s="121">
        <f t="shared" si="13"/>
        <v>47073</v>
      </c>
      <c r="AS85" s="120">
        <f t="shared" si="14"/>
        <v>103628723.71999998</v>
      </c>
      <c r="AT85" s="120">
        <f t="shared" si="15"/>
        <v>31341887.120000001</v>
      </c>
      <c r="AU85" s="120">
        <f t="shared" si="16"/>
        <v>134970610.84</v>
      </c>
      <c r="AV85" s="122">
        <f t="shared" si="17"/>
        <v>11</v>
      </c>
      <c r="AW85" s="122">
        <f t="shared" si="18"/>
        <v>2028</v>
      </c>
      <c r="BB85" s="55"/>
      <c r="BC85" s="6"/>
      <c r="BD85" s="6"/>
      <c r="BE85" s="6"/>
      <c r="BF85" s="12"/>
      <c r="BG85" s="6"/>
      <c r="BI85" s="1"/>
      <c r="BJ85" s="6"/>
      <c r="BL85" s="54"/>
    </row>
    <row r="86" spans="1:64" x14ac:dyDescent="0.35">
      <c r="A86" s="1">
        <f t="shared" si="10"/>
        <v>47088</v>
      </c>
      <c r="B86" s="91">
        <v>47102</v>
      </c>
      <c r="C86" s="45">
        <v>2759762.74</v>
      </c>
      <c r="D86" s="45">
        <v>2614822.64</v>
      </c>
      <c r="E86" s="92">
        <v>5374585.3800000008</v>
      </c>
      <c r="F86" s="33"/>
      <c r="G86" s="1">
        <f t="shared" si="19"/>
        <v>47088</v>
      </c>
      <c r="H86" s="1">
        <f t="shared" si="20"/>
        <v>47102</v>
      </c>
      <c r="I86" s="6">
        <v>0</v>
      </c>
      <c r="J86" s="6">
        <v>0</v>
      </c>
      <c r="K86" s="6">
        <v>0</v>
      </c>
      <c r="M86" s="1">
        <f t="shared" si="11"/>
        <v>47088</v>
      </c>
      <c r="N86" s="105">
        <v>47102</v>
      </c>
      <c r="O86" s="52">
        <v>185394</v>
      </c>
      <c r="P86" s="52">
        <v>3184239.4499999997</v>
      </c>
      <c r="Q86" s="106">
        <v>3369633.4499999997</v>
      </c>
      <c r="S86">
        <v>47088</v>
      </c>
      <c r="T86">
        <v>47102</v>
      </c>
      <c r="U86" s="31">
        <v>0</v>
      </c>
      <c r="V86" s="31">
        <v>0</v>
      </c>
      <c r="W86" s="31">
        <v>0</v>
      </c>
      <c r="Y86">
        <v>47088</v>
      </c>
      <c r="Z86">
        <v>47102</v>
      </c>
      <c r="AA86" s="31">
        <v>0</v>
      </c>
      <c r="AB86" s="31">
        <v>0</v>
      </c>
      <c r="AC86" s="31">
        <v>0</v>
      </c>
      <c r="AE86">
        <v>47088</v>
      </c>
      <c r="AF86">
        <v>47102</v>
      </c>
      <c r="AG86" s="31">
        <v>0</v>
      </c>
      <c r="AH86" s="31">
        <v>0</v>
      </c>
      <c r="AI86" s="31">
        <v>0</v>
      </c>
      <c r="AK86">
        <v>47088</v>
      </c>
      <c r="AL86">
        <v>47102</v>
      </c>
      <c r="AM86" s="31">
        <v>0</v>
      </c>
      <c r="AN86" s="31">
        <v>0</v>
      </c>
      <c r="AO86" s="31">
        <v>0</v>
      </c>
      <c r="AQ86" s="1">
        <f t="shared" si="12"/>
        <v>47088</v>
      </c>
      <c r="AR86" s="121">
        <f t="shared" si="13"/>
        <v>47102</v>
      </c>
      <c r="AS86" s="120">
        <f t="shared" si="14"/>
        <v>2945156.74</v>
      </c>
      <c r="AT86" s="120">
        <f t="shared" si="15"/>
        <v>5799062.0899999999</v>
      </c>
      <c r="AU86" s="120">
        <f t="shared" si="16"/>
        <v>8744218.8300000001</v>
      </c>
      <c r="AV86" s="122">
        <f t="shared" si="17"/>
        <v>12</v>
      </c>
      <c r="AW86" s="122">
        <f t="shared" si="18"/>
        <v>2028</v>
      </c>
      <c r="BB86" s="55"/>
      <c r="BC86" s="6"/>
      <c r="BD86" s="6"/>
      <c r="BE86" s="6"/>
      <c r="BF86" s="12"/>
      <c r="BG86" s="6"/>
      <c r="BI86" s="1"/>
      <c r="BJ86" s="6"/>
      <c r="BL86" s="54"/>
    </row>
    <row r="87" spans="1:64" x14ac:dyDescent="0.35">
      <c r="A87" s="1">
        <f t="shared" si="10"/>
        <v>47119</v>
      </c>
      <c r="B87" s="91">
        <v>47133</v>
      </c>
      <c r="C87" s="45">
        <v>2759762.74</v>
      </c>
      <c r="D87" s="45">
        <v>2779339.32</v>
      </c>
      <c r="E87" s="92">
        <v>5539102.0600000005</v>
      </c>
      <c r="F87" s="33"/>
      <c r="G87" s="1">
        <f t="shared" si="19"/>
        <v>47119</v>
      </c>
      <c r="H87" s="1">
        <f t="shared" si="20"/>
        <v>47133</v>
      </c>
      <c r="I87" s="6">
        <v>0</v>
      </c>
      <c r="J87" s="6">
        <v>0</v>
      </c>
      <c r="K87" s="6">
        <v>0</v>
      </c>
      <c r="M87" s="1">
        <f t="shared" si="11"/>
        <v>47119</v>
      </c>
      <c r="N87" s="105">
        <v>47133</v>
      </c>
      <c r="O87" s="52">
        <v>185394.01000000004</v>
      </c>
      <c r="P87" s="52">
        <v>3288052.7699999996</v>
      </c>
      <c r="Q87" s="106">
        <v>3473446.78</v>
      </c>
      <c r="S87">
        <v>47119</v>
      </c>
      <c r="T87">
        <v>47133</v>
      </c>
      <c r="U87" s="31">
        <v>0</v>
      </c>
      <c r="V87" s="31">
        <v>0</v>
      </c>
      <c r="W87" s="31">
        <v>0</v>
      </c>
      <c r="Y87">
        <v>47119</v>
      </c>
      <c r="Z87">
        <v>47133</v>
      </c>
      <c r="AA87" s="31">
        <v>0</v>
      </c>
      <c r="AB87" s="31">
        <v>0</v>
      </c>
      <c r="AC87" s="31">
        <v>0</v>
      </c>
      <c r="AE87">
        <v>47119</v>
      </c>
      <c r="AF87">
        <v>47133</v>
      </c>
      <c r="AG87" s="31">
        <v>0</v>
      </c>
      <c r="AH87" s="31">
        <v>0</v>
      </c>
      <c r="AI87" s="31">
        <v>0</v>
      </c>
      <c r="AK87">
        <v>47119</v>
      </c>
      <c r="AL87">
        <v>47133</v>
      </c>
      <c r="AM87" s="31">
        <v>0</v>
      </c>
      <c r="AN87" s="31">
        <v>0</v>
      </c>
      <c r="AO87" s="31">
        <v>0</v>
      </c>
      <c r="AQ87" s="1">
        <f t="shared" si="12"/>
        <v>47119</v>
      </c>
      <c r="AR87" s="121">
        <f t="shared" si="13"/>
        <v>47133</v>
      </c>
      <c r="AS87" s="120">
        <f t="shared" si="14"/>
        <v>2945156.7500000005</v>
      </c>
      <c r="AT87" s="120">
        <f t="shared" si="15"/>
        <v>6067392.0899999999</v>
      </c>
      <c r="AU87" s="120">
        <f t="shared" si="16"/>
        <v>9012548.8399999999</v>
      </c>
      <c r="AV87" s="122">
        <f t="shared" si="17"/>
        <v>1</v>
      </c>
      <c r="AW87" s="122">
        <f t="shared" si="18"/>
        <v>2029</v>
      </c>
      <c r="BB87" s="55"/>
      <c r="BC87" s="6"/>
      <c r="BD87" s="6"/>
      <c r="BE87" s="6"/>
      <c r="BF87" s="12"/>
      <c r="BG87" s="6"/>
      <c r="BI87" s="1"/>
      <c r="BJ87" s="6"/>
      <c r="BL87" s="54"/>
    </row>
    <row r="88" spans="1:64" x14ac:dyDescent="0.35">
      <c r="A88" s="1">
        <f t="shared" si="10"/>
        <v>47150</v>
      </c>
      <c r="B88" s="91">
        <v>47164</v>
      </c>
      <c r="C88" s="45">
        <v>2759762.74</v>
      </c>
      <c r="D88" s="45">
        <v>2762990.2699999996</v>
      </c>
      <c r="E88" s="92">
        <v>5522753.0099999998</v>
      </c>
      <c r="F88" s="33"/>
      <c r="G88" s="1">
        <f t="shared" si="19"/>
        <v>47150</v>
      </c>
      <c r="H88" s="1">
        <f t="shared" si="20"/>
        <v>47164</v>
      </c>
      <c r="I88" s="6">
        <v>0</v>
      </c>
      <c r="J88" s="6">
        <v>0</v>
      </c>
      <c r="K88" s="6">
        <v>0</v>
      </c>
      <c r="M88" s="1">
        <f t="shared" si="11"/>
        <v>47150</v>
      </c>
      <c r="N88" s="105">
        <v>47164</v>
      </c>
      <c r="O88" s="52">
        <v>185394.01000000004</v>
      </c>
      <c r="P88" s="52">
        <v>3285731.25</v>
      </c>
      <c r="Q88" s="106">
        <v>3471125.2600000002</v>
      </c>
      <c r="S88">
        <v>47150</v>
      </c>
      <c r="T88">
        <v>47164</v>
      </c>
      <c r="U88" s="31">
        <v>0</v>
      </c>
      <c r="V88" s="31">
        <v>0</v>
      </c>
      <c r="W88" s="31">
        <v>0</v>
      </c>
      <c r="Y88">
        <v>47150</v>
      </c>
      <c r="Z88">
        <v>47164</v>
      </c>
      <c r="AA88" s="31">
        <v>0</v>
      </c>
      <c r="AB88" s="31">
        <v>0</v>
      </c>
      <c r="AC88" s="31">
        <v>0</v>
      </c>
      <c r="AE88">
        <v>47150</v>
      </c>
      <c r="AF88">
        <v>47164</v>
      </c>
      <c r="AG88" s="31">
        <v>0</v>
      </c>
      <c r="AH88" s="31">
        <v>0</v>
      </c>
      <c r="AI88" s="31">
        <v>0</v>
      </c>
      <c r="AK88">
        <v>47150</v>
      </c>
      <c r="AL88">
        <v>47164</v>
      </c>
      <c r="AM88" s="31">
        <v>0</v>
      </c>
      <c r="AN88" s="31">
        <v>0</v>
      </c>
      <c r="AO88" s="31">
        <v>0</v>
      </c>
      <c r="AQ88" s="1">
        <f t="shared" si="12"/>
        <v>47150</v>
      </c>
      <c r="AR88" s="121">
        <f t="shared" si="13"/>
        <v>47164</v>
      </c>
      <c r="AS88" s="120">
        <f t="shared" si="14"/>
        <v>2945156.7500000005</v>
      </c>
      <c r="AT88" s="120">
        <f t="shared" si="15"/>
        <v>6048721.5199999996</v>
      </c>
      <c r="AU88" s="120">
        <f t="shared" si="16"/>
        <v>8993878.2699999996</v>
      </c>
      <c r="AV88" s="122">
        <f t="shared" si="17"/>
        <v>2</v>
      </c>
      <c r="AW88" s="122">
        <f t="shared" si="18"/>
        <v>2029</v>
      </c>
      <c r="BB88" s="55"/>
      <c r="BC88" s="6"/>
      <c r="BD88" s="6"/>
      <c r="BE88" s="6"/>
      <c r="BF88" s="12"/>
      <c r="BG88" s="6"/>
      <c r="BI88" s="1"/>
      <c r="BJ88" s="6"/>
      <c r="BL88" s="54"/>
    </row>
    <row r="89" spans="1:64" x14ac:dyDescent="0.35">
      <c r="A89" s="1">
        <f t="shared" si="10"/>
        <v>47178</v>
      </c>
      <c r="B89" s="91">
        <v>47192</v>
      </c>
      <c r="C89" s="45">
        <v>2759762.74</v>
      </c>
      <c r="D89" s="45">
        <v>2480127.62</v>
      </c>
      <c r="E89" s="92">
        <v>5239890.3600000003</v>
      </c>
      <c r="F89" s="33"/>
      <c r="G89" s="1">
        <f t="shared" si="19"/>
        <v>47178</v>
      </c>
      <c r="H89" s="1">
        <f t="shared" si="20"/>
        <v>47192</v>
      </c>
      <c r="I89" s="6">
        <v>0</v>
      </c>
      <c r="J89" s="6">
        <v>0</v>
      </c>
      <c r="K89" s="6">
        <v>0</v>
      </c>
      <c r="M89" s="1">
        <f t="shared" si="11"/>
        <v>47178</v>
      </c>
      <c r="N89" s="105">
        <v>47192</v>
      </c>
      <c r="O89" s="52">
        <v>185394.01000000004</v>
      </c>
      <c r="P89" s="52">
        <v>2965632.0199999996</v>
      </c>
      <c r="Q89" s="106">
        <v>3151026.03</v>
      </c>
      <c r="S89">
        <v>47178</v>
      </c>
      <c r="T89">
        <v>47192</v>
      </c>
      <c r="U89" s="31">
        <v>0</v>
      </c>
      <c r="V89" s="31">
        <v>0</v>
      </c>
      <c r="W89" s="31">
        <v>0</v>
      </c>
      <c r="Y89">
        <v>47178</v>
      </c>
      <c r="Z89">
        <v>47192</v>
      </c>
      <c r="AA89" s="31">
        <v>48230000</v>
      </c>
      <c r="AB89" s="31">
        <v>17938530.079999998</v>
      </c>
      <c r="AC89" s="31">
        <v>66168530.079999998</v>
      </c>
      <c r="AE89">
        <v>47178</v>
      </c>
      <c r="AF89">
        <v>47192</v>
      </c>
      <c r="AG89" s="31">
        <v>37100000</v>
      </c>
      <c r="AH89" s="31">
        <v>6702728.71</v>
      </c>
      <c r="AI89" s="31">
        <v>43802728.710000001</v>
      </c>
      <c r="AK89">
        <v>47178</v>
      </c>
      <c r="AL89">
        <v>47192</v>
      </c>
      <c r="AM89" s="31">
        <v>26500000</v>
      </c>
      <c r="AN89" s="31">
        <v>3830130.6900000004</v>
      </c>
      <c r="AO89" s="31">
        <v>30330130.690000001</v>
      </c>
      <c r="AQ89" s="1">
        <f t="shared" si="12"/>
        <v>47178</v>
      </c>
      <c r="AR89" s="121">
        <f t="shared" si="13"/>
        <v>47192</v>
      </c>
      <c r="AS89" s="120">
        <f t="shared" si="14"/>
        <v>114775156.75</v>
      </c>
      <c r="AT89" s="120">
        <f t="shared" si="15"/>
        <v>33917149.119999997</v>
      </c>
      <c r="AU89" s="120">
        <f t="shared" si="16"/>
        <v>148692305.87</v>
      </c>
      <c r="AV89" s="122">
        <f t="shared" si="17"/>
        <v>3</v>
      </c>
      <c r="AW89" s="122">
        <f t="shared" si="18"/>
        <v>2029</v>
      </c>
      <c r="BB89" s="55"/>
      <c r="BC89" s="6"/>
      <c r="BD89" s="6"/>
      <c r="BE89" s="6"/>
      <c r="BF89" s="12"/>
      <c r="BG89" s="6"/>
      <c r="BI89" s="1"/>
      <c r="BJ89" s="6"/>
      <c r="BL89" s="54"/>
    </row>
    <row r="90" spans="1:64" x14ac:dyDescent="0.35">
      <c r="A90" s="1">
        <f t="shared" si="10"/>
        <v>47209</v>
      </c>
      <c r="B90" s="91">
        <v>47224</v>
      </c>
      <c r="C90" s="45">
        <v>2759762.74</v>
      </c>
      <c r="D90" s="45">
        <v>2818634.87</v>
      </c>
      <c r="E90" s="92">
        <v>5578397.6100000003</v>
      </c>
      <c r="F90" s="33"/>
      <c r="G90" s="1">
        <f t="shared" si="19"/>
        <v>47209</v>
      </c>
      <c r="H90" s="1">
        <f t="shared" si="20"/>
        <v>47224</v>
      </c>
      <c r="I90" s="6">
        <v>0</v>
      </c>
      <c r="J90" s="6">
        <v>0</v>
      </c>
      <c r="K90" s="6">
        <v>0</v>
      </c>
      <c r="M90" s="1">
        <f t="shared" si="11"/>
        <v>47209</v>
      </c>
      <c r="N90" s="105">
        <v>47223</v>
      </c>
      <c r="O90" s="52">
        <v>185394.01000000004</v>
      </c>
      <c r="P90" s="52">
        <v>3281349.26</v>
      </c>
      <c r="Q90" s="106">
        <v>3466743.27</v>
      </c>
      <c r="S90">
        <v>47209</v>
      </c>
      <c r="T90">
        <v>47223</v>
      </c>
      <c r="U90" s="31">
        <v>0</v>
      </c>
      <c r="V90" s="31">
        <v>0</v>
      </c>
      <c r="W90" s="31">
        <v>0</v>
      </c>
      <c r="Y90">
        <v>47209</v>
      </c>
      <c r="Z90">
        <v>47223</v>
      </c>
      <c r="AA90" s="31">
        <v>0</v>
      </c>
      <c r="AB90" s="31">
        <v>0</v>
      </c>
      <c r="AC90" s="31">
        <v>0</v>
      </c>
      <c r="AE90">
        <v>47209</v>
      </c>
      <c r="AF90">
        <v>47223</v>
      </c>
      <c r="AG90" s="31">
        <v>0</v>
      </c>
      <c r="AH90" s="31">
        <v>0</v>
      </c>
      <c r="AI90" s="31">
        <v>0</v>
      </c>
      <c r="AK90">
        <v>47209</v>
      </c>
      <c r="AL90">
        <v>47223</v>
      </c>
      <c r="AM90" s="31">
        <v>0</v>
      </c>
      <c r="AN90" s="31">
        <v>0</v>
      </c>
      <c r="AO90" s="31">
        <v>0</v>
      </c>
      <c r="AQ90" s="1">
        <f t="shared" si="12"/>
        <v>47209</v>
      </c>
      <c r="AR90" s="121">
        <f t="shared" si="13"/>
        <v>47224</v>
      </c>
      <c r="AS90" s="120">
        <f t="shared" si="14"/>
        <v>2945156.7500000005</v>
      </c>
      <c r="AT90" s="120">
        <f t="shared" si="15"/>
        <v>6099984.1299999999</v>
      </c>
      <c r="AU90" s="120">
        <f t="shared" si="16"/>
        <v>9045140.8800000008</v>
      </c>
      <c r="AV90" s="122">
        <f t="shared" si="17"/>
        <v>4</v>
      </c>
      <c r="AW90" s="122">
        <f t="shared" si="18"/>
        <v>2029</v>
      </c>
      <c r="BB90" s="55"/>
      <c r="BC90" s="6"/>
      <c r="BD90" s="6"/>
      <c r="BE90" s="6"/>
      <c r="BF90" s="12"/>
      <c r="BG90" s="6"/>
      <c r="BI90" s="1"/>
      <c r="BJ90" s="6"/>
      <c r="BL90" s="54"/>
    </row>
    <row r="91" spans="1:64" x14ac:dyDescent="0.35">
      <c r="A91" s="1">
        <f t="shared" si="10"/>
        <v>47239</v>
      </c>
      <c r="B91" s="91">
        <v>47253</v>
      </c>
      <c r="C91" s="45">
        <v>2759762.74</v>
      </c>
      <c r="D91" s="45">
        <v>2538365.84</v>
      </c>
      <c r="E91" s="92">
        <v>5298128.58</v>
      </c>
      <c r="F91" s="33"/>
      <c r="G91" s="1">
        <f t="shared" si="19"/>
        <v>47239</v>
      </c>
      <c r="H91" s="1">
        <f t="shared" si="20"/>
        <v>47253</v>
      </c>
      <c r="I91" s="6">
        <v>0</v>
      </c>
      <c r="J91" s="6">
        <v>0</v>
      </c>
      <c r="K91" s="6">
        <v>0</v>
      </c>
      <c r="M91" s="1">
        <f t="shared" si="11"/>
        <v>47239</v>
      </c>
      <c r="N91" s="105">
        <v>47253</v>
      </c>
      <c r="O91" s="52">
        <v>185394.01000000004</v>
      </c>
      <c r="P91" s="52">
        <v>3173602.24</v>
      </c>
      <c r="Q91" s="106">
        <v>3358996.2500000005</v>
      </c>
      <c r="S91">
        <v>47239</v>
      </c>
      <c r="T91">
        <v>47253</v>
      </c>
      <c r="U91" s="31">
        <v>100683566.98</v>
      </c>
      <c r="V91" s="31">
        <v>22919139.859999999</v>
      </c>
      <c r="W91" s="31">
        <v>123602706.84</v>
      </c>
      <c r="Y91">
        <v>47239</v>
      </c>
      <c r="Z91">
        <v>47253</v>
      </c>
      <c r="AA91" s="31">
        <v>0</v>
      </c>
      <c r="AB91" s="31">
        <v>0</v>
      </c>
      <c r="AC91" s="31">
        <v>0</v>
      </c>
      <c r="AE91">
        <v>47239</v>
      </c>
      <c r="AF91">
        <v>47253</v>
      </c>
      <c r="AG91" s="31">
        <v>0</v>
      </c>
      <c r="AH91" s="31">
        <v>0</v>
      </c>
      <c r="AI91" s="31">
        <v>0</v>
      </c>
      <c r="AK91">
        <v>47239</v>
      </c>
      <c r="AL91">
        <v>47253</v>
      </c>
      <c r="AM91" s="31">
        <v>0</v>
      </c>
      <c r="AN91" s="31">
        <v>0</v>
      </c>
      <c r="AO91" s="31">
        <v>0</v>
      </c>
      <c r="AQ91" s="1">
        <f t="shared" si="12"/>
        <v>47239</v>
      </c>
      <c r="AR91" s="121">
        <f t="shared" si="13"/>
        <v>47253</v>
      </c>
      <c r="AS91" s="120">
        <f t="shared" si="14"/>
        <v>103628723.73</v>
      </c>
      <c r="AT91" s="120">
        <f t="shared" si="15"/>
        <v>28631107.939999998</v>
      </c>
      <c r="AU91" s="120">
        <f t="shared" si="16"/>
        <v>132259831.67</v>
      </c>
      <c r="AV91" s="122">
        <f t="shared" si="17"/>
        <v>5</v>
      </c>
      <c r="AW91" s="122">
        <f t="shared" si="18"/>
        <v>2029</v>
      </c>
      <c r="BB91" s="55"/>
      <c r="BC91" s="6"/>
      <c r="BD91" s="6"/>
      <c r="BE91" s="6"/>
      <c r="BF91" s="12"/>
      <c r="BG91" s="6"/>
      <c r="BI91" s="1"/>
      <c r="BJ91" s="6"/>
      <c r="BL91" s="54"/>
    </row>
    <row r="92" spans="1:64" x14ac:dyDescent="0.35">
      <c r="A92" s="1">
        <f t="shared" si="10"/>
        <v>47270</v>
      </c>
      <c r="B92" s="91">
        <v>47284</v>
      </c>
      <c r="C92" s="45">
        <v>2759762.74</v>
      </c>
      <c r="D92" s="45">
        <v>2697594.0500000003</v>
      </c>
      <c r="E92" s="92">
        <v>5457356.790000001</v>
      </c>
      <c r="F92" s="33"/>
      <c r="G92" s="1">
        <f t="shared" si="19"/>
        <v>47270</v>
      </c>
      <c r="H92" s="1">
        <f t="shared" si="20"/>
        <v>47284</v>
      </c>
      <c r="I92" s="6">
        <v>0</v>
      </c>
      <c r="J92" s="6">
        <v>0</v>
      </c>
      <c r="K92" s="6">
        <v>0</v>
      </c>
      <c r="M92" s="1">
        <f t="shared" si="11"/>
        <v>47270</v>
      </c>
      <c r="N92" s="105">
        <v>47284</v>
      </c>
      <c r="O92" s="52">
        <v>185394.01000000004</v>
      </c>
      <c r="P92" s="52">
        <v>3277280.54</v>
      </c>
      <c r="Q92" s="106">
        <v>3462674.5500000003</v>
      </c>
      <c r="S92">
        <v>47270</v>
      </c>
      <c r="T92">
        <v>47284</v>
      </c>
      <c r="U92" s="31">
        <v>0</v>
      </c>
      <c r="V92" s="31">
        <v>0</v>
      </c>
      <c r="W92" s="31">
        <v>0</v>
      </c>
      <c r="Y92">
        <v>47270</v>
      </c>
      <c r="Z92">
        <v>47284</v>
      </c>
      <c r="AA92" s="31">
        <v>0</v>
      </c>
      <c r="AB92" s="31">
        <v>0</v>
      </c>
      <c r="AC92" s="31">
        <v>0</v>
      </c>
      <c r="AE92">
        <v>47270</v>
      </c>
      <c r="AF92">
        <v>47284</v>
      </c>
      <c r="AG92" s="31">
        <v>0</v>
      </c>
      <c r="AH92" s="31">
        <v>0</v>
      </c>
      <c r="AI92" s="31">
        <v>0</v>
      </c>
      <c r="AK92">
        <v>47270</v>
      </c>
      <c r="AL92">
        <v>47284</v>
      </c>
      <c r="AM92" s="31">
        <v>0</v>
      </c>
      <c r="AN92" s="31">
        <v>0</v>
      </c>
      <c r="AO92" s="31">
        <v>0</v>
      </c>
      <c r="AQ92" s="1">
        <f t="shared" si="12"/>
        <v>47270</v>
      </c>
      <c r="AR92" s="121">
        <f t="shared" si="13"/>
        <v>47284</v>
      </c>
      <c r="AS92" s="120">
        <f t="shared" si="14"/>
        <v>2945156.7500000005</v>
      </c>
      <c r="AT92" s="120">
        <f t="shared" si="15"/>
        <v>5974874.5899999999</v>
      </c>
      <c r="AU92" s="120">
        <f t="shared" si="16"/>
        <v>8920031.3400000017</v>
      </c>
      <c r="AV92" s="122">
        <f t="shared" si="17"/>
        <v>6</v>
      </c>
      <c r="AW92" s="122">
        <f t="shared" si="18"/>
        <v>2029</v>
      </c>
      <c r="BB92" s="55"/>
      <c r="BC92" s="6"/>
      <c r="BD92" s="6"/>
      <c r="BE92" s="6"/>
      <c r="BF92" s="12"/>
      <c r="BG92" s="6"/>
      <c r="BI92" s="1"/>
      <c r="BJ92" s="6"/>
      <c r="BL92" s="54"/>
    </row>
    <row r="93" spans="1:64" x14ac:dyDescent="0.35">
      <c r="A93" s="1">
        <f t="shared" si="10"/>
        <v>47300</v>
      </c>
      <c r="B93" s="91">
        <v>47315</v>
      </c>
      <c r="C93" s="45">
        <v>2759762.74</v>
      </c>
      <c r="D93" s="45">
        <v>2681244.9900000002</v>
      </c>
      <c r="E93" s="92">
        <v>5441007.7300000004</v>
      </c>
      <c r="F93" s="33"/>
      <c r="G93" s="1">
        <f t="shared" si="19"/>
        <v>47300</v>
      </c>
      <c r="H93" s="1">
        <f t="shared" si="20"/>
        <v>47315</v>
      </c>
      <c r="I93" s="6">
        <v>0</v>
      </c>
      <c r="J93" s="6">
        <v>0</v>
      </c>
      <c r="K93" s="6">
        <v>0</v>
      </c>
      <c r="M93" s="1">
        <f t="shared" si="11"/>
        <v>47300</v>
      </c>
      <c r="N93" s="105">
        <v>47314</v>
      </c>
      <c r="O93" s="52">
        <v>185394.01000000004</v>
      </c>
      <c r="P93" s="52">
        <v>3169326.6400000006</v>
      </c>
      <c r="Q93" s="106">
        <v>3354720.6500000008</v>
      </c>
      <c r="S93">
        <v>47300</v>
      </c>
      <c r="T93">
        <v>47314</v>
      </c>
      <c r="U93" s="31">
        <v>0</v>
      </c>
      <c r="V93" s="31">
        <v>0</v>
      </c>
      <c r="W93" s="31">
        <v>0</v>
      </c>
      <c r="Y93">
        <v>47300</v>
      </c>
      <c r="Z93">
        <v>47314</v>
      </c>
      <c r="AA93" s="31">
        <v>0</v>
      </c>
      <c r="AB93" s="31">
        <v>0</v>
      </c>
      <c r="AC93" s="31">
        <v>0</v>
      </c>
      <c r="AE93">
        <v>47300</v>
      </c>
      <c r="AF93">
        <v>47314</v>
      </c>
      <c r="AG93" s="31">
        <v>0</v>
      </c>
      <c r="AH93" s="31">
        <v>0</v>
      </c>
      <c r="AI93" s="31">
        <v>0</v>
      </c>
      <c r="AK93">
        <v>47300</v>
      </c>
      <c r="AL93">
        <v>47314</v>
      </c>
      <c r="AM93" s="31">
        <v>0</v>
      </c>
      <c r="AN93" s="31">
        <v>0</v>
      </c>
      <c r="AO93" s="31">
        <v>0</v>
      </c>
      <c r="AQ93" s="1">
        <f t="shared" si="12"/>
        <v>47300</v>
      </c>
      <c r="AR93" s="121">
        <f t="shared" si="13"/>
        <v>47315</v>
      </c>
      <c r="AS93" s="120">
        <f t="shared" si="14"/>
        <v>2945156.7500000005</v>
      </c>
      <c r="AT93" s="120">
        <f t="shared" si="15"/>
        <v>5850571.6300000008</v>
      </c>
      <c r="AU93" s="120">
        <f t="shared" si="16"/>
        <v>8795728.3800000008</v>
      </c>
      <c r="AV93" s="122">
        <f t="shared" si="17"/>
        <v>7</v>
      </c>
      <c r="AW93" s="122">
        <f t="shared" si="18"/>
        <v>2029</v>
      </c>
      <c r="BB93" s="55"/>
      <c r="BC93" s="6"/>
      <c r="BD93" s="6"/>
      <c r="BE93" s="6"/>
      <c r="BF93" s="12"/>
      <c r="BG93" s="6"/>
      <c r="BI93" s="1"/>
      <c r="BJ93" s="6"/>
      <c r="BL93" s="54"/>
    </row>
    <row r="94" spans="1:64" x14ac:dyDescent="0.35">
      <c r="A94" s="1">
        <f t="shared" si="10"/>
        <v>47331</v>
      </c>
      <c r="B94" s="91">
        <v>47345</v>
      </c>
      <c r="C94" s="45">
        <v>2759762.74</v>
      </c>
      <c r="D94" s="45">
        <v>2578685.64</v>
      </c>
      <c r="E94" s="92">
        <v>5338448.3800000008</v>
      </c>
      <c r="F94" s="33"/>
      <c r="G94" s="1">
        <f t="shared" si="19"/>
        <v>47331</v>
      </c>
      <c r="H94" s="1">
        <f t="shared" si="20"/>
        <v>47345</v>
      </c>
      <c r="I94" s="6">
        <v>0</v>
      </c>
      <c r="J94" s="6">
        <v>0</v>
      </c>
      <c r="K94" s="6">
        <v>0</v>
      </c>
      <c r="M94" s="1">
        <f t="shared" si="11"/>
        <v>47331</v>
      </c>
      <c r="N94" s="105">
        <v>47345</v>
      </c>
      <c r="O94" s="52">
        <v>185394.01000000004</v>
      </c>
      <c r="P94" s="52">
        <v>3273087.8800000004</v>
      </c>
      <c r="Q94" s="106">
        <v>3458481.8900000006</v>
      </c>
      <c r="S94">
        <v>47331</v>
      </c>
      <c r="T94">
        <v>47345</v>
      </c>
      <c r="U94" s="31">
        <v>0</v>
      </c>
      <c r="V94" s="31">
        <v>0</v>
      </c>
      <c r="W94" s="31">
        <v>0</v>
      </c>
      <c r="Y94">
        <v>47331</v>
      </c>
      <c r="Z94">
        <v>47345</v>
      </c>
      <c r="AA94" s="31">
        <v>0</v>
      </c>
      <c r="AB94" s="31">
        <v>0</v>
      </c>
      <c r="AC94" s="31">
        <v>0</v>
      </c>
      <c r="AE94">
        <v>47331</v>
      </c>
      <c r="AF94">
        <v>47345</v>
      </c>
      <c r="AG94" s="31">
        <v>0</v>
      </c>
      <c r="AH94" s="31">
        <v>0</v>
      </c>
      <c r="AI94" s="31">
        <v>0</v>
      </c>
      <c r="AK94">
        <v>47331</v>
      </c>
      <c r="AL94">
        <v>47345</v>
      </c>
      <c r="AM94" s="31">
        <v>0</v>
      </c>
      <c r="AN94" s="31">
        <v>0</v>
      </c>
      <c r="AO94" s="31">
        <v>0</v>
      </c>
      <c r="AQ94" s="1">
        <f t="shared" si="12"/>
        <v>47331</v>
      </c>
      <c r="AR94" s="121">
        <f t="shared" si="13"/>
        <v>47345</v>
      </c>
      <c r="AS94" s="120">
        <f t="shared" si="14"/>
        <v>2945156.7500000005</v>
      </c>
      <c r="AT94" s="120">
        <f t="shared" si="15"/>
        <v>5851773.5200000005</v>
      </c>
      <c r="AU94" s="120">
        <f t="shared" si="16"/>
        <v>8796930.2700000014</v>
      </c>
      <c r="AV94" s="122">
        <f t="shared" si="17"/>
        <v>8</v>
      </c>
      <c r="AW94" s="122">
        <f t="shared" si="18"/>
        <v>2029</v>
      </c>
      <c r="BB94" s="55"/>
      <c r="BC94" s="6"/>
      <c r="BD94" s="6"/>
      <c r="BE94" s="6"/>
      <c r="BF94" s="12"/>
      <c r="BG94" s="6"/>
      <c r="BI94" s="1"/>
      <c r="BJ94" s="6"/>
      <c r="BL94" s="54"/>
    </row>
    <row r="95" spans="1:64" x14ac:dyDescent="0.35">
      <c r="A95" s="1">
        <f t="shared" si="10"/>
        <v>47362</v>
      </c>
      <c r="B95" s="91">
        <v>47378</v>
      </c>
      <c r="C95" s="45">
        <v>2759762.74</v>
      </c>
      <c r="D95" s="45">
        <v>2819958.67</v>
      </c>
      <c r="E95" s="92">
        <v>5579721.4100000001</v>
      </c>
      <c r="F95" s="33"/>
      <c r="G95" s="1">
        <f t="shared" si="19"/>
        <v>47362</v>
      </c>
      <c r="H95" s="1">
        <f t="shared" si="20"/>
        <v>47378</v>
      </c>
      <c r="I95" s="6">
        <v>0</v>
      </c>
      <c r="J95" s="6">
        <v>0</v>
      </c>
      <c r="K95" s="6">
        <v>0</v>
      </c>
      <c r="M95" s="1">
        <f t="shared" si="11"/>
        <v>47362</v>
      </c>
      <c r="N95" s="105">
        <v>47376</v>
      </c>
      <c r="O95" s="52">
        <v>185394.01000000004</v>
      </c>
      <c r="P95" s="52">
        <v>3271622.09</v>
      </c>
      <c r="Q95" s="106">
        <v>3457016.1</v>
      </c>
      <c r="S95">
        <v>47362</v>
      </c>
      <c r="T95">
        <v>47376</v>
      </c>
      <c r="U95" s="31">
        <v>0</v>
      </c>
      <c r="V95" s="31">
        <v>0</v>
      </c>
      <c r="W95" s="31">
        <v>0</v>
      </c>
      <c r="Y95">
        <v>47362</v>
      </c>
      <c r="Z95">
        <v>47376</v>
      </c>
      <c r="AA95" s="31">
        <v>48230000</v>
      </c>
      <c r="AB95" s="31">
        <v>17307546.609999999</v>
      </c>
      <c r="AC95" s="31">
        <v>65537546.609999999</v>
      </c>
      <c r="AE95">
        <v>47362</v>
      </c>
      <c r="AF95">
        <v>47376</v>
      </c>
      <c r="AG95" s="31">
        <v>37100000</v>
      </c>
      <c r="AH95" s="31">
        <v>6113613.3100000005</v>
      </c>
      <c r="AI95" s="31">
        <v>43213613.310000002</v>
      </c>
      <c r="AK95">
        <v>47362</v>
      </c>
      <c r="AL95">
        <v>47376</v>
      </c>
      <c r="AM95" s="31">
        <v>26500000</v>
      </c>
      <c r="AN95" s="31">
        <v>3396451.83</v>
      </c>
      <c r="AO95" s="31">
        <v>29896451.829999998</v>
      </c>
      <c r="AQ95" s="1">
        <f t="shared" si="12"/>
        <v>47362</v>
      </c>
      <c r="AR95" s="121">
        <f t="shared" si="13"/>
        <v>47378</v>
      </c>
      <c r="AS95" s="120">
        <f t="shared" si="14"/>
        <v>114775156.75</v>
      </c>
      <c r="AT95" s="120">
        <f t="shared" si="15"/>
        <v>32909192.509999998</v>
      </c>
      <c r="AU95" s="120">
        <f t="shared" si="16"/>
        <v>147684349.25999999</v>
      </c>
      <c r="AV95" s="122">
        <f t="shared" si="17"/>
        <v>9</v>
      </c>
      <c r="AW95" s="122">
        <f t="shared" si="18"/>
        <v>2029</v>
      </c>
      <c r="BB95" s="55"/>
      <c r="BC95" s="6"/>
      <c r="BD95" s="6"/>
      <c r="BE95" s="6"/>
      <c r="BF95" s="12"/>
      <c r="BG95" s="6"/>
      <c r="BI95" s="1"/>
      <c r="BJ95" s="6"/>
      <c r="BL95" s="54"/>
    </row>
    <row r="96" spans="1:64" x14ac:dyDescent="0.35">
      <c r="A96" s="1">
        <f t="shared" si="10"/>
        <v>47392</v>
      </c>
      <c r="B96" s="91">
        <v>47406</v>
      </c>
      <c r="C96" s="45">
        <v>2759762.74</v>
      </c>
      <c r="D96" s="45">
        <v>2376788.98</v>
      </c>
      <c r="E96" s="92">
        <v>5136551.7200000007</v>
      </c>
      <c r="F96" s="33"/>
      <c r="G96" s="1">
        <f t="shared" si="19"/>
        <v>47392</v>
      </c>
      <c r="H96" s="1">
        <f t="shared" si="20"/>
        <v>47406</v>
      </c>
      <c r="I96" s="6">
        <v>0</v>
      </c>
      <c r="J96" s="6">
        <v>0</v>
      </c>
      <c r="K96" s="6">
        <v>0</v>
      </c>
      <c r="M96" s="1">
        <f t="shared" si="11"/>
        <v>47392</v>
      </c>
      <c r="N96" s="105">
        <v>47406</v>
      </c>
      <c r="O96" s="52">
        <v>185394.01000000004</v>
      </c>
      <c r="P96" s="52">
        <v>3164701.63</v>
      </c>
      <c r="Q96" s="106">
        <v>3350095.64</v>
      </c>
      <c r="S96">
        <v>47392</v>
      </c>
      <c r="T96">
        <v>47406</v>
      </c>
      <c r="U96" s="31">
        <v>0</v>
      </c>
      <c r="V96" s="31">
        <v>0</v>
      </c>
      <c r="W96" s="31">
        <v>0</v>
      </c>
      <c r="Y96">
        <v>47392</v>
      </c>
      <c r="Z96">
        <v>47406</v>
      </c>
      <c r="AA96" s="31">
        <v>0</v>
      </c>
      <c r="AB96" s="31">
        <v>0</v>
      </c>
      <c r="AC96" s="31">
        <v>0</v>
      </c>
      <c r="AE96">
        <v>47392</v>
      </c>
      <c r="AF96">
        <v>47406</v>
      </c>
      <c r="AG96" s="31">
        <v>0</v>
      </c>
      <c r="AH96" s="31">
        <v>0</v>
      </c>
      <c r="AI96" s="31">
        <v>0</v>
      </c>
      <c r="AK96">
        <v>47392</v>
      </c>
      <c r="AL96">
        <v>47406</v>
      </c>
      <c r="AM96" s="31">
        <v>0</v>
      </c>
      <c r="AN96" s="31">
        <v>0</v>
      </c>
      <c r="AO96" s="31">
        <v>0</v>
      </c>
      <c r="AQ96" s="1">
        <f t="shared" si="12"/>
        <v>47392</v>
      </c>
      <c r="AR96" s="121">
        <f t="shared" si="13"/>
        <v>47406</v>
      </c>
      <c r="AS96" s="120">
        <f t="shared" si="14"/>
        <v>2945156.7500000005</v>
      </c>
      <c r="AT96" s="120">
        <f t="shared" si="15"/>
        <v>5541490.6099999994</v>
      </c>
      <c r="AU96" s="120">
        <f t="shared" si="16"/>
        <v>8486647.3600000013</v>
      </c>
      <c r="AV96" s="122">
        <f t="shared" si="17"/>
        <v>10</v>
      </c>
      <c r="AW96" s="122">
        <f t="shared" si="18"/>
        <v>2029</v>
      </c>
      <c r="BB96" s="55"/>
      <c r="BC96" s="6"/>
      <c r="BD96" s="6"/>
      <c r="BE96" s="6"/>
      <c r="BF96" s="12"/>
      <c r="BG96" s="6"/>
      <c r="BI96" s="1"/>
      <c r="BJ96" s="6"/>
      <c r="BL96" s="54"/>
    </row>
    <row r="97" spans="1:64" x14ac:dyDescent="0.35">
      <c r="A97" s="1">
        <f t="shared" si="10"/>
        <v>47423</v>
      </c>
      <c r="B97" s="91">
        <v>47438</v>
      </c>
      <c r="C97" s="45">
        <v>2759762.74</v>
      </c>
      <c r="D97" s="45">
        <v>2700488.5</v>
      </c>
      <c r="E97" s="92">
        <v>5460251.2400000002</v>
      </c>
      <c r="F97" s="33"/>
      <c r="G97" s="1">
        <f t="shared" si="19"/>
        <v>47423</v>
      </c>
      <c r="H97" s="1">
        <f t="shared" si="20"/>
        <v>47438</v>
      </c>
      <c r="I97" s="6">
        <v>0</v>
      </c>
      <c r="J97" s="6">
        <v>0</v>
      </c>
      <c r="K97" s="6">
        <v>0</v>
      </c>
      <c r="M97" s="1">
        <f t="shared" si="11"/>
        <v>47423</v>
      </c>
      <c r="N97" s="105">
        <v>47437</v>
      </c>
      <c r="O97" s="52">
        <v>185394.01000000004</v>
      </c>
      <c r="P97" s="52">
        <v>3269132.09</v>
      </c>
      <c r="Q97" s="106">
        <v>3454526.1</v>
      </c>
      <c r="S97">
        <v>47423</v>
      </c>
      <c r="T97">
        <v>47437</v>
      </c>
      <c r="U97" s="31">
        <v>100683566.98</v>
      </c>
      <c r="V97" s="31">
        <v>21393550.390000001</v>
      </c>
      <c r="W97" s="31">
        <v>122077117.37</v>
      </c>
      <c r="Y97">
        <v>47423</v>
      </c>
      <c r="Z97">
        <v>47437</v>
      </c>
      <c r="AA97" s="31">
        <v>0</v>
      </c>
      <c r="AB97" s="31">
        <v>0</v>
      </c>
      <c r="AC97" s="31">
        <v>0</v>
      </c>
      <c r="AE97">
        <v>47423</v>
      </c>
      <c r="AF97">
        <v>47437</v>
      </c>
      <c r="AG97" s="31">
        <v>0</v>
      </c>
      <c r="AH97" s="31">
        <v>0</v>
      </c>
      <c r="AI97" s="31">
        <v>0</v>
      </c>
      <c r="AK97">
        <v>47423</v>
      </c>
      <c r="AL97">
        <v>47437</v>
      </c>
      <c r="AM97" s="31">
        <v>0</v>
      </c>
      <c r="AN97" s="31">
        <v>0</v>
      </c>
      <c r="AO97" s="31">
        <v>0</v>
      </c>
      <c r="AQ97" s="1">
        <f t="shared" si="12"/>
        <v>47423</v>
      </c>
      <c r="AR97" s="121">
        <f t="shared" si="13"/>
        <v>47438</v>
      </c>
      <c r="AS97" s="120">
        <f t="shared" si="14"/>
        <v>103628723.73</v>
      </c>
      <c r="AT97" s="120">
        <f t="shared" si="15"/>
        <v>27363170.98</v>
      </c>
      <c r="AU97" s="120">
        <f t="shared" si="16"/>
        <v>130991894.71000001</v>
      </c>
      <c r="AV97" s="122">
        <f t="shared" si="17"/>
        <v>11</v>
      </c>
      <c r="AW97" s="122">
        <f t="shared" si="18"/>
        <v>2029</v>
      </c>
      <c r="BB97" s="55"/>
      <c r="BC97" s="6"/>
      <c r="BD97" s="6"/>
      <c r="BE97" s="6"/>
      <c r="BF97" s="12"/>
      <c r="BG97" s="6"/>
      <c r="BI97" s="1"/>
      <c r="BJ97" s="6"/>
      <c r="BL97" s="54"/>
    </row>
    <row r="98" spans="1:64" x14ac:dyDescent="0.35">
      <c r="A98" s="1">
        <f t="shared" si="10"/>
        <v>47453</v>
      </c>
      <c r="B98" s="91">
        <v>47469</v>
      </c>
      <c r="C98" s="45">
        <v>2759762.74</v>
      </c>
      <c r="D98" s="45">
        <v>2599499.7199999997</v>
      </c>
      <c r="E98" s="92">
        <v>5359262.46</v>
      </c>
      <c r="F98" s="33"/>
      <c r="G98" s="1">
        <f t="shared" si="19"/>
        <v>47453</v>
      </c>
      <c r="H98" s="1">
        <f t="shared" si="20"/>
        <v>47469</v>
      </c>
      <c r="I98" s="6">
        <v>0</v>
      </c>
      <c r="J98" s="6">
        <v>0</v>
      </c>
      <c r="K98" s="6">
        <v>0</v>
      </c>
      <c r="M98" s="1">
        <f t="shared" si="11"/>
        <v>47453</v>
      </c>
      <c r="N98" s="105">
        <v>47467</v>
      </c>
      <c r="O98" s="52">
        <v>185394.01000000004</v>
      </c>
      <c r="P98" s="52">
        <v>3162926.37</v>
      </c>
      <c r="Q98" s="106">
        <v>3348320.3800000004</v>
      </c>
      <c r="S98">
        <v>47453</v>
      </c>
      <c r="T98">
        <v>47467</v>
      </c>
      <c r="U98" s="31">
        <v>0</v>
      </c>
      <c r="V98" s="31">
        <v>0</v>
      </c>
      <c r="W98" s="31">
        <v>0</v>
      </c>
      <c r="Y98">
        <v>47453</v>
      </c>
      <c r="Z98">
        <v>47467</v>
      </c>
      <c r="AA98" s="31">
        <v>0</v>
      </c>
      <c r="AB98" s="31">
        <v>0</v>
      </c>
      <c r="AC98" s="31">
        <v>0</v>
      </c>
      <c r="AE98">
        <v>47453</v>
      </c>
      <c r="AF98">
        <v>47467</v>
      </c>
      <c r="AG98" s="31">
        <v>0</v>
      </c>
      <c r="AH98" s="31">
        <v>0</v>
      </c>
      <c r="AI98" s="31">
        <v>0</v>
      </c>
      <c r="AK98">
        <v>47453</v>
      </c>
      <c r="AL98">
        <v>47467</v>
      </c>
      <c r="AM98" s="31">
        <v>0</v>
      </c>
      <c r="AN98" s="31">
        <v>0</v>
      </c>
      <c r="AO98" s="31">
        <v>0</v>
      </c>
      <c r="AQ98" s="1">
        <f t="shared" si="12"/>
        <v>47453</v>
      </c>
      <c r="AR98" s="121">
        <f t="shared" si="13"/>
        <v>47469</v>
      </c>
      <c r="AS98" s="120">
        <f t="shared" si="14"/>
        <v>2945156.7500000005</v>
      </c>
      <c r="AT98" s="120">
        <f t="shared" si="15"/>
        <v>5762426.0899999999</v>
      </c>
      <c r="AU98" s="120">
        <f t="shared" si="16"/>
        <v>8707582.8399999999</v>
      </c>
      <c r="AV98" s="122">
        <f t="shared" si="17"/>
        <v>12</v>
      </c>
      <c r="AW98" s="122">
        <f t="shared" si="18"/>
        <v>2029</v>
      </c>
      <c r="BB98" s="55"/>
      <c r="BC98" s="6"/>
      <c r="BD98" s="6"/>
      <c r="BE98" s="6"/>
      <c r="BF98" s="12"/>
      <c r="BG98" s="6"/>
      <c r="BI98" s="1"/>
      <c r="BJ98" s="6"/>
      <c r="BL98" s="54"/>
    </row>
    <row r="99" spans="1:64" x14ac:dyDescent="0.35">
      <c r="A99" s="1">
        <f t="shared" si="10"/>
        <v>47484</v>
      </c>
      <c r="B99" s="91">
        <v>47498</v>
      </c>
      <c r="C99" s="45">
        <v>2759762.74</v>
      </c>
      <c r="D99" s="45">
        <v>2416034.96</v>
      </c>
      <c r="E99" s="92">
        <v>5175797.7</v>
      </c>
      <c r="F99" s="33"/>
      <c r="G99" s="1">
        <f t="shared" si="19"/>
        <v>47484</v>
      </c>
      <c r="H99" s="1">
        <f t="shared" si="20"/>
        <v>47498</v>
      </c>
      <c r="I99" s="6">
        <v>0</v>
      </c>
      <c r="J99" s="6">
        <v>0</v>
      </c>
      <c r="K99" s="6">
        <v>0</v>
      </c>
      <c r="M99" s="1">
        <f t="shared" si="11"/>
        <v>47484</v>
      </c>
      <c r="N99" s="105">
        <v>47498</v>
      </c>
      <c r="O99" s="52">
        <v>185394.00999999998</v>
      </c>
      <c r="P99" s="52">
        <v>3267491.38</v>
      </c>
      <c r="Q99" s="106">
        <v>3452885.3899999997</v>
      </c>
      <c r="S99">
        <v>47484</v>
      </c>
      <c r="T99">
        <v>47498</v>
      </c>
      <c r="U99" s="31">
        <v>0</v>
      </c>
      <c r="V99" s="31">
        <v>0</v>
      </c>
      <c r="W99" s="31">
        <v>0</v>
      </c>
      <c r="Y99">
        <v>47484</v>
      </c>
      <c r="Z99">
        <v>47498</v>
      </c>
      <c r="AA99" s="31">
        <v>0</v>
      </c>
      <c r="AB99" s="31">
        <v>0</v>
      </c>
      <c r="AC99" s="31">
        <v>0</v>
      </c>
      <c r="AE99">
        <v>47484</v>
      </c>
      <c r="AF99">
        <v>47498</v>
      </c>
      <c r="AG99" s="31">
        <v>0</v>
      </c>
      <c r="AH99" s="31">
        <v>0</v>
      </c>
      <c r="AI99" s="31">
        <v>0</v>
      </c>
      <c r="AK99">
        <v>47484</v>
      </c>
      <c r="AL99">
        <v>47498</v>
      </c>
      <c r="AM99" s="31">
        <v>0</v>
      </c>
      <c r="AN99" s="31">
        <v>0</v>
      </c>
      <c r="AO99" s="31">
        <v>0</v>
      </c>
      <c r="AQ99" s="1">
        <f t="shared" si="12"/>
        <v>47484</v>
      </c>
      <c r="AR99" s="121">
        <f t="shared" si="13"/>
        <v>47498</v>
      </c>
      <c r="AS99" s="120">
        <f t="shared" si="14"/>
        <v>2945156.75</v>
      </c>
      <c r="AT99" s="120">
        <f t="shared" si="15"/>
        <v>5683526.3399999999</v>
      </c>
      <c r="AU99" s="120">
        <f t="shared" si="16"/>
        <v>8628683.0899999999</v>
      </c>
      <c r="AV99" s="122">
        <f t="shared" si="17"/>
        <v>1</v>
      </c>
      <c r="AW99" s="122">
        <f t="shared" si="18"/>
        <v>2030</v>
      </c>
      <c r="BB99" s="55"/>
      <c r="BC99" s="6"/>
      <c r="BD99" s="6"/>
      <c r="BE99" s="6"/>
      <c r="BF99" s="12"/>
      <c r="BG99" s="6"/>
      <c r="BI99" s="1"/>
      <c r="BJ99" s="6"/>
      <c r="BL99" s="54"/>
    </row>
    <row r="100" spans="1:64" x14ac:dyDescent="0.35">
      <c r="A100" s="1">
        <f t="shared" si="10"/>
        <v>47515</v>
      </c>
      <c r="B100" s="91">
        <v>47529</v>
      </c>
      <c r="C100" s="45">
        <v>2759762.74</v>
      </c>
      <c r="D100" s="45">
        <v>2566801.61</v>
      </c>
      <c r="E100" s="92">
        <v>5326564.3499999996</v>
      </c>
      <c r="F100" s="33"/>
      <c r="G100" s="1">
        <f t="shared" si="19"/>
        <v>47515</v>
      </c>
      <c r="H100" s="1">
        <f t="shared" si="20"/>
        <v>47529</v>
      </c>
      <c r="I100" s="6">
        <v>0</v>
      </c>
      <c r="J100" s="6">
        <v>0</v>
      </c>
      <c r="K100" s="6">
        <v>0</v>
      </c>
      <c r="M100" s="1">
        <f t="shared" si="11"/>
        <v>47515</v>
      </c>
      <c r="N100" s="105">
        <v>47529</v>
      </c>
      <c r="O100" s="52">
        <v>185394.00999999998</v>
      </c>
      <c r="P100" s="52">
        <v>3266328.96</v>
      </c>
      <c r="Q100" s="106">
        <v>3451722.9699999997</v>
      </c>
      <c r="S100">
        <v>47515</v>
      </c>
      <c r="T100">
        <v>47529</v>
      </c>
      <c r="U100" s="31">
        <v>0</v>
      </c>
      <c r="V100" s="31">
        <v>0</v>
      </c>
      <c r="W100" s="31">
        <v>0</v>
      </c>
      <c r="Y100">
        <v>47515</v>
      </c>
      <c r="Z100">
        <v>47529</v>
      </c>
      <c r="AA100" s="31">
        <v>0</v>
      </c>
      <c r="AB100" s="31">
        <v>0</v>
      </c>
      <c r="AC100" s="31">
        <v>0</v>
      </c>
      <c r="AE100">
        <v>47515</v>
      </c>
      <c r="AF100">
        <v>47529</v>
      </c>
      <c r="AG100" s="31">
        <v>0</v>
      </c>
      <c r="AH100" s="31">
        <v>0</v>
      </c>
      <c r="AI100" s="31">
        <v>0</v>
      </c>
      <c r="AK100">
        <v>47515</v>
      </c>
      <c r="AL100">
        <v>47529</v>
      </c>
      <c r="AM100" s="31">
        <v>0</v>
      </c>
      <c r="AN100" s="31">
        <v>0</v>
      </c>
      <c r="AO100" s="31">
        <v>0</v>
      </c>
      <c r="AQ100" s="1">
        <f t="shared" si="12"/>
        <v>47515</v>
      </c>
      <c r="AR100" s="121">
        <f t="shared" si="13"/>
        <v>47529</v>
      </c>
      <c r="AS100" s="120">
        <f t="shared" si="14"/>
        <v>2945156.75</v>
      </c>
      <c r="AT100" s="120">
        <f t="shared" si="15"/>
        <v>5833130.5700000003</v>
      </c>
      <c r="AU100" s="120">
        <f t="shared" si="16"/>
        <v>8778287.3200000003</v>
      </c>
      <c r="AV100" s="122">
        <f t="shared" si="17"/>
        <v>2</v>
      </c>
      <c r="AW100" s="122">
        <f t="shared" si="18"/>
        <v>2030</v>
      </c>
      <c r="BB100" s="55"/>
      <c r="BC100" s="6"/>
      <c r="BD100" s="6"/>
      <c r="BE100" s="6"/>
      <c r="BF100" s="12"/>
      <c r="BG100" s="6"/>
      <c r="BI100" s="1"/>
      <c r="BJ100" s="6"/>
      <c r="BL100" s="54"/>
    </row>
    <row r="101" spans="1:64" x14ac:dyDescent="0.35">
      <c r="A101" s="1">
        <f t="shared" si="10"/>
        <v>47543</v>
      </c>
      <c r="B101" s="91">
        <v>47557</v>
      </c>
      <c r="C101" s="45">
        <v>2759762.74</v>
      </c>
      <c r="D101" s="45">
        <v>2302975.65</v>
      </c>
      <c r="E101" s="92">
        <v>5062738.3900000006</v>
      </c>
      <c r="F101" s="33"/>
      <c r="G101" s="1">
        <f t="shared" si="19"/>
        <v>47543</v>
      </c>
      <c r="H101" s="1">
        <f t="shared" si="20"/>
        <v>47557</v>
      </c>
      <c r="I101" s="6">
        <v>0</v>
      </c>
      <c r="J101" s="6">
        <v>0</v>
      </c>
      <c r="K101" s="6">
        <v>0</v>
      </c>
      <c r="M101" s="1">
        <f t="shared" si="11"/>
        <v>47543</v>
      </c>
      <c r="N101" s="105">
        <v>47557</v>
      </c>
      <c r="O101" s="52">
        <v>185394.00999999998</v>
      </c>
      <c r="P101" s="52">
        <v>2949149.0600000005</v>
      </c>
      <c r="Q101" s="106">
        <v>3134543.0700000003</v>
      </c>
      <c r="S101">
        <v>47543</v>
      </c>
      <c r="T101">
        <v>47557</v>
      </c>
      <c r="U101" s="31">
        <v>0</v>
      </c>
      <c r="V101" s="31">
        <v>0</v>
      </c>
      <c r="W101" s="31">
        <v>0</v>
      </c>
      <c r="Y101">
        <v>47543</v>
      </c>
      <c r="Z101">
        <v>47557</v>
      </c>
      <c r="AA101" s="31">
        <v>48230000</v>
      </c>
      <c r="AB101" s="31">
        <v>16136510.33</v>
      </c>
      <c r="AC101" s="31">
        <v>64366510.329999998</v>
      </c>
      <c r="AE101">
        <v>47543</v>
      </c>
      <c r="AF101">
        <v>47557</v>
      </c>
      <c r="AG101" s="31">
        <v>37100000</v>
      </c>
      <c r="AH101" s="31">
        <v>5337289.8099999996</v>
      </c>
      <c r="AI101" s="31">
        <v>42437289.810000002</v>
      </c>
      <c r="AK101">
        <v>47543</v>
      </c>
      <c r="AL101">
        <v>47557</v>
      </c>
      <c r="AM101" s="31">
        <v>26500000</v>
      </c>
      <c r="AN101" s="31">
        <v>2859262.4</v>
      </c>
      <c r="AO101" s="31">
        <v>29359262.399999999</v>
      </c>
      <c r="AQ101" s="1">
        <f t="shared" si="12"/>
        <v>47543</v>
      </c>
      <c r="AR101" s="121">
        <f t="shared" si="13"/>
        <v>47557</v>
      </c>
      <c r="AS101" s="120">
        <f t="shared" si="14"/>
        <v>114775156.75</v>
      </c>
      <c r="AT101" s="120">
        <f t="shared" si="15"/>
        <v>29585187.249999996</v>
      </c>
      <c r="AU101" s="120">
        <f t="shared" si="16"/>
        <v>144360344</v>
      </c>
      <c r="AV101" s="122">
        <f t="shared" si="17"/>
        <v>3</v>
      </c>
      <c r="AW101" s="122">
        <f t="shared" si="18"/>
        <v>2030</v>
      </c>
      <c r="BB101" s="55"/>
      <c r="BC101" s="6"/>
      <c r="BD101" s="6"/>
      <c r="BE101" s="6"/>
      <c r="BF101" s="12"/>
      <c r="BG101" s="6"/>
      <c r="BI101" s="1"/>
      <c r="BJ101" s="6"/>
      <c r="BL101" s="54"/>
    </row>
    <row r="102" spans="1:64" x14ac:dyDescent="0.35">
      <c r="A102" s="1">
        <f t="shared" si="10"/>
        <v>47574</v>
      </c>
      <c r="B102" s="91">
        <v>47588</v>
      </c>
      <c r="C102" s="45">
        <v>2759762.74</v>
      </c>
      <c r="D102" s="45">
        <v>2534103.5</v>
      </c>
      <c r="E102" s="92">
        <v>5293866.24</v>
      </c>
      <c r="F102" s="33"/>
      <c r="G102" s="1">
        <f t="shared" si="19"/>
        <v>47574</v>
      </c>
      <c r="H102" s="1">
        <f t="shared" si="20"/>
        <v>47588</v>
      </c>
      <c r="I102" s="6">
        <v>0</v>
      </c>
      <c r="J102" s="6">
        <v>0</v>
      </c>
      <c r="K102" s="6">
        <v>0</v>
      </c>
      <c r="M102" s="1">
        <f t="shared" si="11"/>
        <v>47574</v>
      </c>
      <c r="N102" s="105">
        <v>47588</v>
      </c>
      <c r="O102" s="52">
        <v>185394.00999999998</v>
      </c>
      <c r="P102" s="52">
        <v>3264215.45</v>
      </c>
      <c r="Q102" s="106">
        <v>3449609.46</v>
      </c>
      <c r="S102">
        <v>47574</v>
      </c>
      <c r="T102">
        <v>47588</v>
      </c>
      <c r="U102" s="31">
        <v>0</v>
      </c>
      <c r="V102" s="31">
        <v>0</v>
      </c>
      <c r="W102" s="31">
        <v>0</v>
      </c>
      <c r="Y102">
        <v>47574</v>
      </c>
      <c r="Z102">
        <v>47588</v>
      </c>
      <c r="AA102" s="31">
        <v>0</v>
      </c>
      <c r="AB102" s="31">
        <v>0</v>
      </c>
      <c r="AC102" s="31">
        <v>0</v>
      </c>
      <c r="AE102">
        <v>47574</v>
      </c>
      <c r="AF102">
        <v>47588</v>
      </c>
      <c r="AG102" s="31">
        <v>0</v>
      </c>
      <c r="AH102" s="31">
        <v>0</v>
      </c>
      <c r="AI102" s="31">
        <v>0</v>
      </c>
      <c r="AK102">
        <v>47574</v>
      </c>
      <c r="AL102">
        <v>47588</v>
      </c>
      <c r="AM102" s="31">
        <v>0</v>
      </c>
      <c r="AN102" s="31">
        <v>0</v>
      </c>
      <c r="AO102" s="31">
        <v>0</v>
      </c>
      <c r="AQ102" s="1">
        <f t="shared" si="12"/>
        <v>47574</v>
      </c>
      <c r="AR102" s="121">
        <f t="shared" si="13"/>
        <v>47588</v>
      </c>
      <c r="AS102" s="120">
        <f t="shared" si="14"/>
        <v>2945156.75</v>
      </c>
      <c r="AT102" s="120">
        <f t="shared" si="15"/>
        <v>5798318.9500000002</v>
      </c>
      <c r="AU102" s="120">
        <f t="shared" si="16"/>
        <v>8743475.6999999993</v>
      </c>
      <c r="AV102" s="122">
        <f t="shared" si="17"/>
        <v>4</v>
      </c>
      <c r="AW102" s="122">
        <f t="shared" si="18"/>
        <v>2030</v>
      </c>
      <c r="BB102" s="55"/>
      <c r="BC102" s="6"/>
      <c r="BD102" s="6"/>
      <c r="BE102" s="6"/>
      <c r="BF102" s="12"/>
      <c r="BG102" s="6"/>
      <c r="BI102" s="1"/>
      <c r="BJ102" s="6"/>
      <c r="BL102" s="54"/>
    </row>
    <row r="103" spans="1:64" x14ac:dyDescent="0.35">
      <c r="A103" s="1">
        <f t="shared" si="10"/>
        <v>47604</v>
      </c>
      <c r="B103" s="91">
        <v>47618</v>
      </c>
      <c r="C103" s="45">
        <v>2759762.74</v>
      </c>
      <c r="D103" s="45">
        <v>2436304.2199999997</v>
      </c>
      <c r="E103" s="92">
        <v>5196066.96</v>
      </c>
      <c r="F103" s="33"/>
      <c r="G103" s="1">
        <f t="shared" si="19"/>
        <v>47604</v>
      </c>
      <c r="H103" s="1">
        <f t="shared" si="20"/>
        <v>47618</v>
      </c>
      <c r="I103" s="6">
        <v>0</v>
      </c>
      <c r="J103" s="6">
        <v>0</v>
      </c>
      <c r="K103" s="6">
        <v>0</v>
      </c>
      <c r="M103" s="1">
        <f t="shared" si="11"/>
        <v>47604</v>
      </c>
      <c r="N103" s="105">
        <v>47618</v>
      </c>
      <c r="O103" s="52">
        <v>185394.00999999998</v>
      </c>
      <c r="P103" s="52">
        <v>3158185.05</v>
      </c>
      <c r="Q103" s="106">
        <v>3343579.0599999996</v>
      </c>
      <c r="S103">
        <v>47604</v>
      </c>
      <c r="T103">
        <v>47618</v>
      </c>
      <c r="U103" s="31">
        <v>100683566.98</v>
      </c>
      <c r="V103" s="31">
        <v>19212491.460000001</v>
      </c>
      <c r="W103" s="31">
        <v>119896058.44</v>
      </c>
      <c r="Y103">
        <v>47604</v>
      </c>
      <c r="Z103">
        <v>47618</v>
      </c>
      <c r="AA103" s="31">
        <v>0</v>
      </c>
      <c r="AB103" s="31">
        <v>0</v>
      </c>
      <c r="AC103" s="31">
        <v>0</v>
      </c>
      <c r="AE103">
        <v>47604</v>
      </c>
      <c r="AF103">
        <v>47618</v>
      </c>
      <c r="AG103" s="31">
        <v>0</v>
      </c>
      <c r="AH103" s="31">
        <v>0</v>
      </c>
      <c r="AI103" s="31">
        <v>0</v>
      </c>
      <c r="AK103">
        <v>47604</v>
      </c>
      <c r="AL103">
        <v>47618</v>
      </c>
      <c r="AM103" s="31">
        <v>0</v>
      </c>
      <c r="AN103" s="31">
        <v>0</v>
      </c>
      <c r="AO103" s="31">
        <v>0</v>
      </c>
      <c r="AQ103" s="1">
        <f t="shared" si="12"/>
        <v>47604</v>
      </c>
      <c r="AR103" s="121">
        <f t="shared" si="13"/>
        <v>47618</v>
      </c>
      <c r="AS103" s="120">
        <f t="shared" si="14"/>
        <v>103628723.73</v>
      </c>
      <c r="AT103" s="120">
        <f t="shared" si="15"/>
        <v>24806980.73</v>
      </c>
      <c r="AU103" s="120">
        <f t="shared" si="16"/>
        <v>128435704.45999999</v>
      </c>
      <c r="AV103" s="122">
        <f t="shared" si="17"/>
        <v>5</v>
      </c>
      <c r="AW103" s="122">
        <f t="shared" si="18"/>
        <v>2030</v>
      </c>
      <c r="BB103" s="55"/>
      <c r="BC103" s="6"/>
      <c r="BD103" s="6"/>
      <c r="BE103" s="6"/>
      <c r="BF103" s="12"/>
      <c r="BG103" s="6"/>
      <c r="BI103" s="1"/>
      <c r="BJ103" s="6"/>
      <c r="BL103" s="54"/>
    </row>
    <row r="104" spans="1:64" x14ac:dyDescent="0.35">
      <c r="A104" s="1">
        <f t="shared" si="10"/>
        <v>47635</v>
      </c>
      <c r="B104" s="91">
        <v>47651</v>
      </c>
      <c r="C104" s="45">
        <v>2759762.74</v>
      </c>
      <c r="D104" s="45">
        <v>2663294.3000000003</v>
      </c>
      <c r="E104" s="92">
        <v>5423057.040000001</v>
      </c>
      <c r="F104" s="33"/>
      <c r="G104" s="1">
        <f t="shared" si="19"/>
        <v>47635</v>
      </c>
      <c r="H104" s="1">
        <f t="shared" si="20"/>
        <v>47651</v>
      </c>
      <c r="I104" s="6">
        <v>0</v>
      </c>
      <c r="J104" s="6">
        <v>0</v>
      </c>
      <c r="K104" s="6">
        <v>0</v>
      </c>
      <c r="M104" s="1">
        <f t="shared" si="11"/>
        <v>47635</v>
      </c>
      <c r="N104" s="105">
        <v>47649</v>
      </c>
      <c r="O104" s="52">
        <v>185394.00999999998</v>
      </c>
      <c r="P104" s="52">
        <v>3262446.04</v>
      </c>
      <c r="Q104" s="106">
        <v>3447840.05</v>
      </c>
      <c r="S104">
        <v>47635</v>
      </c>
      <c r="T104">
        <v>47649</v>
      </c>
      <c r="U104" s="31">
        <v>0</v>
      </c>
      <c r="V104" s="31">
        <v>0</v>
      </c>
      <c r="W104" s="31">
        <v>0</v>
      </c>
      <c r="Y104">
        <v>47635</v>
      </c>
      <c r="Z104">
        <v>47649</v>
      </c>
      <c r="AA104" s="31">
        <v>0</v>
      </c>
      <c r="AB104" s="31">
        <v>0</v>
      </c>
      <c r="AC104" s="31">
        <v>0</v>
      </c>
      <c r="AE104">
        <v>47635</v>
      </c>
      <c r="AF104">
        <v>47649</v>
      </c>
      <c r="AG104" s="31">
        <v>0</v>
      </c>
      <c r="AH104" s="31">
        <v>0</v>
      </c>
      <c r="AI104" s="31">
        <v>0</v>
      </c>
      <c r="AK104">
        <v>47635</v>
      </c>
      <c r="AL104">
        <v>47649</v>
      </c>
      <c r="AM104" s="31">
        <v>0</v>
      </c>
      <c r="AN104" s="31">
        <v>0</v>
      </c>
      <c r="AO104" s="31">
        <v>0</v>
      </c>
      <c r="AQ104" s="1">
        <f t="shared" si="12"/>
        <v>47635</v>
      </c>
      <c r="AR104" s="121">
        <f t="shared" si="13"/>
        <v>47651</v>
      </c>
      <c r="AS104" s="120">
        <f t="shared" si="14"/>
        <v>2945156.75</v>
      </c>
      <c r="AT104" s="120">
        <f t="shared" si="15"/>
        <v>5925740.3399999999</v>
      </c>
      <c r="AU104" s="120">
        <f t="shared" si="16"/>
        <v>8870897.0899999999</v>
      </c>
      <c r="AV104" s="122">
        <f t="shared" si="17"/>
        <v>6</v>
      </c>
      <c r="AW104" s="122">
        <f t="shared" si="18"/>
        <v>2030</v>
      </c>
      <c r="BB104" s="55"/>
      <c r="BC104" s="6"/>
      <c r="BD104" s="6"/>
      <c r="BE104" s="6"/>
      <c r="BF104" s="12"/>
      <c r="BG104" s="6"/>
      <c r="BI104" s="1"/>
      <c r="BJ104" s="6"/>
      <c r="BL104" s="54"/>
    </row>
    <row r="105" spans="1:64" x14ac:dyDescent="0.35">
      <c r="A105" s="1">
        <f t="shared" si="10"/>
        <v>47665</v>
      </c>
      <c r="B105" s="91">
        <v>47679</v>
      </c>
      <c r="C105" s="45">
        <v>2759762.74</v>
      </c>
      <c r="D105" s="45">
        <v>2243925</v>
      </c>
      <c r="E105" s="92">
        <v>5003687.74</v>
      </c>
      <c r="F105" s="33"/>
      <c r="G105" s="1">
        <f t="shared" si="19"/>
        <v>47665</v>
      </c>
      <c r="H105" s="1">
        <f t="shared" si="20"/>
        <v>47679</v>
      </c>
      <c r="I105" s="6">
        <v>0</v>
      </c>
      <c r="J105" s="6">
        <v>0</v>
      </c>
      <c r="K105" s="6">
        <v>0</v>
      </c>
      <c r="M105" s="1">
        <f t="shared" si="11"/>
        <v>47665</v>
      </c>
      <c r="N105" s="105">
        <v>47679</v>
      </c>
      <c r="O105" s="52">
        <v>185394.00999999998</v>
      </c>
      <c r="P105" s="52">
        <v>3156061.01</v>
      </c>
      <c r="Q105" s="106">
        <v>3341455.0199999996</v>
      </c>
      <c r="S105">
        <v>47665</v>
      </c>
      <c r="T105">
        <v>47679</v>
      </c>
      <c r="U105" s="31">
        <v>0</v>
      </c>
      <c r="V105" s="31">
        <v>0</v>
      </c>
      <c r="W105" s="31">
        <v>0</v>
      </c>
      <c r="Y105">
        <v>47665</v>
      </c>
      <c r="Z105">
        <v>47679</v>
      </c>
      <c r="AA105" s="31">
        <v>0</v>
      </c>
      <c r="AB105" s="31">
        <v>0</v>
      </c>
      <c r="AC105" s="31">
        <v>0</v>
      </c>
      <c r="AE105">
        <v>47665</v>
      </c>
      <c r="AF105">
        <v>47679</v>
      </c>
      <c r="AG105" s="31">
        <v>0</v>
      </c>
      <c r="AH105" s="31">
        <v>0</v>
      </c>
      <c r="AI105" s="31">
        <v>0</v>
      </c>
      <c r="AK105">
        <v>47665</v>
      </c>
      <c r="AL105">
        <v>47679</v>
      </c>
      <c r="AM105" s="31">
        <v>0</v>
      </c>
      <c r="AN105" s="31">
        <v>0</v>
      </c>
      <c r="AO105" s="31">
        <v>0</v>
      </c>
      <c r="AQ105" s="1">
        <f t="shared" si="12"/>
        <v>47665</v>
      </c>
      <c r="AR105" s="121">
        <f t="shared" si="13"/>
        <v>47679</v>
      </c>
      <c r="AS105" s="120">
        <f t="shared" si="14"/>
        <v>2945156.75</v>
      </c>
      <c r="AT105" s="120">
        <f t="shared" si="15"/>
        <v>5399986.0099999998</v>
      </c>
      <c r="AU105" s="120">
        <f t="shared" si="16"/>
        <v>8345142.7599999998</v>
      </c>
      <c r="AV105" s="122">
        <f t="shared" si="17"/>
        <v>7</v>
      </c>
      <c r="AW105" s="122">
        <f t="shared" si="18"/>
        <v>2030</v>
      </c>
      <c r="BB105" s="55"/>
      <c r="BC105" s="6"/>
      <c r="BD105" s="6"/>
      <c r="BE105" s="6"/>
      <c r="BF105" s="12"/>
      <c r="BG105" s="6"/>
      <c r="BI105" s="1"/>
      <c r="BJ105" s="6"/>
      <c r="BL105" s="54"/>
    </row>
    <row r="106" spans="1:64" x14ac:dyDescent="0.35">
      <c r="A106" s="1">
        <f t="shared" si="10"/>
        <v>47696</v>
      </c>
      <c r="B106" s="91">
        <v>47710</v>
      </c>
      <c r="C106" s="45">
        <v>2759762.74</v>
      </c>
      <c r="D106" s="45">
        <v>2468707.2799999998</v>
      </c>
      <c r="E106" s="92">
        <v>5228470.0199999996</v>
      </c>
      <c r="F106" s="33"/>
      <c r="G106" s="1">
        <f t="shared" si="19"/>
        <v>47696</v>
      </c>
      <c r="H106" s="1">
        <f t="shared" si="20"/>
        <v>47710</v>
      </c>
      <c r="I106" s="6">
        <v>0</v>
      </c>
      <c r="J106" s="6">
        <v>0</v>
      </c>
      <c r="K106" s="6">
        <v>0</v>
      </c>
      <c r="M106" s="1">
        <f t="shared" si="11"/>
        <v>47696</v>
      </c>
      <c r="N106" s="105">
        <v>47710</v>
      </c>
      <c r="O106" s="52">
        <v>185394.00999999998</v>
      </c>
      <c r="P106" s="52">
        <v>3260220.59</v>
      </c>
      <c r="Q106" s="106">
        <v>3445614.5999999996</v>
      </c>
      <c r="S106">
        <v>47696</v>
      </c>
      <c r="T106">
        <v>47710</v>
      </c>
      <c r="U106" s="31">
        <v>0</v>
      </c>
      <c r="V106" s="31">
        <v>0</v>
      </c>
      <c r="W106" s="31">
        <v>0</v>
      </c>
      <c r="Y106">
        <v>47696</v>
      </c>
      <c r="Z106">
        <v>47710</v>
      </c>
      <c r="AA106" s="31">
        <v>0</v>
      </c>
      <c r="AB106" s="31">
        <v>0</v>
      </c>
      <c r="AC106" s="31">
        <v>0</v>
      </c>
      <c r="AE106">
        <v>47696</v>
      </c>
      <c r="AF106">
        <v>47710</v>
      </c>
      <c r="AG106" s="31">
        <v>0</v>
      </c>
      <c r="AH106" s="31">
        <v>0</v>
      </c>
      <c r="AI106" s="31">
        <v>0</v>
      </c>
      <c r="AK106">
        <v>47696</v>
      </c>
      <c r="AL106">
        <v>47710</v>
      </c>
      <c r="AM106" s="31">
        <v>0</v>
      </c>
      <c r="AN106" s="31">
        <v>0</v>
      </c>
      <c r="AO106" s="31">
        <v>0</v>
      </c>
      <c r="AQ106" s="1">
        <f t="shared" si="12"/>
        <v>47696</v>
      </c>
      <c r="AR106" s="121">
        <f t="shared" si="13"/>
        <v>47710</v>
      </c>
      <c r="AS106" s="120">
        <f t="shared" si="14"/>
        <v>2945156.75</v>
      </c>
      <c r="AT106" s="120">
        <f t="shared" si="15"/>
        <v>5728927.8699999992</v>
      </c>
      <c r="AU106" s="120">
        <f t="shared" si="16"/>
        <v>8674084.6199999992</v>
      </c>
      <c r="AV106" s="122">
        <f t="shared" si="17"/>
        <v>8</v>
      </c>
      <c r="AW106" s="122">
        <f t="shared" si="18"/>
        <v>2030</v>
      </c>
      <c r="BB106" s="55"/>
      <c r="BC106" s="6"/>
      <c r="BD106" s="6"/>
      <c r="BE106" s="6"/>
      <c r="BF106" s="12"/>
      <c r="BG106" s="6"/>
      <c r="BI106" s="1"/>
      <c r="BJ106" s="6"/>
      <c r="BL106" s="54"/>
    </row>
    <row r="107" spans="1:64" x14ac:dyDescent="0.35">
      <c r="A107" s="1">
        <f t="shared" si="10"/>
        <v>47727</v>
      </c>
      <c r="B107" s="91">
        <v>47742</v>
      </c>
      <c r="C107" s="45">
        <v>2759762.74</v>
      </c>
      <c r="D107" s="45">
        <v>2531707.9700000002</v>
      </c>
      <c r="E107" s="92">
        <v>5291470.7100000009</v>
      </c>
      <c r="F107" s="33"/>
      <c r="G107" s="1">
        <f t="shared" si="19"/>
        <v>47727</v>
      </c>
      <c r="H107" s="1">
        <f t="shared" si="20"/>
        <v>47742</v>
      </c>
      <c r="I107" s="6">
        <v>0</v>
      </c>
      <c r="J107" s="6">
        <v>0</v>
      </c>
      <c r="K107" s="6">
        <v>0</v>
      </c>
      <c r="M107" s="1">
        <f t="shared" si="11"/>
        <v>47727</v>
      </c>
      <c r="N107" s="105">
        <v>47741</v>
      </c>
      <c r="O107" s="52">
        <v>185394.00999999998</v>
      </c>
      <c r="P107" s="52">
        <v>3259753.2600000002</v>
      </c>
      <c r="Q107" s="106">
        <v>3445147.27</v>
      </c>
      <c r="S107">
        <v>47727</v>
      </c>
      <c r="T107">
        <v>47741</v>
      </c>
      <c r="U107" s="31">
        <v>0</v>
      </c>
      <c r="V107" s="31">
        <v>0</v>
      </c>
      <c r="W107" s="31">
        <v>0</v>
      </c>
      <c r="Y107">
        <v>47727</v>
      </c>
      <c r="Z107">
        <v>47741</v>
      </c>
      <c r="AA107" s="31">
        <v>48230000</v>
      </c>
      <c r="AB107" s="31">
        <v>15521037.790000001</v>
      </c>
      <c r="AC107" s="31">
        <v>63751037.789999999</v>
      </c>
      <c r="AE107">
        <v>47727</v>
      </c>
      <c r="AF107">
        <v>47741</v>
      </c>
      <c r="AG107" s="31">
        <v>37100000</v>
      </c>
      <c r="AH107" s="31">
        <v>4744072.7799999993</v>
      </c>
      <c r="AI107" s="31">
        <v>41844072.780000001</v>
      </c>
      <c r="AK107">
        <v>47727</v>
      </c>
      <c r="AL107">
        <v>47741</v>
      </c>
      <c r="AM107" s="31">
        <v>26500000</v>
      </c>
      <c r="AN107" s="31">
        <v>2420445.2999999998</v>
      </c>
      <c r="AO107" s="31">
        <v>28920445.300000001</v>
      </c>
      <c r="AQ107" s="1">
        <f t="shared" si="12"/>
        <v>47727</v>
      </c>
      <c r="AR107" s="121">
        <f t="shared" si="13"/>
        <v>47742</v>
      </c>
      <c r="AS107" s="120">
        <f t="shared" si="14"/>
        <v>114775156.75</v>
      </c>
      <c r="AT107" s="120">
        <f t="shared" si="15"/>
        <v>28477017.100000005</v>
      </c>
      <c r="AU107" s="120">
        <f t="shared" si="16"/>
        <v>143252173.84999999</v>
      </c>
      <c r="AV107" s="122">
        <f t="shared" si="17"/>
        <v>9</v>
      </c>
      <c r="AW107" s="122">
        <f t="shared" si="18"/>
        <v>2030</v>
      </c>
      <c r="BB107" s="55"/>
      <c r="BC107" s="6"/>
      <c r="BD107" s="6"/>
      <c r="BE107" s="6"/>
      <c r="BF107" s="12"/>
      <c r="BG107" s="6"/>
      <c r="BI107" s="1"/>
      <c r="BJ107" s="6"/>
      <c r="BL107" s="54"/>
    </row>
    <row r="108" spans="1:64" x14ac:dyDescent="0.35">
      <c r="A108" s="1">
        <f t="shared" si="10"/>
        <v>47757</v>
      </c>
      <c r="B108" s="91">
        <v>47771</v>
      </c>
      <c r="C108" s="45">
        <v>2759762.74</v>
      </c>
      <c r="D108" s="45">
        <v>2278412.71</v>
      </c>
      <c r="E108" s="92">
        <v>5038175.45</v>
      </c>
      <c r="F108" s="33"/>
      <c r="G108" s="1">
        <f t="shared" si="19"/>
        <v>47757</v>
      </c>
      <c r="H108" s="1">
        <f t="shared" si="20"/>
        <v>47771</v>
      </c>
      <c r="I108" s="6">
        <v>0</v>
      </c>
      <c r="J108" s="6">
        <v>0</v>
      </c>
      <c r="K108" s="6">
        <v>0</v>
      </c>
      <c r="M108" s="1">
        <f t="shared" si="11"/>
        <v>47757</v>
      </c>
      <c r="N108" s="105">
        <v>47771</v>
      </c>
      <c r="O108" s="52">
        <v>185394.00999999998</v>
      </c>
      <c r="P108" s="52">
        <v>3154644.25</v>
      </c>
      <c r="Q108" s="106">
        <v>3340038.26</v>
      </c>
      <c r="S108">
        <v>47757</v>
      </c>
      <c r="T108">
        <v>47771</v>
      </c>
      <c r="U108" s="31">
        <v>0</v>
      </c>
      <c r="V108" s="31">
        <v>0</v>
      </c>
      <c r="W108" s="31">
        <v>0</v>
      </c>
      <c r="Y108">
        <v>47757</v>
      </c>
      <c r="Z108">
        <v>47771</v>
      </c>
      <c r="AA108" s="31">
        <v>0</v>
      </c>
      <c r="AB108" s="31">
        <v>0</v>
      </c>
      <c r="AC108" s="31">
        <v>0</v>
      </c>
      <c r="AE108">
        <v>47757</v>
      </c>
      <c r="AF108">
        <v>47771</v>
      </c>
      <c r="AG108" s="31">
        <v>0</v>
      </c>
      <c r="AH108" s="31">
        <v>0</v>
      </c>
      <c r="AI108" s="31">
        <v>0</v>
      </c>
      <c r="AK108">
        <v>47757</v>
      </c>
      <c r="AL108">
        <v>47771</v>
      </c>
      <c r="AM108" s="31">
        <v>0</v>
      </c>
      <c r="AN108" s="31">
        <v>0</v>
      </c>
      <c r="AO108" s="31">
        <v>0</v>
      </c>
      <c r="AQ108" s="1">
        <f t="shared" si="12"/>
        <v>47757</v>
      </c>
      <c r="AR108" s="121">
        <f t="shared" si="13"/>
        <v>47771</v>
      </c>
      <c r="AS108" s="120">
        <f t="shared" si="14"/>
        <v>2945156.75</v>
      </c>
      <c r="AT108" s="120">
        <f t="shared" si="15"/>
        <v>5433056.96</v>
      </c>
      <c r="AU108" s="120">
        <f t="shared" si="16"/>
        <v>8378213.71</v>
      </c>
      <c r="AV108" s="122">
        <f t="shared" si="17"/>
        <v>10</v>
      </c>
      <c r="AW108" s="122">
        <f t="shared" si="18"/>
        <v>2030</v>
      </c>
      <c r="BB108" s="55"/>
      <c r="BC108" s="6"/>
      <c r="BD108" s="6"/>
      <c r="BE108" s="6"/>
      <c r="BF108" s="12"/>
      <c r="BG108" s="6"/>
      <c r="BI108" s="1"/>
      <c r="BJ108" s="6"/>
      <c r="BL108" s="54"/>
    </row>
    <row r="109" spans="1:64" x14ac:dyDescent="0.35">
      <c r="A109" s="1">
        <f t="shared" si="10"/>
        <v>47788</v>
      </c>
      <c r="B109" s="91">
        <v>47805</v>
      </c>
      <c r="C109" s="45">
        <v>2759762.74</v>
      </c>
      <c r="D109" s="45">
        <v>2654580.13</v>
      </c>
      <c r="E109" s="92">
        <v>5414342.8700000001</v>
      </c>
      <c r="F109" s="33"/>
      <c r="G109" s="1">
        <f t="shared" si="19"/>
        <v>47788</v>
      </c>
      <c r="H109" s="1">
        <f t="shared" si="20"/>
        <v>47805</v>
      </c>
      <c r="I109" s="6">
        <v>0</v>
      </c>
      <c r="J109" s="6">
        <v>0</v>
      </c>
      <c r="K109" s="6">
        <v>0</v>
      </c>
      <c r="M109" s="1">
        <f t="shared" si="11"/>
        <v>47788</v>
      </c>
      <c r="N109" s="105">
        <v>47802</v>
      </c>
      <c r="O109" s="52">
        <v>185394.00999999998</v>
      </c>
      <c r="P109" s="52">
        <v>3259814.04</v>
      </c>
      <c r="Q109" s="106">
        <v>3445208.05</v>
      </c>
      <c r="S109">
        <v>47788</v>
      </c>
      <c r="T109">
        <v>47802</v>
      </c>
      <c r="U109" s="31">
        <v>100683566.98</v>
      </c>
      <c r="V109" s="31">
        <v>17681405.990000002</v>
      </c>
      <c r="W109" s="31">
        <v>118364972.97</v>
      </c>
      <c r="Y109">
        <v>47788</v>
      </c>
      <c r="Z109">
        <v>47802</v>
      </c>
      <c r="AA109" s="31">
        <v>0</v>
      </c>
      <c r="AB109" s="31">
        <v>0</v>
      </c>
      <c r="AC109" s="31">
        <v>0</v>
      </c>
      <c r="AE109">
        <v>47788</v>
      </c>
      <c r="AF109">
        <v>47802</v>
      </c>
      <c r="AG109" s="31">
        <v>0</v>
      </c>
      <c r="AH109" s="31">
        <v>0</v>
      </c>
      <c r="AI109" s="31">
        <v>0</v>
      </c>
      <c r="AK109">
        <v>47788</v>
      </c>
      <c r="AL109">
        <v>47802</v>
      </c>
      <c r="AM109" s="31">
        <v>0</v>
      </c>
      <c r="AN109" s="31">
        <v>0</v>
      </c>
      <c r="AO109" s="31">
        <v>0</v>
      </c>
      <c r="AQ109" s="1">
        <f t="shared" si="12"/>
        <v>47788</v>
      </c>
      <c r="AR109" s="121">
        <f t="shared" si="13"/>
        <v>47805</v>
      </c>
      <c r="AS109" s="120">
        <f t="shared" si="14"/>
        <v>103628723.73</v>
      </c>
      <c r="AT109" s="120">
        <f t="shared" si="15"/>
        <v>23595800.160000004</v>
      </c>
      <c r="AU109" s="120">
        <f t="shared" si="16"/>
        <v>127224523.89</v>
      </c>
      <c r="AV109" s="122">
        <f t="shared" si="17"/>
        <v>11</v>
      </c>
      <c r="AW109" s="122">
        <f t="shared" si="18"/>
        <v>2030</v>
      </c>
      <c r="BB109" s="55"/>
      <c r="BC109" s="6"/>
      <c r="BD109" s="6"/>
      <c r="BE109" s="6"/>
      <c r="BF109" s="12"/>
      <c r="BG109" s="6"/>
      <c r="BI109" s="1"/>
      <c r="BJ109" s="6"/>
      <c r="BL109" s="54"/>
    </row>
    <row r="110" spans="1:64" x14ac:dyDescent="0.35">
      <c r="A110" s="1">
        <f t="shared" si="10"/>
        <v>47818</v>
      </c>
      <c r="B110" s="91">
        <v>47833</v>
      </c>
      <c r="C110" s="45">
        <v>2759762.74</v>
      </c>
      <c r="D110" s="45">
        <v>2170111.67</v>
      </c>
      <c r="E110" s="92">
        <v>4929874.41</v>
      </c>
      <c r="F110" s="33"/>
      <c r="G110" s="1">
        <f t="shared" si="19"/>
        <v>47818</v>
      </c>
      <c r="H110" s="1">
        <f t="shared" si="20"/>
        <v>47833</v>
      </c>
      <c r="I110" s="6">
        <v>0</v>
      </c>
      <c r="J110" s="6">
        <v>0</v>
      </c>
      <c r="K110" s="6">
        <v>0</v>
      </c>
      <c r="M110" s="1">
        <f t="shared" si="11"/>
        <v>47818</v>
      </c>
      <c r="N110" s="105">
        <v>47832</v>
      </c>
      <c r="O110" s="52">
        <v>185394.00999999998</v>
      </c>
      <c r="P110" s="52">
        <v>3154654.49</v>
      </c>
      <c r="Q110" s="106">
        <v>3340048.5</v>
      </c>
      <c r="S110">
        <v>47818</v>
      </c>
      <c r="T110">
        <v>47832</v>
      </c>
      <c r="U110" s="31">
        <v>0</v>
      </c>
      <c r="V110" s="31">
        <v>0</v>
      </c>
      <c r="W110" s="31">
        <v>0</v>
      </c>
      <c r="Y110">
        <v>47818</v>
      </c>
      <c r="Z110">
        <v>47832</v>
      </c>
      <c r="AA110" s="31">
        <v>0</v>
      </c>
      <c r="AB110" s="31">
        <v>0</v>
      </c>
      <c r="AC110" s="31">
        <v>0</v>
      </c>
      <c r="AE110">
        <v>47818</v>
      </c>
      <c r="AF110">
        <v>47832</v>
      </c>
      <c r="AG110" s="31">
        <v>0</v>
      </c>
      <c r="AH110" s="31">
        <v>0</v>
      </c>
      <c r="AI110" s="31">
        <v>0</v>
      </c>
      <c r="AK110">
        <v>47818</v>
      </c>
      <c r="AL110">
        <v>47832</v>
      </c>
      <c r="AM110" s="31">
        <v>0</v>
      </c>
      <c r="AN110" s="31">
        <v>0</v>
      </c>
      <c r="AO110" s="31">
        <v>0</v>
      </c>
      <c r="AQ110" s="1">
        <f t="shared" si="12"/>
        <v>47818</v>
      </c>
      <c r="AR110" s="121">
        <f t="shared" si="13"/>
        <v>47833</v>
      </c>
      <c r="AS110" s="120">
        <f t="shared" si="14"/>
        <v>2945156.75</v>
      </c>
      <c r="AT110" s="120">
        <f t="shared" si="15"/>
        <v>5324766.16</v>
      </c>
      <c r="AU110" s="120">
        <f t="shared" si="16"/>
        <v>8269922.9100000001</v>
      </c>
      <c r="AV110" s="122">
        <f t="shared" si="17"/>
        <v>12</v>
      </c>
      <c r="AW110" s="122">
        <f t="shared" si="18"/>
        <v>2030</v>
      </c>
      <c r="BB110" s="55"/>
      <c r="BC110" s="6"/>
      <c r="BD110" s="6"/>
      <c r="BE110" s="6"/>
      <c r="BF110" s="12"/>
      <c r="BG110" s="6"/>
      <c r="BI110" s="1"/>
      <c r="BJ110" s="6"/>
      <c r="BL110" s="54"/>
    </row>
    <row r="111" spans="1:64" x14ac:dyDescent="0.35">
      <c r="A111" s="1">
        <f t="shared" si="10"/>
        <v>47849</v>
      </c>
      <c r="B111" s="91">
        <v>47863</v>
      </c>
      <c r="C111" s="45">
        <v>2759762.7328496198</v>
      </c>
      <c r="D111" s="45">
        <v>2309742.9597750301</v>
      </c>
      <c r="E111" s="92">
        <v>5069505.69262465</v>
      </c>
      <c r="F111" s="33"/>
      <c r="G111" s="1">
        <f t="shared" si="19"/>
        <v>47849</v>
      </c>
      <c r="H111" s="1">
        <f t="shared" si="20"/>
        <v>47863</v>
      </c>
      <c r="I111" s="6">
        <v>0</v>
      </c>
      <c r="J111" s="6">
        <v>0</v>
      </c>
      <c r="K111" s="6">
        <v>0</v>
      </c>
      <c r="M111" s="1">
        <f t="shared" si="11"/>
        <v>47849</v>
      </c>
      <c r="N111" s="105">
        <v>47863</v>
      </c>
      <c r="O111" s="52">
        <v>185394</v>
      </c>
      <c r="P111" s="52">
        <v>3259769.0498262551</v>
      </c>
      <c r="Q111" s="106">
        <v>3445163.0498262551</v>
      </c>
      <c r="S111">
        <v>47849</v>
      </c>
      <c r="T111">
        <v>47863</v>
      </c>
      <c r="U111" s="31">
        <v>0</v>
      </c>
      <c r="V111" s="31">
        <v>0</v>
      </c>
      <c r="W111" s="31">
        <v>0</v>
      </c>
      <c r="Y111">
        <v>47849</v>
      </c>
      <c r="Z111">
        <v>47863</v>
      </c>
      <c r="AA111" s="31">
        <v>0</v>
      </c>
      <c r="AB111" s="31">
        <v>0</v>
      </c>
      <c r="AC111" s="31">
        <v>0</v>
      </c>
      <c r="AE111">
        <v>47849</v>
      </c>
      <c r="AF111">
        <v>47863</v>
      </c>
      <c r="AG111" s="31">
        <v>0</v>
      </c>
      <c r="AH111" s="31">
        <v>0</v>
      </c>
      <c r="AI111" s="31">
        <v>0</v>
      </c>
      <c r="AK111">
        <v>47849</v>
      </c>
      <c r="AL111">
        <v>47863</v>
      </c>
      <c r="AM111" s="31">
        <v>0</v>
      </c>
      <c r="AN111" s="31">
        <v>0</v>
      </c>
      <c r="AO111" s="31">
        <v>0</v>
      </c>
      <c r="AQ111" s="1">
        <f t="shared" si="12"/>
        <v>47849</v>
      </c>
      <c r="AR111" s="121">
        <f t="shared" si="13"/>
        <v>47863</v>
      </c>
      <c r="AS111" s="120">
        <f t="shared" si="14"/>
        <v>2945156.7328496198</v>
      </c>
      <c r="AT111" s="120">
        <f t="shared" si="15"/>
        <v>5569512.0096012857</v>
      </c>
      <c r="AU111" s="120">
        <f t="shared" si="16"/>
        <v>8514668.7424509041</v>
      </c>
      <c r="AV111" s="122">
        <f t="shared" si="17"/>
        <v>1</v>
      </c>
      <c r="AW111" s="122">
        <f t="shared" si="18"/>
        <v>2031</v>
      </c>
      <c r="BB111" s="55"/>
      <c r="BC111" s="6"/>
      <c r="BD111" s="6"/>
      <c r="BE111" s="6"/>
      <c r="BF111" s="12"/>
      <c r="BG111" s="6"/>
      <c r="BI111" s="1"/>
      <c r="BJ111" s="6"/>
      <c r="BL111" s="54"/>
    </row>
    <row r="112" spans="1:64" x14ac:dyDescent="0.35">
      <c r="A112" s="1">
        <f t="shared" si="10"/>
        <v>47880</v>
      </c>
      <c r="B112" s="91">
        <v>47896</v>
      </c>
      <c r="C112" s="45">
        <v>2759762.7328496198</v>
      </c>
      <c r="D112" s="45">
        <v>2524037.0792071698</v>
      </c>
      <c r="E112" s="92">
        <v>5283799.8120567892</v>
      </c>
      <c r="F112" s="33"/>
      <c r="G112" s="1">
        <f t="shared" si="19"/>
        <v>47880</v>
      </c>
      <c r="H112" s="1">
        <f t="shared" si="20"/>
        <v>47896</v>
      </c>
      <c r="I112" s="6">
        <v>0</v>
      </c>
      <c r="J112" s="6">
        <v>0</v>
      </c>
      <c r="K112" s="6">
        <v>0</v>
      </c>
      <c r="M112" s="1">
        <f t="shared" si="11"/>
        <v>47880</v>
      </c>
      <c r="N112" s="105">
        <v>47894</v>
      </c>
      <c r="O112" s="52">
        <v>185394</v>
      </c>
      <c r="P112" s="52">
        <v>3259710.4038031576</v>
      </c>
      <c r="Q112" s="106">
        <v>3445104.4038031576</v>
      </c>
      <c r="S112">
        <v>47880</v>
      </c>
      <c r="T112">
        <v>47894</v>
      </c>
      <c r="U112" s="31">
        <v>0</v>
      </c>
      <c r="V112" s="31">
        <v>0</v>
      </c>
      <c r="W112" s="31">
        <v>0</v>
      </c>
      <c r="Y112">
        <v>47880</v>
      </c>
      <c r="Z112">
        <v>47894</v>
      </c>
      <c r="AA112" s="31">
        <v>0</v>
      </c>
      <c r="AB112" s="31">
        <v>0</v>
      </c>
      <c r="AC112" s="31">
        <v>0</v>
      </c>
      <c r="AE112">
        <v>47880</v>
      </c>
      <c r="AF112">
        <v>47894</v>
      </c>
      <c r="AG112" s="31">
        <v>0</v>
      </c>
      <c r="AH112" s="31">
        <v>0</v>
      </c>
      <c r="AI112" s="31">
        <v>0</v>
      </c>
      <c r="AK112">
        <v>47880</v>
      </c>
      <c r="AL112">
        <v>47894</v>
      </c>
      <c r="AM112" s="31">
        <v>0</v>
      </c>
      <c r="AN112" s="31">
        <v>0</v>
      </c>
      <c r="AO112" s="31">
        <v>0</v>
      </c>
      <c r="AQ112" s="1">
        <f t="shared" si="12"/>
        <v>47880</v>
      </c>
      <c r="AR112" s="121">
        <f t="shared" si="13"/>
        <v>47896</v>
      </c>
      <c r="AS112" s="120">
        <f t="shared" si="14"/>
        <v>2945156.7328496198</v>
      </c>
      <c r="AT112" s="120">
        <f t="shared" si="15"/>
        <v>5783747.4830103274</v>
      </c>
      <c r="AU112" s="120">
        <f t="shared" si="16"/>
        <v>8728904.2158599459</v>
      </c>
      <c r="AV112" s="122">
        <f t="shared" si="17"/>
        <v>2</v>
      </c>
      <c r="AW112" s="122">
        <f t="shared" si="18"/>
        <v>2031</v>
      </c>
      <c r="BB112" s="55"/>
      <c r="BC112" s="6"/>
      <c r="BD112" s="6"/>
      <c r="BE112" s="6"/>
      <c r="BF112" s="12"/>
      <c r="BG112" s="6"/>
      <c r="BI112" s="1"/>
      <c r="BJ112" s="6"/>
      <c r="BL112" s="54"/>
    </row>
    <row r="113" spans="1:64" x14ac:dyDescent="0.35">
      <c r="A113" s="1">
        <f t="shared" si="10"/>
        <v>47908</v>
      </c>
      <c r="B113" s="91">
        <v>47924</v>
      </c>
      <c r="C113" s="45">
        <v>2759762.7328496198</v>
      </c>
      <c r="D113" s="45">
        <v>2125823.6789514902</v>
      </c>
      <c r="E113" s="92">
        <v>4885586.41180111</v>
      </c>
      <c r="F113" s="33"/>
      <c r="G113" s="1">
        <f t="shared" si="19"/>
        <v>47908</v>
      </c>
      <c r="H113" s="1">
        <f t="shared" si="20"/>
        <v>47924</v>
      </c>
      <c r="I113" s="6">
        <v>0</v>
      </c>
      <c r="J113" s="6">
        <v>0</v>
      </c>
      <c r="K113" s="6">
        <v>0</v>
      </c>
      <c r="M113" s="1">
        <f t="shared" si="11"/>
        <v>47908</v>
      </c>
      <c r="N113" s="105">
        <v>47922</v>
      </c>
      <c r="O113" s="52">
        <v>185394</v>
      </c>
      <c r="P113" s="52">
        <v>2944237.0626828112</v>
      </c>
      <c r="Q113" s="106">
        <v>3129631.0626828112</v>
      </c>
      <c r="S113">
        <v>47908</v>
      </c>
      <c r="T113">
        <v>47922</v>
      </c>
      <c r="U113" s="31">
        <v>0</v>
      </c>
      <c r="V113" s="31">
        <v>0</v>
      </c>
      <c r="W113" s="31">
        <v>0</v>
      </c>
      <c r="Y113">
        <v>47908</v>
      </c>
      <c r="Z113">
        <v>47922</v>
      </c>
      <c r="AA113" s="31">
        <v>48230000</v>
      </c>
      <c r="AB113" s="31">
        <v>14413823.9071497</v>
      </c>
      <c r="AC113" s="31">
        <v>62643823.907149702</v>
      </c>
      <c r="AE113">
        <v>47908</v>
      </c>
      <c r="AF113">
        <v>47922</v>
      </c>
      <c r="AG113" s="31">
        <v>7000000</v>
      </c>
      <c r="AH113" s="31">
        <v>755106.58186508098</v>
      </c>
      <c r="AI113" s="31">
        <v>7755106.5818650806</v>
      </c>
      <c r="AK113">
        <v>47908</v>
      </c>
      <c r="AL113">
        <v>47922</v>
      </c>
      <c r="AM113" s="31">
        <v>26500000</v>
      </c>
      <c r="AN113" s="31">
        <v>1905745.18280235</v>
      </c>
      <c r="AO113" s="31">
        <v>28405745.182802349</v>
      </c>
      <c r="AQ113" s="1">
        <f t="shared" si="12"/>
        <v>47908</v>
      </c>
      <c r="AR113" s="121">
        <f t="shared" si="13"/>
        <v>47924</v>
      </c>
      <c r="AS113" s="120">
        <f t="shared" si="14"/>
        <v>84675156.732849628</v>
      </c>
      <c r="AT113" s="120">
        <f t="shared" si="15"/>
        <v>22144736.413451433</v>
      </c>
      <c r="AU113" s="120">
        <f t="shared" si="16"/>
        <v>106819893.14630106</v>
      </c>
      <c r="AV113" s="122">
        <f t="shared" si="17"/>
        <v>3</v>
      </c>
      <c r="AW113" s="122">
        <f t="shared" si="18"/>
        <v>2031</v>
      </c>
      <c r="BB113" s="55"/>
      <c r="BC113" s="6"/>
      <c r="BD113" s="6"/>
      <c r="BE113" s="6"/>
      <c r="BF113" s="12"/>
      <c r="BG113" s="6"/>
      <c r="BI113" s="1"/>
      <c r="BJ113" s="6"/>
      <c r="BL113" s="54"/>
    </row>
    <row r="114" spans="1:64" x14ac:dyDescent="0.35">
      <c r="A114" s="1">
        <f t="shared" si="10"/>
        <v>47939</v>
      </c>
      <c r="B114" s="91">
        <v>47953</v>
      </c>
      <c r="C114" s="45">
        <v>2759762.7328496198</v>
      </c>
      <c r="D114" s="45">
        <v>2186664.5479907002</v>
      </c>
      <c r="E114" s="92">
        <v>4946427.2808403205</v>
      </c>
      <c r="F114" s="33"/>
      <c r="G114" s="1">
        <f t="shared" si="19"/>
        <v>47939</v>
      </c>
      <c r="H114" s="1">
        <f t="shared" si="20"/>
        <v>47953</v>
      </c>
      <c r="I114" s="6">
        <v>0</v>
      </c>
      <c r="J114" s="6">
        <v>0</v>
      </c>
      <c r="K114" s="6">
        <v>0</v>
      </c>
      <c r="M114" s="1">
        <f t="shared" si="11"/>
        <v>47939</v>
      </c>
      <c r="N114" s="105">
        <v>47953</v>
      </c>
      <c r="O114" s="52">
        <v>185394</v>
      </c>
      <c r="P114" s="52">
        <v>3259646.0542832036</v>
      </c>
      <c r="Q114" s="106">
        <v>3445040.0542832036</v>
      </c>
      <c r="S114">
        <v>47939</v>
      </c>
      <c r="T114">
        <v>47953</v>
      </c>
      <c r="U114" s="31">
        <v>0</v>
      </c>
      <c r="V114" s="31">
        <v>0</v>
      </c>
      <c r="W114" s="31">
        <v>0</v>
      </c>
      <c r="Y114">
        <v>47939</v>
      </c>
      <c r="Z114">
        <v>47953</v>
      </c>
      <c r="AA114" s="31">
        <v>0</v>
      </c>
      <c r="AB114" s="31">
        <v>0</v>
      </c>
      <c r="AC114" s="31">
        <v>0</v>
      </c>
      <c r="AE114">
        <v>47939</v>
      </c>
      <c r="AF114">
        <v>47953</v>
      </c>
      <c r="AG114" s="31">
        <v>0</v>
      </c>
      <c r="AH114" s="31">
        <v>0</v>
      </c>
      <c r="AI114" s="31">
        <v>0</v>
      </c>
      <c r="AK114">
        <v>47939</v>
      </c>
      <c r="AL114">
        <v>47953</v>
      </c>
      <c r="AM114" s="31">
        <v>0</v>
      </c>
      <c r="AN114" s="31">
        <v>0</v>
      </c>
      <c r="AO114" s="31">
        <v>0</v>
      </c>
      <c r="AQ114" s="1">
        <f t="shared" si="12"/>
        <v>47939</v>
      </c>
      <c r="AR114" s="121">
        <f t="shared" si="13"/>
        <v>47953</v>
      </c>
      <c r="AS114" s="120">
        <f t="shared" si="14"/>
        <v>2945156.7328496198</v>
      </c>
      <c r="AT114" s="120">
        <f t="shared" si="15"/>
        <v>5446310.6022739038</v>
      </c>
      <c r="AU114" s="120">
        <f t="shared" si="16"/>
        <v>8391467.3351235241</v>
      </c>
      <c r="AV114" s="122">
        <f t="shared" si="17"/>
        <v>4</v>
      </c>
      <c r="AW114" s="122">
        <f t="shared" si="18"/>
        <v>2031</v>
      </c>
      <c r="BB114" s="55"/>
      <c r="BC114" s="6"/>
      <c r="BD114" s="6"/>
      <c r="BE114" s="6"/>
      <c r="BF114" s="12"/>
      <c r="BG114" s="6"/>
      <c r="BI114" s="1"/>
      <c r="BJ114" s="6"/>
      <c r="BL114" s="54"/>
    </row>
    <row r="115" spans="1:64" x14ac:dyDescent="0.35">
      <c r="A115" s="1">
        <f t="shared" si="10"/>
        <v>47969</v>
      </c>
      <c r="B115" s="91">
        <v>47983</v>
      </c>
      <c r="C115" s="45">
        <v>2759762.7328496198</v>
      </c>
      <c r="D115" s="45">
        <v>2246462.3307400998</v>
      </c>
      <c r="E115" s="92">
        <v>5006225.0635897201</v>
      </c>
      <c r="F115" s="33"/>
      <c r="G115" s="1">
        <f t="shared" si="19"/>
        <v>47969</v>
      </c>
      <c r="H115" s="1">
        <f t="shared" si="20"/>
        <v>47983</v>
      </c>
      <c r="I115" s="6">
        <v>0</v>
      </c>
      <c r="J115" s="6">
        <v>0</v>
      </c>
      <c r="K115" s="6">
        <v>0</v>
      </c>
      <c r="M115" s="1">
        <f t="shared" si="11"/>
        <v>47969</v>
      </c>
      <c r="N115" s="105">
        <v>47983</v>
      </c>
      <c r="O115" s="52">
        <v>185394</v>
      </c>
      <c r="P115" s="52">
        <v>3154480.1173998713</v>
      </c>
      <c r="Q115" s="106">
        <v>3339874.1173998713</v>
      </c>
      <c r="S115">
        <v>47969</v>
      </c>
      <c r="T115">
        <v>47983</v>
      </c>
      <c r="U115" s="31">
        <v>75528785.790000007</v>
      </c>
      <c r="V115" s="31">
        <v>15598439.257727601</v>
      </c>
      <c r="W115" s="31">
        <v>91127225.047727615</v>
      </c>
      <c r="Y115">
        <v>47969</v>
      </c>
      <c r="Z115">
        <v>47983</v>
      </c>
      <c r="AA115" s="31">
        <v>0</v>
      </c>
      <c r="AB115" s="31">
        <v>0</v>
      </c>
      <c r="AC115" s="31">
        <v>0</v>
      </c>
      <c r="AE115">
        <v>47969</v>
      </c>
      <c r="AF115">
        <v>47983</v>
      </c>
      <c r="AG115" s="31">
        <v>0</v>
      </c>
      <c r="AH115" s="31">
        <v>0</v>
      </c>
      <c r="AI115" s="31">
        <v>0</v>
      </c>
      <c r="AK115">
        <v>47969</v>
      </c>
      <c r="AL115">
        <v>47983</v>
      </c>
      <c r="AM115" s="31">
        <v>0</v>
      </c>
      <c r="AN115" s="31">
        <v>0</v>
      </c>
      <c r="AO115" s="31">
        <v>0</v>
      </c>
      <c r="AQ115" s="1">
        <f t="shared" si="12"/>
        <v>47969</v>
      </c>
      <c r="AR115" s="121">
        <f t="shared" si="13"/>
        <v>47983</v>
      </c>
      <c r="AS115" s="120">
        <f t="shared" si="14"/>
        <v>78473942.522849619</v>
      </c>
      <c r="AT115" s="120">
        <f t="shared" si="15"/>
        <v>20999381.705867574</v>
      </c>
      <c r="AU115" s="120">
        <f t="shared" si="16"/>
        <v>99473324.228717208</v>
      </c>
      <c r="AV115" s="122">
        <f t="shared" si="17"/>
        <v>5</v>
      </c>
      <c r="AW115" s="122">
        <f t="shared" si="18"/>
        <v>2031</v>
      </c>
      <c r="BB115" s="55"/>
      <c r="BC115" s="6"/>
      <c r="BD115" s="6"/>
      <c r="BE115" s="6"/>
      <c r="BF115" s="12"/>
      <c r="BG115" s="6"/>
      <c r="BI115" s="1"/>
      <c r="BJ115" s="6"/>
      <c r="BL115" s="54"/>
    </row>
    <row r="116" spans="1:64" x14ac:dyDescent="0.35">
      <c r="A116" s="1">
        <f t="shared" si="10"/>
        <v>48000</v>
      </c>
      <c r="B116" s="91">
        <v>48015</v>
      </c>
      <c r="C116" s="45">
        <v>2759762.7328496198</v>
      </c>
      <c r="D116" s="45">
        <v>2379805.4923151899</v>
      </c>
      <c r="E116" s="92">
        <v>5139568.2251648102</v>
      </c>
      <c r="F116" s="33"/>
      <c r="G116" s="1">
        <f t="shared" si="19"/>
        <v>48000</v>
      </c>
      <c r="H116" s="1">
        <f t="shared" si="20"/>
        <v>48015</v>
      </c>
      <c r="I116" s="6">
        <v>0</v>
      </c>
      <c r="J116" s="6">
        <v>0</v>
      </c>
      <c r="K116" s="6">
        <v>0</v>
      </c>
      <c r="M116" s="1">
        <f t="shared" si="11"/>
        <v>48000</v>
      </c>
      <c r="N116" s="105">
        <v>48014</v>
      </c>
      <c r="O116" s="52">
        <v>185394</v>
      </c>
      <c r="P116" s="52">
        <v>3259580.7870212356</v>
      </c>
      <c r="Q116" s="106">
        <v>3444974.7870212356</v>
      </c>
      <c r="S116">
        <v>48000</v>
      </c>
      <c r="T116">
        <v>48014</v>
      </c>
      <c r="U116" s="31">
        <v>0</v>
      </c>
      <c r="V116" s="31">
        <v>0</v>
      </c>
      <c r="W116" s="31">
        <v>0</v>
      </c>
      <c r="Y116">
        <v>48000</v>
      </c>
      <c r="Z116">
        <v>48014</v>
      </c>
      <c r="AA116" s="31">
        <v>0</v>
      </c>
      <c r="AB116" s="31">
        <v>0</v>
      </c>
      <c r="AC116" s="31">
        <v>0</v>
      </c>
      <c r="AE116">
        <v>48000</v>
      </c>
      <c r="AF116">
        <v>48014</v>
      </c>
      <c r="AG116" s="31">
        <v>0</v>
      </c>
      <c r="AH116" s="31">
        <v>0</v>
      </c>
      <c r="AI116" s="31">
        <v>0</v>
      </c>
      <c r="AK116">
        <v>48000</v>
      </c>
      <c r="AL116">
        <v>48014</v>
      </c>
      <c r="AM116" s="31">
        <v>0</v>
      </c>
      <c r="AN116" s="31">
        <v>0</v>
      </c>
      <c r="AO116" s="31">
        <v>0</v>
      </c>
      <c r="AQ116" s="1">
        <f t="shared" si="12"/>
        <v>48000</v>
      </c>
      <c r="AR116" s="121">
        <f t="shared" si="13"/>
        <v>48015</v>
      </c>
      <c r="AS116" s="120">
        <f t="shared" si="14"/>
        <v>2945156.7328496198</v>
      </c>
      <c r="AT116" s="120">
        <f t="shared" si="15"/>
        <v>5639386.2793364255</v>
      </c>
      <c r="AU116" s="120">
        <f t="shared" si="16"/>
        <v>8584543.0121860467</v>
      </c>
      <c r="AV116" s="122">
        <f t="shared" si="17"/>
        <v>6</v>
      </c>
      <c r="AW116" s="122">
        <f t="shared" si="18"/>
        <v>2031</v>
      </c>
      <c r="BB116" s="55"/>
      <c r="BC116" s="6"/>
      <c r="BD116" s="6"/>
      <c r="BE116" s="6"/>
      <c r="BF116" s="12"/>
      <c r="BG116" s="6"/>
      <c r="BI116" s="1"/>
      <c r="BJ116" s="6"/>
      <c r="BL116" s="54"/>
    </row>
    <row r="117" spans="1:64" x14ac:dyDescent="0.35">
      <c r="A117" s="1">
        <f t="shared" si="10"/>
        <v>48030</v>
      </c>
      <c r="B117" s="91">
        <v>48044</v>
      </c>
      <c r="C117" s="45">
        <v>2759762.7328496198</v>
      </c>
      <c r="D117" s="45">
        <v>2140790.46656432</v>
      </c>
      <c r="E117" s="92">
        <v>4900553.1994139403</v>
      </c>
      <c r="F117" s="33"/>
      <c r="G117" s="1">
        <f t="shared" si="19"/>
        <v>48030</v>
      </c>
      <c r="H117" s="1">
        <f t="shared" si="20"/>
        <v>48044</v>
      </c>
      <c r="I117" s="6">
        <v>0</v>
      </c>
      <c r="J117" s="6">
        <v>0</v>
      </c>
      <c r="K117" s="6">
        <v>0</v>
      </c>
      <c r="M117" s="1">
        <f t="shared" si="11"/>
        <v>48030</v>
      </c>
      <c r="N117" s="105">
        <v>48044</v>
      </c>
      <c r="O117" s="52">
        <v>185394</v>
      </c>
      <c r="P117" s="52">
        <v>3154392.4487871863</v>
      </c>
      <c r="Q117" s="106">
        <v>3339786.4487871863</v>
      </c>
      <c r="S117">
        <v>48030</v>
      </c>
      <c r="T117">
        <v>48044</v>
      </c>
      <c r="U117" s="31">
        <v>0</v>
      </c>
      <c r="V117" s="31">
        <v>0</v>
      </c>
      <c r="W117" s="31">
        <v>0</v>
      </c>
      <c r="Y117">
        <v>48030</v>
      </c>
      <c r="Z117">
        <v>48044</v>
      </c>
      <c r="AA117" s="31">
        <v>0</v>
      </c>
      <c r="AB117" s="31">
        <v>0</v>
      </c>
      <c r="AC117" s="31">
        <v>0</v>
      </c>
      <c r="AE117">
        <v>48030</v>
      </c>
      <c r="AF117">
        <v>48044</v>
      </c>
      <c r="AG117" s="31">
        <v>0</v>
      </c>
      <c r="AH117" s="31">
        <v>0</v>
      </c>
      <c r="AI117" s="31">
        <v>0</v>
      </c>
      <c r="AK117">
        <v>48030</v>
      </c>
      <c r="AL117">
        <v>48044</v>
      </c>
      <c r="AM117" s="31">
        <v>0</v>
      </c>
      <c r="AN117" s="31">
        <v>0</v>
      </c>
      <c r="AO117" s="31">
        <v>0</v>
      </c>
      <c r="AQ117" s="1">
        <f t="shared" si="12"/>
        <v>48030</v>
      </c>
      <c r="AR117" s="121">
        <f t="shared" si="13"/>
        <v>48044</v>
      </c>
      <c r="AS117" s="120">
        <f t="shared" si="14"/>
        <v>2945156.7328496198</v>
      </c>
      <c r="AT117" s="120">
        <f t="shared" si="15"/>
        <v>5295182.9153515063</v>
      </c>
      <c r="AU117" s="120">
        <f t="shared" si="16"/>
        <v>8240339.6482011266</v>
      </c>
      <c r="AV117" s="122">
        <f t="shared" si="17"/>
        <v>7</v>
      </c>
      <c r="AW117" s="122">
        <f t="shared" si="18"/>
        <v>2031</v>
      </c>
      <c r="BB117" s="55"/>
      <c r="BC117" s="6"/>
      <c r="BD117" s="6"/>
      <c r="BE117" s="6"/>
      <c r="BF117" s="12"/>
      <c r="BG117" s="6"/>
      <c r="BI117" s="1"/>
      <c r="BJ117" s="6"/>
      <c r="BL117" s="54"/>
    </row>
    <row r="118" spans="1:64" x14ac:dyDescent="0.35">
      <c r="A118" s="1">
        <f t="shared" si="10"/>
        <v>48061</v>
      </c>
      <c r="B118" s="91">
        <v>48075</v>
      </c>
      <c r="C118" s="45">
        <v>2759762.7328496198</v>
      </c>
      <c r="D118" s="45">
        <v>2272518.6180584002</v>
      </c>
      <c r="E118" s="92">
        <v>5032281.3509080205</v>
      </c>
      <c r="F118" s="33"/>
      <c r="G118" s="1">
        <f t="shared" si="19"/>
        <v>48061</v>
      </c>
      <c r="H118" s="1">
        <f t="shared" si="20"/>
        <v>48075</v>
      </c>
      <c r="I118" s="6">
        <v>0</v>
      </c>
      <c r="J118" s="6">
        <v>0</v>
      </c>
      <c r="K118" s="6">
        <v>0</v>
      </c>
      <c r="M118" s="1">
        <f t="shared" si="11"/>
        <v>48061</v>
      </c>
      <c r="N118" s="105">
        <v>48075</v>
      </c>
      <c r="O118" s="52">
        <v>185394</v>
      </c>
      <c r="P118" s="52">
        <v>3259876.6177193271</v>
      </c>
      <c r="Q118" s="106">
        <v>3445270.6177193271</v>
      </c>
      <c r="S118">
        <v>48061</v>
      </c>
      <c r="T118">
        <v>48075</v>
      </c>
      <c r="U118" s="31">
        <v>0</v>
      </c>
      <c r="V118" s="31">
        <v>0</v>
      </c>
      <c r="W118" s="31">
        <v>0</v>
      </c>
      <c r="Y118">
        <v>48061</v>
      </c>
      <c r="Z118">
        <v>48075</v>
      </c>
      <c r="AA118" s="31">
        <v>0</v>
      </c>
      <c r="AB118" s="31">
        <v>0</v>
      </c>
      <c r="AC118" s="31">
        <v>0</v>
      </c>
      <c r="AE118">
        <v>48061</v>
      </c>
      <c r="AF118">
        <v>48075</v>
      </c>
      <c r="AG118" s="31">
        <v>0</v>
      </c>
      <c r="AH118" s="31">
        <v>0</v>
      </c>
      <c r="AI118" s="31">
        <v>0</v>
      </c>
      <c r="AK118">
        <v>48061</v>
      </c>
      <c r="AL118">
        <v>48075</v>
      </c>
      <c r="AM118" s="31">
        <v>0</v>
      </c>
      <c r="AN118" s="31">
        <v>0</v>
      </c>
      <c r="AO118" s="31">
        <v>0</v>
      </c>
      <c r="AQ118" s="1">
        <f t="shared" si="12"/>
        <v>48061</v>
      </c>
      <c r="AR118" s="121">
        <f t="shared" si="13"/>
        <v>48075</v>
      </c>
      <c r="AS118" s="120">
        <f t="shared" si="14"/>
        <v>2945156.7328496198</v>
      </c>
      <c r="AT118" s="120">
        <f t="shared" si="15"/>
        <v>5532395.2357777273</v>
      </c>
      <c r="AU118" s="120">
        <f t="shared" si="16"/>
        <v>8477551.9686273485</v>
      </c>
      <c r="AV118" s="122">
        <f t="shared" si="17"/>
        <v>8</v>
      </c>
      <c r="AW118" s="122">
        <f t="shared" si="18"/>
        <v>2031</v>
      </c>
      <c r="BB118" s="55"/>
      <c r="BC118" s="6"/>
      <c r="BD118" s="6"/>
      <c r="BE118" s="6"/>
      <c r="BF118" s="12"/>
      <c r="BG118" s="6"/>
      <c r="BI118" s="1"/>
      <c r="BJ118" s="6"/>
      <c r="BL118" s="54"/>
    </row>
    <row r="119" spans="1:64" x14ac:dyDescent="0.35">
      <c r="A119" s="1">
        <f t="shared" si="10"/>
        <v>48092</v>
      </c>
      <c r="B119" s="91">
        <v>48106</v>
      </c>
      <c r="C119" s="45">
        <v>2759762.7328496198</v>
      </c>
      <c r="D119" s="45">
        <v>2256169.5632522302</v>
      </c>
      <c r="E119" s="92">
        <v>5015932.2961018495</v>
      </c>
      <c r="F119" s="33"/>
      <c r="G119" s="1">
        <f t="shared" si="19"/>
        <v>48092</v>
      </c>
      <c r="H119" s="1">
        <f t="shared" si="20"/>
        <v>48106</v>
      </c>
      <c r="I119" s="6">
        <v>0</v>
      </c>
      <c r="J119" s="6">
        <v>0</v>
      </c>
      <c r="K119" s="6">
        <v>0</v>
      </c>
      <c r="M119" s="1">
        <f t="shared" si="11"/>
        <v>48092</v>
      </c>
      <c r="N119" s="105">
        <v>48106</v>
      </c>
      <c r="O119" s="52">
        <v>185394</v>
      </c>
      <c r="P119" s="52">
        <v>3260731.7412803937</v>
      </c>
      <c r="Q119" s="106">
        <v>3446125.7412803937</v>
      </c>
      <c r="S119">
        <v>48092</v>
      </c>
      <c r="T119">
        <v>48106</v>
      </c>
      <c r="U119" s="31">
        <v>0</v>
      </c>
      <c r="V119" s="31">
        <v>0</v>
      </c>
      <c r="W119" s="31">
        <v>0</v>
      </c>
      <c r="Y119">
        <v>48092</v>
      </c>
      <c r="Z119">
        <v>48106</v>
      </c>
      <c r="AA119" s="31">
        <v>48230000</v>
      </c>
      <c r="AB119" s="31">
        <v>13797887.638583099</v>
      </c>
      <c r="AC119" s="31">
        <v>62027887.638583101</v>
      </c>
      <c r="AE119">
        <v>48092</v>
      </c>
      <c r="AF119">
        <v>48106</v>
      </c>
      <c r="AG119" s="31">
        <v>7000000</v>
      </c>
      <c r="AH119" s="31">
        <v>640477.45724684699</v>
      </c>
      <c r="AI119" s="31">
        <v>7640477.4572468475</v>
      </c>
      <c r="AK119">
        <v>48092</v>
      </c>
      <c r="AL119">
        <v>48106</v>
      </c>
      <c r="AM119" s="31">
        <v>26500000</v>
      </c>
      <c r="AN119" s="31">
        <v>1454798.79574641</v>
      </c>
      <c r="AO119" s="31">
        <v>27954798.795746408</v>
      </c>
      <c r="AQ119" s="1">
        <f t="shared" si="12"/>
        <v>48092</v>
      </c>
      <c r="AR119" s="121">
        <f t="shared" si="13"/>
        <v>48106</v>
      </c>
      <c r="AS119" s="120">
        <f t="shared" si="14"/>
        <v>84675156.732849628</v>
      </c>
      <c r="AT119" s="120">
        <f t="shared" si="15"/>
        <v>21410065.196108978</v>
      </c>
      <c r="AU119" s="120">
        <f t="shared" si="16"/>
        <v>106085221.92895859</v>
      </c>
      <c r="AV119" s="122">
        <f t="shared" si="17"/>
        <v>9</v>
      </c>
      <c r="AW119" s="122">
        <f t="shared" si="18"/>
        <v>2031</v>
      </c>
      <c r="BB119" s="55"/>
      <c r="BC119" s="6"/>
      <c r="BD119" s="6"/>
      <c r="BE119" s="6"/>
      <c r="BF119" s="12"/>
      <c r="BG119" s="6"/>
      <c r="BI119" s="1"/>
      <c r="BJ119" s="6"/>
      <c r="BL119" s="54"/>
    </row>
    <row r="120" spans="1:64" x14ac:dyDescent="0.35">
      <c r="A120" s="1">
        <f t="shared" si="10"/>
        <v>48122</v>
      </c>
      <c r="B120" s="91">
        <v>48136</v>
      </c>
      <c r="C120" s="45">
        <v>2759762.7328496198</v>
      </c>
      <c r="D120" s="45">
        <v>2167361.5444464399</v>
      </c>
      <c r="E120" s="92">
        <v>4927124.2772960598</v>
      </c>
      <c r="F120" s="33"/>
      <c r="G120" s="1">
        <f t="shared" si="19"/>
        <v>48122</v>
      </c>
      <c r="H120" s="1">
        <f t="shared" si="20"/>
        <v>48136</v>
      </c>
      <c r="I120" s="6">
        <v>0</v>
      </c>
      <c r="J120" s="6">
        <v>0</v>
      </c>
      <c r="K120" s="6">
        <v>0</v>
      </c>
      <c r="M120" s="1">
        <f t="shared" si="11"/>
        <v>48122</v>
      </c>
      <c r="N120" s="105">
        <v>48136</v>
      </c>
      <c r="O120" s="52">
        <v>185394</v>
      </c>
      <c r="P120" s="52">
        <v>3156464.9072350888</v>
      </c>
      <c r="Q120" s="106">
        <v>3341858.9072350888</v>
      </c>
      <c r="S120">
        <v>48122</v>
      </c>
      <c r="T120">
        <v>48136</v>
      </c>
      <c r="U120" s="31">
        <v>0</v>
      </c>
      <c r="V120" s="31">
        <v>0</v>
      </c>
      <c r="W120" s="31">
        <v>0</v>
      </c>
      <c r="Y120">
        <v>48122</v>
      </c>
      <c r="Z120">
        <v>48136</v>
      </c>
      <c r="AA120" s="31">
        <v>0</v>
      </c>
      <c r="AB120" s="31">
        <v>0</v>
      </c>
      <c r="AC120" s="31">
        <v>0</v>
      </c>
      <c r="AE120">
        <v>48122</v>
      </c>
      <c r="AF120">
        <v>48136</v>
      </c>
      <c r="AG120" s="31">
        <v>0</v>
      </c>
      <c r="AH120" s="31">
        <v>0</v>
      </c>
      <c r="AI120" s="31">
        <v>0</v>
      </c>
      <c r="AK120">
        <v>48122</v>
      </c>
      <c r="AL120">
        <v>48136</v>
      </c>
      <c r="AM120" s="31">
        <v>0</v>
      </c>
      <c r="AN120" s="31">
        <v>0</v>
      </c>
      <c r="AO120" s="31">
        <v>0</v>
      </c>
      <c r="AQ120" s="1">
        <f t="shared" si="12"/>
        <v>48122</v>
      </c>
      <c r="AR120" s="121">
        <f t="shared" si="13"/>
        <v>48136</v>
      </c>
      <c r="AS120" s="120">
        <f t="shared" si="14"/>
        <v>2945156.7328496198</v>
      </c>
      <c r="AT120" s="120">
        <f t="shared" si="15"/>
        <v>5323826.4516815282</v>
      </c>
      <c r="AU120" s="120">
        <f t="shared" si="16"/>
        <v>8268983.1845311485</v>
      </c>
      <c r="AV120" s="122">
        <f t="shared" si="17"/>
        <v>10</v>
      </c>
      <c r="AW120" s="122">
        <f t="shared" si="18"/>
        <v>2031</v>
      </c>
      <c r="BB120" s="55"/>
      <c r="BC120" s="6"/>
      <c r="BD120" s="6"/>
      <c r="BE120" s="6"/>
      <c r="BF120" s="12"/>
      <c r="BG120" s="6"/>
      <c r="BI120" s="1"/>
      <c r="BJ120" s="6"/>
      <c r="BL120" s="54"/>
    </row>
    <row r="121" spans="1:64" x14ac:dyDescent="0.35">
      <c r="A121" s="1">
        <f t="shared" si="10"/>
        <v>48153</v>
      </c>
      <c r="B121" s="91">
        <v>48169</v>
      </c>
      <c r="C121" s="45">
        <v>2759762.7328496198</v>
      </c>
      <c r="D121" s="45">
        <v>2367372.70877362</v>
      </c>
      <c r="E121" s="92">
        <v>5127135.4416232398</v>
      </c>
      <c r="F121" s="33"/>
      <c r="G121" s="1">
        <f t="shared" si="19"/>
        <v>48153</v>
      </c>
      <c r="H121" s="1">
        <f t="shared" si="20"/>
        <v>48169</v>
      </c>
      <c r="I121" s="6">
        <v>0</v>
      </c>
      <c r="J121" s="6">
        <v>0</v>
      </c>
      <c r="K121" s="6">
        <v>0</v>
      </c>
      <c r="M121" s="1">
        <f t="shared" si="11"/>
        <v>48153</v>
      </c>
      <c r="N121" s="105">
        <v>48167</v>
      </c>
      <c r="O121" s="52">
        <v>185394</v>
      </c>
      <c r="P121" s="52">
        <v>3262614.6049709395</v>
      </c>
      <c r="Q121" s="106">
        <v>3448008.6049709395</v>
      </c>
      <c r="S121">
        <v>48153</v>
      </c>
      <c r="T121">
        <v>48167</v>
      </c>
      <c r="U121" s="31">
        <v>37726696.803999998</v>
      </c>
      <c r="V121" s="31">
        <v>14498146.2624046</v>
      </c>
      <c r="W121" s="31">
        <v>52224843.066404596</v>
      </c>
      <c r="Y121">
        <v>48153</v>
      </c>
      <c r="Z121">
        <v>48167</v>
      </c>
      <c r="AA121" s="31">
        <v>0</v>
      </c>
      <c r="AB121" s="31">
        <v>0</v>
      </c>
      <c r="AC121" s="31">
        <v>0</v>
      </c>
      <c r="AE121">
        <v>48153</v>
      </c>
      <c r="AF121">
        <v>48167</v>
      </c>
      <c r="AG121" s="31">
        <v>0</v>
      </c>
      <c r="AH121" s="31">
        <v>0</v>
      </c>
      <c r="AI121" s="31">
        <v>0</v>
      </c>
      <c r="AK121">
        <v>48153</v>
      </c>
      <c r="AL121">
        <v>48167</v>
      </c>
      <c r="AM121" s="31">
        <v>0</v>
      </c>
      <c r="AN121" s="31">
        <v>0</v>
      </c>
      <c r="AO121" s="31">
        <v>0</v>
      </c>
      <c r="AQ121" s="1">
        <f t="shared" si="12"/>
        <v>48153</v>
      </c>
      <c r="AR121" s="121">
        <f t="shared" ref="AR121:AR122" si="21">B121</f>
        <v>48169</v>
      </c>
      <c r="AS121" s="120">
        <f t="shared" si="14"/>
        <v>40671853.536849618</v>
      </c>
      <c r="AT121" s="120">
        <f t="shared" si="15"/>
        <v>20128133.576149158</v>
      </c>
      <c r="AU121" s="120">
        <f t="shared" si="16"/>
        <v>60799987.112998776</v>
      </c>
      <c r="AV121" s="122">
        <f t="shared" si="17"/>
        <v>11</v>
      </c>
      <c r="AW121" s="122">
        <f t="shared" si="18"/>
        <v>2031</v>
      </c>
      <c r="BB121" s="55"/>
      <c r="BC121" s="6"/>
      <c r="BD121" s="6"/>
      <c r="BE121" s="6"/>
      <c r="BF121" s="12"/>
      <c r="BG121" s="6"/>
      <c r="BI121" s="1"/>
      <c r="BJ121" s="6"/>
      <c r="BL121" s="54"/>
    </row>
    <row r="122" spans="1:64" ht="15" thickBot="1" x14ac:dyDescent="0.4">
      <c r="A122" s="1">
        <f t="shared" si="10"/>
        <v>48183</v>
      </c>
      <c r="B122" s="93">
        <v>48197</v>
      </c>
      <c r="C122" s="94">
        <v>2759762.7328496198</v>
      </c>
      <c r="D122" s="94">
        <v>1992959.69901908</v>
      </c>
      <c r="E122" s="92">
        <v>4752722.4318687003</v>
      </c>
      <c r="F122" s="33"/>
      <c r="G122" s="1">
        <f t="shared" si="19"/>
        <v>48183</v>
      </c>
      <c r="H122" s="1">
        <f t="shared" si="20"/>
        <v>48197</v>
      </c>
      <c r="I122" s="6">
        <v>0</v>
      </c>
      <c r="J122" s="6">
        <v>0</v>
      </c>
      <c r="K122" s="6">
        <v>0</v>
      </c>
      <c r="M122" s="1">
        <f t="shared" si="11"/>
        <v>48183</v>
      </c>
      <c r="N122" s="107">
        <v>48197</v>
      </c>
      <c r="O122" s="108">
        <v>185394</v>
      </c>
      <c r="P122" s="108">
        <v>3158386.8605061318</v>
      </c>
      <c r="Q122" s="106">
        <v>3343780.8605061318</v>
      </c>
      <c r="S122">
        <v>48183</v>
      </c>
      <c r="T122">
        <v>48197</v>
      </c>
      <c r="U122" s="31">
        <v>0</v>
      </c>
      <c r="V122" s="31">
        <v>0</v>
      </c>
      <c r="W122" s="31">
        <v>0</v>
      </c>
      <c r="Y122">
        <v>48183</v>
      </c>
      <c r="Z122">
        <v>48197</v>
      </c>
      <c r="AA122" s="31">
        <v>0</v>
      </c>
      <c r="AB122" s="31">
        <v>0</v>
      </c>
      <c r="AC122" s="31">
        <v>0</v>
      </c>
      <c r="AE122">
        <v>48183</v>
      </c>
      <c r="AF122">
        <v>48197</v>
      </c>
      <c r="AG122" s="31">
        <v>0</v>
      </c>
      <c r="AH122" s="31">
        <v>0</v>
      </c>
      <c r="AI122" s="31">
        <v>0</v>
      </c>
      <c r="AK122">
        <v>48183</v>
      </c>
      <c r="AL122">
        <v>48197</v>
      </c>
      <c r="AM122" s="31">
        <v>0</v>
      </c>
      <c r="AN122" s="31">
        <v>0</v>
      </c>
      <c r="AO122" s="31">
        <v>0</v>
      </c>
      <c r="AQ122" s="1">
        <f t="shared" si="12"/>
        <v>48183</v>
      </c>
      <c r="AR122" s="121">
        <f t="shared" si="21"/>
        <v>48197</v>
      </c>
      <c r="AS122" s="120">
        <f t="shared" si="14"/>
        <v>2945156.7328496198</v>
      </c>
      <c r="AT122" s="120">
        <f t="shared" si="15"/>
        <v>5151346.5595252123</v>
      </c>
      <c r="AU122" s="120">
        <f t="shared" si="16"/>
        <v>8096503.2923748326</v>
      </c>
      <c r="AV122" s="122">
        <f t="shared" si="17"/>
        <v>12</v>
      </c>
      <c r="AW122" s="122">
        <f t="shared" si="18"/>
        <v>2031</v>
      </c>
      <c r="BB122" s="55"/>
      <c r="BC122" s="6"/>
      <c r="BD122" s="6"/>
      <c r="BE122" s="6"/>
      <c r="BF122" s="12"/>
      <c r="BG122" s="6"/>
      <c r="BI122" s="1"/>
      <c r="BJ122" s="6"/>
      <c r="BL122" s="54"/>
    </row>
    <row r="123" spans="1:64" x14ac:dyDescent="0.35">
      <c r="B123"/>
      <c r="C123" s="31"/>
      <c r="D123" s="31"/>
      <c r="E123" s="31"/>
      <c r="H123" s="1"/>
      <c r="I123" s="6"/>
      <c r="J123" s="6"/>
      <c r="K123" s="6"/>
      <c r="N123" s="49"/>
      <c r="O123" s="31"/>
      <c r="P123" s="31"/>
      <c r="Q123" s="31"/>
      <c r="U123" s="31"/>
      <c r="V123" s="31"/>
      <c r="W123" s="31"/>
      <c r="Z123"/>
      <c r="AA123" s="31"/>
      <c r="AB123" s="31"/>
      <c r="AC123" s="31"/>
      <c r="AF123"/>
      <c r="AG123" s="31"/>
      <c r="AH123" s="31"/>
      <c r="AI123" s="31"/>
      <c r="AM123" s="31"/>
      <c r="AN123" s="31"/>
      <c r="AO123" s="31"/>
      <c r="AR123" s="1"/>
      <c r="AS123" s="31"/>
      <c r="AT123" s="31"/>
      <c r="AU123" s="31"/>
      <c r="AV123" s="122"/>
      <c r="AW123" s="122"/>
      <c r="BB123" s="55"/>
      <c r="BF123" s="12"/>
      <c r="BG123" s="6"/>
      <c r="BI123" s="1"/>
      <c r="BJ123" s="6"/>
      <c r="BL123" s="54"/>
    </row>
    <row r="124" spans="1:64" x14ac:dyDescent="0.35">
      <c r="B124"/>
      <c r="C124" s="31"/>
      <c r="D124" s="31"/>
      <c r="E124" s="31"/>
      <c r="H124" s="1"/>
      <c r="I124" s="6"/>
      <c r="J124" s="6"/>
      <c r="K124" s="6"/>
      <c r="N124" s="49"/>
      <c r="O124" s="31"/>
      <c r="P124" s="31"/>
      <c r="Q124" s="31"/>
      <c r="U124" s="31"/>
      <c r="V124" s="31"/>
      <c r="W124" s="31"/>
      <c r="Z124"/>
      <c r="AA124" s="31"/>
      <c r="AB124" s="31"/>
      <c r="AC124" s="31"/>
      <c r="AF124"/>
      <c r="AG124" s="31"/>
      <c r="AH124" s="31"/>
      <c r="AI124" s="31"/>
      <c r="AM124" s="31"/>
      <c r="AN124" s="31"/>
      <c r="AO124" s="31"/>
      <c r="AR124" s="1"/>
      <c r="AS124" s="31"/>
      <c r="AT124" s="31"/>
      <c r="AU124" s="31"/>
      <c r="AV124" s="122"/>
      <c r="AW124" s="122"/>
      <c r="BB124" s="55"/>
      <c r="BF124" s="12"/>
      <c r="BG124" s="6"/>
      <c r="BI124" s="1"/>
      <c r="BJ124" s="6"/>
      <c r="BL124" s="54"/>
    </row>
    <row r="125" spans="1:64" x14ac:dyDescent="0.35">
      <c r="B125"/>
      <c r="C125" s="31"/>
      <c r="D125" s="31"/>
      <c r="E125" s="31"/>
      <c r="H125" s="1"/>
      <c r="I125" s="6"/>
      <c r="J125" s="6"/>
      <c r="K125" s="6"/>
      <c r="N125" s="49"/>
      <c r="O125" s="31"/>
      <c r="P125" s="31"/>
      <c r="Q125" s="31"/>
      <c r="U125" s="31"/>
      <c r="V125" s="31"/>
      <c r="W125" s="31"/>
      <c r="Z125"/>
      <c r="AA125" s="31"/>
      <c r="AB125" s="31"/>
      <c r="AC125" s="31"/>
      <c r="AF125"/>
      <c r="AG125" s="31"/>
      <c r="AH125" s="31"/>
      <c r="AI125" s="31"/>
      <c r="AM125" s="31"/>
      <c r="AN125" s="31"/>
      <c r="AO125" s="31"/>
      <c r="AR125" s="1"/>
      <c r="AS125" s="31"/>
      <c r="AT125" s="31"/>
      <c r="AU125" s="31"/>
      <c r="AV125" s="122"/>
      <c r="AW125" s="122"/>
      <c r="BB125" s="55"/>
      <c r="BF125" s="12"/>
      <c r="BG125" s="6"/>
      <c r="BI125" s="1"/>
      <c r="BJ125" s="6"/>
      <c r="BL125" s="54"/>
    </row>
    <row r="126" spans="1:64" x14ac:dyDescent="0.35">
      <c r="B126"/>
      <c r="C126" s="31"/>
      <c r="D126" s="31"/>
      <c r="E126" s="31"/>
      <c r="H126" s="1"/>
      <c r="I126" s="6"/>
      <c r="J126" s="6"/>
      <c r="K126" s="6"/>
      <c r="N126" s="49"/>
      <c r="O126" s="31"/>
      <c r="P126" s="31"/>
      <c r="Q126" s="31"/>
      <c r="U126" s="31"/>
      <c r="V126" s="31"/>
      <c r="W126" s="31"/>
      <c r="Z126"/>
      <c r="AA126" s="31"/>
      <c r="AB126" s="31"/>
      <c r="AC126" s="31"/>
      <c r="AF126"/>
      <c r="AG126" s="31"/>
      <c r="AH126" s="31"/>
      <c r="AI126" s="31"/>
      <c r="AM126" s="31"/>
      <c r="AN126" s="31"/>
      <c r="AO126" s="31"/>
      <c r="AR126" s="1"/>
      <c r="AS126" s="31"/>
      <c r="AT126" s="31"/>
      <c r="AU126" s="31"/>
      <c r="AV126" s="122"/>
      <c r="AW126" s="122"/>
      <c r="BB126" s="55"/>
      <c r="BF126" s="12"/>
      <c r="BG126" s="6"/>
      <c r="BI126" s="1"/>
      <c r="BJ126" s="6"/>
      <c r="BL126" s="54"/>
    </row>
    <row r="127" spans="1:64" x14ac:dyDescent="0.35">
      <c r="B127"/>
      <c r="C127" s="31"/>
      <c r="D127" s="31"/>
      <c r="E127" s="31"/>
      <c r="H127" s="1"/>
      <c r="I127" s="6"/>
      <c r="J127" s="6"/>
      <c r="K127" s="6"/>
      <c r="N127" s="49"/>
      <c r="O127" s="31"/>
      <c r="P127" s="31"/>
      <c r="Q127" s="31"/>
      <c r="U127" s="31"/>
      <c r="V127" s="31"/>
      <c r="W127" s="31"/>
      <c r="Z127"/>
      <c r="AA127" s="31"/>
      <c r="AB127" s="31"/>
      <c r="AC127" s="31"/>
      <c r="AF127"/>
      <c r="AG127" s="31"/>
      <c r="AH127" s="31"/>
      <c r="AI127" s="31"/>
      <c r="AM127" s="31"/>
      <c r="AN127" s="31"/>
      <c r="AO127" s="31"/>
      <c r="AR127" s="1"/>
      <c r="AS127" s="31"/>
      <c r="AT127" s="31"/>
      <c r="AU127" s="31"/>
      <c r="AV127" s="122"/>
      <c r="AW127" s="122"/>
      <c r="BB127" s="55"/>
      <c r="BF127" s="12"/>
      <c r="BG127" s="6"/>
      <c r="BI127" s="1"/>
      <c r="BJ127" s="6"/>
      <c r="BL127" s="54"/>
    </row>
    <row r="128" spans="1:64" x14ac:dyDescent="0.35">
      <c r="B128"/>
      <c r="C128" s="31"/>
      <c r="D128" s="31"/>
      <c r="E128" s="31"/>
      <c r="H128" s="1"/>
      <c r="I128" s="6"/>
      <c r="J128" s="6"/>
      <c r="K128" s="6"/>
      <c r="N128" s="49"/>
      <c r="O128" s="31"/>
      <c r="P128" s="31"/>
      <c r="Q128" s="31"/>
      <c r="U128" s="31"/>
      <c r="V128" s="31"/>
      <c r="W128" s="31"/>
      <c r="Z128"/>
      <c r="AA128" s="31"/>
      <c r="AB128" s="31"/>
      <c r="AC128" s="31"/>
      <c r="AF128"/>
      <c r="AG128" s="31"/>
      <c r="AH128" s="31"/>
      <c r="AI128" s="31"/>
      <c r="AM128" s="31"/>
      <c r="AN128" s="31"/>
      <c r="AO128" s="31"/>
      <c r="AR128" s="1"/>
      <c r="AS128" s="31"/>
      <c r="AT128" s="31"/>
      <c r="AU128" s="31"/>
      <c r="AV128" s="122"/>
      <c r="AW128" s="122"/>
      <c r="BB128" s="55"/>
      <c r="BF128" s="12"/>
      <c r="BG128" s="6"/>
      <c r="BI128" s="1"/>
      <c r="BJ128" s="6"/>
      <c r="BL128" s="54"/>
    </row>
    <row r="129" spans="2:64" x14ac:dyDescent="0.35">
      <c r="B129"/>
      <c r="C129" s="31"/>
      <c r="D129" s="31"/>
      <c r="E129" s="31"/>
      <c r="H129" s="1"/>
      <c r="I129" s="6"/>
      <c r="J129" s="6"/>
      <c r="K129" s="6"/>
      <c r="N129" s="49"/>
      <c r="O129" s="31"/>
      <c r="P129" s="31"/>
      <c r="Q129" s="31"/>
      <c r="U129" s="31"/>
      <c r="V129" s="31"/>
      <c r="W129" s="31"/>
      <c r="Z129"/>
      <c r="AA129" s="31"/>
      <c r="AB129" s="31"/>
      <c r="AC129" s="31"/>
      <c r="AF129"/>
      <c r="AG129" s="31"/>
      <c r="AH129" s="31"/>
      <c r="AI129" s="31"/>
      <c r="AM129" s="31"/>
      <c r="AN129" s="31"/>
      <c r="AO129" s="31"/>
      <c r="AR129" s="1"/>
      <c r="AS129" s="31"/>
      <c r="AT129" s="31"/>
      <c r="AU129" s="31"/>
      <c r="AV129" s="122"/>
      <c r="AW129" s="122"/>
      <c r="BB129" s="55"/>
      <c r="BF129" s="12"/>
      <c r="BG129" s="6"/>
      <c r="BI129" s="1"/>
      <c r="BJ129" s="6"/>
      <c r="BL129" s="54"/>
    </row>
    <row r="130" spans="2:64" x14ac:dyDescent="0.35">
      <c r="B130"/>
      <c r="C130" s="31"/>
      <c r="D130" s="31"/>
      <c r="E130" s="31"/>
      <c r="H130" s="1"/>
      <c r="I130" s="6"/>
      <c r="J130" s="6"/>
      <c r="K130" s="6"/>
      <c r="N130" s="49"/>
      <c r="O130" s="31"/>
      <c r="P130" s="31"/>
      <c r="Q130" s="31"/>
      <c r="U130" s="31"/>
      <c r="V130" s="31"/>
      <c r="W130" s="31"/>
      <c r="Z130"/>
      <c r="AA130" s="31"/>
      <c r="AB130" s="31"/>
      <c r="AC130" s="31"/>
      <c r="AF130"/>
      <c r="AG130" s="31"/>
      <c r="AH130" s="31"/>
      <c r="AI130" s="31"/>
      <c r="AM130" s="31"/>
      <c r="AN130" s="31"/>
      <c r="AO130" s="31"/>
      <c r="AR130" s="1"/>
      <c r="AS130" s="31"/>
      <c r="AT130" s="31"/>
      <c r="AU130" s="31"/>
      <c r="AV130" s="122"/>
      <c r="AW130" s="122"/>
      <c r="BB130" s="55"/>
      <c r="BF130" s="12"/>
      <c r="BG130" s="6"/>
      <c r="BI130" s="1"/>
      <c r="BJ130" s="6"/>
      <c r="BL130" s="54"/>
    </row>
    <row r="131" spans="2:64" x14ac:dyDescent="0.35">
      <c r="B131"/>
      <c r="C131" s="31"/>
      <c r="D131" s="31"/>
      <c r="E131" s="31"/>
      <c r="H131" s="1"/>
      <c r="I131" s="6"/>
      <c r="J131" s="6"/>
      <c r="K131" s="6"/>
      <c r="N131" s="49"/>
      <c r="O131" s="31"/>
      <c r="P131" s="31"/>
      <c r="Q131" s="31"/>
      <c r="U131" s="31"/>
      <c r="V131" s="31"/>
      <c r="W131" s="31"/>
      <c r="Z131"/>
      <c r="AA131" s="31"/>
      <c r="AB131" s="31"/>
      <c r="AC131" s="31"/>
      <c r="AF131"/>
      <c r="AG131" s="31"/>
      <c r="AH131" s="31"/>
      <c r="AI131" s="31"/>
      <c r="AM131" s="31"/>
      <c r="AN131" s="31"/>
      <c r="AO131" s="31"/>
      <c r="AR131" s="1"/>
      <c r="AS131" s="31"/>
      <c r="AT131" s="31"/>
      <c r="AU131" s="31"/>
      <c r="AV131" s="122"/>
      <c r="AW131" s="122"/>
      <c r="BB131" s="55"/>
      <c r="BF131" s="12"/>
      <c r="BG131" s="6"/>
      <c r="BI131" s="1"/>
      <c r="BJ131" s="6"/>
      <c r="BL131" s="54"/>
    </row>
    <row r="132" spans="2:64" x14ac:dyDescent="0.35">
      <c r="B132"/>
      <c r="C132" s="31"/>
      <c r="D132" s="31"/>
      <c r="E132" s="31"/>
      <c r="H132" s="1"/>
      <c r="I132" s="6"/>
      <c r="J132" s="6"/>
      <c r="K132" s="6"/>
      <c r="N132" s="49"/>
      <c r="O132" s="31"/>
      <c r="P132" s="31"/>
      <c r="Q132" s="31"/>
      <c r="U132" s="31"/>
      <c r="V132" s="31"/>
      <c r="W132" s="31"/>
      <c r="Z132"/>
      <c r="AA132" s="31"/>
      <c r="AB132" s="31"/>
      <c r="AC132" s="31"/>
      <c r="AF132"/>
      <c r="AG132" s="31"/>
      <c r="AH132" s="31"/>
      <c r="AI132" s="31"/>
      <c r="AR132" s="1"/>
      <c r="AS132" s="31"/>
      <c r="AT132" s="31"/>
      <c r="AU132" s="31"/>
      <c r="AV132" s="122"/>
      <c r="AW132" s="122"/>
      <c r="BB132" s="55"/>
      <c r="BF132" s="12"/>
      <c r="BG132" s="6"/>
      <c r="BI132" s="1"/>
      <c r="BJ132" s="6"/>
      <c r="BL132" s="54"/>
    </row>
    <row r="133" spans="2:64" x14ac:dyDescent="0.35">
      <c r="B133"/>
      <c r="C133" s="31"/>
      <c r="D133" s="31"/>
      <c r="E133" s="31"/>
      <c r="H133" s="1"/>
      <c r="I133" s="6"/>
      <c r="J133" s="6"/>
      <c r="K133" s="6"/>
      <c r="N133" s="49"/>
      <c r="O133" s="31"/>
      <c r="P133" s="31"/>
      <c r="Q133" s="31"/>
      <c r="U133" s="31"/>
      <c r="V133" s="31"/>
      <c r="W133" s="31"/>
      <c r="Z133"/>
      <c r="AA133" s="31"/>
      <c r="AB133" s="31"/>
      <c r="AC133" s="31"/>
      <c r="AF133"/>
      <c r="AG133" s="31"/>
      <c r="AH133" s="31"/>
      <c r="AI133" s="31"/>
      <c r="AR133" s="1"/>
      <c r="AS133" s="31"/>
      <c r="AT133" s="31"/>
      <c r="AU133" s="31"/>
      <c r="AV133" s="122"/>
      <c r="AW133" s="122"/>
      <c r="BB133" s="55"/>
      <c r="BF133" s="12"/>
      <c r="BG133" s="6"/>
      <c r="BI133" s="1"/>
      <c r="BJ133" s="6"/>
      <c r="BL133" s="54"/>
    </row>
    <row r="134" spans="2:64" x14ac:dyDescent="0.35">
      <c r="B134"/>
      <c r="C134" s="31"/>
      <c r="D134" s="31"/>
      <c r="E134" s="31"/>
      <c r="H134" s="1"/>
      <c r="I134" s="6"/>
      <c r="J134" s="6"/>
      <c r="K134" s="6"/>
      <c r="N134" s="49"/>
      <c r="O134" s="31"/>
      <c r="P134" s="31"/>
      <c r="Q134" s="31"/>
      <c r="U134" s="31"/>
      <c r="V134" s="31"/>
      <c r="W134" s="31"/>
      <c r="Z134"/>
      <c r="AA134" s="31"/>
      <c r="AB134" s="31"/>
      <c r="AC134" s="31"/>
      <c r="AF134"/>
      <c r="AG134" s="31"/>
      <c r="AH134" s="31"/>
      <c r="AI134" s="31"/>
      <c r="AR134" s="1"/>
      <c r="AS134" s="31"/>
      <c r="AT134" s="31"/>
      <c r="AU134" s="31"/>
      <c r="AV134" s="122"/>
      <c r="AW134" s="122"/>
      <c r="BB134" s="55"/>
      <c r="BF134" s="12"/>
      <c r="BG134" s="6"/>
      <c r="BI134" s="1"/>
      <c r="BJ134" s="6"/>
      <c r="BL134" s="54"/>
    </row>
    <row r="135" spans="2:64" x14ac:dyDescent="0.35">
      <c r="B135"/>
      <c r="C135" s="31"/>
      <c r="D135" s="31"/>
      <c r="E135" s="31"/>
      <c r="H135" s="1"/>
      <c r="I135" s="6"/>
      <c r="J135" s="6"/>
      <c r="K135" s="6"/>
      <c r="N135" s="49"/>
      <c r="O135" s="31"/>
      <c r="P135" s="31"/>
      <c r="Q135" s="31"/>
      <c r="U135" s="31"/>
      <c r="V135" s="31"/>
      <c r="W135" s="31"/>
      <c r="Z135"/>
      <c r="AA135" s="31"/>
      <c r="AB135" s="31"/>
      <c r="AC135" s="31"/>
      <c r="AF135"/>
      <c r="AG135" s="31"/>
      <c r="AH135" s="31"/>
      <c r="AI135" s="31"/>
      <c r="AR135" s="1"/>
      <c r="AS135" s="31"/>
      <c r="AT135" s="31"/>
      <c r="AU135" s="31"/>
      <c r="AV135" s="122"/>
      <c r="AW135" s="122"/>
      <c r="BB135" s="55"/>
      <c r="BF135" s="12"/>
      <c r="BG135" s="6"/>
      <c r="BI135" s="1"/>
      <c r="BJ135" s="6"/>
      <c r="BL135" s="54"/>
    </row>
    <row r="136" spans="2:64" x14ac:dyDescent="0.35">
      <c r="B136"/>
      <c r="C136" s="31"/>
      <c r="D136" s="31"/>
      <c r="E136" s="31"/>
      <c r="H136" s="1"/>
      <c r="I136" s="6"/>
      <c r="J136" s="6"/>
      <c r="K136" s="6"/>
      <c r="N136" s="49"/>
      <c r="O136" s="31"/>
      <c r="P136" s="31"/>
      <c r="Q136" s="31"/>
      <c r="U136" s="31"/>
      <c r="V136" s="31"/>
      <c r="W136" s="31"/>
      <c r="Z136"/>
      <c r="AA136" s="31"/>
      <c r="AB136" s="31"/>
      <c r="AC136" s="31"/>
      <c r="AF136"/>
      <c r="AG136" s="31"/>
      <c r="AH136" s="31"/>
      <c r="AI136" s="31"/>
      <c r="AR136" s="1"/>
      <c r="AS136" s="31"/>
      <c r="AT136" s="31"/>
      <c r="AU136" s="31"/>
      <c r="AV136" s="122"/>
      <c r="AW136" s="122"/>
      <c r="BB136" s="55"/>
      <c r="BF136" s="12"/>
      <c r="BG136" s="6"/>
      <c r="BI136" s="1"/>
      <c r="BJ136" s="6"/>
      <c r="BL136" s="54"/>
    </row>
    <row r="137" spans="2:64" x14ac:dyDescent="0.35">
      <c r="B137"/>
      <c r="C137" s="31"/>
      <c r="D137" s="31"/>
      <c r="E137" s="31"/>
      <c r="H137" s="1"/>
      <c r="I137" s="6"/>
      <c r="J137" s="6"/>
      <c r="K137" s="6"/>
      <c r="N137" s="49"/>
      <c r="O137" s="31"/>
      <c r="P137" s="31"/>
      <c r="Q137" s="31"/>
      <c r="U137" s="31"/>
      <c r="V137" s="31"/>
      <c r="W137" s="31"/>
      <c r="Z137"/>
      <c r="AA137" s="31"/>
      <c r="AB137" s="31"/>
      <c r="AC137" s="31"/>
      <c r="AF137"/>
      <c r="AG137" s="31"/>
      <c r="AH137" s="31"/>
      <c r="AI137" s="31"/>
      <c r="AR137" s="1"/>
      <c r="AS137" s="31"/>
      <c r="AT137" s="31"/>
      <c r="AU137" s="31"/>
      <c r="AV137" s="122"/>
      <c r="AW137" s="122"/>
      <c r="BB137" s="55"/>
      <c r="BF137" s="12"/>
      <c r="BG137" s="6"/>
      <c r="BI137" s="1"/>
      <c r="BJ137" s="6"/>
      <c r="BL137" s="54"/>
    </row>
    <row r="138" spans="2:64" x14ac:dyDescent="0.35">
      <c r="B138"/>
      <c r="C138" s="31"/>
      <c r="D138" s="31"/>
      <c r="E138" s="31"/>
      <c r="H138" s="1"/>
      <c r="I138" s="6"/>
      <c r="J138" s="6"/>
      <c r="K138" s="6"/>
      <c r="N138" s="49"/>
      <c r="O138" s="31"/>
      <c r="P138" s="31"/>
      <c r="Q138" s="31"/>
      <c r="U138" s="31"/>
      <c r="V138" s="31"/>
      <c r="W138" s="31"/>
      <c r="Z138"/>
      <c r="AA138" s="31"/>
      <c r="AB138" s="31"/>
      <c r="AC138" s="31"/>
      <c r="AF138"/>
      <c r="AG138" s="31"/>
      <c r="AH138" s="31"/>
      <c r="AI138" s="31"/>
      <c r="AR138" s="1"/>
      <c r="AS138" s="31"/>
      <c r="AT138" s="31"/>
      <c r="AU138" s="31"/>
      <c r="AV138" s="122"/>
      <c r="AW138" s="122"/>
      <c r="BB138" s="55"/>
      <c r="BF138" s="12"/>
      <c r="BG138" s="6"/>
      <c r="BI138" s="1"/>
      <c r="BJ138" s="6"/>
      <c r="BL138" s="54"/>
    </row>
    <row r="139" spans="2:64" x14ac:dyDescent="0.35">
      <c r="B139"/>
      <c r="C139" s="31"/>
      <c r="D139" s="31"/>
      <c r="E139" s="31"/>
      <c r="H139" s="1"/>
      <c r="I139" s="6"/>
      <c r="J139" s="6"/>
      <c r="K139" s="6"/>
      <c r="N139" s="49"/>
      <c r="O139" s="31"/>
      <c r="P139" s="31"/>
      <c r="Q139" s="31"/>
      <c r="U139" s="31"/>
      <c r="V139" s="31"/>
      <c r="W139" s="31"/>
      <c r="Z139"/>
      <c r="AA139" s="31"/>
      <c r="AB139" s="31"/>
      <c r="AC139" s="31"/>
      <c r="AF139"/>
      <c r="AG139" s="31"/>
      <c r="AH139" s="31"/>
      <c r="AI139" s="31"/>
      <c r="AR139" s="1"/>
      <c r="AS139" s="31"/>
      <c r="AT139" s="31"/>
      <c r="AU139" s="31"/>
      <c r="AV139" s="122"/>
      <c r="AW139" s="122"/>
      <c r="BB139" s="55"/>
      <c r="BF139" s="12"/>
      <c r="BG139" s="6"/>
      <c r="BI139" s="1"/>
      <c r="BJ139" s="6"/>
      <c r="BL139" s="54"/>
    </row>
    <row r="140" spans="2:64" x14ac:dyDescent="0.35">
      <c r="B140"/>
      <c r="C140" s="31"/>
      <c r="D140" s="31"/>
      <c r="E140" s="31"/>
      <c r="H140" s="1"/>
      <c r="I140" s="6"/>
      <c r="J140" s="6"/>
      <c r="K140" s="6"/>
      <c r="N140" s="49"/>
      <c r="O140" s="31"/>
      <c r="P140" s="31"/>
      <c r="Q140" s="31"/>
      <c r="U140" s="31"/>
      <c r="V140" s="31"/>
      <c r="W140" s="31"/>
      <c r="Z140"/>
      <c r="AA140" s="31"/>
      <c r="AB140" s="31"/>
      <c r="AC140" s="31"/>
      <c r="AF140"/>
      <c r="AG140" s="31"/>
      <c r="AH140" s="31"/>
      <c r="AI140" s="31"/>
      <c r="AR140" s="1"/>
      <c r="AS140" s="31"/>
      <c r="AT140" s="31"/>
      <c r="AU140" s="31"/>
      <c r="AV140" s="122"/>
      <c r="AW140" s="122"/>
      <c r="BB140" s="55"/>
      <c r="BF140" s="12"/>
      <c r="BG140" s="6"/>
      <c r="BI140" s="1"/>
      <c r="BJ140" s="6"/>
      <c r="BL140" s="54"/>
    </row>
    <row r="141" spans="2:64" x14ac:dyDescent="0.35">
      <c r="B141"/>
      <c r="C141" s="31"/>
      <c r="D141" s="31"/>
      <c r="E141" s="31"/>
      <c r="H141" s="1"/>
      <c r="I141" s="6"/>
      <c r="J141" s="6"/>
      <c r="K141" s="6"/>
      <c r="N141" s="49"/>
      <c r="O141" s="31"/>
      <c r="P141" s="31"/>
      <c r="Q141" s="31"/>
      <c r="U141" s="31"/>
      <c r="V141" s="31"/>
      <c r="W141" s="31"/>
      <c r="Z141"/>
      <c r="AA141" s="31"/>
      <c r="AB141" s="31"/>
      <c r="AC141" s="31"/>
      <c r="AF141"/>
      <c r="AG141" s="31"/>
      <c r="AH141" s="31"/>
      <c r="AI141" s="31"/>
      <c r="AR141" s="1"/>
      <c r="AS141" s="31"/>
      <c r="AT141" s="31"/>
      <c r="AU141" s="31"/>
      <c r="AV141" s="122"/>
      <c r="AW141" s="122"/>
      <c r="BB141" s="55"/>
      <c r="BF141" s="12"/>
      <c r="BG141" s="6"/>
      <c r="BI141" s="1"/>
      <c r="BJ141" s="6"/>
      <c r="BL141" s="54"/>
    </row>
    <row r="142" spans="2:64" x14ac:dyDescent="0.35">
      <c r="B142"/>
      <c r="C142" s="31"/>
      <c r="D142" s="31"/>
      <c r="E142" s="31"/>
      <c r="H142" s="1"/>
      <c r="I142" s="6"/>
      <c r="J142" s="6"/>
      <c r="K142" s="6"/>
      <c r="N142" s="49"/>
      <c r="O142" s="31"/>
      <c r="P142" s="31"/>
      <c r="Q142" s="31"/>
      <c r="U142" s="31"/>
      <c r="V142" s="31"/>
      <c r="W142" s="31"/>
      <c r="Z142"/>
      <c r="AA142" s="31"/>
      <c r="AB142" s="31"/>
      <c r="AC142" s="31"/>
      <c r="AF142"/>
      <c r="AG142" s="31"/>
      <c r="AH142" s="31"/>
      <c r="AI142" s="31"/>
      <c r="AR142" s="1"/>
      <c r="AS142" s="31"/>
      <c r="AT142" s="31"/>
      <c r="AU142" s="31"/>
      <c r="AV142" s="122"/>
      <c r="AW142" s="122"/>
      <c r="BB142" s="55"/>
      <c r="BF142" s="12"/>
      <c r="BG142" s="6"/>
      <c r="BI142" s="1"/>
      <c r="BJ142" s="6"/>
      <c r="BL142" s="54"/>
    </row>
    <row r="143" spans="2:64" x14ac:dyDescent="0.35">
      <c r="B143"/>
      <c r="C143" s="31"/>
      <c r="D143" s="31"/>
      <c r="E143" s="31"/>
      <c r="H143" s="1"/>
      <c r="I143" s="6"/>
      <c r="J143" s="6"/>
      <c r="K143" s="6"/>
      <c r="N143" s="49"/>
      <c r="O143" s="31"/>
      <c r="P143" s="31"/>
      <c r="Q143" s="31"/>
      <c r="U143" s="31"/>
      <c r="V143" s="31"/>
      <c r="W143" s="31"/>
      <c r="Z143"/>
      <c r="AA143" s="31"/>
      <c r="AB143" s="31"/>
      <c r="AC143" s="31"/>
      <c r="AF143"/>
      <c r="AG143" s="31"/>
      <c r="AH143" s="31"/>
      <c r="AI143" s="31"/>
      <c r="AR143" s="1"/>
      <c r="AS143" s="31"/>
      <c r="AT143" s="31"/>
      <c r="AU143" s="31"/>
      <c r="AV143" s="122"/>
      <c r="AW143" s="122"/>
      <c r="BB143" s="55"/>
      <c r="BF143" s="12"/>
      <c r="BG143" s="6"/>
      <c r="BI143" s="1"/>
      <c r="BJ143" s="6"/>
      <c r="BL143" s="54"/>
    </row>
    <row r="144" spans="2:64" x14ac:dyDescent="0.35">
      <c r="B144"/>
      <c r="C144" s="31"/>
      <c r="D144" s="31"/>
      <c r="E144" s="31"/>
      <c r="H144" s="1"/>
      <c r="I144" s="6"/>
      <c r="J144" s="6"/>
      <c r="K144" s="6"/>
      <c r="N144" s="49"/>
      <c r="O144" s="31"/>
      <c r="P144" s="31"/>
      <c r="Q144" s="31"/>
      <c r="U144" s="31"/>
      <c r="V144" s="31"/>
      <c r="W144" s="31"/>
      <c r="Z144"/>
      <c r="AA144" s="31"/>
      <c r="AB144" s="31"/>
      <c r="AC144" s="31"/>
      <c r="AF144"/>
      <c r="AG144"/>
      <c r="AH144"/>
      <c r="AI144"/>
      <c r="AR144" s="1"/>
      <c r="AS144" s="31"/>
      <c r="AT144" s="31"/>
      <c r="AU144" s="31"/>
      <c r="AV144" s="122"/>
      <c r="AW144" s="122"/>
      <c r="BB144" s="55"/>
      <c r="BF144" s="12"/>
      <c r="BG144" s="6"/>
      <c r="BI144" s="1"/>
      <c r="BJ144" s="6"/>
      <c r="BL144" s="54"/>
    </row>
    <row r="145" spans="2:64" x14ac:dyDescent="0.35">
      <c r="B145"/>
      <c r="C145" s="31"/>
      <c r="D145" s="31"/>
      <c r="E145" s="31"/>
      <c r="H145" s="1"/>
      <c r="I145" s="6"/>
      <c r="J145" s="6"/>
      <c r="K145" s="6"/>
      <c r="N145" s="49"/>
      <c r="O145" s="31"/>
      <c r="P145" s="31"/>
      <c r="Q145" s="31"/>
      <c r="U145" s="31"/>
      <c r="V145" s="31"/>
      <c r="W145" s="31"/>
      <c r="Z145"/>
      <c r="AA145" s="31"/>
      <c r="AB145" s="31"/>
      <c r="AC145" s="31"/>
      <c r="AF145"/>
      <c r="AG145"/>
      <c r="AH145"/>
      <c r="AI145"/>
      <c r="AR145" s="1"/>
      <c r="AS145" s="31"/>
      <c r="AT145" s="31"/>
      <c r="AU145" s="31"/>
      <c r="AV145" s="122"/>
      <c r="AW145" s="122"/>
      <c r="BB145" s="55"/>
      <c r="BF145" s="12"/>
      <c r="BG145" s="6"/>
      <c r="BI145" s="1"/>
      <c r="BJ145" s="6"/>
      <c r="BL145" s="54"/>
    </row>
    <row r="146" spans="2:64" x14ac:dyDescent="0.35">
      <c r="B146"/>
      <c r="C146" s="31"/>
      <c r="D146" s="31"/>
      <c r="E146" s="31"/>
      <c r="H146" s="1"/>
      <c r="I146" s="6"/>
      <c r="J146" s="6"/>
      <c r="K146" s="6"/>
      <c r="N146" s="49"/>
      <c r="O146" s="31"/>
      <c r="P146" s="31"/>
      <c r="Q146" s="31"/>
      <c r="U146" s="31"/>
      <c r="V146" s="31"/>
      <c r="W146" s="31"/>
      <c r="Z146"/>
      <c r="AA146" s="31"/>
      <c r="AB146" s="31"/>
      <c r="AC146" s="31"/>
      <c r="AF146"/>
      <c r="AG146"/>
      <c r="AH146"/>
      <c r="AI146"/>
      <c r="AR146" s="1"/>
      <c r="AS146" s="31"/>
      <c r="AT146" s="31"/>
      <c r="AU146" s="31"/>
      <c r="AV146" s="122"/>
      <c r="AW146" s="122"/>
      <c r="BB146" s="55"/>
      <c r="BF146" s="12"/>
      <c r="BG146" s="6"/>
      <c r="BI146" s="1"/>
      <c r="BJ146" s="6"/>
      <c r="BL146" s="54"/>
    </row>
    <row r="147" spans="2:64" x14ac:dyDescent="0.35">
      <c r="B147"/>
      <c r="C147" s="31"/>
      <c r="D147" s="31"/>
      <c r="E147" s="31"/>
      <c r="H147" s="1"/>
      <c r="I147" s="6"/>
      <c r="J147" s="6"/>
      <c r="K147" s="6"/>
      <c r="N147" s="49"/>
      <c r="O147" s="31"/>
      <c r="P147" s="31"/>
      <c r="Q147" s="31"/>
      <c r="U147" s="31"/>
      <c r="V147" s="31"/>
      <c r="W147" s="31"/>
      <c r="Z147"/>
      <c r="AA147" s="31"/>
      <c r="AB147" s="31"/>
      <c r="AC147" s="31"/>
      <c r="AF147"/>
      <c r="AG147"/>
      <c r="AH147"/>
      <c r="AI147"/>
      <c r="AR147" s="1"/>
      <c r="AS147" s="31"/>
      <c r="AT147" s="31"/>
      <c r="AU147" s="31"/>
      <c r="AV147" s="122"/>
      <c r="AW147" s="122"/>
      <c r="BB147" s="55"/>
      <c r="BF147" s="12"/>
      <c r="BG147" s="6"/>
      <c r="BI147" s="1"/>
      <c r="BJ147" s="6"/>
      <c r="BL147" s="54"/>
    </row>
    <row r="148" spans="2:64" x14ac:dyDescent="0.35">
      <c r="B148"/>
      <c r="C148" s="31"/>
      <c r="D148" s="31"/>
      <c r="E148" s="31"/>
      <c r="H148" s="1"/>
      <c r="I148" s="6"/>
      <c r="J148" s="6"/>
      <c r="K148" s="6"/>
      <c r="N148" s="49"/>
      <c r="O148" s="31"/>
      <c r="P148" s="31"/>
      <c r="Q148" s="31"/>
      <c r="U148" s="31"/>
      <c r="V148" s="31"/>
      <c r="W148" s="31"/>
      <c r="Z148"/>
      <c r="AA148" s="31"/>
      <c r="AB148" s="31"/>
      <c r="AC148" s="31"/>
      <c r="AF148"/>
      <c r="AG148"/>
      <c r="AH148"/>
      <c r="AI148"/>
      <c r="AR148" s="1"/>
      <c r="AS148" s="31"/>
      <c r="AT148" s="31"/>
      <c r="AU148" s="31"/>
      <c r="AV148" s="122"/>
      <c r="AW148" s="122"/>
      <c r="BB148" s="55"/>
      <c r="BF148" s="12"/>
      <c r="BG148" s="6"/>
      <c r="BI148" s="1"/>
      <c r="BJ148" s="6"/>
      <c r="BL148" s="54"/>
    </row>
    <row r="149" spans="2:64" x14ac:dyDescent="0.35">
      <c r="B149"/>
      <c r="C149" s="31"/>
      <c r="D149" s="31"/>
      <c r="E149" s="31"/>
      <c r="H149" s="1"/>
      <c r="I149" s="6"/>
      <c r="J149" s="6"/>
      <c r="K149" s="6"/>
      <c r="N149" s="49"/>
      <c r="O149" s="31"/>
      <c r="P149" s="31"/>
      <c r="Q149" s="31"/>
      <c r="U149" s="31"/>
      <c r="V149" s="31"/>
      <c r="W149" s="31"/>
      <c r="Z149"/>
      <c r="AA149" s="31"/>
      <c r="AB149" s="31"/>
      <c r="AC149" s="31"/>
      <c r="AF149"/>
      <c r="AG149"/>
      <c r="AH149"/>
      <c r="AI149"/>
      <c r="AR149" s="1"/>
      <c r="AS149" s="31"/>
      <c r="AT149" s="31"/>
      <c r="AU149" s="31"/>
      <c r="AV149" s="122"/>
      <c r="AW149" s="122"/>
      <c r="BB149" s="55"/>
      <c r="BF149" s="12"/>
      <c r="BG149" s="6"/>
      <c r="BI149" s="1"/>
      <c r="BJ149" s="6"/>
      <c r="BL149" s="54"/>
    </row>
    <row r="150" spans="2:64" x14ac:dyDescent="0.35">
      <c r="B150"/>
      <c r="C150" s="31"/>
      <c r="D150" s="31"/>
      <c r="E150" s="31"/>
      <c r="H150" s="1"/>
      <c r="I150" s="6"/>
      <c r="J150" s="6"/>
      <c r="K150" s="6"/>
      <c r="N150" s="49"/>
      <c r="O150" s="31"/>
      <c r="P150" s="31"/>
      <c r="Q150" s="31"/>
      <c r="U150" s="31"/>
      <c r="V150" s="31"/>
      <c r="W150" s="31"/>
      <c r="Z150"/>
      <c r="AA150" s="31"/>
      <c r="AB150" s="31"/>
      <c r="AC150" s="31"/>
      <c r="AF150"/>
      <c r="AG150"/>
      <c r="AH150"/>
      <c r="AI150"/>
      <c r="AR150" s="1"/>
      <c r="AS150" s="31"/>
      <c r="AT150" s="31"/>
      <c r="AU150" s="31"/>
      <c r="AV150" s="122"/>
      <c r="AW150" s="122"/>
      <c r="BB150" s="55"/>
      <c r="BF150" s="12"/>
      <c r="BG150" s="6"/>
      <c r="BI150" s="1"/>
      <c r="BJ150" s="6"/>
      <c r="BL150" s="54"/>
    </row>
    <row r="151" spans="2:64" x14ac:dyDescent="0.35">
      <c r="B151"/>
      <c r="C151" s="31"/>
      <c r="D151" s="31"/>
      <c r="E151" s="31"/>
      <c r="H151" s="1"/>
      <c r="I151" s="6"/>
      <c r="J151" s="6"/>
      <c r="K151" s="6"/>
      <c r="N151" s="49"/>
      <c r="O151" s="31"/>
      <c r="P151" s="31"/>
      <c r="Q151" s="31"/>
      <c r="U151" s="31"/>
      <c r="V151" s="31"/>
      <c r="W151" s="31"/>
      <c r="Z151"/>
      <c r="AA151" s="31"/>
      <c r="AB151" s="31"/>
      <c r="AC151" s="31"/>
      <c r="AF151"/>
      <c r="AG151"/>
      <c r="AH151"/>
      <c r="AI151"/>
      <c r="AR151" s="1"/>
      <c r="AS151" s="31"/>
      <c r="AT151" s="31"/>
      <c r="AU151" s="31"/>
      <c r="AV151" s="122"/>
      <c r="AW151" s="122"/>
      <c r="BB151" s="55"/>
      <c r="BF151" s="12"/>
      <c r="BG151" s="6"/>
      <c r="BI151" s="1"/>
      <c r="BJ151" s="6"/>
      <c r="BL151" s="54"/>
    </row>
    <row r="152" spans="2:64" x14ac:dyDescent="0.35">
      <c r="B152"/>
      <c r="C152" s="31"/>
      <c r="D152" s="31"/>
      <c r="E152" s="31"/>
      <c r="H152" s="1"/>
      <c r="I152" s="6"/>
      <c r="J152" s="6"/>
      <c r="K152" s="6"/>
      <c r="N152" s="49"/>
      <c r="O152" s="31"/>
      <c r="P152" s="31"/>
      <c r="Q152" s="31"/>
      <c r="U152" s="31"/>
      <c r="V152" s="31"/>
      <c r="W152" s="31"/>
      <c r="Z152"/>
      <c r="AA152" s="31"/>
      <c r="AB152" s="31"/>
      <c r="AC152" s="31"/>
      <c r="AF152"/>
      <c r="AG152"/>
      <c r="AH152"/>
      <c r="AI152"/>
      <c r="AR152" s="1"/>
      <c r="AS152" s="31"/>
      <c r="AT152" s="31"/>
      <c r="AU152" s="31"/>
      <c r="AV152" s="122"/>
      <c r="AW152" s="122"/>
      <c r="BB152" s="55"/>
      <c r="BF152" s="12"/>
      <c r="BG152" s="6"/>
      <c r="BI152" s="1"/>
      <c r="BJ152" s="6"/>
      <c r="BL152" s="54"/>
    </row>
    <row r="153" spans="2:64" x14ac:dyDescent="0.35">
      <c r="B153"/>
      <c r="C153" s="31"/>
      <c r="D153" s="31"/>
      <c r="E153" s="31"/>
      <c r="H153" s="1"/>
      <c r="I153" s="6"/>
      <c r="J153" s="6"/>
      <c r="K153" s="6"/>
      <c r="N153" s="49"/>
      <c r="O153" s="31"/>
      <c r="P153" s="31"/>
      <c r="Q153" s="31"/>
      <c r="U153" s="31"/>
      <c r="V153" s="31"/>
      <c r="W153" s="31"/>
      <c r="Z153"/>
      <c r="AA153" s="31"/>
      <c r="AB153" s="31"/>
      <c r="AC153" s="31"/>
      <c r="AF153"/>
      <c r="AG153"/>
      <c r="AH153"/>
      <c r="AI153"/>
      <c r="AR153" s="1"/>
      <c r="AS153" s="31"/>
      <c r="AT153" s="31"/>
      <c r="AU153" s="31"/>
      <c r="AV153" s="122"/>
      <c r="AW153" s="122"/>
      <c r="BB153" s="55"/>
      <c r="BF153" s="12"/>
      <c r="BG153" s="6"/>
      <c r="BI153" s="1"/>
      <c r="BJ153" s="6"/>
      <c r="BL153" s="54"/>
    </row>
    <row r="154" spans="2:64" x14ac:dyDescent="0.35">
      <c r="B154"/>
      <c r="C154" s="31"/>
      <c r="D154" s="31"/>
      <c r="E154" s="31"/>
      <c r="H154" s="1"/>
      <c r="I154" s="6"/>
      <c r="J154" s="6"/>
      <c r="K154" s="6"/>
      <c r="N154" s="49"/>
      <c r="O154" s="31"/>
      <c r="P154" s="31"/>
      <c r="Q154" s="31"/>
      <c r="U154" s="31"/>
      <c r="V154" s="31"/>
      <c r="W154" s="31"/>
      <c r="Z154"/>
      <c r="AA154" s="31"/>
      <c r="AB154" s="31"/>
      <c r="AC154" s="31"/>
      <c r="AF154"/>
      <c r="AG154"/>
      <c r="AH154"/>
      <c r="AI154"/>
      <c r="AR154" s="1"/>
      <c r="AS154" s="31"/>
      <c r="AT154" s="31"/>
      <c r="AU154" s="31"/>
      <c r="AV154" s="122"/>
      <c r="AW154" s="122"/>
      <c r="BB154" s="55"/>
      <c r="BF154" s="12"/>
      <c r="BG154" s="6"/>
      <c r="BI154" s="1"/>
      <c r="BJ154" s="6"/>
      <c r="BL154" s="54"/>
    </row>
    <row r="155" spans="2:64" x14ac:dyDescent="0.35">
      <c r="B155"/>
      <c r="C155" s="31"/>
      <c r="D155" s="31"/>
      <c r="E155" s="31"/>
      <c r="H155" s="1"/>
      <c r="I155" s="6"/>
      <c r="J155" s="6"/>
      <c r="K155" s="6"/>
      <c r="N155" s="49"/>
      <c r="O155" s="31"/>
      <c r="P155" s="31"/>
      <c r="Q155" s="31"/>
      <c r="U155" s="31"/>
      <c r="V155" s="31"/>
      <c r="W155" s="31"/>
      <c r="Z155"/>
      <c r="AA155" s="31"/>
      <c r="AB155" s="31"/>
      <c r="AC155" s="31"/>
      <c r="AF155"/>
      <c r="AG155"/>
      <c r="AH155"/>
      <c r="AI155"/>
      <c r="AR155" s="1"/>
      <c r="AS155" s="31"/>
      <c r="AT155" s="31"/>
      <c r="AU155" s="31"/>
      <c r="AV155" s="122"/>
      <c r="AW155" s="122"/>
      <c r="BB155" s="55"/>
      <c r="BF155" s="12"/>
      <c r="BG155" s="6"/>
      <c r="BI155" s="1"/>
      <c r="BJ155" s="6"/>
      <c r="BL155" s="54"/>
    </row>
    <row r="156" spans="2:64" x14ac:dyDescent="0.35">
      <c r="B156"/>
      <c r="C156" s="31"/>
      <c r="D156" s="31"/>
      <c r="E156" s="31"/>
      <c r="H156" s="1"/>
      <c r="I156" s="6"/>
      <c r="J156" s="6"/>
      <c r="K156" s="6"/>
      <c r="N156" s="49"/>
      <c r="O156" s="31"/>
      <c r="P156" s="31"/>
      <c r="Q156" s="31"/>
      <c r="U156" s="31"/>
      <c r="V156" s="31"/>
      <c r="W156" s="31"/>
      <c r="Z156"/>
      <c r="AA156" s="31"/>
      <c r="AB156" s="31"/>
      <c r="AC156" s="31"/>
      <c r="AF156"/>
      <c r="AG156"/>
      <c r="AH156"/>
      <c r="AI156"/>
      <c r="AR156" s="1"/>
      <c r="AS156" s="31"/>
      <c r="AT156" s="31"/>
      <c r="AU156" s="31"/>
      <c r="AV156" s="122"/>
      <c r="AW156" s="122"/>
      <c r="BB156" s="55"/>
      <c r="BF156" s="12"/>
      <c r="BG156" s="6"/>
      <c r="BI156" s="1"/>
      <c r="BJ156" s="6"/>
      <c r="BL156" s="54"/>
    </row>
    <row r="157" spans="2:64" x14ac:dyDescent="0.35">
      <c r="B157"/>
      <c r="C157" s="31"/>
      <c r="D157" s="31"/>
      <c r="E157" s="31"/>
      <c r="H157" s="1"/>
      <c r="I157" s="6"/>
      <c r="J157" s="6"/>
      <c r="K157" s="6"/>
      <c r="N157" s="49"/>
      <c r="O157" s="31"/>
      <c r="P157" s="31"/>
      <c r="Q157" s="31"/>
      <c r="U157" s="31"/>
      <c r="V157" s="31"/>
      <c r="W157" s="31"/>
      <c r="Z157"/>
      <c r="AA157" s="31"/>
      <c r="AB157" s="31"/>
      <c r="AC157" s="31"/>
      <c r="AF157"/>
      <c r="AG157"/>
      <c r="AH157"/>
      <c r="AI157"/>
      <c r="AR157" s="1"/>
      <c r="AS157" s="31"/>
      <c r="AT157" s="31"/>
      <c r="AU157" s="31"/>
      <c r="AV157" s="122"/>
      <c r="AW157" s="122"/>
      <c r="BB157" s="55"/>
      <c r="BF157" s="12"/>
      <c r="BG157" s="6"/>
      <c r="BI157" s="1"/>
      <c r="BJ157" s="6"/>
      <c r="BL157" s="54"/>
    </row>
    <row r="158" spans="2:64" x14ac:dyDescent="0.35">
      <c r="B158"/>
      <c r="C158" s="31"/>
      <c r="D158" s="31"/>
      <c r="E158" s="31"/>
      <c r="H158" s="1"/>
      <c r="I158" s="6"/>
      <c r="J158" s="6"/>
      <c r="K158" s="6"/>
      <c r="N158" s="49"/>
      <c r="O158" s="31"/>
      <c r="P158" s="31"/>
      <c r="Q158" s="31"/>
      <c r="U158" s="31"/>
      <c r="V158" s="31"/>
      <c r="W158" s="31"/>
      <c r="Z158"/>
      <c r="AA158" s="31"/>
      <c r="AB158" s="31"/>
      <c r="AC158" s="31"/>
      <c r="AF158"/>
      <c r="AG158"/>
      <c r="AH158"/>
      <c r="AI158"/>
      <c r="AR158" s="1"/>
      <c r="AS158" s="31"/>
      <c r="AT158" s="31"/>
      <c r="AU158" s="31"/>
      <c r="AV158" s="122"/>
      <c r="AW158" s="122"/>
      <c r="BB158" s="55"/>
      <c r="BF158" s="12"/>
      <c r="BG158" s="6"/>
      <c r="BI158" s="1"/>
      <c r="BJ158" s="6"/>
      <c r="BL158" s="54"/>
    </row>
    <row r="159" spans="2:64" x14ac:dyDescent="0.35">
      <c r="B159"/>
      <c r="C159" s="31"/>
      <c r="D159" s="31"/>
      <c r="E159" s="31"/>
      <c r="H159" s="1"/>
      <c r="I159" s="6"/>
      <c r="J159" s="6"/>
      <c r="K159" s="6"/>
      <c r="N159" s="49"/>
      <c r="O159" s="31"/>
      <c r="P159" s="31"/>
      <c r="Q159" s="31"/>
      <c r="U159" s="31"/>
      <c r="V159" s="31"/>
      <c r="W159" s="31"/>
      <c r="Z159"/>
      <c r="AA159" s="31"/>
      <c r="AB159" s="31"/>
      <c r="AC159" s="31"/>
      <c r="AF159"/>
      <c r="AG159"/>
      <c r="AH159"/>
      <c r="AI159"/>
      <c r="AR159" s="1"/>
      <c r="AS159" s="31"/>
      <c r="AT159" s="31"/>
      <c r="AU159" s="31"/>
      <c r="AV159" s="122"/>
      <c r="AW159" s="122"/>
      <c r="BB159" s="55"/>
      <c r="BF159" s="12"/>
      <c r="BG159" s="6"/>
      <c r="BI159" s="1"/>
      <c r="BJ159" s="6"/>
      <c r="BL159" s="54"/>
    </row>
    <row r="160" spans="2:64" x14ac:dyDescent="0.35">
      <c r="B160"/>
      <c r="C160" s="31"/>
      <c r="D160" s="31"/>
      <c r="E160" s="31"/>
      <c r="H160" s="1"/>
      <c r="I160" s="6"/>
      <c r="J160" s="6"/>
      <c r="K160" s="6"/>
      <c r="N160" s="49"/>
      <c r="O160" s="31"/>
      <c r="P160" s="31"/>
      <c r="Q160" s="31"/>
      <c r="U160" s="31"/>
      <c r="V160" s="31"/>
      <c r="W160" s="31"/>
      <c r="Z160"/>
      <c r="AA160" s="31"/>
      <c r="AB160" s="31"/>
      <c r="AC160" s="31"/>
      <c r="AF160"/>
      <c r="AG160"/>
      <c r="AH160"/>
      <c r="AI160"/>
      <c r="AR160" s="1"/>
      <c r="AS160" s="31"/>
      <c r="AT160" s="31"/>
      <c r="AU160" s="31"/>
      <c r="AV160" s="122"/>
      <c r="AW160" s="122"/>
      <c r="BB160" s="55"/>
      <c r="BF160" s="12"/>
      <c r="BG160" s="6"/>
      <c r="BI160" s="1"/>
      <c r="BJ160" s="6"/>
      <c r="BL160" s="54"/>
    </row>
    <row r="161" spans="2:64" x14ac:dyDescent="0.35">
      <c r="B161"/>
      <c r="C161" s="31"/>
      <c r="D161" s="31"/>
      <c r="E161" s="31"/>
      <c r="H161" s="1"/>
      <c r="I161" s="6"/>
      <c r="J161" s="6"/>
      <c r="K161" s="6"/>
      <c r="N161" s="49"/>
      <c r="O161" s="31"/>
      <c r="P161" s="31"/>
      <c r="Q161" s="31"/>
      <c r="U161" s="31"/>
      <c r="V161" s="31"/>
      <c r="W161" s="31"/>
      <c r="Z161"/>
      <c r="AA161" s="31"/>
      <c r="AB161" s="31"/>
      <c r="AC161" s="31"/>
      <c r="AF161"/>
      <c r="AG161"/>
      <c r="AH161"/>
      <c r="AI161"/>
      <c r="AR161" s="1"/>
      <c r="AS161" s="31"/>
      <c r="AT161" s="31"/>
      <c r="AU161" s="31"/>
      <c r="AV161" s="122"/>
      <c r="AW161" s="122"/>
      <c r="BB161" s="55"/>
      <c r="BF161" s="12"/>
      <c r="BG161" s="6"/>
      <c r="BI161" s="1"/>
      <c r="BJ161" s="6"/>
      <c r="BL161" s="54"/>
    </row>
    <row r="162" spans="2:64" x14ac:dyDescent="0.35">
      <c r="B162"/>
      <c r="C162" s="31"/>
      <c r="D162" s="31"/>
      <c r="E162" s="31"/>
      <c r="H162" s="1"/>
      <c r="I162" s="6"/>
      <c r="J162" s="6"/>
      <c r="K162" s="6"/>
      <c r="N162" s="49"/>
      <c r="O162" s="31"/>
      <c r="P162" s="31"/>
      <c r="Q162" s="31"/>
      <c r="U162" s="31"/>
      <c r="V162" s="31"/>
      <c r="W162" s="31"/>
      <c r="Z162"/>
      <c r="AA162" s="31"/>
      <c r="AB162" s="31"/>
      <c r="AC162" s="31"/>
      <c r="AF162"/>
      <c r="AG162"/>
      <c r="AH162"/>
      <c r="AI162"/>
      <c r="AR162" s="1"/>
      <c r="AS162" s="31"/>
      <c r="AT162" s="31"/>
      <c r="AU162" s="31"/>
      <c r="AV162" s="122"/>
      <c r="AW162" s="122"/>
      <c r="BB162" s="55"/>
      <c r="BF162" s="12"/>
      <c r="BG162" s="6"/>
      <c r="BI162" s="1"/>
      <c r="BJ162" s="6"/>
      <c r="BL162" s="54"/>
    </row>
    <row r="163" spans="2:64" x14ac:dyDescent="0.35">
      <c r="B163"/>
      <c r="C163" s="31"/>
      <c r="D163" s="31"/>
      <c r="E163" s="31"/>
      <c r="H163" s="1"/>
      <c r="I163" s="6"/>
      <c r="J163" s="6"/>
      <c r="K163" s="6"/>
      <c r="N163" s="49"/>
      <c r="O163" s="31"/>
      <c r="P163" s="31"/>
      <c r="Q163" s="31"/>
      <c r="U163" s="31"/>
      <c r="V163" s="31"/>
      <c r="W163" s="31"/>
      <c r="Z163"/>
      <c r="AA163" s="31"/>
      <c r="AB163" s="31"/>
      <c r="AC163" s="31"/>
      <c r="AF163"/>
      <c r="AG163"/>
      <c r="AH163"/>
      <c r="AI163"/>
      <c r="AR163" s="1"/>
      <c r="AS163" s="31"/>
      <c r="AT163" s="31"/>
      <c r="AU163" s="31"/>
      <c r="AV163" s="122"/>
      <c r="AW163" s="122"/>
      <c r="BB163" s="55"/>
      <c r="BF163" s="12"/>
      <c r="BG163" s="6"/>
      <c r="BI163" s="1"/>
      <c r="BJ163" s="6"/>
      <c r="BL163" s="54"/>
    </row>
    <row r="164" spans="2:64" x14ac:dyDescent="0.35">
      <c r="B164"/>
      <c r="C164" s="31"/>
      <c r="D164" s="31"/>
      <c r="E164" s="31"/>
      <c r="H164" s="1"/>
      <c r="I164" s="6"/>
      <c r="J164" s="6"/>
      <c r="K164" s="6"/>
      <c r="N164" s="49"/>
      <c r="O164" s="31"/>
      <c r="P164" s="31"/>
      <c r="Q164" s="31"/>
      <c r="U164" s="31"/>
      <c r="V164" s="31"/>
      <c r="W164" s="31"/>
      <c r="Z164"/>
      <c r="AA164" s="31"/>
      <c r="AB164" s="31"/>
      <c r="AC164" s="31"/>
      <c r="AF164"/>
      <c r="AG164"/>
      <c r="AH164"/>
      <c r="AI164"/>
      <c r="AR164" s="1"/>
      <c r="AS164" s="31"/>
      <c r="AT164" s="31"/>
      <c r="AU164" s="31"/>
      <c r="AV164" s="122"/>
      <c r="AW164" s="122"/>
      <c r="BB164" s="55"/>
      <c r="BF164" s="12"/>
      <c r="BG164" s="6"/>
      <c r="BI164" s="1"/>
      <c r="BJ164" s="6"/>
      <c r="BL164" s="54"/>
    </row>
    <row r="165" spans="2:64" x14ac:dyDescent="0.35">
      <c r="B165"/>
      <c r="C165" s="31"/>
      <c r="D165" s="31"/>
      <c r="E165" s="31"/>
      <c r="H165" s="1"/>
      <c r="I165" s="6"/>
      <c r="J165" s="6"/>
      <c r="K165" s="6"/>
      <c r="N165" s="49"/>
      <c r="O165" s="31"/>
      <c r="P165" s="31"/>
      <c r="Q165" s="31"/>
      <c r="U165" s="31"/>
      <c r="V165" s="31"/>
      <c r="W165" s="31"/>
      <c r="Z165"/>
      <c r="AA165" s="31"/>
      <c r="AB165" s="31"/>
      <c r="AC165" s="31"/>
      <c r="AF165"/>
      <c r="AG165"/>
      <c r="AH165"/>
      <c r="AI165"/>
      <c r="AR165" s="1"/>
      <c r="AS165" s="31"/>
      <c r="AT165" s="31"/>
      <c r="AU165" s="31"/>
      <c r="AV165" s="122"/>
      <c r="AW165" s="122"/>
      <c r="BB165" s="55"/>
      <c r="BF165" s="12"/>
      <c r="BG165" s="6"/>
      <c r="BI165" s="1"/>
      <c r="BJ165" s="6"/>
      <c r="BL165" s="54"/>
    </row>
    <row r="166" spans="2:64" x14ac:dyDescent="0.35">
      <c r="B166"/>
      <c r="C166" s="31"/>
      <c r="D166" s="31"/>
      <c r="E166" s="31"/>
      <c r="H166" s="1"/>
      <c r="I166" s="6"/>
      <c r="J166" s="6"/>
      <c r="K166" s="6"/>
      <c r="N166" s="49"/>
      <c r="O166" s="31"/>
      <c r="P166" s="31"/>
      <c r="Q166" s="31"/>
      <c r="U166" s="31"/>
      <c r="V166" s="31"/>
      <c r="W166" s="31"/>
      <c r="Z166"/>
      <c r="AA166" s="31"/>
      <c r="AB166" s="31"/>
      <c r="AC166" s="31"/>
      <c r="AF166"/>
      <c r="AG166"/>
      <c r="AH166"/>
      <c r="AI166"/>
      <c r="AR166" s="1"/>
      <c r="AS166" s="31"/>
      <c r="AT166" s="31"/>
      <c r="AU166" s="31"/>
      <c r="AV166" s="122"/>
      <c r="AW166" s="122"/>
      <c r="BB166" s="55"/>
      <c r="BF166" s="12"/>
      <c r="BG166" s="6"/>
      <c r="BI166" s="1"/>
      <c r="BJ166" s="6"/>
      <c r="BL166" s="54"/>
    </row>
    <row r="167" spans="2:64" x14ac:dyDescent="0.35">
      <c r="B167"/>
      <c r="C167" s="31"/>
      <c r="D167" s="31"/>
      <c r="E167" s="31"/>
      <c r="H167" s="1"/>
      <c r="I167" s="6"/>
      <c r="J167" s="6"/>
      <c r="K167" s="6"/>
      <c r="N167" s="49"/>
      <c r="O167" s="31"/>
      <c r="P167" s="31"/>
      <c r="Q167" s="31"/>
      <c r="U167" s="31"/>
      <c r="V167" s="31"/>
      <c r="W167" s="31"/>
      <c r="Z167"/>
      <c r="AA167" s="31"/>
      <c r="AB167" s="31"/>
      <c r="AC167" s="31"/>
      <c r="AF167"/>
      <c r="AG167"/>
      <c r="AH167"/>
      <c r="AI167"/>
      <c r="AR167" s="1"/>
      <c r="AS167" s="31"/>
      <c r="AT167" s="31"/>
      <c r="AU167" s="31"/>
      <c r="AV167" s="122"/>
      <c r="AW167" s="122"/>
      <c r="BB167" s="55"/>
      <c r="BF167" s="12"/>
      <c r="BG167" s="6"/>
      <c r="BI167" s="1"/>
      <c r="BJ167" s="6"/>
      <c r="BL167" s="54"/>
    </row>
    <row r="168" spans="2:64" x14ac:dyDescent="0.35">
      <c r="B168"/>
      <c r="C168" s="31"/>
      <c r="D168" s="31"/>
      <c r="E168" s="31"/>
      <c r="H168" s="1"/>
      <c r="I168" s="6"/>
      <c r="J168" s="6"/>
      <c r="K168" s="6"/>
      <c r="N168" s="49"/>
      <c r="O168" s="31"/>
      <c r="P168" s="31"/>
      <c r="Q168" s="31"/>
      <c r="U168" s="31"/>
      <c r="V168" s="31"/>
      <c r="W168" s="31"/>
      <c r="Z168"/>
      <c r="AA168" s="31"/>
      <c r="AB168" s="31"/>
      <c r="AC168" s="31"/>
      <c r="AF168"/>
      <c r="AG168"/>
      <c r="AH168"/>
      <c r="AI168"/>
      <c r="AR168" s="1"/>
      <c r="AS168" s="31"/>
      <c r="AT168" s="31"/>
      <c r="AU168" s="31"/>
      <c r="AV168" s="122"/>
      <c r="AW168" s="122"/>
      <c r="BB168" s="55"/>
      <c r="BF168" s="12"/>
      <c r="BG168" s="6"/>
      <c r="BI168" s="1"/>
      <c r="BJ168" s="6"/>
      <c r="BL168" s="54"/>
    </row>
    <row r="169" spans="2:64" x14ac:dyDescent="0.35">
      <c r="B169"/>
      <c r="C169" s="31"/>
      <c r="D169" s="31"/>
      <c r="E169" s="31"/>
      <c r="H169" s="1"/>
      <c r="I169" s="6"/>
      <c r="J169" s="6"/>
      <c r="K169" s="6"/>
      <c r="N169" s="49"/>
      <c r="O169" s="31"/>
      <c r="P169" s="31"/>
      <c r="Q169" s="31"/>
      <c r="U169" s="31"/>
      <c r="V169" s="31"/>
      <c r="W169" s="31"/>
      <c r="Z169"/>
      <c r="AA169" s="31"/>
      <c r="AB169" s="31"/>
      <c r="AC169" s="31"/>
      <c r="AF169"/>
      <c r="AG169"/>
      <c r="AH169"/>
      <c r="AI169"/>
      <c r="AR169" s="1"/>
      <c r="AS169" s="31"/>
      <c r="AT169" s="31"/>
      <c r="AU169" s="31"/>
      <c r="AV169" s="122"/>
      <c r="AW169" s="122"/>
      <c r="AY169" s="6"/>
      <c r="BB169" s="55"/>
      <c r="BF169" s="12"/>
      <c r="BG169" s="6"/>
      <c r="BI169" s="1"/>
      <c r="BJ169" s="6"/>
      <c r="BL169" s="54"/>
    </row>
    <row r="170" spans="2:64" x14ac:dyDescent="0.35">
      <c r="B170"/>
      <c r="C170" s="31"/>
      <c r="D170" s="31"/>
      <c r="E170" s="31"/>
      <c r="H170" s="1"/>
      <c r="I170" s="6"/>
      <c r="J170" s="6"/>
      <c r="K170" s="6"/>
      <c r="N170" s="49"/>
      <c r="O170" s="31"/>
      <c r="P170" s="31"/>
      <c r="Q170" s="31"/>
      <c r="U170" s="31"/>
      <c r="V170" s="31"/>
      <c r="W170" s="31"/>
      <c r="Z170"/>
      <c r="AA170" s="31"/>
      <c r="AB170" s="31"/>
      <c r="AC170" s="31"/>
      <c r="AF170"/>
      <c r="AG170"/>
      <c r="AH170"/>
      <c r="AI170"/>
      <c r="AR170" s="1"/>
      <c r="AS170" s="31"/>
      <c r="AT170" s="31"/>
      <c r="AU170" s="31"/>
      <c r="AV170" s="122"/>
      <c r="AW170" s="122"/>
      <c r="BB170" s="55"/>
      <c r="BF170" s="12"/>
      <c r="BG170" s="6"/>
      <c r="BI170" s="1"/>
      <c r="BJ170" s="6"/>
      <c r="BL170" s="54"/>
    </row>
    <row r="171" spans="2:64" x14ac:dyDescent="0.35">
      <c r="B171"/>
      <c r="C171" s="31"/>
      <c r="D171" s="31"/>
      <c r="E171" s="31"/>
      <c r="H171" s="1"/>
      <c r="I171" s="6"/>
      <c r="J171" s="6"/>
      <c r="K171" s="6"/>
      <c r="N171" s="49"/>
      <c r="O171" s="31"/>
      <c r="P171" s="31"/>
      <c r="Q171" s="31"/>
      <c r="U171" s="31"/>
      <c r="V171" s="31"/>
      <c r="W171" s="31"/>
      <c r="Z171"/>
      <c r="AA171" s="31"/>
      <c r="AB171" s="31"/>
      <c r="AC171" s="31"/>
      <c r="AF171"/>
      <c r="AG171"/>
      <c r="AH171"/>
      <c r="AI171"/>
      <c r="AR171" s="1"/>
      <c r="AS171" s="31"/>
      <c r="AT171" s="31"/>
      <c r="AU171" s="31"/>
      <c r="AV171" s="122"/>
      <c r="AW171" s="122"/>
      <c r="BB171" s="55"/>
      <c r="BF171" s="12"/>
      <c r="BG171" s="6"/>
      <c r="BI171" s="1"/>
      <c r="BJ171" s="6"/>
      <c r="BL171" s="54"/>
    </row>
    <row r="172" spans="2:64" x14ac:dyDescent="0.35">
      <c r="B172"/>
      <c r="C172" s="31"/>
      <c r="D172" s="31"/>
      <c r="E172" s="31"/>
      <c r="H172" s="1"/>
      <c r="I172" s="6"/>
      <c r="J172" s="6"/>
      <c r="K172" s="6"/>
      <c r="N172" s="49"/>
      <c r="O172" s="31"/>
      <c r="P172" s="31"/>
      <c r="Q172" s="31"/>
      <c r="U172" s="31"/>
      <c r="V172" s="31"/>
      <c r="W172" s="31"/>
      <c r="Z172"/>
      <c r="AA172" s="31"/>
      <c r="AB172" s="31"/>
      <c r="AC172" s="31"/>
      <c r="AF172"/>
      <c r="AG172"/>
      <c r="AH172"/>
      <c r="AI172"/>
      <c r="AR172" s="1"/>
      <c r="AS172" s="31"/>
      <c r="AT172" s="31"/>
      <c r="AU172" s="31"/>
      <c r="AV172" s="122"/>
      <c r="AW172" s="122"/>
      <c r="BB172" s="55"/>
      <c r="BF172" s="12"/>
      <c r="BG172" s="6"/>
      <c r="BI172" s="1"/>
      <c r="BJ172" s="6"/>
      <c r="BL172" s="54"/>
    </row>
    <row r="173" spans="2:64" x14ac:dyDescent="0.35">
      <c r="B173"/>
      <c r="C173" s="31"/>
      <c r="D173" s="31"/>
      <c r="E173" s="31"/>
      <c r="H173" s="1"/>
      <c r="I173" s="6"/>
      <c r="J173" s="6"/>
      <c r="K173" s="6"/>
      <c r="N173" s="49"/>
      <c r="O173" s="31"/>
      <c r="P173" s="31"/>
      <c r="Q173" s="31"/>
      <c r="U173" s="31"/>
      <c r="V173" s="31"/>
      <c r="W173" s="31"/>
      <c r="Z173"/>
      <c r="AA173" s="31"/>
      <c r="AB173" s="31"/>
      <c r="AC173" s="31"/>
      <c r="AF173"/>
      <c r="AG173"/>
      <c r="AH173"/>
      <c r="AI173"/>
      <c r="AR173" s="1"/>
      <c r="AS173" s="31"/>
      <c r="AT173" s="31"/>
      <c r="AU173" s="31"/>
      <c r="AV173" s="122"/>
      <c r="AW173" s="122"/>
      <c r="BB173" s="55"/>
      <c r="BF173" s="12"/>
      <c r="BG173" s="6"/>
      <c r="BI173" s="1"/>
      <c r="BJ173" s="6"/>
      <c r="BL173" s="54"/>
    </row>
    <row r="174" spans="2:64" x14ac:dyDescent="0.35">
      <c r="B174"/>
      <c r="C174" s="31"/>
      <c r="D174" s="31"/>
      <c r="E174" s="31"/>
      <c r="H174" s="1"/>
      <c r="I174" s="6"/>
      <c r="J174" s="6"/>
      <c r="K174" s="6"/>
      <c r="N174" s="49"/>
      <c r="O174" s="31"/>
      <c r="P174" s="31"/>
      <c r="Q174" s="31"/>
      <c r="U174" s="31"/>
      <c r="V174" s="31"/>
      <c r="W174" s="31"/>
      <c r="Z174"/>
      <c r="AA174" s="31"/>
      <c r="AB174" s="31"/>
      <c r="AC174" s="31"/>
      <c r="AF174"/>
      <c r="AG174"/>
      <c r="AH174"/>
      <c r="AI174"/>
      <c r="AR174" s="1"/>
      <c r="AS174" s="31"/>
      <c r="AT174" s="31"/>
      <c r="AU174" s="31"/>
      <c r="AV174" s="122"/>
      <c r="AW174" s="122"/>
      <c r="BB174" s="55"/>
      <c r="BF174" s="12"/>
      <c r="BG174" s="6"/>
      <c r="BI174" s="1"/>
      <c r="BJ174" s="6"/>
      <c r="BL174" s="54"/>
    </row>
    <row r="175" spans="2:64" x14ac:dyDescent="0.35">
      <c r="B175"/>
      <c r="C175" s="31"/>
      <c r="D175" s="31"/>
      <c r="E175" s="31"/>
      <c r="H175" s="1"/>
      <c r="I175" s="6"/>
      <c r="J175" s="6"/>
      <c r="K175" s="6"/>
      <c r="N175" s="49"/>
      <c r="O175" s="31"/>
      <c r="P175" s="31"/>
      <c r="Q175" s="31"/>
      <c r="U175" s="31"/>
      <c r="V175" s="31"/>
      <c r="W175" s="31"/>
      <c r="Z175"/>
      <c r="AA175" s="31"/>
      <c r="AB175" s="31"/>
      <c r="AC175" s="31"/>
      <c r="AF175"/>
      <c r="AG175"/>
      <c r="AH175"/>
      <c r="AI175"/>
      <c r="AR175" s="1"/>
      <c r="AS175" s="31"/>
      <c r="AT175" s="31"/>
      <c r="AU175" s="31"/>
      <c r="AV175" s="122"/>
      <c r="AW175" s="122"/>
      <c r="BB175" s="55"/>
      <c r="BF175" s="12"/>
      <c r="BG175" s="6"/>
      <c r="BI175" s="1"/>
      <c r="BJ175" s="6"/>
      <c r="BL175" s="54"/>
    </row>
    <row r="176" spans="2:64" x14ac:dyDescent="0.35">
      <c r="B176"/>
      <c r="C176" s="31"/>
      <c r="D176" s="31"/>
      <c r="E176" s="31"/>
      <c r="H176" s="1"/>
      <c r="I176" s="6"/>
      <c r="J176" s="6"/>
      <c r="K176" s="6"/>
      <c r="N176" s="49"/>
      <c r="O176" s="31"/>
      <c r="P176" s="31"/>
      <c r="Q176" s="31"/>
      <c r="U176" s="31"/>
      <c r="V176" s="31"/>
      <c r="W176" s="31"/>
      <c r="Z176"/>
      <c r="AA176" s="31"/>
      <c r="AB176" s="31"/>
      <c r="AC176" s="31"/>
      <c r="AF176"/>
      <c r="AG176"/>
      <c r="AH176"/>
      <c r="AI176"/>
      <c r="AR176" s="1"/>
      <c r="AS176" s="31"/>
      <c r="AT176" s="31"/>
      <c r="AU176" s="31"/>
      <c r="AV176" s="122"/>
      <c r="AW176" s="122"/>
      <c r="BB176" s="55"/>
      <c r="BF176" s="12"/>
      <c r="BG176" s="6"/>
      <c r="BI176" s="1"/>
      <c r="BJ176" s="6"/>
      <c r="BL176" s="54"/>
    </row>
    <row r="177" spans="2:64" x14ac:dyDescent="0.35">
      <c r="B177"/>
      <c r="C177" s="31"/>
      <c r="D177" s="31"/>
      <c r="E177" s="31"/>
      <c r="H177" s="1"/>
      <c r="I177" s="6"/>
      <c r="J177" s="6"/>
      <c r="K177" s="6"/>
      <c r="N177" s="49"/>
      <c r="O177" s="31"/>
      <c r="P177" s="31"/>
      <c r="Q177" s="31"/>
      <c r="U177" s="31"/>
      <c r="V177" s="31"/>
      <c r="W177" s="31"/>
      <c r="Z177"/>
      <c r="AA177" s="31"/>
      <c r="AB177" s="31"/>
      <c r="AC177" s="31"/>
      <c r="AF177"/>
      <c r="AG177"/>
      <c r="AH177"/>
      <c r="AI177"/>
      <c r="AR177" s="1"/>
      <c r="AS177" s="31"/>
      <c r="AT177" s="31"/>
      <c r="AU177" s="31"/>
      <c r="AV177" s="122"/>
      <c r="AW177" s="122"/>
      <c r="BB177" s="55"/>
      <c r="BF177" s="12"/>
      <c r="BG177" s="6"/>
      <c r="BI177" s="1"/>
      <c r="BJ177" s="6"/>
      <c r="BL177" s="54"/>
    </row>
    <row r="178" spans="2:64" x14ac:dyDescent="0.35">
      <c r="B178"/>
      <c r="C178" s="31"/>
      <c r="D178" s="31"/>
      <c r="E178" s="31"/>
      <c r="H178" s="1"/>
      <c r="I178" s="6"/>
      <c r="J178" s="6"/>
      <c r="K178" s="6"/>
      <c r="N178" s="49"/>
      <c r="O178" s="31"/>
      <c r="P178" s="31"/>
      <c r="Q178" s="31"/>
      <c r="U178" s="31"/>
      <c r="V178" s="31"/>
      <c r="W178" s="31"/>
      <c r="Z178"/>
      <c r="AA178" s="31"/>
      <c r="AB178" s="31"/>
      <c r="AC178" s="31"/>
      <c r="AF178"/>
      <c r="AG178"/>
      <c r="AH178"/>
      <c r="AI178"/>
      <c r="AR178" s="1"/>
      <c r="AS178" s="31"/>
      <c r="AT178" s="31"/>
      <c r="AU178" s="31"/>
      <c r="AV178" s="122"/>
      <c r="AW178" s="122"/>
      <c r="BB178" s="55"/>
      <c r="BF178" s="12"/>
      <c r="BG178" s="6"/>
      <c r="BI178" s="1"/>
      <c r="BJ178" s="6"/>
      <c r="BL178" s="54"/>
    </row>
    <row r="179" spans="2:64" x14ac:dyDescent="0.35">
      <c r="B179"/>
      <c r="C179" s="31"/>
      <c r="D179" s="31"/>
      <c r="E179" s="31"/>
      <c r="H179" s="1"/>
      <c r="I179" s="6"/>
      <c r="J179" s="6"/>
      <c r="K179" s="6"/>
      <c r="N179" s="49"/>
      <c r="O179" s="31"/>
      <c r="P179" s="31"/>
      <c r="Q179" s="31"/>
      <c r="U179" s="31"/>
      <c r="V179" s="31"/>
      <c r="W179" s="31"/>
      <c r="Z179"/>
      <c r="AA179" s="31"/>
      <c r="AB179" s="31"/>
      <c r="AC179" s="31"/>
      <c r="AF179"/>
      <c r="AG179"/>
      <c r="AH179"/>
      <c r="AI179"/>
      <c r="AR179" s="1"/>
      <c r="AS179" s="31"/>
      <c r="AT179" s="31"/>
      <c r="AU179" s="31"/>
      <c r="AV179" s="122"/>
      <c r="AW179" s="122"/>
      <c r="BB179" s="55"/>
      <c r="BF179" s="12"/>
      <c r="BG179" s="6"/>
      <c r="BI179" s="1"/>
      <c r="BJ179" s="6"/>
      <c r="BL179" s="54"/>
    </row>
    <row r="180" spans="2:64" x14ac:dyDescent="0.35">
      <c r="B180"/>
      <c r="C180" s="31"/>
      <c r="D180" s="31"/>
      <c r="E180" s="31"/>
      <c r="H180" s="1"/>
      <c r="I180" s="6"/>
      <c r="J180" s="6"/>
      <c r="K180" s="6"/>
      <c r="N180" s="49"/>
      <c r="O180" s="31"/>
      <c r="P180" s="31"/>
      <c r="Q180" s="31"/>
      <c r="U180" s="31"/>
      <c r="V180" s="31"/>
      <c r="W180" s="31"/>
      <c r="Z180"/>
      <c r="AA180" s="31"/>
      <c r="AB180" s="31"/>
      <c r="AC180" s="31"/>
      <c r="AF180"/>
      <c r="AG180"/>
      <c r="AH180"/>
      <c r="AI180"/>
      <c r="AR180" s="1"/>
      <c r="AS180" s="31"/>
      <c r="AT180" s="31"/>
      <c r="AU180" s="31"/>
      <c r="AV180" s="122"/>
      <c r="AW180" s="122"/>
      <c r="BB180" s="55"/>
      <c r="BF180" s="12"/>
      <c r="BG180" s="6"/>
      <c r="BI180" s="1"/>
      <c r="BJ180" s="6"/>
      <c r="BL180" s="54"/>
    </row>
    <row r="181" spans="2:64" x14ac:dyDescent="0.35">
      <c r="B181"/>
      <c r="C181" s="31"/>
      <c r="D181" s="31"/>
      <c r="E181" s="31"/>
      <c r="H181" s="1"/>
      <c r="I181" s="6"/>
      <c r="J181" s="6"/>
      <c r="K181" s="6"/>
      <c r="N181" s="49"/>
      <c r="O181" s="31"/>
      <c r="P181" s="31"/>
      <c r="Q181" s="31"/>
      <c r="U181" s="31"/>
      <c r="V181" s="31"/>
      <c r="W181" s="31"/>
      <c r="Z181"/>
      <c r="AA181" s="31"/>
      <c r="AB181" s="31"/>
      <c r="AC181" s="31"/>
      <c r="AF181"/>
      <c r="AG181"/>
      <c r="AH181"/>
      <c r="AI181"/>
      <c r="AR181" s="1"/>
      <c r="AS181" s="31"/>
      <c r="AT181" s="31"/>
      <c r="AU181" s="31"/>
      <c r="AV181" s="122"/>
      <c r="AW181" s="122"/>
      <c r="BB181" s="55"/>
      <c r="BF181" s="12"/>
      <c r="BG181" s="6"/>
      <c r="BI181" s="1"/>
      <c r="BJ181" s="6"/>
      <c r="BL181" s="54"/>
    </row>
    <row r="182" spans="2:64" x14ac:dyDescent="0.35">
      <c r="B182"/>
      <c r="C182" s="31"/>
      <c r="D182" s="31"/>
      <c r="E182" s="31"/>
      <c r="H182" s="1"/>
      <c r="I182" s="6"/>
      <c r="J182" s="6"/>
      <c r="K182" s="6"/>
      <c r="N182" s="49"/>
      <c r="O182" s="31"/>
      <c r="P182" s="31"/>
      <c r="Q182" s="31"/>
      <c r="U182" s="31"/>
      <c r="V182" s="31"/>
      <c r="W182" s="31"/>
      <c r="Z182"/>
      <c r="AA182" s="31"/>
      <c r="AB182" s="31"/>
      <c r="AC182" s="31"/>
      <c r="AF182"/>
      <c r="AG182"/>
      <c r="AH182"/>
      <c r="AI182"/>
      <c r="AR182" s="1"/>
      <c r="AS182" s="31"/>
      <c r="AT182" s="31"/>
      <c r="AU182" s="31"/>
      <c r="AV182" s="122"/>
      <c r="AW182" s="122"/>
      <c r="BB182" s="55"/>
      <c r="BF182" s="12"/>
      <c r="BG182" s="6"/>
      <c r="BI182" s="1"/>
      <c r="BJ182" s="6"/>
      <c r="BL182" s="54"/>
    </row>
    <row r="183" spans="2:64" x14ac:dyDescent="0.35">
      <c r="B183"/>
      <c r="C183" s="31"/>
      <c r="D183" s="31"/>
      <c r="E183" s="31"/>
      <c r="H183" s="1"/>
      <c r="I183" s="6"/>
      <c r="J183" s="6"/>
      <c r="K183" s="6"/>
      <c r="N183" s="49"/>
      <c r="O183" s="31"/>
      <c r="P183" s="31"/>
      <c r="Q183" s="31"/>
      <c r="U183" s="31"/>
      <c r="V183" s="31"/>
      <c r="W183" s="31"/>
      <c r="Z183"/>
      <c r="AA183" s="31"/>
      <c r="AB183" s="31"/>
      <c r="AC183" s="31"/>
      <c r="AF183"/>
      <c r="AG183"/>
      <c r="AH183"/>
      <c r="AI183"/>
      <c r="AR183" s="1"/>
      <c r="AS183" s="31"/>
      <c r="AT183" s="31"/>
      <c r="AU183" s="31"/>
      <c r="AV183" s="122"/>
      <c r="AW183" s="122"/>
      <c r="BB183" s="55"/>
      <c r="BF183" s="12"/>
      <c r="BG183" s="6"/>
      <c r="BI183" s="1"/>
      <c r="BJ183" s="6"/>
      <c r="BL183" s="54"/>
    </row>
    <row r="184" spans="2:64" x14ac:dyDescent="0.35">
      <c r="B184"/>
      <c r="C184" s="31"/>
      <c r="D184" s="31"/>
      <c r="E184" s="31"/>
      <c r="H184" s="1"/>
      <c r="I184" s="6"/>
      <c r="J184" s="6"/>
      <c r="K184" s="6"/>
      <c r="N184" s="49"/>
      <c r="O184" s="31"/>
      <c r="P184" s="31"/>
      <c r="Q184" s="31"/>
      <c r="U184" s="31"/>
      <c r="V184" s="31"/>
      <c r="W184" s="31"/>
      <c r="Z184"/>
      <c r="AA184" s="31"/>
      <c r="AB184" s="31"/>
      <c r="AC184" s="31"/>
      <c r="AF184"/>
      <c r="AG184"/>
      <c r="AH184"/>
      <c r="AI184"/>
      <c r="AR184" s="1"/>
      <c r="AS184" s="31"/>
      <c r="AT184" s="31"/>
      <c r="AU184" s="31"/>
      <c r="AV184" s="122"/>
      <c r="AW184" s="122"/>
      <c r="BB184" s="55"/>
      <c r="BF184" s="12"/>
      <c r="BG184" s="6"/>
      <c r="BI184" s="1"/>
      <c r="BJ184" s="6"/>
      <c r="BL184" s="54"/>
    </row>
    <row r="185" spans="2:64" x14ac:dyDescent="0.35">
      <c r="B185"/>
      <c r="C185" s="31"/>
      <c r="D185" s="31"/>
      <c r="E185" s="31"/>
      <c r="H185" s="1"/>
      <c r="I185" s="6"/>
      <c r="J185" s="6"/>
      <c r="K185" s="6"/>
      <c r="N185" s="49"/>
      <c r="O185" s="31"/>
      <c r="P185" s="31"/>
      <c r="Q185" s="31"/>
      <c r="U185" s="31"/>
      <c r="V185" s="31"/>
      <c r="W185" s="31"/>
      <c r="Z185"/>
      <c r="AA185" s="31"/>
      <c r="AB185" s="31"/>
      <c r="AC185" s="31"/>
      <c r="AF185"/>
      <c r="AG185"/>
      <c r="AH185"/>
      <c r="AI185"/>
      <c r="AR185" s="1"/>
      <c r="AS185" s="31"/>
      <c r="AT185" s="31"/>
      <c r="AU185" s="31"/>
      <c r="AV185" s="122"/>
      <c r="AW185" s="122"/>
      <c r="BB185" s="55"/>
      <c r="BF185" s="12"/>
      <c r="BG185" s="6"/>
      <c r="BI185" s="1"/>
      <c r="BJ185" s="6"/>
      <c r="BL185" s="54"/>
    </row>
    <row r="186" spans="2:64" x14ac:dyDescent="0.35">
      <c r="B186"/>
      <c r="C186" s="31"/>
      <c r="D186" s="31"/>
      <c r="E186" s="31"/>
      <c r="H186" s="1"/>
      <c r="I186" s="6"/>
      <c r="J186" s="6"/>
      <c r="K186" s="6"/>
      <c r="N186" s="49"/>
      <c r="O186" s="31"/>
      <c r="P186" s="31"/>
      <c r="Q186" s="31"/>
      <c r="U186" s="31"/>
      <c r="V186" s="31"/>
      <c r="W186" s="31"/>
      <c r="Z186"/>
      <c r="AA186" s="31"/>
      <c r="AB186" s="31"/>
      <c r="AC186" s="31"/>
      <c r="AF186"/>
      <c r="AG186"/>
      <c r="AH186"/>
      <c r="AI186"/>
      <c r="AR186" s="1"/>
      <c r="AS186" s="31"/>
      <c r="AT186" s="31"/>
      <c r="AU186" s="31"/>
      <c r="AV186" s="122"/>
      <c r="AW186" s="122"/>
      <c r="BB186" s="55"/>
      <c r="BF186" s="12"/>
      <c r="BG186" s="6"/>
      <c r="BI186" s="1"/>
      <c r="BJ186" s="6"/>
      <c r="BL186" s="54"/>
    </row>
    <row r="187" spans="2:64" x14ac:dyDescent="0.35">
      <c r="B187"/>
      <c r="C187" s="31"/>
      <c r="D187" s="31"/>
      <c r="E187" s="31"/>
      <c r="H187" s="1"/>
      <c r="I187" s="6"/>
      <c r="J187" s="6"/>
      <c r="K187" s="6"/>
      <c r="N187" s="49"/>
      <c r="O187" s="31"/>
      <c r="P187" s="31"/>
      <c r="Q187" s="31"/>
      <c r="U187" s="31"/>
      <c r="V187" s="31"/>
      <c r="W187" s="31"/>
      <c r="Z187"/>
      <c r="AA187" s="31"/>
      <c r="AB187" s="31"/>
      <c r="AC187" s="31"/>
      <c r="AF187"/>
      <c r="AG187"/>
      <c r="AH187"/>
      <c r="AI187"/>
      <c r="AR187" s="1"/>
      <c r="AS187" s="31"/>
      <c r="AT187" s="31"/>
      <c r="AU187" s="31"/>
      <c r="AV187" s="122"/>
      <c r="AW187" s="122"/>
      <c r="BB187" s="55"/>
      <c r="BF187" s="12"/>
      <c r="BG187" s="6"/>
      <c r="BI187" s="1"/>
      <c r="BJ187" s="6"/>
      <c r="BL187" s="54"/>
    </row>
    <row r="188" spans="2:64" x14ac:dyDescent="0.35">
      <c r="B188"/>
      <c r="C188" s="31"/>
      <c r="D188" s="31"/>
      <c r="E188" s="31"/>
      <c r="H188" s="1"/>
      <c r="I188" s="6"/>
      <c r="J188" s="6"/>
      <c r="K188" s="6"/>
      <c r="N188" s="49"/>
      <c r="O188" s="31"/>
      <c r="P188" s="31"/>
      <c r="Q188" s="31"/>
      <c r="U188" s="31"/>
      <c r="V188" s="31"/>
      <c r="W188" s="31"/>
      <c r="Z188"/>
      <c r="AA188" s="31"/>
      <c r="AB188" s="31"/>
      <c r="AC188" s="31"/>
      <c r="AF188"/>
      <c r="AG188"/>
      <c r="AH188"/>
      <c r="AI188"/>
      <c r="AR188" s="1"/>
      <c r="AS188" s="31"/>
      <c r="AT188" s="31"/>
      <c r="AU188" s="31"/>
      <c r="AV188" s="122"/>
      <c r="AW188" s="122"/>
      <c r="BB188" s="55"/>
      <c r="BF188" s="12"/>
      <c r="BG188" s="6"/>
      <c r="BI188" s="1"/>
      <c r="BJ188" s="6"/>
      <c r="BL188" s="54"/>
    </row>
    <row r="189" spans="2:64" x14ac:dyDescent="0.35">
      <c r="B189"/>
      <c r="C189" s="31"/>
      <c r="D189" s="31"/>
      <c r="E189" s="31"/>
      <c r="H189" s="1"/>
      <c r="I189" s="6"/>
      <c r="J189" s="6"/>
      <c r="K189" s="6"/>
      <c r="N189" s="49"/>
      <c r="O189" s="31"/>
      <c r="P189" s="31"/>
      <c r="Q189" s="31"/>
      <c r="U189" s="31"/>
      <c r="V189" s="31"/>
      <c r="W189" s="31"/>
      <c r="Z189"/>
      <c r="AA189" s="31"/>
      <c r="AB189" s="31"/>
      <c r="AC189" s="31"/>
      <c r="AF189"/>
      <c r="AG189"/>
      <c r="AH189"/>
      <c r="AI189"/>
      <c r="AR189" s="1"/>
      <c r="AS189" s="31"/>
      <c r="AT189" s="31"/>
      <c r="AU189" s="31"/>
      <c r="AV189" s="122"/>
      <c r="AW189" s="122"/>
      <c r="BB189" s="55"/>
      <c r="BF189" s="12"/>
      <c r="BG189" s="6"/>
      <c r="BI189" s="1"/>
      <c r="BJ189" s="6"/>
      <c r="BL189" s="54"/>
    </row>
    <row r="190" spans="2:64" x14ac:dyDescent="0.35">
      <c r="B190"/>
      <c r="C190" s="31"/>
      <c r="D190" s="31"/>
      <c r="E190" s="31"/>
      <c r="H190" s="1"/>
      <c r="I190" s="6"/>
      <c r="J190" s="6"/>
      <c r="K190" s="6"/>
      <c r="N190" s="49"/>
      <c r="O190" s="31"/>
      <c r="P190" s="31"/>
      <c r="Q190" s="31"/>
      <c r="U190" s="31"/>
      <c r="V190" s="31"/>
      <c r="W190" s="31"/>
      <c r="Z190"/>
      <c r="AA190" s="31"/>
      <c r="AB190" s="31"/>
      <c r="AC190" s="31"/>
      <c r="AF190"/>
      <c r="AG190"/>
      <c r="AH190"/>
      <c r="AI190"/>
      <c r="AR190" s="1"/>
      <c r="AS190" s="31"/>
      <c r="AT190" s="31"/>
      <c r="AU190" s="31"/>
      <c r="AV190" s="122"/>
      <c r="AW190" s="122"/>
      <c r="BB190" s="55"/>
      <c r="BF190" s="12"/>
      <c r="BG190" s="6"/>
      <c r="BI190" s="1"/>
      <c r="BJ190" s="6"/>
      <c r="BL190" s="54"/>
    </row>
    <row r="191" spans="2:64" x14ac:dyDescent="0.35">
      <c r="B191"/>
      <c r="C191" s="31"/>
      <c r="D191" s="31"/>
      <c r="E191" s="31"/>
      <c r="H191" s="1"/>
      <c r="I191" s="6"/>
      <c r="J191" s="6"/>
      <c r="K191" s="6"/>
      <c r="N191" s="49"/>
      <c r="O191" s="31"/>
      <c r="P191" s="31"/>
      <c r="Q191" s="31"/>
      <c r="U191" s="31"/>
      <c r="V191" s="31"/>
      <c r="W191" s="31"/>
      <c r="Z191"/>
      <c r="AA191" s="31"/>
      <c r="AB191" s="31"/>
      <c r="AC191" s="31"/>
      <c r="AF191"/>
      <c r="AG191"/>
      <c r="AH191"/>
      <c r="AI191"/>
      <c r="AR191" s="1"/>
      <c r="AS191" s="31"/>
      <c r="AT191" s="31"/>
      <c r="AU191" s="31"/>
      <c r="AV191" s="122"/>
      <c r="AW191" s="122"/>
      <c r="BB191" s="55"/>
      <c r="BF191" s="12"/>
      <c r="BG191" s="6"/>
      <c r="BI191" s="1"/>
      <c r="BJ191" s="6"/>
      <c r="BL191" s="54"/>
    </row>
    <row r="192" spans="2:64" x14ac:dyDescent="0.35">
      <c r="B192"/>
      <c r="C192" s="31"/>
      <c r="D192" s="31"/>
      <c r="E192" s="31"/>
      <c r="H192" s="1"/>
      <c r="I192" s="6"/>
      <c r="J192" s="6"/>
      <c r="K192" s="6"/>
      <c r="N192" s="49"/>
      <c r="O192" s="31"/>
      <c r="P192" s="31"/>
      <c r="Q192" s="31"/>
      <c r="U192" s="31"/>
      <c r="V192" s="31"/>
      <c r="W192" s="31"/>
      <c r="Z192"/>
      <c r="AA192" s="31"/>
      <c r="AB192" s="31"/>
      <c r="AC192" s="31"/>
      <c r="AF192"/>
      <c r="AG192"/>
      <c r="AH192"/>
      <c r="AI192"/>
      <c r="AR192" s="1"/>
      <c r="AS192" s="31"/>
      <c r="AT192" s="31"/>
      <c r="AU192" s="31"/>
      <c r="AV192" s="122"/>
      <c r="AW192" s="122"/>
      <c r="BB192" s="55"/>
      <c r="BF192" s="12"/>
      <c r="BG192" s="6"/>
      <c r="BI192" s="1"/>
      <c r="BJ192" s="6"/>
      <c r="BL192" s="54"/>
    </row>
    <row r="193" spans="2:64" x14ac:dyDescent="0.35">
      <c r="B193"/>
      <c r="C193" s="31"/>
      <c r="D193" s="31"/>
      <c r="E193" s="31"/>
      <c r="H193" s="1"/>
      <c r="I193" s="6"/>
      <c r="J193" s="6"/>
      <c r="K193" s="6"/>
      <c r="N193" s="49"/>
      <c r="O193" s="31"/>
      <c r="P193" s="31"/>
      <c r="Q193" s="31"/>
      <c r="U193" s="31"/>
      <c r="V193" s="31"/>
      <c r="W193" s="31"/>
      <c r="Z193"/>
      <c r="AA193" s="31"/>
      <c r="AB193" s="31"/>
      <c r="AC193" s="31"/>
      <c r="AF193"/>
      <c r="AG193"/>
      <c r="AH193"/>
      <c r="AI193"/>
      <c r="AR193" s="1"/>
      <c r="AS193" s="31"/>
      <c r="AT193" s="31"/>
      <c r="AU193" s="31"/>
      <c r="AV193" s="122"/>
      <c r="AW193" s="122"/>
      <c r="BB193" s="55"/>
      <c r="BF193" s="12"/>
      <c r="BG193" s="6"/>
      <c r="BI193" s="1"/>
      <c r="BJ193" s="6"/>
      <c r="BL193" s="54"/>
    </row>
    <row r="194" spans="2:64" x14ac:dyDescent="0.35">
      <c r="B194"/>
      <c r="C194" s="31"/>
      <c r="D194" s="31"/>
      <c r="E194" s="31"/>
      <c r="H194" s="1"/>
      <c r="I194" s="6"/>
      <c r="J194" s="6"/>
      <c r="K194" s="6"/>
      <c r="N194" s="49"/>
      <c r="O194" s="31"/>
      <c r="P194" s="31"/>
      <c r="Q194" s="31"/>
      <c r="U194" s="31"/>
      <c r="V194" s="31"/>
      <c r="W194" s="31"/>
      <c r="Z194"/>
      <c r="AA194" s="31"/>
      <c r="AB194" s="31"/>
      <c r="AC194" s="31"/>
      <c r="AF194"/>
      <c r="AG194"/>
      <c r="AH194"/>
      <c r="AI194"/>
      <c r="AR194" s="1"/>
      <c r="AS194" s="31"/>
      <c r="AT194" s="31"/>
      <c r="AU194" s="31"/>
      <c r="AV194" s="122"/>
      <c r="AW194" s="122"/>
      <c r="BB194" s="55"/>
      <c r="BF194" s="12"/>
      <c r="BG194" s="6"/>
      <c r="BI194" s="1"/>
      <c r="BJ194" s="6"/>
      <c r="BL194" s="54"/>
    </row>
    <row r="195" spans="2:64" x14ac:dyDescent="0.35">
      <c r="B195"/>
      <c r="C195" s="31"/>
      <c r="D195" s="31"/>
      <c r="E195" s="31"/>
      <c r="H195" s="1"/>
      <c r="I195" s="6"/>
      <c r="J195" s="6"/>
      <c r="K195" s="6"/>
      <c r="N195" s="49"/>
      <c r="O195" s="31"/>
      <c r="P195" s="31"/>
      <c r="Q195" s="31"/>
      <c r="U195" s="31"/>
      <c r="V195" s="31"/>
      <c r="W195" s="31"/>
      <c r="Z195"/>
      <c r="AA195" s="31"/>
      <c r="AB195" s="31"/>
      <c r="AC195" s="31"/>
      <c r="AF195"/>
      <c r="AG195"/>
      <c r="AH195"/>
      <c r="AI195"/>
      <c r="AR195" s="1"/>
      <c r="AS195" s="31"/>
      <c r="AT195" s="31"/>
      <c r="AU195" s="31"/>
      <c r="AV195" s="122"/>
      <c r="AW195" s="122"/>
      <c r="BB195" s="55"/>
      <c r="BF195" s="12"/>
      <c r="BG195" s="6"/>
      <c r="BI195" s="1"/>
      <c r="BJ195" s="6"/>
      <c r="BL195" s="54"/>
    </row>
    <row r="196" spans="2:64" x14ac:dyDescent="0.35">
      <c r="B196"/>
      <c r="C196" s="31"/>
      <c r="D196" s="31"/>
      <c r="E196" s="31"/>
      <c r="H196" s="1"/>
      <c r="I196" s="6"/>
      <c r="J196" s="6"/>
      <c r="K196" s="6"/>
      <c r="N196" s="49"/>
      <c r="O196" s="31"/>
      <c r="P196" s="31"/>
      <c r="Q196" s="31"/>
      <c r="U196" s="31"/>
      <c r="V196" s="31"/>
      <c r="W196" s="31"/>
      <c r="Z196"/>
      <c r="AA196" s="31"/>
      <c r="AB196" s="31"/>
      <c r="AC196" s="31"/>
      <c r="AF196"/>
      <c r="AG196"/>
      <c r="AH196"/>
      <c r="AI196"/>
      <c r="AR196" s="1"/>
      <c r="AS196" s="31"/>
      <c r="AT196" s="31"/>
      <c r="AU196" s="31"/>
      <c r="AV196" s="122"/>
      <c r="AW196" s="122"/>
      <c r="BB196" s="55"/>
      <c r="BF196" s="12"/>
      <c r="BG196" s="6"/>
      <c r="BI196" s="1"/>
      <c r="BJ196" s="6"/>
      <c r="BL196" s="54"/>
    </row>
    <row r="197" spans="2:64" x14ac:dyDescent="0.35">
      <c r="B197"/>
      <c r="C197" s="31"/>
      <c r="D197" s="31"/>
      <c r="E197" s="31"/>
      <c r="H197" s="1"/>
      <c r="I197" s="6"/>
      <c r="J197" s="6"/>
      <c r="K197" s="6"/>
      <c r="N197" s="49"/>
      <c r="O197" s="31"/>
      <c r="P197" s="31"/>
      <c r="Q197" s="31"/>
      <c r="U197" s="31"/>
      <c r="V197" s="31"/>
      <c r="W197" s="31"/>
      <c r="Z197"/>
      <c r="AA197" s="31"/>
      <c r="AB197" s="31"/>
      <c r="AC197" s="31"/>
      <c r="AF197"/>
      <c r="AG197"/>
      <c r="AH197"/>
      <c r="AI197"/>
      <c r="AR197" s="1"/>
      <c r="AS197" s="31"/>
      <c r="AT197" s="31"/>
      <c r="AU197" s="31"/>
      <c r="AV197" s="122"/>
      <c r="AW197" s="122"/>
      <c r="BB197" s="55"/>
      <c r="BF197" s="12"/>
      <c r="BG197" s="6"/>
      <c r="BI197" s="1"/>
      <c r="BJ197" s="6"/>
      <c r="BL197" s="54"/>
    </row>
    <row r="198" spans="2:64" x14ac:dyDescent="0.35">
      <c r="B198"/>
      <c r="C198" s="31"/>
      <c r="D198" s="31"/>
      <c r="E198" s="31"/>
      <c r="H198" s="1"/>
      <c r="I198" s="6"/>
      <c r="J198" s="6"/>
      <c r="K198" s="6"/>
      <c r="N198" s="49"/>
      <c r="O198" s="31"/>
      <c r="P198" s="31"/>
      <c r="Q198" s="31"/>
      <c r="U198" s="31"/>
      <c r="V198" s="31"/>
      <c r="W198" s="31"/>
      <c r="Z198"/>
      <c r="AA198" s="31"/>
      <c r="AB198" s="31"/>
      <c r="AC198" s="31"/>
      <c r="AF198"/>
      <c r="AG198"/>
      <c r="AH198"/>
      <c r="AI198"/>
      <c r="AR198" s="1"/>
      <c r="AS198" s="31"/>
      <c r="AT198" s="31"/>
      <c r="AU198" s="31"/>
      <c r="AV198" s="122"/>
      <c r="AW198" s="122"/>
      <c r="BB198" s="55"/>
      <c r="BF198" s="12"/>
      <c r="BG198" s="6"/>
      <c r="BI198" s="1"/>
      <c r="BJ198" s="6"/>
      <c r="BL198" s="54"/>
    </row>
    <row r="199" spans="2:64" x14ac:dyDescent="0.35">
      <c r="B199"/>
      <c r="C199" s="31"/>
      <c r="D199" s="31"/>
      <c r="E199" s="31"/>
      <c r="H199" s="1"/>
      <c r="I199" s="6"/>
      <c r="J199" s="6"/>
      <c r="K199" s="6"/>
      <c r="N199" s="49"/>
      <c r="O199" s="31"/>
      <c r="P199" s="31"/>
      <c r="Q199" s="31"/>
      <c r="U199" s="31"/>
      <c r="V199" s="31"/>
      <c r="W199" s="31"/>
      <c r="Z199"/>
      <c r="AA199" s="31"/>
      <c r="AB199" s="31"/>
      <c r="AC199" s="31"/>
      <c r="AF199"/>
      <c r="AG199"/>
      <c r="AH199"/>
      <c r="AI199"/>
      <c r="AR199" s="1"/>
      <c r="AS199" s="31"/>
      <c r="AT199" s="31"/>
      <c r="AU199" s="31"/>
      <c r="AV199" s="122"/>
      <c r="AW199" s="122"/>
      <c r="BB199" s="55"/>
      <c r="BF199" s="12"/>
      <c r="BG199" s="6"/>
      <c r="BI199" s="1"/>
      <c r="BJ199" s="6"/>
      <c r="BL199" s="54"/>
    </row>
    <row r="200" spans="2:64" x14ac:dyDescent="0.35">
      <c r="B200"/>
      <c r="C200" s="31"/>
      <c r="D200" s="31"/>
      <c r="E200" s="31"/>
      <c r="H200" s="1"/>
      <c r="I200" s="6"/>
      <c r="J200" s="6"/>
      <c r="K200" s="6"/>
      <c r="N200" s="49"/>
      <c r="O200" s="31"/>
      <c r="P200" s="31"/>
      <c r="Q200" s="31"/>
      <c r="U200" s="31"/>
      <c r="V200" s="31"/>
      <c r="W200" s="31"/>
      <c r="Z200"/>
      <c r="AA200" s="31"/>
      <c r="AB200" s="31"/>
      <c r="AC200" s="31"/>
      <c r="AF200"/>
      <c r="AG200"/>
      <c r="AH200"/>
      <c r="AI200"/>
      <c r="AR200" s="1"/>
      <c r="AS200" s="31"/>
      <c r="AT200" s="31"/>
      <c r="AU200" s="31"/>
      <c r="AV200" s="122"/>
      <c r="AW200" s="122"/>
      <c r="BB200" s="55"/>
      <c r="BF200" s="12"/>
      <c r="BG200" s="6"/>
      <c r="BI200" s="1"/>
      <c r="BJ200" s="6"/>
      <c r="BL200" s="54"/>
    </row>
    <row r="201" spans="2:64" x14ac:dyDescent="0.35">
      <c r="B201"/>
      <c r="C201" s="31"/>
      <c r="D201" s="31"/>
      <c r="E201" s="31"/>
      <c r="H201" s="1"/>
      <c r="I201" s="6"/>
      <c r="J201" s="6"/>
      <c r="K201" s="6"/>
      <c r="N201" s="49"/>
      <c r="O201" s="31"/>
      <c r="P201" s="31"/>
      <c r="Q201" s="31"/>
      <c r="U201" s="31"/>
      <c r="V201" s="31"/>
      <c r="W201" s="31"/>
      <c r="Z201"/>
      <c r="AA201" s="31"/>
      <c r="AB201" s="31"/>
      <c r="AC201" s="31"/>
      <c r="AF201"/>
      <c r="AG201"/>
      <c r="AH201"/>
      <c r="AI201"/>
      <c r="AR201" s="1"/>
      <c r="AS201" s="31"/>
      <c r="AT201" s="31"/>
      <c r="AU201" s="31"/>
      <c r="AV201" s="122"/>
      <c r="AW201" s="122"/>
      <c r="BB201" s="55"/>
      <c r="BF201" s="12"/>
      <c r="BG201" s="6"/>
      <c r="BI201" s="1"/>
      <c r="BJ201" s="6"/>
      <c r="BL201" s="54"/>
    </row>
    <row r="202" spans="2:64" x14ac:dyDescent="0.35">
      <c r="B202"/>
      <c r="C202" s="31"/>
      <c r="D202" s="31"/>
      <c r="E202" s="31"/>
      <c r="H202" s="1"/>
      <c r="I202" s="6"/>
      <c r="J202" s="6"/>
      <c r="K202" s="6"/>
      <c r="N202" s="49"/>
      <c r="O202" s="6"/>
      <c r="P202" s="6"/>
      <c r="Q202" s="6"/>
      <c r="U202" s="31"/>
      <c r="V202" s="31"/>
      <c r="W202" s="31"/>
      <c r="Z202"/>
      <c r="AA202" s="31"/>
      <c r="AB202" s="31"/>
      <c r="AC202" s="31"/>
      <c r="AF202"/>
      <c r="AG202"/>
      <c r="AH202"/>
      <c r="AI202"/>
      <c r="AR202" s="1"/>
      <c r="AS202" s="31"/>
      <c r="AT202" s="31"/>
      <c r="AU202" s="31"/>
      <c r="AV202" s="122"/>
      <c r="AW202" s="122"/>
      <c r="BB202" s="55"/>
      <c r="BF202" s="12"/>
      <c r="BG202" s="6"/>
      <c r="BI202" s="1"/>
      <c r="BJ202" s="6"/>
      <c r="BL202" s="54"/>
    </row>
    <row r="203" spans="2:64" x14ac:dyDescent="0.35">
      <c r="B203"/>
      <c r="C203" s="31"/>
      <c r="D203" s="31"/>
      <c r="E203" s="31"/>
      <c r="H203" s="1"/>
      <c r="I203" s="6"/>
      <c r="J203" s="6"/>
      <c r="K203" s="6"/>
      <c r="N203" s="49"/>
      <c r="O203" s="6"/>
      <c r="P203" s="6"/>
      <c r="Q203" s="6"/>
      <c r="U203" s="31"/>
      <c r="V203" s="31"/>
      <c r="W203" s="31"/>
      <c r="Z203"/>
      <c r="AA203" s="31"/>
      <c r="AB203" s="31"/>
      <c r="AC203" s="31"/>
      <c r="AF203"/>
      <c r="AG203"/>
      <c r="AH203"/>
      <c r="AI203"/>
      <c r="AR203" s="1"/>
      <c r="AS203" s="31"/>
      <c r="AT203" s="31"/>
      <c r="AU203" s="31"/>
      <c r="AV203" s="122"/>
      <c r="AW203" s="122"/>
      <c r="BB203" s="55"/>
      <c r="BF203" s="12"/>
      <c r="BG203" s="6"/>
      <c r="BI203" s="1"/>
      <c r="BJ203" s="6"/>
      <c r="BL203" s="54"/>
    </row>
    <row r="204" spans="2:64" x14ac:dyDescent="0.35">
      <c r="B204"/>
      <c r="C204" s="31"/>
      <c r="D204" s="31"/>
      <c r="E204" s="31"/>
      <c r="H204" s="1"/>
      <c r="I204" s="6"/>
      <c r="J204" s="6"/>
      <c r="K204" s="6"/>
      <c r="N204" s="49"/>
      <c r="O204" s="6"/>
      <c r="P204" s="6"/>
      <c r="Q204" s="6"/>
      <c r="U204" s="31"/>
      <c r="V204" s="31"/>
      <c r="W204" s="31"/>
      <c r="Z204"/>
      <c r="AA204" s="31"/>
      <c r="AB204" s="31"/>
      <c r="AC204" s="31"/>
      <c r="AF204"/>
      <c r="AG204"/>
      <c r="AH204"/>
      <c r="AI204"/>
      <c r="AR204" s="1"/>
      <c r="AS204" s="31"/>
      <c r="AT204" s="31"/>
      <c r="AU204" s="31"/>
      <c r="AV204" s="122"/>
      <c r="AW204" s="122"/>
      <c r="BB204" s="55"/>
      <c r="BF204" s="12"/>
      <c r="BG204" s="6"/>
      <c r="BI204" s="1"/>
      <c r="BJ204" s="6"/>
      <c r="BL204" s="54"/>
    </row>
    <row r="205" spans="2:64" x14ac:dyDescent="0.35">
      <c r="B205"/>
      <c r="C205" s="31"/>
      <c r="D205" s="31"/>
      <c r="E205" s="31"/>
      <c r="H205" s="1"/>
      <c r="I205" s="6"/>
      <c r="J205" s="6"/>
      <c r="K205" s="6"/>
      <c r="N205" s="49"/>
      <c r="O205" s="6"/>
      <c r="P205" s="6"/>
      <c r="Q205" s="6"/>
      <c r="U205" s="31"/>
      <c r="V205" s="31"/>
      <c r="W205" s="31"/>
      <c r="Z205"/>
      <c r="AA205" s="31"/>
      <c r="AB205" s="31"/>
      <c r="AC205" s="31"/>
      <c r="AF205"/>
      <c r="AG205"/>
      <c r="AH205"/>
      <c r="AI205"/>
      <c r="AR205" s="1"/>
      <c r="AS205" s="31"/>
      <c r="AT205" s="31"/>
      <c r="AU205" s="31"/>
      <c r="AV205" s="122"/>
      <c r="AW205" s="122"/>
      <c r="BB205" s="55"/>
      <c r="BF205" s="12"/>
      <c r="BG205" s="6"/>
      <c r="BI205" s="1"/>
      <c r="BJ205" s="6"/>
      <c r="BL205" s="54"/>
    </row>
    <row r="206" spans="2:64" x14ac:dyDescent="0.35">
      <c r="B206"/>
      <c r="C206" s="31"/>
      <c r="D206" s="31"/>
      <c r="E206" s="31"/>
      <c r="H206" s="1"/>
      <c r="I206" s="6"/>
      <c r="J206" s="6"/>
      <c r="K206" s="6"/>
      <c r="N206" s="49"/>
      <c r="O206" s="6"/>
      <c r="P206" s="6"/>
      <c r="Q206" s="6"/>
      <c r="U206" s="31"/>
      <c r="V206" s="31"/>
      <c r="W206" s="31"/>
      <c r="Z206"/>
      <c r="AA206" s="31"/>
      <c r="AB206" s="31"/>
      <c r="AC206" s="31"/>
      <c r="AF206"/>
      <c r="AG206"/>
      <c r="AH206"/>
      <c r="AI206"/>
      <c r="AR206" s="1"/>
      <c r="AS206" s="31"/>
      <c r="AT206" s="31"/>
      <c r="AU206" s="31"/>
      <c r="AV206" s="122"/>
      <c r="AW206" s="122"/>
      <c r="BB206" s="55"/>
      <c r="BF206" s="12"/>
      <c r="BG206" s="6"/>
      <c r="BI206" s="1"/>
      <c r="BJ206" s="6"/>
      <c r="BL206" s="54"/>
    </row>
    <row r="207" spans="2:64" x14ac:dyDescent="0.35">
      <c r="B207"/>
      <c r="C207" s="31"/>
      <c r="D207" s="31"/>
      <c r="E207" s="31"/>
      <c r="H207" s="1"/>
      <c r="I207" s="6"/>
      <c r="J207" s="6"/>
      <c r="K207" s="6"/>
      <c r="N207" s="49"/>
      <c r="O207" s="6"/>
      <c r="P207" s="6"/>
      <c r="Q207" s="6"/>
      <c r="U207" s="31"/>
      <c r="V207" s="31"/>
      <c r="W207" s="31"/>
      <c r="Z207"/>
      <c r="AA207" s="31"/>
      <c r="AB207" s="31"/>
      <c r="AC207" s="31"/>
      <c r="AF207"/>
      <c r="AG207"/>
      <c r="AH207"/>
      <c r="AI207"/>
      <c r="AR207" s="1"/>
      <c r="AS207" s="31"/>
      <c r="AT207" s="31"/>
      <c r="AU207" s="31"/>
      <c r="AV207" s="122"/>
      <c r="AW207" s="122"/>
      <c r="BB207" s="55"/>
      <c r="BF207" s="12"/>
      <c r="BG207" s="6"/>
      <c r="BI207" s="1"/>
      <c r="BJ207" s="6"/>
      <c r="BL207" s="54"/>
    </row>
    <row r="208" spans="2:64" x14ac:dyDescent="0.35">
      <c r="B208"/>
      <c r="C208" s="31"/>
      <c r="D208" s="31"/>
      <c r="E208" s="31"/>
      <c r="H208" s="1"/>
      <c r="I208" s="6"/>
      <c r="J208" s="6"/>
      <c r="K208" s="6"/>
      <c r="N208" s="49"/>
      <c r="O208" s="6"/>
      <c r="P208" s="6"/>
      <c r="Q208" s="6"/>
      <c r="U208" s="31"/>
      <c r="V208" s="31"/>
      <c r="W208" s="31"/>
      <c r="Z208"/>
      <c r="AA208" s="31"/>
      <c r="AB208" s="31"/>
      <c r="AC208" s="31"/>
      <c r="AF208"/>
      <c r="AG208"/>
      <c r="AH208"/>
      <c r="AI208"/>
      <c r="AR208" s="1"/>
      <c r="AS208" s="31"/>
      <c r="AT208" s="31"/>
      <c r="AU208" s="31"/>
      <c r="AV208" s="122"/>
      <c r="AW208" s="122"/>
      <c r="BB208" s="55"/>
      <c r="BF208" s="12"/>
      <c r="BG208" s="6"/>
      <c r="BI208" s="1"/>
      <c r="BJ208" s="6"/>
      <c r="BL208" s="54"/>
    </row>
    <row r="209" spans="2:64" x14ac:dyDescent="0.35">
      <c r="B209"/>
      <c r="C209" s="31"/>
      <c r="D209" s="31"/>
      <c r="E209" s="31"/>
      <c r="H209" s="1"/>
      <c r="I209" s="6"/>
      <c r="J209" s="6"/>
      <c r="K209" s="6"/>
      <c r="N209" s="49"/>
      <c r="O209" s="6"/>
      <c r="P209" s="6"/>
      <c r="Q209" s="6"/>
      <c r="U209" s="31"/>
      <c r="V209" s="31"/>
      <c r="W209" s="31"/>
      <c r="Z209"/>
      <c r="AA209" s="31"/>
      <c r="AB209" s="31"/>
      <c r="AC209" s="31"/>
      <c r="AF209"/>
      <c r="AG209"/>
      <c r="AH209"/>
      <c r="AI209"/>
      <c r="AR209" s="1"/>
      <c r="AS209" s="31"/>
      <c r="AT209" s="31"/>
      <c r="AU209" s="31"/>
      <c r="AV209" s="122"/>
      <c r="AW209" s="122"/>
      <c r="BB209" s="55"/>
      <c r="BF209" s="12"/>
      <c r="BG209" s="6"/>
      <c r="BI209" s="1"/>
      <c r="BJ209" s="6"/>
      <c r="BL209" s="54"/>
    </row>
    <row r="210" spans="2:64" x14ac:dyDescent="0.35">
      <c r="B210"/>
      <c r="C210" s="31"/>
      <c r="D210" s="31"/>
      <c r="E210" s="31"/>
      <c r="H210" s="1"/>
      <c r="I210" s="6"/>
      <c r="J210" s="6"/>
      <c r="K210" s="6"/>
      <c r="N210" s="49"/>
      <c r="O210" s="6"/>
      <c r="P210" s="6"/>
      <c r="Q210" s="6"/>
      <c r="U210" s="31"/>
      <c r="V210" s="31"/>
      <c r="W210" s="31"/>
      <c r="Z210"/>
      <c r="AA210" s="31"/>
      <c r="AB210" s="31"/>
      <c r="AC210" s="31"/>
      <c r="AF210"/>
      <c r="AG210"/>
      <c r="AH210"/>
      <c r="AI210"/>
      <c r="AR210" s="1"/>
      <c r="AS210" s="31"/>
      <c r="AT210" s="31"/>
      <c r="AU210" s="31"/>
      <c r="AV210" s="122"/>
      <c r="AW210" s="122"/>
      <c r="BB210" s="55"/>
      <c r="BF210" s="12"/>
      <c r="BG210" s="6"/>
      <c r="BI210" s="1"/>
      <c r="BJ210" s="6"/>
      <c r="BL210" s="54"/>
    </row>
    <row r="211" spans="2:64" x14ac:dyDescent="0.35">
      <c r="B211"/>
      <c r="C211" s="31"/>
      <c r="D211" s="31"/>
      <c r="E211" s="31"/>
      <c r="H211" s="1"/>
      <c r="I211" s="6"/>
      <c r="J211" s="6"/>
      <c r="K211" s="6"/>
      <c r="N211" s="49"/>
      <c r="O211" s="6"/>
      <c r="P211" s="6"/>
      <c r="Q211" s="6"/>
      <c r="U211" s="31"/>
      <c r="V211" s="31"/>
      <c r="W211" s="31"/>
      <c r="Z211"/>
      <c r="AA211" s="31"/>
      <c r="AB211" s="31"/>
      <c r="AC211" s="31"/>
      <c r="AF211"/>
      <c r="AG211"/>
      <c r="AH211"/>
      <c r="AI211"/>
      <c r="AR211" s="1"/>
      <c r="AS211" s="31"/>
      <c r="AT211" s="31"/>
      <c r="AU211" s="31"/>
      <c r="AV211" s="122"/>
      <c r="AW211" s="122"/>
      <c r="BB211" s="55"/>
      <c r="BF211" s="12"/>
      <c r="BG211" s="6"/>
      <c r="BI211" s="1"/>
      <c r="BJ211" s="6"/>
      <c r="BL211" s="54"/>
    </row>
    <row r="212" spans="2:64" x14ac:dyDescent="0.35">
      <c r="B212"/>
      <c r="C212" s="31"/>
      <c r="D212" s="31"/>
      <c r="E212" s="31"/>
      <c r="H212" s="1"/>
      <c r="I212" s="6"/>
      <c r="J212" s="6"/>
      <c r="K212" s="6"/>
      <c r="N212" s="49"/>
      <c r="O212" s="6"/>
      <c r="P212" s="6"/>
      <c r="Q212" s="6"/>
      <c r="U212" s="31"/>
      <c r="V212" s="31"/>
      <c r="W212" s="31"/>
      <c r="Z212"/>
      <c r="AA212" s="31"/>
      <c r="AB212" s="31"/>
      <c r="AC212" s="31"/>
      <c r="AF212"/>
      <c r="AG212"/>
      <c r="AH212"/>
      <c r="AI212"/>
      <c r="AR212" s="1"/>
      <c r="AS212" s="31"/>
      <c r="AT212" s="31"/>
      <c r="AU212" s="31"/>
      <c r="AV212" s="122"/>
      <c r="AW212" s="122"/>
      <c r="BB212" s="55"/>
      <c r="BF212" s="12"/>
      <c r="BG212" s="6"/>
      <c r="BI212" s="1"/>
      <c r="BJ212" s="6"/>
      <c r="BL212" s="54"/>
    </row>
    <row r="213" spans="2:64" x14ac:dyDescent="0.35">
      <c r="B213"/>
      <c r="C213" s="31"/>
      <c r="D213" s="31"/>
      <c r="E213" s="31"/>
      <c r="H213" s="1"/>
      <c r="I213" s="6"/>
      <c r="J213" s="6"/>
      <c r="K213" s="6"/>
      <c r="N213" s="49"/>
      <c r="O213" s="6"/>
      <c r="P213" s="6"/>
      <c r="Q213" s="6"/>
      <c r="U213" s="31"/>
      <c r="V213" s="31"/>
      <c r="W213" s="31"/>
      <c r="Z213"/>
      <c r="AA213" s="31"/>
      <c r="AB213" s="31"/>
      <c r="AC213" s="31"/>
      <c r="AF213"/>
      <c r="AG213"/>
      <c r="AH213"/>
      <c r="AI213"/>
      <c r="AR213" s="1"/>
      <c r="AS213" s="31"/>
      <c r="AT213" s="31"/>
      <c r="AU213" s="31"/>
      <c r="AV213" s="122"/>
      <c r="AW213" s="122"/>
      <c r="BB213" s="55"/>
      <c r="BF213" s="12"/>
      <c r="BG213" s="6"/>
      <c r="BI213" s="1"/>
      <c r="BJ213" s="6"/>
      <c r="BL213" s="54"/>
    </row>
    <row r="214" spans="2:64" x14ac:dyDescent="0.35">
      <c r="B214"/>
      <c r="C214" s="31"/>
      <c r="D214" s="31"/>
      <c r="E214" s="31"/>
      <c r="H214" s="1"/>
      <c r="I214" s="6"/>
      <c r="J214" s="6"/>
      <c r="K214" s="6"/>
      <c r="N214" s="49"/>
      <c r="O214" s="6"/>
      <c r="P214" s="6"/>
      <c r="Q214" s="6"/>
      <c r="U214" s="31"/>
      <c r="V214" s="31"/>
      <c r="W214" s="31"/>
      <c r="Z214"/>
      <c r="AA214" s="31"/>
      <c r="AB214" s="31"/>
      <c r="AC214" s="31"/>
      <c r="AF214"/>
      <c r="AG214"/>
      <c r="AH214"/>
      <c r="AI214"/>
      <c r="AR214" s="1"/>
      <c r="AS214" s="31"/>
      <c r="AT214" s="31"/>
      <c r="AU214" s="31"/>
      <c r="AV214" s="122"/>
      <c r="AW214" s="122"/>
      <c r="BB214" s="55"/>
      <c r="BF214" s="12"/>
      <c r="BG214" s="6"/>
      <c r="BI214" s="1"/>
      <c r="BJ214" s="6"/>
      <c r="BL214" s="54"/>
    </row>
    <row r="215" spans="2:64" x14ac:dyDescent="0.35">
      <c r="B215"/>
      <c r="C215" s="31"/>
      <c r="D215" s="31"/>
      <c r="E215" s="31"/>
      <c r="H215" s="1"/>
      <c r="I215" s="6"/>
      <c r="J215" s="6"/>
      <c r="K215" s="6"/>
      <c r="N215" s="49"/>
      <c r="O215" s="6"/>
      <c r="P215" s="6"/>
      <c r="Q215" s="6"/>
      <c r="U215" s="31"/>
      <c r="V215" s="31"/>
      <c r="W215" s="31"/>
      <c r="Z215"/>
      <c r="AA215" s="31"/>
      <c r="AB215" s="31"/>
      <c r="AC215" s="31"/>
      <c r="AF215"/>
      <c r="AG215"/>
      <c r="AH215"/>
      <c r="AI215"/>
      <c r="AR215" s="1"/>
      <c r="AS215" s="31"/>
      <c r="AT215" s="31"/>
      <c r="AU215" s="31"/>
      <c r="AV215" s="122"/>
      <c r="AW215" s="122"/>
      <c r="BB215" s="55"/>
      <c r="BF215" s="12"/>
      <c r="BG215" s="6"/>
      <c r="BI215" s="1"/>
      <c r="BJ215" s="6"/>
      <c r="BL215" s="54"/>
    </row>
    <row r="216" spans="2:64" x14ac:dyDescent="0.35">
      <c r="B216"/>
      <c r="C216" s="31"/>
      <c r="D216" s="31"/>
      <c r="E216" s="31"/>
      <c r="H216" s="1"/>
      <c r="I216" s="6"/>
      <c r="J216" s="6"/>
      <c r="K216" s="6"/>
      <c r="N216" s="49"/>
      <c r="O216" s="6"/>
      <c r="P216" s="6"/>
      <c r="Q216" s="6"/>
      <c r="U216" s="31"/>
      <c r="V216" s="31"/>
      <c r="W216" s="31"/>
      <c r="Z216"/>
      <c r="AA216" s="31"/>
      <c r="AB216" s="31"/>
      <c r="AC216" s="31"/>
      <c r="AF216"/>
      <c r="AG216"/>
      <c r="AH216"/>
      <c r="AI216"/>
      <c r="AR216" s="1"/>
      <c r="AS216" s="31"/>
      <c r="AT216" s="31"/>
      <c r="AU216" s="31"/>
      <c r="AV216" s="122"/>
      <c r="AW216" s="122"/>
      <c r="BB216" s="55"/>
      <c r="BF216" s="12"/>
      <c r="BG216" s="6"/>
      <c r="BI216" s="1"/>
      <c r="BJ216" s="6"/>
      <c r="BL216" s="54"/>
    </row>
    <row r="217" spans="2:64" x14ac:dyDescent="0.35">
      <c r="B217"/>
      <c r="C217" s="31"/>
      <c r="D217" s="31"/>
      <c r="E217" s="31"/>
      <c r="H217" s="1"/>
      <c r="I217" s="6"/>
      <c r="J217" s="6"/>
      <c r="K217" s="6"/>
      <c r="N217" s="49"/>
      <c r="O217" s="6"/>
      <c r="P217" s="6"/>
      <c r="Q217" s="6"/>
      <c r="U217" s="31"/>
      <c r="V217" s="31"/>
      <c r="W217" s="31"/>
      <c r="Z217"/>
      <c r="AA217" s="31"/>
      <c r="AB217" s="31"/>
      <c r="AC217" s="31"/>
      <c r="AF217"/>
      <c r="AG217"/>
      <c r="AH217"/>
      <c r="AI217"/>
      <c r="AR217" s="1"/>
      <c r="AS217" s="31"/>
      <c r="AT217" s="31"/>
      <c r="AU217" s="31"/>
      <c r="AV217" s="122"/>
      <c r="AW217" s="122"/>
      <c r="BB217" s="55"/>
      <c r="BF217" s="12"/>
      <c r="BG217" s="6"/>
      <c r="BI217" s="1"/>
      <c r="BJ217" s="6"/>
      <c r="BL217" s="54"/>
    </row>
    <row r="218" spans="2:64" x14ac:dyDescent="0.35">
      <c r="B218"/>
      <c r="C218" s="31"/>
      <c r="D218" s="31"/>
      <c r="E218" s="31"/>
      <c r="H218" s="1"/>
      <c r="I218" s="6"/>
      <c r="J218" s="6"/>
      <c r="K218" s="6"/>
      <c r="N218" s="49"/>
      <c r="O218" s="6"/>
      <c r="P218" s="6"/>
      <c r="Q218" s="6"/>
      <c r="U218" s="31"/>
      <c r="V218" s="31"/>
      <c r="W218" s="31"/>
      <c r="Z218"/>
      <c r="AA218" s="31"/>
      <c r="AB218" s="31"/>
      <c r="AC218" s="31"/>
      <c r="AF218"/>
      <c r="AG218"/>
      <c r="AH218"/>
      <c r="AI218"/>
      <c r="AR218" s="1"/>
      <c r="AS218" s="31"/>
      <c r="AT218" s="31"/>
      <c r="AU218" s="31"/>
      <c r="AV218" s="122"/>
      <c r="AW218" s="122"/>
      <c r="BB218" s="55"/>
      <c r="BF218" s="12"/>
      <c r="BG218" s="6"/>
      <c r="BI218" s="1"/>
      <c r="BJ218" s="6"/>
      <c r="BL218" s="54"/>
    </row>
    <row r="219" spans="2:64" x14ac:dyDescent="0.35">
      <c r="B219"/>
      <c r="C219" s="31"/>
      <c r="D219" s="31"/>
      <c r="E219" s="31"/>
      <c r="H219" s="1"/>
      <c r="I219" s="6"/>
      <c r="J219" s="6"/>
      <c r="K219" s="6"/>
      <c r="N219" s="49"/>
      <c r="O219" s="6"/>
      <c r="P219" s="6"/>
      <c r="Q219" s="6"/>
      <c r="U219" s="31"/>
      <c r="V219" s="31"/>
      <c r="W219" s="31"/>
      <c r="Z219"/>
      <c r="AA219" s="31"/>
      <c r="AB219" s="31"/>
      <c r="AC219" s="31"/>
      <c r="AF219"/>
      <c r="AG219"/>
      <c r="AH219"/>
      <c r="AI219"/>
      <c r="AR219" s="1"/>
      <c r="AS219" s="31"/>
      <c r="AT219" s="31"/>
      <c r="AU219" s="31"/>
      <c r="AV219" s="122"/>
      <c r="AW219" s="122"/>
      <c r="BB219" s="55"/>
      <c r="BF219" s="12"/>
      <c r="BG219" s="6"/>
      <c r="BI219" s="1"/>
      <c r="BJ219" s="6"/>
      <c r="BL219" s="54"/>
    </row>
    <row r="220" spans="2:64" x14ac:dyDescent="0.35">
      <c r="B220"/>
      <c r="C220" s="31"/>
      <c r="D220" s="31"/>
      <c r="E220" s="31"/>
      <c r="H220" s="1"/>
      <c r="I220" s="6"/>
      <c r="J220" s="6"/>
      <c r="K220" s="6"/>
      <c r="N220" s="49"/>
      <c r="O220" s="6"/>
      <c r="P220" s="6"/>
      <c r="Q220" s="6"/>
      <c r="U220" s="31"/>
      <c r="V220" s="31"/>
      <c r="W220" s="31"/>
      <c r="Z220"/>
      <c r="AA220" s="31"/>
      <c r="AB220" s="31"/>
      <c r="AC220" s="31"/>
      <c r="AF220"/>
      <c r="AG220"/>
      <c r="AH220"/>
      <c r="AI220"/>
      <c r="AR220" s="1"/>
      <c r="AS220" s="31"/>
      <c r="AT220" s="31"/>
      <c r="AU220" s="31"/>
      <c r="AV220" s="122"/>
      <c r="AW220" s="122"/>
      <c r="BB220" s="55"/>
      <c r="BF220" s="12"/>
      <c r="BG220" s="6"/>
      <c r="BI220" s="1"/>
      <c r="BJ220" s="6"/>
      <c r="BL220" s="54"/>
    </row>
    <row r="221" spans="2:64" x14ac:dyDescent="0.35">
      <c r="B221"/>
      <c r="C221" s="31"/>
      <c r="D221" s="31"/>
      <c r="E221" s="31"/>
      <c r="H221" s="1"/>
      <c r="I221" s="6"/>
      <c r="J221" s="6"/>
      <c r="K221" s="6"/>
      <c r="N221" s="49"/>
      <c r="O221" s="6"/>
      <c r="P221" s="6"/>
      <c r="Q221" s="6"/>
      <c r="U221" s="31"/>
      <c r="V221" s="31"/>
      <c r="W221" s="31"/>
      <c r="Z221"/>
      <c r="AA221" s="31"/>
      <c r="AB221" s="31"/>
      <c r="AC221" s="31"/>
      <c r="AF221"/>
      <c r="AG221"/>
      <c r="AH221"/>
      <c r="AI221"/>
      <c r="AR221" s="1"/>
      <c r="AS221" s="31"/>
      <c r="AT221" s="31"/>
      <c r="AU221" s="31"/>
      <c r="AV221" s="122"/>
      <c r="AW221" s="122"/>
      <c r="BB221" s="55"/>
      <c r="BF221" s="12"/>
      <c r="BG221" s="6"/>
      <c r="BI221" s="1"/>
      <c r="BJ221" s="6"/>
      <c r="BL221" s="54"/>
    </row>
    <row r="222" spans="2:64" x14ac:dyDescent="0.35">
      <c r="B222"/>
      <c r="C222" s="31"/>
      <c r="D222" s="31"/>
      <c r="E222" s="31"/>
      <c r="H222" s="1"/>
      <c r="I222" s="6"/>
      <c r="J222" s="6"/>
      <c r="K222" s="6"/>
      <c r="N222" s="49"/>
      <c r="O222" s="6"/>
      <c r="P222" s="6"/>
      <c r="Q222" s="6"/>
      <c r="U222" s="31"/>
      <c r="V222" s="31"/>
      <c r="W222" s="31"/>
      <c r="Z222"/>
      <c r="AA222" s="31"/>
      <c r="AB222" s="31"/>
      <c r="AC222" s="31"/>
      <c r="AF222"/>
      <c r="AG222"/>
      <c r="AH222"/>
      <c r="AI222"/>
      <c r="AR222" s="1"/>
      <c r="AS222" s="31"/>
      <c r="AT222" s="31"/>
      <c r="AU222" s="31"/>
      <c r="AV222" s="122"/>
      <c r="AW222" s="122"/>
      <c r="BB222" s="55"/>
      <c r="BF222" s="12"/>
      <c r="BG222" s="6"/>
      <c r="BI222" s="1"/>
      <c r="BJ222" s="6"/>
      <c r="BL222" s="54"/>
    </row>
    <row r="223" spans="2:64" x14ac:dyDescent="0.35">
      <c r="B223"/>
      <c r="C223" s="31"/>
      <c r="D223" s="31"/>
      <c r="E223" s="31"/>
      <c r="H223" s="1"/>
      <c r="I223" s="6"/>
      <c r="J223" s="6"/>
      <c r="K223" s="6"/>
      <c r="N223" s="49"/>
      <c r="O223" s="6"/>
      <c r="P223" s="6"/>
      <c r="Q223" s="6"/>
      <c r="U223" s="31"/>
      <c r="V223" s="31"/>
      <c r="W223" s="31"/>
      <c r="Z223"/>
      <c r="AA223" s="31"/>
      <c r="AB223" s="31"/>
      <c r="AC223" s="31"/>
      <c r="AF223"/>
      <c r="AG223"/>
      <c r="AH223"/>
      <c r="AI223"/>
      <c r="AR223" s="1"/>
      <c r="AS223" s="31"/>
      <c r="AT223" s="31"/>
      <c r="AU223" s="31"/>
      <c r="AV223" s="122"/>
      <c r="AW223" s="122"/>
      <c r="BB223" s="55"/>
      <c r="BF223" s="12"/>
      <c r="BG223" s="6"/>
      <c r="BI223" s="1"/>
      <c r="BJ223" s="6"/>
      <c r="BL223" s="54"/>
    </row>
    <row r="224" spans="2:64" x14ac:dyDescent="0.35">
      <c r="B224"/>
      <c r="C224" s="31"/>
      <c r="D224" s="31"/>
      <c r="E224" s="31"/>
      <c r="H224" s="1"/>
      <c r="I224" s="6"/>
      <c r="J224" s="6"/>
      <c r="K224" s="6"/>
      <c r="N224" s="49"/>
      <c r="O224" s="6"/>
      <c r="P224" s="6"/>
      <c r="Q224" s="6"/>
      <c r="U224" s="31"/>
      <c r="V224" s="31"/>
      <c r="W224" s="31"/>
      <c r="Z224"/>
      <c r="AA224" s="31"/>
      <c r="AB224" s="31"/>
      <c r="AC224" s="31"/>
      <c r="AF224"/>
      <c r="AG224"/>
      <c r="AH224"/>
      <c r="AI224"/>
      <c r="AR224" s="1"/>
      <c r="AS224" s="31"/>
      <c r="AT224" s="31"/>
      <c r="AU224" s="31"/>
      <c r="AV224" s="122"/>
      <c r="AW224" s="122"/>
      <c r="BB224" s="55"/>
      <c r="BF224" s="12"/>
      <c r="BG224" s="6"/>
      <c r="BI224" s="1"/>
      <c r="BJ224" s="6"/>
      <c r="BL224" s="54"/>
    </row>
    <row r="225" spans="2:64" x14ac:dyDescent="0.35">
      <c r="B225"/>
      <c r="C225" s="31"/>
      <c r="D225" s="31"/>
      <c r="E225" s="31"/>
      <c r="H225" s="1"/>
      <c r="I225" s="6"/>
      <c r="J225" s="6"/>
      <c r="K225" s="6"/>
      <c r="N225" s="49"/>
      <c r="O225" s="6"/>
      <c r="P225" s="6"/>
      <c r="Q225" s="6"/>
      <c r="U225" s="31"/>
      <c r="V225" s="31"/>
      <c r="W225" s="31"/>
      <c r="Z225"/>
      <c r="AA225" s="31"/>
      <c r="AB225" s="31"/>
      <c r="AC225" s="31"/>
      <c r="AF225"/>
      <c r="AG225"/>
      <c r="AH225"/>
      <c r="AI225"/>
      <c r="AR225" s="1"/>
      <c r="AS225" s="31"/>
      <c r="AT225" s="31"/>
      <c r="AU225" s="31"/>
      <c r="AV225" s="122"/>
      <c r="AW225" s="122"/>
      <c r="BB225" s="55"/>
      <c r="BF225" s="12"/>
      <c r="BG225" s="6"/>
      <c r="BI225" s="1"/>
      <c r="BJ225" s="6"/>
      <c r="BL225" s="54"/>
    </row>
    <row r="226" spans="2:64" x14ac:dyDescent="0.35">
      <c r="B226"/>
      <c r="C226" s="31"/>
      <c r="D226" s="31"/>
      <c r="E226" s="31"/>
      <c r="H226" s="1"/>
      <c r="I226" s="6"/>
      <c r="J226" s="6"/>
      <c r="K226" s="6"/>
      <c r="N226" s="49"/>
      <c r="O226" s="6"/>
      <c r="P226" s="6"/>
      <c r="Q226" s="6"/>
      <c r="U226" s="31"/>
      <c r="V226" s="31"/>
      <c r="W226" s="31"/>
      <c r="Z226"/>
      <c r="AA226" s="31"/>
      <c r="AB226" s="31"/>
      <c r="AC226" s="31"/>
      <c r="AF226"/>
      <c r="AG226"/>
      <c r="AH226"/>
      <c r="AI226"/>
      <c r="AR226" s="1"/>
      <c r="AS226" s="31"/>
      <c r="AT226" s="31"/>
      <c r="AU226" s="31"/>
      <c r="AV226" s="122"/>
      <c r="AW226" s="122"/>
      <c r="BB226" s="55"/>
      <c r="BF226" s="12"/>
      <c r="BG226" s="6"/>
      <c r="BI226" s="1"/>
      <c r="BJ226" s="6"/>
      <c r="BL226" s="54"/>
    </row>
    <row r="227" spans="2:64" x14ac:dyDescent="0.35">
      <c r="B227"/>
      <c r="C227" s="31"/>
      <c r="D227" s="31"/>
      <c r="E227" s="31"/>
      <c r="H227" s="1"/>
      <c r="I227" s="6"/>
      <c r="J227" s="6"/>
      <c r="K227" s="6"/>
      <c r="N227" s="49"/>
      <c r="O227" s="6"/>
      <c r="P227" s="6"/>
      <c r="Q227" s="6"/>
      <c r="U227" s="31"/>
      <c r="V227" s="31"/>
      <c r="W227" s="31"/>
      <c r="Z227"/>
      <c r="AA227" s="31"/>
      <c r="AB227" s="31"/>
      <c r="AC227" s="31"/>
      <c r="AF227"/>
      <c r="AG227"/>
      <c r="AH227"/>
      <c r="AI227"/>
      <c r="AR227" s="1"/>
      <c r="AS227" s="31"/>
      <c r="AT227" s="31"/>
      <c r="AU227" s="31"/>
      <c r="AV227" s="122"/>
      <c r="AW227" s="122"/>
      <c r="BB227" s="55"/>
      <c r="BF227" s="12"/>
      <c r="BG227" s="6"/>
      <c r="BI227" s="1"/>
      <c r="BJ227" s="6"/>
      <c r="BL227" s="54"/>
    </row>
    <row r="228" spans="2:64" x14ac:dyDescent="0.35">
      <c r="B228"/>
      <c r="C228" s="31"/>
      <c r="D228" s="31"/>
      <c r="E228" s="31"/>
      <c r="H228" s="1"/>
      <c r="I228" s="6"/>
      <c r="J228" s="6"/>
      <c r="K228" s="6"/>
      <c r="N228" s="49"/>
      <c r="O228" s="6"/>
      <c r="P228" s="6"/>
      <c r="Q228" s="6"/>
      <c r="U228" s="31"/>
      <c r="V228" s="31"/>
      <c r="W228" s="31"/>
      <c r="Z228"/>
      <c r="AA228" s="31"/>
      <c r="AB228" s="31"/>
      <c r="AC228" s="31"/>
      <c r="AF228"/>
      <c r="AG228"/>
      <c r="AH228"/>
      <c r="AI228"/>
      <c r="AR228" s="1"/>
      <c r="AS228" s="31"/>
      <c r="AT228" s="31"/>
      <c r="AU228" s="31"/>
      <c r="AV228" s="122"/>
      <c r="AW228" s="122"/>
      <c r="BB228" s="55"/>
      <c r="BF228" s="12"/>
      <c r="BG228" s="6"/>
      <c r="BI228" s="1"/>
      <c r="BJ228" s="6"/>
      <c r="BL228" s="54"/>
    </row>
    <row r="229" spans="2:64" x14ac:dyDescent="0.35">
      <c r="B229"/>
      <c r="C229" s="31"/>
      <c r="D229" s="31"/>
      <c r="E229" s="31"/>
      <c r="H229" s="1"/>
      <c r="I229" s="6"/>
      <c r="J229" s="6"/>
      <c r="K229" s="6"/>
      <c r="N229" s="49"/>
      <c r="O229" s="6"/>
      <c r="P229" s="6"/>
      <c r="Q229" s="6"/>
      <c r="U229" s="31"/>
      <c r="V229" s="31"/>
      <c r="W229" s="31"/>
      <c r="Z229"/>
      <c r="AA229" s="31"/>
      <c r="AB229" s="31"/>
      <c r="AC229" s="31"/>
      <c r="AF229"/>
      <c r="AG229"/>
      <c r="AH229"/>
      <c r="AI229"/>
      <c r="AR229" s="1"/>
      <c r="AS229" s="31"/>
      <c r="AT229" s="31"/>
      <c r="AU229" s="31"/>
      <c r="AV229" s="122"/>
      <c r="AW229" s="122"/>
      <c r="BB229" s="55"/>
      <c r="BF229" s="12"/>
      <c r="BG229" s="6"/>
      <c r="BI229" s="1"/>
      <c r="BJ229" s="6"/>
      <c r="BL229" s="54"/>
    </row>
    <row r="230" spans="2:64" x14ac:dyDescent="0.35">
      <c r="B230"/>
      <c r="C230" s="31"/>
      <c r="D230" s="31"/>
      <c r="E230" s="31"/>
      <c r="H230" s="1"/>
      <c r="I230" s="6"/>
      <c r="J230" s="6"/>
      <c r="K230" s="6"/>
      <c r="N230" s="49"/>
      <c r="O230" s="6"/>
      <c r="P230" s="6"/>
      <c r="Q230" s="6"/>
      <c r="U230" s="31"/>
      <c r="V230" s="31"/>
      <c r="W230" s="31"/>
      <c r="Z230"/>
      <c r="AA230" s="31"/>
      <c r="AB230" s="31"/>
      <c r="AC230" s="31"/>
      <c r="AF230"/>
      <c r="AG230"/>
      <c r="AH230"/>
      <c r="AI230"/>
      <c r="AR230" s="1"/>
      <c r="AS230" s="31"/>
      <c r="AT230" s="31"/>
      <c r="AU230" s="31"/>
      <c r="AV230" s="122"/>
      <c r="AW230" s="122"/>
      <c r="BB230" s="55"/>
      <c r="BF230" s="12"/>
      <c r="BG230" s="6"/>
      <c r="BI230" s="1"/>
      <c r="BJ230" s="6"/>
      <c r="BL230" s="54"/>
    </row>
    <row r="231" spans="2:64" x14ac:dyDescent="0.35">
      <c r="B231"/>
      <c r="C231" s="31"/>
      <c r="D231" s="31"/>
      <c r="E231" s="31"/>
      <c r="H231" s="1"/>
      <c r="I231" s="6"/>
      <c r="J231" s="6"/>
      <c r="K231" s="6"/>
      <c r="N231" s="49"/>
      <c r="O231" s="6"/>
      <c r="P231" s="6"/>
      <c r="Q231" s="6"/>
      <c r="U231" s="31"/>
      <c r="V231" s="31"/>
      <c r="W231" s="31"/>
      <c r="Z231"/>
      <c r="AA231" s="31"/>
      <c r="AB231" s="31"/>
      <c r="AC231" s="31"/>
      <c r="AF231"/>
      <c r="AG231"/>
      <c r="AH231"/>
      <c r="AI231"/>
      <c r="AR231" s="1"/>
      <c r="AS231" s="31"/>
      <c r="AT231" s="31"/>
      <c r="AU231" s="31"/>
      <c r="AV231" s="122"/>
      <c r="AW231" s="122"/>
      <c r="BB231" s="55"/>
      <c r="BF231" s="12"/>
      <c r="BG231" s="6"/>
      <c r="BJ231" s="6"/>
    </row>
    <row r="232" spans="2:64" x14ac:dyDescent="0.35">
      <c r="B232"/>
      <c r="C232" s="31"/>
      <c r="D232" s="31"/>
      <c r="E232" s="31"/>
      <c r="H232" s="1"/>
      <c r="I232" s="6"/>
      <c r="J232" s="6"/>
      <c r="K232" s="6"/>
      <c r="N232" s="49"/>
      <c r="O232" s="6"/>
      <c r="P232" s="6"/>
      <c r="Q232" s="6"/>
      <c r="U232" s="31"/>
      <c r="V232" s="31"/>
      <c r="W232" s="31"/>
      <c r="Z232"/>
      <c r="AA232" s="31"/>
      <c r="AB232" s="31"/>
      <c r="AC232" s="31"/>
      <c r="AF232"/>
      <c r="AG232"/>
      <c r="AH232"/>
      <c r="AI232"/>
      <c r="AR232" s="1"/>
      <c r="AS232" s="31"/>
      <c r="AT232" s="31"/>
      <c r="AU232" s="31"/>
      <c r="AV232" s="122"/>
      <c r="AW232" s="122"/>
      <c r="BB232" s="55"/>
      <c r="BF232" s="12"/>
      <c r="BG232" s="6"/>
      <c r="BJ232" s="6"/>
    </row>
    <row r="233" spans="2:64" x14ac:dyDescent="0.35">
      <c r="B233"/>
      <c r="C233" s="31"/>
      <c r="D233" s="31"/>
      <c r="E233" s="31"/>
      <c r="H233" s="1"/>
      <c r="I233" s="6"/>
      <c r="J233" s="6"/>
      <c r="K233" s="6"/>
      <c r="N233" s="49"/>
      <c r="O233" s="6"/>
      <c r="P233" s="6"/>
      <c r="Q233" s="6"/>
      <c r="U233" s="31"/>
      <c r="V233" s="31"/>
      <c r="W233" s="31"/>
      <c r="Z233"/>
      <c r="AA233" s="31"/>
      <c r="AB233" s="31"/>
      <c r="AC233" s="31"/>
      <c r="AF233"/>
      <c r="AG233"/>
      <c r="AH233"/>
      <c r="AI233"/>
      <c r="AR233" s="1"/>
      <c r="AS233" s="31"/>
      <c r="AT233" s="31"/>
      <c r="AU233" s="31"/>
      <c r="AV233" s="122"/>
      <c r="AW233" s="122"/>
      <c r="BB233" s="55"/>
      <c r="BF233" s="12"/>
      <c r="BG233" s="6"/>
      <c r="BJ233" s="6"/>
    </row>
    <row r="234" spans="2:64" x14ac:dyDescent="0.35">
      <c r="B234"/>
      <c r="C234" s="31"/>
      <c r="D234" s="31"/>
      <c r="E234" s="31"/>
      <c r="H234" s="1"/>
      <c r="I234" s="6"/>
      <c r="J234" s="6"/>
      <c r="K234" s="6"/>
      <c r="N234" s="49"/>
      <c r="O234" s="6"/>
      <c r="P234" s="6"/>
      <c r="Q234" s="6"/>
      <c r="U234" s="31"/>
      <c r="V234" s="31"/>
      <c r="W234" s="31"/>
      <c r="Z234"/>
      <c r="AA234" s="31"/>
      <c r="AB234" s="31"/>
      <c r="AC234" s="31"/>
      <c r="AF234"/>
      <c r="AG234"/>
      <c r="AH234"/>
      <c r="AI234"/>
      <c r="AR234" s="1"/>
      <c r="AS234" s="31"/>
      <c r="AT234" s="31"/>
      <c r="AU234" s="31"/>
      <c r="AV234" s="122"/>
      <c r="AW234" s="122"/>
      <c r="BB234" s="55"/>
      <c r="BF234" s="12"/>
      <c r="BG234" s="6"/>
      <c r="BJ234" s="6"/>
    </row>
    <row r="235" spans="2:64" x14ac:dyDescent="0.35">
      <c r="B235"/>
      <c r="C235" s="31"/>
      <c r="D235" s="31"/>
      <c r="E235" s="31"/>
      <c r="H235" s="1"/>
      <c r="I235" s="6"/>
      <c r="J235" s="6"/>
      <c r="K235" s="6"/>
      <c r="N235" s="49"/>
      <c r="O235" s="6"/>
      <c r="P235" s="6"/>
      <c r="Q235" s="6"/>
      <c r="U235" s="31"/>
      <c r="V235" s="31"/>
      <c r="W235" s="31"/>
      <c r="Z235"/>
      <c r="AA235" s="31"/>
      <c r="AB235" s="31"/>
      <c r="AC235" s="31"/>
      <c r="AF235"/>
      <c r="AG235"/>
      <c r="AH235"/>
      <c r="AI235"/>
      <c r="AR235" s="1"/>
      <c r="AS235" s="31"/>
      <c r="AT235" s="31"/>
      <c r="AU235" s="31"/>
      <c r="AV235" s="122"/>
      <c r="AW235" s="122"/>
      <c r="BB235" s="55"/>
      <c r="BF235" s="12"/>
      <c r="BG235" s="6"/>
      <c r="BJ235" s="6"/>
    </row>
    <row r="236" spans="2:64" x14ac:dyDescent="0.35">
      <c r="B236"/>
      <c r="C236" s="31"/>
      <c r="D236" s="31"/>
      <c r="E236" s="31"/>
      <c r="H236" s="1"/>
      <c r="I236" s="6"/>
      <c r="J236" s="6"/>
      <c r="K236" s="6"/>
      <c r="N236" s="49"/>
      <c r="O236" s="6"/>
      <c r="P236" s="6"/>
      <c r="Q236" s="6"/>
      <c r="U236" s="31"/>
      <c r="V236" s="31"/>
      <c r="W236" s="31"/>
      <c r="Z236"/>
      <c r="AA236" s="31"/>
      <c r="AB236" s="31"/>
      <c r="AC236" s="31"/>
      <c r="AF236"/>
      <c r="AG236"/>
      <c r="AH236"/>
      <c r="AI236"/>
      <c r="AR236" s="1"/>
      <c r="AS236" s="31"/>
      <c r="AT236" s="31"/>
      <c r="AU236" s="31"/>
      <c r="AV236" s="122"/>
      <c r="AW236" s="122"/>
      <c r="BB236" s="55"/>
      <c r="BF236" s="12"/>
      <c r="BG236" s="6"/>
      <c r="BJ236" s="6"/>
    </row>
    <row r="237" spans="2:64" x14ac:dyDescent="0.35">
      <c r="B237"/>
      <c r="C237" s="31"/>
      <c r="D237" s="31"/>
      <c r="E237" s="31"/>
      <c r="H237" s="1"/>
      <c r="I237" s="6"/>
      <c r="J237" s="6"/>
      <c r="K237" s="6"/>
      <c r="N237" s="49"/>
      <c r="O237" s="6"/>
      <c r="P237" s="6"/>
      <c r="Q237" s="6"/>
      <c r="U237" s="31"/>
      <c r="V237" s="31"/>
      <c r="W237" s="31"/>
      <c r="Z237"/>
      <c r="AA237" s="31"/>
      <c r="AB237" s="31"/>
      <c r="AC237" s="31"/>
      <c r="AF237"/>
      <c r="AG237"/>
      <c r="AH237"/>
      <c r="AI237"/>
      <c r="AR237" s="1"/>
      <c r="AS237" s="31"/>
      <c r="AT237" s="31"/>
      <c r="AU237" s="31"/>
      <c r="AV237" s="122"/>
      <c r="AW237" s="122"/>
      <c r="BB237" s="55"/>
      <c r="BF237" s="12"/>
      <c r="BG237" s="6"/>
      <c r="BJ237" s="6"/>
    </row>
    <row r="238" spans="2:64" x14ac:dyDescent="0.35">
      <c r="B238"/>
      <c r="C238" s="31"/>
      <c r="D238" s="31"/>
      <c r="E238" s="31"/>
      <c r="H238" s="1"/>
      <c r="I238" s="6"/>
      <c r="J238" s="6"/>
      <c r="K238" s="6"/>
      <c r="N238" s="49"/>
      <c r="O238" s="6"/>
      <c r="P238" s="6"/>
      <c r="Q238" s="6"/>
      <c r="U238" s="31"/>
      <c r="V238" s="31"/>
      <c r="W238" s="31"/>
      <c r="Z238"/>
      <c r="AA238" s="31"/>
      <c r="AB238" s="31"/>
      <c r="AC238" s="31"/>
      <c r="AF238"/>
      <c r="AG238"/>
      <c r="AH238"/>
      <c r="AI238"/>
      <c r="AR238" s="1"/>
      <c r="AS238" s="31"/>
      <c r="AT238" s="31"/>
      <c r="AU238" s="31"/>
      <c r="AV238" s="122"/>
      <c r="AW238" s="122"/>
      <c r="BB238" s="55"/>
      <c r="BF238" s="12"/>
      <c r="BG238" s="6"/>
      <c r="BJ238" s="6"/>
    </row>
    <row r="239" spans="2:64" x14ac:dyDescent="0.35">
      <c r="B239"/>
      <c r="C239" s="31"/>
      <c r="D239" s="31"/>
      <c r="E239" s="31"/>
      <c r="H239" s="1"/>
      <c r="I239" s="6"/>
      <c r="J239" s="6"/>
      <c r="K239" s="6"/>
      <c r="N239" s="49"/>
      <c r="O239" s="6"/>
      <c r="P239" s="6"/>
      <c r="Q239" s="6"/>
      <c r="U239" s="31"/>
      <c r="V239" s="31"/>
      <c r="W239" s="31"/>
      <c r="Z239"/>
      <c r="AA239" s="31"/>
      <c r="AB239" s="31"/>
      <c r="AC239" s="31"/>
      <c r="AF239"/>
      <c r="AG239"/>
      <c r="AH239"/>
      <c r="AI239"/>
      <c r="AR239" s="1"/>
      <c r="AS239" s="31"/>
      <c r="AT239" s="31"/>
      <c r="AU239" s="31"/>
      <c r="AV239" s="122"/>
      <c r="AW239" s="122"/>
      <c r="BB239" s="55"/>
      <c r="BF239" s="12"/>
      <c r="BG239" s="6"/>
      <c r="BJ239" s="6"/>
    </row>
    <row r="240" spans="2:64" x14ac:dyDescent="0.35">
      <c r="B240"/>
      <c r="C240" s="31"/>
      <c r="D240" s="31"/>
      <c r="E240" s="31"/>
      <c r="H240" s="1"/>
      <c r="I240" s="6"/>
      <c r="J240" s="6"/>
      <c r="K240" s="6"/>
      <c r="N240" s="49"/>
      <c r="O240" s="6"/>
      <c r="P240" s="6"/>
      <c r="Q240" s="6"/>
      <c r="U240" s="31"/>
      <c r="V240" s="31"/>
      <c r="W240" s="31"/>
      <c r="Z240"/>
      <c r="AA240" s="31"/>
      <c r="AB240" s="31"/>
      <c r="AC240" s="31"/>
      <c r="AF240"/>
      <c r="AG240"/>
      <c r="AH240"/>
      <c r="AI240"/>
      <c r="AR240" s="1"/>
      <c r="AS240" s="31"/>
      <c r="AT240" s="31"/>
      <c r="AU240" s="31"/>
      <c r="AV240" s="122"/>
      <c r="AW240" s="122"/>
      <c r="BB240" s="55"/>
      <c r="BF240" s="12"/>
      <c r="BG240" s="6"/>
      <c r="BJ240" s="6"/>
    </row>
    <row r="241" spans="2:62" x14ac:dyDescent="0.35">
      <c r="B241"/>
      <c r="C241" s="31"/>
      <c r="D241" s="31"/>
      <c r="E241" s="31"/>
      <c r="H241" s="1"/>
      <c r="I241" s="6"/>
      <c r="J241" s="6"/>
      <c r="K241" s="6"/>
      <c r="N241" s="49"/>
      <c r="O241" s="6"/>
      <c r="P241" s="6"/>
      <c r="Q241" s="6"/>
      <c r="U241" s="31"/>
      <c r="V241" s="31"/>
      <c r="W241" s="31"/>
      <c r="Z241"/>
      <c r="AA241" s="31"/>
      <c r="AB241" s="31"/>
      <c r="AC241" s="31"/>
      <c r="AF241"/>
      <c r="AG241"/>
      <c r="AH241"/>
      <c r="AI241"/>
      <c r="AR241" s="1"/>
      <c r="AS241" s="31"/>
      <c r="AT241" s="31"/>
      <c r="AU241" s="31"/>
      <c r="AV241" s="122"/>
      <c r="AW241" s="122"/>
      <c r="BB241" s="55"/>
      <c r="BF241" s="12"/>
      <c r="BG241" s="6"/>
      <c r="BJ241" s="6"/>
    </row>
    <row r="242" spans="2:62" x14ac:dyDescent="0.35">
      <c r="B242"/>
      <c r="C242" s="31"/>
      <c r="D242" s="31"/>
      <c r="E242" s="31"/>
      <c r="H242" s="1"/>
      <c r="I242" s="6"/>
      <c r="J242" s="6"/>
      <c r="K242" s="6"/>
      <c r="N242" s="49"/>
      <c r="O242" s="6"/>
      <c r="P242" s="6"/>
      <c r="Q242" s="6"/>
      <c r="Z242"/>
      <c r="AA242" s="31"/>
      <c r="AB242" s="31"/>
      <c r="AC242" s="31"/>
      <c r="AF242"/>
      <c r="AG242"/>
      <c r="AH242"/>
      <c r="AI242"/>
      <c r="AR242" s="1"/>
      <c r="AS242" s="31"/>
      <c r="AT242" s="31"/>
      <c r="AU242" s="31"/>
      <c r="AV242" s="122"/>
      <c r="AW242" s="122"/>
      <c r="BB242" s="55"/>
      <c r="BF242" s="12"/>
      <c r="BG242" s="6"/>
      <c r="BJ242" s="6"/>
    </row>
    <row r="243" spans="2:62" x14ac:dyDescent="0.35">
      <c r="B243"/>
      <c r="C243" s="31"/>
      <c r="D243" s="31"/>
      <c r="E243" s="31"/>
      <c r="H243" s="1"/>
      <c r="I243" s="6"/>
      <c r="J243" s="6"/>
      <c r="K243" s="6"/>
      <c r="N243" s="49"/>
      <c r="O243" s="6"/>
      <c r="P243" s="6"/>
      <c r="Q243" s="6"/>
      <c r="Z243"/>
      <c r="AA243" s="31"/>
      <c r="AB243" s="31"/>
      <c r="AC243" s="31"/>
      <c r="AF243"/>
      <c r="AG243"/>
      <c r="AH243"/>
      <c r="AI243"/>
      <c r="AR243" s="1"/>
      <c r="AS243" s="31"/>
      <c r="AT243" s="31"/>
      <c r="AU243" s="31"/>
      <c r="AV243" s="122"/>
      <c r="AW243" s="122"/>
      <c r="BB243" s="55"/>
      <c r="BF243" s="12"/>
      <c r="BG243" s="6"/>
      <c r="BJ243" s="6"/>
    </row>
    <row r="244" spans="2:62" x14ac:dyDescent="0.35">
      <c r="B244"/>
      <c r="C244" s="31"/>
      <c r="D244" s="31"/>
      <c r="E244" s="31"/>
      <c r="H244" s="1"/>
      <c r="I244" s="6"/>
      <c r="J244" s="6"/>
      <c r="K244" s="6"/>
      <c r="N244" s="49"/>
      <c r="O244" s="6"/>
      <c r="P244" s="6"/>
      <c r="Q244" s="6"/>
      <c r="Z244"/>
      <c r="AA244" s="31"/>
      <c r="AB244" s="31"/>
      <c r="AC244" s="31"/>
      <c r="AF244"/>
      <c r="AG244"/>
      <c r="AH244"/>
      <c r="AI244"/>
      <c r="AR244" s="1"/>
      <c r="AS244" s="31"/>
      <c r="AT244" s="31"/>
      <c r="AU244" s="31"/>
      <c r="AV244" s="122"/>
      <c r="AW244" s="122"/>
      <c r="BB244" s="55"/>
      <c r="BF244" s="12"/>
      <c r="BG244" s="6"/>
      <c r="BJ244" s="6"/>
    </row>
    <row r="245" spans="2:62" x14ac:dyDescent="0.35">
      <c r="B245"/>
      <c r="C245" s="31"/>
      <c r="D245" s="31"/>
      <c r="E245" s="31"/>
      <c r="H245" s="1"/>
      <c r="I245" s="6"/>
      <c r="J245" s="6"/>
      <c r="K245" s="6"/>
      <c r="N245" s="49"/>
      <c r="O245" s="6"/>
      <c r="P245" s="6"/>
      <c r="Q245" s="6"/>
      <c r="Z245"/>
      <c r="AA245" s="31"/>
      <c r="AB245" s="31"/>
      <c r="AC245" s="31"/>
      <c r="AF245"/>
      <c r="AG245"/>
      <c r="AH245"/>
      <c r="AI245"/>
      <c r="AR245" s="1"/>
      <c r="AS245" s="31"/>
      <c r="AT245" s="31"/>
      <c r="AU245" s="31"/>
      <c r="AV245" s="122"/>
      <c r="AW245" s="122"/>
      <c r="BB245" s="55"/>
      <c r="BF245" s="12"/>
      <c r="BG245" s="6"/>
      <c r="BJ245" s="6"/>
    </row>
    <row r="246" spans="2:62" x14ac:dyDescent="0.35">
      <c r="B246"/>
      <c r="C246" s="31"/>
      <c r="D246" s="31"/>
      <c r="E246" s="31"/>
      <c r="H246" s="1"/>
      <c r="I246" s="6"/>
      <c r="J246" s="6"/>
      <c r="K246" s="6"/>
      <c r="N246" s="49"/>
      <c r="O246" s="6"/>
      <c r="P246" s="6"/>
      <c r="Q246" s="6"/>
      <c r="Z246"/>
      <c r="AA246" s="31"/>
      <c r="AB246" s="31"/>
      <c r="AC246" s="31"/>
      <c r="AF246"/>
      <c r="AG246"/>
      <c r="AH246"/>
      <c r="AI246"/>
      <c r="AR246" s="1"/>
      <c r="AS246" s="31"/>
      <c r="AT246" s="31"/>
      <c r="AU246" s="31"/>
      <c r="AV246" s="122"/>
      <c r="AW246" s="122"/>
      <c r="BB246" s="55"/>
      <c r="BF246" s="12"/>
      <c r="BG246" s="6"/>
      <c r="BJ246" s="6"/>
    </row>
    <row r="247" spans="2:62" x14ac:dyDescent="0.35">
      <c r="B247"/>
      <c r="C247" s="31"/>
      <c r="D247" s="31"/>
      <c r="E247" s="31"/>
      <c r="H247" s="1"/>
      <c r="I247" s="6"/>
      <c r="J247" s="6"/>
      <c r="K247" s="6"/>
      <c r="N247" s="49"/>
      <c r="O247" s="6"/>
      <c r="P247" s="6"/>
      <c r="Q247" s="6"/>
      <c r="Z247"/>
      <c r="AA247" s="31"/>
      <c r="AB247" s="31"/>
      <c r="AC247" s="31"/>
      <c r="AF247"/>
      <c r="AG247"/>
      <c r="AH247"/>
      <c r="AI247"/>
      <c r="AR247" s="1"/>
      <c r="AS247" s="31"/>
      <c r="AT247" s="31"/>
      <c r="AU247" s="31"/>
      <c r="AV247" s="122"/>
      <c r="AW247" s="122"/>
      <c r="BB247" s="55"/>
      <c r="BF247" s="12"/>
      <c r="BG247" s="6"/>
      <c r="BJ247" s="6"/>
    </row>
    <row r="248" spans="2:62" x14ac:dyDescent="0.35">
      <c r="B248"/>
      <c r="C248" s="31"/>
      <c r="D248" s="31"/>
      <c r="E248" s="31"/>
      <c r="H248" s="1"/>
      <c r="I248" s="6"/>
      <c r="J248" s="6"/>
      <c r="K248" s="6"/>
      <c r="N248" s="49"/>
      <c r="O248" s="6"/>
      <c r="P248" s="6"/>
      <c r="Q248" s="6"/>
      <c r="Z248"/>
      <c r="AA248" s="31"/>
      <c r="AB248" s="31"/>
      <c r="AC248" s="31"/>
      <c r="AF248"/>
      <c r="AG248"/>
      <c r="AH248"/>
      <c r="AI248"/>
      <c r="AR248" s="1"/>
      <c r="AS248" s="31"/>
      <c r="AT248" s="31"/>
      <c r="AU248" s="31"/>
      <c r="AV248" s="122"/>
      <c r="AW248" s="122"/>
      <c r="BB248" s="55"/>
      <c r="BF248" s="12"/>
      <c r="BG248" s="6"/>
      <c r="BJ248" s="6"/>
    </row>
    <row r="249" spans="2:62" x14ac:dyDescent="0.35">
      <c r="B249"/>
      <c r="C249" s="31"/>
      <c r="D249" s="31"/>
      <c r="E249" s="31"/>
      <c r="H249" s="1"/>
      <c r="I249" s="6"/>
      <c r="J249" s="6"/>
      <c r="K249" s="6"/>
      <c r="N249" s="49"/>
      <c r="O249" s="6"/>
      <c r="P249" s="6"/>
      <c r="Q249" s="6"/>
      <c r="Z249"/>
      <c r="AA249" s="31"/>
      <c r="AB249" s="31"/>
      <c r="AC249" s="31"/>
      <c r="AF249"/>
      <c r="AG249"/>
      <c r="AH249"/>
      <c r="AI249"/>
      <c r="AR249" s="1"/>
      <c r="AS249" s="31"/>
      <c r="AT249" s="31"/>
      <c r="AU249" s="31"/>
      <c r="AV249" s="122"/>
      <c r="AW249" s="122"/>
      <c r="BB249" s="55"/>
      <c r="BF249" s="12"/>
      <c r="BG249" s="6"/>
      <c r="BJ249" s="6"/>
    </row>
    <row r="250" spans="2:62" x14ac:dyDescent="0.35">
      <c r="B250"/>
      <c r="C250" s="31"/>
      <c r="D250" s="31"/>
      <c r="E250" s="31"/>
      <c r="H250" s="1"/>
      <c r="I250" s="6"/>
      <c r="J250" s="6"/>
      <c r="K250" s="6"/>
      <c r="N250" s="49"/>
      <c r="O250" s="6"/>
      <c r="P250" s="6"/>
      <c r="Q250" s="6"/>
      <c r="Z250"/>
      <c r="AA250" s="31"/>
      <c r="AB250" s="31"/>
      <c r="AC250" s="31"/>
      <c r="AF250"/>
      <c r="AG250"/>
      <c r="AH250"/>
      <c r="AI250"/>
      <c r="AR250" s="1"/>
      <c r="AS250" s="31"/>
      <c r="AT250" s="31"/>
      <c r="AU250" s="31"/>
      <c r="AV250" s="122"/>
      <c r="AW250" s="122"/>
      <c r="BB250" s="55"/>
      <c r="BF250" s="12"/>
      <c r="BG250" s="6"/>
      <c r="BJ250" s="6"/>
    </row>
    <row r="251" spans="2:62" x14ac:dyDescent="0.35">
      <c r="B251"/>
      <c r="C251" s="31"/>
      <c r="D251" s="31"/>
      <c r="E251" s="31"/>
      <c r="H251" s="1"/>
      <c r="I251" s="6"/>
      <c r="J251" s="6"/>
      <c r="K251" s="6"/>
      <c r="N251" s="49"/>
      <c r="O251" s="6"/>
      <c r="P251" s="6"/>
      <c r="Q251" s="6"/>
      <c r="Z251"/>
      <c r="AA251" s="31"/>
      <c r="AB251" s="31"/>
      <c r="AC251" s="31"/>
      <c r="AF251"/>
      <c r="AG251"/>
      <c r="AH251"/>
      <c r="AI251"/>
      <c r="AR251" s="1"/>
      <c r="AS251" s="31"/>
      <c r="AT251" s="31"/>
      <c r="AU251" s="31"/>
      <c r="AV251" s="122"/>
      <c r="AW251" s="122"/>
      <c r="BB251" s="55"/>
      <c r="BF251" s="12"/>
      <c r="BG251" s="6"/>
      <c r="BJ251" s="6"/>
    </row>
    <row r="252" spans="2:62" x14ac:dyDescent="0.35">
      <c r="B252"/>
      <c r="C252" s="31"/>
      <c r="D252" s="31"/>
      <c r="E252" s="31"/>
      <c r="H252" s="1"/>
      <c r="I252" s="6"/>
      <c r="J252" s="6"/>
      <c r="K252" s="6"/>
      <c r="N252" s="49"/>
      <c r="O252" s="6"/>
      <c r="P252" s="6"/>
      <c r="Q252" s="6"/>
      <c r="Z252"/>
      <c r="AA252" s="31"/>
      <c r="AB252" s="31"/>
      <c r="AC252" s="31"/>
      <c r="AF252"/>
      <c r="AG252"/>
      <c r="AH252"/>
      <c r="AI252"/>
      <c r="AR252" s="1"/>
      <c r="AS252" s="31"/>
      <c r="AT252" s="31"/>
      <c r="AU252" s="31"/>
      <c r="AV252" s="122"/>
      <c r="AW252" s="122"/>
      <c r="BB252" s="55"/>
      <c r="BF252" s="12"/>
      <c r="BG252" s="6"/>
      <c r="BJ252" s="6"/>
    </row>
    <row r="253" spans="2:62" x14ac:dyDescent="0.35">
      <c r="B253"/>
      <c r="C253" s="31"/>
      <c r="D253" s="31"/>
      <c r="E253" s="31"/>
      <c r="H253" s="1"/>
      <c r="I253" s="6"/>
      <c r="J253" s="6"/>
      <c r="K253" s="6"/>
      <c r="N253" s="49"/>
      <c r="O253" s="6"/>
      <c r="P253" s="6"/>
      <c r="Q253" s="6"/>
      <c r="Z253"/>
      <c r="AA253" s="31"/>
      <c r="AB253" s="31"/>
      <c r="AC253" s="31"/>
      <c r="AF253"/>
      <c r="AG253"/>
      <c r="AH253"/>
      <c r="AI253"/>
      <c r="AR253" s="1"/>
      <c r="AS253" s="31"/>
      <c r="AT253" s="31"/>
      <c r="AU253" s="31"/>
      <c r="AV253" s="122"/>
      <c r="AW253" s="122"/>
      <c r="BB253" s="55"/>
      <c r="BF253" s="12"/>
      <c r="BG253" s="6"/>
      <c r="BJ253" s="6"/>
    </row>
    <row r="254" spans="2:62" x14ac:dyDescent="0.35">
      <c r="B254"/>
      <c r="C254" s="31"/>
      <c r="D254" s="31"/>
      <c r="E254" s="31"/>
      <c r="H254" s="1"/>
      <c r="I254" s="6"/>
      <c r="J254" s="6"/>
      <c r="K254" s="6"/>
      <c r="N254" s="49"/>
      <c r="O254" s="6"/>
      <c r="P254" s="6"/>
      <c r="Q254" s="6"/>
      <c r="Z254"/>
      <c r="AA254" s="31"/>
      <c r="AB254" s="31"/>
      <c r="AC254" s="31"/>
      <c r="AF254"/>
      <c r="AG254"/>
      <c r="AH254"/>
      <c r="AI254"/>
      <c r="AR254" s="1"/>
      <c r="AS254" s="31"/>
      <c r="AT254" s="31"/>
      <c r="AU254" s="31"/>
      <c r="AV254" s="122"/>
      <c r="AW254" s="122"/>
      <c r="BB254" s="55"/>
      <c r="BF254" s="12"/>
      <c r="BG254" s="6"/>
      <c r="BJ254" s="6"/>
    </row>
    <row r="255" spans="2:62" x14ac:dyDescent="0.35">
      <c r="B255"/>
      <c r="C255" s="31"/>
      <c r="D255" s="31"/>
      <c r="E255" s="31"/>
      <c r="H255" s="1"/>
      <c r="I255" s="6"/>
      <c r="J255" s="6"/>
      <c r="K255" s="6"/>
      <c r="N255" s="49"/>
      <c r="O255" s="6"/>
      <c r="P255" s="6"/>
      <c r="Q255" s="6"/>
      <c r="Z255"/>
      <c r="AA255" s="31"/>
      <c r="AB255" s="31"/>
      <c r="AC255" s="31"/>
      <c r="AF255"/>
      <c r="AG255"/>
      <c r="AH255"/>
      <c r="AI255"/>
      <c r="AR255" s="1"/>
      <c r="AS255" s="31"/>
      <c r="AT255" s="31"/>
      <c r="AU255" s="31"/>
      <c r="AV255" s="122"/>
      <c r="AW255" s="122"/>
      <c r="BB255" s="55"/>
      <c r="BF255" s="12"/>
      <c r="BG255" s="6"/>
      <c r="BJ255" s="6"/>
    </row>
    <row r="256" spans="2:62" x14ac:dyDescent="0.35">
      <c r="B256"/>
      <c r="C256" s="31"/>
      <c r="D256" s="31"/>
      <c r="E256" s="31"/>
      <c r="H256" s="1"/>
      <c r="I256" s="6"/>
      <c r="J256" s="6"/>
      <c r="K256" s="6"/>
      <c r="N256" s="49"/>
      <c r="O256" s="6"/>
      <c r="P256" s="6"/>
      <c r="Q256" s="6"/>
      <c r="Z256"/>
      <c r="AA256" s="31"/>
      <c r="AB256" s="31"/>
      <c r="AC256" s="31"/>
      <c r="AF256"/>
      <c r="AG256"/>
      <c r="AH256"/>
      <c r="AI256"/>
      <c r="AR256" s="1"/>
      <c r="AS256" s="31"/>
      <c r="AT256" s="31"/>
      <c r="AU256" s="31"/>
      <c r="AV256" s="122"/>
      <c r="AW256" s="122"/>
      <c r="BB256" s="55"/>
      <c r="BF256" s="12"/>
      <c r="BG256" s="6"/>
      <c r="BJ256" s="6"/>
    </row>
    <row r="257" spans="3:62" x14ac:dyDescent="0.35">
      <c r="C257" s="43"/>
      <c r="D257" s="43"/>
      <c r="E257" s="43"/>
      <c r="H257" s="1"/>
      <c r="I257" s="6"/>
      <c r="J257" s="6"/>
      <c r="K257" s="6"/>
      <c r="N257" s="49"/>
      <c r="O257" s="6"/>
      <c r="P257" s="6"/>
      <c r="Q257" s="6"/>
      <c r="Z257"/>
      <c r="AA257" s="31"/>
      <c r="AB257" s="31"/>
      <c r="AC257" s="31"/>
      <c r="AF257"/>
      <c r="AG257"/>
      <c r="AH257"/>
      <c r="AI257"/>
      <c r="AR257" s="1"/>
      <c r="AS257" s="31"/>
      <c r="AT257" s="31"/>
      <c r="AU257" s="31"/>
      <c r="AV257" s="122"/>
      <c r="AW257" s="122"/>
      <c r="BB257" s="55"/>
      <c r="BF257" s="12"/>
      <c r="BG257" s="6"/>
      <c r="BJ257" s="6"/>
    </row>
    <row r="258" spans="3:62" x14ac:dyDescent="0.35">
      <c r="C258" s="43"/>
      <c r="D258" s="43"/>
      <c r="E258" s="43"/>
      <c r="H258" s="1"/>
      <c r="I258" s="6"/>
      <c r="J258" s="6"/>
      <c r="K258" s="6"/>
      <c r="N258" s="49"/>
      <c r="O258" s="6"/>
      <c r="P258" s="6"/>
      <c r="Q258" s="6"/>
      <c r="Z258"/>
      <c r="AA258" s="31"/>
      <c r="AB258" s="31"/>
      <c r="AC258" s="31"/>
      <c r="AF258"/>
      <c r="AG258"/>
      <c r="AH258"/>
      <c r="AI258"/>
      <c r="AR258" s="1"/>
      <c r="AS258" s="31"/>
      <c r="AT258" s="31"/>
      <c r="AU258" s="31"/>
      <c r="AV258" s="122"/>
      <c r="AW258" s="122"/>
      <c r="BB258" s="55"/>
      <c r="BF258" s="12"/>
      <c r="BG258" s="6"/>
      <c r="BJ258" s="6"/>
    </row>
    <row r="259" spans="3:62" x14ac:dyDescent="0.35">
      <c r="C259" s="43"/>
      <c r="D259" s="43"/>
      <c r="E259" s="43"/>
      <c r="H259" s="1"/>
      <c r="I259" s="6"/>
      <c r="J259" s="6"/>
      <c r="K259" s="6"/>
      <c r="N259" s="49"/>
      <c r="O259" s="6"/>
      <c r="P259" s="6"/>
      <c r="Q259" s="6"/>
      <c r="Z259"/>
      <c r="AA259" s="31"/>
      <c r="AB259" s="31"/>
      <c r="AC259" s="31"/>
      <c r="AF259"/>
      <c r="AG259"/>
      <c r="AH259"/>
      <c r="AI259"/>
      <c r="AR259" s="1"/>
      <c r="AS259" s="31"/>
      <c r="AT259" s="31"/>
      <c r="AU259" s="31"/>
      <c r="AV259" s="122"/>
      <c r="AW259" s="122"/>
      <c r="BB259" s="55"/>
      <c r="BF259" s="12"/>
      <c r="BG259" s="6"/>
      <c r="BJ259" s="6"/>
    </row>
    <row r="260" spans="3:62" x14ac:dyDescent="0.35">
      <c r="C260" s="43"/>
      <c r="D260" s="43"/>
      <c r="E260" s="43"/>
      <c r="H260" s="1"/>
      <c r="I260" s="6"/>
      <c r="J260" s="6"/>
      <c r="K260" s="6"/>
      <c r="N260" s="49"/>
      <c r="O260" s="6"/>
      <c r="P260" s="6"/>
      <c r="Q260" s="6"/>
      <c r="Z260"/>
      <c r="AA260" s="31"/>
      <c r="AB260" s="31"/>
      <c r="AC260" s="31"/>
      <c r="AF260"/>
      <c r="AG260"/>
      <c r="AH260"/>
      <c r="AI260"/>
      <c r="AR260" s="1"/>
      <c r="AS260" s="31"/>
      <c r="AT260" s="31"/>
      <c r="AU260" s="31"/>
      <c r="AV260" s="122"/>
      <c r="AW260" s="122"/>
      <c r="BB260" s="55"/>
      <c r="BF260" s="12"/>
      <c r="BG260" s="6"/>
      <c r="BJ260" s="6"/>
    </row>
    <row r="261" spans="3:62" x14ac:dyDescent="0.35">
      <c r="C261" s="43"/>
      <c r="D261" s="43"/>
      <c r="E261" s="43"/>
      <c r="H261" s="1"/>
      <c r="I261" s="6"/>
      <c r="J261" s="6"/>
      <c r="K261" s="6"/>
      <c r="N261" s="49"/>
      <c r="O261" s="6"/>
      <c r="P261" s="6"/>
      <c r="Q261" s="6"/>
      <c r="Z261"/>
      <c r="AA261" s="31"/>
      <c r="AB261" s="31"/>
      <c r="AC261" s="31"/>
      <c r="AF261"/>
      <c r="AG261"/>
      <c r="AH261"/>
      <c r="AI261"/>
      <c r="AR261" s="1"/>
      <c r="AS261" s="31"/>
      <c r="AT261" s="31"/>
      <c r="AU261" s="31"/>
      <c r="AV261" s="122"/>
      <c r="AW261" s="122"/>
      <c r="BB261" s="55"/>
      <c r="BF261" s="12"/>
      <c r="BG261" s="6"/>
      <c r="BJ261" s="6"/>
    </row>
    <row r="262" spans="3:62" x14ac:dyDescent="0.35">
      <c r="C262" s="43"/>
      <c r="D262" s="43"/>
      <c r="E262" s="43"/>
      <c r="H262" s="1"/>
      <c r="I262" s="6"/>
      <c r="J262" s="6"/>
      <c r="K262" s="6"/>
      <c r="N262" s="49"/>
      <c r="O262" s="6"/>
      <c r="P262" s="6"/>
      <c r="Q262" s="6"/>
      <c r="Z262"/>
      <c r="AA262" s="31"/>
      <c r="AB262" s="31"/>
      <c r="AC262" s="31"/>
      <c r="AF262"/>
      <c r="AG262"/>
      <c r="AH262"/>
      <c r="AI262"/>
      <c r="AR262" s="1"/>
      <c r="AS262" s="31"/>
      <c r="AT262" s="31"/>
      <c r="AU262" s="31"/>
      <c r="AV262" s="122"/>
      <c r="AW262" s="122"/>
      <c r="BB262" s="55"/>
      <c r="BF262" s="12"/>
      <c r="BG262" s="6"/>
      <c r="BJ262" s="6"/>
    </row>
    <row r="263" spans="3:62" x14ac:dyDescent="0.35">
      <c r="C263" s="43"/>
      <c r="D263" s="43"/>
      <c r="E263" s="43"/>
      <c r="H263" s="1"/>
      <c r="I263" s="6"/>
      <c r="J263" s="6"/>
      <c r="K263" s="6"/>
      <c r="N263" s="49"/>
      <c r="O263" s="6"/>
      <c r="P263" s="6"/>
      <c r="Q263" s="6"/>
      <c r="Z263"/>
      <c r="AA263" s="31"/>
      <c r="AB263" s="31"/>
      <c r="AC263" s="31"/>
      <c r="AF263"/>
      <c r="AG263"/>
      <c r="AH263"/>
      <c r="AI263"/>
      <c r="AR263" s="1"/>
      <c r="AS263" s="31"/>
      <c r="AT263" s="31"/>
      <c r="AU263" s="31"/>
      <c r="AV263" s="122"/>
      <c r="AW263" s="122"/>
      <c r="BB263" s="55"/>
      <c r="BF263" s="12"/>
      <c r="BG263" s="6"/>
      <c r="BJ263" s="6"/>
    </row>
    <row r="264" spans="3:62" x14ac:dyDescent="0.35">
      <c r="C264" s="43"/>
      <c r="D264" s="43"/>
      <c r="E264" s="43"/>
      <c r="H264" s="1"/>
      <c r="I264" s="6"/>
      <c r="J264" s="6"/>
      <c r="K264" s="6"/>
      <c r="N264" s="49"/>
      <c r="O264" s="6"/>
      <c r="P264" s="6"/>
      <c r="Q264" s="6"/>
      <c r="AA264" s="51"/>
      <c r="AB264" s="51"/>
      <c r="AC264" s="51"/>
      <c r="AF264"/>
      <c r="AG264"/>
      <c r="AH264"/>
      <c r="AI264"/>
      <c r="AR264" s="1"/>
      <c r="AS264" s="31"/>
      <c r="AT264" s="31"/>
      <c r="AU264" s="31"/>
      <c r="AV264" s="122"/>
      <c r="AW264" s="122"/>
      <c r="BB264" s="55"/>
      <c r="BF264" s="12"/>
      <c r="BG264" s="6"/>
      <c r="BJ264" s="6"/>
    </row>
    <row r="265" spans="3:62" x14ac:dyDescent="0.35">
      <c r="C265" s="43"/>
      <c r="D265" s="43"/>
      <c r="E265" s="43"/>
      <c r="H265" s="1"/>
      <c r="I265" s="6"/>
      <c r="J265" s="6"/>
      <c r="K265" s="6"/>
      <c r="N265" s="49"/>
      <c r="O265" s="6"/>
      <c r="P265" s="6"/>
      <c r="Q265" s="6"/>
      <c r="AA265" s="51"/>
      <c r="AB265" s="51"/>
      <c r="AC265" s="51"/>
      <c r="AF265"/>
      <c r="AG265"/>
      <c r="AH265"/>
      <c r="AI265"/>
      <c r="AR265" s="1"/>
      <c r="AS265" s="31"/>
      <c r="AT265" s="31"/>
      <c r="AU265" s="31"/>
      <c r="AV265" s="122"/>
      <c r="AW265" s="122"/>
      <c r="BB265" s="55"/>
      <c r="BF265" s="12"/>
      <c r="BG265" s="6"/>
      <c r="BJ265" s="6"/>
    </row>
    <row r="266" spans="3:62" x14ac:dyDescent="0.35">
      <c r="C266" s="43"/>
      <c r="D266" s="43"/>
      <c r="E266" s="43"/>
      <c r="H266" s="1"/>
      <c r="I266" s="6"/>
      <c r="J266" s="6"/>
      <c r="K266" s="6"/>
      <c r="N266" s="49"/>
      <c r="O266" s="6"/>
      <c r="P266" s="6"/>
      <c r="Q266" s="6"/>
      <c r="AA266" s="51"/>
      <c r="AB266" s="51"/>
      <c r="AC266" s="51"/>
      <c r="AF266"/>
      <c r="AG266"/>
      <c r="AH266"/>
      <c r="AI266"/>
      <c r="AR266" s="1"/>
      <c r="AS266" s="31"/>
      <c r="AT266" s="31"/>
      <c r="AU266" s="31"/>
      <c r="AV266" s="122"/>
      <c r="AW266" s="122"/>
      <c r="BB266" s="55"/>
      <c r="BF266" s="12"/>
      <c r="BG266" s="6"/>
      <c r="BJ266" s="6"/>
    </row>
    <row r="267" spans="3:62" x14ac:dyDescent="0.35">
      <c r="C267" s="43"/>
      <c r="D267" s="43"/>
      <c r="E267" s="43"/>
      <c r="H267" s="1"/>
      <c r="I267" s="6"/>
      <c r="J267" s="6"/>
      <c r="K267" s="6"/>
      <c r="N267" s="49"/>
      <c r="O267" s="6"/>
      <c r="P267" s="6"/>
      <c r="Q267" s="6"/>
      <c r="AA267" s="51"/>
      <c r="AB267" s="51"/>
      <c r="AC267" s="51"/>
      <c r="AF267"/>
      <c r="AG267"/>
      <c r="AH267"/>
      <c r="AI267"/>
      <c r="AR267" s="1"/>
      <c r="AS267" s="31"/>
      <c r="AT267" s="31"/>
      <c r="AU267" s="31"/>
      <c r="AV267" s="122"/>
      <c r="AW267" s="122"/>
      <c r="BB267" s="55"/>
      <c r="BF267" s="12"/>
      <c r="BG267" s="6"/>
      <c r="BJ267" s="6"/>
    </row>
    <row r="268" spans="3:62" x14ac:dyDescent="0.35">
      <c r="C268" s="43"/>
      <c r="D268" s="43"/>
      <c r="E268" s="43"/>
      <c r="H268" s="1"/>
      <c r="I268" s="6"/>
      <c r="J268" s="6"/>
      <c r="K268" s="6"/>
      <c r="N268" s="49"/>
      <c r="O268" s="6"/>
      <c r="P268" s="6"/>
      <c r="Q268" s="6"/>
      <c r="AA268" s="51"/>
      <c r="AB268" s="51"/>
      <c r="AC268" s="51"/>
      <c r="AF268"/>
      <c r="AG268"/>
      <c r="AH268"/>
      <c r="AI268"/>
      <c r="AR268" s="1"/>
      <c r="AS268" s="31"/>
      <c r="AT268" s="31"/>
      <c r="AU268" s="31"/>
      <c r="AV268" s="122"/>
      <c r="AW268" s="122"/>
      <c r="BB268" s="55"/>
      <c r="BF268" s="12"/>
      <c r="BG268" s="6"/>
      <c r="BJ268" s="6"/>
    </row>
    <row r="269" spans="3:62" x14ac:dyDescent="0.35">
      <c r="C269" s="43"/>
      <c r="D269" s="43"/>
      <c r="E269" s="43"/>
      <c r="H269" s="1"/>
      <c r="I269" s="6"/>
      <c r="J269" s="6"/>
      <c r="K269" s="6"/>
      <c r="N269" s="49"/>
      <c r="O269" s="6"/>
      <c r="P269" s="6"/>
      <c r="Q269" s="6"/>
      <c r="AA269" s="51"/>
      <c r="AB269" s="51"/>
      <c r="AC269" s="51"/>
      <c r="AF269"/>
      <c r="AG269"/>
      <c r="AH269"/>
      <c r="AI269"/>
      <c r="AR269" s="1"/>
      <c r="AS269" s="31"/>
      <c r="AT269" s="31"/>
      <c r="AU269" s="31"/>
      <c r="AV269" s="122"/>
      <c r="AW269" s="122"/>
      <c r="BB269" s="55"/>
      <c r="BF269" s="12"/>
      <c r="BG269" s="6"/>
      <c r="BJ269" s="6"/>
    </row>
    <row r="270" spans="3:62" x14ac:dyDescent="0.35">
      <c r="C270" s="43"/>
      <c r="D270" s="43"/>
      <c r="E270" s="43"/>
      <c r="H270" s="1"/>
      <c r="I270" s="6"/>
      <c r="J270" s="6"/>
      <c r="K270" s="6"/>
      <c r="N270" s="49"/>
      <c r="O270" s="6"/>
      <c r="P270" s="6"/>
      <c r="Q270" s="6"/>
      <c r="AA270" s="51"/>
      <c r="AB270" s="51"/>
      <c r="AC270" s="51"/>
      <c r="AF270"/>
      <c r="AG270"/>
      <c r="AH270"/>
      <c r="AI270"/>
      <c r="AR270" s="1"/>
      <c r="AS270" s="31"/>
      <c r="AT270" s="31"/>
      <c r="AU270" s="31"/>
      <c r="AV270" s="122"/>
      <c r="AW270" s="122"/>
      <c r="BB270" s="55"/>
      <c r="BF270" s="12"/>
      <c r="BG270" s="6"/>
      <c r="BJ270" s="6"/>
    </row>
    <row r="271" spans="3:62" x14ac:dyDescent="0.35">
      <c r="C271" s="43"/>
      <c r="D271" s="43"/>
      <c r="E271" s="43"/>
      <c r="H271" s="1"/>
      <c r="I271" s="6"/>
      <c r="J271" s="6"/>
      <c r="K271" s="6"/>
      <c r="N271" s="49"/>
      <c r="O271" s="6"/>
      <c r="P271" s="6"/>
      <c r="Q271" s="6"/>
      <c r="AA271" s="51"/>
      <c r="AB271" s="51"/>
      <c r="AC271" s="51"/>
      <c r="AF271"/>
      <c r="AG271"/>
      <c r="AH271"/>
      <c r="AI271"/>
      <c r="AR271" s="1"/>
      <c r="AS271" s="31"/>
      <c r="AT271" s="31"/>
      <c r="AU271" s="31"/>
      <c r="AV271" s="122"/>
      <c r="AW271" s="122"/>
      <c r="BB271" s="55"/>
      <c r="BF271" s="12"/>
      <c r="BG271" s="6"/>
      <c r="BJ271" s="6"/>
    </row>
    <row r="272" spans="3:62" x14ac:dyDescent="0.35">
      <c r="C272" s="43"/>
      <c r="D272" s="43"/>
      <c r="E272" s="43"/>
      <c r="H272" s="1"/>
      <c r="I272" s="6"/>
      <c r="J272" s="6"/>
      <c r="K272" s="6"/>
      <c r="N272" s="49"/>
      <c r="O272" s="6"/>
      <c r="P272" s="6"/>
      <c r="Q272" s="6"/>
      <c r="AA272" s="51"/>
      <c r="AB272" s="51"/>
      <c r="AC272" s="51"/>
      <c r="AF272"/>
      <c r="AG272"/>
      <c r="AH272"/>
      <c r="AI272"/>
      <c r="AR272" s="1"/>
      <c r="AS272" s="31"/>
      <c r="AT272" s="31"/>
      <c r="AU272" s="31"/>
      <c r="AV272" s="122"/>
      <c r="AW272" s="122"/>
      <c r="BB272" s="55"/>
      <c r="BF272" s="12"/>
      <c r="BG272" s="6"/>
      <c r="BJ272" s="6"/>
    </row>
    <row r="273" spans="3:62" x14ac:dyDescent="0.35">
      <c r="C273" s="43"/>
      <c r="D273" s="43"/>
      <c r="E273" s="43"/>
      <c r="H273" s="1"/>
      <c r="I273" s="6"/>
      <c r="J273" s="6"/>
      <c r="K273" s="6"/>
      <c r="N273" s="49"/>
      <c r="O273" s="6"/>
      <c r="P273" s="6"/>
      <c r="Q273" s="6"/>
      <c r="AA273" s="51"/>
      <c r="AB273" s="51"/>
      <c r="AC273" s="51"/>
      <c r="AF273"/>
      <c r="AG273"/>
      <c r="AH273"/>
      <c r="AI273"/>
      <c r="AR273" s="1"/>
      <c r="AS273" s="31"/>
      <c r="AT273" s="31"/>
      <c r="AU273" s="31"/>
      <c r="AV273" s="122"/>
      <c r="AW273" s="122"/>
      <c r="BB273" s="55"/>
      <c r="BF273" s="12"/>
      <c r="BG273" s="6"/>
      <c r="BJ273" s="6"/>
    </row>
    <row r="274" spans="3:62" x14ac:dyDescent="0.35">
      <c r="C274" s="43"/>
      <c r="D274" s="43"/>
      <c r="E274" s="43"/>
      <c r="H274" s="1"/>
      <c r="I274" s="6"/>
      <c r="J274" s="6"/>
      <c r="K274" s="6"/>
      <c r="N274" s="49"/>
      <c r="O274" s="6"/>
      <c r="P274" s="6"/>
      <c r="Q274" s="6"/>
      <c r="AA274" s="51"/>
      <c r="AB274" s="51"/>
      <c r="AC274" s="51"/>
      <c r="AF274"/>
      <c r="AG274"/>
      <c r="AH274"/>
      <c r="AI274"/>
      <c r="AR274" s="1"/>
      <c r="AS274" s="31"/>
      <c r="AT274" s="31"/>
      <c r="AU274" s="31"/>
      <c r="AV274" s="122"/>
      <c r="AW274" s="122"/>
      <c r="BB274" s="55"/>
      <c r="BF274" s="12"/>
      <c r="BG274" s="6"/>
      <c r="BJ274" s="6"/>
    </row>
    <row r="275" spans="3:62" x14ac:dyDescent="0.35">
      <c r="C275" s="43"/>
      <c r="D275" s="43"/>
      <c r="E275" s="43"/>
      <c r="H275" s="1"/>
      <c r="I275" s="6"/>
      <c r="J275" s="6"/>
      <c r="K275" s="6"/>
      <c r="N275" s="49"/>
      <c r="O275" s="6"/>
      <c r="P275" s="6"/>
      <c r="Q275" s="6"/>
      <c r="AA275" s="51"/>
      <c r="AB275" s="51"/>
      <c r="AC275" s="51"/>
      <c r="AF275"/>
      <c r="AG275"/>
      <c r="AH275"/>
      <c r="AI275"/>
      <c r="AR275" s="1"/>
      <c r="AS275" s="31"/>
      <c r="AT275" s="31"/>
      <c r="AU275" s="31"/>
      <c r="AV275" s="122"/>
      <c r="AW275" s="122"/>
      <c r="BB275" s="55"/>
      <c r="BF275" s="12"/>
      <c r="BG275" s="6"/>
      <c r="BJ275" s="6"/>
    </row>
    <row r="276" spans="3:62" x14ac:dyDescent="0.35">
      <c r="C276" s="43"/>
      <c r="D276" s="43"/>
      <c r="E276" s="43"/>
      <c r="H276" s="1"/>
      <c r="I276" s="6"/>
      <c r="J276" s="6"/>
      <c r="K276" s="6"/>
      <c r="N276" s="49"/>
      <c r="O276" s="6"/>
      <c r="P276" s="6"/>
      <c r="Q276" s="6"/>
      <c r="AA276" s="51"/>
      <c r="AB276" s="51"/>
      <c r="AC276" s="51"/>
      <c r="AF276"/>
      <c r="AG276"/>
      <c r="AH276"/>
      <c r="AI276"/>
      <c r="AR276" s="1"/>
      <c r="AS276" s="31"/>
      <c r="AT276" s="31"/>
      <c r="AU276" s="31"/>
      <c r="AV276" s="122"/>
      <c r="AW276" s="122"/>
      <c r="BB276" s="55"/>
      <c r="BF276" s="12"/>
      <c r="BG276" s="6"/>
      <c r="BJ276" s="6"/>
    </row>
    <row r="277" spans="3:62" x14ac:dyDescent="0.35">
      <c r="C277" s="43"/>
      <c r="D277" s="43"/>
      <c r="E277" s="43"/>
      <c r="H277" s="1"/>
      <c r="I277" s="6"/>
      <c r="J277" s="6"/>
      <c r="K277" s="6"/>
      <c r="N277" s="49"/>
      <c r="O277" s="6"/>
      <c r="P277" s="6"/>
      <c r="Q277" s="6"/>
      <c r="AA277" s="51"/>
      <c r="AB277" s="51"/>
      <c r="AC277" s="51"/>
      <c r="AF277"/>
      <c r="AG277"/>
      <c r="AH277"/>
      <c r="AI277"/>
      <c r="AR277" s="1"/>
      <c r="AS277" s="31"/>
      <c r="AT277" s="31"/>
      <c r="AU277" s="31"/>
      <c r="AV277" s="122"/>
      <c r="AW277" s="122"/>
      <c r="BB277" s="55"/>
      <c r="BF277" s="12"/>
      <c r="BG277" s="6"/>
      <c r="BJ277" s="6"/>
    </row>
    <row r="278" spans="3:62" x14ac:dyDescent="0.35">
      <c r="C278" s="43"/>
      <c r="D278" s="43"/>
      <c r="E278" s="43"/>
      <c r="H278" s="1"/>
      <c r="I278" s="6"/>
      <c r="J278" s="6"/>
      <c r="K278" s="6"/>
      <c r="N278" s="49"/>
      <c r="O278" s="6"/>
      <c r="P278" s="6"/>
      <c r="Q278" s="6"/>
      <c r="AA278" s="51"/>
      <c r="AB278" s="51"/>
      <c r="AC278" s="51"/>
      <c r="AF278"/>
      <c r="AG278"/>
      <c r="AH278"/>
      <c r="AI278"/>
      <c r="AR278" s="1"/>
      <c r="AS278" s="31"/>
      <c r="AT278" s="31"/>
      <c r="AU278" s="31"/>
      <c r="AV278" s="122"/>
      <c r="AW278" s="122"/>
      <c r="BB278" s="55"/>
      <c r="BF278" s="12"/>
      <c r="BG278" s="6"/>
      <c r="BJ278" s="6"/>
    </row>
    <row r="279" spans="3:62" x14ac:dyDescent="0.35">
      <c r="C279" s="43"/>
      <c r="D279" s="43"/>
      <c r="E279" s="43"/>
      <c r="H279" s="1"/>
      <c r="I279" s="6"/>
      <c r="J279" s="6"/>
      <c r="K279" s="6"/>
      <c r="N279" s="49"/>
      <c r="O279" s="6"/>
      <c r="P279" s="6"/>
      <c r="Q279" s="6"/>
      <c r="AA279" s="51"/>
      <c r="AB279" s="51"/>
      <c r="AC279" s="51"/>
      <c r="AF279"/>
      <c r="AG279"/>
      <c r="AH279"/>
      <c r="AI279"/>
      <c r="AR279" s="1"/>
      <c r="AS279" s="31"/>
      <c r="AT279" s="31"/>
      <c r="AU279" s="31"/>
      <c r="AV279" s="122"/>
      <c r="AW279" s="122"/>
      <c r="BB279" s="55"/>
      <c r="BF279" s="12"/>
      <c r="BG279" s="6"/>
      <c r="BJ279" s="6"/>
    </row>
    <row r="280" spans="3:62" x14ac:dyDescent="0.35">
      <c r="C280" s="43"/>
      <c r="D280" s="43"/>
      <c r="E280" s="43"/>
      <c r="H280" s="1"/>
      <c r="I280" s="6"/>
      <c r="J280" s="6"/>
      <c r="K280" s="6"/>
      <c r="N280" s="49"/>
      <c r="O280" s="6"/>
      <c r="P280" s="6"/>
      <c r="Q280" s="6"/>
      <c r="AA280" s="51"/>
      <c r="AB280" s="51"/>
      <c r="AC280" s="51"/>
      <c r="AF280"/>
      <c r="AG280"/>
      <c r="AH280"/>
      <c r="AI280"/>
      <c r="AR280" s="1"/>
      <c r="AS280" s="31"/>
      <c r="AT280" s="31"/>
      <c r="AU280" s="31"/>
      <c r="AV280" s="122"/>
      <c r="AW280" s="122"/>
      <c r="BB280" s="55"/>
      <c r="BF280" s="12"/>
      <c r="BG280" s="6"/>
      <c r="BJ280" s="6"/>
    </row>
    <row r="281" spans="3:62" x14ac:dyDescent="0.35">
      <c r="C281" s="43"/>
      <c r="D281" s="43"/>
      <c r="E281" s="43"/>
      <c r="H281" s="1"/>
      <c r="I281" s="6"/>
      <c r="J281" s="6"/>
      <c r="K281" s="6"/>
      <c r="N281" s="49"/>
      <c r="O281" s="6"/>
      <c r="P281" s="6"/>
      <c r="Q281" s="6"/>
      <c r="AA281" s="51"/>
      <c r="AB281" s="51"/>
      <c r="AC281" s="51"/>
      <c r="AF281"/>
      <c r="AG281"/>
      <c r="AH281"/>
      <c r="AI281"/>
      <c r="AR281" s="1"/>
      <c r="AS281" s="31"/>
      <c r="AT281" s="31"/>
      <c r="AU281" s="31"/>
      <c r="AV281" s="122"/>
      <c r="AW281" s="122"/>
      <c r="BB281" s="55"/>
      <c r="BF281" s="12"/>
      <c r="BG281" s="6"/>
      <c r="BJ281" s="6"/>
    </row>
    <row r="282" spans="3:62" x14ac:dyDescent="0.35">
      <c r="C282" s="43"/>
      <c r="D282" s="43"/>
      <c r="E282" s="43"/>
      <c r="H282" s="1"/>
      <c r="I282" s="6"/>
      <c r="J282" s="6"/>
      <c r="K282" s="6"/>
      <c r="N282" s="49"/>
      <c r="O282" s="6"/>
      <c r="P282" s="6"/>
      <c r="Q282" s="6"/>
      <c r="AA282" s="51"/>
      <c r="AB282" s="51"/>
      <c r="AC282" s="51"/>
      <c r="AF282"/>
      <c r="AG282"/>
      <c r="AH282"/>
      <c r="AI282"/>
      <c r="AR282" s="1"/>
      <c r="AS282" s="31"/>
      <c r="AT282" s="31"/>
      <c r="AU282" s="31"/>
      <c r="AV282" s="122"/>
      <c r="AW282" s="122"/>
      <c r="BB282" s="55"/>
      <c r="BF282" s="12"/>
      <c r="BG282" s="6"/>
      <c r="BJ282" s="6"/>
    </row>
    <row r="283" spans="3:62" x14ac:dyDescent="0.35">
      <c r="C283" s="43"/>
      <c r="D283" s="43"/>
      <c r="E283" s="43"/>
      <c r="H283" s="1"/>
      <c r="I283" s="6"/>
      <c r="J283" s="6"/>
      <c r="K283" s="6"/>
      <c r="N283" s="49"/>
      <c r="O283" s="6"/>
      <c r="P283" s="6"/>
      <c r="Q283" s="6"/>
      <c r="AA283" s="51"/>
      <c r="AB283" s="51"/>
      <c r="AC283" s="51"/>
      <c r="AF283"/>
      <c r="AG283"/>
      <c r="AH283"/>
      <c r="AI283"/>
      <c r="AR283" s="1"/>
      <c r="AS283" s="31"/>
      <c r="AT283" s="31"/>
      <c r="AU283" s="31"/>
      <c r="AV283" s="122"/>
      <c r="AW283" s="122"/>
      <c r="BB283" s="55"/>
      <c r="BF283" s="12"/>
      <c r="BG283" s="6"/>
      <c r="BJ283" s="6"/>
    </row>
    <row r="284" spans="3:62" x14ac:dyDescent="0.35">
      <c r="C284" s="43"/>
      <c r="D284" s="43"/>
      <c r="E284" s="43"/>
      <c r="H284" s="1"/>
      <c r="I284" s="6"/>
      <c r="J284" s="6"/>
      <c r="K284" s="6"/>
      <c r="N284" s="49"/>
      <c r="O284" s="6"/>
      <c r="P284" s="6"/>
      <c r="Q284" s="6"/>
      <c r="AA284" s="51"/>
      <c r="AB284" s="51"/>
      <c r="AC284" s="51"/>
      <c r="AF284"/>
      <c r="AG284"/>
      <c r="AH284"/>
      <c r="AI284"/>
      <c r="AR284" s="1"/>
      <c r="AS284" s="31"/>
      <c r="AT284" s="31"/>
      <c r="AU284" s="31"/>
      <c r="AV284" s="122"/>
      <c r="AW284" s="122"/>
      <c r="BB284" s="55"/>
      <c r="BF284" s="12"/>
      <c r="BG284" s="6"/>
      <c r="BJ284" s="6"/>
    </row>
    <row r="285" spans="3:62" x14ac:dyDescent="0.35">
      <c r="C285" s="43"/>
      <c r="D285" s="43"/>
      <c r="E285" s="43"/>
      <c r="H285" s="1"/>
      <c r="I285" s="6"/>
      <c r="J285" s="6"/>
      <c r="K285" s="6"/>
      <c r="N285" s="49"/>
      <c r="O285" s="6"/>
      <c r="P285" s="6"/>
      <c r="Q285" s="6"/>
      <c r="AA285" s="51"/>
      <c r="AB285" s="51"/>
      <c r="AC285" s="51"/>
      <c r="AF285"/>
      <c r="AG285"/>
      <c r="AH285"/>
      <c r="AI285"/>
      <c r="AR285" s="1"/>
      <c r="AS285" s="31"/>
      <c r="AT285" s="31"/>
      <c r="AU285" s="31"/>
      <c r="AV285" s="122"/>
      <c r="AW285" s="122"/>
      <c r="BB285" s="55"/>
      <c r="BF285" s="12"/>
      <c r="BG285" s="6"/>
      <c r="BJ285" s="6"/>
    </row>
    <row r="286" spans="3:62" x14ac:dyDescent="0.35">
      <c r="C286" s="43"/>
      <c r="D286" s="43"/>
      <c r="E286" s="43"/>
      <c r="H286" s="1"/>
      <c r="I286" s="6"/>
      <c r="J286" s="6"/>
      <c r="K286" s="6"/>
      <c r="N286" s="49"/>
      <c r="O286" s="6"/>
      <c r="P286" s="6"/>
      <c r="Q286" s="6"/>
      <c r="AA286" s="51"/>
      <c r="AB286" s="51"/>
      <c r="AC286" s="51"/>
      <c r="AF286"/>
      <c r="AG286"/>
      <c r="AH286"/>
      <c r="AI286"/>
      <c r="AR286" s="1"/>
      <c r="AS286" s="31"/>
      <c r="AT286" s="31"/>
      <c r="AU286" s="31"/>
      <c r="AV286" s="122"/>
      <c r="AW286" s="122"/>
      <c r="BB286" s="55"/>
      <c r="BF286" s="12"/>
      <c r="BG286" s="6"/>
      <c r="BJ286" s="6"/>
    </row>
    <row r="287" spans="3:62" x14ac:dyDescent="0.35">
      <c r="C287" s="43"/>
      <c r="D287" s="43"/>
      <c r="E287" s="43"/>
      <c r="H287" s="1"/>
      <c r="I287" s="6"/>
      <c r="J287" s="6"/>
      <c r="K287" s="6"/>
      <c r="N287" s="49"/>
      <c r="O287" s="6"/>
      <c r="P287" s="6"/>
      <c r="Q287" s="6"/>
      <c r="AA287" s="51"/>
      <c r="AB287" s="51"/>
      <c r="AC287" s="51"/>
      <c r="AF287"/>
      <c r="AG287"/>
      <c r="AH287"/>
      <c r="AI287"/>
      <c r="AR287" s="1"/>
      <c r="AS287" s="31"/>
      <c r="AT287" s="31"/>
      <c r="AU287" s="31"/>
      <c r="AV287" s="122"/>
      <c r="AW287" s="122"/>
      <c r="BB287" s="55"/>
      <c r="BF287" s="12"/>
      <c r="BG287" s="6"/>
      <c r="BJ287" s="6"/>
    </row>
    <row r="288" spans="3:62" x14ac:dyDescent="0.35">
      <c r="C288" s="43"/>
      <c r="D288" s="43"/>
      <c r="E288" s="43"/>
      <c r="H288" s="1"/>
      <c r="I288" s="6"/>
      <c r="J288" s="6"/>
      <c r="K288" s="6"/>
      <c r="N288" s="49"/>
      <c r="O288" s="6"/>
      <c r="P288" s="6"/>
      <c r="Q288" s="6"/>
      <c r="AA288" s="51"/>
      <c r="AB288" s="51"/>
      <c r="AC288" s="51"/>
      <c r="AF288"/>
      <c r="AG288"/>
      <c r="AH288"/>
      <c r="AI288"/>
      <c r="AR288" s="1"/>
      <c r="AS288" s="31"/>
      <c r="AT288" s="31"/>
      <c r="AU288" s="31"/>
      <c r="AV288" s="122"/>
      <c r="AW288" s="122"/>
      <c r="BB288" s="55"/>
      <c r="BF288" s="12"/>
      <c r="BG288" s="6"/>
      <c r="BJ288" s="6"/>
    </row>
    <row r="289" spans="3:62" x14ac:dyDescent="0.35">
      <c r="C289" s="43"/>
      <c r="D289" s="43"/>
      <c r="E289" s="43"/>
      <c r="H289" s="1"/>
      <c r="I289" s="6"/>
      <c r="J289" s="6"/>
      <c r="K289" s="6"/>
      <c r="N289" s="49"/>
      <c r="O289" s="6"/>
      <c r="P289" s="6"/>
      <c r="Q289" s="6"/>
      <c r="AA289" s="51"/>
      <c r="AB289" s="51"/>
      <c r="AC289" s="51"/>
      <c r="AF289"/>
      <c r="AG289"/>
      <c r="AH289"/>
      <c r="AI289"/>
      <c r="AR289" s="1"/>
      <c r="AS289" s="31"/>
      <c r="AT289" s="31"/>
      <c r="AU289" s="31"/>
      <c r="AV289" s="122"/>
      <c r="AW289" s="122"/>
      <c r="BB289" s="55"/>
      <c r="BF289" s="12"/>
      <c r="BG289" s="6"/>
      <c r="BJ289" s="6"/>
    </row>
    <row r="290" spans="3:62" x14ac:dyDescent="0.35">
      <c r="C290" s="43"/>
      <c r="D290" s="43"/>
      <c r="E290" s="43"/>
      <c r="H290" s="1"/>
      <c r="I290" s="6"/>
      <c r="J290" s="6"/>
      <c r="K290" s="6"/>
      <c r="N290" s="49"/>
      <c r="O290" s="6"/>
      <c r="P290" s="6"/>
      <c r="Q290" s="6"/>
      <c r="AA290" s="51"/>
      <c r="AB290" s="51"/>
      <c r="AC290" s="51"/>
      <c r="AF290"/>
      <c r="AG290"/>
      <c r="AH290"/>
      <c r="AI290"/>
      <c r="AR290" s="1"/>
      <c r="AS290" s="31"/>
      <c r="AT290" s="31"/>
      <c r="AU290" s="31"/>
      <c r="AV290" s="122"/>
      <c r="AW290" s="122"/>
      <c r="BB290" s="55"/>
      <c r="BF290" s="12"/>
      <c r="BG290" s="6"/>
      <c r="BJ290" s="6"/>
    </row>
    <row r="291" spans="3:62" x14ac:dyDescent="0.35">
      <c r="C291" s="43"/>
      <c r="D291" s="43"/>
      <c r="E291" s="43"/>
      <c r="H291" s="1"/>
      <c r="I291" s="6"/>
      <c r="J291" s="6"/>
      <c r="K291" s="6"/>
      <c r="N291" s="49"/>
      <c r="O291" s="6"/>
      <c r="P291" s="6"/>
      <c r="Q291" s="6"/>
      <c r="AA291" s="51"/>
      <c r="AB291" s="51"/>
      <c r="AC291" s="51"/>
      <c r="AF291"/>
      <c r="AG291"/>
      <c r="AH291"/>
      <c r="AI291"/>
      <c r="AR291" s="1"/>
      <c r="AS291" s="31"/>
      <c r="AT291" s="31"/>
      <c r="AU291" s="31"/>
      <c r="AV291" s="122"/>
      <c r="AW291" s="122"/>
      <c r="BB291" s="55"/>
      <c r="BF291" s="12"/>
      <c r="BG291" s="6"/>
      <c r="BJ291" s="6"/>
    </row>
    <row r="292" spans="3:62" x14ac:dyDescent="0.35">
      <c r="C292" s="43"/>
      <c r="D292" s="43"/>
      <c r="E292" s="43"/>
      <c r="H292" s="1"/>
      <c r="I292" s="6"/>
      <c r="J292" s="6"/>
      <c r="K292" s="6"/>
      <c r="N292" s="49"/>
      <c r="O292" s="6"/>
      <c r="P292" s="6"/>
      <c r="Q292" s="6"/>
      <c r="AA292" s="51"/>
      <c r="AB292" s="51"/>
      <c r="AC292" s="51"/>
      <c r="AF292"/>
      <c r="AG292"/>
      <c r="AH292"/>
      <c r="AI292"/>
      <c r="AR292" s="1"/>
      <c r="AS292" s="31"/>
      <c r="AT292" s="31"/>
      <c r="AU292" s="31"/>
      <c r="AV292" s="122"/>
      <c r="AW292" s="122"/>
      <c r="BB292" s="55"/>
      <c r="BF292" s="12"/>
      <c r="BG292" s="6"/>
      <c r="BJ292" s="6"/>
    </row>
    <row r="293" spans="3:62" x14ac:dyDescent="0.35">
      <c r="C293" s="43"/>
      <c r="D293" s="43"/>
      <c r="E293" s="43"/>
      <c r="H293" s="1"/>
      <c r="I293" s="6"/>
      <c r="J293" s="6"/>
      <c r="K293" s="6"/>
      <c r="N293" s="49"/>
      <c r="O293" s="6"/>
      <c r="P293" s="6"/>
      <c r="Q293" s="6"/>
      <c r="AA293" s="51"/>
      <c r="AB293" s="51"/>
      <c r="AC293" s="51"/>
      <c r="AF293"/>
      <c r="AG293"/>
      <c r="AH293"/>
      <c r="AI293"/>
      <c r="AR293" s="1"/>
      <c r="AS293" s="31"/>
      <c r="AT293" s="31"/>
      <c r="AU293" s="31"/>
      <c r="AV293" s="122"/>
      <c r="AW293" s="122"/>
      <c r="BB293" s="55"/>
      <c r="BF293" s="12"/>
      <c r="BG293" s="6"/>
      <c r="BJ293" s="6"/>
    </row>
    <row r="294" spans="3:62" x14ac:dyDescent="0.35">
      <c r="C294" s="43"/>
      <c r="D294" s="43"/>
      <c r="E294" s="43"/>
      <c r="H294" s="1"/>
      <c r="I294" s="6"/>
      <c r="J294" s="6"/>
      <c r="K294" s="6"/>
      <c r="N294" s="49"/>
      <c r="O294" s="6"/>
      <c r="P294" s="6"/>
      <c r="Q294" s="6"/>
      <c r="AA294" s="51"/>
      <c r="AB294" s="51"/>
      <c r="AC294" s="51"/>
      <c r="AF294"/>
      <c r="AG294"/>
      <c r="AH294"/>
      <c r="AI294"/>
      <c r="AR294" s="1"/>
      <c r="AS294" s="31"/>
      <c r="AT294" s="31"/>
      <c r="AU294" s="31"/>
      <c r="AV294" s="122"/>
      <c r="AW294" s="122"/>
      <c r="BB294" s="55"/>
      <c r="BF294" s="12"/>
      <c r="BG294" s="6"/>
      <c r="BJ294" s="6"/>
    </row>
    <row r="295" spans="3:62" x14ac:dyDescent="0.35">
      <c r="C295" s="43"/>
      <c r="D295" s="43"/>
      <c r="E295" s="43"/>
      <c r="H295" s="1"/>
      <c r="I295" s="6"/>
      <c r="J295" s="6"/>
      <c r="K295" s="6"/>
      <c r="N295" s="49"/>
      <c r="O295" s="6"/>
      <c r="P295" s="6"/>
      <c r="Q295" s="6"/>
      <c r="AA295" s="51"/>
      <c r="AB295" s="51"/>
      <c r="AC295" s="51"/>
      <c r="AF295"/>
      <c r="AG295"/>
      <c r="AH295"/>
      <c r="AI295"/>
      <c r="AR295" s="1"/>
      <c r="AS295" s="31"/>
      <c r="AT295" s="31"/>
      <c r="AU295" s="31"/>
      <c r="AV295" s="122"/>
      <c r="AW295" s="122"/>
      <c r="BB295" s="55"/>
      <c r="BF295" s="12"/>
      <c r="BG295" s="6"/>
      <c r="BJ295" s="6"/>
    </row>
    <row r="296" spans="3:62" x14ac:dyDescent="0.35">
      <c r="C296" s="43"/>
      <c r="D296" s="43"/>
      <c r="E296" s="43"/>
      <c r="H296" s="1"/>
      <c r="I296" s="6"/>
      <c r="J296" s="6"/>
      <c r="K296" s="6"/>
      <c r="N296" s="49"/>
      <c r="O296" s="6"/>
      <c r="P296" s="6"/>
      <c r="Q296" s="6"/>
      <c r="AA296" s="51"/>
      <c r="AB296" s="51"/>
      <c r="AC296" s="51"/>
      <c r="AF296"/>
      <c r="AG296"/>
      <c r="AH296"/>
      <c r="AI296"/>
      <c r="AR296" s="1"/>
      <c r="AS296" s="31"/>
      <c r="AT296" s="31"/>
      <c r="AU296" s="31"/>
      <c r="AV296" s="122"/>
      <c r="AW296" s="122"/>
      <c r="BB296" s="55"/>
      <c r="BF296" s="12"/>
      <c r="BG296" s="6"/>
      <c r="BJ296" s="6"/>
    </row>
    <row r="297" spans="3:62" x14ac:dyDescent="0.35">
      <c r="C297" s="43"/>
      <c r="D297" s="43"/>
      <c r="E297" s="43"/>
      <c r="H297" s="1"/>
      <c r="I297" s="6"/>
      <c r="J297" s="6"/>
      <c r="K297" s="6"/>
      <c r="N297" s="49"/>
      <c r="O297" s="6"/>
      <c r="P297" s="6"/>
      <c r="Q297" s="6"/>
      <c r="AA297" s="51"/>
      <c r="AB297" s="51"/>
      <c r="AC297" s="51"/>
      <c r="AF297"/>
      <c r="AG297"/>
      <c r="AH297"/>
      <c r="AI297"/>
      <c r="AR297" s="1"/>
      <c r="AS297" s="31"/>
      <c r="AT297" s="31"/>
      <c r="AU297" s="31"/>
      <c r="AV297" s="122"/>
      <c r="AW297" s="122"/>
      <c r="BB297" s="55"/>
      <c r="BF297" s="12"/>
      <c r="BG297" s="6"/>
      <c r="BJ297" s="6"/>
    </row>
    <row r="298" spans="3:62" x14ac:dyDescent="0.35">
      <c r="C298" s="43"/>
      <c r="D298" s="43"/>
      <c r="E298" s="43"/>
      <c r="H298" s="1"/>
      <c r="I298" s="6"/>
      <c r="J298" s="6"/>
      <c r="K298" s="6"/>
      <c r="N298" s="49"/>
      <c r="O298" s="6"/>
      <c r="P298" s="6"/>
      <c r="Q298" s="6"/>
      <c r="AA298" s="51"/>
      <c r="AB298" s="51"/>
      <c r="AC298" s="51"/>
      <c r="AF298"/>
      <c r="AG298"/>
      <c r="AH298"/>
      <c r="AI298"/>
      <c r="AR298" s="1"/>
      <c r="AS298" s="31"/>
      <c r="AT298" s="31"/>
      <c r="AU298" s="31"/>
      <c r="AV298" s="122"/>
      <c r="AW298" s="122"/>
      <c r="BB298" s="55"/>
      <c r="BF298" s="12"/>
      <c r="BG298" s="6"/>
      <c r="BJ298" s="6"/>
    </row>
    <row r="299" spans="3:62" x14ac:dyDescent="0.35">
      <c r="C299" s="43"/>
      <c r="D299" s="43"/>
      <c r="E299" s="43"/>
      <c r="H299" s="1"/>
      <c r="I299" s="6"/>
      <c r="J299" s="6"/>
      <c r="K299" s="6"/>
      <c r="N299" s="49"/>
      <c r="O299" s="6"/>
      <c r="P299" s="6"/>
      <c r="Q299" s="6"/>
      <c r="AA299" s="51"/>
      <c r="AB299" s="51"/>
      <c r="AC299" s="51"/>
      <c r="AF299"/>
      <c r="AG299"/>
      <c r="AH299"/>
      <c r="AI299"/>
      <c r="AR299" s="1"/>
      <c r="AS299" s="31"/>
      <c r="AT299" s="31"/>
      <c r="AU299" s="31"/>
      <c r="AV299" s="122"/>
      <c r="AW299" s="122"/>
      <c r="BB299" s="55"/>
      <c r="BF299" s="12"/>
      <c r="BG299" s="6"/>
      <c r="BJ299" s="6"/>
    </row>
    <row r="300" spans="3:62" x14ac:dyDescent="0.35">
      <c r="C300" s="43"/>
      <c r="D300" s="43"/>
      <c r="E300" s="43"/>
      <c r="H300" s="1"/>
      <c r="I300" s="6"/>
      <c r="J300" s="6"/>
      <c r="K300" s="6"/>
      <c r="N300" s="49"/>
      <c r="O300" s="6"/>
      <c r="P300" s="6"/>
      <c r="Q300" s="6"/>
      <c r="AA300" s="51"/>
      <c r="AB300" s="51"/>
      <c r="AC300" s="51"/>
      <c r="AF300"/>
      <c r="AG300"/>
      <c r="AH300"/>
      <c r="AI300"/>
      <c r="AR300" s="1"/>
      <c r="AS300" s="31"/>
      <c r="AT300" s="31"/>
      <c r="AU300" s="31"/>
      <c r="AV300" s="122"/>
      <c r="AW300" s="122"/>
      <c r="BB300" s="55"/>
      <c r="BF300" s="12"/>
      <c r="BG300" s="6"/>
      <c r="BJ300" s="6"/>
    </row>
    <row r="301" spans="3:62" x14ac:dyDescent="0.35">
      <c r="C301" s="43"/>
      <c r="D301" s="43"/>
      <c r="E301" s="43"/>
      <c r="H301" s="1"/>
      <c r="I301" s="6"/>
      <c r="J301" s="6"/>
      <c r="K301" s="6"/>
      <c r="N301" s="49"/>
      <c r="O301" s="6"/>
      <c r="P301" s="6"/>
      <c r="Q301" s="6"/>
      <c r="AA301" s="51"/>
      <c r="AB301" s="51"/>
      <c r="AC301" s="51"/>
      <c r="AF301"/>
      <c r="AG301"/>
      <c r="AH301"/>
      <c r="AI301"/>
      <c r="AR301" s="1"/>
      <c r="AS301" s="31"/>
      <c r="AT301" s="31"/>
      <c r="AU301" s="31"/>
      <c r="AV301" s="122"/>
      <c r="AW301" s="122"/>
      <c r="BB301" s="55"/>
      <c r="BF301" s="12"/>
      <c r="BG301" s="6"/>
      <c r="BJ301" s="6"/>
    </row>
    <row r="302" spans="3:62" x14ac:dyDescent="0.35">
      <c r="C302" s="43"/>
      <c r="D302" s="43"/>
      <c r="E302" s="43"/>
      <c r="H302" s="1"/>
      <c r="I302" s="6"/>
      <c r="J302" s="6"/>
      <c r="K302" s="6"/>
      <c r="N302" s="49"/>
      <c r="O302" s="6"/>
      <c r="P302" s="6"/>
      <c r="Q302" s="6"/>
      <c r="AA302" s="51"/>
      <c r="AB302" s="51"/>
      <c r="AC302" s="51"/>
      <c r="AF302"/>
      <c r="AG302"/>
      <c r="AH302"/>
      <c r="AI302"/>
      <c r="AR302" s="1"/>
      <c r="AS302" s="31"/>
      <c r="AT302" s="31"/>
      <c r="AU302" s="31"/>
      <c r="AV302" s="122"/>
      <c r="AW302" s="122"/>
      <c r="BB302" s="55"/>
      <c r="BF302" s="12"/>
      <c r="BG302" s="6"/>
      <c r="BJ302" s="6"/>
    </row>
    <row r="303" spans="3:62" x14ac:dyDescent="0.35">
      <c r="C303" s="43"/>
      <c r="D303" s="43"/>
      <c r="E303" s="43"/>
      <c r="H303" s="1"/>
      <c r="I303" s="6"/>
      <c r="J303" s="6"/>
      <c r="K303" s="6"/>
      <c r="N303" s="49"/>
      <c r="O303" s="6"/>
      <c r="P303" s="6"/>
      <c r="Q303" s="6"/>
      <c r="AA303" s="51"/>
      <c r="AB303" s="51"/>
      <c r="AC303" s="51"/>
      <c r="AF303"/>
      <c r="AG303"/>
      <c r="AH303"/>
      <c r="AI303"/>
      <c r="AR303" s="1"/>
      <c r="AS303" s="31"/>
      <c r="AT303" s="31"/>
      <c r="AU303" s="31"/>
      <c r="AV303" s="122"/>
      <c r="AW303" s="122"/>
      <c r="BB303" s="55"/>
      <c r="BF303" s="12"/>
      <c r="BG303" s="6"/>
      <c r="BJ303" s="6"/>
    </row>
    <row r="304" spans="3:62" x14ac:dyDescent="0.35">
      <c r="C304" s="43"/>
      <c r="D304" s="43"/>
      <c r="E304" s="43"/>
      <c r="H304" s="1"/>
      <c r="I304" s="6"/>
      <c r="J304" s="6"/>
      <c r="K304" s="6"/>
      <c r="N304" s="49"/>
      <c r="O304" s="6"/>
      <c r="P304" s="6"/>
      <c r="Q304" s="6"/>
      <c r="AA304" s="51"/>
      <c r="AB304" s="51"/>
      <c r="AC304" s="51"/>
      <c r="AF304"/>
      <c r="AG304"/>
      <c r="AH304"/>
      <c r="AI304"/>
      <c r="AR304" s="1"/>
      <c r="AS304" s="31"/>
      <c r="AT304" s="31"/>
      <c r="AU304" s="31"/>
      <c r="AV304" s="122"/>
      <c r="AW304" s="122"/>
      <c r="BB304" s="55"/>
      <c r="BF304" s="12"/>
      <c r="BG304" s="6"/>
      <c r="BJ304" s="6"/>
    </row>
    <row r="305" spans="3:62" x14ac:dyDescent="0.35">
      <c r="C305" s="43"/>
      <c r="D305" s="43"/>
      <c r="E305" s="43"/>
      <c r="H305" s="1"/>
      <c r="I305" s="6"/>
      <c r="J305" s="6"/>
      <c r="K305" s="6"/>
      <c r="N305" s="49"/>
      <c r="O305" s="6"/>
      <c r="P305" s="6"/>
      <c r="Q305" s="6"/>
      <c r="AA305" s="51"/>
      <c r="AB305" s="51"/>
      <c r="AC305" s="51"/>
      <c r="AF305"/>
      <c r="AG305"/>
      <c r="AH305"/>
      <c r="AI305"/>
      <c r="AR305" s="1"/>
      <c r="AS305" s="31"/>
      <c r="AT305" s="31"/>
      <c r="AU305" s="31"/>
      <c r="AV305" s="122"/>
      <c r="AW305" s="122"/>
      <c r="BB305" s="55"/>
      <c r="BF305" s="12"/>
      <c r="BG305" s="6"/>
      <c r="BJ305" s="6"/>
    </row>
    <row r="306" spans="3:62" x14ac:dyDescent="0.35">
      <c r="C306" s="43"/>
      <c r="D306" s="43"/>
      <c r="E306" s="43"/>
      <c r="H306" s="1"/>
      <c r="I306" s="6"/>
      <c r="J306" s="6"/>
      <c r="K306" s="6"/>
      <c r="N306" s="49"/>
      <c r="O306" s="6"/>
      <c r="P306" s="6"/>
      <c r="Q306" s="6"/>
      <c r="AA306" s="51"/>
      <c r="AB306" s="51"/>
      <c r="AC306" s="51"/>
      <c r="AF306"/>
      <c r="AG306"/>
      <c r="AH306"/>
      <c r="AI306"/>
      <c r="AR306" s="1"/>
      <c r="AS306" s="31"/>
      <c r="AT306" s="31"/>
      <c r="AU306" s="31"/>
      <c r="AV306" s="122"/>
      <c r="AW306" s="122"/>
      <c r="BB306" s="55"/>
      <c r="BF306" s="12"/>
      <c r="BG306" s="6"/>
      <c r="BJ306" s="6"/>
    </row>
    <row r="307" spans="3:62" x14ac:dyDescent="0.35">
      <c r="C307" s="43"/>
      <c r="D307" s="43"/>
      <c r="E307" s="43"/>
      <c r="H307" s="1"/>
      <c r="I307" s="6"/>
      <c r="J307" s="6"/>
      <c r="K307" s="6"/>
      <c r="N307" s="49"/>
      <c r="O307" s="6"/>
      <c r="P307" s="6"/>
      <c r="Q307" s="6"/>
      <c r="AA307" s="51"/>
      <c r="AB307" s="51"/>
      <c r="AC307" s="51"/>
      <c r="AF307"/>
      <c r="AG307"/>
      <c r="AH307"/>
      <c r="AI307"/>
      <c r="AR307" s="1"/>
      <c r="AS307" s="31"/>
      <c r="AT307" s="31"/>
      <c r="AU307" s="31"/>
      <c r="AV307" s="122"/>
      <c r="AW307" s="122"/>
      <c r="BB307" s="55"/>
      <c r="BF307" s="12"/>
      <c r="BG307" s="6"/>
      <c r="BJ307" s="6"/>
    </row>
    <row r="308" spans="3:62" x14ac:dyDescent="0.35">
      <c r="C308" s="43"/>
      <c r="D308" s="43"/>
      <c r="E308" s="43"/>
      <c r="H308" s="1"/>
      <c r="I308" s="6"/>
      <c r="J308" s="6"/>
      <c r="K308" s="6"/>
      <c r="N308" s="49"/>
      <c r="O308" s="6"/>
      <c r="P308" s="6"/>
      <c r="Q308" s="6"/>
      <c r="AA308" s="51"/>
      <c r="AB308" s="51"/>
      <c r="AC308" s="51"/>
      <c r="AF308"/>
      <c r="AG308"/>
      <c r="AH308"/>
      <c r="AI308"/>
      <c r="AR308" s="1"/>
      <c r="AS308" s="31"/>
      <c r="AT308" s="31"/>
      <c r="AU308" s="31"/>
      <c r="AV308" s="122"/>
      <c r="AW308" s="122"/>
      <c r="BB308" s="55"/>
    </row>
    <row r="309" spans="3:62" x14ac:dyDescent="0.35">
      <c r="C309" s="43"/>
      <c r="D309" s="43"/>
      <c r="E309" s="43"/>
      <c r="H309" s="1"/>
      <c r="I309" s="6"/>
      <c r="J309" s="6"/>
      <c r="K309" s="6"/>
      <c r="N309" s="49"/>
      <c r="O309" s="6"/>
      <c r="P309" s="6"/>
      <c r="Q309" s="6"/>
      <c r="AA309" s="51"/>
      <c r="AB309" s="51"/>
      <c r="AC309" s="51"/>
      <c r="AF309"/>
      <c r="AG309"/>
      <c r="AH309"/>
      <c r="AI309"/>
      <c r="AR309" s="1"/>
      <c r="AS309" s="31"/>
      <c r="AT309" s="31"/>
      <c r="AU309" s="31"/>
      <c r="AV309" s="122"/>
      <c r="AW309" s="122"/>
      <c r="BB309" s="55"/>
    </row>
    <row r="310" spans="3:62" x14ac:dyDescent="0.35">
      <c r="C310" s="43"/>
      <c r="D310" s="43"/>
      <c r="E310" s="43"/>
      <c r="H310" s="1"/>
      <c r="I310" s="6"/>
      <c r="J310" s="6"/>
      <c r="K310" s="6"/>
      <c r="N310" s="49"/>
      <c r="O310" s="6"/>
      <c r="P310" s="6"/>
      <c r="Q310" s="6"/>
      <c r="AA310" s="51"/>
      <c r="AB310" s="51"/>
      <c r="AC310" s="51"/>
      <c r="AF310"/>
      <c r="AG310"/>
      <c r="AH310"/>
      <c r="AI310"/>
      <c r="AR310" s="1"/>
      <c r="AS310" s="31"/>
      <c r="AT310" s="31"/>
      <c r="AU310" s="31"/>
      <c r="AV310" s="122"/>
      <c r="AW310" s="122"/>
      <c r="BB310" s="55"/>
    </row>
    <row r="311" spans="3:62" x14ac:dyDescent="0.35">
      <c r="C311" s="43"/>
      <c r="D311" s="43"/>
      <c r="E311" s="43"/>
      <c r="H311" s="1"/>
      <c r="I311" s="6"/>
      <c r="J311" s="6"/>
      <c r="K311" s="6"/>
      <c r="N311" s="49"/>
      <c r="O311" s="6"/>
      <c r="P311" s="6"/>
      <c r="Q311" s="6"/>
      <c r="AA311" s="51"/>
      <c r="AB311" s="51"/>
      <c r="AC311" s="51"/>
      <c r="AF311"/>
      <c r="AG311"/>
      <c r="AH311"/>
      <c r="AI311"/>
      <c r="AR311" s="1"/>
      <c r="AS311" s="31"/>
      <c r="AT311" s="31"/>
      <c r="AU311" s="31"/>
      <c r="AV311" s="122"/>
      <c r="AW311" s="122"/>
      <c r="BB311" s="55"/>
    </row>
    <row r="312" spans="3:62" x14ac:dyDescent="0.35">
      <c r="C312" s="43"/>
      <c r="D312" s="43"/>
      <c r="E312" s="43"/>
      <c r="H312" s="1"/>
      <c r="I312" s="6"/>
      <c r="J312" s="6"/>
      <c r="K312" s="6"/>
      <c r="N312" s="49"/>
      <c r="O312" s="6"/>
      <c r="P312" s="6"/>
      <c r="Q312" s="6"/>
      <c r="AA312" s="51"/>
      <c r="AB312" s="51"/>
      <c r="AC312" s="51"/>
      <c r="AF312"/>
      <c r="AG312"/>
      <c r="AH312"/>
      <c r="AI312"/>
      <c r="AR312" s="1"/>
      <c r="AS312" s="31"/>
      <c r="AT312" s="31"/>
      <c r="AU312" s="31"/>
      <c r="AV312" s="122"/>
      <c r="AW312" s="122"/>
      <c r="BB312" s="55"/>
    </row>
    <row r="313" spans="3:62" x14ac:dyDescent="0.35">
      <c r="C313" s="43"/>
      <c r="D313" s="43"/>
      <c r="E313" s="43"/>
      <c r="H313" s="1"/>
      <c r="I313" s="6"/>
      <c r="J313" s="6"/>
      <c r="K313" s="6"/>
      <c r="N313" s="49"/>
      <c r="O313" s="6"/>
      <c r="P313" s="6"/>
      <c r="Q313" s="6"/>
      <c r="AA313" s="51"/>
      <c r="AB313" s="51"/>
      <c r="AC313" s="51"/>
      <c r="AF313"/>
      <c r="AG313"/>
      <c r="AH313"/>
      <c r="AI313"/>
      <c r="AR313" s="1"/>
      <c r="AS313" s="31"/>
      <c r="AT313" s="31"/>
      <c r="AU313" s="31"/>
      <c r="AV313" s="122"/>
      <c r="AW313" s="122"/>
      <c r="BB313" s="55"/>
    </row>
    <row r="314" spans="3:62" x14ac:dyDescent="0.35">
      <c r="C314" s="43"/>
      <c r="D314" s="43"/>
      <c r="E314" s="43"/>
      <c r="H314" s="1"/>
      <c r="I314" s="6"/>
      <c r="J314" s="6"/>
      <c r="K314" s="6"/>
      <c r="N314" s="49"/>
      <c r="O314" s="6"/>
      <c r="P314" s="6"/>
      <c r="Q314" s="6"/>
      <c r="AA314" s="51"/>
      <c r="AB314" s="51"/>
      <c r="AC314" s="51"/>
      <c r="AF314"/>
      <c r="AG314"/>
      <c r="AH314"/>
      <c r="AI314"/>
      <c r="AR314" s="1"/>
      <c r="AS314" s="31"/>
      <c r="AT314" s="31"/>
      <c r="AU314" s="31"/>
      <c r="AV314" s="122"/>
      <c r="AW314" s="122"/>
      <c r="BB314" s="55"/>
    </row>
    <row r="315" spans="3:62" x14ac:dyDescent="0.35">
      <c r="C315" s="43"/>
      <c r="D315" s="43"/>
      <c r="E315" s="43"/>
      <c r="H315" s="1"/>
      <c r="I315" s="6"/>
      <c r="J315" s="6"/>
      <c r="K315" s="6"/>
      <c r="N315" s="49"/>
      <c r="O315" s="6"/>
      <c r="P315" s="6"/>
      <c r="Q315" s="6"/>
      <c r="AA315" s="51"/>
      <c r="AB315" s="51"/>
      <c r="AC315" s="51"/>
      <c r="AF315"/>
      <c r="AG315"/>
      <c r="AH315"/>
      <c r="AI315"/>
      <c r="AR315" s="1"/>
      <c r="AS315" s="31"/>
      <c r="AT315" s="31"/>
      <c r="AU315" s="31"/>
      <c r="AV315" s="122"/>
      <c r="AW315" s="122"/>
      <c r="BB315" s="55"/>
    </row>
    <row r="316" spans="3:62" x14ac:dyDescent="0.35">
      <c r="C316" s="43"/>
      <c r="D316" s="43"/>
      <c r="E316" s="43"/>
      <c r="H316" s="1"/>
      <c r="I316" s="6"/>
      <c r="J316" s="6"/>
      <c r="K316" s="6"/>
      <c r="N316" s="49"/>
      <c r="O316" s="6"/>
      <c r="P316" s="6"/>
      <c r="Q316" s="6"/>
      <c r="AA316" s="51"/>
      <c r="AB316" s="51"/>
      <c r="AC316" s="51"/>
      <c r="AF316"/>
      <c r="AG316"/>
      <c r="AH316"/>
      <c r="AI316"/>
      <c r="AR316" s="1"/>
      <c r="AS316" s="31"/>
      <c r="AT316" s="31"/>
      <c r="AU316" s="31"/>
      <c r="AV316" s="122"/>
      <c r="AW316" s="122"/>
      <c r="BB316" s="55"/>
    </row>
    <row r="317" spans="3:62" x14ac:dyDescent="0.35">
      <c r="C317" s="43"/>
      <c r="D317" s="43"/>
      <c r="E317" s="43"/>
      <c r="H317" s="1"/>
      <c r="I317" s="6"/>
      <c r="J317" s="6"/>
      <c r="K317" s="6"/>
      <c r="N317" s="49"/>
      <c r="O317" s="6"/>
      <c r="P317" s="6"/>
      <c r="Q317" s="6"/>
      <c r="AA317" s="51"/>
      <c r="AB317" s="51"/>
      <c r="AC317" s="51"/>
      <c r="AF317"/>
      <c r="AG317"/>
      <c r="AH317"/>
      <c r="AI317"/>
      <c r="AR317" s="1"/>
      <c r="AS317" s="31"/>
      <c r="AT317" s="31"/>
      <c r="AU317" s="31"/>
      <c r="AV317" s="122"/>
      <c r="AW317" s="122"/>
      <c r="BB317" s="55"/>
    </row>
    <row r="318" spans="3:62" x14ac:dyDescent="0.35">
      <c r="C318" s="43"/>
      <c r="D318" s="43"/>
      <c r="E318" s="43"/>
      <c r="H318" s="1"/>
      <c r="I318" s="6"/>
      <c r="J318" s="6"/>
      <c r="K318" s="6"/>
      <c r="N318" s="49"/>
      <c r="O318" s="6"/>
      <c r="P318" s="6"/>
      <c r="Q318" s="6"/>
      <c r="AA318" s="51"/>
      <c r="AB318" s="51"/>
      <c r="AC318" s="51"/>
      <c r="AF318"/>
      <c r="AG318"/>
      <c r="AH318"/>
      <c r="AI318"/>
      <c r="AR318" s="1"/>
      <c r="AS318" s="31"/>
      <c r="AT318" s="31"/>
      <c r="AU318" s="31"/>
      <c r="AV318" s="122"/>
      <c r="AW318" s="122"/>
      <c r="BB318" s="55"/>
    </row>
    <row r="319" spans="3:62" x14ac:dyDescent="0.35">
      <c r="C319" s="43"/>
      <c r="D319" s="43"/>
      <c r="E319" s="43"/>
      <c r="H319" s="1"/>
      <c r="I319" s="6"/>
      <c r="J319" s="6"/>
      <c r="K319" s="6"/>
      <c r="N319" s="49"/>
      <c r="O319" s="6"/>
      <c r="P319" s="6"/>
      <c r="Q319" s="6"/>
      <c r="AA319" s="51"/>
      <c r="AB319" s="51"/>
      <c r="AC319" s="51"/>
      <c r="AF319"/>
      <c r="AG319"/>
      <c r="AH319"/>
      <c r="AI319"/>
      <c r="AR319" s="1"/>
      <c r="AS319" s="31"/>
      <c r="AT319" s="31"/>
      <c r="AU319" s="31"/>
      <c r="AV319" s="122"/>
      <c r="AW319" s="122"/>
      <c r="BB319" s="55"/>
    </row>
    <row r="320" spans="3:62" x14ac:dyDescent="0.35">
      <c r="C320" s="43"/>
      <c r="D320" s="43"/>
      <c r="E320" s="43"/>
      <c r="H320" s="1"/>
      <c r="I320" s="6"/>
      <c r="J320" s="6"/>
      <c r="K320" s="6"/>
      <c r="N320" s="49"/>
      <c r="O320" s="6"/>
      <c r="P320" s="6"/>
      <c r="Q320" s="6"/>
      <c r="AA320" s="51"/>
      <c r="AB320" s="51"/>
      <c r="AC320" s="51"/>
      <c r="AF320"/>
      <c r="AG320"/>
      <c r="AH320"/>
      <c r="AI320"/>
      <c r="AR320" s="1"/>
      <c r="AS320" s="31"/>
      <c r="AT320" s="31"/>
      <c r="AU320" s="31"/>
      <c r="AV320" s="122"/>
      <c r="AW320" s="122"/>
      <c r="BB320" s="55"/>
    </row>
    <row r="321" spans="3:49" x14ac:dyDescent="0.35">
      <c r="C321" s="43"/>
      <c r="D321" s="43"/>
      <c r="E321" s="43"/>
      <c r="H321" s="1"/>
      <c r="I321" s="6"/>
      <c r="J321" s="6"/>
      <c r="K321" s="6"/>
      <c r="N321" s="49"/>
      <c r="O321" s="6"/>
      <c r="P321" s="6"/>
      <c r="Q321" s="6"/>
      <c r="AA321" s="51"/>
      <c r="AB321" s="51"/>
      <c r="AC321" s="51"/>
      <c r="AF321"/>
      <c r="AG321"/>
      <c r="AH321"/>
      <c r="AI321"/>
      <c r="AR321" s="1"/>
      <c r="AS321" s="31"/>
      <c r="AT321" s="31"/>
      <c r="AU321" s="31"/>
      <c r="AV321" s="122"/>
      <c r="AW321" s="122"/>
    </row>
    <row r="322" spans="3:49" x14ac:dyDescent="0.35">
      <c r="C322" s="43"/>
      <c r="D322" s="43"/>
      <c r="E322" s="43"/>
      <c r="H322" s="1"/>
      <c r="I322" s="6"/>
      <c r="J322" s="6"/>
      <c r="K322" s="6"/>
      <c r="N322" s="49"/>
      <c r="O322" s="6"/>
      <c r="P322" s="6"/>
      <c r="Q322" s="6"/>
      <c r="AA322" s="51"/>
      <c r="AB322" s="51"/>
      <c r="AC322" s="51"/>
      <c r="AF322"/>
      <c r="AG322"/>
      <c r="AH322"/>
      <c r="AI322"/>
      <c r="AR322" s="1"/>
      <c r="AS322" s="31"/>
      <c r="AT322" s="31"/>
      <c r="AU322" s="31"/>
      <c r="AV322" s="122"/>
      <c r="AW322" s="122"/>
    </row>
    <row r="323" spans="3:49" x14ac:dyDescent="0.35">
      <c r="C323" s="43"/>
      <c r="D323" s="43"/>
      <c r="E323" s="43"/>
      <c r="H323" s="1"/>
      <c r="I323" s="6"/>
      <c r="J323" s="6"/>
      <c r="K323" s="6"/>
      <c r="N323" s="49"/>
      <c r="O323" s="6"/>
      <c r="P323" s="6"/>
      <c r="Q323" s="6"/>
      <c r="AA323" s="51"/>
      <c r="AB323" s="51"/>
      <c r="AC323" s="51"/>
      <c r="AF323"/>
      <c r="AG323"/>
      <c r="AH323"/>
      <c r="AI323"/>
      <c r="AR323" s="1"/>
      <c r="AS323" s="31"/>
      <c r="AT323" s="31"/>
      <c r="AU323" s="31"/>
      <c r="AV323" s="122"/>
      <c r="AW323" s="122"/>
    </row>
    <row r="324" spans="3:49" x14ac:dyDescent="0.35">
      <c r="C324" s="43"/>
      <c r="D324" s="43"/>
      <c r="E324" s="43"/>
      <c r="H324" s="1"/>
      <c r="I324" s="6"/>
      <c r="J324" s="6"/>
      <c r="K324" s="6"/>
      <c r="N324" s="49"/>
      <c r="O324" s="6"/>
      <c r="P324" s="6"/>
      <c r="Q324" s="6"/>
      <c r="AA324" s="51"/>
      <c r="AB324" s="51"/>
      <c r="AC324" s="51"/>
      <c r="AF324"/>
      <c r="AG324"/>
      <c r="AH324"/>
      <c r="AI324"/>
      <c r="AR324" s="1"/>
      <c r="AS324" s="31"/>
      <c r="AT324" s="31"/>
      <c r="AU324" s="31"/>
      <c r="AV324" s="122"/>
      <c r="AW324" s="122"/>
    </row>
    <row r="325" spans="3:49" x14ac:dyDescent="0.35">
      <c r="C325" s="43"/>
      <c r="D325" s="43"/>
      <c r="E325" s="43"/>
      <c r="H325" s="1"/>
      <c r="I325" s="6"/>
      <c r="J325" s="6"/>
      <c r="K325" s="6"/>
      <c r="N325" s="49"/>
      <c r="O325" s="6"/>
      <c r="P325" s="6"/>
      <c r="Q325" s="6"/>
      <c r="AA325" s="51"/>
      <c r="AB325" s="51"/>
      <c r="AC325" s="51"/>
      <c r="AF325"/>
      <c r="AG325"/>
      <c r="AH325"/>
      <c r="AI325"/>
      <c r="AR325" s="1"/>
      <c r="AS325" s="31"/>
      <c r="AT325" s="31"/>
      <c r="AU325" s="31"/>
      <c r="AV325" s="122"/>
      <c r="AW325" s="122"/>
    </row>
    <row r="326" spans="3:49" x14ac:dyDescent="0.35">
      <c r="C326" s="43"/>
      <c r="D326" s="43"/>
      <c r="E326" s="43"/>
      <c r="H326" s="1"/>
      <c r="I326" s="6"/>
      <c r="J326" s="6"/>
      <c r="K326" s="6"/>
      <c r="N326" s="49"/>
      <c r="O326" s="6"/>
      <c r="P326" s="6"/>
      <c r="Q326" s="6"/>
      <c r="AA326" s="51"/>
      <c r="AB326" s="51"/>
      <c r="AC326" s="51"/>
      <c r="AF326"/>
      <c r="AG326"/>
      <c r="AH326"/>
      <c r="AI326"/>
      <c r="AR326" s="1"/>
      <c r="AS326" s="31"/>
      <c r="AT326" s="31"/>
      <c r="AU326" s="31"/>
      <c r="AV326" s="122"/>
      <c r="AW326" s="122"/>
    </row>
    <row r="327" spans="3:49" x14ac:dyDescent="0.35">
      <c r="C327" s="43"/>
      <c r="D327" s="43"/>
      <c r="E327" s="43"/>
      <c r="H327" s="1"/>
      <c r="I327" s="6"/>
      <c r="J327" s="6"/>
      <c r="K327" s="6"/>
      <c r="N327" s="49"/>
      <c r="O327" s="6"/>
      <c r="P327" s="6"/>
      <c r="Q327" s="6"/>
      <c r="AA327" s="51"/>
      <c r="AB327" s="51"/>
      <c r="AC327" s="51"/>
      <c r="AF327"/>
      <c r="AG327"/>
      <c r="AH327"/>
      <c r="AI327"/>
      <c r="AR327" s="1"/>
      <c r="AS327" s="31"/>
      <c r="AT327" s="31"/>
      <c r="AU327" s="31"/>
      <c r="AV327" s="122"/>
      <c r="AW327" s="122"/>
    </row>
    <row r="328" spans="3:49" x14ac:dyDescent="0.35">
      <c r="C328" s="43"/>
      <c r="D328" s="43"/>
      <c r="E328" s="43"/>
      <c r="H328" s="1"/>
      <c r="I328" s="6"/>
      <c r="J328" s="6"/>
      <c r="K328" s="6"/>
      <c r="N328" s="49"/>
      <c r="O328" s="6"/>
      <c r="P328" s="6"/>
      <c r="Q328" s="6"/>
      <c r="AA328" s="51"/>
      <c r="AB328" s="51"/>
      <c r="AC328" s="51"/>
      <c r="AF328"/>
      <c r="AG328"/>
      <c r="AH328"/>
      <c r="AI328"/>
      <c r="AR328" s="1"/>
      <c r="AS328" s="31"/>
      <c r="AT328" s="31"/>
      <c r="AU328" s="31"/>
      <c r="AV328" s="122"/>
      <c r="AW328" s="122"/>
    </row>
    <row r="329" spans="3:49" x14ac:dyDescent="0.35">
      <c r="C329" s="43"/>
      <c r="D329" s="43"/>
      <c r="E329" s="43"/>
      <c r="H329" s="1"/>
      <c r="I329" s="6"/>
      <c r="J329" s="6"/>
      <c r="K329" s="6"/>
      <c r="N329" s="49"/>
      <c r="O329" s="6"/>
      <c r="P329" s="6"/>
      <c r="Q329" s="6"/>
      <c r="AA329" s="51"/>
      <c r="AB329" s="51"/>
      <c r="AC329" s="51"/>
      <c r="AF329"/>
      <c r="AG329"/>
      <c r="AH329"/>
      <c r="AI329"/>
      <c r="AR329" s="1"/>
      <c r="AS329" s="31"/>
      <c r="AT329" s="31"/>
      <c r="AU329" s="31"/>
      <c r="AV329" s="122"/>
      <c r="AW329" s="122"/>
    </row>
    <row r="330" spans="3:49" x14ac:dyDescent="0.35">
      <c r="C330" s="43"/>
      <c r="D330" s="43"/>
      <c r="E330" s="43"/>
      <c r="H330" s="1"/>
      <c r="I330" s="6"/>
      <c r="J330" s="6"/>
      <c r="K330" s="6"/>
      <c r="N330" s="49"/>
      <c r="O330" s="6"/>
      <c r="P330" s="6"/>
      <c r="Q330" s="6"/>
      <c r="AA330" s="51"/>
      <c r="AB330" s="51"/>
      <c r="AC330" s="51"/>
      <c r="AF330"/>
      <c r="AG330"/>
      <c r="AH330"/>
      <c r="AI330"/>
      <c r="AR330" s="1"/>
      <c r="AS330" s="31"/>
      <c r="AT330" s="31"/>
      <c r="AU330" s="31"/>
      <c r="AV330" s="122"/>
      <c r="AW330" s="122"/>
    </row>
    <row r="331" spans="3:49" x14ac:dyDescent="0.35">
      <c r="C331" s="43"/>
      <c r="D331" s="43"/>
      <c r="E331" s="43"/>
      <c r="H331" s="1"/>
      <c r="I331" s="6"/>
      <c r="J331" s="6"/>
      <c r="K331" s="6"/>
      <c r="N331" s="49"/>
      <c r="O331" s="6"/>
      <c r="P331" s="6"/>
      <c r="Q331" s="6"/>
      <c r="AA331" s="51"/>
      <c r="AB331" s="51"/>
      <c r="AC331" s="51"/>
      <c r="AF331"/>
      <c r="AG331"/>
      <c r="AH331"/>
      <c r="AI331"/>
      <c r="AR331" s="1"/>
      <c r="AS331" s="31"/>
      <c r="AT331" s="31"/>
      <c r="AU331" s="31"/>
      <c r="AV331" s="122"/>
      <c r="AW331" s="122"/>
    </row>
    <row r="332" spans="3:49" x14ac:dyDescent="0.35">
      <c r="C332" s="43"/>
      <c r="D332" s="43"/>
      <c r="E332" s="43"/>
      <c r="H332" s="1"/>
      <c r="I332" s="6"/>
      <c r="J332" s="6"/>
      <c r="K332" s="6"/>
      <c r="N332" s="49"/>
      <c r="O332" s="6"/>
      <c r="P332" s="6"/>
      <c r="Q332" s="6"/>
      <c r="AA332" s="51"/>
      <c r="AB332" s="51"/>
      <c r="AC332" s="51"/>
      <c r="AF332"/>
      <c r="AG332"/>
      <c r="AH332"/>
      <c r="AI332"/>
      <c r="AR332" s="1"/>
      <c r="AS332" s="31"/>
      <c r="AT332" s="31"/>
      <c r="AU332" s="31"/>
      <c r="AV332" s="122"/>
      <c r="AW332" s="122"/>
    </row>
    <row r="333" spans="3:49" x14ac:dyDescent="0.35">
      <c r="C333" s="43"/>
      <c r="D333" s="43"/>
      <c r="E333" s="43"/>
      <c r="H333" s="1"/>
      <c r="I333" s="6"/>
      <c r="J333" s="6"/>
      <c r="K333" s="6"/>
      <c r="N333" s="49"/>
      <c r="O333" s="6"/>
      <c r="P333" s="6"/>
      <c r="Q333" s="6"/>
      <c r="AA333" s="51"/>
      <c r="AB333" s="51"/>
      <c r="AC333" s="51"/>
      <c r="AF333"/>
      <c r="AG333"/>
      <c r="AH333"/>
      <c r="AI333"/>
      <c r="AR333" s="1"/>
      <c r="AS333" s="31"/>
      <c r="AT333" s="31"/>
      <c r="AU333" s="31"/>
      <c r="AV333" s="122"/>
      <c r="AW333" s="122"/>
    </row>
    <row r="334" spans="3:49" x14ac:dyDescent="0.35">
      <c r="C334" s="43"/>
      <c r="D334" s="43"/>
      <c r="E334" s="43"/>
      <c r="H334" s="1"/>
      <c r="I334" s="6"/>
      <c r="J334" s="6"/>
      <c r="K334" s="6"/>
      <c r="N334" s="49"/>
      <c r="O334" s="6"/>
      <c r="P334" s="6"/>
      <c r="Q334" s="6"/>
      <c r="AA334" s="51"/>
      <c r="AB334" s="51"/>
      <c r="AC334" s="51"/>
      <c r="AF334"/>
      <c r="AG334"/>
      <c r="AH334"/>
      <c r="AI334"/>
      <c r="AR334" s="1"/>
      <c r="AS334" s="31"/>
      <c r="AT334" s="31"/>
      <c r="AU334" s="31"/>
      <c r="AV334" s="122"/>
      <c r="AW334" s="122"/>
    </row>
    <row r="335" spans="3:49" x14ac:dyDescent="0.35">
      <c r="C335" s="43"/>
      <c r="D335" s="43"/>
      <c r="E335" s="43"/>
      <c r="H335" s="1"/>
      <c r="I335" s="6"/>
      <c r="J335" s="6"/>
      <c r="K335" s="6"/>
      <c r="N335" s="49"/>
      <c r="O335" s="6"/>
      <c r="P335" s="6"/>
      <c r="Q335" s="6"/>
      <c r="AA335" s="51"/>
      <c r="AB335" s="51"/>
      <c r="AC335" s="51"/>
      <c r="AF335"/>
      <c r="AG335"/>
      <c r="AH335"/>
      <c r="AI335"/>
      <c r="AR335" s="1"/>
      <c r="AS335" s="31"/>
      <c r="AT335" s="31"/>
      <c r="AU335" s="31"/>
      <c r="AV335" s="122"/>
      <c r="AW335" s="122"/>
    </row>
    <row r="336" spans="3:49" x14ac:dyDescent="0.35">
      <c r="C336" s="43"/>
      <c r="D336" s="43"/>
      <c r="E336" s="43"/>
      <c r="H336" s="1"/>
      <c r="I336" s="6"/>
      <c r="J336" s="6"/>
      <c r="K336" s="6"/>
      <c r="N336" s="49"/>
      <c r="O336" s="6"/>
      <c r="P336" s="6"/>
      <c r="Q336" s="6"/>
      <c r="AA336" s="51"/>
      <c r="AB336" s="51"/>
      <c r="AC336" s="51"/>
      <c r="AF336"/>
      <c r="AG336"/>
      <c r="AH336"/>
      <c r="AI336"/>
      <c r="AR336" s="1"/>
      <c r="AS336" s="31"/>
      <c r="AT336" s="31"/>
      <c r="AU336" s="31"/>
      <c r="AV336" s="122"/>
      <c r="AW336" s="122"/>
    </row>
    <row r="337" spans="3:49" x14ac:dyDescent="0.35">
      <c r="C337" s="43"/>
      <c r="D337" s="43"/>
      <c r="E337" s="43"/>
      <c r="H337" s="1"/>
      <c r="I337" s="6"/>
      <c r="J337" s="6"/>
      <c r="K337" s="6"/>
      <c r="N337" s="49"/>
      <c r="O337" s="6"/>
      <c r="P337" s="6"/>
      <c r="Q337" s="6"/>
      <c r="AA337" s="51"/>
      <c r="AB337" s="51"/>
      <c r="AC337" s="51"/>
      <c r="AF337"/>
      <c r="AG337"/>
      <c r="AH337"/>
      <c r="AI337"/>
      <c r="AR337" s="1"/>
      <c r="AS337" s="31"/>
      <c r="AT337" s="31"/>
      <c r="AU337" s="31"/>
      <c r="AV337" s="122"/>
      <c r="AW337" s="122"/>
    </row>
    <row r="338" spans="3:49" x14ac:dyDescent="0.35">
      <c r="C338" s="43"/>
      <c r="D338" s="43"/>
      <c r="E338" s="43"/>
      <c r="H338" s="1"/>
      <c r="I338" s="6"/>
      <c r="J338" s="6"/>
      <c r="K338" s="6"/>
      <c r="N338" s="49"/>
      <c r="O338" s="6"/>
      <c r="P338" s="6"/>
      <c r="Q338" s="6"/>
      <c r="AA338" s="51"/>
      <c r="AB338" s="51"/>
      <c r="AC338" s="51"/>
      <c r="AF338"/>
      <c r="AG338"/>
      <c r="AH338"/>
      <c r="AI338"/>
      <c r="AR338" s="1"/>
      <c r="AS338" s="31"/>
      <c r="AT338" s="31"/>
      <c r="AU338" s="31"/>
      <c r="AV338" s="122"/>
      <c r="AW338" s="122"/>
    </row>
    <row r="339" spans="3:49" x14ac:dyDescent="0.35">
      <c r="C339" s="43"/>
      <c r="D339" s="43"/>
      <c r="E339" s="43"/>
      <c r="H339" s="1"/>
      <c r="I339" s="6"/>
      <c r="J339" s="6"/>
      <c r="K339" s="6"/>
      <c r="N339" s="49"/>
      <c r="O339" s="6"/>
      <c r="P339" s="6"/>
      <c r="Q339" s="6"/>
      <c r="AA339" s="51"/>
      <c r="AB339" s="51"/>
      <c r="AC339" s="51"/>
      <c r="AF339"/>
      <c r="AG339"/>
      <c r="AH339"/>
      <c r="AI339"/>
      <c r="AR339" s="1"/>
      <c r="AS339" s="31"/>
      <c r="AT339" s="31"/>
      <c r="AU339" s="31"/>
      <c r="AV339" s="122"/>
      <c r="AW339" s="122"/>
    </row>
    <row r="340" spans="3:49" x14ac:dyDescent="0.35">
      <c r="C340" s="43"/>
      <c r="D340" s="43"/>
      <c r="E340" s="43"/>
      <c r="H340" s="1"/>
      <c r="I340" s="6"/>
      <c r="J340" s="6"/>
      <c r="K340" s="6"/>
      <c r="N340" s="49"/>
      <c r="O340" s="6"/>
      <c r="P340" s="6"/>
      <c r="Q340" s="6"/>
      <c r="AA340" s="51"/>
      <c r="AB340" s="51"/>
      <c r="AC340" s="51"/>
      <c r="AF340"/>
      <c r="AG340"/>
      <c r="AH340"/>
      <c r="AI340"/>
      <c r="AR340" s="1"/>
      <c r="AS340" s="31"/>
      <c r="AT340" s="31"/>
      <c r="AU340" s="31"/>
      <c r="AV340" s="122"/>
      <c r="AW340" s="122"/>
    </row>
    <row r="341" spans="3:49" x14ac:dyDescent="0.35">
      <c r="C341" s="43"/>
      <c r="D341" s="43"/>
      <c r="E341" s="43"/>
      <c r="H341" s="1"/>
      <c r="I341" s="6"/>
      <c r="J341" s="6"/>
      <c r="K341" s="6"/>
      <c r="N341" s="49"/>
      <c r="O341" s="6"/>
      <c r="P341" s="6"/>
      <c r="Q341" s="6"/>
      <c r="AA341" s="51"/>
      <c r="AB341" s="51"/>
      <c r="AC341" s="51"/>
      <c r="AF341"/>
      <c r="AG341"/>
      <c r="AH341"/>
      <c r="AI341"/>
      <c r="AR341" s="1"/>
      <c r="AS341" s="31"/>
      <c r="AT341" s="31"/>
      <c r="AU341" s="31"/>
      <c r="AV341" s="122"/>
      <c r="AW341" s="122"/>
    </row>
    <row r="342" spans="3:49" x14ac:dyDescent="0.35">
      <c r="C342" s="43"/>
      <c r="D342" s="43"/>
      <c r="E342" s="43"/>
      <c r="H342" s="1"/>
      <c r="I342" s="6"/>
      <c r="J342" s="6"/>
      <c r="K342" s="6"/>
      <c r="N342" s="49"/>
      <c r="O342" s="6"/>
      <c r="P342" s="6"/>
      <c r="Q342" s="6"/>
      <c r="AA342" s="51"/>
      <c r="AB342" s="51"/>
      <c r="AC342" s="51"/>
      <c r="AF342"/>
      <c r="AG342"/>
      <c r="AH342"/>
      <c r="AI342"/>
      <c r="AR342" s="1"/>
      <c r="AS342" s="31"/>
      <c r="AT342" s="31"/>
      <c r="AU342" s="31"/>
      <c r="AV342" s="122"/>
      <c r="AW342" s="122"/>
    </row>
    <row r="343" spans="3:49" x14ac:dyDescent="0.35">
      <c r="C343" s="43"/>
      <c r="D343" s="43"/>
      <c r="E343" s="43"/>
      <c r="H343" s="1"/>
      <c r="I343" s="6"/>
      <c r="J343" s="6"/>
      <c r="K343" s="6"/>
      <c r="N343" s="49"/>
      <c r="O343" s="6"/>
      <c r="P343" s="6"/>
      <c r="Q343" s="6"/>
      <c r="AA343" s="51"/>
      <c r="AB343" s="51"/>
      <c r="AC343" s="51"/>
      <c r="AF343"/>
      <c r="AG343"/>
      <c r="AH343"/>
      <c r="AI343"/>
      <c r="AR343" s="1"/>
      <c r="AS343" s="31"/>
      <c r="AT343" s="31"/>
      <c r="AU343" s="31"/>
      <c r="AV343" s="122"/>
      <c r="AW343" s="122"/>
    </row>
    <row r="344" spans="3:49" x14ac:dyDescent="0.35">
      <c r="C344" s="43"/>
      <c r="D344" s="43"/>
      <c r="E344" s="43"/>
      <c r="H344" s="1"/>
      <c r="I344" s="6"/>
      <c r="J344" s="6"/>
      <c r="K344" s="6"/>
      <c r="N344" s="49"/>
      <c r="O344" s="6"/>
      <c r="P344" s="6"/>
      <c r="Q344" s="6"/>
      <c r="AA344" s="51"/>
      <c r="AB344" s="51"/>
      <c r="AC344" s="51"/>
      <c r="AF344"/>
      <c r="AG344"/>
      <c r="AH344"/>
      <c r="AI344"/>
      <c r="AR344" s="1"/>
      <c r="AS344" s="31"/>
      <c r="AT344" s="31"/>
      <c r="AU344" s="31"/>
      <c r="AV344" s="122"/>
      <c r="AW344" s="122"/>
    </row>
    <row r="345" spans="3:49" x14ac:dyDescent="0.35">
      <c r="C345" s="43"/>
      <c r="D345" s="43"/>
      <c r="E345" s="43"/>
      <c r="H345" s="1"/>
      <c r="I345" s="6"/>
      <c r="J345" s="6"/>
      <c r="K345" s="6"/>
      <c r="N345" s="49"/>
      <c r="O345" s="6"/>
      <c r="P345" s="6"/>
      <c r="Q345" s="6"/>
      <c r="AA345" s="51"/>
      <c r="AB345" s="51"/>
      <c r="AC345" s="51"/>
      <c r="AF345"/>
      <c r="AG345"/>
      <c r="AH345"/>
      <c r="AI345"/>
      <c r="AR345" s="1"/>
      <c r="AS345" s="31"/>
      <c r="AT345" s="31"/>
      <c r="AU345" s="31"/>
      <c r="AV345" s="122"/>
      <c r="AW345" s="122"/>
    </row>
    <row r="346" spans="3:49" x14ac:dyDescent="0.35">
      <c r="C346" s="43"/>
      <c r="D346" s="43"/>
      <c r="E346" s="43"/>
      <c r="H346" s="1"/>
      <c r="I346" s="6"/>
      <c r="J346" s="6"/>
      <c r="K346" s="6"/>
      <c r="N346" s="49"/>
      <c r="O346" s="6"/>
      <c r="P346" s="6"/>
      <c r="Q346" s="6"/>
      <c r="AA346" s="51"/>
      <c r="AB346" s="51"/>
      <c r="AC346" s="51"/>
      <c r="AF346"/>
      <c r="AG346"/>
      <c r="AH346"/>
      <c r="AI346"/>
      <c r="AR346" s="1"/>
      <c r="AS346" s="31"/>
      <c r="AT346" s="31"/>
      <c r="AU346" s="31"/>
      <c r="AV346" s="122"/>
      <c r="AW346" s="122"/>
    </row>
    <row r="347" spans="3:49" x14ac:dyDescent="0.35">
      <c r="C347" s="43"/>
      <c r="D347" s="43"/>
      <c r="E347" s="43"/>
      <c r="H347" s="1"/>
      <c r="I347" s="6"/>
      <c r="J347" s="6"/>
      <c r="K347" s="6"/>
      <c r="N347" s="49"/>
      <c r="O347" s="6"/>
      <c r="P347" s="6"/>
      <c r="Q347" s="6"/>
      <c r="AA347" s="51"/>
      <c r="AB347" s="51"/>
      <c r="AC347" s="51"/>
      <c r="AF347"/>
      <c r="AG347"/>
      <c r="AH347"/>
      <c r="AI347"/>
      <c r="AR347" s="1"/>
      <c r="AS347" s="31"/>
      <c r="AT347" s="31"/>
      <c r="AU347" s="31"/>
      <c r="AV347" s="122"/>
      <c r="AW347" s="122"/>
    </row>
    <row r="348" spans="3:49" x14ac:dyDescent="0.35">
      <c r="C348" s="43"/>
      <c r="D348" s="43"/>
      <c r="E348" s="43"/>
      <c r="H348" s="1"/>
      <c r="I348" s="6"/>
      <c r="J348" s="6"/>
      <c r="K348" s="6"/>
      <c r="N348" s="49"/>
      <c r="O348" s="6"/>
      <c r="P348" s="6"/>
      <c r="Q348" s="6"/>
      <c r="AA348" s="51"/>
      <c r="AB348" s="51"/>
      <c r="AC348" s="51"/>
      <c r="AF348"/>
      <c r="AG348"/>
      <c r="AH348"/>
      <c r="AI348"/>
      <c r="AR348" s="1"/>
      <c r="AS348" s="31"/>
      <c r="AT348" s="31"/>
      <c r="AU348" s="31"/>
      <c r="AV348" s="122"/>
      <c r="AW348" s="122"/>
    </row>
    <row r="349" spans="3:49" x14ac:dyDescent="0.35">
      <c r="C349" s="43"/>
      <c r="D349" s="43"/>
      <c r="E349" s="43"/>
      <c r="H349" s="1"/>
      <c r="I349" s="6"/>
      <c r="J349" s="6"/>
      <c r="K349" s="6"/>
      <c r="N349" s="49"/>
      <c r="O349" s="6"/>
      <c r="P349" s="6"/>
      <c r="Q349" s="6"/>
      <c r="AA349" s="51"/>
      <c r="AB349" s="51"/>
      <c r="AC349" s="51"/>
      <c r="AF349"/>
      <c r="AG349"/>
      <c r="AH349"/>
      <c r="AI349"/>
      <c r="AR349" s="1"/>
      <c r="AS349" s="31"/>
      <c r="AT349" s="31"/>
      <c r="AU349" s="31"/>
      <c r="AV349" s="122"/>
      <c r="AW349" s="122"/>
    </row>
    <row r="350" spans="3:49" x14ac:dyDescent="0.35">
      <c r="C350" s="43"/>
      <c r="D350" s="43"/>
      <c r="E350" s="43"/>
      <c r="H350" s="1"/>
      <c r="I350" s="6"/>
      <c r="J350" s="6"/>
      <c r="K350" s="6"/>
      <c r="N350" s="49"/>
      <c r="O350" s="6"/>
      <c r="P350" s="6"/>
      <c r="Q350" s="6"/>
      <c r="AA350" s="51"/>
      <c r="AB350" s="51"/>
      <c r="AC350" s="51"/>
      <c r="AF350"/>
      <c r="AG350"/>
      <c r="AH350"/>
      <c r="AI350"/>
      <c r="AR350" s="1"/>
      <c r="AS350" s="31"/>
      <c r="AT350" s="31"/>
      <c r="AU350" s="31"/>
      <c r="AV350" s="122"/>
      <c r="AW350" s="122"/>
    </row>
    <row r="351" spans="3:49" x14ac:dyDescent="0.35">
      <c r="C351" s="43"/>
      <c r="D351" s="43"/>
      <c r="E351" s="43"/>
      <c r="H351" s="1"/>
      <c r="I351" s="6"/>
      <c r="J351" s="6"/>
      <c r="K351" s="6"/>
      <c r="N351" s="49"/>
      <c r="O351" s="6"/>
      <c r="P351" s="6"/>
      <c r="Q351" s="6"/>
      <c r="AA351" s="51"/>
      <c r="AB351" s="51"/>
      <c r="AC351" s="51"/>
      <c r="AF351"/>
      <c r="AG351"/>
      <c r="AH351"/>
      <c r="AI351"/>
      <c r="AR351" s="1"/>
      <c r="AS351" s="31"/>
      <c r="AT351" s="31"/>
      <c r="AU351" s="31"/>
      <c r="AV351" s="122"/>
      <c r="AW351" s="122"/>
    </row>
    <row r="352" spans="3:49" x14ac:dyDescent="0.35">
      <c r="C352" s="43"/>
      <c r="D352" s="43"/>
      <c r="E352" s="43"/>
      <c r="H352" s="1"/>
      <c r="I352" s="6"/>
      <c r="J352" s="6"/>
      <c r="K352" s="6"/>
      <c r="N352" s="49"/>
      <c r="O352" s="6"/>
      <c r="P352" s="6"/>
      <c r="Q352" s="6"/>
      <c r="AA352" s="51"/>
      <c r="AB352" s="51"/>
      <c r="AC352" s="51"/>
      <c r="AF352"/>
      <c r="AG352"/>
      <c r="AH352"/>
      <c r="AI352"/>
      <c r="AR352" s="1"/>
      <c r="AS352" s="31"/>
      <c r="AT352" s="31"/>
      <c r="AU352" s="31"/>
      <c r="AV352" s="122"/>
      <c r="AW352" s="122"/>
    </row>
    <row r="353" spans="3:49" x14ac:dyDescent="0.35">
      <c r="C353" s="43"/>
      <c r="D353" s="43"/>
      <c r="E353" s="43"/>
      <c r="H353" s="1"/>
      <c r="I353" s="6"/>
      <c r="J353" s="6"/>
      <c r="K353" s="6"/>
      <c r="N353" s="49"/>
      <c r="O353" s="6"/>
      <c r="P353" s="6"/>
      <c r="Q353" s="6"/>
      <c r="AA353" s="51"/>
      <c r="AB353" s="51"/>
      <c r="AC353" s="51"/>
      <c r="AF353"/>
      <c r="AG353"/>
      <c r="AH353"/>
      <c r="AI353"/>
      <c r="AR353" s="1"/>
      <c r="AS353" s="31"/>
      <c r="AT353" s="31"/>
      <c r="AU353" s="31"/>
      <c r="AV353" s="122"/>
      <c r="AW353" s="122"/>
    </row>
    <row r="354" spans="3:49" x14ac:dyDescent="0.35">
      <c r="C354" s="43"/>
      <c r="D354" s="43"/>
      <c r="E354" s="43"/>
      <c r="H354" s="1"/>
      <c r="I354" s="6"/>
      <c r="J354" s="6"/>
      <c r="K354" s="6"/>
      <c r="N354" s="49"/>
      <c r="O354" s="6"/>
      <c r="P354" s="6"/>
      <c r="Q354" s="6"/>
      <c r="AA354" s="51"/>
      <c r="AB354" s="51"/>
      <c r="AC354" s="51"/>
      <c r="AF354"/>
      <c r="AG354"/>
      <c r="AH354"/>
      <c r="AI354"/>
      <c r="AR354" s="1"/>
      <c r="AS354" s="31"/>
      <c r="AT354" s="31"/>
      <c r="AU354" s="31"/>
      <c r="AV354" s="122"/>
      <c r="AW354" s="122"/>
    </row>
    <row r="355" spans="3:49" x14ac:dyDescent="0.35">
      <c r="C355" s="43"/>
      <c r="D355" s="43"/>
      <c r="E355" s="43"/>
      <c r="H355" s="1"/>
      <c r="I355" s="6"/>
      <c r="J355" s="6"/>
      <c r="K355" s="6"/>
      <c r="N355" s="49"/>
      <c r="O355" s="6"/>
      <c r="P355" s="6"/>
      <c r="Q355" s="6"/>
      <c r="AA355" s="51"/>
      <c r="AB355" s="51"/>
      <c r="AC355" s="51"/>
      <c r="AF355"/>
      <c r="AG355"/>
      <c r="AH355"/>
      <c r="AI355"/>
      <c r="AR355" s="1"/>
      <c r="AS355" s="31"/>
      <c r="AT355" s="31"/>
      <c r="AU355" s="31"/>
      <c r="AV355" s="122"/>
      <c r="AW355" s="122"/>
    </row>
    <row r="356" spans="3:49" x14ac:dyDescent="0.35">
      <c r="C356" s="43"/>
      <c r="D356" s="43"/>
      <c r="E356" s="43"/>
      <c r="H356" s="1"/>
      <c r="I356" s="6"/>
      <c r="J356" s="6"/>
      <c r="K356" s="6"/>
      <c r="N356" s="49"/>
      <c r="O356" s="6"/>
      <c r="P356" s="6"/>
      <c r="Q356" s="6"/>
      <c r="AA356" s="51"/>
      <c r="AB356" s="51"/>
      <c r="AC356" s="51"/>
      <c r="AF356"/>
      <c r="AG356"/>
      <c r="AH356"/>
      <c r="AI356"/>
      <c r="AR356" s="1"/>
      <c r="AS356" s="31"/>
      <c r="AT356" s="31"/>
      <c r="AU356" s="31"/>
      <c r="AV356" s="122"/>
      <c r="AW356" s="122"/>
    </row>
    <row r="357" spans="3:49" x14ac:dyDescent="0.35">
      <c r="C357" s="43"/>
      <c r="D357" s="43"/>
      <c r="E357" s="43"/>
      <c r="H357" s="1"/>
      <c r="I357" s="6"/>
      <c r="J357" s="6"/>
      <c r="K357" s="6"/>
      <c r="N357" s="49"/>
      <c r="O357" s="6"/>
      <c r="P357" s="6"/>
      <c r="Q357" s="6"/>
      <c r="AA357" s="51"/>
      <c r="AB357" s="51"/>
      <c r="AC357" s="51"/>
      <c r="AF357"/>
      <c r="AG357"/>
      <c r="AH357"/>
      <c r="AI357"/>
      <c r="AR357" s="1"/>
      <c r="AS357" s="31"/>
      <c r="AT357" s="31"/>
      <c r="AU357" s="31"/>
      <c r="AV357" s="122"/>
      <c r="AW357" s="122"/>
    </row>
    <row r="358" spans="3:49" x14ac:dyDescent="0.35">
      <c r="C358" s="43"/>
      <c r="D358" s="43"/>
      <c r="E358" s="43"/>
      <c r="H358" s="1"/>
      <c r="I358" s="6"/>
      <c r="J358" s="6"/>
      <c r="K358" s="6"/>
      <c r="N358" s="49"/>
      <c r="O358" s="6"/>
      <c r="P358" s="6"/>
      <c r="Q358" s="6"/>
      <c r="AA358" s="51"/>
      <c r="AB358" s="51"/>
      <c r="AC358" s="51"/>
      <c r="AF358"/>
      <c r="AG358"/>
      <c r="AH358"/>
      <c r="AI358"/>
      <c r="AR358" s="1"/>
      <c r="AS358" s="31"/>
      <c r="AT358" s="31"/>
      <c r="AU358" s="31"/>
      <c r="AV358" s="122"/>
      <c r="AW358" s="122"/>
    </row>
    <row r="359" spans="3:49" x14ac:dyDescent="0.35">
      <c r="C359" s="43"/>
      <c r="D359" s="43"/>
      <c r="E359" s="43"/>
      <c r="H359" s="1"/>
      <c r="I359" s="6"/>
      <c r="J359" s="6"/>
      <c r="K359" s="6"/>
      <c r="N359" s="49"/>
      <c r="O359" s="6"/>
      <c r="P359" s="6"/>
      <c r="Q359" s="6"/>
      <c r="AA359" s="51"/>
      <c r="AB359" s="51"/>
      <c r="AC359" s="51"/>
      <c r="AF359"/>
      <c r="AG359"/>
      <c r="AH359"/>
      <c r="AI359"/>
      <c r="AR359" s="1"/>
      <c r="AS359" s="31"/>
      <c r="AT359" s="31"/>
      <c r="AU359" s="31"/>
      <c r="AV359" s="122"/>
      <c r="AW359" s="122"/>
    </row>
    <row r="360" spans="3:49" x14ac:dyDescent="0.35">
      <c r="C360" s="43"/>
      <c r="D360" s="43"/>
      <c r="E360" s="43"/>
      <c r="H360" s="1"/>
      <c r="I360" s="6"/>
      <c r="J360" s="6"/>
      <c r="K360" s="6"/>
      <c r="N360" s="49"/>
      <c r="O360" s="6"/>
      <c r="P360" s="6"/>
      <c r="Q360" s="6"/>
      <c r="AA360" s="51"/>
      <c r="AB360" s="51"/>
      <c r="AC360" s="51"/>
      <c r="AF360"/>
      <c r="AG360"/>
      <c r="AH360"/>
      <c r="AI360"/>
      <c r="AR360" s="1"/>
      <c r="AS360" s="31"/>
      <c r="AT360" s="31"/>
      <c r="AU360" s="31"/>
      <c r="AV360" s="122"/>
      <c r="AW360" s="122"/>
    </row>
    <row r="361" spans="3:49" x14ac:dyDescent="0.35">
      <c r="C361" s="43"/>
      <c r="D361" s="43"/>
      <c r="E361" s="43"/>
      <c r="H361" s="1"/>
      <c r="I361" s="6"/>
      <c r="J361" s="6"/>
      <c r="K361" s="6"/>
      <c r="N361" s="49"/>
      <c r="O361" s="6"/>
      <c r="P361" s="6"/>
      <c r="Q361" s="6"/>
      <c r="AA361" s="51"/>
      <c r="AB361" s="51"/>
      <c r="AC361" s="51"/>
      <c r="AF361"/>
      <c r="AG361"/>
      <c r="AH361"/>
      <c r="AI361"/>
      <c r="AR361" s="1"/>
      <c r="AS361" s="31"/>
      <c r="AT361" s="31"/>
      <c r="AU361" s="31"/>
      <c r="AV361" s="122"/>
      <c r="AW361" s="122"/>
    </row>
    <row r="362" spans="3:49" x14ac:dyDescent="0.35">
      <c r="C362" s="43"/>
      <c r="D362" s="43"/>
      <c r="E362" s="43"/>
      <c r="H362" s="1"/>
      <c r="I362" s="6"/>
      <c r="J362" s="6"/>
      <c r="K362" s="6"/>
      <c r="N362" s="49"/>
      <c r="O362" s="6"/>
      <c r="P362" s="6"/>
      <c r="Q362" s="6"/>
      <c r="AA362" s="51"/>
      <c r="AB362" s="51"/>
      <c r="AC362" s="51"/>
      <c r="AF362"/>
      <c r="AG362"/>
      <c r="AH362"/>
      <c r="AI362"/>
      <c r="AR362" s="1"/>
      <c r="AS362" s="31"/>
      <c r="AT362" s="31"/>
      <c r="AU362" s="31"/>
      <c r="AV362" s="122"/>
      <c r="AW362" s="122"/>
    </row>
    <row r="363" spans="3:49" x14ac:dyDescent="0.35">
      <c r="C363" s="43"/>
      <c r="D363" s="43"/>
      <c r="E363" s="43"/>
      <c r="H363" s="1"/>
      <c r="I363" s="6"/>
      <c r="J363" s="6"/>
      <c r="K363" s="6"/>
      <c r="N363" s="49"/>
      <c r="O363" s="6"/>
      <c r="P363" s="6"/>
      <c r="Q363" s="6"/>
      <c r="AA363" s="51"/>
      <c r="AB363" s="51"/>
      <c r="AC363" s="51"/>
      <c r="AF363"/>
      <c r="AG363"/>
      <c r="AH363"/>
      <c r="AI363"/>
      <c r="AR363" s="1"/>
      <c r="AS363" s="31"/>
      <c r="AT363" s="31"/>
      <c r="AU363" s="31"/>
      <c r="AV363" s="122"/>
      <c r="AW363" s="122"/>
    </row>
    <row r="364" spans="3:49" x14ac:dyDescent="0.35">
      <c r="C364" s="43"/>
      <c r="D364" s="43"/>
      <c r="E364" s="43"/>
      <c r="H364" s="1"/>
      <c r="I364" s="6"/>
      <c r="J364" s="6"/>
      <c r="K364" s="6"/>
      <c r="N364" s="49"/>
      <c r="O364" s="6"/>
      <c r="P364" s="6"/>
      <c r="Q364" s="6"/>
      <c r="AA364" s="51"/>
      <c r="AB364" s="51"/>
      <c r="AC364" s="51"/>
      <c r="AF364"/>
      <c r="AG364"/>
      <c r="AH364"/>
      <c r="AI364"/>
      <c r="AR364" s="1"/>
      <c r="AS364" s="31"/>
      <c r="AT364" s="31"/>
      <c r="AU364" s="31"/>
      <c r="AV364" s="122"/>
      <c r="AW364" s="122"/>
    </row>
    <row r="365" spans="3:49" x14ac:dyDescent="0.35">
      <c r="C365" s="43"/>
      <c r="D365" s="43"/>
      <c r="E365" s="43"/>
      <c r="H365" s="1"/>
      <c r="I365" s="6"/>
      <c r="J365" s="6"/>
      <c r="K365" s="6"/>
      <c r="N365" s="49"/>
      <c r="O365" s="6"/>
      <c r="P365" s="6"/>
      <c r="Q365" s="6"/>
      <c r="AA365" s="51"/>
      <c r="AB365" s="51"/>
      <c r="AC365" s="51"/>
      <c r="AF365"/>
      <c r="AG365"/>
      <c r="AH365"/>
      <c r="AI365"/>
      <c r="AR365" s="1"/>
      <c r="AS365" s="31"/>
      <c r="AT365" s="31"/>
      <c r="AU365" s="31"/>
      <c r="AV365" s="122"/>
      <c r="AW365" s="122"/>
    </row>
    <row r="366" spans="3:49" x14ac:dyDescent="0.35">
      <c r="C366" s="43"/>
      <c r="D366" s="43"/>
      <c r="E366" s="43"/>
      <c r="H366" s="1"/>
      <c r="I366" s="6"/>
      <c r="J366" s="6"/>
      <c r="K366" s="6"/>
      <c r="N366" s="49"/>
      <c r="O366" s="6"/>
      <c r="P366" s="6"/>
      <c r="Q366" s="6"/>
      <c r="AA366" s="51"/>
      <c r="AB366" s="51"/>
      <c r="AC366" s="51"/>
      <c r="AF366"/>
      <c r="AG366"/>
      <c r="AH366"/>
      <c r="AI366"/>
      <c r="AR366" s="1"/>
      <c r="AS366" s="31"/>
      <c r="AT366" s="31"/>
      <c r="AU366" s="31"/>
      <c r="AV366" s="122"/>
      <c r="AW366" s="122"/>
    </row>
    <row r="367" spans="3:49" x14ac:dyDescent="0.35">
      <c r="C367" s="43"/>
      <c r="D367" s="43"/>
      <c r="E367" s="43"/>
      <c r="H367" s="1"/>
      <c r="I367" s="6"/>
      <c r="J367" s="6"/>
      <c r="K367" s="6"/>
      <c r="N367" s="49"/>
      <c r="O367" s="6"/>
      <c r="P367" s="6"/>
      <c r="Q367" s="6"/>
      <c r="AA367" s="51"/>
      <c r="AB367" s="51"/>
      <c r="AC367" s="51"/>
      <c r="AF367"/>
      <c r="AG367"/>
      <c r="AH367"/>
      <c r="AI367"/>
      <c r="AR367" s="1"/>
      <c r="AS367" s="31"/>
      <c r="AT367" s="31"/>
      <c r="AU367" s="31"/>
      <c r="AV367" s="122"/>
      <c r="AW367" s="122"/>
    </row>
    <row r="368" spans="3:49" x14ac:dyDescent="0.35">
      <c r="C368" s="43"/>
      <c r="D368" s="43"/>
      <c r="E368" s="43"/>
      <c r="H368" s="1"/>
      <c r="I368" s="6"/>
      <c r="J368" s="6"/>
      <c r="K368" s="6"/>
      <c r="N368" s="49"/>
      <c r="O368" s="6"/>
      <c r="P368" s="6"/>
      <c r="Q368" s="6"/>
      <c r="AA368" s="51"/>
      <c r="AB368" s="51"/>
      <c r="AC368" s="51"/>
      <c r="AF368"/>
      <c r="AG368"/>
      <c r="AH368"/>
      <c r="AI368"/>
      <c r="AR368" s="1"/>
      <c r="AS368" s="31"/>
      <c r="AT368" s="31"/>
      <c r="AU368" s="31"/>
      <c r="AV368" s="122"/>
      <c r="AW368" s="122"/>
    </row>
    <row r="369" spans="3:49" x14ac:dyDescent="0.35">
      <c r="C369" s="43"/>
      <c r="D369" s="43"/>
      <c r="E369" s="43"/>
      <c r="H369" s="1"/>
      <c r="I369" s="6"/>
      <c r="J369" s="6"/>
      <c r="K369" s="6"/>
      <c r="N369" s="49"/>
      <c r="O369" s="6"/>
      <c r="P369" s="6"/>
      <c r="Q369" s="6"/>
      <c r="AA369" s="51"/>
      <c r="AB369" s="51"/>
      <c r="AC369" s="51"/>
      <c r="AF369"/>
      <c r="AG369"/>
      <c r="AH369"/>
      <c r="AI369"/>
      <c r="AR369" s="1"/>
      <c r="AS369" s="31"/>
      <c r="AT369" s="31"/>
      <c r="AU369" s="31"/>
      <c r="AV369" s="122"/>
      <c r="AW369" s="122"/>
    </row>
    <row r="370" spans="3:49" x14ac:dyDescent="0.35">
      <c r="C370" s="43"/>
      <c r="D370" s="43"/>
      <c r="E370" s="43"/>
      <c r="H370" s="1"/>
      <c r="I370" s="6"/>
      <c r="J370" s="6"/>
      <c r="K370" s="6"/>
      <c r="N370" s="49"/>
      <c r="O370" s="6"/>
      <c r="P370" s="6"/>
      <c r="Q370" s="6"/>
      <c r="AA370" s="51"/>
      <c r="AB370" s="51"/>
      <c r="AC370" s="51"/>
      <c r="AF370"/>
      <c r="AG370"/>
      <c r="AH370"/>
      <c r="AI370"/>
      <c r="AR370" s="1"/>
      <c r="AS370" s="31"/>
      <c r="AT370" s="31"/>
      <c r="AU370" s="31"/>
      <c r="AV370" s="122"/>
      <c r="AW370" s="122"/>
    </row>
    <row r="371" spans="3:49" x14ac:dyDescent="0.35">
      <c r="C371" s="43"/>
      <c r="D371" s="43"/>
      <c r="E371" s="43"/>
      <c r="H371" s="1"/>
      <c r="I371" s="6"/>
      <c r="J371" s="6"/>
      <c r="K371" s="6"/>
      <c r="N371" s="49"/>
      <c r="O371" s="6"/>
      <c r="P371" s="6"/>
      <c r="Q371" s="6"/>
      <c r="AA371" s="51"/>
      <c r="AB371" s="51"/>
      <c r="AC371" s="51"/>
      <c r="AF371"/>
      <c r="AG371"/>
      <c r="AH371"/>
      <c r="AI371"/>
      <c r="AR371" s="1"/>
      <c r="AS371" s="31"/>
      <c r="AT371" s="31"/>
      <c r="AU371" s="31"/>
      <c r="AV371" s="122"/>
      <c r="AW371" s="122"/>
    </row>
    <row r="372" spans="3:49" x14ac:dyDescent="0.35">
      <c r="C372" s="43"/>
      <c r="D372" s="43"/>
      <c r="E372" s="43"/>
      <c r="H372" s="1"/>
      <c r="I372" s="6"/>
      <c r="J372" s="6"/>
      <c r="K372" s="6"/>
      <c r="N372" s="49"/>
      <c r="O372" s="6"/>
      <c r="P372" s="6"/>
      <c r="Q372" s="6"/>
      <c r="AA372" s="51"/>
      <c r="AB372" s="51"/>
      <c r="AC372" s="51"/>
      <c r="AF372"/>
      <c r="AG372"/>
      <c r="AH372"/>
      <c r="AI372"/>
      <c r="AR372" s="1"/>
      <c r="AS372" s="31"/>
      <c r="AT372" s="31"/>
      <c r="AU372" s="31"/>
      <c r="AV372" s="122"/>
      <c r="AW372" s="122"/>
    </row>
    <row r="373" spans="3:49" x14ac:dyDescent="0.35">
      <c r="C373" s="43"/>
      <c r="D373" s="43"/>
      <c r="E373" s="43"/>
      <c r="H373" s="1"/>
      <c r="I373" s="6"/>
      <c r="J373" s="6"/>
      <c r="K373" s="6"/>
      <c r="N373" s="49"/>
      <c r="O373" s="6"/>
      <c r="P373" s="6"/>
      <c r="Q373" s="6"/>
      <c r="AA373" s="51"/>
      <c r="AB373" s="51"/>
      <c r="AC373" s="51"/>
      <c r="AF373"/>
      <c r="AG373"/>
      <c r="AH373"/>
      <c r="AI373"/>
      <c r="AR373" s="1"/>
      <c r="AS373" s="31"/>
      <c r="AT373" s="31"/>
      <c r="AU373" s="31"/>
      <c r="AV373" s="122"/>
      <c r="AW373" s="122"/>
    </row>
    <row r="374" spans="3:49" x14ac:dyDescent="0.35">
      <c r="C374" s="43"/>
      <c r="D374" s="43"/>
      <c r="E374" s="43"/>
      <c r="H374" s="1"/>
      <c r="I374" s="6"/>
      <c r="J374" s="6"/>
      <c r="K374" s="6"/>
      <c r="N374" s="49"/>
      <c r="O374" s="6"/>
      <c r="P374" s="6"/>
      <c r="Q374" s="6"/>
      <c r="AA374" s="51"/>
      <c r="AB374" s="51"/>
      <c r="AC374" s="51"/>
      <c r="AF374"/>
      <c r="AG374"/>
      <c r="AH374"/>
      <c r="AI374"/>
      <c r="AR374" s="1"/>
      <c r="AS374" s="31"/>
      <c r="AT374" s="31"/>
      <c r="AU374" s="31"/>
      <c r="AV374" s="122"/>
      <c r="AW374" s="122"/>
    </row>
    <row r="375" spans="3:49" x14ac:dyDescent="0.35">
      <c r="C375" s="43"/>
      <c r="D375" s="43"/>
      <c r="E375" s="43"/>
      <c r="H375" s="1"/>
      <c r="I375" s="6"/>
      <c r="J375" s="6"/>
      <c r="K375" s="6"/>
      <c r="N375" s="49"/>
      <c r="O375" s="6"/>
      <c r="P375" s="6"/>
      <c r="Q375" s="6"/>
      <c r="AA375" s="51"/>
      <c r="AB375" s="51"/>
      <c r="AC375" s="51"/>
      <c r="AF375"/>
      <c r="AG375"/>
      <c r="AH375"/>
      <c r="AI375"/>
      <c r="AR375" s="1"/>
      <c r="AS375" s="31"/>
      <c r="AT375" s="31"/>
      <c r="AU375" s="31"/>
      <c r="AV375" s="122"/>
      <c r="AW375" s="122"/>
    </row>
    <row r="376" spans="3:49" x14ac:dyDescent="0.35">
      <c r="C376" s="43"/>
      <c r="D376" s="43"/>
      <c r="E376" s="43"/>
      <c r="H376" s="1"/>
      <c r="I376" s="6"/>
      <c r="J376" s="6"/>
      <c r="K376" s="6"/>
      <c r="N376" s="49"/>
      <c r="O376" s="6"/>
      <c r="P376" s="6"/>
      <c r="Q376" s="6"/>
      <c r="AA376" s="51"/>
      <c r="AB376" s="51"/>
      <c r="AC376" s="51"/>
      <c r="AF376"/>
      <c r="AG376"/>
      <c r="AH376"/>
      <c r="AI376"/>
      <c r="AR376" s="1"/>
      <c r="AS376" s="31"/>
      <c r="AT376" s="31"/>
      <c r="AU376" s="31"/>
      <c r="AV376" s="122"/>
      <c r="AW376" s="122"/>
    </row>
    <row r="377" spans="3:49" x14ac:dyDescent="0.35">
      <c r="C377" s="43"/>
      <c r="D377" s="43"/>
      <c r="E377" s="43"/>
      <c r="H377" s="1"/>
      <c r="I377" s="6"/>
      <c r="J377" s="6"/>
      <c r="K377" s="6"/>
      <c r="N377" s="49"/>
      <c r="O377" s="6"/>
      <c r="P377" s="6"/>
      <c r="Q377" s="6"/>
      <c r="AA377" s="51"/>
      <c r="AB377" s="51"/>
      <c r="AC377" s="51"/>
      <c r="AF377"/>
      <c r="AG377"/>
      <c r="AH377"/>
      <c r="AI377"/>
      <c r="AR377" s="1"/>
      <c r="AS377" s="31"/>
      <c r="AT377" s="31"/>
      <c r="AU377" s="31"/>
      <c r="AV377" s="122"/>
      <c r="AW377" s="122"/>
    </row>
    <row r="378" spans="3:49" x14ac:dyDescent="0.35">
      <c r="C378" s="43"/>
      <c r="D378" s="43"/>
      <c r="E378" s="43"/>
      <c r="H378" s="1"/>
      <c r="I378" s="6"/>
      <c r="J378" s="6"/>
      <c r="K378" s="6"/>
      <c r="N378" s="49"/>
      <c r="O378" s="6"/>
      <c r="P378" s="6"/>
      <c r="Q378" s="6"/>
      <c r="AA378" s="51"/>
      <c r="AB378" s="51"/>
      <c r="AC378" s="51"/>
      <c r="AF378"/>
      <c r="AG378"/>
      <c r="AH378"/>
      <c r="AI378"/>
      <c r="AR378" s="1"/>
      <c r="AS378" s="31"/>
      <c r="AT378" s="31"/>
      <c r="AU378" s="31"/>
      <c r="AV378" s="122"/>
      <c r="AW378" s="122"/>
    </row>
    <row r="379" spans="3:49" x14ac:dyDescent="0.35">
      <c r="C379" s="43"/>
      <c r="D379" s="43"/>
      <c r="E379" s="43"/>
      <c r="H379" s="1"/>
      <c r="I379" s="6"/>
      <c r="J379" s="6"/>
      <c r="K379" s="6"/>
      <c r="N379" s="49"/>
      <c r="O379" s="6"/>
      <c r="P379" s="6"/>
      <c r="Q379" s="6"/>
      <c r="AA379" s="51"/>
      <c r="AB379" s="51"/>
      <c r="AC379" s="51"/>
      <c r="AF379"/>
      <c r="AG379"/>
      <c r="AH379"/>
      <c r="AI379"/>
      <c r="AR379" s="1"/>
      <c r="AS379" s="31"/>
      <c r="AT379" s="31"/>
      <c r="AU379" s="31"/>
      <c r="AV379" s="122"/>
      <c r="AW379" s="122"/>
    </row>
    <row r="380" spans="3:49" x14ac:dyDescent="0.35">
      <c r="C380" s="43"/>
      <c r="D380" s="43"/>
      <c r="E380" s="43"/>
      <c r="H380" s="1"/>
      <c r="I380" s="6"/>
      <c r="J380" s="6"/>
      <c r="K380" s="6"/>
      <c r="N380" s="49"/>
      <c r="O380" s="6"/>
      <c r="P380" s="6"/>
      <c r="Q380" s="6"/>
      <c r="AA380" s="51"/>
      <c r="AB380" s="51"/>
      <c r="AC380" s="51"/>
      <c r="AF380"/>
      <c r="AG380"/>
      <c r="AH380"/>
      <c r="AI380"/>
      <c r="AR380" s="1"/>
      <c r="AS380" s="31"/>
      <c r="AT380" s="31"/>
      <c r="AU380" s="31"/>
      <c r="AV380" s="122"/>
      <c r="AW380" s="122"/>
    </row>
    <row r="381" spans="3:49" x14ac:dyDescent="0.35">
      <c r="C381" s="43"/>
      <c r="D381" s="43"/>
      <c r="E381" s="43"/>
      <c r="H381" s="1"/>
      <c r="I381" s="6"/>
      <c r="J381" s="6"/>
      <c r="K381" s="6"/>
      <c r="N381" s="49"/>
      <c r="O381" s="6"/>
      <c r="P381" s="6"/>
      <c r="Q381" s="6"/>
      <c r="AA381" s="51"/>
      <c r="AB381" s="51"/>
      <c r="AC381" s="51"/>
      <c r="AF381"/>
      <c r="AG381"/>
      <c r="AH381"/>
      <c r="AI381"/>
      <c r="AR381" s="1"/>
      <c r="AS381" s="31"/>
      <c r="AT381" s="31"/>
      <c r="AU381" s="31"/>
      <c r="AV381" s="122"/>
      <c r="AW381" s="122"/>
    </row>
    <row r="382" spans="3:49" x14ac:dyDescent="0.35">
      <c r="C382" s="43"/>
      <c r="D382" s="43"/>
      <c r="E382" s="43"/>
      <c r="H382" s="1"/>
      <c r="I382" s="6"/>
      <c r="J382" s="6"/>
      <c r="K382" s="6"/>
      <c r="N382" s="49"/>
      <c r="O382" s="6"/>
      <c r="P382" s="6"/>
      <c r="Q382" s="6"/>
      <c r="AA382" s="51"/>
      <c r="AB382" s="51"/>
      <c r="AC382" s="51"/>
      <c r="AF382"/>
      <c r="AG382"/>
      <c r="AH382"/>
      <c r="AI382"/>
      <c r="AR382" s="1"/>
      <c r="AS382" s="31"/>
      <c r="AT382" s="31"/>
      <c r="AU382" s="31"/>
      <c r="AV382" s="122"/>
      <c r="AW382" s="122"/>
    </row>
    <row r="383" spans="3:49" x14ac:dyDescent="0.35">
      <c r="C383" s="43"/>
      <c r="D383" s="43"/>
      <c r="E383" s="43"/>
      <c r="H383" s="1"/>
      <c r="I383" s="6"/>
      <c r="J383" s="6"/>
      <c r="K383" s="6"/>
      <c r="N383" s="49"/>
      <c r="O383" s="6"/>
      <c r="P383" s="6"/>
      <c r="Q383" s="6"/>
      <c r="AA383" s="51"/>
      <c r="AB383" s="51"/>
      <c r="AC383" s="51"/>
      <c r="AF383"/>
      <c r="AG383"/>
      <c r="AH383"/>
      <c r="AI383"/>
      <c r="AR383" s="1"/>
      <c r="AS383" s="31"/>
      <c r="AT383" s="31"/>
      <c r="AU383" s="31"/>
      <c r="AV383" s="122"/>
      <c r="AW383" s="122"/>
    </row>
    <row r="384" spans="3:49" x14ac:dyDescent="0.35">
      <c r="C384" s="43"/>
      <c r="D384" s="43"/>
      <c r="E384" s="43"/>
      <c r="H384" s="1"/>
      <c r="I384" s="6"/>
      <c r="J384" s="6"/>
      <c r="K384" s="6"/>
      <c r="N384" s="49"/>
      <c r="O384" s="6"/>
      <c r="P384" s="6"/>
      <c r="Q384" s="6"/>
      <c r="AA384" s="51"/>
      <c r="AB384" s="51"/>
      <c r="AC384" s="51"/>
      <c r="AF384"/>
      <c r="AG384"/>
      <c r="AH384"/>
      <c r="AI384"/>
      <c r="AR384" s="1"/>
      <c r="AS384" s="31"/>
      <c r="AT384" s="31"/>
      <c r="AU384" s="31"/>
      <c r="AV384" s="122"/>
      <c r="AW384" s="122"/>
    </row>
    <row r="385" spans="3:49" x14ac:dyDescent="0.35">
      <c r="C385" s="43"/>
      <c r="D385" s="43"/>
      <c r="E385" s="43"/>
      <c r="H385" s="1"/>
      <c r="I385" s="6"/>
      <c r="J385" s="6"/>
      <c r="K385" s="6"/>
      <c r="N385" s="49"/>
      <c r="O385" s="6"/>
      <c r="P385" s="6"/>
      <c r="Q385" s="6"/>
      <c r="AA385" s="51"/>
      <c r="AB385" s="51"/>
      <c r="AC385" s="51"/>
      <c r="AF385"/>
      <c r="AG385"/>
      <c r="AH385"/>
      <c r="AI385"/>
      <c r="AR385" s="1"/>
      <c r="AS385" s="31"/>
      <c r="AT385" s="31"/>
      <c r="AU385" s="31"/>
      <c r="AV385" s="122"/>
      <c r="AW385" s="122"/>
    </row>
    <row r="386" spans="3:49" x14ac:dyDescent="0.35">
      <c r="C386" s="43"/>
      <c r="D386" s="43"/>
      <c r="E386" s="43"/>
      <c r="H386" s="1"/>
      <c r="I386" s="6"/>
      <c r="J386" s="6"/>
      <c r="K386" s="6"/>
      <c r="N386" s="49"/>
      <c r="O386" s="6"/>
      <c r="P386" s="6"/>
      <c r="Q386" s="6"/>
      <c r="AA386" s="51"/>
      <c r="AB386" s="51"/>
      <c r="AC386" s="51"/>
      <c r="AF386"/>
      <c r="AG386"/>
      <c r="AH386"/>
      <c r="AI386"/>
      <c r="AR386" s="1"/>
      <c r="AS386" s="31"/>
      <c r="AT386" s="31"/>
      <c r="AU386" s="31"/>
      <c r="AV386" s="122"/>
      <c r="AW386" s="122"/>
    </row>
    <row r="387" spans="3:49" x14ac:dyDescent="0.35">
      <c r="C387" s="43"/>
      <c r="D387" s="43"/>
      <c r="E387" s="43"/>
      <c r="H387" s="1"/>
      <c r="I387" s="6"/>
      <c r="J387" s="6"/>
      <c r="K387" s="6"/>
      <c r="N387" s="49"/>
      <c r="O387" s="6"/>
      <c r="P387" s="6"/>
      <c r="Q387" s="6"/>
      <c r="AA387" s="51"/>
      <c r="AB387" s="51"/>
      <c r="AC387" s="51"/>
      <c r="AF387"/>
      <c r="AG387"/>
      <c r="AH387"/>
      <c r="AI387"/>
      <c r="AR387" s="1"/>
      <c r="AS387" s="31"/>
      <c r="AT387" s="31"/>
      <c r="AU387" s="31"/>
      <c r="AV387" s="122"/>
      <c r="AW387" s="122"/>
    </row>
    <row r="388" spans="3:49" x14ac:dyDescent="0.35">
      <c r="C388" s="43"/>
      <c r="D388" s="43"/>
      <c r="E388" s="43"/>
      <c r="H388" s="1"/>
      <c r="I388" s="6"/>
      <c r="J388" s="6"/>
      <c r="K388" s="6"/>
      <c r="N388" s="49"/>
      <c r="O388" s="6"/>
      <c r="P388" s="6"/>
      <c r="Q388" s="6"/>
      <c r="AA388" s="51"/>
      <c r="AB388" s="51"/>
      <c r="AC388" s="51"/>
      <c r="AF388"/>
      <c r="AG388"/>
      <c r="AH388"/>
      <c r="AI388"/>
      <c r="AR388" s="1"/>
      <c r="AS388" s="31"/>
      <c r="AT388" s="31"/>
      <c r="AU388" s="31"/>
    </row>
    <row r="389" spans="3:49" x14ac:dyDescent="0.35">
      <c r="C389" s="43"/>
      <c r="D389" s="43"/>
      <c r="E389" s="43"/>
      <c r="H389" s="1"/>
      <c r="I389" s="6"/>
      <c r="J389" s="6"/>
      <c r="K389" s="6"/>
      <c r="N389" s="49"/>
      <c r="O389" s="6"/>
      <c r="P389" s="6"/>
      <c r="Q389" s="6"/>
      <c r="AA389" s="51"/>
      <c r="AB389" s="51"/>
      <c r="AC389" s="51"/>
      <c r="AF389"/>
      <c r="AG389"/>
      <c r="AH389"/>
      <c r="AI389"/>
      <c r="AR389" s="1"/>
      <c r="AS389" s="31"/>
      <c r="AT389" s="31"/>
      <c r="AU389" s="31"/>
    </row>
    <row r="390" spans="3:49" x14ac:dyDescent="0.35">
      <c r="C390" s="43"/>
      <c r="D390" s="43"/>
      <c r="E390" s="43"/>
      <c r="H390" s="1"/>
      <c r="I390" s="6"/>
      <c r="J390" s="6"/>
      <c r="K390" s="6"/>
      <c r="N390" s="49"/>
      <c r="O390" s="6"/>
      <c r="P390" s="6"/>
      <c r="Q390" s="6"/>
      <c r="AA390" s="51"/>
      <c r="AB390" s="51"/>
      <c r="AC390" s="51"/>
      <c r="AF390"/>
      <c r="AG390"/>
      <c r="AH390"/>
      <c r="AI390"/>
    </row>
    <row r="391" spans="3:49" x14ac:dyDescent="0.35">
      <c r="C391" s="43"/>
      <c r="D391" s="43"/>
      <c r="E391" s="43"/>
      <c r="H391" s="1"/>
      <c r="I391" s="6"/>
      <c r="J391" s="6"/>
      <c r="K391" s="6"/>
      <c r="N391" s="49"/>
      <c r="O391" s="6"/>
      <c r="P391" s="6"/>
      <c r="Q391" s="6"/>
      <c r="AA391" s="51"/>
      <c r="AB391" s="51"/>
      <c r="AC391" s="51"/>
      <c r="AF391"/>
      <c r="AG391"/>
      <c r="AH391"/>
      <c r="AI391"/>
    </row>
    <row r="392" spans="3:49" x14ac:dyDescent="0.35">
      <c r="C392" s="43"/>
      <c r="D392" s="43"/>
      <c r="E392" s="43"/>
      <c r="H392" s="1"/>
      <c r="I392" s="6"/>
      <c r="J392" s="6"/>
      <c r="K392" s="6"/>
      <c r="N392" s="49"/>
      <c r="O392" s="6"/>
      <c r="P392" s="6"/>
      <c r="Q392" s="6"/>
      <c r="AA392" s="51"/>
      <c r="AB392" s="51"/>
      <c r="AC392" s="51"/>
      <c r="AF392"/>
      <c r="AG392"/>
      <c r="AH392"/>
      <c r="AI392"/>
    </row>
    <row r="393" spans="3:49" x14ac:dyDescent="0.35">
      <c r="C393" s="43"/>
      <c r="D393" s="43"/>
      <c r="E393" s="43"/>
      <c r="H393" s="1"/>
      <c r="I393" s="6"/>
      <c r="J393" s="6"/>
      <c r="K393" s="6"/>
      <c r="N393" s="49"/>
      <c r="O393" s="6"/>
      <c r="P393" s="6"/>
      <c r="Q393" s="6"/>
      <c r="AA393" s="51"/>
      <c r="AB393" s="51"/>
      <c r="AC393" s="51"/>
      <c r="AF393"/>
      <c r="AG393"/>
      <c r="AH393"/>
      <c r="AI393"/>
    </row>
    <row r="394" spans="3:49" x14ac:dyDescent="0.35">
      <c r="C394" s="43"/>
      <c r="D394" s="43"/>
      <c r="E394" s="43"/>
      <c r="H394" s="1"/>
      <c r="I394" s="6"/>
      <c r="J394" s="6"/>
      <c r="K394" s="6"/>
      <c r="N394" s="49"/>
      <c r="O394" s="6"/>
      <c r="P394" s="6"/>
      <c r="Q394" s="6"/>
      <c r="AA394" s="51"/>
      <c r="AB394" s="51"/>
      <c r="AC394" s="51"/>
      <c r="AF394"/>
      <c r="AG394"/>
      <c r="AH394"/>
      <c r="AI394"/>
    </row>
    <row r="395" spans="3:49" x14ac:dyDescent="0.35">
      <c r="C395" s="43"/>
      <c r="D395" s="43"/>
      <c r="E395" s="43"/>
      <c r="H395" s="1"/>
      <c r="I395" s="6"/>
      <c r="J395" s="6"/>
      <c r="K395" s="6"/>
      <c r="N395" s="49"/>
      <c r="O395" s="6"/>
      <c r="P395" s="6"/>
      <c r="Q395" s="6"/>
      <c r="AA395" s="51"/>
      <c r="AB395" s="51"/>
      <c r="AC395" s="51"/>
      <c r="AF395"/>
      <c r="AG395"/>
      <c r="AH395"/>
      <c r="AI395"/>
    </row>
    <row r="396" spans="3:49" x14ac:dyDescent="0.35">
      <c r="C396" s="43"/>
      <c r="D396" s="43"/>
      <c r="E396" s="43"/>
      <c r="H396" s="1"/>
      <c r="I396" s="6"/>
      <c r="J396" s="6"/>
      <c r="K396" s="6"/>
      <c r="N396" s="49"/>
      <c r="O396" s="6"/>
      <c r="P396" s="6"/>
      <c r="Q396" s="6"/>
      <c r="AA396" s="51"/>
      <c r="AB396" s="51"/>
      <c r="AC396" s="51"/>
      <c r="AF396"/>
      <c r="AG396"/>
      <c r="AH396"/>
      <c r="AI396"/>
    </row>
    <row r="397" spans="3:49" x14ac:dyDescent="0.35">
      <c r="C397" s="43"/>
      <c r="D397" s="43"/>
      <c r="E397" s="43"/>
      <c r="H397" s="1"/>
      <c r="I397" s="6"/>
      <c r="J397" s="6"/>
      <c r="K397" s="6"/>
      <c r="N397" s="49"/>
      <c r="O397" s="6"/>
      <c r="P397" s="6"/>
      <c r="Q397" s="6"/>
      <c r="AA397" s="51"/>
      <c r="AB397" s="51"/>
      <c r="AC397" s="51"/>
      <c r="AF397"/>
      <c r="AG397"/>
      <c r="AH397"/>
      <c r="AI397"/>
    </row>
    <row r="398" spans="3:49" x14ac:dyDescent="0.35">
      <c r="C398" s="43"/>
      <c r="D398" s="43"/>
      <c r="E398" s="43"/>
      <c r="H398" s="1"/>
      <c r="I398" s="6"/>
      <c r="J398" s="6"/>
      <c r="K398" s="6"/>
      <c r="N398" s="49"/>
      <c r="O398" s="6"/>
      <c r="P398" s="6"/>
      <c r="Q398" s="6"/>
      <c r="AA398" s="51"/>
      <c r="AB398" s="51"/>
      <c r="AC398" s="51"/>
      <c r="AF398"/>
      <c r="AG398"/>
      <c r="AH398"/>
      <c r="AI398"/>
    </row>
    <row r="399" spans="3:49" x14ac:dyDescent="0.35">
      <c r="C399" s="43"/>
      <c r="D399" s="43"/>
      <c r="E399" s="43"/>
      <c r="H399" s="1"/>
      <c r="I399" s="6"/>
      <c r="J399" s="6"/>
      <c r="K399" s="6"/>
      <c r="N399" s="49"/>
      <c r="O399" s="6"/>
      <c r="P399" s="6"/>
      <c r="Q399" s="6"/>
      <c r="AA399" s="51"/>
      <c r="AB399" s="51"/>
      <c r="AC399" s="51"/>
      <c r="AF399"/>
      <c r="AG399"/>
      <c r="AH399"/>
      <c r="AI399"/>
    </row>
    <row r="400" spans="3:49" x14ac:dyDescent="0.35">
      <c r="C400" s="43"/>
      <c r="D400" s="43"/>
      <c r="E400" s="43"/>
      <c r="H400" s="1"/>
      <c r="I400" s="6"/>
      <c r="J400" s="6"/>
      <c r="K400" s="6"/>
      <c r="N400" s="49"/>
      <c r="O400" s="6"/>
      <c r="P400" s="6"/>
      <c r="Q400" s="6"/>
      <c r="AA400" s="51"/>
      <c r="AB400" s="51"/>
      <c r="AC400" s="51"/>
      <c r="AF400"/>
      <c r="AG400"/>
      <c r="AH400"/>
      <c r="AI400"/>
    </row>
    <row r="401" spans="3:35" x14ac:dyDescent="0.35">
      <c r="C401" s="43"/>
      <c r="D401" s="43"/>
      <c r="E401" s="43"/>
      <c r="H401" s="1"/>
      <c r="I401" s="6"/>
      <c r="J401" s="6"/>
      <c r="K401" s="6"/>
      <c r="N401" s="49"/>
      <c r="O401" s="6"/>
      <c r="P401" s="6"/>
      <c r="Q401" s="6"/>
      <c r="AA401" s="51"/>
      <c r="AB401" s="51"/>
      <c r="AC401" s="51"/>
      <c r="AF401"/>
      <c r="AG401"/>
      <c r="AH401"/>
      <c r="AI401"/>
    </row>
    <row r="402" spans="3:35" x14ac:dyDescent="0.35">
      <c r="C402" s="43"/>
      <c r="D402" s="43"/>
      <c r="E402" s="43"/>
      <c r="H402" s="1"/>
      <c r="I402" s="6"/>
      <c r="J402" s="6"/>
      <c r="K402" s="6"/>
      <c r="N402" s="49"/>
      <c r="O402" s="6"/>
      <c r="P402" s="6"/>
      <c r="Q402" s="6"/>
      <c r="AA402" s="51"/>
      <c r="AB402" s="51"/>
      <c r="AC402" s="51"/>
      <c r="AF402"/>
      <c r="AG402"/>
      <c r="AH402"/>
      <c r="AI402"/>
    </row>
    <row r="403" spans="3:35" x14ac:dyDescent="0.35">
      <c r="C403" s="43"/>
      <c r="D403" s="43"/>
      <c r="E403" s="43"/>
      <c r="H403" s="1"/>
      <c r="I403" s="6"/>
      <c r="J403" s="6"/>
      <c r="K403" s="6"/>
      <c r="N403" s="49"/>
      <c r="O403" s="6"/>
      <c r="P403" s="6"/>
      <c r="Q403" s="6"/>
      <c r="AA403" s="51"/>
      <c r="AB403" s="51"/>
      <c r="AC403" s="51"/>
      <c r="AF403"/>
      <c r="AG403"/>
      <c r="AH403"/>
      <c r="AI403"/>
    </row>
    <row r="404" spans="3:35" x14ac:dyDescent="0.35">
      <c r="C404" s="43"/>
      <c r="D404" s="43"/>
      <c r="E404" s="43"/>
      <c r="H404" s="1"/>
      <c r="I404" s="6"/>
      <c r="J404" s="6"/>
      <c r="K404" s="6"/>
      <c r="N404" s="49"/>
      <c r="O404" s="6"/>
      <c r="P404" s="6"/>
      <c r="Q404" s="6"/>
      <c r="AA404" s="51"/>
      <c r="AB404" s="51"/>
      <c r="AC404" s="51"/>
      <c r="AF404"/>
      <c r="AG404"/>
      <c r="AH404"/>
      <c r="AI404"/>
    </row>
    <row r="405" spans="3:35" x14ac:dyDescent="0.35">
      <c r="C405" s="43"/>
      <c r="D405" s="43"/>
      <c r="E405" s="43"/>
      <c r="H405" s="1"/>
      <c r="I405" s="6"/>
      <c r="J405" s="6"/>
      <c r="K405" s="6"/>
      <c r="N405" s="49"/>
      <c r="O405" s="6"/>
      <c r="P405" s="6"/>
      <c r="Q405" s="6"/>
      <c r="AA405" s="51"/>
      <c r="AB405" s="51"/>
      <c r="AC405" s="51"/>
      <c r="AF405"/>
      <c r="AG405"/>
      <c r="AH405"/>
      <c r="AI405"/>
    </row>
    <row r="406" spans="3:35" x14ac:dyDescent="0.35">
      <c r="C406" s="43"/>
      <c r="D406" s="43"/>
      <c r="E406" s="43"/>
      <c r="H406" s="1"/>
      <c r="I406" s="6"/>
      <c r="J406" s="6"/>
      <c r="K406" s="6"/>
      <c r="N406" s="49"/>
      <c r="O406" s="6"/>
      <c r="P406" s="6"/>
      <c r="Q406" s="6"/>
      <c r="AA406" s="51"/>
      <c r="AB406" s="51"/>
      <c r="AC406" s="51"/>
      <c r="AF406"/>
      <c r="AG406"/>
      <c r="AH406"/>
      <c r="AI406"/>
    </row>
    <row r="407" spans="3:35" x14ac:dyDescent="0.35">
      <c r="C407" s="43"/>
      <c r="D407" s="43"/>
      <c r="E407" s="43"/>
      <c r="H407" s="1"/>
      <c r="I407" s="6"/>
      <c r="J407" s="6"/>
      <c r="K407" s="6"/>
      <c r="N407" s="49"/>
      <c r="O407" s="6"/>
      <c r="P407" s="6"/>
      <c r="Q407" s="6"/>
      <c r="AA407" s="51"/>
      <c r="AB407" s="51"/>
      <c r="AC407" s="51"/>
      <c r="AF407"/>
      <c r="AG407"/>
      <c r="AH407"/>
      <c r="AI407"/>
    </row>
    <row r="408" spans="3:35" x14ac:dyDescent="0.35">
      <c r="C408" s="43"/>
      <c r="D408" s="43"/>
      <c r="E408" s="43"/>
      <c r="H408" s="1"/>
      <c r="I408" s="6"/>
      <c r="J408" s="6"/>
      <c r="K408" s="6"/>
      <c r="N408" s="49"/>
      <c r="O408" s="6"/>
      <c r="P408" s="6"/>
      <c r="Q408" s="6"/>
      <c r="AA408" s="51"/>
      <c r="AB408" s="51"/>
      <c r="AC408" s="51"/>
      <c r="AF408"/>
      <c r="AG408"/>
      <c r="AH408"/>
      <c r="AI408"/>
    </row>
    <row r="409" spans="3:35" x14ac:dyDescent="0.35">
      <c r="C409" s="43"/>
      <c r="D409" s="43"/>
      <c r="E409" s="43"/>
      <c r="H409" s="1"/>
      <c r="I409" s="6"/>
      <c r="J409" s="6"/>
      <c r="K409" s="6"/>
      <c r="N409" s="49"/>
      <c r="O409" s="6"/>
      <c r="P409" s="6"/>
      <c r="Q409" s="6"/>
      <c r="AA409" s="51"/>
      <c r="AB409" s="51"/>
      <c r="AC409" s="51"/>
      <c r="AF409"/>
      <c r="AG409"/>
      <c r="AH409"/>
      <c r="AI409"/>
    </row>
    <row r="410" spans="3:35" x14ac:dyDescent="0.35">
      <c r="C410" s="43"/>
      <c r="D410" s="43"/>
      <c r="E410" s="43"/>
      <c r="H410" s="1"/>
      <c r="I410" s="6"/>
      <c r="J410" s="6"/>
      <c r="K410" s="6"/>
      <c r="N410" s="49"/>
      <c r="O410" s="6"/>
      <c r="P410" s="6"/>
      <c r="Q410" s="6"/>
      <c r="AA410" s="51"/>
      <c r="AB410" s="51"/>
      <c r="AC410" s="51"/>
      <c r="AF410"/>
      <c r="AG410"/>
      <c r="AH410"/>
      <c r="AI410"/>
    </row>
    <row r="411" spans="3:35" x14ac:dyDescent="0.35">
      <c r="C411" s="43"/>
      <c r="D411" s="43"/>
      <c r="E411" s="43"/>
      <c r="H411" s="1"/>
      <c r="I411" s="6"/>
      <c r="J411" s="6"/>
      <c r="K411" s="6"/>
      <c r="N411" s="49"/>
      <c r="O411" s="6"/>
      <c r="P411" s="6"/>
      <c r="Q411" s="6"/>
      <c r="AA411" s="51"/>
      <c r="AB411" s="51"/>
      <c r="AC411" s="51"/>
      <c r="AF411"/>
      <c r="AG411"/>
      <c r="AH411"/>
      <c r="AI411"/>
    </row>
    <row r="412" spans="3:35" x14ac:dyDescent="0.35">
      <c r="C412" s="43"/>
      <c r="D412" s="43"/>
      <c r="E412" s="43"/>
      <c r="H412" s="1"/>
      <c r="I412" s="6"/>
      <c r="J412" s="6"/>
      <c r="K412" s="6"/>
      <c r="N412" s="49"/>
      <c r="O412" s="6"/>
      <c r="P412" s="6"/>
      <c r="Q412" s="6"/>
      <c r="AA412" s="51"/>
      <c r="AB412" s="51"/>
      <c r="AC412" s="51"/>
      <c r="AF412"/>
      <c r="AG412"/>
      <c r="AH412"/>
      <c r="AI412"/>
    </row>
    <row r="413" spans="3:35" x14ac:dyDescent="0.35">
      <c r="C413" s="43"/>
      <c r="D413" s="43"/>
      <c r="E413" s="43"/>
      <c r="H413" s="1"/>
      <c r="I413" s="6"/>
      <c r="J413" s="6"/>
      <c r="K413" s="6"/>
      <c r="N413" s="49"/>
      <c r="O413" s="6"/>
      <c r="P413" s="6"/>
      <c r="Q413" s="6"/>
      <c r="AA413" s="51"/>
      <c r="AB413" s="51"/>
      <c r="AC413" s="51"/>
      <c r="AF413"/>
      <c r="AG413"/>
      <c r="AH413"/>
      <c r="AI413"/>
    </row>
    <row r="414" spans="3:35" x14ac:dyDescent="0.35">
      <c r="C414" s="43"/>
      <c r="D414" s="43"/>
      <c r="E414" s="43"/>
      <c r="H414" s="1"/>
      <c r="I414" s="6"/>
      <c r="J414" s="6"/>
      <c r="K414" s="6"/>
      <c r="N414" s="49"/>
      <c r="O414" s="6"/>
      <c r="P414" s="6"/>
      <c r="Q414" s="6"/>
      <c r="AA414" s="51"/>
      <c r="AB414" s="51"/>
      <c r="AC414" s="51"/>
      <c r="AF414"/>
      <c r="AG414"/>
      <c r="AH414"/>
      <c r="AI414"/>
    </row>
    <row r="415" spans="3:35" x14ac:dyDescent="0.35">
      <c r="C415" s="43"/>
      <c r="D415" s="43"/>
      <c r="E415" s="43"/>
      <c r="H415" s="1"/>
      <c r="I415" s="6"/>
      <c r="J415" s="6"/>
      <c r="K415" s="6"/>
      <c r="N415" s="49"/>
      <c r="O415" s="6"/>
      <c r="P415" s="6"/>
      <c r="Q415" s="6"/>
      <c r="AA415" s="51"/>
      <c r="AB415" s="51"/>
      <c r="AC415" s="51"/>
      <c r="AF415"/>
      <c r="AG415"/>
      <c r="AH415"/>
      <c r="AI415"/>
    </row>
    <row r="416" spans="3:35" x14ac:dyDescent="0.35">
      <c r="C416" s="43"/>
      <c r="D416" s="43"/>
      <c r="E416" s="43"/>
      <c r="H416" s="1"/>
      <c r="I416" s="6"/>
      <c r="J416" s="6"/>
      <c r="K416" s="6"/>
      <c r="N416" s="49"/>
      <c r="O416" s="6"/>
      <c r="P416" s="6"/>
      <c r="Q416" s="6"/>
      <c r="AA416" s="51"/>
      <c r="AB416" s="51"/>
      <c r="AC416" s="51"/>
      <c r="AF416"/>
      <c r="AG416"/>
      <c r="AH416"/>
      <c r="AI416"/>
    </row>
    <row r="417" spans="3:35" x14ac:dyDescent="0.35">
      <c r="C417" s="43"/>
      <c r="D417" s="43"/>
      <c r="E417" s="43"/>
      <c r="H417" s="1"/>
      <c r="I417" s="6"/>
      <c r="J417" s="6"/>
      <c r="K417" s="6"/>
      <c r="N417" s="49"/>
      <c r="O417" s="6"/>
      <c r="P417" s="6"/>
      <c r="Q417" s="6"/>
      <c r="AA417" s="51"/>
      <c r="AB417" s="51"/>
      <c r="AC417" s="51"/>
      <c r="AF417"/>
      <c r="AG417"/>
      <c r="AH417"/>
      <c r="AI417"/>
    </row>
    <row r="418" spans="3:35" x14ac:dyDescent="0.35">
      <c r="C418" s="43"/>
      <c r="D418" s="43"/>
      <c r="E418" s="43"/>
      <c r="H418" s="1"/>
      <c r="I418" s="6"/>
      <c r="J418" s="6"/>
      <c r="K418" s="6"/>
      <c r="N418" s="49"/>
      <c r="O418" s="6"/>
      <c r="P418" s="6"/>
      <c r="Q418" s="6"/>
      <c r="AA418" s="51"/>
      <c r="AB418" s="51"/>
      <c r="AC418" s="51"/>
      <c r="AF418"/>
      <c r="AG418"/>
      <c r="AH418"/>
      <c r="AI418"/>
    </row>
    <row r="419" spans="3:35" x14ac:dyDescent="0.35">
      <c r="C419" s="43"/>
      <c r="D419" s="43"/>
      <c r="E419" s="43"/>
      <c r="H419" s="1"/>
      <c r="I419" s="6"/>
      <c r="J419" s="6"/>
      <c r="K419" s="6"/>
      <c r="N419" s="49"/>
      <c r="O419" s="6"/>
      <c r="P419" s="6"/>
      <c r="Q419" s="6"/>
      <c r="AA419" s="51"/>
      <c r="AB419" s="51"/>
      <c r="AC419" s="51"/>
      <c r="AF419"/>
      <c r="AG419"/>
      <c r="AH419"/>
      <c r="AI419"/>
    </row>
    <row r="420" spans="3:35" x14ac:dyDescent="0.35">
      <c r="C420" s="43"/>
      <c r="D420" s="43"/>
      <c r="E420" s="43"/>
      <c r="H420" s="1"/>
      <c r="I420" s="6"/>
      <c r="J420" s="6"/>
      <c r="K420" s="6"/>
      <c r="N420" s="49"/>
      <c r="O420" s="6"/>
      <c r="P420" s="6"/>
      <c r="Q420" s="6"/>
      <c r="AA420" s="51"/>
      <c r="AB420" s="51"/>
      <c r="AC420" s="51"/>
      <c r="AF420"/>
      <c r="AG420"/>
      <c r="AH420"/>
      <c r="AI420"/>
    </row>
    <row r="421" spans="3:35" x14ac:dyDescent="0.35">
      <c r="C421" s="43"/>
      <c r="D421" s="43"/>
      <c r="E421" s="43"/>
      <c r="H421" s="1"/>
      <c r="I421" s="6"/>
      <c r="J421" s="6"/>
      <c r="K421" s="6"/>
      <c r="N421" s="49"/>
      <c r="O421" s="6"/>
      <c r="P421" s="6"/>
      <c r="Q421" s="6"/>
      <c r="AA421" s="51"/>
      <c r="AB421" s="51"/>
      <c r="AC421" s="51"/>
      <c r="AF421"/>
      <c r="AG421"/>
      <c r="AH421"/>
      <c r="AI421"/>
    </row>
    <row r="422" spans="3:35" x14ac:dyDescent="0.35">
      <c r="C422" s="43"/>
      <c r="D422" s="43"/>
      <c r="E422" s="43"/>
      <c r="H422" s="1"/>
      <c r="I422" s="6"/>
      <c r="J422" s="6"/>
      <c r="K422" s="6"/>
      <c r="N422" s="49"/>
      <c r="O422" s="6"/>
      <c r="P422" s="6"/>
      <c r="Q422" s="6"/>
      <c r="AA422" s="51"/>
      <c r="AB422" s="51"/>
      <c r="AC422" s="51"/>
      <c r="AF422"/>
      <c r="AG422"/>
      <c r="AH422"/>
      <c r="AI422"/>
    </row>
    <row r="423" spans="3:35" x14ac:dyDescent="0.35">
      <c r="C423" s="43"/>
      <c r="D423" s="43"/>
      <c r="E423" s="43"/>
      <c r="H423" s="1"/>
      <c r="I423" s="6"/>
      <c r="J423" s="6"/>
      <c r="K423" s="6"/>
      <c r="N423" s="49"/>
      <c r="O423" s="6"/>
      <c r="P423" s="6"/>
      <c r="Q423" s="6"/>
      <c r="AA423" s="51"/>
      <c r="AB423" s="51"/>
      <c r="AC423" s="51"/>
      <c r="AF423"/>
      <c r="AG423"/>
      <c r="AH423"/>
      <c r="AI423"/>
    </row>
    <row r="424" spans="3:35" x14ac:dyDescent="0.35">
      <c r="C424" s="43"/>
      <c r="D424" s="43"/>
      <c r="E424" s="43"/>
      <c r="H424" s="1"/>
      <c r="I424" s="6"/>
      <c r="J424" s="6"/>
      <c r="K424" s="6"/>
      <c r="N424" s="49"/>
      <c r="O424" s="6"/>
      <c r="P424" s="6"/>
      <c r="Q424" s="6"/>
      <c r="AA424" s="51"/>
      <c r="AB424" s="51"/>
      <c r="AC424" s="51"/>
      <c r="AF424"/>
      <c r="AG424"/>
      <c r="AH424"/>
      <c r="AI424"/>
    </row>
    <row r="425" spans="3:35" x14ac:dyDescent="0.35">
      <c r="C425" s="43"/>
      <c r="D425" s="43"/>
      <c r="E425" s="43"/>
      <c r="H425" s="1"/>
      <c r="I425" s="6"/>
      <c r="J425" s="6"/>
      <c r="K425" s="6"/>
      <c r="N425" s="49"/>
      <c r="O425" s="6"/>
      <c r="P425" s="6"/>
      <c r="Q425" s="6"/>
      <c r="AA425" s="51"/>
      <c r="AB425" s="51"/>
      <c r="AC425" s="51"/>
      <c r="AF425"/>
      <c r="AG425"/>
      <c r="AH425"/>
      <c r="AI425"/>
    </row>
    <row r="426" spans="3:35" x14ac:dyDescent="0.35">
      <c r="C426" s="43"/>
      <c r="D426" s="43"/>
      <c r="E426" s="43"/>
      <c r="H426" s="1"/>
      <c r="I426" s="6"/>
      <c r="J426" s="6"/>
      <c r="K426" s="6"/>
      <c r="N426" s="49"/>
      <c r="O426" s="6"/>
      <c r="P426" s="6"/>
      <c r="Q426" s="6"/>
      <c r="AA426" s="51"/>
      <c r="AB426" s="51"/>
      <c r="AC426" s="51"/>
      <c r="AF426"/>
      <c r="AG426"/>
      <c r="AH426"/>
      <c r="AI426"/>
    </row>
    <row r="427" spans="3:35" x14ac:dyDescent="0.35">
      <c r="C427" s="43"/>
      <c r="D427" s="43"/>
      <c r="E427" s="43"/>
      <c r="H427" s="1"/>
      <c r="I427" s="6"/>
      <c r="J427" s="6"/>
      <c r="K427" s="6"/>
      <c r="N427" s="49"/>
      <c r="O427" s="6"/>
      <c r="P427" s="6"/>
      <c r="Q427" s="6"/>
      <c r="AA427" s="51"/>
      <c r="AB427" s="51"/>
      <c r="AC427" s="51"/>
      <c r="AF427"/>
      <c r="AG427"/>
      <c r="AH427"/>
      <c r="AI427"/>
    </row>
    <row r="428" spans="3:35" x14ac:dyDescent="0.35">
      <c r="C428" s="43"/>
      <c r="D428" s="43"/>
      <c r="E428" s="43"/>
      <c r="H428" s="1"/>
      <c r="I428" s="6"/>
      <c r="J428" s="6"/>
      <c r="K428" s="6"/>
      <c r="N428" s="49"/>
      <c r="O428" s="6"/>
      <c r="P428" s="6"/>
      <c r="Q428" s="6"/>
      <c r="AA428" s="51"/>
      <c r="AB428" s="51"/>
      <c r="AC428" s="51"/>
      <c r="AF428"/>
      <c r="AG428"/>
      <c r="AH428"/>
      <c r="AI428"/>
    </row>
    <row r="429" spans="3:35" x14ac:dyDescent="0.35">
      <c r="C429" s="43"/>
      <c r="D429" s="43"/>
      <c r="E429" s="43"/>
      <c r="H429" s="1"/>
      <c r="I429" s="6"/>
      <c r="J429" s="6"/>
      <c r="K429" s="6"/>
      <c r="N429" s="49"/>
      <c r="O429" s="6"/>
      <c r="P429" s="6"/>
      <c r="Q429" s="6"/>
      <c r="AA429" s="51"/>
      <c r="AB429" s="51"/>
      <c r="AC429" s="51"/>
      <c r="AF429"/>
      <c r="AG429"/>
      <c r="AH429"/>
      <c r="AI429"/>
    </row>
    <row r="430" spans="3:35" x14ac:dyDescent="0.35">
      <c r="C430" s="43"/>
      <c r="D430" s="43"/>
      <c r="E430" s="43"/>
      <c r="H430" s="1"/>
      <c r="I430" s="6"/>
      <c r="J430" s="6"/>
      <c r="K430" s="6"/>
      <c r="N430" s="49"/>
      <c r="O430" s="6"/>
      <c r="P430" s="6"/>
      <c r="Q430" s="6"/>
      <c r="AA430" s="51"/>
      <c r="AB430" s="51"/>
      <c r="AC430" s="51"/>
      <c r="AF430"/>
      <c r="AG430"/>
      <c r="AH430"/>
      <c r="AI430"/>
    </row>
    <row r="431" spans="3:35" x14ac:dyDescent="0.35">
      <c r="C431" s="43"/>
      <c r="D431" s="43"/>
      <c r="E431" s="43"/>
      <c r="H431" s="1"/>
      <c r="I431" s="6"/>
      <c r="J431" s="6"/>
      <c r="K431" s="6"/>
      <c r="N431" s="49"/>
      <c r="O431" s="6"/>
      <c r="P431" s="6"/>
      <c r="Q431" s="6"/>
      <c r="AA431" s="51"/>
      <c r="AB431" s="51"/>
      <c r="AC431" s="51"/>
      <c r="AF431"/>
      <c r="AG431"/>
      <c r="AH431"/>
      <c r="AI431"/>
    </row>
    <row r="432" spans="3:35" x14ac:dyDescent="0.35">
      <c r="C432" s="43"/>
      <c r="D432" s="43"/>
      <c r="E432" s="43"/>
      <c r="H432" s="1"/>
      <c r="I432" s="6"/>
      <c r="J432" s="6"/>
      <c r="K432" s="6"/>
      <c r="N432" s="49"/>
      <c r="O432" s="6"/>
      <c r="P432" s="6"/>
      <c r="Q432" s="6"/>
      <c r="AA432" s="51"/>
      <c r="AB432" s="51"/>
      <c r="AC432" s="51"/>
      <c r="AF432"/>
      <c r="AG432"/>
      <c r="AH432"/>
      <c r="AI432"/>
    </row>
    <row r="433" spans="3:35" x14ac:dyDescent="0.35">
      <c r="C433" s="43"/>
      <c r="D433" s="43"/>
      <c r="E433" s="43"/>
      <c r="H433" s="1"/>
      <c r="I433" s="6"/>
      <c r="J433" s="6"/>
      <c r="K433" s="6"/>
      <c r="N433" s="49"/>
      <c r="O433" s="6"/>
      <c r="P433" s="6"/>
      <c r="Q433" s="6"/>
      <c r="AA433" s="51"/>
      <c r="AB433" s="51"/>
      <c r="AC433" s="51"/>
      <c r="AF433"/>
      <c r="AG433"/>
      <c r="AH433"/>
      <c r="AI433"/>
    </row>
    <row r="434" spans="3:35" x14ac:dyDescent="0.35">
      <c r="C434" s="43"/>
      <c r="D434" s="43"/>
      <c r="E434" s="43"/>
      <c r="H434" s="1"/>
      <c r="I434" s="6"/>
      <c r="J434" s="6"/>
      <c r="K434" s="6"/>
      <c r="N434" s="49"/>
      <c r="O434" s="6"/>
      <c r="P434" s="6"/>
      <c r="Q434" s="6"/>
      <c r="AA434" s="51"/>
      <c r="AB434" s="51"/>
      <c r="AC434" s="51"/>
      <c r="AF434"/>
      <c r="AG434"/>
      <c r="AH434"/>
      <c r="AI434"/>
    </row>
    <row r="435" spans="3:35" x14ac:dyDescent="0.35">
      <c r="C435" s="43"/>
      <c r="D435" s="43"/>
      <c r="E435" s="43"/>
      <c r="H435" s="1"/>
      <c r="I435" s="6"/>
      <c r="J435" s="6"/>
      <c r="K435" s="6"/>
      <c r="N435" s="49"/>
      <c r="O435" s="6"/>
      <c r="P435" s="6"/>
      <c r="Q435" s="6"/>
      <c r="AA435" s="51"/>
      <c r="AB435" s="51"/>
      <c r="AC435" s="51"/>
      <c r="AF435"/>
      <c r="AG435"/>
      <c r="AH435"/>
      <c r="AI435"/>
    </row>
    <row r="436" spans="3:35" x14ac:dyDescent="0.35">
      <c r="C436" s="43"/>
      <c r="D436" s="43"/>
      <c r="E436" s="43"/>
      <c r="H436" s="1"/>
      <c r="I436" s="6"/>
      <c r="J436" s="6"/>
      <c r="K436" s="6"/>
      <c r="N436" s="49"/>
      <c r="O436" s="6"/>
      <c r="P436" s="6"/>
      <c r="Q436" s="6"/>
      <c r="AA436" s="51"/>
      <c r="AB436" s="51"/>
      <c r="AC436" s="51"/>
      <c r="AF436"/>
      <c r="AG436"/>
      <c r="AH436"/>
      <c r="AI436"/>
    </row>
    <row r="437" spans="3:35" x14ac:dyDescent="0.35">
      <c r="C437" s="43"/>
      <c r="D437" s="43"/>
      <c r="E437" s="43"/>
      <c r="H437" s="1"/>
      <c r="I437" s="6"/>
      <c r="J437" s="6"/>
      <c r="K437" s="6"/>
      <c r="N437" s="49"/>
      <c r="O437" s="6"/>
      <c r="P437" s="6"/>
      <c r="Q437" s="6"/>
      <c r="AA437" s="51"/>
      <c r="AB437" s="51"/>
      <c r="AC437" s="51"/>
      <c r="AF437"/>
      <c r="AG437"/>
      <c r="AH437"/>
      <c r="AI437"/>
    </row>
    <row r="438" spans="3:35" x14ac:dyDescent="0.35">
      <c r="C438" s="43"/>
      <c r="D438" s="43"/>
      <c r="E438" s="43"/>
      <c r="H438" s="1"/>
      <c r="I438" s="6"/>
      <c r="J438" s="6"/>
      <c r="K438" s="6"/>
      <c r="N438" s="49"/>
      <c r="O438" s="6"/>
      <c r="P438" s="6"/>
      <c r="Q438" s="6"/>
      <c r="AA438" s="51"/>
      <c r="AB438" s="51"/>
      <c r="AC438" s="51"/>
      <c r="AF438"/>
      <c r="AG438"/>
      <c r="AH438"/>
      <c r="AI438"/>
    </row>
    <row r="439" spans="3:35" x14ac:dyDescent="0.35">
      <c r="C439" s="43"/>
      <c r="D439" s="43"/>
      <c r="E439" s="43"/>
      <c r="H439" s="1"/>
      <c r="I439" s="6"/>
      <c r="J439" s="6"/>
      <c r="K439" s="6"/>
      <c r="N439" s="49"/>
      <c r="O439" s="6"/>
      <c r="P439" s="6"/>
      <c r="Q439" s="6"/>
      <c r="AA439" s="51"/>
      <c r="AB439" s="51"/>
      <c r="AC439" s="51"/>
      <c r="AF439"/>
      <c r="AG439"/>
      <c r="AH439"/>
      <c r="AI439"/>
    </row>
    <row r="440" spans="3:35" x14ac:dyDescent="0.35">
      <c r="C440" s="43"/>
      <c r="D440" s="43"/>
      <c r="E440" s="43"/>
      <c r="H440" s="1"/>
      <c r="I440" s="6"/>
      <c r="J440" s="6"/>
      <c r="K440" s="6"/>
      <c r="N440" s="49"/>
      <c r="O440" s="6"/>
      <c r="P440" s="6"/>
      <c r="Q440" s="6"/>
      <c r="AA440" s="51"/>
      <c r="AB440" s="51"/>
      <c r="AC440" s="51"/>
      <c r="AF440"/>
      <c r="AG440"/>
      <c r="AH440"/>
      <c r="AI440"/>
    </row>
    <row r="441" spans="3:35" x14ac:dyDescent="0.35">
      <c r="C441" s="43"/>
      <c r="D441" s="43"/>
      <c r="E441" s="43"/>
      <c r="H441" s="1"/>
      <c r="I441" s="6"/>
      <c r="J441" s="6"/>
      <c r="K441" s="6"/>
      <c r="N441" s="49"/>
      <c r="O441" s="6"/>
      <c r="P441" s="6"/>
      <c r="Q441" s="6"/>
      <c r="AA441" s="51"/>
      <c r="AB441" s="51"/>
      <c r="AC441" s="51"/>
      <c r="AF441"/>
      <c r="AG441"/>
      <c r="AH441"/>
      <c r="AI441"/>
    </row>
    <row r="442" spans="3:35" x14ac:dyDescent="0.35">
      <c r="C442" s="43"/>
      <c r="D442" s="43"/>
      <c r="E442" s="43"/>
      <c r="H442" s="1"/>
      <c r="I442" s="6"/>
      <c r="J442" s="6"/>
      <c r="K442" s="6"/>
      <c r="N442" s="49"/>
      <c r="O442" s="6"/>
      <c r="P442" s="6"/>
      <c r="Q442" s="6"/>
      <c r="AA442" s="51"/>
      <c r="AB442" s="51"/>
      <c r="AC442" s="51"/>
      <c r="AF442"/>
      <c r="AG442"/>
      <c r="AH442"/>
      <c r="AI442"/>
    </row>
    <row r="443" spans="3:35" x14ac:dyDescent="0.35">
      <c r="C443" s="43"/>
      <c r="D443" s="43"/>
      <c r="E443" s="43"/>
      <c r="H443" s="1"/>
      <c r="I443" s="6"/>
      <c r="J443" s="6"/>
      <c r="K443" s="6"/>
      <c r="N443" s="49"/>
      <c r="O443" s="6"/>
      <c r="P443" s="6"/>
      <c r="Q443" s="6"/>
      <c r="AA443" s="51"/>
      <c r="AB443" s="51"/>
      <c r="AC443" s="51"/>
      <c r="AF443"/>
      <c r="AG443"/>
      <c r="AH443"/>
      <c r="AI443"/>
    </row>
    <row r="444" spans="3:35" x14ac:dyDescent="0.35">
      <c r="C444" s="43"/>
      <c r="D444" s="43"/>
      <c r="E444" s="43"/>
      <c r="H444" s="1"/>
      <c r="I444" s="6"/>
      <c r="J444" s="6"/>
      <c r="K444" s="6"/>
      <c r="N444" s="49"/>
      <c r="O444" s="6"/>
      <c r="P444" s="6"/>
      <c r="Q444" s="6"/>
      <c r="AA444" s="51"/>
      <c r="AB444" s="51"/>
      <c r="AC444" s="51"/>
      <c r="AF444"/>
      <c r="AG444"/>
      <c r="AH444"/>
      <c r="AI444"/>
    </row>
    <row r="445" spans="3:35" x14ac:dyDescent="0.35">
      <c r="C445" s="43"/>
      <c r="D445" s="43"/>
      <c r="E445" s="43"/>
      <c r="H445" s="1"/>
      <c r="I445" s="6"/>
      <c r="J445" s="6"/>
      <c r="K445" s="6"/>
      <c r="N445" s="49"/>
      <c r="O445" s="6"/>
      <c r="P445" s="6"/>
      <c r="Q445" s="6"/>
      <c r="AA445" s="51"/>
      <c r="AB445" s="51"/>
      <c r="AC445" s="51"/>
      <c r="AF445"/>
      <c r="AG445"/>
      <c r="AH445"/>
      <c r="AI445"/>
    </row>
    <row r="446" spans="3:35" x14ac:dyDescent="0.35">
      <c r="C446" s="43"/>
      <c r="D446" s="43"/>
      <c r="E446" s="43"/>
      <c r="H446" s="1"/>
      <c r="I446" s="6"/>
      <c r="J446" s="6"/>
      <c r="K446" s="6"/>
      <c r="N446" s="49"/>
      <c r="O446" s="6"/>
      <c r="P446" s="6"/>
      <c r="Q446" s="6"/>
      <c r="AA446" s="51"/>
      <c r="AB446" s="51"/>
      <c r="AC446" s="51"/>
      <c r="AF446"/>
      <c r="AG446"/>
      <c r="AH446"/>
      <c r="AI446"/>
    </row>
    <row r="447" spans="3:35" x14ac:dyDescent="0.35">
      <c r="C447" s="43"/>
      <c r="D447" s="43"/>
      <c r="E447" s="43"/>
      <c r="H447" s="1"/>
      <c r="I447" s="6"/>
      <c r="J447" s="6"/>
      <c r="K447" s="6"/>
      <c r="N447" s="49"/>
      <c r="O447" s="6"/>
      <c r="P447" s="6"/>
      <c r="Q447" s="6"/>
      <c r="AA447" s="51"/>
      <c r="AB447" s="51"/>
      <c r="AC447" s="51"/>
      <c r="AF447"/>
      <c r="AG447"/>
      <c r="AH447"/>
      <c r="AI447"/>
    </row>
    <row r="448" spans="3:35" x14ac:dyDescent="0.35">
      <c r="C448" s="43"/>
      <c r="D448" s="43"/>
      <c r="E448" s="43"/>
      <c r="H448" s="1"/>
      <c r="I448" s="6"/>
      <c r="J448" s="6"/>
      <c r="K448" s="6"/>
      <c r="N448" s="49"/>
      <c r="O448" s="6"/>
      <c r="P448" s="6"/>
      <c r="Q448" s="6"/>
      <c r="AA448" s="51"/>
      <c r="AB448" s="51"/>
      <c r="AC448" s="51"/>
      <c r="AF448"/>
      <c r="AG448"/>
      <c r="AH448"/>
      <c r="AI448"/>
    </row>
    <row r="449" spans="3:35" x14ac:dyDescent="0.35">
      <c r="C449" s="43"/>
      <c r="D449" s="43"/>
      <c r="E449" s="43"/>
      <c r="H449" s="1"/>
      <c r="I449" s="6"/>
      <c r="J449" s="6"/>
      <c r="K449" s="6"/>
      <c r="N449" s="49"/>
      <c r="O449" s="6"/>
      <c r="P449" s="6"/>
      <c r="Q449" s="6"/>
      <c r="AA449" s="51"/>
      <c r="AB449" s="51"/>
      <c r="AC449" s="51"/>
      <c r="AF449"/>
      <c r="AG449"/>
      <c r="AH449"/>
      <c r="AI449"/>
    </row>
    <row r="450" spans="3:35" x14ac:dyDescent="0.35">
      <c r="C450" s="43"/>
      <c r="D450" s="43"/>
      <c r="E450" s="43"/>
      <c r="H450" s="1"/>
      <c r="I450" s="6"/>
      <c r="J450" s="6"/>
      <c r="K450" s="6"/>
      <c r="N450" s="49"/>
      <c r="O450" s="6"/>
      <c r="P450" s="6"/>
      <c r="Q450" s="6"/>
      <c r="AA450" s="51"/>
      <c r="AB450" s="51"/>
      <c r="AC450" s="51"/>
      <c r="AF450"/>
      <c r="AG450"/>
      <c r="AH450"/>
      <c r="AI450"/>
    </row>
    <row r="451" spans="3:35" x14ac:dyDescent="0.35">
      <c r="C451" s="43"/>
      <c r="D451" s="43"/>
      <c r="E451" s="43"/>
      <c r="H451" s="1"/>
      <c r="I451" s="6"/>
      <c r="J451" s="6"/>
      <c r="K451" s="6"/>
      <c r="N451" s="49"/>
      <c r="O451" s="6"/>
      <c r="P451" s="6"/>
      <c r="Q451" s="6"/>
      <c r="AA451" s="51"/>
      <c r="AB451" s="51"/>
      <c r="AC451" s="51"/>
      <c r="AF451"/>
      <c r="AG451"/>
      <c r="AH451"/>
      <c r="AI451"/>
    </row>
    <row r="452" spans="3:35" x14ac:dyDescent="0.35">
      <c r="C452" s="43"/>
      <c r="D452" s="43"/>
      <c r="E452" s="43"/>
      <c r="H452" s="1"/>
      <c r="I452" s="6"/>
      <c r="J452" s="6"/>
      <c r="K452" s="6"/>
      <c r="N452" s="49"/>
      <c r="O452" s="6"/>
      <c r="P452" s="6"/>
      <c r="Q452" s="6"/>
      <c r="AA452" s="51"/>
      <c r="AB452" s="51"/>
      <c r="AC452" s="51"/>
      <c r="AF452"/>
      <c r="AG452"/>
      <c r="AH452"/>
      <c r="AI452"/>
    </row>
    <row r="453" spans="3:35" x14ac:dyDescent="0.35">
      <c r="C453" s="43"/>
      <c r="D453" s="43"/>
      <c r="E453" s="43"/>
      <c r="H453" s="1"/>
      <c r="I453" s="6"/>
      <c r="J453" s="6"/>
      <c r="K453" s="6"/>
      <c r="N453" s="49"/>
      <c r="O453" s="6"/>
      <c r="P453" s="6"/>
      <c r="Q453" s="6"/>
      <c r="AA453" s="51"/>
      <c r="AB453" s="51"/>
      <c r="AC453" s="51"/>
      <c r="AF453"/>
      <c r="AG453"/>
      <c r="AH453"/>
      <c r="AI453"/>
    </row>
    <row r="454" spans="3:35" x14ac:dyDescent="0.35">
      <c r="C454" s="43"/>
      <c r="D454" s="43"/>
      <c r="E454" s="43"/>
      <c r="H454" s="1"/>
      <c r="I454" s="6"/>
      <c r="J454" s="6"/>
      <c r="K454" s="6"/>
      <c r="N454" s="49"/>
      <c r="O454" s="6"/>
      <c r="P454" s="6"/>
      <c r="Q454" s="6"/>
      <c r="AA454" s="51"/>
      <c r="AB454" s="51"/>
      <c r="AC454" s="51"/>
      <c r="AF454"/>
      <c r="AG454"/>
      <c r="AH454"/>
      <c r="AI454"/>
    </row>
    <row r="455" spans="3:35" x14ac:dyDescent="0.35">
      <c r="C455" s="43"/>
      <c r="D455" s="43"/>
      <c r="E455" s="43"/>
      <c r="H455" s="1"/>
      <c r="I455" s="6"/>
      <c r="J455" s="6"/>
      <c r="K455" s="6"/>
      <c r="N455" s="49"/>
      <c r="O455" s="6"/>
      <c r="P455" s="6"/>
      <c r="Q455" s="6"/>
      <c r="AA455" s="51"/>
      <c r="AB455" s="51"/>
      <c r="AC455" s="51"/>
      <c r="AF455"/>
      <c r="AG455"/>
      <c r="AH455"/>
      <c r="AI455"/>
    </row>
    <row r="456" spans="3:35" x14ac:dyDescent="0.35">
      <c r="C456" s="43"/>
      <c r="D456" s="43"/>
      <c r="E456" s="43"/>
      <c r="H456" s="1"/>
      <c r="I456" s="6"/>
      <c r="J456" s="6"/>
      <c r="K456" s="6"/>
      <c r="N456" s="49"/>
      <c r="O456" s="6"/>
      <c r="P456" s="6"/>
      <c r="Q456" s="6"/>
      <c r="AA456" s="51"/>
      <c r="AB456" s="51"/>
      <c r="AC456" s="51"/>
      <c r="AF456"/>
      <c r="AG456"/>
      <c r="AH456"/>
      <c r="AI456"/>
    </row>
    <row r="457" spans="3:35" x14ac:dyDescent="0.35">
      <c r="C457" s="43"/>
      <c r="D457" s="43"/>
      <c r="E457" s="43"/>
      <c r="H457" s="1"/>
      <c r="I457" s="6"/>
      <c r="J457" s="6"/>
      <c r="K457" s="6"/>
      <c r="N457" s="49"/>
      <c r="O457" s="6"/>
      <c r="P457" s="6"/>
      <c r="Q457" s="6"/>
      <c r="AA457" s="51"/>
      <c r="AB457" s="51"/>
      <c r="AC457" s="51"/>
      <c r="AF457"/>
      <c r="AG457"/>
      <c r="AH457"/>
      <c r="AI457"/>
    </row>
    <row r="458" spans="3:35" x14ac:dyDescent="0.35">
      <c r="C458" s="43"/>
      <c r="D458" s="43"/>
      <c r="E458" s="43"/>
      <c r="H458" s="1"/>
      <c r="I458" s="6"/>
      <c r="J458" s="6"/>
      <c r="K458" s="6"/>
      <c r="N458" s="49"/>
      <c r="O458" s="6"/>
      <c r="P458" s="6"/>
      <c r="Q458" s="6"/>
      <c r="AA458" s="51"/>
      <c r="AB458" s="51"/>
      <c r="AC458" s="51"/>
      <c r="AF458"/>
      <c r="AG458"/>
      <c r="AH458"/>
      <c r="AI458"/>
    </row>
    <row r="459" spans="3:35" x14ac:dyDescent="0.35">
      <c r="C459" s="43"/>
      <c r="D459" s="43"/>
      <c r="E459" s="43"/>
      <c r="H459" s="1"/>
      <c r="I459" s="6"/>
      <c r="J459" s="6"/>
      <c r="K459" s="6"/>
      <c r="N459" s="49"/>
      <c r="O459" s="6"/>
      <c r="P459" s="6"/>
      <c r="Q459" s="6"/>
      <c r="AA459" s="51"/>
      <c r="AB459" s="51"/>
      <c r="AC459" s="51"/>
      <c r="AF459"/>
      <c r="AG459"/>
      <c r="AH459"/>
      <c r="AI459"/>
    </row>
    <row r="460" spans="3:35" x14ac:dyDescent="0.35">
      <c r="C460" s="43"/>
      <c r="D460" s="43"/>
      <c r="E460" s="43"/>
      <c r="H460" s="1"/>
      <c r="I460" s="6"/>
      <c r="J460" s="6"/>
      <c r="K460" s="6"/>
      <c r="N460" s="49"/>
      <c r="O460" s="6"/>
      <c r="P460" s="6"/>
      <c r="Q460" s="6"/>
      <c r="AA460" s="51"/>
      <c r="AB460" s="51"/>
      <c r="AC460" s="51"/>
      <c r="AF460"/>
      <c r="AG460"/>
      <c r="AH460"/>
      <c r="AI460"/>
    </row>
    <row r="461" spans="3:35" x14ac:dyDescent="0.35">
      <c r="C461" s="43"/>
      <c r="D461" s="43"/>
      <c r="E461" s="43"/>
      <c r="H461" s="1"/>
      <c r="I461" s="6"/>
      <c r="J461" s="6"/>
      <c r="K461" s="6"/>
      <c r="N461" s="49"/>
      <c r="O461" s="6"/>
      <c r="P461" s="6"/>
      <c r="Q461" s="6"/>
      <c r="AA461" s="51"/>
      <c r="AB461" s="51"/>
      <c r="AC461" s="51"/>
      <c r="AF461"/>
      <c r="AG461"/>
      <c r="AH461"/>
      <c r="AI461"/>
    </row>
    <row r="462" spans="3:35" x14ac:dyDescent="0.35">
      <c r="C462" s="43"/>
      <c r="D462" s="43"/>
      <c r="E462" s="43"/>
      <c r="H462" s="1"/>
      <c r="I462" s="6"/>
      <c r="J462" s="6"/>
      <c r="K462" s="6"/>
      <c r="N462" s="49"/>
      <c r="O462" s="6"/>
      <c r="P462" s="6"/>
      <c r="Q462" s="6"/>
      <c r="AA462" s="51"/>
      <c r="AB462" s="51"/>
      <c r="AC462" s="51"/>
      <c r="AF462"/>
      <c r="AG462"/>
      <c r="AH462"/>
      <c r="AI462"/>
    </row>
    <row r="463" spans="3:35" x14ac:dyDescent="0.35">
      <c r="C463" s="43"/>
      <c r="D463" s="43"/>
      <c r="E463" s="43"/>
      <c r="H463" s="1"/>
      <c r="I463" s="6"/>
      <c r="J463" s="6"/>
      <c r="K463" s="6"/>
      <c r="N463" s="49"/>
      <c r="O463" s="6"/>
      <c r="P463" s="6"/>
      <c r="Q463" s="6"/>
      <c r="AA463" s="51"/>
      <c r="AB463" s="51"/>
      <c r="AC463" s="51"/>
      <c r="AF463"/>
      <c r="AG463"/>
      <c r="AH463"/>
      <c r="AI463"/>
    </row>
    <row r="464" spans="3:35" x14ac:dyDescent="0.35">
      <c r="C464" s="43"/>
      <c r="D464" s="43"/>
      <c r="E464" s="43"/>
      <c r="H464" s="1"/>
      <c r="I464" s="6"/>
      <c r="J464" s="6"/>
      <c r="K464" s="6"/>
      <c r="N464" s="49"/>
      <c r="O464" s="6"/>
      <c r="P464" s="6"/>
      <c r="Q464" s="6"/>
      <c r="AA464" s="51"/>
      <c r="AB464" s="51"/>
      <c r="AC464" s="51"/>
      <c r="AF464"/>
      <c r="AG464"/>
      <c r="AH464"/>
      <c r="AI464"/>
    </row>
    <row r="465" spans="3:35" x14ac:dyDescent="0.35">
      <c r="C465" s="43"/>
      <c r="D465" s="43"/>
      <c r="E465" s="43"/>
      <c r="H465" s="1"/>
      <c r="I465" s="6"/>
      <c r="J465" s="6"/>
      <c r="K465" s="6"/>
      <c r="N465" s="49"/>
      <c r="O465" s="6"/>
      <c r="P465" s="6"/>
      <c r="Q465" s="6"/>
      <c r="AA465" s="51"/>
      <c r="AB465" s="51"/>
      <c r="AC465" s="51"/>
      <c r="AF465"/>
      <c r="AG465"/>
      <c r="AH465"/>
      <c r="AI465"/>
    </row>
    <row r="466" spans="3:35" x14ac:dyDescent="0.35">
      <c r="C466" s="43"/>
      <c r="D466" s="43"/>
      <c r="E466" s="43"/>
      <c r="H466" s="1"/>
      <c r="I466" s="6"/>
      <c r="J466" s="6"/>
      <c r="K466" s="6"/>
      <c r="N466" s="49"/>
      <c r="O466" s="6"/>
      <c r="P466" s="6"/>
      <c r="Q466" s="6"/>
      <c r="AA466" s="51"/>
      <c r="AB466" s="51"/>
      <c r="AC466" s="51"/>
      <c r="AF466"/>
      <c r="AG466"/>
      <c r="AH466"/>
      <c r="AI466"/>
    </row>
    <row r="467" spans="3:35" x14ac:dyDescent="0.35">
      <c r="C467" s="43"/>
      <c r="D467" s="43"/>
      <c r="E467" s="43"/>
      <c r="H467" s="1"/>
      <c r="I467" s="6"/>
      <c r="J467" s="6"/>
      <c r="K467" s="6"/>
      <c r="N467" s="49"/>
      <c r="O467" s="6"/>
      <c r="P467" s="6"/>
      <c r="Q467" s="6"/>
      <c r="AA467" s="51"/>
      <c r="AB467" s="51"/>
      <c r="AC467" s="51"/>
      <c r="AF467"/>
      <c r="AG467"/>
      <c r="AH467"/>
      <c r="AI467"/>
    </row>
    <row r="468" spans="3:35" x14ac:dyDescent="0.35">
      <c r="C468" s="43"/>
      <c r="D468" s="43"/>
      <c r="E468" s="43"/>
      <c r="H468" s="1"/>
      <c r="I468" s="6"/>
      <c r="J468" s="6"/>
      <c r="K468" s="6"/>
      <c r="N468" s="49"/>
      <c r="O468" s="6"/>
      <c r="P468" s="6"/>
      <c r="Q468" s="6"/>
      <c r="AA468" s="51"/>
      <c r="AB468" s="51"/>
      <c r="AC468" s="51"/>
      <c r="AF468"/>
      <c r="AG468"/>
      <c r="AH468"/>
      <c r="AI468"/>
    </row>
    <row r="469" spans="3:35" x14ac:dyDescent="0.35">
      <c r="C469" s="43"/>
      <c r="D469" s="43"/>
      <c r="E469" s="43"/>
      <c r="H469" s="1"/>
      <c r="I469" s="6"/>
      <c r="J469" s="6"/>
      <c r="K469" s="6"/>
      <c r="N469" s="49"/>
      <c r="O469" s="6"/>
      <c r="P469" s="6"/>
      <c r="Q469" s="6"/>
      <c r="AA469" s="51"/>
      <c r="AB469" s="51"/>
      <c r="AC469" s="51"/>
      <c r="AF469"/>
      <c r="AG469"/>
      <c r="AH469"/>
      <c r="AI469"/>
    </row>
    <row r="470" spans="3:35" x14ac:dyDescent="0.35">
      <c r="C470" s="43"/>
      <c r="D470" s="43"/>
      <c r="E470" s="43"/>
      <c r="H470" s="1"/>
      <c r="I470" s="6"/>
      <c r="J470" s="6"/>
      <c r="K470" s="6"/>
      <c r="N470" s="49"/>
      <c r="O470" s="6"/>
      <c r="P470" s="6"/>
      <c r="Q470" s="6"/>
      <c r="AA470" s="51"/>
      <c r="AB470" s="51"/>
      <c r="AC470" s="51"/>
      <c r="AF470"/>
      <c r="AG470"/>
      <c r="AH470"/>
      <c r="AI470"/>
    </row>
    <row r="471" spans="3:35" x14ac:dyDescent="0.35">
      <c r="C471" s="43"/>
      <c r="D471" s="43"/>
      <c r="E471" s="43"/>
      <c r="H471" s="1"/>
      <c r="I471" s="6"/>
      <c r="J471" s="6"/>
      <c r="K471" s="6"/>
      <c r="N471" s="49"/>
      <c r="O471" s="6"/>
      <c r="P471" s="6"/>
      <c r="Q471" s="6"/>
      <c r="AA471" s="51"/>
      <c r="AB471" s="51"/>
      <c r="AC471" s="51"/>
      <c r="AF471"/>
      <c r="AG471"/>
      <c r="AH471"/>
      <c r="AI471"/>
    </row>
    <row r="472" spans="3:35" x14ac:dyDescent="0.35">
      <c r="C472" s="43"/>
      <c r="D472" s="43"/>
      <c r="E472" s="43"/>
      <c r="H472" s="1"/>
      <c r="I472" s="6"/>
      <c r="J472" s="6"/>
      <c r="K472" s="6"/>
      <c r="N472" s="49"/>
      <c r="O472" s="6"/>
      <c r="P472" s="6"/>
      <c r="Q472" s="6"/>
      <c r="AA472" s="51"/>
      <c r="AB472" s="51"/>
      <c r="AC472" s="51"/>
      <c r="AF472"/>
      <c r="AG472"/>
      <c r="AH472"/>
      <c r="AI472"/>
    </row>
    <row r="473" spans="3:35" x14ac:dyDescent="0.35">
      <c r="C473" s="43"/>
      <c r="D473" s="43"/>
      <c r="E473" s="43"/>
      <c r="H473" s="1"/>
      <c r="I473" s="6"/>
      <c r="J473" s="6"/>
      <c r="K473" s="6"/>
      <c r="N473" s="49"/>
      <c r="O473" s="6"/>
      <c r="P473" s="6"/>
      <c r="Q473" s="6"/>
      <c r="AA473" s="51"/>
      <c r="AB473" s="51"/>
      <c r="AC473" s="51"/>
      <c r="AF473"/>
      <c r="AG473"/>
      <c r="AH473"/>
      <c r="AI473"/>
    </row>
    <row r="474" spans="3:35" x14ac:dyDescent="0.35">
      <c r="C474" s="43"/>
      <c r="D474" s="43"/>
      <c r="E474" s="43"/>
      <c r="H474" s="1"/>
      <c r="I474" s="6"/>
      <c r="J474" s="6"/>
      <c r="K474" s="6"/>
      <c r="N474" s="49"/>
      <c r="O474" s="6"/>
      <c r="P474" s="6"/>
      <c r="Q474" s="6"/>
      <c r="AA474" s="51"/>
      <c r="AB474" s="51"/>
      <c r="AC474" s="51"/>
      <c r="AF474"/>
      <c r="AG474"/>
      <c r="AH474"/>
      <c r="AI474"/>
    </row>
    <row r="475" spans="3:35" x14ac:dyDescent="0.35">
      <c r="C475" s="43"/>
      <c r="D475" s="43"/>
      <c r="E475" s="43"/>
      <c r="H475" s="1"/>
      <c r="I475" s="6"/>
      <c r="J475" s="6"/>
      <c r="K475" s="6"/>
      <c r="N475" s="49"/>
      <c r="O475" s="6"/>
      <c r="P475" s="6"/>
      <c r="Q475" s="6"/>
      <c r="AA475" s="51"/>
      <c r="AB475" s="51"/>
      <c r="AC475" s="51"/>
      <c r="AF475"/>
      <c r="AG475"/>
      <c r="AH475"/>
      <c r="AI475"/>
    </row>
    <row r="476" spans="3:35" x14ac:dyDescent="0.35">
      <c r="C476" s="43"/>
      <c r="D476" s="43"/>
      <c r="E476" s="43"/>
      <c r="H476" s="1"/>
      <c r="I476" s="6"/>
      <c r="J476" s="6"/>
      <c r="K476" s="6"/>
      <c r="N476" s="49"/>
      <c r="O476" s="6"/>
      <c r="P476" s="6"/>
      <c r="Q476" s="6"/>
      <c r="AA476" s="51"/>
      <c r="AB476" s="51"/>
      <c r="AC476" s="51"/>
      <c r="AF476"/>
      <c r="AG476"/>
      <c r="AH476"/>
      <c r="AI476"/>
    </row>
    <row r="477" spans="3:35" x14ac:dyDescent="0.35">
      <c r="C477" s="43"/>
      <c r="D477" s="43"/>
      <c r="E477" s="43"/>
      <c r="H477" s="1"/>
      <c r="I477" s="6"/>
      <c r="J477" s="6"/>
      <c r="K477" s="6"/>
      <c r="N477" s="49"/>
      <c r="O477" s="6"/>
      <c r="P477" s="6"/>
      <c r="Q477" s="6"/>
      <c r="AA477" s="51"/>
      <c r="AB477" s="51"/>
      <c r="AC477" s="51"/>
      <c r="AF477"/>
      <c r="AG477"/>
      <c r="AH477"/>
      <c r="AI477"/>
    </row>
    <row r="478" spans="3:35" x14ac:dyDescent="0.35">
      <c r="C478" s="43"/>
      <c r="D478" s="43"/>
      <c r="E478" s="43"/>
      <c r="H478" s="1"/>
      <c r="I478" s="6"/>
      <c r="J478" s="6"/>
      <c r="K478" s="6"/>
      <c r="N478" s="49"/>
      <c r="O478" s="6"/>
      <c r="P478" s="6"/>
      <c r="Q478" s="6"/>
      <c r="AA478" s="51"/>
      <c r="AB478" s="51"/>
      <c r="AC478" s="51"/>
      <c r="AF478"/>
      <c r="AG478"/>
      <c r="AH478"/>
      <c r="AI478"/>
    </row>
    <row r="479" spans="3:35" x14ac:dyDescent="0.35">
      <c r="C479" s="43"/>
      <c r="D479" s="43"/>
      <c r="E479" s="43"/>
      <c r="H479" s="1"/>
      <c r="I479" s="6"/>
      <c r="J479" s="6"/>
      <c r="K479" s="6"/>
      <c r="N479" s="49"/>
      <c r="O479" s="6"/>
      <c r="P479" s="6"/>
      <c r="Q479" s="6"/>
      <c r="AA479" s="51"/>
      <c r="AB479" s="51"/>
      <c r="AC479" s="51"/>
      <c r="AF479"/>
      <c r="AG479"/>
      <c r="AH479"/>
      <c r="AI479"/>
    </row>
    <row r="480" spans="3:35" x14ac:dyDescent="0.35">
      <c r="C480" s="43"/>
      <c r="D480" s="43"/>
      <c r="E480" s="43"/>
      <c r="H480" s="1"/>
      <c r="I480" s="6"/>
      <c r="J480" s="6"/>
      <c r="K480" s="6"/>
      <c r="N480" s="49"/>
      <c r="O480" s="6"/>
      <c r="P480" s="6"/>
      <c r="Q480" s="6"/>
      <c r="AA480" s="51"/>
      <c r="AB480" s="51"/>
      <c r="AC480" s="51"/>
      <c r="AF480"/>
      <c r="AG480"/>
      <c r="AH480"/>
      <c r="AI480"/>
    </row>
    <row r="481" spans="3:35" x14ac:dyDescent="0.35">
      <c r="C481" s="43"/>
      <c r="D481" s="43"/>
      <c r="E481" s="43"/>
      <c r="H481" s="1"/>
      <c r="I481" s="6"/>
      <c r="J481" s="6"/>
      <c r="K481" s="6"/>
      <c r="N481" s="49"/>
      <c r="O481" s="6"/>
      <c r="P481" s="6"/>
      <c r="Q481" s="6"/>
      <c r="AA481" s="51"/>
      <c r="AB481" s="51"/>
      <c r="AC481" s="51"/>
      <c r="AF481"/>
      <c r="AG481"/>
      <c r="AH481"/>
      <c r="AI481"/>
    </row>
    <row r="482" spans="3:35" x14ac:dyDescent="0.35">
      <c r="C482" s="43"/>
      <c r="D482" s="43"/>
      <c r="E482" s="43"/>
      <c r="H482" s="1"/>
      <c r="I482" s="6"/>
      <c r="J482" s="6"/>
      <c r="K482" s="6"/>
      <c r="N482" s="49"/>
      <c r="O482" s="6"/>
      <c r="P482" s="6"/>
      <c r="Q482" s="6"/>
      <c r="AA482" s="51"/>
      <c r="AB482" s="51"/>
      <c r="AC482" s="51"/>
      <c r="AF482"/>
      <c r="AG482"/>
      <c r="AH482"/>
      <c r="AI482"/>
    </row>
  </sheetData>
  <mergeCells count="8">
    <mergeCell ref="AF1:AI1"/>
    <mergeCell ref="AL1:AO1"/>
    <mergeCell ref="AR1:AU1"/>
    <mergeCell ref="B1:E1"/>
    <mergeCell ref="H1:K1"/>
    <mergeCell ref="N1:Q1"/>
    <mergeCell ref="T1:W1"/>
    <mergeCell ref="Z1:AC1"/>
  </mergeCells>
  <pageMargins left="0.511811024" right="0.511811024" top="0.78740157499999996" bottom="0.78740157499999996" header="0.31496062000000002" footer="0.3149606200000000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8A621E-F33F-47F8-85E6-476948C30096}">
  <dimension ref="A1:DL377"/>
  <sheetViews>
    <sheetView topLeftCell="BQ4" workbookViewId="0">
      <selection activeCell="BT4" sqref="BT4:BV4"/>
    </sheetView>
  </sheetViews>
  <sheetFormatPr defaultColWidth="8.81640625" defaultRowHeight="14.5" x14ac:dyDescent="0.35"/>
  <cols>
    <col min="1" max="1" width="5" bestFit="1" customWidth="1"/>
    <col min="2" max="2" width="10.453125" bestFit="1" customWidth="1"/>
    <col min="3" max="9" width="17.6328125" bestFit="1" customWidth="1"/>
    <col min="10" max="10" width="49.6328125" bestFit="1" customWidth="1"/>
    <col min="11" max="12" width="8.36328125" bestFit="1" customWidth="1"/>
    <col min="13" max="13" width="12.6328125" bestFit="1" customWidth="1"/>
    <col min="14" max="14" width="9.6328125" bestFit="1" customWidth="1"/>
    <col min="15" max="17" width="15.453125" bestFit="1" customWidth="1"/>
    <col min="18" max="19" width="16.453125" bestFit="1" customWidth="1"/>
    <col min="20" max="20" width="15.453125" bestFit="1" customWidth="1"/>
    <col min="21" max="22" width="16.453125" bestFit="1" customWidth="1"/>
    <col min="23" max="23" width="15.453125" bestFit="1" customWidth="1"/>
    <col min="24" max="26" width="16.453125" bestFit="1" customWidth="1"/>
    <col min="27" max="28" width="19.36328125" bestFit="1" customWidth="1"/>
    <col min="29" max="29" width="15.453125" bestFit="1" customWidth="1"/>
    <col min="30" max="32" width="16.453125" bestFit="1" customWidth="1"/>
    <col min="33" max="33" width="8.36328125" bestFit="1" customWidth="1"/>
    <col min="34" max="34" width="12.6328125" bestFit="1" customWidth="1"/>
    <col min="35" max="35" width="9.6328125" bestFit="1" customWidth="1"/>
    <col min="36" max="37" width="14" bestFit="1" customWidth="1"/>
    <col min="38" max="38" width="8.36328125" bestFit="1" customWidth="1"/>
    <col min="39" max="40" width="14" bestFit="1" customWidth="1"/>
    <col min="41" max="41" width="9.6328125" bestFit="1" customWidth="1"/>
    <col min="42" max="43" width="14" bestFit="1" customWidth="1"/>
    <col min="44" max="44" width="9.6328125" bestFit="1" customWidth="1"/>
    <col min="45" max="46" width="15.453125" bestFit="1" customWidth="1"/>
    <col min="47" max="47" width="9.6328125" bestFit="1" customWidth="1"/>
    <col min="48" max="48" width="16.453125" bestFit="1" customWidth="1"/>
    <col min="49" max="50" width="15.453125" bestFit="1" customWidth="1"/>
    <col min="51" max="52" width="16.453125" bestFit="1" customWidth="1"/>
    <col min="53" max="53" width="15.453125" bestFit="1" customWidth="1"/>
    <col min="54" max="55" width="16.453125" bestFit="1" customWidth="1"/>
    <col min="56" max="56" width="15.453125" bestFit="1" customWidth="1"/>
    <col min="57" max="65" width="14" bestFit="1" customWidth="1"/>
    <col min="66" max="66" width="17.6328125" bestFit="1" customWidth="1"/>
    <col min="67" max="67" width="22.6328125" bestFit="1" customWidth="1"/>
    <col min="68" max="68" width="16.453125" bestFit="1" customWidth="1"/>
    <col min="69" max="70" width="19.36328125" bestFit="1" customWidth="1"/>
    <col min="71" max="71" width="17.6328125" bestFit="1" customWidth="1"/>
    <col min="72" max="75" width="16.453125" bestFit="1" customWidth="1"/>
    <col min="76" max="77" width="15.453125" bestFit="1" customWidth="1"/>
    <col min="78" max="80" width="17.6328125" bestFit="1" customWidth="1"/>
    <col min="81" max="85" width="16.453125" bestFit="1" customWidth="1"/>
    <col min="86" max="86" width="15.453125" bestFit="1" customWidth="1"/>
    <col min="87" max="88" width="19.36328125" bestFit="1" customWidth="1"/>
    <col min="89" max="89" width="17.6328125" bestFit="1" customWidth="1"/>
    <col min="91" max="91" width="18.6328125" bestFit="1" customWidth="1"/>
    <col min="92" max="92" width="12.6328125" bestFit="1" customWidth="1"/>
    <col min="93" max="93" width="15.36328125" bestFit="1" customWidth="1"/>
    <col min="94" max="94" width="19.36328125" bestFit="1" customWidth="1"/>
    <col min="95" max="95" width="42.453125" bestFit="1" customWidth="1"/>
    <col min="96" max="96" width="16.6328125" bestFit="1" customWidth="1"/>
    <col min="98" max="98" width="19.36328125" bestFit="1" customWidth="1"/>
    <col min="99" max="99" width="42.453125" bestFit="1" customWidth="1"/>
    <col min="100" max="100" width="17.6328125" bestFit="1" customWidth="1"/>
    <col min="102" max="102" width="16.453125" bestFit="1" customWidth="1"/>
    <col min="103" max="103" width="15.453125" bestFit="1" customWidth="1"/>
    <col min="104" max="104" width="22.6328125" bestFit="1" customWidth="1"/>
    <col min="105" max="105" width="16.1796875" bestFit="1" customWidth="1"/>
    <col min="106" max="106" width="14" bestFit="1" customWidth="1"/>
    <col min="107" max="107" width="18.36328125" bestFit="1" customWidth="1"/>
    <col min="108" max="108" width="21" bestFit="1" customWidth="1"/>
    <col min="109" max="109" width="26.36328125" bestFit="1" customWidth="1"/>
    <col min="111" max="111" width="15" bestFit="1" customWidth="1"/>
    <col min="112" max="112" width="16.453125" bestFit="1" customWidth="1"/>
    <col min="113" max="113" width="15" bestFit="1" customWidth="1"/>
    <col min="114" max="114" width="16.453125" bestFit="1" customWidth="1"/>
    <col min="115" max="115" width="15" bestFit="1" customWidth="1"/>
    <col min="116" max="116" width="16.453125" bestFit="1" customWidth="1"/>
  </cols>
  <sheetData>
    <row r="1" spans="1:116" x14ac:dyDescent="0.35">
      <c r="C1" s="182"/>
      <c r="D1" s="182"/>
      <c r="E1" s="182"/>
      <c r="F1" s="182"/>
      <c r="G1" s="182"/>
      <c r="H1" s="182"/>
      <c r="I1" s="182"/>
      <c r="J1" s="182"/>
      <c r="K1" s="182"/>
      <c r="AG1" s="182"/>
      <c r="AH1" s="182"/>
      <c r="AI1" s="182"/>
      <c r="AJ1" s="182"/>
      <c r="AK1" s="182"/>
      <c r="AL1" s="182"/>
      <c r="AM1" s="185"/>
      <c r="AN1" s="185"/>
      <c r="AO1" s="185"/>
      <c r="BE1" s="182"/>
      <c r="BF1" s="182"/>
      <c r="BG1" s="182"/>
      <c r="BH1" s="182"/>
      <c r="BI1" s="182"/>
      <c r="BJ1" s="182"/>
      <c r="BK1" s="185"/>
      <c r="BL1" s="185"/>
      <c r="BM1" s="185"/>
      <c r="BN1" s="185"/>
      <c r="BO1" s="185"/>
      <c r="BP1" s="185"/>
      <c r="BZ1" s="182"/>
      <c r="CA1" s="182"/>
      <c r="CB1" s="182"/>
      <c r="CC1" s="182"/>
      <c r="CD1" s="182"/>
      <c r="CE1" s="182"/>
      <c r="CF1" s="182"/>
      <c r="CG1" s="182"/>
      <c r="CH1" s="182"/>
    </row>
    <row r="2" spans="1:116" x14ac:dyDescent="0.35">
      <c r="C2" s="182"/>
      <c r="D2" s="182"/>
      <c r="E2" s="182"/>
      <c r="F2" s="182"/>
      <c r="G2" s="182"/>
      <c r="H2" s="182"/>
      <c r="I2" s="182"/>
      <c r="J2" s="182"/>
      <c r="K2" s="182"/>
      <c r="L2" s="182"/>
      <c r="AG2" s="182"/>
      <c r="AH2" s="182"/>
      <c r="AI2" s="182"/>
      <c r="AJ2" s="182"/>
      <c r="AK2" s="182"/>
      <c r="AL2" s="182"/>
      <c r="AM2" s="185"/>
      <c r="AN2" s="185"/>
      <c r="AO2" s="185"/>
      <c r="BE2" s="182"/>
      <c r="BF2" s="182"/>
      <c r="BG2" s="182"/>
      <c r="BH2" s="182"/>
      <c r="BI2" s="182"/>
      <c r="BJ2" s="182"/>
      <c r="BK2" s="185"/>
      <c r="BL2" s="185"/>
      <c r="BM2" s="185"/>
      <c r="BN2" s="185"/>
      <c r="BO2" s="185"/>
      <c r="BP2" s="185"/>
      <c r="BZ2" s="182"/>
      <c r="CA2" s="182"/>
      <c r="CB2" s="182"/>
      <c r="CC2" s="182"/>
      <c r="CD2" s="182"/>
      <c r="CE2" s="182"/>
      <c r="CF2" s="182"/>
      <c r="CG2" s="182"/>
      <c r="CH2" s="182"/>
      <c r="CT2" s="185">
        <v>225727588.54929534</v>
      </c>
      <c r="CU2" s="185">
        <v>50789695.252923153</v>
      </c>
      <c r="CV2" s="185">
        <v>174937893.29637226</v>
      </c>
    </row>
    <row r="3" spans="1:116" ht="15" thickBot="1" x14ac:dyDescent="0.4">
      <c r="C3" s="186"/>
      <c r="D3" s="186"/>
      <c r="E3" s="186"/>
      <c r="F3" s="186"/>
      <c r="G3" s="186"/>
      <c r="H3" s="186"/>
      <c r="I3" s="186"/>
      <c r="J3" s="186"/>
      <c r="K3" s="186"/>
      <c r="L3" s="187"/>
      <c r="M3" s="187"/>
      <c r="N3" s="187"/>
      <c r="O3" s="187"/>
      <c r="P3" s="187"/>
      <c r="Q3" s="187"/>
      <c r="R3" s="188"/>
      <c r="S3" s="188"/>
      <c r="T3" s="188"/>
      <c r="U3" s="188"/>
      <c r="V3" s="188"/>
      <c r="W3" s="188"/>
      <c r="X3" s="188"/>
      <c r="Y3" s="188"/>
      <c r="Z3" s="188"/>
      <c r="AA3" s="188"/>
      <c r="AB3" s="188"/>
      <c r="AC3" s="188"/>
      <c r="AD3" s="189"/>
      <c r="AE3" s="189"/>
      <c r="AF3" s="189"/>
      <c r="AG3" s="186"/>
      <c r="AH3" s="186"/>
      <c r="AI3" s="186"/>
      <c r="AJ3" s="186"/>
      <c r="AK3" s="186"/>
      <c r="AL3" s="186"/>
      <c r="AM3" s="187"/>
      <c r="AN3" s="187"/>
      <c r="AO3" s="187"/>
      <c r="AP3" s="187"/>
      <c r="AQ3" s="187"/>
      <c r="AR3" s="187"/>
      <c r="AS3" s="188"/>
      <c r="AT3" s="188"/>
      <c r="AU3" s="188"/>
      <c r="AV3" s="188"/>
      <c r="AW3" s="188"/>
      <c r="AX3" s="188"/>
      <c r="AY3" s="188"/>
      <c r="AZ3" s="188"/>
      <c r="BA3" s="188"/>
      <c r="BB3" s="188"/>
      <c r="BC3" s="188"/>
      <c r="BD3" s="188"/>
      <c r="BE3" s="186"/>
      <c r="BF3" s="186"/>
      <c r="BG3" s="186"/>
      <c r="BH3" s="186"/>
      <c r="BI3" s="186"/>
      <c r="BJ3" s="186"/>
      <c r="BK3" s="187"/>
      <c r="BL3" s="187"/>
      <c r="BM3" s="187"/>
      <c r="BN3" s="187"/>
      <c r="BO3" s="187"/>
      <c r="BP3" s="187"/>
      <c r="BQ3" s="187"/>
      <c r="BR3" s="187"/>
      <c r="BS3" s="187"/>
      <c r="BT3" s="188"/>
      <c r="BU3" s="188"/>
      <c r="BV3" s="188"/>
      <c r="BW3" s="188"/>
      <c r="BX3" s="188"/>
      <c r="BY3" s="188"/>
      <c r="BZ3" s="186"/>
      <c r="CA3" s="186"/>
      <c r="CB3" s="186"/>
      <c r="CC3" s="186"/>
      <c r="CD3" s="186"/>
      <c r="CE3" s="186"/>
      <c r="CF3" s="186"/>
      <c r="CG3" s="186"/>
      <c r="CH3" s="186"/>
      <c r="CI3" s="187"/>
      <c r="CJ3" s="187"/>
      <c r="CK3" s="187"/>
    </row>
    <row r="4" spans="1:116" ht="16" thickBot="1" x14ac:dyDescent="0.4">
      <c r="C4" s="302" t="s">
        <v>609</v>
      </c>
      <c r="D4" s="303"/>
      <c r="E4" s="303"/>
      <c r="F4" s="191"/>
      <c r="G4" s="191" t="s">
        <v>610</v>
      </c>
      <c r="H4" s="191"/>
      <c r="I4" s="190"/>
      <c r="J4" s="190" t="s">
        <v>611</v>
      </c>
      <c r="K4" s="190"/>
      <c r="L4" s="304" t="s">
        <v>612</v>
      </c>
      <c r="M4" s="305"/>
      <c r="N4" s="312"/>
      <c r="O4" s="309" t="s">
        <v>613</v>
      </c>
      <c r="P4" s="310"/>
      <c r="Q4" s="311"/>
      <c r="R4" s="313" t="s">
        <v>614</v>
      </c>
      <c r="S4" s="314"/>
      <c r="T4" s="315"/>
      <c r="U4" s="299" t="s">
        <v>615</v>
      </c>
      <c r="V4" s="300"/>
      <c r="W4" s="301"/>
      <c r="X4" s="316" t="s">
        <v>616</v>
      </c>
      <c r="Y4" s="317"/>
      <c r="Z4" s="318"/>
      <c r="AA4" s="306" t="s">
        <v>617</v>
      </c>
      <c r="AB4" s="307"/>
      <c r="AC4" s="308"/>
      <c r="AD4" s="309" t="s">
        <v>618</v>
      </c>
      <c r="AE4" s="310"/>
      <c r="AF4" s="311"/>
      <c r="AG4" s="302" t="s">
        <v>619</v>
      </c>
      <c r="AH4" s="303"/>
      <c r="AI4" s="303"/>
      <c r="AJ4" s="192" t="s">
        <v>620</v>
      </c>
      <c r="AK4" s="192"/>
      <c r="AL4" s="192"/>
      <c r="AM4" s="304" t="s">
        <v>621</v>
      </c>
      <c r="AN4" s="305"/>
      <c r="AO4" s="312"/>
      <c r="AP4" s="309" t="s">
        <v>622</v>
      </c>
      <c r="AQ4" s="310"/>
      <c r="AR4" s="311"/>
      <c r="AS4" s="313" t="s">
        <v>623</v>
      </c>
      <c r="AT4" s="314"/>
      <c r="AU4" s="315"/>
      <c r="AV4" s="299" t="s">
        <v>624</v>
      </c>
      <c r="AW4" s="300"/>
      <c r="AX4" s="301"/>
      <c r="AY4" s="316" t="s">
        <v>625</v>
      </c>
      <c r="AZ4" s="317"/>
      <c r="BA4" s="318"/>
      <c r="BB4" s="306" t="s">
        <v>626</v>
      </c>
      <c r="BC4" s="307"/>
      <c r="BD4" s="308"/>
      <c r="BE4" s="302" t="s">
        <v>627</v>
      </c>
      <c r="BF4" s="303"/>
      <c r="BG4" s="303"/>
      <c r="BH4" s="319" t="s">
        <v>628</v>
      </c>
      <c r="BI4" s="319"/>
      <c r="BJ4" s="320"/>
      <c r="BK4" s="304" t="s">
        <v>629</v>
      </c>
      <c r="BL4" s="305"/>
      <c r="BM4" s="305"/>
      <c r="BN4" s="193"/>
      <c r="BO4" s="193" t="s">
        <v>630</v>
      </c>
      <c r="BP4" s="193"/>
      <c r="BQ4" s="194"/>
      <c r="BR4" s="195" t="s">
        <v>631</v>
      </c>
      <c r="BS4" s="194"/>
      <c r="BT4" s="296" t="s">
        <v>45</v>
      </c>
      <c r="BU4" s="297"/>
      <c r="BV4" s="298"/>
      <c r="BW4" s="299" t="s">
        <v>632</v>
      </c>
      <c r="BX4" s="300"/>
      <c r="BY4" s="301"/>
      <c r="BZ4" s="302" t="s">
        <v>633</v>
      </c>
      <c r="CA4" s="303"/>
      <c r="CB4" s="303"/>
      <c r="CC4" s="302" t="s">
        <v>634</v>
      </c>
      <c r="CD4" s="303"/>
      <c r="CE4" s="303"/>
      <c r="CF4" s="302" t="s">
        <v>635</v>
      </c>
      <c r="CG4" s="303"/>
      <c r="CH4" s="303"/>
      <c r="CI4" s="194"/>
      <c r="CJ4" s="195" t="s">
        <v>636</v>
      </c>
      <c r="CK4" s="194"/>
      <c r="CM4" s="196" t="s">
        <v>637</v>
      </c>
      <c r="CN4" s="196" t="s">
        <v>638</v>
      </c>
      <c r="CO4" s="196"/>
      <c r="CP4" s="194"/>
      <c r="CQ4" s="195" t="s">
        <v>639</v>
      </c>
      <c r="CR4" s="194"/>
      <c r="CT4" s="194"/>
      <c r="CU4" s="195" t="s">
        <v>640</v>
      </c>
      <c r="CV4" s="194"/>
      <c r="DG4" s="182" t="s">
        <v>641</v>
      </c>
      <c r="DH4" s="182" t="s">
        <v>642</v>
      </c>
      <c r="DI4" s="182" t="s">
        <v>643</v>
      </c>
      <c r="DJ4" s="182" t="s">
        <v>644</v>
      </c>
      <c r="DK4" s="182" t="s">
        <v>645</v>
      </c>
      <c r="DL4" s="182" t="s">
        <v>644</v>
      </c>
    </row>
    <row r="5" spans="1:116" x14ac:dyDescent="0.35">
      <c r="A5" t="s">
        <v>42</v>
      </c>
      <c r="B5" t="s">
        <v>646</v>
      </c>
      <c r="C5" s="197" t="s">
        <v>647</v>
      </c>
      <c r="D5" s="197" t="s">
        <v>49</v>
      </c>
      <c r="E5" s="197" t="s">
        <v>2</v>
      </c>
      <c r="F5" s="191" t="s">
        <v>647</v>
      </c>
      <c r="G5" s="191" t="s">
        <v>49</v>
      </c>
      <c r="H5" s="191" t="s">
        <v>2</v>
      </c>
      <c r="I5" s="198" t="s">
        <v>647</v>
      </c>
      <c r="J5" s="198" t="s">
        <v>49</v>
      </c>
      <c r="K5" s="198" t="s">
        <v>2</v>
      </c>
      <c r="L5" s="199" t="s">
        <v>647</v>
      </c>
      <c r="M5" s="200" t="s">
        <v>49</v>
      </c>
      <c r="N5" s="200" t="s">
        <v>2</v>
      </c>
      <c r="O5" s="201" t="s">
        <v>647</v>
      </c>
      <c r="P5" s="201" t="s">
        <v>49</v>
      </c>
      <c r="Q5" s="201" t="s">
        <v>2</v>
      </c>
      <c r="R5" s="202" t="s">
        <v>647</v>
      </c>
      <c r="S5" s="202" t="s">
        <v>49</v>
      </c>
      <c r="T5" s="202" t="s">
        <v>2</v>
      </c>
      <c r="U5" s="203" t="s">
        <v>647</v>
      </c>
      <c r="V5" s="203" t="s">
        <v>49</v>
      </c>
      <c r="W5" s="203" t="s">
        <v>2</v>
      </c>
      <c r="X5" s="204" t="s">
        <v>647</v>
      </c>
      <c r="Y5" s="204" t="s">
        <v>49</v>
      </c>
      <c r="Z5" s="204" t="s">
        <v>2</v>
      </c>
      <c r="AA5" s="205" t="s">
        <v>647</v>
      </c>
      <c r="AB5" s="205" t="s">
        <v>49</v>
      </c>
      <c r="AC5" s="205" t="s">
        <v>2</v>
      </c>
      <c r="AD5" s="206" t="s">
        <v>647</v>
      </c>
      <c r="AE5" s="207" t="s">
        <v>49</v>
      </c>
      <c r="AF5" s="207" t="s">
        <v>2</v>
      </c>
      <c r="AG5" s="197" t="s">
        <v>647</v>
      </c>
      <c r="AH5" s="197" t="s">
        <v>49</v>
      </c>
      <c r="AI5" s="197" t="s">
        <v>2</v>
      </c>
      <c r="AJ5" s="208" t="s">
        <v>647</v>
      </c>
      <c r="AK5" s="208" t="s">
        <v>49</v>
      </c>
      <c r="AL5" s="208" t="s">
        <v>2</v>
      </c>
      <c r="AM5" s="199" t="s">
        <v>647</v>
      </c>
      <c r="AN5" s="200" t="s">
        <v>49</v>
      </c>
      <c r="AO5" s="200" t="s">
        <v>2</v>
      </c>
      <c r="AP5" s="201" t="s">
        <v>647</v>
      </c>
      <c r="AQ5" s="201" t="s">
        <v>49</v>
      </c>
      <c r="AR5" s="201" t="s">
        <v>2</v>
      </c>
      <c r="AS5" s="202" t="s">
        <v>647</v>
      </c>
      <c r="AT5" s="202" t="s">
        <v>49</v>
      </c>
      <c r="AU5" s="202" t="s">
        <v>2</v>
      </c>
      <c r="AV5" s="203" t="s">
        <v>647</v>
      </c>
      <c r="AW5" s="203" t="s">
        <v>49</v>
      </c>
      <c r="AX5" s="203" t="s">
        <v>2</v>
      </c>
      <c r="AY5" s="204" t="s">
        <v>647</v>
      </c>
      <c r="AZ5" s="204" t="s">
        <v>49</v>
      </c>
      <c r="BA5" s="204" t="s">
        <v>2</v>
      </c>
      <c r="BB5" s="205" t="s">
        <v>647</v>
      </c>
      <c r="BC5" s="205" t="s">
        <v>49</v>
      </c>
      <c r="BD5" s="205" t="s">
        <v>2</v>
      </c>
      <c r="BE5" s="197" t="s">
        <v>647</v>
      </c>
      <c r="BF5" s="197" t="s">
        <v>49</v>
      </c>
      <c r="BG5" s="197" t="s">
        <v>2</v>
      </c>
      <c r="BH5" s="208" t="s">
        <v>647</v>
      </c>
      <c r="BI5" s="208" t="s">
        <v>49</v>
      </c>
      <c r="BJ5" s="208" t="s">
        <v>2</v>
      </c>
      <c r="BK5" s="199" t="s">
        <v>647</v>
      </c>
      <c r="BL5" s="200" t="s">
        <v>49</v>
      </c>
      <c r="BM5" s="200" t="s">
        <v>2</v>
      </c>
      <c r="BN5" s="193" t="s">
        <v>647</v>
      </c>
      <c r="BO5" s="193" t="s">
        <v>49</v>
      </c>
      <c r="BP5" s="193" t="s">
        <v>2</v>
      </c>
      <c r="BQ5" s="209" t="s">
        <v>647</v>
      </c>
      <c r="BR5" s="209" t="s">
        <v>49</v>
      </c>
      <c r="BS5" s="209" t="s">
        <v>2</v>
      </c>
      <c r="BT5" s="202" t="s">
        <v>647</v>
      </c>
      <c r="BU5" s="202" t="s">
        <v>49</v>
      </c>
      <c r="BV5" s="202" t="s">
        <v>2</v>
      </c>
      <c r="BW5" s="203" t="s">
        <v>647</v>
      </c>
      <c r="BX5" s="203" t="s">
        <v>49</v>
      </c>
      <c r="BY5" s="203" t="s">
        <v>2</v>
      </c>
      <c r="BZ5" s="197" t="s">
        <v>647</v>
      </c>
      <c r="CA5" s="197" t="s">
        <v>49</v>
      </c>
      <c r="CB5" s="197" t="s">
        <v>2</v>
      </c>
      <c r="CC5" s="197" t="s">
        <v>647</v>
      </c>
      <c r="CD5" s="197" t="s">
        <v>49</v>
      </c>
      <c r="CE5" s="197" t="s">
        <v>2</v>
      </c>
      <c r="CF5" s="197" t="s">
        <v>647</v>
      </c>
      <c r="CG5" s="197" t="s">
        <v>49</v>
      </c>
      <c r="CH5" s="197" t="s">
        <v>2</v>
      </c>
      <c r="CI5" s="209" t="s">
        <v>647</v>
      </c>
      <c r="CJ5" s="209" t="s">
        <v>49</v>
      </c>
      <c r="CK5" s="209" t="s">
        <v>2</v>
      </c>
      <c r="CM5" s="210"/>
      <c r="CP5" s="209" t="s">
        <v>647</v>
      </c>
      <c r="CQ5" s="209" t="s">
        <v>49</v>
      </c>
      <c r="CR5" s="209" t="s">
        <v>2</v>
      </c>
      <c r="CT5" s="209" t="s">
        <v>647</v>
      </c>
      <c r="CU5" s="209" t="s">
        <v>49</v>
      </c>
      <c r="CV5" s="209" t="s">
        <v>2</v>
      </c>
      <c r="CX5" s="211" t="s">
        <v>648</v>
      </c>
      <c r="CY5" s="211" t="s">
        <v>649</v>
      </c>
      <c r="CZ5" s="211" t="s">
        <v>630</v>
      </c>
      <c r="DA5" s="211" t="s">
        <v>45</v>
      </c>
      <c r="DB5" s="211" t="s">
        <v>650</v>
      </c>
      <c r="DC5" s="211" t="s">
        <v>633</v>
      </c>
      <c r="DD5" s="211" t="s">
        <v>634</v>
      </c>
      <c r="DE5" s="211" t="s">
        <v>651</v>
      </c>
      <c r="DG5" s="182">
        <v>9496</v>
      </c>
      <c r="DH5" s="182" t="s">
        <v>652</v>
      </c>
      <c r="DI5" s="182"/>
      <c r="DJ5" s="182" t="s">
        <v>653</v>
      </c>
      <c r="DK5" s="182"/>
      <c r="DL5" s="182"/>
    </row>
    <row r="6" spans="1:116" x14ac:dyDescent="0.35">
      <c r="A6">
        <v>2024</v>
      </c>
      <c r="B6" s="212" t="s">
        <v>75</v>
      </c>
      <c r="C6" s="213">
        <v>78185703.694697693</v>
      </c>
      <c r="D6" s="214">
        <v>0</v>
      </c>
      <c r="E6" s="214">
        <v>78185703.694697693</v>
      </c>
      <c r="F6" s="191">
        <v>139154656.882303</v>
      </c>
      <c r="G6" s="191">
        <v>43042271.227448396</v>
      </c>
      <c r="H6" s="191">
        <v>96112385.654854596</v>
      </c>
      <c r="I6" s="214">
        <v>6600739.1600000001</v>
      </c>
      <c r="J6" s="214">
        <v>6600739.1600000001</v>
      </c>
      <c r="K6" s="214">
        <v>0</v>
      </c>
      <c r="L6" s="215">
        <v>0</v>
      </c>
      <c r="M6" s="215">
        <v>0</v>
      </c>
      <c r="N6" s="215">
        <v>0</v>
      </c>
      <c r="O6" s="193">
        <v>0</v>
      </c>
      <c r="P6" s="193">
        <v>0</v>
      </c>
      <c r="Q6" s="193">
        <v>0</v>
      </c>
      <c r="R6" s="216">
        <v>0</v>
      </c>
      <c r="S6" s="216">
        <v>0</v>
      </c>
      <c r="T6" s="216">
        <v>0</v>
      </c>
      <c r="U6" s="217">
        <v>0</v>
      </c>
      <c r="V6" s="217">
        <v>0</v>
      </c>
      <c r="W6" s="217">
        <v>0</v>
      </c>
      <c r="X6" s="214">
        <v>0</v>
      </c>
      <c r="Y6" s="214">
        <v>0</v>
      </c>
      <c r="Z6" s="214">
        <v>0</v>
      </c>
      <c r="AA6" s="218">
        <v>0</v>
      </c>
      <c r="AB6" s="218">
        <v>0</v>
      </c>
      <c r="AC6" s="218">
        <v>0</v>
      </c>
      <c r="AD6" s="193">
        <v>0</v>
      </c>
      <c r="AE6" s="193">
        <v>0</v>
      </c>
      <c r="AF6" s="193">
        <v>0</v>
      </c>
      <c r="AG6" s="214">
        <v>0</v>
      </c>
      <c r="AH6" s="214">
        <v>0</v>
      </c>
      <c r="AI6" s="214">
        <v>0</v>
      </c>
      <c r="AJ6" s="191">
        <v>691374.34380473895</v>
      </c>
      <c r="AK6" s="191">
        <v>691374.34380473895</v>
      </c>
      <c r="AL6" s="191">
        <v>0</v>
      </c>
      <c r="AM6" s="215">
        <v>105631.06462962501</v>
      </c>
      <c r="AN6" s="215">
        <v>105631.06462962501</v>
      </c>
      <c r="AO6" s="215">
        <v>0</v>
      </c>
      <c r="AP6" s="193">
        <v>181124.44823457301</v>
      </c>
      <c r="AQ6" s="193">
        <v>181124.44823457301</v>
      </c>
      <c r="AR6" s="193">
        <v>0</v>
      </c>
      <c r="AS6" s="216">
        <v>1711955.5286915901</v>
      </c>
      <c r="AT6" s="216">
        <v>1711955.5286915901</v>
      </c>
      <c r="AU6" s="216">
        <v>0</v>
      </c>
      <c r="AV6" s="217">
        <v>0</v>
      </c>
      <c r="AW6" s="217">
        <v>0</v>
      </c>
      <c r="AX6" s="217">
        <v>0</v>
      </c>
      <c r="AY6" s="214">
        <v>0</v>
      </c>
      <c r="AZ6" s="214">
        <v>0</v>
      </c>
      <c r="BA6" s="214">
        <v>0</v>
      </c>
      <c r="BB6" s="218">
        <v>0</v>
      </c>
      <c r="BC6" s="218">
        <v>0</v>
      </c>
      <c r="BD6" s="218">
        <v>0</v>
      </c>
      <c r="BE6" s="214">
        <v>517324.77342237002</v>
      </c>
      <c r="BF6" s="214">
        <v>315764.61408688501</v>
      </c>
      <c r="BG6" s="214">
        <v>201560.15933548502</v>
      </c>
      <c r="BH6" s="191">
        <v>833146.41273320303</v>
      </c>
      <c r="BI6" s="191">
        <v>519335.029695292</v>
      </c>
      <c r="BJ6" s="191">
        <v>313811.38303791103</v>
      </c>
      <c r="BK6" s="215">
        <v>436017.62613913597</v>
      </c>
      <c r="BL6" s="215">
        <v>311585.2216925766</v>
      </c>
      <c r="BM6" s="215">
        <v>124432.40444655938</v>
      </c>
      <c r="BN6" s="193">
        <v>0</v>
      </c>
      <c r="BO6" s="193">
        <v>0</v>
      </c>
      <c r="BP6" s="193">
        <v>0</v>
      </c>
      <c r="BQ6" s="219">
        <v>228417673.93465587</v>
      </c>
      <c r="BR6" s="219">
        <v>53479780.638283677</v>
      </c>
      <c r="BS6" s="219">
        <v>174937893.29637226</v>
      </c>
      <c r="BT6" s="216">
        <v>0</v>
      </c>
      <c r="BU6" s="216">
        <v>0</v>
      </c>
      <c r="BV6" s="216">
        <v>0</v>
      </c>
      <c r="BW6" s="217">
        <v>0</v>
      </c>
      <c r="BX6" s="217">
        <v>0</v>
      </c>
      <c r="BY6" s="217">
        <v>0</v>
      </c>
      <c r="BZ6" s="214">
        <v>0</v>
      </c>
      <c r="CA6" s="214">
        <v>0</v>
      </c>
      <c r="CB6" s="214">
        <v>0</v>
      </c>
      <c r="CC6" s="214">
        <v>0</v>
      </c>
      <c r="CD6" s="214">
        <v>0</v>
      </c>
      <c r="CE6" s="214">
        <v>0</v>
      </c>
      <c r="CF6" s="214">
        <v>0</v>
      </c>
      <c r="CG6" s="214">
        <v>0</v>
      </c>
      <c r="CH6" s="214">
        <v>0</v>
      </c>
      <c r="CI6" s="219">
        <v>228417673.93465587</v>
      </c>
      <c r="CJ6" s="219">
        <v>53479780.638283677</v>
      </c>
      <c r="CK6" s="219">
        <v>174937893.29637226</v>
      </c>
      <c r="CM6" s="220">
        <v>60440556227.578903</v>
      </c>
      <c r="CN6">
        <v>0.37792119760544057</v>
      </c>
      <c r="CP6" s="219">
        <v>0</v>
      </c>
      <c r="CQ6" s="219">
        <v>0</v>
      </c>
      <c r="CR6" s="219">
        <v>0</v>
      </c>
      <c r="CT6" s="219">
        <v>225727588.54929537</v>
      </c>
      <c r="CU6" s="219">
        <v>50789695.252923153</v>
      </c>
      <c r="CV6" s="219">
        <v>174937893.29637226</v>
      </c>
      <c r="CX6" s="221">
        <v>187363981.34</v>
      </c>
      <c r="CY6" s="33">
        <v>0</v>
      </c>
      <c r="CZ6" s="33">
        <v>416917500</v>
      </c>
      <c r="DA6" s="33">
        <v>0</v>
      </c>
      <c r="DB6" s="33">
        <v>0</v>
      </c>
      <c r="DC6" s="33">
        <v>0</v>
      </c>
      <c r="DD6" s="33">
        <v>0</v>
      </c>
      <c r="DE6" s="33">
        <v>0</v>
      </c>
      <c r="DG6" s="221">
        <v>78185703.694697693</v>
      </c>
      <c r="DH6" s="221">
        <v>139154656.882303</v>
      </c>
      <c r="DI6" s="221">
        <v>6600739.1600000001</v>
      </c>
      <c r="DJ6" s="221">
        <v>223941099.73700067</v>
      </c>
      <c r="DK6" s="221">
        <v>4476574.1976552363</v>
      </c>
      <c r="DL6" s="33">
        <v>228417673.9346559</v>
      </c>
    </row>
    <row r="7" spans="1:116" x14ac:dyDescent="0.35">
      <c r="A7">
        <v>2024</v>
      </c>
      <c r="B7" s="1">
        <v>45351</v>
      </c>
      <c r="C7" s="213">
        <v>78628373.898090005</v>
      </c>
      <c r="D7" s="214">
        <v>0</v>
      </c>
      <c r="E7" s="214">
        <v>78628373.898090005</v>
      </c>
      <c r="F7" s="191">
        <v>141503285.41470399</v>
      </c>
      <c r="G7" s="191">
        <v>45998767.400448598</v>
      </c>
      <c r="H7" s="191">
        <v>95504518.014255404</v>
      </c>
      <c r="I7" s="214">
        <v>13429291.85</v>
      </c>
      <c r="J7" s="214">
        <v>13429291.85</v>
      </c>
      <c r="K7" s="214">
        <v>0</v>
      </c>
      <c r="L7" s="215">
        <v>0</v>
      </c>
      <c r="M7" s="215">
        <v>0</v>
      </c>
      <c r="N7" s="215">
        <v>0</v>
      </c>
      <c r="O7" s="193">
        <v>0</v>
      </c>
      <c r="P7" s="193">
        <v>0</v>
      </c>
      <c r="Q7" s="193">
        <v>0</v>
      </c>
      <c r="R7" s="216">
        <v>0</v>
      </c>
      <c r="S7" s="216">
        <v>0</v>
      </c>
      <c r="T7" s="216">
        <v>0</v>
      </c>
      <c r="U7" s="217">
        <v>0</v>
      </c>
      <c r="V7" s="217">
        <v>0</v>
      </c>
      <c r="W7" s="217">
        <v>0</v>
      </c>
      <c r="X7" s="214">
        <v>0</v>
      </c>
      <c r="Y7" s="214">
        <v>0</v>
      </c>
      <c r="Z7" s="214">
        <v>0</v>
      </c>
      <c r="AA7" s="218">
        <v>0</v>
      </c>
      <c r="AB7" s="218">
        <v>0</v>
      </c>
      <c r="AC7" s="218">
        <v>0</v>
      </c>
      <c r="AD7" s="193">
        <v>0</v>
      </c>
      <c r="AE7" s="193">
        <v>0</v>
      </c>
      <c r="AF7" s="193">
        <v>0</v>
      </c>
      <c r="AG7" s="214">
        <v>0</v>
      </c>
      <c r="AH7" s="214">
        <v>0</v>
      </c>
      <c r="AI7" s="214">
        <v>0</v>
      </c>
      <c r="AJ7" s="191">
        <v>695991.43925045803</v>
      </c>
      <c r="AK7" s="191">
        <v>695991.43925045803</v>
      </c>
      <c r="AL7" s="191">
        <v>0</v>
      </c>
      <c r="AM7" s="215">
        <v>106336.48378756399</v>
      </c>
      <c r="AN7" s="215">
        <v>106336.48378756399</v>
      </c>
      <c r="AO7" s="215">
        <v>0</v>
      </c>
      <c r="AP7" s="193">
        <v>182316.94612901099</v>
      </c>
      <c r="AQ7" s="193">
        <v>182316.94612901099</v>
      </c>
      <c r="AR7" s="193">
        <v>0</v>
      </c>
      <c r="AS7" s="216">
        <v>1711955.5286915901</v>
      </c>
      <c r="AT7" s="216">
        <v>1711955.5286915901</v>
      </c>
      <c r="AU7" s="216">
        <v>0</v>
      </c>
      <c r="AV7" s="217">
        <v>12212431.064470001</v>
      </c>
      <c r="AW7" s="217">
        <v>6229125</v>
      </c>
      <c r="AX7" s="217">
        <v>5983306.0644700006</v>
      </c>
      <c r="AY7" s="214">
        <v>0</v>
      </c>
      <c r="AZ7" s="214">
        <v>0</v>
      </c>
      <c r="BA7" s="214">
        <v>0</v>
      </c>
      <c r="BB7" s="218">
        <v>0</v>
      </c>
      <c r="BC7" s="218">
        <v>0</v>
      </c>
      <c r="BD7" s="218">
        <v>0</v>
      </c>
      <c r="BE7" s="214">
        <v>515325.13117194897</v>
      </c>
      <c r="BF7" s="214">
        <v>315825.86571486102</v>
      </c>
      <c r="BG7" s="214">
        <v>199499.26545708795</v>
      </c>
      <c r="BH7" s="191">
        <v>830230.84646217001</v>
      </c>
      <c r="BI7" s="191">
        <v>519435.76965985697</v>
      </c>
      <c r="BJ7" s="191">
        <v>310795.07680231304</v>
      </c>
      <c r="BK7" s="215">
        <v>436372.46409462299</v>
      </c>
      <c r="BL7" s="215">
        <v>312385.05037413927</v>
      </c>
      <c r="BM7" s="215">
        <v>123987.41372048372</v>
      </c>
      <c r="BN7" s="193">
        <v>9472693.3000000007</v>
      </c>
      <c r="BO7" s="193">
        <v>0</v>
      </c>
      <c r="BP7" s="193">
        <v>9472693.3000000007</v>
      </c>
      <c r="BQ7" s="219">
        <v>259724604.36685136</v>
      </c>
      <c r="BR7" s="219">
        <v>69501431.334056079</v>
      </c>
      <c r="BS7" s="219">
        <v>190223173.03279531</v>
      </c>
      <c r="BT7" s="216">
        <v>0</v>
      </c>
      <c r="BU7" s="216">
        <v>0</v>
      </c>
      <c r="BV7" s="216">
        <v>0</v>
      </c>
      <c r="BW7" s="217">
        <v>0</v>
      </c>
      <c r="BX7" s="217">
        <v>0</v>
      </c>
      <c r="BY7" s="217">
        <v>0</v>
      </c>
      <c r="BZ7" s="214">
        <v>0</v>
      </c>
      <c r="CA7" s="214">
        <v>0</v>
      </c>
      <c r="CB7" s="214">
        <v>0</v>
      </c>
      <c r="CC7" s="214">
        <v>0</v>
      </c>
      <c r="CD7" s="214">
        <v>0</v>
      </c>
      <c r="CE7" s="214">
        <v>0</v>
      </c>
      <c r="CF7" s="214">
        <v>0</v>
      </c>
      <c r="CG7" s="214">
        <v>0</v>
      </c>
      <c r="CH7" s="214">
        <v>0</v>
      </c>
      <c r="CI7" s="219">
        <v>259724604.36685136</v>
      </c>
      <c r="CJ7" s="219">
        <v>69501431.334056079</v>
      </c>
      <c r="CK7" s="219">
        <v>190223173.03279531</v>
      </c>
      <c r="CM7" s="220">
        <v>64369192382.371529</v>
      </c>
      <c r="CN7">
        <v>0.40349209731265923</v>
      </c>
      <c r="CP7" s="219">
        <v>0</v>
      </c>
      <c r="CQ7" s="219">
        <v>0</v>
      </c>
      <c r="CR7" s="219">
        <v>0</v>
      </c>
      <c r="CT7" s="219">
        <v>257028003.96899271</v>
      </c>
      <c r="CU7" s="219">
        <v>66804830.93619746</v>
      </c>
      <c r="CV7" s="219">
        <v>190223173.03279531</v>
      </c>
      <c r="CX7" s="221">
        <v>608623752.77999997</v>
      </c>
      <c r="CY7" s="33">
        <v>0</v>
      </c>
      <c r="CZ7" s="33">
        <v>0</v>
      </c>
      <c r="DA7" s="33">
        <v>0</v>
      </c>
      <c r="DB7" s="33">
        <v>0</v>
      </c>
      <c r="DC7" s="33">
        <v>0</v>
      </c>
      <c r="DD7" s="33">
        <v>0</v>
      </c>
      <c r="DE7" s="33">
        <v>0</v>
      </c>
      <c r="DG7" s="221">
        <v>78628373.898090005</v>
      </c>
      <c r="DH7" s="221">
        <v>141503285.41470399</v>
      </c>
      <c r="DI7" s="221">
        <v>13429291.85</v>
      </c>
      <c r="DJ7" s="221">
        <v>233560951.16279399</v>
      </c>
      <c r="DK7" s="221">
        <v>16690959.904057365</v>
      </c>
      <c r="DL7" s="33">
        <v>250251911.06685135</v>
      </c>
    </row>
    <row r="8" spans="1:116" x14ac:dyDescent="0.35">
      <c r="A8">
        <v>2024</v>
      </c>
      <c r="B8" s="1">
        <v>45382</v>
      </c>
      <c r="C8" s="213">
        <v>79156425.760675505</v>
      </c>
      <c r="D8" s="214">
        <v>0</v>
      </c>
      <c r="E8" s="214">
        <v>79156425.760675505</v>
      </c>
      <c r="F8" s="191">
        <v>143965677.11218801</v>
      </c>
      <c r="G8" s="191">
        <v>47023733.1489821</v>
      </c>
      <c r="H8" s="191">
        <v>96941943.963205904</v>
      </c>
      <c r="I8" s="214">
        <v>13370036.32</v>
      </c>
      <c r="J8" s="214">
        <v>13370036.32</v>
      </c>
      <c r="K8" s="214">
        <v>0</v>
      </c>
      <c r="L8" s="215">
        <v>0</v>
      </c>
      <c r="M8" s="215">
        <v>0</v>
      </c>
      <c r="N8" s="215">
        <v>0</v>
      </c>
      <c r="O8" s="193">
        <v>0</v>
      </c>
      <c r="P8" s="193">
        <v>0</v>
      </c>
      <c r="Q8" s="193">
        <v>0</v>
      </c>
      <c r="R8" s="216">
        <v>0</v>
      </c>
      <c r="S8" s="216">
        <v>0</v>
      </c>
      <c r="T8" s="216">
        <v>0</v>
      </c>
      <c r="U8" s="217">
        <v>0</v>
      </c>
      <c r="V8" s="217">
        <v>0</v>
      </c>
      <c r="W8" s="217">
        <v>0</v>
      </c>
      <c r="X8" s="214">
        <v>0</v>
      </c>
      <c r="Y8" s="214">
        <v>0</v>
      </c>
      <c r="Z8" s="214">
        <v>0</v>
      </c>
      <c r="AA8" s="218">
        <v>0</v>
      </c>
      <c r="AB8" s="218">
        <v>0</v>
      </c>
      <c r="AC8" s="218">
        <v>0</v>
      </c>
      <c r="AD8" s="193">
        <v>0</v>
      </c>
      <c r="AE8" s="193">
        <v>0</v>
      </c>
      <c r="AF8" s="193">
        <v>0</v>
      </c>
      <c r="AG8" s="214">
        <v>0</v>
      </c>
      <c r="AH8" s="214">
        <v>0</v>
      </c>
      <c r="AI8" s="214">
        <v>0</v>
      </c>
      <c r="AJ8" s="191">
        <v>699799.35302012297</v>
      </c>
      <c r="AK8" s="191">
        <v>699799.35302012297</v>
      </c>
      <c r="AL8" s="191">
        <v>0</v>
      </c>
      <c r="AM8" s="215">
        <v>106918.272783803</v>
      </c>
      <c r="AN8" s="215">
        <v>106918.272783803</v>
      </c>
      <c r="AO8" s="215">
        <v>0</v>
      </c>
      <c r="AP8" s="193">
        <v>183300.44954710401</v>
      </c>
      <c r="AQ8" s="193">
        <v>183300.44954710401</v>
      </c>
      <c r="AR8" s="193">
        <v>0</v>
      </c>
      <c r="AS8" s="216">
        <v>1711955.5286915901</v>
      </c>
      <c r="AT8" s="216">
        <v>1711955.5286915901</v>
      </c>
      <c r="AU8" s="216">
        <v>0</v>
      </c>
      <c r="AV8" s="217">
        <v>0</v>
      </c>
      <c r="AW8" s="217">
        <v>0</v>
      </c>
      <c r="AX8" s="217">
        <v>0</v>
      </c>
      <c r="AY8" s="214">
        <v>0</v>
      </c>
      <c r="AZ8" s="214">
        <v>0</v>
      </c>
      <c r="BA8" s="214">
        <v>0</v>
      </c>
      <c r="BB8" s="218">
        <v>0</v>
      </c>
      <c r="BC8" s="218">
        <v>0</v>
      </c>
      <c r="BD8" s="218">
        <v>0</v>
      </c>
      <c r="BE8" s="214">
        <v>500651.29475516401</v>
      </c>
      <c r="BF8" s="214">
        <v>315952.78188622999</v>
      </c>
      <c r="BG8" s="214">
        <v>184698.51286893402</v>
      </c>
      <c r="BH8" s="191">
        <v>807570.40009019605</v>
      </c>
      <c r="BI8" s="191">
        <v>519644.507468611</v>
      </c>
      <c r="BJ8" s="191">
        <v>287925.89262158505</v>
      </c>
      <c r="BK8" s="215">
        <v>428680.05517236399</v>
      </c>
      <c r="BL8" s="215">
        <v>313316.80250228592</v>
      </c>
      <c r="BM8" s="215">
        <v>115363.25267007807</v>
      </c>
      <c r="BN8" s="193">
        <v>0</v>
      </c>
      <c r="BO8" s="193">
        <v>0</v>
      </c>
      <c r="BP8" s="193">
        <v>0</v>
      </c>
      <c r="BQ8" s="219">
        <v>240931014.54692388</v>
      </c>
      <c r="BR8" s="219">
        <v>64244657.164881848</v>
      </c>
      <c r="BS8" s="219">
        <v>176686357.38204202</v>
      </c>
      <c r="BT8" s="216">
        <v>0</v>
      </c>
      <c r="BU8" s="216">
        <v>0</v>
      </c>
      <c r="BV8" s="216">
        <v>0</v>
      </c>
      <c r="BW8" s="217">
        <v>0</v>
      </c>
      <c r="BX8" s="217">
        <v>0</v>
      </c>
      <c r="BY8" s="217">
        <v>0</v>
      </c>
      <c r="BZ8" s="214">
        <v>0</v>
      </c>
      <c r="CA8" s="214">
        <v>0</v>
      </c>
      <c r="CB8" s="214">
        <v>0</v>
      </c>
      <c r="CC8" s="214">
        <v>0</v>
      </c>
      <c r="CD8" s="214">
        <v>0</v>
      </c>
      <c r="CE8" s="214">
        <v>0</v>
      </c>
      <c r="CF8" s="214">
        <v>0</v>
      </c>
      <c r="CG8" s="214">
        <v>0</v>
      </c>
      <c r="CH8" s="214">
        <v>0</v>
      </c>
      <c r="CI8" s="219">
        <v>240931014.54692388</v>
      </c>
      <c r="CJ8" s="219">
        <v>64244657.164881848</v>
      </c>
      <c r="CK8" s="219">
        <v>176686357.38204202</v>
      </c>
      <c r="CM8" s="220">
        <v>68553189887.225677</v>
      </c>
      <c r="CN8">
        <v>0.35145120882525027</v>
      </c>
      <c r="CP8" s="219">
        <v>0</v>
      </c>
      <c r="CQ8" s="219">
        <v>0</v>
      </c>
      <c r="CR8" s="219">
        <v>0</v>
      </c>
      <c r="CT8" s="219">
        <v>238229040.94288123</v>
      </c>
      <c r="CU8" s="219">
        <v>61542683.560839228</v>
      </c>
      <c r="CV8" s="219">
        <v>176686357.38204202</v>
      </c>
      <c r="CX8" s="221">
        <v>617517047.69000006</v>
      </c>
      <c r="CY8" s="33">
        <v>0</v>
      </c>
      <c r="CZ8" s="33">
        <v>0</v>
      </c>
      <c r="DA8" s="33">
        <v>0</v>
      </c>
      <c r="DB8" s="33">
        <v>0</v>
      </c>
      <c r="DC8" s="33">
        <v>0</v>
      </c>
      <c r="DD8" s="33">
        <v>0</v>
      </c>
      <c r="DE8" s="33">
        <v>0</v>
      </c>
      <c r="DG8" s="221">
        <v>79156425.760675505</v>
      </c>
      <c r="DH8" s="221">
        <v>143965677.11218801</v>
      </c>
      <c r="DI8" s="221">
        <v>13370036.32</v>
      </c>
      <c r="DJ8" s="221">
        <v>236492139.19286352</v>
      </c>
      <c r="DK8" s="221">
        <v>4438875.3540603444</v>
      </c>
      <c r="DL8" s="33">
        <v>240931014.54692388</v>
      </c>
    </row>
    <row r="9" spans="1:116" x14ac:dyDescent="0.35">
      <c r="A9">
        <v>2024</v>
      </c>
      <c r="B9" s="1">
        <v>45412</v>
      </c>
      <c r="C9" s="213">
        <v>79421824.392794102</v>
      </c>
      <c r="D9" s="214">
        <v>0</v>
      </c>
      <c r="E9" s="214">
        <v>79421824.392794102</v>
      </c>
      <c r="F9" s="191">
        <v>146870276.129262</v>
      </c>
      <c r="G9" s="191">
        <v>48200064.1342877</v>
      </c>
      <c r="H9" s="191">
        <v>98670211.9949743</v>
      </c>
      <c r="I9" s="214">
        <v>49533127.109999999</v>
      </c>
      <c r="J9" s="214">
        <v>49533127.109999999</v>
      </c>
      <c r="K9" s="214">
        <v>0</v>
      </c>
      <c r="L9" s="215">
        <v>0</v>
      </c>
      <c r="M9" s="215">
        <v>0</v>
      </c>
      <c r="N9" s="215">
        <v>0</v>
      </c>
      <c r="O9" s="193">
        <v>0</v>
      </c>
      <c r="P9" s="193">
        <v>0</v>
      </c>
      <c r="Q9" s="193">
        <v>0</v>
      </c>
      <c r="R9" s="216">
        <v>0</v>
      </c>
      <c r="S9" s="216">
        <v>0</v>
      </c>
      <c r="T9" s="216">
        <v>0</v>
      </c>
      <c r="U9" s="217">
        <v>0</v>
      </c>
      <c r="V9" s="217">
        <v>0</v>
      </c>
      <c r="W9" s="217">
        <v>0</v>
      </c>
      <c r="X9" s="214">
        <v>0</v>
      </c>
      <c r="Y9" s="214">
        <v>0</v>
      </c>
      <c r="Z9" s="214">
        <v>0</v>
      </c>
      <c r="AA9" s="218">
        <v>0</v>
      </c>
      <c r="AB9" s="218">
        <v>0</v>
      </c>
      <c r="AC9" s="218">
        <v>0</v>
      </c>
      <c r="AD9" s="193">
        <v>0</v>
      </c>
      <c r="AE9" s="193">
        <v>0</v>
      </c>
      <c r="AF9" s="193">
        <v>0</v>
      </c>
      <c r="AG9" s="214">
        <v>0</v>
      </c>
      <c r="AH9" s="214">
        <v>0</v>
      </c>
      <c r="AI9" s="214">
        <v>0</v>
      </c>
      <c r="AJ9" s="191">
        <v>703750.06355614902</v>
      </c>
      <c r="AK9" s="191">
        <v>703750.06355614902</v>
      </c>
      <c r="AL9" s="191">
        <v>0</v>
      </c>
      <c r="AM9" s="215">
        <v>107521.878867401</v>
      </c>
      <c r="AN9" s="215">
        <v>107521.878867401</v>
      </c>
      <c r="AO9" s="215">
        <v>0</v>
      </c>
      <c r="AP9" s="193">
        <v>184320.83434337599</v>
      </c>
      <c r="AQ9" s="193">
        <v>184320.83434337599</v>
      </c>
      <c r="AR9" s="193">
        <v>0</v>
      </c>
      <c r="AS9" s="216">
        <v>1711955.5286915901</v>
      </c>
      <c r="AT9" s="216">
        <v>1711955.5286915901</v>
      </c>
      <c r="AU9" s="216">
        <v>0</v>
      </c>
      <c r="AV9" s="217">
        <v>0</v>
      </c>
      <c r="AW9" s="217">
        <v>0</v>
      </c>
      <c r="AX9" s="217">
        <v>0</v>
      </c>
      <c r="AY9" s="214">
        <v>0</v>
      </c>
      <c r="AZ9" s="214">
        <v>0</v>
      </c>
      <c r="BA9" s="214">
        <v>0</v>
      </c>
      <c r="BB9" s="218">
        <v>5906547.5365422703</v>
      </c>
      <c r="BC9" s="218">
        <v>0</v>
      </c>
      <c r="BD9" s="218">
        <v>5906547.5365422703</v>
      </c>
      <c r="BE9" s="214">
        <v>511576.32696479198</v>
      </c>
      <c r="BF9" s="214">
        <v>316104.651485565</v>
      </c>
      <c r="BG9" s="214">
        <v>195471.67547922698</v>
      </c>
      <c r="BH9" s="191">
        <v>824803.91720582603</v>
      </c>
      <c r="BI9" s="191">
        <v>519894.28594080801</v>
      </c>
      <c r="BJ9" s="191">
        <v>304909.63126501802</v>
      </c>
      <c r="BK9" s="215">
        <v>435082.68564752</v>
      </c>
      <c r="BL9" s="215">
        <v>314002.96742958413</v>
      </c>
      <c r="BM9" s="215">
        <v>121079.71821793588</v>
      </c>
      <c r="BN9" s="193">
        <v>0</v>
      </c>
      <c r="BO9" s="193">
        <v>0</v>
      </c>
      <c r="BP9" s="193">
        <v>0</v>
      </c>
      <c r="BQ9" s="219">
        <v>286210786.40387505</v>
      </c>
      <c r="BR9" s="219">
        <v>101590741.45460217</v>
      </c>
      <c r="BS9" s="219">
        <v>184620044.94927284</v>
      </c>
      <c r="BT9" s="216">
        <v>0</v>
      </c>
      <c r="BU9" s="216">
        <v>0</v>
      </c>
      <c r="BV9" s="216">
        <v>0</v>
      </c>
      <c r="BW9" s="217">
        <v>0</v>
      </c>
      <c r="BX9" s="217">
        <v>0</v>
      </c>
      <c r="BY9" s="217">
        <v>0</v>
      </c>
      <c r="BZ9" s="214">
        <v>0</v>
      </c>
      <c r="CA9" s="214">
        <v>0</v>
      </c>
      <c r="CB9" s="214">
        <v>0</v>
      </c>
      <c r="CC9" s="214">
        <v>0</v>
      </c>
      <c r="CD9" s="214">
        <v>0</v>
      </c>
      <c r="CE9" s="214">
        <v>0</v>
      </c>
      <c r="CF9" s="214">
        <v>0</v>
      </c>
      <c r="CG9" s="214">
        <v>0</v>
      </c>
      <c r="CH9" s="214">
        <v>0</v>
      </c>
      <c r="CI9" s="219">
        <v>286210786.40387505</v>
      </c>
      <c r="CJ9" s="219">
        <v>101590741.45460217</v>
      </c>
      <c r="CK9" s="219">
        <v>184620044.94927284</v>
      </c>
      <c r="CM9" s="220">
        <v>73009147229.89534</v>
      </c>
      <c r="CN9">
        <v>0.39202044848248713</v>
      </c>
      <c r="CO9" s="222">
        <v>78961685.00920926</v>
      </c>
      <c r="CP9" s="219">
        <v>0</v>
      </c>
      <c r="CQ9" s="219">
        <v>0</v>
      </c>
      <c r="CR9" s="219">
        <v>0</v>
      </c>
      <c r="CS9" s="223"/>
      <c r="CT9" s="219">
        <v>283503238.09841657</v>
      </c>
      <c r="CU9" s="219">
        <v>98883193.149143651</v>
      </c>
      <c r="CV9" s="219">
        <v>184620044.94927284</v>
      </c>
      <c r="CX9" s="221">
        <v>617573792.79999995</v>
      </c>
      <c r="CY9" s="33">
        <v>0</v>
      </c>
      <c r="CZ9" s="33">
        <v>356396681.80995899</v>
      </c>
      <c r="DA9" s="33">
        <v>0</v>
      </c>
      <c r="DB9" s="33">
        <v>0</v>
      </c>
      <c r="DC9" s="33">
        <v>0</v>
      </c>
      <c r="DD9" s="33">
        <v>0</v>
      </c>
      <c r="DE9" s="33">
        <v>0</v>
      </c>
      <c r="DG9" s="221">
        <v>79421824.392794102</v>
      </c>
      <c r="DH9" s="221">
        <v>146870276.129262</v>
      </c>
      <c r="DI9" s="221">
        <v>49533127.109999999</v>
      </c>
      <c r="DJ9" s="221">
        <v>275825227.63205612</v>
      </c>
      <c r="DK9" s="221">
        <v>10385558.771818923</v>
      </c>
      <c r="DL9" s="33">
        <v>286210786.40387505</v>
      </c>
    </row>
    <row r="10" spans="1:116" x14ac:dyDescent="0.35">
      <c r="A10">
        <v>2024</v>
      </c>
      <c r="B10" s="1">
        <v>45443</v>
      </c>
      <c r="C10" s="213">
        <v>79819655.615465105</v>
      </c>
      <c r="D10" s="214">
        <v>0</v>
      </c>
      <c r="E10" s="214">
        <v>79819655.615465105</v>
      </c>
      <c r="F10" s="191">
        <v>149190296.0508</v>
      </c>
      <c r="G10" s="191">
        <v>48955095.495041497</v>
      </c>
      <c r="H10" s="191">
        <v>100235200.55575851</v>
      </c>
      <c r="I10" s="214">
        <v>13639885.82</v>
      </c>
      <c r="J10" s="214">
        <v>13639885.82</v>
      </c>
      <c r="K10" s="214">
        <v>0</v>
      </c>
      <c r="L10" s="215">
        <v>0</v>
      </c>
      <c r="M10" s="215">
        <v>0</v>
      </c>
      <c r="N10" s="215">
        <v>0</v>
      </c>
      <c r="O10" s="193">
        <v>0</v>
      </c>
      <c r="P10" s="193">
        <v>0</v>
      </c>
      <c r="Q10" s="193">
        <v>0</v>
      </c>
      <c r="R10" s="216">
        <v>0</v>
      </c>
      <c r="S10" s="216">
        <v>0</v>
      </c>
      <c r="T10" s="216">
        <v>0</v>
      </c>
      <c r="U10" s="217">
        <v>0</v>
      </c>
      <c r="V10" s="217">
        <v>0</v>
      </c>
      <c r="W10" s="217">
        <v>0</v>
      </c>
      <c r="X10" s="214">
        <v>0</v>
      </c>
      <c r="Y10" s="214">
        <v>0</v>
      </c>
      <c r="Z10" s="214">
        <v>0</v>
      </c>
      <c r="AA10" s="218">
        <v>0</v>
      </c>
      <c r="AB10" s="218">
        <v>0</v>
      </c>
      <c r="AC10" s="218">
        <v>0</v>
      </c>
      <c r="AD10" s="193">
        <v>0</v>
      </c>
      <c r="AE10" s="193">
        <v>0</v>
      </c>
      <c r="AF10" s="193">
        <v>0</v>
      </c>
      <c r="AG10" s="214">
        <v>0</v>
      </c>
      <c r="AH10" s="214">
        <v>0</v>
      </c>
      <c r="AI10" s="214">
        <v>0</v>
      </c>
      <c r="AJ10" s="191">
        <v>707986.367624901</v>
      </c>
      <c r="AK10" s="191">
        <v>707986.367624901</v>
      </c>
      <c r="AL10" s="191">
        <v>0</v>
      </c>
      <c r="AM10" s="215">
        <v>108169.119125717</v>
      </c>
      <c r="AN10" s="215">
        <v>108169.119125717</v>
      </c>
      <c r="AO10" s="215">
        <v>0</v>
      </c>
      <c r="AP10" s="193">
        <v>185414.981896004</v>
      </c>
      <c r="AQ10" s="193">
        <v>185414.981896004</v>
      </c>
      <c r="AR10" s="193">
        <v>0</v>
      </c>
      <c r="AS10" s="216">
        <v>1711955.5286915901</v>
      </c>
      <c r="AT10" s="216">
        <v>1711955.5286915901</v>
      </c>
      <c r="AU10" s="216">
        <v>0</v>
      </c>
      <c r="AV10" s="217">
        <v>0</v>
      </c>
      <c r="AW10" s="217">
        <v>0</v>
      </c>
      <c r="AX10" s="217">
        <v>0</v>
      </c>
      <c r="AY10" s="214">
        <v>15939826.205655601</v>
      </c>
      <c r="AZ10" s="214">
        <v>10653709.328371201</v>
      </c>
      <c r="BA10" s="214">
        <v>5286116.8772844002</v>
      </c>
      <c r="BB10" s="218">
        <v>0</v>
      </c>
      <c r="BC10" s="218">
        <v>0</v>
      </c>
      <c r="BD10" s="218">
        <v>0</v>
      </c>
      <c r="BE10" s="214">
        <v>503357.660984002</v>
      </c>
      <c r="BF10" s="214">
        <v>316193.18530158099</v>
      </c>
      <c r="BG10" s="214">
        <v>187164.47568242101</v>
      </c>
      <c r="BH10" s="191">
        <v>812187.13783432799</v>
      </c>
      <c r="BI10" s="191">
        <v>520039.89665815397</v>
      </c>
      <c r="BJ10" s="191">
        <v>292147.24117617402</v>
      </c>
      <c r="BK10" s="215">
        <v>431477.949891639</v>
      </c>
      <c r="BL10" s="215">
        <v>314865.86467222287</v>
      </c>
      <c r="BM10" s="215">
        <v>116612.08521941613</v>
      </c>
      <c r="BN10" s="193">
        <v>0</v>
      </c>
      <c r="BO10" s="193">
        <v>0</v>
      </c>
      <c r="BP10" s="193">
        <v>0</v>
      </c>
      <c r="BQ10" s="219">
        <v>263050212.43796891</v>
      </c>
      <c r="BR10" s="219">
        <v>77113315.587382883</v>
      </c>
      <c r="BS10" s="219">
        <v>185936896.85058603</v>
      </c>
      <c r="BT10" s="216">
        <v>0</v>
      </c>
      <c r="BU10" s="216">
        <v>0</v>
      </c>
      <c r="BV10" s="216">
        <v>0</v>
      </c>
      <c r="BW10" s="217">
        <v>0</v>
      </c>
      <c r="BX10" s="217">
        <v>0</v>
      </c>
      <c r="BY10" s="217">
        <v>0</v>
      </c>
      <c r="BZ10" s="214">
        <v>0</v>
      </c>
      <c r="CA10" s="214">
        <v>0</v>
      </c>
      <c r="CB10" s="214">
        <v>0</v>
      </c>
      <c r="CC10" s="214">
        <v>0</v>
      </c>
      <c r="CD10" s="214">
        <v>0</v>
      </c>
      <c r="CE10" s="214">
        <v>0</v>
      </c>
      <c r="CF10" s="214">
        <v>0</v>
      </c>
      <c r="CG10" s="214">
        <v>0</v>
      </c>
      <c r="CH10" s="214">
        <v>0</v>
      </c>
      <c r="CI10" s="219">
        <v>263050212.43796891</v>
      </c>
      <c r="CJ10" s="219">
        <v>77113315.587382883</v>
      </c>
      <c r="CK10" s="219">
        <v>185936896.85058603</v>
      </c>
      <c r="CM10" s="221">
        <v>77754741799.838531</v>
      </c>
      <c r="CN10">
        <v>0.33830761487849886</v>
      </c>
      <c r="CO10" s="222">
        <v>79375286.315287516</v>
      </c>
      <c r="CP10" s="219">
        <v>0</v>
      </c>
      <c r="CQ10" s="219">
        <v>0</v>
      </c>
      <c r="CR10" s="219">
        <v>0</v>
      </c>
      <c r="CS10" s="223"/>
      <c r="CT10" s="219">
        <v>260336686.44063067</v>
      </c>
      <c r="CU10" s="219">
        <v>74399789.590044662</v>
      </c>
      <c r="CV10" s="219">
        <v>185936896.85058603</v>
      </c>
      <c r="CX10" s="221">
        <v>965158900.31999993</v>
      </c>
      <c r="CY10" s="33">
        <v>0</v>
      </c>
      <c r="CZ10" s="33">
        <v>0</v>
      </c>
      <c r="DA10" s="33">
        <v>0</v>
      </c>
      <c r="DB10" s="33">
        <v>0</v>
      </c>
      <c r="DC10" s="33">
        <v>0</v>
      </c>
      <c r="DD10" s="33">
        <v>0</v>
      </c>
      <c r="DE10" s="33">
        <v>0</v>
      </c>
      <c r="DG10" s="221">
        <v>79819655.615465105</v>
      </c>
      <c r="DH10" s="221">
        <v>149190296.0508</v>
      </c>
      <c r="DI10" s="221">
        <v>13639885.82</v>
      </c>
      <c r="DJ10" s="221">
        <v>242649837.48626509</v>
      </c>
      <c r="DK10" s="221">
        <v>20400374.951703783</v>
      </c>
      <c r="DL10" s="33">
        <v>263050212.43796888</v>
      </c>
    </row>
    <row r="11" spans="1:116" x14ac:dyDescent="0.35">
      <c r="A11">
        <v>2024</v>
      </c>
      <c r="B11" s="1">
        <v>45473</v>
      </c>
      <c r="C11" s="213">
        <v>51458772.371489897</v>
      </c>
      <c r="D11" s="214">
        <v>0</v>
      </c>
      <c r="E11" s="214">
        <v>51458772.371489897</v>
      </c>
      <c r="F11" s="191">
        <v>152188365.292925</v>
      </c>
      <c r="G11" s="191">
        <v>50268895.463568099</v>
      </c>
      <c r="H11" s="191">
        <v>101919469.82935691</v>
      </c>
      <c r="I11" s="214">
        <v>45791282.890000001</v>
      </c>
      <c r="J11" s="214">
        <v>45791282.890000001</v>
      </c>
      <c r="K11" s="214">
        <v>0</v>
      </c>
      <c r="L11" s="215">
        <v>0</v>
      </c>
      <c r="M11" s="215">
        <v>0</v>
      </c>
      <c r="N11" s="215">
        <v>0</v>
      </c>
      <c r="O11" s="193">
        <v>0</v>
      </c>
      <c r="P11" s="193">
        <v>0</v>
      </c>
      <c r="Q11" s="193">
        <v>0</v>
      </c>
      <c r="R11" s="216">
        <v>0</v>
      </c>
      <c r="S11" s="216">
        <v>0</v>
      </c>
      <c r="T11" s="216">
        <v>0</v>
      </c>
      <c r="U11" s="217">
        <v>0</v>
      </c>
      <c r="V11" s="217">
        <v>0</v>
      </c>
      <c r="W11" s="217">
        <v>0</v>
      </c>
      <c r="X11" s="214">
        <v>0</v>
      </c>
      <c r="Y11" s="214">
        <v>0</v>
      </c>
      <c r="Z11" s="214">
        <v>0</v>
      </c>
      <c r="AA11" s="218">
        <v>0</v>
      </c>
      <c r="AB11" s="218">
        <v>0</v>
      </c>
      <c r="AC11" s="218">
        <v>0</v>
      </c>
      <c r="AD11" s="193">
        <v>0</v>
      </c>
      <c r="AE11" s="193">
        <v>0</v>
      </c>
      <c r="AF11" s="193">
        <v>0</v>
      </c>
      <c r="AG11" s="214">
        <v>0</v>
      </c>
      <c r="AH11" s="214">
        <v>0</v>
      </c>
      <c r="AI11" s="214">
        <v>0</v>
      </c>
      <c r="AJ11" s="191">
        <v>711937.07816092903</v>
      </c>
      <c r="AK11" s="191">
        <v>711937.07816092903</v>
      </c>
      <c r="AL11" s="191">
        <v>0</v>
      </c>
      <c r="AM11" s="215">
        <v>108772.725209315</v>
      </c>
      <c r="AN11" s="215">
        <v>108772.725209315</v>
      </c>
      <c r="AO11" s="215">
        <v>0</v>
      </c>
      <c r="AP11" s="193">
        <v>186435.366692276</v>
      </c>
      <c r="AQ11" s="193">
        <v>186435.366692276</v>
      </c>
      <c r="AR11" s="193">
        <v>0</v>
      </c>
      <c r="AS11" s="216">
        <v>1711955.5286915901</v>
      </c>
      <c r="AT11" s="216">
        <v>1711955.5286915901</v>
      </c>
      <c r="AU11" s="216">
        <v>0</v>
      </c>
      <c r="AV11" s="217">
        <v>0</v>
      </c>
      <c r="AW11" s="217">
        <v>0</v>
      </c>
      <c r="AX11" s="217">
        <v>0</v>
      </c>
      <c r="AY11" s="214">
        <v>0</v>
      </c>
      <c r="AZ11" s="214">
        <v>0</v>
      </c>
      <c r="BA11" s="214">
        <v>0</v>
      </c>
      <c r="BB11" s="218">
        <v>0</v>
      </c>
      <c r="BC11" s="218">
        <v>0</v>
      </c>
      <c r="BD11" s="218">
        <v>0</v>
      </c>
      <c r="BE11" s="214">
        <v>520019.96592979197</v>
      </c>
      <c r="BF11" s="214">
        <v>316265.13728499901</v>
      </c>
      <c r="BG11" s="214">
        <v>203754.82864479296</v>
      </c>
      <c r="BH11" s="191">
        <v>838404.41269905795</v>
      </c>
      <c r="BI11" s="191">
        <v>520158.23539459897</v>
      </c>
      <c r="BJ11" s="191">
        <v>318246.17730445898</v>
      </c>
      <c r="BK11" s="215">
        <v>441767.44377641403</v>
      </c>
      <c r="BL11" s="215">
        <v>315299.56270096812</v>
      </c>
      <c r="BM11" s="215">
        <v>126467.88107544591</v>
      </c>
      <c r="BN11" s="193">
        <v>0</v>
      </c>
      <c r="BO11" s="193">
        <v>0</v>
      </c>
      <c r="BP11" s="193">
        <v>0</v>
      </c>
      <c r="BQ11" s="219">
        <v>253957713.07557428</v>
      </c>
      <c r="BR11" s="219">
        <v>99931001.987702772</v>
      </c>
      <c r="BS11" s="219">
        <v>154026711.08787146</v>
      </c>
      <c r="BT11" s="216">
        <v>0</v>
      </c>
      <c r="BU11" s="216">
        <v>0</v>
      </c>
      <c r="BV11" s="216">
        <v>0</v>
      </c>
      <c r="BW11" s="217">
        <v>0</v>
      </c>
      <c r="BX11" s="217">
        <v>0</v>
      </c>
      <c r="BY11" s="217">
        <v>0</v>
      </c>
      <c r="BZ11" s="214">
        <v>0</v>
      </c>
      <c r="CA11" s="214">
        <v>0</v>
      </c>
      <c r="CB11" s="214">
        <v>0</v>
      </c>
      <c r="CC11" s="214">
        <v>0</v>
      </c>
      <c r="CD11" s="214">
        <v>0</v>
      </c>
      <c r="CE11" s="214">
        <v>0</v>
      </c>
      <c r="CF11" s="214">
        <v>0</v>
      </c>
      <c r="CG11" s="214">
        <v>0</v>
      </c>
      <c r="CH11" s="214">
        <v>0</v>
      </c>
      <c r="CI11" s="219">
        <v>253957713.07557428</v>
      </c>
      <c r="CJ11" s="219">
        <v>99931001.987702772</v>
      </c>
      <c r="CK11" s="219">
        <v>154026711.08787146</v>
      </c>
      <c r="CM11" s="221">
        <v>82808800016.828033</v>
      </c>
      <c r="CN11">
        <v>0.30667961982780345</v>
      </c>
      <c r="CO11" s="222">
        <v>79718266.927455887</v>
      </c>
      <c r="CP11" s="219">
        <v>0</v>
      </c>
      <c r="CQ11" s="219">
        <v>0</v>
      </c>
      <c r="CR11" s="219">
        <v>0</v>
      </c>
      <c r="CS11" s="223"/>
      <c r="CT11" s="219">
        <v>251238612.37682015</v>
      </c>
      <c r="CU11" s="219">
        <v>97211901.28894867</v>
      </c>
      <c r="CV11" s="219">
        <v>154026711.08787146</v>
      </c>
      <c r="CX11" s="221">
        <v>965608894.44999993</v>
      </c>
      <c r="CY11" s="33">
        <v>0</v>
      </c>
      <c r="CZ11" s="33">
        <v>0</v>
      </c>
      <c r="DA11" s="33">
        <v>0</v>
      </c>
      <c r="DB11" s="33">
        <v>0</v>
      </c>
      <c r="DC11" s="33">
        <v>0</v>
      </c>
      <c r="DD11" s="33">
        <v>0</v>
      </c>
      <c r="DE11" s="33">
        <v>0</v>
      </c>
      <c r="DG11" s="221">
        <v>51458772.371489897</v>
      </c>
      <c r="DH11" s="221">
        <v>152188365.292925</v>
      </c>
      <c r="DI11" s="221">
        <v>45791282.890000001</v>
      </c>
      <c r="DJ11" s="221">
        <v>249438420.55441487</v>
      </c>
      <c r="DK11" s="221">
        <v>4519292.5211593732</v>
      </c>
      <c r="DL11" s="33">
        <v>253957713.07557425</v>
      </c>
    </row>
    <row r="12" spans="1:116" x14ac:dyDescent="0.35">
      <c r="A12">
        <v>2024</v>
      </c>
      <c r="B12" s="1">
        <v>45504</v>
      </c>
      <c r="C12" s="213">
        <v>51832514.509291098</v>
      </c>
      <c r="D12" s="214">
        <v>50593321.880912699</v>
      </c>
      <c r="E12" s="214">
        <v>1239192.6283783987</v>
      </c>
      <c r="F12" s="191">
        <v>92303316.169422403</v>
      </c>
      <c r="G12" s="191">
        <v>37458445.3390598</v>
      </c>
      <c r="H12" s="191">
        <v>54844870.830362603</v>
      </c>
      <c r="I12" s="214">
        <v>14349845.449999999</v>
      </c>
      <c r="J12" s="214">
        <v>14349845.449999999</v>
      </c>
      <c r="K12" s="214">
        <v>0</v>
      </c>
      <c r="L12" s="215">
        <v>0</v>
      </c>
      <c r="M12" s="215">
        <v>0</v>
      </c>
      <c r="N12" s="215">
        <v>0</v>
      </c>
      <c r="O12" s="193">
        <v>0</v>
      </c>
      <c r="P12" s="193">
        <v>0</v>
      </c>
      <c r="Q12" s="193">
        <v>0</v>
      </c>
      <c r="R12" s="216">
        <v>0</v>
      </c>
      <c r="S12" s="216">
        <v>0</v>
      </c>
      <c r="T12" s="216">
        <v>0</v>
      </c>
      <c r="U12" s="217">
        <v>0</v>
      </c>
      <c r="V12" s="217">
        <v>0</v>
      </c>
      <c r="W12" s="217">
        <v>0</v>
      </c>
      <c r="X12" s="214">
        <v>0</v>
      </c>
      <c r="Y12" s="214">
        <v>0</v>
      </c>
      <c r="Z12" s="214">
        <v>0</v>
      </c>
      <c r="AA12" s="218">
        <v>0</v>
      </c>
      <c r="AB12" s="218">
        <v>0</v>
      </c>
      <c r="AC12" s="218">
        <v>0</v>
      </c>
      <c r="AD12" s="193">
        <v>0</v>
      </c>
      <c r="AE12" s="193">
        <v>0</v>
      </c>
      <c r="AF12" s="193">
        <v>0</v>
      </c>
      <c r="AG12" s="214">
        <v>0</v>
      </c>
      <c r="AH12" s="214">
        <v>0</v>
      </c>
      <c r="AI12" s="214">
        <v>0</v>
      </c>
      <c r="AJ12" s="191">
        <v>715697.39300847205</v>
      </c>
      <c r="AK12" s="191">
        <v>715697.39300847205</v>
      </c>
      <c r="AL12" s="191">
        <v>0</v>
      </c>
      <c r="AM12" s="215">
        <v>109347.241843101</v>
      </c>
      <c r="AN12" s="215">
        <v>109347.241843101</v>
      </c>
      <c r="AO12" s="215">
        <v>0</v>
      </c>
      <c r="AP12" s="193">
        <v>187406.57631764299</v>
      </c>
      <c r="AQ12" s="193">
        <v>187406.57631764299</v>
      </c>
      <c r="AR12" s="193">
        <v>0</v>
      </c>
      <c r="AS12" s="216">
        <v>1711955.5286915901</v>
      </c>
      <c r="AT12" s="216">
        <v>1711955.5286915901</v>
      </c>
      <c r="AU12" s="216">
        <v>0</v>
      </c>
      <c r="AV12" s="217">
        <v>0</v>
      </c>
      <c r="AW12" s="217">
        <v>0</v>
      </c>
      <c r="AX12" s="217">
        <v>0</v>
      </c>
      <c r="AY12" s="214">
        <v>0</v>
      </c>
      <c r="AZ12" s="214">
        <v>0</v>
      </c>
      <c r="BA12" s="214">
        <v>0</v>
      </c>
      <c r="BB12" s="218">
        <v>0</v>
      </c>
      <c r="BC12" s="218">
        <v>0</v>
      </c>
      <c r="BD12" s="218">
        <v>0</v>
      </c>
      <c r="BE12" s="214">
        <v>487173.08804425597</v>
      </c>
      <c r="BF12" s="214">
        <v>316275.74193589599</v>
      </c>
      <c r="BG12" s="214">
        <v>170897.34610835998</v>
      </c>
      <c r="BH12" s="191">
        <v>787300.51753540395</v>
      </c>
      <c r="BI12" s="191">
        <v>520175.67676213197</v>
      </c>
      <c r="BJ12" s="191">
        <v>267124.84077327198</v>
      </c>
      <c r="BK12" s="215">
        <v>422788.68147183699</v>
      </c>
      <c r="BL12" s="215">
        <v>316157.5843177748</v>
      </c>
      <c r="BM12" s="215">
        <v>106631.09715406218</v>
      </c>
      <c r="BN12" s="193">
        <v>0</v>
      </c>
      <c r="BO12" s="193">
        <v>0</v>
      </c>
      <c r="BP12" s="193">
        <v>0</v>
      </c>
      <c r="BQ12" s="219">
        <v>162907345.15562579</v>
      </c>
      <c r="BR12" s="219">
        <v>106278628.4128491</v>
      </c>
      <c r="BS12" s="219">
        <v>56628716.742776692</v>
      </c>
      <c r="BT12" s="216">
        <v>0</v>
      </c>
      <c r="BU12" s="216">
        <v>0</v>
      </c>
      <c r="BV12" s="216">
        <v>0</v>
      </c>
      <c r="BW12" s="217">
        <v>0</v>
      </c>
      <c r="BX12" s="217">
        <v>0</v>
      </c>
      <c r="BY12" s="217">
        <v>0</v>
      </c>
      <c r="BZ12" s="214">
        <v>0</v>
      </c>
      <c r="CA12" s="214">
        <v>0</v>
      </c>
      <c r="CB12" s="214">
        <v>0</v>
      </c>
      <c r="CC12" s="214">
        <v>0</v>
      </c>
      <c r="CD12" s="214">
        <v>0</v>
      </c>
      <c r="CE12" s="214">
        <v>0</v>
      </c>
      <c r="CF12" s="214">
        <v>0</v>
      </c>
      <c r="CG12" s="214">
        <v>0</v>
      </c>
      <c r="CH12" s="214">
        <v>0</v>
      </c>
      <c r="CI12" s="219">
        <v>162907345.15562579</v>
      </c>
      <c r="CJ12" s="219">
        <v>106278628.4128491</v>
      </c>
      <c r="CK12" s="219">
        <v>56628716.742776692</v>
      </c>
      <c r="CM12" s="221">
        <v>88191372017.921844</v>
      </c>
      <c r="CN12">
        <v>0.18472027526969476</v>
      </c>
      <c r="CO12" s="224">
        <v>88979241.478608057</v>
      </c>
      <c r="CP12" s="219">
        <v>0</v>
      </c>
      <c r="CQ12" s="219">
        <v>0</v>
      </c>
      <c r="CR12" s="219">
        <v>0</v>
      </c>
      <c r="CS12" s="223"/>
      <c r="CT12" s="219">
        <v>160182938.41576499</v>
      </c>
      <c r="CU12" s="219">
        <v>103554221.6729883</v>
      </c>
      <c r="CV12" s="219">
        <v>56628716.742776692</v>
      </c>
      <c r="CX12" s="221">
        <v>975637428.50999999</v>
      </c>
      <c r="CY12" s="33">
        <v>0</v>
      </c>
      <c r="CZ12" s="33">
        <v>540000000</v>
      </c>
      <c r="DA12" s="33">
        <v>0</v>
      </c>
      <c r="DB12" s="33">
        <v>0</v>
      </c>
      <c r="DC12" s="33">
        <v>0</v>
      </c>
      <c r="DD12" s="33">
        <v>0</v>
      </c>
      <c r="DE12" s="33">
        <v>0</v>
      </c>
      <c r="DG12" s="221">
        <v>51832514.509291098</v>
      </c>
      <c r="DH12" s="221">
        <v>92303316.169422403</v>
      </c>
      <c r="DI12" s="221">
        <v>14349845.449999999</v>
      </c>
      <c r="DJ12" s="221">
        <v>158485676.12871349</v>
      </c>
      <c r="DK12" s="221">
        <v>4421669.0269123027</v>
      </c>
      <c r="DL12" s="33">
        <v>162907345.15562579</v>
      </c>
    </row>
    <row r="13" spans="1:116" x14ac:dyDescent="0.35">
      <c r="A13">
        <v>2024</v>
      </c>
      <c r="B13" s="1">
        <v>45535</v>
      </c>
      <c r="C13" s="213">
        <v>51920088.570591703</v>
      </c>
      <c r="D13" s="214">
        <v>50773803.946114503</v>
      </c>
      <c r="E13" s="214">
        <v>1146284.6244772002</v>
      </c>
      <c r="F13" s="191">
        <v>93345115.176508799</v>
      </c>
      <c r="G13" s="191">
        <v>93312568.504158795</v>
      </c>
      <c r="H13" s="191">
        <v>32546.672350004315</v>
      </c>
      <c r="I13" s="214">
        <v>14198596.050000001</v>
      </c>
      <c r="J13" s="214">
        <v>14198596.050000001</v>
      </c>
      <c r="K13" s="214">
        <v>0</v>
      </c>
      <c r="L13" s="215">
        <v>0</v>
      </c>
      <c r="M13" s="215">
        <v>0</v>
      </c>
      <c r="N13" s="215">
        <v>0</v>
      </c>
      <c r="O13" s="193">
        <v>0</v>
      </c>
      <c r="P13" s="193">
        <v>0</v>
      </c>
      <c r="Q13" s="193">
        <v>0</v>
      </c>
      <c r="R13" s="216">
        <v>0</v>
      </c>
      <c r="S13" s="216">
        <v>0</v>
      </c>
      <c r="T13" s="216">
        <v>0</v>
      </c>
      <c r="U13" s="217">
        <v>0</v>
      </c>
      <c r="V13" s="217">
        <v>0</v>
      </c>
      <c r="W13" s="217">
        <v>0</v>
      </c>
      <c r="X13" s="214">
        <v>0</v>
      </c>
      <c r="Y13" s="214">
        <v>0</v>
      </c>
      <c r="Z13" s="214">
        <v>0</v>
      </c>
      <c r="AA13" s="218">
        <v>0</v>
      </c>
      <c r="AB13" s="218">
        <v>0</v>
      </c>
      <c r="AC13" s="218">
        <v>0</v>
      </c>
      <c r="AD13" s="193">
        <v>0</v>
      </c>
      <c r="AE13" s="193">
        <v>0</v>
      </c>
      <c r="AF13" s="193">
        <v>0</v>
      </c>
      <c r="AG13" s="214">
        <v>0</v>
      </c>
      <c r="AH13" s="214">
        <v>0</v>
      </c>
      <c r="AI13" s="214">
        <v>0</v>
      </c>
      <c r="AJ13" s="191">
        <v>720028.89492146601</v>
      </c>
      <c r="AK13" s="191">
        <v>720028.89492146601</v>
      </c>
      <c r="AL13" s="191">
        <v>0</v>
      </c>
      <c r="AM13" s="215">
        <v>110009.02682632201</v>
      </c>
      <c r="AN13" s="215">
        <v>110009.02682632201</v>
      </c>
      <c r="AO13" s="215">
        <v>0</v>
      </c>
      <c r="AP13" s="193">
        <v>188525.311455724</v>
      </c>
      <c r="AQ13" s="193">
        <v>188525.311455724</v>
      </c>
      <c r="AR13" s="193">
        <v>0</v>
      </c>
      <c r="AS13" s="216">
        <v>1711955.5286915901</v>
      </c>
      <c r="AT13" s="216">
        <v>1711955.5286915901</v>
      </c>
      <c r="AU13" s="216">
        <v>0</v>
      </c>
      <c r="AV13" s="217">
        <v>14449692.940324601</v>
      </c>
      <c r="AW13" s="217">
        <v>7070250</v>
      </c>
      <c r="AX13" s="217">
        <v>7379442.9403246008</v>
      </c>
      <c r="AY13" s="214">
        <v>0</v>
      </c>
      <c r="AZ13" s="214">
        <v>0</v>
      </c>
      <c r="BA13" s="214">
        <v>0</v>
      </c>
      <c r="BB13" s="218">
        <v>0</v>
      </c>
      <c r="BC13" s="218">
        <v>0</v>
      </c>
      <c r="BD13" s="218">
        <v>0</v>
      </c>
      <c r="BE13" s="214">
        <v>503632.58656823001</v>
      </c>
      <c r="BF13" s="214">
        <v>316395.92515700997</v>
      </c>
      <c r="BG13" s="214">
        <v>187236.66141122003</v>
      </c>
      <c r="BH13" s="191">
        <v>813232.997369522</v>
      </c>
      <c r="BI13" s="191">
        <v>520373.34095223498</v>
      </c>
      <c r="BJ13" s="191">
        <v>292859.65641728701</v>
      </c>
      <c r="BK13" s="215">
        <v>434317.02390860696</v>
      </c>
      <c r="BL13" s="215">
        <v>317137.43420282297</v>
      </c>
      <c r="BM13" s="215">
        <v>117179.58970578399</v>
      </c>
      <c r="BN13" s="193">
        <v>26705564.430533301</v>
      </c>
      <c r="BO13" s="193">
        <v>0</v>
      </c>
      <c r="BP13" s="193">
        <v>26705564.430533301</v>
      </c>
      <c r="BQ13" s="219">
        <v>205100758.53769988</v>
      </c>
      <c r="BR13" s="219">
        <v>169239643.96248049</v>
      </c>
      <c r="BS13" s="219">
        <v>35861114.5752194</v>
      </c>
      <c r="BT13" s="216">
        <v>0</v>
      </c>
      <c r="BU13" s="216">
        <v>0</v>
      </c>
      <c r="BV13" s="216">
        <v>0</v>
      </c>
      <c r="BW13" s="217">
        <v>0</v>
      </c>
      <c r="BX13" s="217">
        <v>0</v>
      </c>
      <c r="BY13" s="217">
        <v>0</v>
      </c>
      <c r="BZ13" s="214">
        <v>0</v>
      </c>
      <c r="CA13" s="214">
        <v>0</v>
      </c>
      <c r="CB13" s="214">
        <v>0</v>
      </c>
      <c r="CC13" s="214">
        <v>0</v>
      </c>
      <c r="CD13" s="214">
        <v>0</v>
      </c>
      <c r="CE13" s="214">
        <v>0</v>
      </c>
      <c r="CF13" s="214">
        <v>0</v>
      </c>
      <c r="CG13" s="214">
        <v>0</v>
      </c>
      <c r="CH13" s="214">
        <v>0</v>
      </c>
      <c r="CI13" s="219">
        <v>205100758.53769988</v>
      </c>
      <c r="CJ13" s="219">
        <v>169239643.96248049</v>
      </c>
      <c r="CK13" s="219">
        <v>35861114.5752194</v>
      </c>
      <c r="CM13" s="221">
        <v>93923811199.086761</v>
      </c>
      <c r="CN13">
        <v>0.21836928880894277</v>
      </c>
      <c r="CO13" s="224">
        <v>91192647.738697752</v>
      </c>
      <c r="CP13" s="219">
        <v>0</v>
      </c>
      <c r="CQ13" s="219">
        <v>0</v>
      </c>
      <c r="CR13" s="219">
        <v>0</v>
      </c>
      <c r="CS13" s="223"/>
      <c r="CT13" s="219">
        <v>202370239.77580479</v>
      </c>
      <c r="CU13" s="219">
        <v>166509125.2005854</v>
      </c>
      <c r="CV13" s="219">
        <v>35861114.5752194</v>
      </c>
      <c r="CX13" s="221">
        <v>1517380041.7800002</v>
      </c>
      <c r="CY13" s="33">
        <v>0</v>
      </c>
      <c r="CZ13" s="33">
        <v>0</v>
      </c>
      <c r="DA13" s="33">
        <v>0</v>
      </c>
      <c r="DB13" s="33">
        <v>0</v>
      </c>
      <c r="DC13" s="33">
        <v>0</v>
      </c>
      <c r="DD13" s="33">
        <v>0</v>
      </c>
      <c r="DE13" s="33">
        <v>0</v>
      </c>
      <c r="DG13" s="221">
        <v>51920088.570591703</v>
      </c>
      <c r="DH13" s="221">
        <v>93345115.176508799</v>
      </c>
      <c r="DI13" s="221">
        <v>14198596.050000001</v>
      </c>
      <c r="DJ13" s="221">
        <v>159463799.79710051</v>
      </c>
      <c r="DK13" s="221">
        <v>18931394.310066059</v>
      </c>
      <c r="DL13" s="33">
        <v>178395194.10716659</v>
      </c>
    </row>
    <row r="14" spans="1:116" x14ac:dyDescent="0.35">
      <c r="A14">
        <v>2024</v>
      </c>
      <c r="B14" s="1">
        <v>45565</v>
      </c>
      <c r="C14" s="213">
        <v>52087919.515820898</v>
      </c>
      <c r="D14" s="214">
        <v>51069563.470591798</v>
      </c>
      <c r="E14" s="214">
        <v>1018356.0452290997</v>
      </c>
      <c r="F14" s="191">
        <v>94390130.954609796</v>
      </c>
      <c r="G14" s="191">
        <v>94357460.604904801</v>
      </c>
      <c r="H14" s="191">
        <v>32670.349704995751</v>
      </c>
      <c r="I14" s="214">
        <v>14365557.83</v>
      </c>
      <c r="J14" s="214">
        <v>14365557.83</v>
      </c>
      <c r="K14" s="214">
        <v>0</v>
      </c>
      <c r="L14" s="215">
        <v>0</v>
      </c>
      <c r="M14" s="215">
        <v>0</v>
      </c>
      <c r="N14" s="215">
        <v>0</v>
      </c>
      <c r="O14" s="193">
        <v>0</v>
      </c>
      <c r="P14" s="193">
        <v>0</v>
      </c>
      <c r="Q14" s="193">
        <v>0</v>
      </c>
      <c r="R14" s="216">
        <v>0</v>
      </c>
      <c r="S14" s="216">
        <v>0</v>
      </c>
      <c r="T14" s="216">
        <v>0</v>
      </c>
      <c r="U14" s="217">
        <v>0</v>
      </c>
      <c r="V14" s="217">
        <v>0</v>
      </c>
      <c r="W14" s="217">
        <v>0</v>
      </c>
      <c r="X14" s="214">
        <v>0</v>
      </c>
      <c r="Y14" s="214">
        <v>0</v>
      </c>
      <c r="Z14" s="214">
        <v>0</v>
      </c>
      <c r="AA14" s="218">
        <v>0</v>
      </c>
      <c r="AB14" s="218">
        <v>0</v>
      </c>
      <c r="AC14" s="218">
        <v>0</v>
      </c>
      <c r="AD14" s="193">
        <v>0</v>
      </c>
      <c r="AE14" s="193">
        <v>0</v>
      </c>
      <c r="AF14" s="193">
        <v>0</v>
      </c>
      <c r="AG14" s="214">
        <v>0</v>
      </c>
      <c r="AH14" s="214">
        <v>0</v>
      </c>
      <c r="AI14" s="214">
        <v>0</v>
      </c>
      <c r="AJ14" s="191">
        <v>724170.00114597601</v>
      </c>
      <c r="AK14" s="191">
        <v>724170.00114597601</v>
      </c>
      <c r="AL14" s="191">
        <v>0</v>
      </c>
      <c r="AM14" s="215">
        <v>110641.722359732</v>
      </c>
      <c r="AN14" s="215">
        <v>110641.722359732</v>
      </c>
      <c r="AO14" s="215">
        <v>0</v>
      </c>
      <c r="AP14" s="193">
        <v>189594.8714229</v>
      </c>
      <c r="AQ14" s="193">
        <v>189594.8714229</v>
      </c>
      <c r="AR14" s="193">
        <v>0</v>
      </c>
      <c r="AS14" s="216">
        <v>1711955.5286915901</v>
      </c>
      <c r="AT14" s="216">
        <v>1711955.5286915901</v>
      </c>
      <c r="AU14" s="216">
        <v>0</v>
      </c>
      <c r="AV14" s="217">
        <v>0</v>
      </c>
      <c r="AW14" s="217">
        <v>0</v>
      </c>
      <c r="AX14" s="217">
        <v>0</v>
      </c>
      <c r="AY14" s="214">
        <v>0</v>
      </c>
      <c r="AZ14" s="214">
        <v>0</v>
      </c>
      <c r="BA14" s="214">
        <v>0</v>
      </c>
      <c r="BB14" s="218">
        <v>0</v>
      </c>
      <c r="BC14" s="218">
        <v>0</v>
      </c>
      <c r="BD14" s="218">
        <v>0</v>
      </c>
      <c r="BE14" s="214">
        <v>507690.02811688097</v>
      </c>
      <c r="BF14" s="214">
        <v>316501.12293766497</v>
      </c>
      <c r="BG14" s="214">
        <v>191188.905179216</v>
      </c>
      <c r="BH14" s="191">
        <v>819798.916152074</v>
      </c>
      <c r="BI14" s="191">
        <v>520546.358732261</v>
      </c>
      <c r="BJ14" s="191">
        <v>299252.55741981301</v>
      </c>
      <c r="BK14" s="215">
        <v>437042.94741053798</v>
      </c>
      <c r="BL14" s="215">
        <v>318075.59346299898</v>
      </c>
      <c r="BM14" s="215">
        <v>118967.353947539</v>
      </c>
      <c r="BN14" s="193">
        <v>0</v>
      </c>
      <c r="BO14" s="193">
        <v>0</v>
      </c>
      <c r="BP14" s="193">
        <v>0</v>
      </c>
      <c r="BQ14" s="219">
        <v>165344502.31573039</v>
      </c>
      <c r="BR14" s="219">
        <v>163684067.10424978</v>
      </c>
      <c r="BS14" s="219">
        <v>1660435.2114806636</v>
      </c>
      <c r="BT14" s="216">
        <v>0</v>
      </c>
      <c r="BU14" s="216">
        <v>0</v>
      </c>
      <c r="BV14" s="216">
        <v>0</v>
      </c>
      <c r="BW14" s="217">
        <v>0</v>
      </c>
      <c r="BX14" s="217">
        <v>0</v>
      </c>
      <c r="BY14" s="217">
        <v>0</v>
      </c>
      <c r="BZ14" s="214">
        <v>0</v>
      </c>
      <c r="CA14" s="214">
        <v>0</v>
      </c>
      <c r="CB14" s="214">
        <v>0</v>
      </c>
      <c r="CC14" s="214">
        <v>0</v>
      </c>
      <c r="CD14" s="214">
        <v>0</v>
      </c>
      <c r="CE14" s="214">
        <v>0</v>
      </c>
      <c r="CF14" s="214">
        <v>0</v>
      </c>
      <c r="CG14" s="214">
        <v>0</v>
      </c>
      <c r="CH14" s="214">
        <v>0</v>
      </c>
      <c r="CI14" s="219">
        <v>165344502.31573039</v>
      </c>
      <c r="CJ14" s="219">
        <v>163684067.10424978</v>
      </c>
      <c r="CK14" s="219">
        <v>1660435.2114806636</v>
      </c>
      <c r="CM14" s="221">
        <v>100028858927.02739</v>
      </c>
      <c r="CN14">
        <v>0.16529679943300341</v>
      </c>
      <c r="CO14" s="224">
        <v>93444443.291389719</v>
      </c>
      <c r="CP14" s="219">
        <v>0</v>
      </c>
      <c r="CQ14" s="219">
        <v>0</v>
      </c>
      <c r="CR14" s="219">
        <v>0</v>
      </c>
      <c r="CS14" s="223"/>
      <c r="CT14" s="219">
        <v>162608140.19211018</v>
      </c>
      <c r="CU14" s="219">
        <v>160947704.98062956</v>
      </c>
      <c r="CV14" s="219">
        <v>1660435.2114806636</v>
      </c>
      <c r="CX14" s="221">
        <v>1516951357.6300001</v>
      </c>
      <c r="CY14" s="33">
        <v>82429753</v>
      </c>
      <c r="CZ14" s="33">
        <v>0</v>
      </c>
      <c r="DA14" s="33">
        <v>0</v>
      </c>
      <c r="DB14" s="33">
        <v>0</v>
      </c>
      <c r="DC14" s="33">
        <v>0</v>
      </c>
      <c r="DD14" s="33">
        <v>0</v>
      </c>
      <c r="DE14" s="33">
        <v>0</v>
      </c>
      <c r="DG14" s="221">
        <v>52087919.515820898</v>
      </c>
      <c r="DH14" s="221">
        <v>94390130.954609796</v>
      </c>
      <c r="DI14" s="221">
        <v>14365557.83</v>
      </c>
      <c r="DJ14" s="221">
        <v>160843608.30043072</v>
      </c>
      <c r="DK14" s="221">
        <v>4500894.0152996909</v>
      </c>
      <c r="DL14" s="33">
        <v>165344502.31573039</v>
      </c>
    </row>
    <row r="15" spans="1:116" x14ac:dyDescent="0.35">
      <c r="A15">
        <v>2024</v>
      </c>
      <c r="B15" s="1">
        <v>45596</v>
      </c>
      <c r="C15" s="213">
        <v>52272126.0528704</v>
      </c>
      <c r="D15" s="214">
        <v>51274763.246872298</v>
      </c>
      <c r="E15" s="214">
        <v>997362.80599810183</v>
      </c>
      <c r="F15" s="191">
        <v>95839227.337867901</v>
      </c>
      <c r="G15" s="191">
        <v>95806432.388730898</v>
      </c>
      <c r="H15" s="191">
        <v>32794.94913700223</v>
      </c>
      <c r="I15" s="214">
        <v>53651827.270000003</v>
      </c>
      <c r="J15" s="214">
        <v>53651827.270000003</v>
      </c>
      <c r="K15" s="214">
        <v>0</v>
      </c>
      <c r="L15" s="215">
        <v>0</v>
      </c>
      <c r="M15" s="215">
        <v>0</v>
      </c>
      <c r="N15" s="215">
        <v>0</v>
      </c>
      <c r="O15" s="193">
        <v>0</v>
      </c>
      <c r="P15" s="193">
        <v>0</v>
      </c>
      <c r="Q15" s="193">
        <v>0</v>
      </c>
      <c r="R15" s="216">
        <v>0</v>
      </c>
      <c r="S15" s="216">
        <v>0</v>
      </c>
      <c r="T15" s="216">
        <v>0</v>
      </c>
      <c r="U15" s="217">
        <v>0</v>
      </c>
      <c r="V15" s="217">
        <v>0</v>
      </c>
      <c r="W15" s="217">
        <v>0</v>
      </c>
      <c r="X15" s="214">
        <v>0</v>
      </c>
      <c r="Y15" s="214">
        <v>0</v>
      </c>
      <c r="Z15" s="214">
        <v>0</v>
      </c>
      <c r="AA15" s="218">
        <v>0</v>
      </c>
      <c r="AB15" s="218">
        <v>0</v>
      </c>
      <c r="AC15" s="218">
        <v>0</v>
      </c>
      <c r="AD15" s="193">
        <v>0</v>
      </c>
      <c r="AE15" s="193">
        <v>0</v>
      </c>
      <c r="AF15" s="193">
        <v>0</v>
      </c>
      <c r="AG15" s="214">
        <v>0</v>
      </c>
      <c r="AH15" s="214">
        <v>0</v>
      </c>
      <c r="AI15" s="214">
        <v>0</v>
      </c>
      <c r="AJ15" s="191">
        <v>728982.474014782</v>
      </c>
      <c r="AK15" s="191">
        <v>728982.474014782</v>
      </c>
      <c r="AL15" s="191">
        <v>0</v>
      </c>
      <c r="AM15" s="215">
        <v>111376.992097738</v>
      </c>
      <c r="AN15" s="215">
        <v>111376.992097738</v>
      </c>
      <c r="AO15" s="215">
        <v>0</v>
      </c>
      <c r="AP15" s="193">
        <v>190837.83116470301</v>
      </c>
      <c r="AQ15" s="193">
        <v>190837.83116470301</v>
      </c>
      <c r="AR15" s="193">
        <v>0</v>
      </c>
      <c r="AS15" s="216">
        <v>1711955.5286915901</v>
      </c>
      <c r="AT15" s="216">
        <v>1711955.5286915901</v>
      </c>
      <c r="AU15" s="216">
        <v>0</v>
      </c>
      <c r="AV15" s="217">
        <v>0</v>
      </c>
      <c r="AW15" s="217">
        <v>0</v>
      </c>
      <c r="AX15" s="217">
        <v>0</v>
      </c>
      <c r="AY15" s="214">
        <v>0</v>
      </c>
      <c r="AZ15" s="214">
        <v>0</v>
      </c>
      <c r="BA15" s="214">
        <v>0</v>
      </c>
      <c r="BB15" s="218">
        <v>6958791.9888422601</v>
      </c>
      <c r="BC15" s="218">
        <v>0</v>
      </c>
      <c r="BD15" s="218">
        <v>6958791.9888422601</v>
      </c>
      <c r="BE15" s="214">
        <v>490315.75620815298</v>
      </c>
      <c r="BF15" s="214">
        <v>318171.151996687</v>
      </c>
      <c r="BG15" s="214">
        <v>172144.60421146598</v>
      </c>
      <c r="BH15" s="191">
        <v>792944.19600704801</v>
      </c>
      <c r="BI15" s="191">
        <v>523293.03949465998</v>
      </c>
      <c r="BJ15" s="191">
        <v>269651.15651238803</v>
      </c>
      <c r="BK15" s="215">
        <v>427670.43379041099</v>
      </c>
      <c r="BL15" s="215">
        <v>320150.388516885</v>
      </c>
      <c r="BM15" s="215">
        <v>107520.04527352599</v>
      </c>
      <c r="BN15" s="193">
        <v>0</v>
      </c>
      <c r="BO15" s="193">
        <v>0</v>
      </c>
      <c r="BP15" s="193">
        <v>0</v>
      </c>
      <c r="BQ15" s="219">
        <v>213176055.86155501</v>
      </c>
      <c r="BR15" s="219">
        <v>204637790.31158024</v>
      </c>
      <c r="BS15" s="219">
        <v>8538265.5499747451</v>
      </c>
      <c r="BT15" s="216">
        <v>0</v>
      </c>
      <c r="BU15" s="216">
        <v>0</v>
      </c>
      <c r="BV15" s="216">
        <v>0</v>
      </c>
      <c r="BW15" s="217">
        <v>0</v>
      </c>
      <c r="BX15" s="217">
        <v>0</v>
      </c>
      <c r="BY15" s="217">
        <v>0</v>
      </c>
      <c r="BZ15" s="214">
        <v>0</v>
      </c>
      <c r="CA15" s="214">
        <v>0</v>
      </c>
      <c r="CB15" s="214">
        <v>0</v>
      </c>
      <c r="CC15" s="214">
        <v>0</v>
      </c>
      <c r="CD15" s="214">
        <v>0</v>
      </c>
      <c r="CE15" s="214">
        <v>0</v>
      </c>
      <c r="CF15" s="214">
        <v>0</v>
      </c>
      <c r="CG15" s="214">
        <v>0</v>
      </c>
      <c r="CH15" s="214">
        <v>0</v>
      </c>
      <c r="CI15" s="219">
        <v>213176055.86155501</v>
      </c>
      <c r="CJ15" s="219">
        <v>204637790.31158024</v>
      </c>
      <c r="CK15" s="219">
        <v>8538265.5499747451</v>
      </c>
      <c r="CM15" s="221">
        <v>106530734757.28416</v>
      </c>
      <c r="CN15">
        <v>0.20010756177289846</v>
      </c>
      <c r="CO15" s="224">
        <v>96562933.487888932</v>
      </c>
      <c r="CP15" s="219">
        <v>0</v>
      </c>
      <c r="CQ15" s="219">
        <v>0</v>
      </c>
      <c r="CR15" s="219">
        <v>0</v>
      </c>
      <c r="CS15" s="223"/>
      <c r="CT15" s="219">
        <v>210432903.03558618</v>
      </c>
      <c r="CU15" s="219">
        <v>201894637.48561141</v>
      </c>
      <c r="CV15" s="219">
        <v>8538265.5499747451</v>
      </c>
      <c r="CX15" s="221">
        <v>1591127049.6000001</v>
      </c>
      <c r="CY15" s="33">
        <v>0</v>
      </c>
      <c r="CZ15" s="33">
        <v>0</v>
      </c>
      <c r="DA15" s="33">
        <v>0</v>
      </c>
      <c r="DB15" s="33">
        <v>0</v>
      </c>
      <c r="DC15" s="33">
        <v>0</v>
      </c>
      <c r="DD15" s="33">
        <v>0</v>
      </c>
      <c r="DE15" s="33">
        <v>0</v>
      </c>
      <c r="DG15" s="221">
        <v>52272126.0528704</v>
      </c>
      <c r="DH15" s="221">
        <v>95839227.337867901</v>
      </c>
      <c r="DI15" s="221">
        <v>53651827.270000003</v>
      </c>
      <c r="DJ15" s="221">
        <v>201763180.66073832</v>
      </c>
      <c r="DK15" s="221">
        <v>11412875.200816687</v>
      </c>
      <c r="DL15" s="33">
        <v>213176055.86155501</v>
      </c>
    </row>
    <row r="16" spans="1:116" x14ac:dyDescent="0.35">
      <c r="A16">
        <v>2024</v>
      </c>
      <c r="B16" s="1">
        <v>45626</v>
      </c>
      <c r="C16" s="213">
        <v>52469443.603396498</v>
      </c>
      <c r="D16" s="214">
        <v>51437308.744680502</v>
      </c>
      <c r="E16" s="214">
        <v>1032134.8587159961</v>
      </c>
      <c r="F16" s="191">
        <v>96904477.297216907</v>
      </c>
      <c r="G16" s="191">
        <v>96871556.817965597</v>
      </c>
      <c r="H16" s="191">
        <v>32920.479251310229</v>
      </c>
      <c r="I16" s="214">
        <v>16092435.560000001</v>
      </c>
      <c r="J16" s="214">
        <v>16092435.560000001</v>
      </c>
      <c r="K16" s="214">
        <v>0</v>
      </c>
      <c r="L16" s="215">
        <v>0</v>
      </c>
      <c r="M16" s="215">
        <v>0</v>
      </c>
      <c r="N16" s="215">
        <v>0</v>
      </c>
      <c r="O16" s="193">
        <v>0</v>
      </c>
      <c r="P16" s="193">
        <v>0</v>
      </c>
      <c r="Q16" s="193">
        <v>0</v>
      </c>
      <c r="R16" s="216">
        <v>0</v>
      </c>
      <c r="S16" s="216">
        <v>0</v>
      </c>
      <c r="T16" s="216">
        <v>0</v>
      </c>
      <c r="U16" s="217">
        <v>0</v>
      </c>
      <c r="V16" s="217">
        <v>0</v>
      </c>
      <c r="W16" s="217">
        <v>0</v>
      </c>
      <c r="X16" s="214">
        <v>0</v>
      </c>
      <c r="Y16" s="214">
        <v>0</v>
      </c>
      <c r="Z16" s="214">
        <v>0</v>
      </c>
      <c r="AA16" s="218">
        <v>0</v>
      </c>
      <c r="AB16" s="218">
        <v>0</v>
      </c>
      <c r="AC16" s="218">
        <v>0</v>
      </c>
      <c r="AD16" s="193">
        <v>0</v>
      </c>
      <c r="AE16" s="193">
        <v>0</v>
      </c>
      <c r="AF16" s="193">
        <v>0</v>
      </c>
      <c r="AG16" s="214">
        <v>0</v>
      </c>
      <c r="AH16" s="214">
        <v>0</v>
      </c>
      <c r="AI16" s="214">
        <v>0</v>
      </c>
      <c r="AJ16" s="191">
        <v>733164.48414834996</v>
      </c>
      <c r="AK16" s="191">
        <v>733164.48414834996</v>
      </c>
      <c r="AL16" s="191">
        <v>0</v>
      </c>
      <c r="AM16" s="215">
        <v>112015.93710149601</v>
      </c>
      <c r="AN16" s="215">
        <v>112015.93710149601</v>
      </c>
      <c r="AO16" s="215">
        <v>0</v>
      </c>
      <c r="AP16" s="193">
        <v>191917.955744632</v>
      </c>
      <c r="AQ16" s="193">
        <v>191917.955744632</v>
      </c>
      <c r="AR16" s="193">
        <v>0</v>
      </c>
      <c r="AS16" s="216">
        <v>1711955.5286915901</v>
      </c>
      <c r="AT16" s="216">
        <v>1711955.5286915901</v>
      </c>
      <c r="AU16" s="216">
        <v>0</v>
      </c>
      <c r="AV16" s="217">
        <v>0</v>
      </c>
      <c r="AW16" s="217">
        <v>0</v>
      </c>
      <c r="AX16" s="217">
        <v>0</v>
      </c>
      <c r="AY16" s="214">
        <v>15926846.57573</v>
      </c>
      <c r="AZ16" s="214">
        <v>11008250.3140452</v>
      </c>
      <c r="BA16" s="214">
        <v>4918596.2616847996</v>
      </c>
      <c r="BB16" s="218">
        <v>0</v>
      </c>
      <c r="BC16" s="218">
        <v>0</v>
      </c>
      <c r="BD16" s="218">
        <v>0</v>
      </c>
      <c r="BE16" s="214">
        <v>520514.90890432301</v>
      </c>
      <c r="BF16" s="214">
        <v>319849.993021467</v>
      </c>
      <c r="BG16" s="214">
        <v>200664.915882856</v>
      </c>
      <c r="BH16" s="191">
        <v>840597.70863598201</v>
      </c>
      <c r="BI16" s="191">
        <v>526054.21321255504</v>
      </c>
      <c r="BJ16" s="191">
        <v>314543.49542342697</v>
      </c>
      <c r="BK16" s="215">
        <v>446762.33008808899</v>
      </c>
      <c r="BL16" s="215">
        <v>322128.34483624203</v>
      </c>
      <c r="BM16" s="215">
        <v>124633.98525184696</v>
      </c>
      <c r="BN16" s="193">
        <v>0</v>
      </c>
      <c r="BO16" s="193">
        <v>0</v>
      </c>
      <c r="BP16" s="193">
        <v>0</v>
      </c>
      <c r="BQ16" s="219">
        <v>185950131.88965783</v>
      </c>
      <c r="BR16" s="219">
        <v>179326637.89344758</v>
      </c>
      <c r="BS16" s="219">
        <v>6623493.9962102352</v>
      </c>
      <c r="BT16" s="216">
        <v>0</v>
      </c>
      <c r="BU16" s="216">
        <v>0</v>
      </c>
      <c r="BV16" s="216">
        <v>0</v>
      </c>
      <c r="BW16" s="217">
        <v>0</v>
      </c>
      <c r="BX16" s="217">
        <v>0</v>
      </c>
      <c r="BY16" s="217">
        <v>0</v>
      </c>
      <c r="BZ16" s="214">
        <v>0</v>
      </c>
      <c r="CA16" s="214">
        <v>0</v>
      </c>
      <c r="CB16" s="214">
        <v>0</v>
      </c>
      <c r="CC16" s="214">
        <v>0</v>
      </c>
      <c r="CD16" s="214">
        <v>0</v>
      </c>
      <c r="CE16" s="214">
        <v>0</v>
      </c>
      <c r="CF16" s="214">
        <v>0</v>
      </c>
      <c r="CG16" s="214">
        <v>0</v>
      </c>
      <c r="CH16" s="214">
        <v>0</v>
      </c>
      <c r="CI16" s="219">
        <v>185950131.88965783</v>
      </c>
      <c r="CJ16" s="219">
        <v>179326637.89344758</v>
      </c>
      <c r="CK16" s="219">
        <v>6623493.9962102352</v>
      </c>
      <c r="CM16" s="221">
        <v>113455232516.50763</v>
      </c>
      <c r="CN16">
        <v>0.16389736089307494</v>
      </c>
      <c r="CO16" s="224">
        <v>98898912.6810119</v>
      </c>
      <c r="CP16" s="219">
        <v>0</v>
      </c>
      <c r="CQ16" s="219">
        <v>0</v>
      </c>
      <c r="CR16" s="219">
        <v>0</v>
      </c>
      <c r="CS16" s="223"/>
      <c r="CT16" s="219">
        <v>183201077.98397177</v>
      </c>
      <c r="CU16" s="219">
        <v>176577583.98776153</v>
      </c>
      <c r="CV16" s="219">
        <v>6623493.9962102352</v>
      </c>
      <c r="CX16" s="221">
        <v>1590063609.24</v>
      </c>
      <c r="CY16" s="33">
        <v>0</v>
      </c>
      <c r="CZ16" s="33">
        <v>0</v>
      </c>
      <c r="DA16" s="33">
        <v>0</v>
      </c>
      <c r="DB16" s="33">
        <v>0</v>
      </c>
      <c r="DC16" s="33">
        <v>0</v>
      </c>
      <c r="DD16" s="33">
        <v>0</v>
      </c>
      <c r="DE16" s="33">
        <v>0</v>
      </c>
      <c r="DG16" s="221">
        <v>52469443.603396498</v>
      </c>
      <c r="DH16" s="221">
        <v>96904477.297216907</v>
      </c>
      <c r="DI16" s="221">
        <v>16092435.560000001</v>
      </c>
      <c r="DJ16" s="221">
        <v>165466356.4606134</v>
      </c>
      <c r="DK16" s="221">
        <v>20483775.429044463</v>
      </c>
      <c r="DL16" s="33">
        <v>185950131.88965786</v>
      </c>
    </row>
    <row r="17" spans="1:116" x14ac:dyDescent="0.35">
      <c r="A17">
        <v>2024</v>
      </c>
      <c r="B17" s="1">
        <v>45657</v>
      </c>
      <c r="C17" s="213">
        <v>52654963.550452098</v>
      </c>
      <c r="D17" s="214">
        <v>51644129.529081903</v>
      </c>
      <c r="E17" s="214">
        <v>1010834.0213701949</v>
      </c>
      <c r="F17" s="191">
        <v>98316605.578229398</v>
      </c>
      <c r="G17" s="191">
        <v>98283558.629480198</v>
      </c>
      <c r="H17" s="191">
        <v>33046.94874919951</v>
      </c>
      <c r="I17" s="214">
        <v>48261723.420000002</v>
      </c>
      <c r="J17" s="214">
        <v>48261723.420000002</v>
      </c>
      <c r="K17" s="214">
        <v>0</v>
      </c>
      <c r="L17" s="215">
        <v>0</v>
      </c>
      <c r="M17" s="215">
        <v>0</v>
      </c>
      <c r="N17" s="215">
        <v>0</v>
      </c>
      <c r="O17" s="193">
        <v>0</v>
      </c>
      <c r="P17" s="193">
        <v>0</v>
      </c>
      <c r="Q17" s="193">
        <v>0</v>
      </c>
      <c r="R17" s="216">
        <v>0</v>
      </c>
      <c r="S17" s="216">
        <v>0</v>
      </c>
      <c r="T17" s="216">
        <v>0</v>
      </c>
      <c r="U17" s="217">
        <v>0</v>
      </c>
      <c r="V17" s="217">
        <v>0</v>
      </c>
      <c r="W17" s="217">
        <v>0</v>
      </c>
      <c r="X17" s="214">
        <v>0</v>
      </c>
      <c r="Y17" s="214">
        <v>0</v>
      </c>
      <c r="Z17" s="214">
        <v>0</v>
      </c>
      <c r="AA17" s="218">
        <v>0</v>
      </c>
      <c r="AB17" s="218">
        <v>0</v>
      </c>
      <c r="AC17" s="218">
        <v>0</v>
      </c>
      <c r="AD17" s="193">
        <v>0</v>
      </c>
      <c r="AE17" s="193">
        <v>0</v>
      </c>
      <c r="AF17" s="193">
        <v>0</v>
      </c>
      <c r="AG17" s="214">
        <v>0</v>
      </c>
      <c r="AH17" s="214">
        <v>0</v>
      </c>
      <c r="AI17" s="214">
        <v>0</v>
      </c>
      <c r="AJ17" s="191">
        <v>737556.55661696999</v>
      </c>
      <c r="AK17" s="191">
        <v>737556.55661696999</v>
      </c>
      <c r="AL17" s="191">
        <v>0</v>
      </c>
      <c r="AM17" s="215">
        <v>112686.976307605</v>
      </c>
      <c r="AN17" s="215">
        <v>112686.976307605</v>
      </c>
      <c r="AO17" s="215">
        <v>0</v>
      </c>
      <c r="AP17" s="193">
        <v>193052.33497344001</v>
      </c>
      <c r="AQ17" s="193">
        <v>193052.33497344001</v>
      </c>
      <c r="AR17" s="193">
        <v>0</v>
      </c>
      <c r="AS17" s="216">
        <v>1711955.5286915901</v>
      </c>
      <c r="AT17" s="216">
        <v>1711955.5286915901</v>
      </c>
      <c r="AU17" s="216">
        <v>0</v>
      </c>
      <c r="AV17" s="217">
        <v>0</v>
      </c>
      <c r="AW17" s="217">
        <v>0</v>
      </c>
      <c r="AX17" s="217">
        <v>0</v>
      </c>
      <c r="AY17" s="214">
        <v>0</v>
      </c>
      <c r="AZ17" s="214">
        <v>0</v>
      </c>
      <c r="BA17" s="214">
        <v>0</v>
      </c>
      <c r="BB17" s="218">
        <v>0</v>
      </c>
      <c r="BC17" s="218">
        <v>0</v>
      </c>
      <c r="BD17" s="218">
        <v>0</v>
      </c>
      <c r="BE17" s="214">
        <v>485626.04039944598</v>
      </c>
      <c r="BF17" s="214">
        <v>321537.692508646</v>
      </c>
      <c r="BG17" s="214">
        <v>164088.34789079998</v>
      </c>
      <c r="BH17" s="191">
        <v>786254.79141299101</v>
      </c>
      <c r="BI17" s="191">
        <v>528829.95635852299</v>
      </c>
      <c r="BJ17" s="191">
        <v>257424.83505446801</v>
      </c>
      <c r="BK17" s="215">
        <v>426489.57009456004</v>
      </c>
      <c r="BL17" s="215">
        <v>324175.46618460503</v>
      </c>
      <c r="BM17" s="215">
        <v>102314.10390995501</v>
      </c>
      <c r="BN17" s="193">
        <v>0</v>
      </c>
      <c r="BO17" s="193">
        <v>0</v>
      </c>
      <c r="BP17" s="193">
        <v>0</v>
      </c>
      <c r="BQ17" s="219">
        <v>203686914.34717807</v>
      </c>
      <c r="BR17" s="219">
        <v>202119206.09020346</v>
      </c>
      <c r="BS17" s="219">
        <v>1567708.256974617</v>
      </c>
      <c r="BT17" s="216">
        <v>0</v>
      </c>
      <c r="BU17" s="216">
        <v>0</v>
      </c>
      <c r="BV17" s="216">
        <v>0</v>
      </c>
      <c r="BW17" s="217">
        <v>0</v>
      </c>
      <c r="BX17" s="217">
        <v>0</v>
      </c>
      <c r="BY17" s="217">
        <v>0</v>
      </c>
      <c r="BZ17" s="214">
        <v>0</v>
      </c>
      <c r="CA17" s="214">
        <v>0</v>
      </c>
      <c r="CB17" s="214">
        <v>0</v>
      </c>
      <c r="CC17" s="214">
        <v>0</v>
      </c>
      <c r="CD17" s="214">
        <v>0</v>
      </c>
      <c r="CE17" s="214">
        <v>0</v>
      </c>
      <c r="CF17" s="214">
        <v>0</v>
      </c>
      <c r="CG17" s="214">
        <v>0</v>
      </c>
      <c r="CH17" s="214">
        <v>0</v>
      </c>
      <c r="CI17" s="219">
        <v>203686914.34717807</v>
      </c>
      <c r="CJ17" s="219">
        <v>202119206.09020346</v>
      </c>
      <c r="CK17" s="219">
        <v>1567708.256974617</v>
      </c>
      <c r="CM17" s="221">
        <v>120829822630.08061</v>
      </c>
      <c r="CN17">
        <v>0.16857337858614896</v>
      </c>
      <c r="CO17" s="224">
        <v>101348167.95183025</v>
      </c>
      <c r="CP17" s="219">
        <v>0</v>
      </c>
      <c r="CQ17" s="219">
        <v>0</v>
      </c>
      <c r="CR17" s="219">
        <v>0</v>
      </c>
      <c r="CS17" s="223"/>
      <c r="CT17" s="219">
        <v>200931662.95058846</v>
      </c>
      <c r="CU17" s="219">
        <v>199363954.69361386</v>
      </c>
      <c r="CV17" s="219">
        <v>1567708.256974617</v>
      </c>
      <c r="CX17" s="221">
        <v>1589000168.8700001</v>
      </c>
      <c r="CY17" s="33">
        <v>0</v>
      </c>
      <c r="CZ17" s="33">
        <v>0</v>
      </c>
      <c r="DA17" s="33">
        <v>0</v>
      </c>
      <c r="DB17" s="33">
        <v>0</v>
      </c>
      <c r="DC17" s="33">
        <v>0</v>
      </c>
      <c r="DD17" s="33">
        <v>0</v>
      </c>
      <c r="DE17" s="33">
        <v>0</v>
      </c>
      <c r="DG17" s="221">
        <v>52654963.550452098</v>
      </c>
      <c r="DH17" s="221">
        <v>98316605.578229398</v>
      </c>
      <c r="DI17" s="221">
        <v>48261723.420000002</v>
      </c>
      <c r="DJ17" s="221">
        <v>199233292.5486815</v>
      </c>
      <c r="DK17" s="221">
        <v>4453621.7984966021</v>
      </c>
      <c r="DL17" s="33">
        <v>203686914.3471781</v>
      </c>
    </row>
    <row r="18" spans="1:116" x14ac:dyDescent="0.35">
      <c r="A18">
        <v>2025</v>
      </c>
      <c r="B18" s="1">
        <v>45688</v>
      </c>
      <c r="C18" s="213">
        <v>79161991.879360601</v>
      </c>
      <c r="D18" s="214">
        <v>78144914.459404007</v>
      </c>
      <c r="E18" s="214">
        <v>1017077.4199565947</v>
      </c>
      <c r="F18" s="191">
        <v>99364097.659029096</v>
      </c>
      <c r="G18" s="191">
        <v>99330923.334917605</v>
      </c>
      <c r="H18" s="191">
        <v>33174.324111491442</v>
      </c>
      <c r="I18" s="214">
        <v>15887175.51</v>
      </c>
      <c r="J18" s="214">
        <v>15887175.51</v>
      </c>
      <c r="K18" s="214">
        <v>0</v>
      </c>
      <c r="L18" s="215">
        <v>0</v>
      </c>
      <c r="M18" s="215">
        <v>0</v>
      </c>
      <c r="N18" s="215">
        <v>0</v>
      </c>
      <c r="O18" s="193">
        <v>0</v>
      </c>
      <c r="P18" s="193">
        <v>0</v>
      </c>
      <c r="Q18" s="193">
        <v>0</v>
      </c>
      <c r="R18" s="216">
        <v>0</v>
      </c>
      <c r="S18" s="216">
        <v>0</v>
      </c>
      <c r="T18" s="216">
        <v>0</v>
      </c>
      <c r="U18" s="217">
        <v>0</v>
      </c>
      <c r="V18" s="217">
        <v>0</v>
      </c>
      <c r="W18" s="217">
        <v>0</v>
      </c>
      <c r="X18" s="214">
        <v>0</v>
      </c>
      <c r="Y18" s="214">
        <v>0</v>
      </c>
      <c r="Z18" s="214">
        <v>0</v>
      </c>
      <c r="AA18" s="218">
        <v>0</v>
      </c>
      <c r="AB18" s="218">
        <v>0</v>
      </c>
      <c r="AC18" s="218">
        <v>0</v>
      </c>
      <c r="AD18" s="193">
        <v>0</v>
      </c>
      <c r="AE18" s="193">
        <v>0</v>
      </c>
      <c r="AF18" s="193">
        <v>0</v>
      </c>
      <c r="AG18" s="214">
        <v>0</v>
      </c>
      <c r="AH18" s="214">
        <v>0</v>
      </c>
      <c r="AI18" s="214">
        <v>0</v>
      </c>
      <c r="AJ18" s="191">
        <v>741801.54641374899</v>
      </c>
      <c r="AK18" s="191">
        <v>741801.54641374899</v>
      </c>
      <c r="AL18" s="191">
        <v>0</v>
      </c>
      <c r="AM18" s="215">
        <v>113335.54360778601</v>
      </c>
      <c r="AN18" s="215">
        <v>113335.54360778601</v>
      </c>
      <c r="AO18" s="215">
        <v>0</v>
      </c>
      <c r="AP18" s="193">
        <v>194148.72586552499</v>
      </c>
      <c r="AQ18" s="193">
        <v>194148.72586552499</v>
      </c>
      <c r="AR18" s="193">
        <v>0</v>
      </c>
      <c r="AS18" s="216">
        <v>1779748.96762778</v>
      </c>
      <c r="AT18" s="216">
        <v>1779748.96762778</v>
      </c>
      <c r="AU18" s="216">
        <v>0</v>
      </c>
      <c r="AV18" s="217">
        <v>0</v>
      </c>
      <c r="AW18" s="217">
        <v>0</v>
      </c>
      <c r="AX18" s="217">
        <v>0</v>
      </c>
      <c r="AY18" s="214">
        <v>0</v>
      </c>
      <c r="AZ18" s="214">
        <v>0</v>
      </c>
      <c r="BA18" s="214">
        <v>0</v>
      </c>
      <c r="BB18" s="218">
        <v>0</v>
      </c>
      <c r="BC18" s="218">
        <v>0</v>
      </c>
      <c r="BD18" s="218">
        <v>0</v>
      </c>
      <c r="BE18" s="214">
        <v>498004.88068915799</v>
      </c>
      <c r="BF18" s="214">
        <v>323283.536191463</v>
      </c>
      <c r="BG18" s="214">
        <v>174721.34449769498</v>
      </c>
      <c r="BH18" s="191">
        <v>806016.17038311297</v>
      </c>
      <c r="BI18" s="191">
        <v>531701.32870491804</v>
      </c>
      <c r="BJ18" s="191">
        <v>274314.84167819493</v>
      </c>
      <c r="BK18" s="215">
        <v>434674.58638454403</v>
      </c>
      <c r="BL18" s="215">
        <v>326331.20648155001</v>
      </c>
      <c r="BM18" s="215">
        <v>108343.37990299403</v>
      </c>
      <c r="BN18" s="193">
        <v>0</v>
      </c>
      <c r="BO18" s="193">
        <v>0</v>
      </c>
      <c r="BP18" s="193">
        <v>0</v>
      </c>
      <c r="BQ18" s="219">
        <v>198980995.46936131</v>
      </c>
      <c r="BR18" s="219">
        <v>197373364.15921435</v>
      </c>
      <c r="BS18" s="219">
        <v>1607631.3101469702</v>
      </c>
      <c r="BT18" s="216">
        <v>0</v>
      </c>
      <c r="BU18" s="216">
        <v>0</v>
      </c>
      <c r="BV18" s="216">
        <v>0</v>
      </c>
      <c r="BW18" s="217">
        <v>0</v>
      </c>
      <c r="BX18" s="217">
        <v>0</v>
      </c>
      <c r="BY18" s="217">
        <v>0</v>
      </c>
      <c r="BZ18" s="214">
        <v>0</v>
      </c>
      <c r="CA18" s="214">
        <v>0</v>
      </c>
      <c r="CB18" s="214">
        <v>0</v>
      </c>
      <c r="CC18" s="214">
        <v>0</v>
      </c>
      <c r="CD18" s="214">
        <v>0</v>
      </c>
      <c r="CE18" s="214">
        <v>0</v>
      </c>
      <c r="CF18" s="214">
        <v>0</v>
      </c>
      <c r="CG18" s="214">
        <v>0</v>
      </c>
      <c r="CH18" s="214">
        <v>0</v>
      </c>
      <c r="CI18" s="219">
        <v>198980995.46936131</v>
      </c>
      <c r="CJ18" s="219">
        <v>197373364.15921435</v>
      </c>
      <c r="CK18" s="219">
        <v>1607631.3101469702</v>
      </c>
      <c r="CM18" s="221">
        <v>128683761101.03584</v>
      </c>
      <c r="CN18">
        <v>0.15462789847518654</v>
      </c>
      <c r="CO18" s="224">
        <v>103693796.76697806</v>
      </c>
      <c r="CP18" s="219">
        <v>0</v>
      </c>
      <c r="CQ18" s="219">
        <v>0</v>
      </c>
      <c r="CR18" s="219">
        <v>0</v>
      </c>
      <c r="CS18" s="223"/>
      <c r="CT18" s="219">
        <v>196151960.68584648</v>
      </c>
      <c r="CU18" s="219">
        <v>194544329.37569952</v>
      </c>
      <c r="CV18" s="219">
        <v>1607631.3101469702</v>
      </c>
      <c r="CX18" s="221">
        <v>1587936728.51</v>
      </c>
      <c r="CY18" s="33">
        <v>0</v>
      </c>
      <c r="CZ18" s="33">
        <v>1400451944.5559499</v>
      </c>
      <c r="DA18" s="33">
        <v>0</v>
      </c>
      <c r="DB18" s="33">
        <v>0</v>
      </c>
      <c r="DC18" s="33">
        <v>0</v>
      </c>
      <c r="DD18" s="33">
        <v>0</v>
      </c>
      <c r="DE18" s="33">
        <v>0</v>
      </c>
      <c r="DG18" s="221">
        <v>759907811.53563499</v>
      </c>
      <c r="DH18" s="221">
        <v>1443971429.3960371</v>
      </c>
      <c r="DI18" s="221">
        <v>303284348.73000002</v>
      </c>
      <c r="DJ18" s="221">
        <v>2507163589.6616726</v>
      </c>
      <c r="DK18" s="221">
        <v>125115865.48109084</v>
      </c>
      <c r="DL18" s="33">
        <v>2632279455.1427636</v>
      </c>
    </row>
    <row r="19" spans="1:116" x14ac:dyDescent="0.35">
      <c r="A19">
        <v>2025</v>
      </c>
      <c r="B19" s="1">
        <v>45716</v>
      </c>
      <c r="C19" s="213">
        <v>79433752.312867701</v>
      </c>
      <c r="D19" s="214">
        <v>78383934.665618703</v>
      </c>
      <c r="E19" s="214">
        <v>1049817.6472489983</v>
      </c>
      <c r="F19" s="191">
        <v>100315812.39421301</v>
      </c>
      <c r="G19" s="191">
        <v>100282509.780763</v>
      </c>
      <c r="H19" s="191">
        <v>33302.613450005651</v>
      </c>
      <c r="I19" s="214">
        <v>23908120.52</v>
      </c>
      <c r="J19" s="214">
        <v>23908120.52</v>
      </c>
      <c r="K19" s="214">
        <v>0</v>
      </c>
      <c r="L19" s="215">
        <v>0</v>
      </c>
      <c r="M19" s="215">
        <v>0</v>
      </c>
      <c r="N19" s="215">
        <v>0</v>
      </c>
      <c r="O19" s="193">
        <v>0</v>
      </c>
      <c r="P19" s="193">
        <v>0</v>
      </c>
      <c r="Q19" s="193">
        <v>0</v>
      </c>
      <c r="R19" s="216">
        <v>0</v>
      </c>
      <c r="S19" s="216">
        <v>0</v>
      </c>
      <c r="T19" s="216">
        <v>0</v>
      </c>
      <c r="U19" s="217">
        <v>0</v>
      </c>
      <c r="V19" s="217">
        <v>0</v>
      </c>
      <c r="W19" s="217">
        <v>0</v>
      </c>
      <c r="X19" s="214">
        <v>0</v>
      </c>
      <c r="Y19" s="214">
        <v>0</v>
      </c>
      <c r="Z19" s="214">
        <v>0</v>
      </c>
      <c r="AA19" s="218">
        <v>0</v>
      </c>
      <c r="AB19" s="218">
        <v>0</v>
      </c>
      <c r="AC19" s="218">
        <v>0</v>
      </c>
      <c r="AD19" s="193">
        <v>0</v>
      </c>
      <c r="AE19" s="193">
        <v>0</v>
      </c>
      <c r="AF19" s="193">
        <v>0</v>
      </c>
      <c r="AG19" s="214">
        <v>0</v>
      </c>
      <c r="AH19" s="214">
        <v>0</v>
      </c>
      <c r="AI19" s="214">
        <v>0</v>
      </c>
      <c r="AJ19" s="191">
        <v>745659.06872250699</v>
      </c>
      <c r="AK19" s="191">
        <v>745659.06872250699</v>
      </c>
      <c r="AL19" s="191">
        <v>0</v>
      </c>
      <c r="AM19" s="215">
        <v>113924.91200416601</v>
      </c>
      <c r="AN19" s="215">
        <v>113924.91200416601</v>
      </c>
      <c r="AO19" s="215">
        <v>0</v>
      </c>
      <c r="AP19" s="193">
        <v>195145.04211781401</v>
      </c>
      <c r="AQ19" s="193">
        <v>195145.04211781401</v>
      </c>
      <c r="AR19" s="193">
        <v>0</v>
      </c>
      <c r="AS19" s="216">
        <v>1779748.96762778</v>
      </c>
      <c r="AT19" s="216">
        <v>1779748.96762778</v>
      </c>
      <c r="AU19" s="216">
        <v>0</v>
      </c>
      <c r="AV19" s="217">
        <v>12367715.9172977</v>
      </c>
      <c r="AW19" s="217">
        <v>6747916.6666662497</v>
      </c>
      <c r="AX19" s="217">
        <v>5619799.2506314507</v>
      </c>
      <c r="AY19" s="214">
        <v>0</v>
      </c>
      <c r="AZ19" s="214">
        <v>0</v>
      </c>
      <c r="BA19" s="214">
        <v>0</v>
      </c>
      <c r="BB19" s="218">
        <v>0</v>
      </c>
      <c r="BC19" s="218">
        <v>0</v>
      </c>
      <c r="BD19" s="218">
        <v>0</v>
      </c>
      <c r="BE19" s="214">
        <v>516036.75101383502</v>
      </c>
      <c r="BF19" s="214">
        <v>325038.85923</v>
      </c>
      <c r="BG19" s="214">
        <v>190997.89178383502</v>
      </c>
      <c r="BH19" s="191">
        <v>834687.90235232795</v>
      </c>
      <c r="BI19" s="191">
        <v>534588.29165667202</v>
      </c>
      <c r="BJ19" s="191">
        <v>300099.61069565592</v>
      </c>
      <c r="BK19" s="215">
        <v>447207.22125193104</v>
      </c>
      <c r="BL19" s="215">
        <v>328428.37436486001</v>
      </c>
      <c r="BM19" s="215">
        <v>118778.84688707103</v>
      </c>
      <c r="BN19" s="193">
        <v>39963552.085173897</v>
      </c>
      <c r="BO19" s="193">
        <v>0</v>
      </c>
      <c r="BP19" s="193">
        <v>39963552.085173897</v>
      </c>
      <c r="BQ19" s="219">
        <v>260621363.09464273</v>
      </c>
      <c r="BR19" s="219">
        <v>213345015.14877176</v>
      </c>
      <c r="BS19" s="219">
        <v>47276347.945870914</v>
      </c>
      <c r="BT19" s="216">
        <v>0</v>
      </c>
      <c r="BU19" s="216">
        <v>0</v>
      </c>
      <c r="BV19" s="216">
        <v>0</v>
      </c>
      <c r="BW19" s="217">
        <v>0</v>
      </c>
      <c r="BX19" s="217">
        <v>0</v>
      </c>
      <c r="BY19" s="217">
        <v>0</v>
      </c>
      <c r="BZ19" s="214">
        <v>0</v>
      </c>
      <c r="CA19" s="214">
        <v>0</v>
      </c>
      <c r="CB19" s="214">
        <v>0</v>
      </c>
      <c r="CC19" s="214">
        <v>0</v>
      </c>
      <c r="CD19" s="214">
        <v>0</v>
      </c>
      <c r="CE19" s="214">
        <v>0</v>
      </c>
      <c r="CF19" s="214">
        <v>0</v>
      </c>
      <c r="CG19" s="214">
        <v>0</v>
      </c>
      <c r="CH19" s="214">
        <v>0</v>
      </c>
      <c r="CI19" s="219">
        <v>260621363.09464273</v>
      </c>
      <c r="CJ19" s="219">
        <v>213345015.14877176</v>
      </c>
      <c r="CK19" s="219">
        <v>47276347.945870914</v>
      </c>
      <c r="CM19" s="221">
        <v>137048205572.60316</v>
      </c>
      <c r="CN19">
        <v>0.1901676581650498</v>
      </c>
      <c r="CO19" s="224">
        <v>106165067.35146578</v>
      </c>
      <c r="CP19" s="219">
        <v>0</v>
      </c>
      <c r="CQ19" s="219">
        <v>0</v>
      </c>
      <c r="CR19" s="219">
        <v>0</v>
      </c>
      <c r="CS19" s="223"/>
      <c r="CT19" s="219">
        <v>257786885.10417044</v>
      </c>
      <c r="CU19" s="219">
        <v>210510537.15829948</v>
      </c>
      <c r="CV19" s="219">
        <v>47276347.945870914</v>
      </c>
      <c r="CX19" s="221">
        <v>2988143466.52</v>
      </c>
      <c r="CY19" s="33">
        <v>0</v>
      </c>
      <c r="CZ19" s="33">
        <v>0</v>
      </c>
      <c r="DA19" s="33">
        <v>0</v>
      </c>
      <c r="DB19" s="33">
        <v>0</v>
      </c>
      <c r="DC19" s="33">
        <v>0</v>
      </c>
      <c r="DD19" s="33">
        <v>0</v>
      </c>
      <c r="DE19" s="33">
        <v>0</v>
      </c>
      <c r="DG19" s="185"/>
    </row>
    <row r="20" spans="1:116" x14ac:dyDescent="0.35">
      <c r="A20">
        <v>2025</v>
      </c>
      <c r="B20" s="1">
        <v>45747</v>
      </c>
      <c r="C20" s="213">
        <v>79688731.732251599</v>
      </c>
      <c r="D20" s="214">
        <v>78659042.030272901</v>
      </c>
      <c r="E20" s="214">
        <v>1029689.7019786984</v>
      </c>
      <c r="F20" s="191">
        <v>101273732.069299</v>
      </c>
      <c r="G20" s="191">
        <v>101240300.244333</v>
      </c>
      <c r="H20" s="191">
        <v>33431.82496599853</v>
      </c>
      <c r="I20" s="214">
        <v>23845887.879999999</v>
      </c>
      <c r="J20" s="214">
        <v>23845887.879999999</v>
      </c>
      <c r="K20" s="214">
        <v>0</v>
      </c>
      <c r="L20" s="215">
        <v>0</v>
      </c>
      <c r="M20" s="215">
        <v>0</v>
      </c>
      <c r="N20" s="215">
        <v>0</v>
      </c>
      <c r="O20" s="193">
        <v>0</v>
      </c>
      <c r="P20" s="193">
        <v>0</v>
      </c>
      <c r="Q20" s="193">
        <v>0</v>
      </c>
      <c r="R20" s="216">
        <v>0</v>
      </c>
      <c r="S20" s="216">
        <v>0</v>
      </c>
      <c r="T20" s="216">
        <v>0</v>
      </c>
      <c r="U20" s="217">
        <v>0</v>
      </c>
      <c r="V20" s="217">
        <v>0</v>
      </c>
      <c r="W20" s="217">
        <v>0</v>
      </c>
      <c r="X20" s="214">
        <v>0</v>
      </c>
      <c r="Y20" s="214">
        <v>0</v>
      </c>
      <c r="Z20" s="214">
        <v>0</v>
      </c>
      <c r="AA20" s="218">
        <v>0</v>
      </c>
      <c r="AB20" s="218">
        <v>0</v>
      </c>
      <c r="AC20" s="218">
        <v>0</v>
      </c>
      <c r="AD20" s="193">
        <v>0</v>
      </c>
      <c r="AE20" s="193">
        <v>0</v>
      </c>
      <c r="AF20" s="193">
        <v>0</v>
      </c>
      <c r="AG20" s="214">
        <v>0</v>
      </c>
      <c r="AH20" s="214">
        <v>0</v>
      </c>
      <c r="AI20" s="214">
        <v>0</v>
      </c>
      <c r="AJ20" s="191">
        <v>749322.97453553602</v>
      </c>
      <c r="AK20" s="191">
        <v>749322.97453553602</v>
      </c>
      <c r="AL20" s="191">
        <v>0</v>
      </c>
      <c r="AM20" s="215">
        <v>114484.69886232899</v>
      </c>
      <c r="AN20" s="215">
        <v>114484.69886232899</v>
      </c>
      <c r="AO20" s="215">
        <v>0</v>
      </c>
      <c r="AP20" s="193">
        <v>196091.35133295201</v>
      </c>
      <c r="AQ20" s="193">
        <v>196091.35133295201</v>
      </c>
      <c r="AR20" s="193">
        <v>0</v>
      </c>
      <c r="AS20" s="216">
        <v>1779748.96762778</v>
      </c>
      <c r="AT20" s="216">
        <v>1779748.96762778</v>
      </c>
      <c r="AU20" s="216">
        <v>0</v>
      </c>
      <c r="AV20" s="217">
        <v>0</v>
      </c>
      <c r="AW20" s="217">
        <v>0</v>
      </c>
      <c r="AX20" s="217">
        <v>0</v>
      </c>
      <c r="AY20" s="214">
        <v>0</v>
      </c>
      <c r="AZ20" s="214">
        <v>0</v>
      </c>
      <c r="BA20" s="214">
        <v>0</v>
      </c>
      <c r="BB20" s="218">
        <v>0</v>
      </c>
      <c r="BC20" s="218">
        <v>0</v>
      </c>
      <c r="BD20" s="218">
        <v>0</v>
      </c>
      <c r="BE20" s="214">
        <v>487693.23478471098</v>
      </c>
      <c r="BF20" s="214">
        <v>326803.71309403499</v>
      </c>
      <c r="BG20" s="214">
        <v>160889.52169067599</v>
      </c>
      <c r="BH20" s="191">
        <v>790506.24760420201</v>
      </c>
      <c r="BI20" s="191">
        <v>537490.92986563302</v>
      </c>
      <c r="BJ20" s="191">
        <v>253015.31773856899</v>
      </c>
      <c r="BK20" s="215">
        <v>429936.81223760097</v>
      </c>
      <c r="BL20" s="215">
        <v>330506.717948039</v>
      </c>
      <c r="BM20" s="215">
        <v>99430.094289561966</v>
      </c>
      <c r="BN20" s="193">
        <v>0</v>
      </c>
      <c r="BO20" s="193">
        <v>0</v>
      </c>
      <c r="BP20" s="193">
        <v>0</v>
      </c>
      <c r="BQ20" s="219">
        <v>209356135.96853569</v>
      </c>
      <c r="BR20" s="219">
        <v>207779679.50787219</v>
      </c>
      <c r="BS20" s="219">
        <v>1576456.4606635037</v>
      </c>
      <c r="BT20" s="216">
        <v>0</v>
      </c>
      <c r="BU20" s="216">
        <v>0</v>
      </c>
      <c r="BV20" s="216">
        <v>0</v>
      </c>
      <c r="BW20" s="217">
        <v>0</v>
      </c>
      <c r="BX20" s="217">
        <v>0</v>
      </c>
      <c r="BY20" s="217">
        <v>0</v>
      </c>
      <c r="BZ20" s="214">
        <v>0</v>
      </c>
      <c r="CA20" s="214">
        <v>0</v>
      </c>
      <c r="CB20" s="214">
        <v>0</v>
      </c>
      <c r="CC20" s="214">
        <v>0</v>
      </c>
      <c r="CD20" s="214">
        <v>0</v>
      </c>
      <c r="CE20" s="214">
        <v>0</v>
      </c>
      <c r="CF20" s="214">
        <v>0</v>
      </c>
      <c r="CG20" s="214">
        <v>0</v>
      </c>
      <c r="CH20" s="214">
        <v>0</v>
      </c>
      <c r="CI20" s="219">
        <v>209356135.96853569</v>
      </c>
      <c r="CJ20" s="219">
        <v>207779679.50787219</v>
      </c>
      <c r="CK20" s="219">
        <v>1576456.4606635037</v>
      </c>
      <c r="CM20" s="221">
        <v>145956338934.82236</v>
      </c>
      <c r="CN20">
        <v>0.1434375084332753</v>
      </c>
      <c r="CO20" s="224">
        <v>108669050.92112546</v>
      </c>
      <c r="CP20" s="219">
        <v>0</v>
      </c>
      <c r="CQ20" s="219">
        <v>0</v>
      </c>
      <c r="CR20" s="219">
        <v>0</v>
      </c>
      <c r="CS20" s="223"/>
      <c r="CT20" s="219">
        <v>206516487.9761771</v>
      </c>
      <c r="CU20" s="219">
        <v>204940031.5155136</v>
      </c>
      <c r="CV20" s="219">
        <v>1576456.4606635037</v>
      </c>
      <c r="CX20" s="221">
        <v>2987681940.54</v>
      </c>
      <c r="CY20" s="33">
        <v>0</v>
      </c>
      <c r="CZ20" s="33">
        <v>0</v>
      </c>
      <c r="DA20" s="33">
        <v>0</v>
      </c>
      <c r="DB20" s="33">
        <v>0</v>
      </c>
      <c r="DC20" s="33">
        <v>0</v>
      </c>
      <c r="DD20" s="33">
        <v>0</v>
      </c>
      <c r="DE20" s="33">
        <v>0</v>
      </c>
    </row>
    <row r="21" spans="1:116" x14ac:dyDescent="0.35">
      <c r="A21">
        <v>2025</v>
      </c>
      <c r="B21" s="1">
        <v>45777</v>
      </c>
      <c r="C21" s="213">
        <v>79963109.595464304</v>
      </c>
      <c r="D21" s="214">
        <v>78898026.976780206</v>
      </c>
      <c r="E21" s="214">
        <v>1065082.6186840981</v>
      </c>
      <c r="F21" s="191">
        <v>102594905.94507501</v>
      </c>
      <c r="G21" s="191">
        <v>102561343.978129</v>
      </c>
      <c r="H21" s="191">
        <v>33561.966946005821</v>
      </c>
      <c r="I21" s="214">
        <v>82380563.819999993</v>
      </c>
      <c r="J21" s="214">
        <v>82380563.819999993</v>
      </c>
      <c r="K21" s="214">
        <v>0</v>
      </c>
      <c r="L21" s="215">
        <v>0</v>
      </c>
      <c r="M21" s="215">
        <v>0</v>
      </c>
      <c r="N21" s="215">
        <v>0</v>
      </c>
      <c r="O21" s="193">
        <v>0</v>
      </c>
      <c r="P21" s="193">
        <v>0</v>
      </c>
      <c r="Q21" s="193">
        <v>0</v>
      </c>
      <c r="R21" s="216">
        <v>0</v>
      </c>
      <c r="S21" s="216">
        <v>0</v>
      </c>
      <c r="T21" s="216">
        <v>0</v>
      </c>
      <c r="U21" s="217">
        <v>0</v>
      </c>
      <c r="V21" s="217">
        <v>0</v>
      </c>
      <c r="W21" s="217">
        <v>0</v>
      </c>
      <c r="X21" s="214">
        <v>0</v>
      </c>
      <c r="Y21" s="214">
        <v>0</v>
      </c>
      <c r="Z21" s="214">
        <v>0</v>
      </c>
      <c r="AA21" s="218">
        <v>0</v>
      </c>
      <c r="AB21" s="218">
        <v>0</v>
      </c>
      <c r="AC21" s="218">
        <v>0</v>
      </c>
      <c r="AD21" s="193">
        <v>0</v>
      </c>
      <c r="AE21" s="193">
        <v>0</v>
      </c>
      <c r="AF21" s="193">
        <v>0</v>
      </c>
      <c r="AG21" s="214">
        <v>0</v>
      </c>
      <c r="AH21" s="214">
        <v>0</v>
      </c>
      <c r="AI21" s="214">
        <v>0</v>
      </c>
      <c r="AJ21" s="191">
        <v>753180.49684381799</v>
      </c>
      <c r="AK21" s="191">
        <v>753180.49684381799</v>
      </c>
      <c r="AL21" s="191">
        <v>0</v>
      </c>
      <c r="AM21" s="215">
        <v>115074.067258636</v>
      </c>
      <c r="AN21" s="215">
        <v>115074.067258636</v>
      </c>
      <c r="AO21" s="215">
        <v>0</v>
      </c>
      <c r="AP21" s="193">
        <v>197087.66758511899</v>
      </c>
      <c r="AQ21" s="193">
        <v>197087.66758511899</v>
      </c>
      <c r="AR21" s="193">
        <v>0</v>
      </c>
      <c r="AS21" s="216">
        <v>1779748.96762778</v>
      </c>
      <c r="AT21" s="216">
        <v>1779748.96762778</v>
      </c>
      <c r="AU21" s="216">
        <v>0</v>
      </c>
      <c r="AV21" s="217">
        <v>0</v>
      </c>
      <c r="AW21" s="217">
        <v>0</v>
      </c>
      <c r="AX21" s="217">
        <v>0</v>
      </c>
      <c r="AY21" s="214">
        <v>0</v>
      </c>
      <c r="AZ21" s="214">
        <v>0</v>
      </c>
      <c r="BA21" s="214">
        <v>0</v>
      </c>
      <c r="BB21" s="218">
        <v>7802192.2722601397</v>
      </c>
      <c r="BC21" s="218">
        <v>0</v>
      </c>
      <c r="BD21" s="218">
        <v>7802192.2722601397</v>
      </c>
      <c r="BE21" s="214">
        <v>494193.47218653403</v>
      </c>
      <c r="BF21" s="214">
        <v>328644.94103875</v>
      </c>
      <c r="BG21" s="214">
        <v>165548.53114778403</v>
      </c>
      <c r="BH21" s="191">
        <v>801077.377988972</v>
      </c>
      <c r="BI21" s="191">
        <v>540519.17979195702</v>
      </c>
      <c r="BJ21" s="191">
        <v>260558.19819701498</v>
      </c>
      <c r="BK21" s="215">
        <v>435886.57686472801</v>
      </c>
      <c r="BL21" s="215">
        <v>332701.41886610503</v>
      </c>
      <c r="BM21" s="215">
        <v>103185.15799862298</v>
      </c>
      <c r="BN21" s="193">
        <v>0</v>
      </c>
      <c r="BO21" s="193">
        <v>0</v>
      </c>
      <c r="BP21" s="193">
        <v>0</v>
      </c>
      <c r="BQ21" s="219">
        <v>277317020.25915504</v>
      </c>
      <c r="BR21" s="219">
        <v>267886891.51392135</v>
      </c>
      <c r="BS21" s="219">
        <v>9430128.7452336662</v>
      </c>
      <c r="BT21" s="216">
        <v>0</v>
      </c>
      <c r="BU21" s="216">
        <v>0</v>
      </c>
      <c r="BV21" s="216">
        <v>0</v>
      </c>
      <c r="BW21" s="217">
        <v>0</v>
      </c>
      <c r="BX21" s="217">
        <v>0</v>
      </c>
      <c r="BY21" s="217">
        <v>0</v>
      </c>
      <c r="BZ21" s="214">
        <v>0</v>
      </c>
      <c r="CA21" s="214">
        <v>0</v>
      </c>
      <c r="CB21" s="214">
        <v>0</v>
      </c>
      <c r="CC21" s="214">
        <v>0</v>
      </c>
      <c r="CD21" s="214">
        <v>0</v>
      </c>
      <c r="CE21" s="214">
        <v>0</v>
      </c>
      <c r="CF21" s="214">
        <v>0</v>
      </c>
      <c r="CG21" s="214">
        <v>0</v>
      </c>
      <c r="CH21" s="214">
        <v>0</v>
      </c>
      <c r="CI21" s="219">
        <v>277317020.25915504</v>
      </c>
      <c r="CJ21" s="219">
        <v>267886891.51392135</v>
      </c>
      <c r="CK21" s="219">
        <v>9430128.7452336662</v>
      </c>
      <c r="CM21" s="221">
        <v>155443500965.58582</v>
      </c>
      <c r="CN21">
        <v>0.17840374061090608</v>
      </c>
      <c r="CO21" s="224">
        <v>111546917.69497915</v>
      </c>
      <c r="CP21" s="219">
        <v>0</v>
      </c>
      <c r="CQ21" s="219">
        <v>0</v>
      </c>
      <c r="CR21" s="219">
        <v>0</v>
      </c>
      <c r="CS21" s="223"/>
      <c r="CT21" s="219">
        <v>274471929.05983967</v>
      </c>
      <c r="CU21" s="219">
        <v>265041800.31460601</v>
      </c>
      <c r="CV21" s="219">
        <v>9430128.7452336662</v>
      </c>
      <c r="CX21" s="221">
        <v>2987220414.5599999</v>
      </c>
      <c r="CY21" s="33">
        <v>0</v>
      </c>
      <c r="CZ21" s="33">
        <v>0</v>
      </c>
      <c r="DA21" s="33">
        <v>0</v>
      </c>
      <c r="DB21" s="33">
        <v>0</v>
      </c>
      <c r="DC21" s="33">
        <v>0</v>
      </c>
      <c r="DD21" s="33">
        <v>0</v>
      </c>
      <c r="DE21" s="33">
        <v>0</v>
      </c>
    </row>
    <row r="22" spans="1:116" x14ac:dyDescent="0.35">
      <c r="A22">
        <v>2025</v>
      </c>
      <c r="B22" s="1">
        <v>45808</v>
      </c>
      <c r="C22" s="213">
        <v>80218997.9103636</v>
      </c>
      <c r="D22" s="214">
        <v>79176526.6870704</v>
      </c>
      <c r="E22" s="214">
        <v>1042471.2232932001</v>
      </c>
      <c r="F22" s="191">
        <v>103580895.784924</v>
      </c>
      <c r="G22" s="191">
        <v>103547202.737159</v>
      </c>
      <c r="H22" s="191">
        <v>33693.047765001655</v>
      </c>
      <c r="I22" s="214">
        <v>26042096.809999999</v>
      </c>
      <c r="J22" s="214">
        <v>26042096.809999999</v>
      </c>
      <c r="K22" s="214">
        <v>0</v>
      </c>
      <c r="L22" s="215">
        <v>0</v>
      </c>
      <c r="M22" s="215">
        <v>0</v>
      </c>
      <c r="N22" s="215">
        <v>0</v>
      </c>
      <c r="O22" s="193">
        <v>0</v>
      </c>
      <c r="P22" s="193">
        <v>0</v>
      </c>
      <c r="Q22" s="193">
        <v>0</v>
      </c>
      <c r="R22" s="216">
        <v>0</v>
      </c>
      <c r="S22" s="216">
        <v>0</v>
      </c>
      <c r="T22" s="216">
        <v>0</v>
      </c>
      <c r="U22" s="217">
        <v>0</v>
      </c>
      <c r="V22" s="217">
        <v>0</v>
      </c>
      <c r="W22" s="217">
        <v>0</v>
      </c>
      <c r="X22" s="214">
        <v>0</v>
      </c>
      <c r="Y22" s="214">
        <v>0</v>
      </c>
      <c r="Z22" s="214">
        <v>0</v>
      </c>
      <c r="AA22" s="218">
        <v>0</v>
      </c>
      <c r="AB22" s="218">
        <v>0</v>
      </c>
      <c r="AC22" s="218">
        <v>0</v>
      </c>
      <c r="AD22" s="193">
        <v>0</v>
      </c>
      <c r="AE22" s="193">
        <v>0</v>
      </c>
      <c r="AF22" s="193">
        <v>0</v>
      </c>
      <c r="AG22" s="214">
        <v>0</v>
      </c>
      <c r="AH22" s="214">
        <v>0</v>
      </c>
      <c r="AI22" s="214">
        <v>0</v>
      </c>
      <c r="AJ22" s="191">
        <v>757231.71380335395</v>
      </c>
      <c r="AK22" s="191">
        <v>757231.71380335395</v>
      </c>
      <c r="AL22" s="191">
        <v>0</v>
      </c>
      <c r="AM22" s="215">
        <v>115693.029134089</v>
      </c>
      <c r="AN22" s="215">
        <v>115693.029134089</v>
      </c>
      <c r="AO22" s="215">
        <v>0</v>
      </c>
      <c r="AP22" s="193">
        <v>198134.011060352</v>
      </c>
      <c r="AQ22" s="193">
        <v>198134.011060352</v>
      </c>
      <c r="AR22" s="193">
        <v>0</v>
      </c>
      <c r="AS22" s="216">
        <v>1779748.96762778</v>
      </c>
      <c r="AT22" s="216">
        <v>1779748.96762778</v>
      </c>
      <c r="AU22" s="216">
        <v>0</v>
      </c>
      <c r="AV22" s="217">
        <v>0</v>
      </c>
      <c r="AW22" s="217">
        <v>0</v>
      </c>
      <c r="AX22" s="217">
        <v>0</v>
      </c>
      <c r="AY22" s="214">
        <v>14407870.831768</v>
      </c>
      <c r="AZ22" s="214">
        <v>10967193.207735401</v>
      </c>
      <c r="BA22" s="214">
        <v>3440677.6240325999</v>
      </c>
      <c r="BB22" s="218">
        <v>0</v>
      </c>
      <c r="BC22" s="218">
        <v>0</v>
      </c>
      <c r="BD22" s="218">
        <v>0</v>
      </c>
      <c r="BE22" s="214">
        <v>500610.51903286402</v>
      </c>
      <c r="BF22" s="214">
        <v>330496.54255086498</v>
      </c>
      <c r="BG22" s="214">
        <v>170113.97648199904</v>
      </c>
      <c r="BH22" s="191">
        <v>811535.97416347102</v>
      </c>
      <c r="BI22" s="191">
        <v>543564.491025005</v>
      </c>
      <c r="BJ22" s="191">
        <v>267971.48313846602</v>
      </c>
      <c r="BK22" s="215">
        <v>439900.53671452904</v>
      </c>
      <c r="BL22" s="215">
        <v>334968.950744981</v>
      </c>
      <c r="BM22" s="215">
        <v>104931.58596954803</v>
      </c>
      <c r="BN22" s="193">
        <v>0</v>
      </c>
      <c r="BO22" s="193">
        <v>0</v>
      </c>
      <c r="BP22" s="193">
        <v>0</v>
      </c>
      <c r="BQ22" s="219">
        <v>228852716.08859205</v>
      </c>
      <c r="BR22" s="219">
        <v>223792857.14791122</v>
      </c>
      <c r="BS22" s="219">
        <v>5059858.9406808149</v>
      </c>
      <c r="BT22" s="216">
        <v>0</v>
      </c>
      <c r="BU22" s="216">
        <v>0</v>
      </c>
      <c r="BV22" s="216">
        <v>0</v>
      </c>
      <c r="BW22" s="217">
        <v>0</v>
      </c>
      <c r="BX22" s="217">
        <v>0</v>
      </c>
      <c r="BY22" s="217">
        <v>0</v>
      </c>
      <c r="BZ22" s="214">
        <v>0</v>
      </c>
      <c r="CA22" s="214">
        <v>0</v>
      </c>
      <c r="CB22" s="214">
        <v>0</v>
      </c>
      <c r="CC22" s="214">
        <v>0</v>
      </c>
      <c r="CD22" s="214">
        <v>0</v>
      </c>
      <c r="CE22" s="214">
        <v>0</v>
      </c>
      <c r="CF22" s="214">
        <v>0</v>
      </c>
      <c r="CG22" s="214">
        <v>0</v>
      </c>
      <c r="CH22" s="214">
        <v>0</v>
      </c>
      <c r="CI22" s="219">
        <v>228852716.08859205</v>
      </c>
      <c r="CJ22" s="219">
        <v>223792857.14791122</v>
      </c>
      <c r="CK22" s="219">
        <v>5059858.9406808149</v>
      </c>
      <c r="CM22" s="221">
        <v>165547328528.34888</v>
      </c>
      <c r="CN22" s="225">
        <v>0.13824005384019383</v>
      </c>
      <c r="CO22" s="224">
        <v>114158493.62879895</v>
      </c>
      <c r="CP22" s="219">
        <v>0</v>
      </c>
      <c r="CQ22" s="219">
        <v>0</v>
      </c>
      <c r="CR22" s="219">
        <v>0</v>
      </c>
      <c r="CT22" s="219">
        <v>226001908.36696646</v>
      </c>
      <c r="CU22" s="219">
        <v>220942049.42628562</v>
      </c>
      <c r="CV22" s="219">
        <v>5059858.9406808149</v>
      </c>
      <c r="CX22" s="221">
        <v>2986758888.5999999</v>
      </c>
      <c r="CY22" s="33">
        <v>0</v>
      </c>
      <c r="CZ22" s="33">
        <v>0</v>
      </c>
      <c r="DA22" s="33">
        <v>0</v>
      </c>
      <c r="DB22" s="33">
        <v>0</v>
      </c>
      <c r="DC22" s="33">
        <v>0</v>
      </c>
      <c r="DD22" s="33">
        <v>0</v>
      </c>
      <c r="DE22" s="33">
        <v>0</v>
      </c>
    </row>
    <row r="23" spans="1:116" x14ac:dyDescent="0.35">
      <c r="A23">
        <v>2025</v>
      </c>
      <c r="B23" s="1">
        <v>45838</v>
      </c>
      <c r="C23" s="213">
        <v>80495276.8640306</v>
      </c>
      <c r="D23" s="214">
        <v>79416940.876021296</v>
      </c>
      <c r="E23" s="214">
        <v>1078335.9880093038</v>
      </c>
      <c r="F23" s="191">
        <v>104885669.866189</v>
      </c>
      <c r="G23" s="191">
        <v>104851844.790297</v>
      </c>
      <c r="H23" s="191">
        <v>33825.07589200139</v>
      </c>
      <c r="I23" s="214">
        <v>76945714.109999999</v>
      </c>
      <c r="J23" s="214">
        <v>76945714.109999999</v>
      </c>
      <c r="K23" s="214">
        <v>0</v>
      </c>
      <c r="L23" s="215">
        <v>0</v>
      </c>
      <c r="M23" s="215">
        <v>0</v>
      </c>
      <c r="N23" s="215">
        <v>0</v>
      </c>
      <c r="O23" s="193">
        <v>0</v>
      </c>
      <c r="P23" s="193">
        <v>0</v>
      </c>
      <c r="Q23" s="193">
        <v>0</v>
      </c>
      <c r="R23" s="216">
        <v>0</v>
      </c>
      <c r="S23" s="216">
        <v>0</v>
      </c>
      <c r="T23" s="216">
        <v>0</v>
      </c>
      <c r="U23" s="217">
        <v>0</v>
      </c>
      <c r="V23" s="217">
        <v>0</v>
      </c>
      <c r="W23" s="217">
        <v>0</v>
      </c>
      <c r="X23" s="214">
        <v>0</v>
      </c>
      <c r="Y23" s="214">
        <v>0</v>
      </c>
      <c r="Z23" s="214">
        <v>0</v>
      </c>
      <c r="AA23" s="218">
        <v>0</v>
      </c>
      <c r="AB23" s="218">
        <v>0</v>
      </c>
      <c r="AC23" s="218">
        <v>0</v>
      </c>
      <c r="AD23" s="193">
        <v>0</v>
      </c>
      <c r="AE23" s="193">
        <v>0</v>
      </c>
      <c r="AF23" s="193">
        <v>0</v>
      </c>
      <c r="AG23" s="214">
        <v>0</v>
      </c>
      <c r="AH23" s="214">
        <v>0</v>
      </c>
      <c r="AI23" s="214">
        <v>0</v>
      </c>
      <c r="AJ23" s="191">
        <v>761089.23611211102</v>
      </c>
      <c r="AK23" s="191">
        <v>761089.23611211102</v>
      </c>
      <c r="AL23" s="191">
        <v>0</v>
      </c>
      <c r="AM23" s="215">
        <v>116282.397530469</v>
      </c>
      <c r="AN23" s="215">
        <v>116282.397530469</v>
      </c>
      <c r="AO23" s="215">
        <v>0</v>
      </c>
      <c r="AP23" s="193">
        <v>199130.32731264201</v>
      </c>
      <c r="AQ23" s="193">
        <v>199130.32731264201</v>
      </c>
      <c r="AR23" s="193">
        <v>0</v>
      </c>
      <c r="AS23" s="216">
        <v>1779748.96762778</v>
      </c>
      <c r="AT23" s="216">
        <v>1779748.96762778</v>
      </c>
      <c r="AU23" s="216">
        <v>0</v>
      </c>
      <c r="AV23" s="217">
        <v>0</v>
      </c>
      <c r="AW23" s="217">
        <v>0</v>
      </c>
      <c r="AX23" s="217">
        <v>0</v>
      </c>
      <c r="AY23" s="214">
        <v>0</v>
      </c>
      <c r="AZ23" s="214">
        <v>0</v>
      </c>
      <c r="BA23" s="214">
        <v>0</v>
      </c>
      <c r="BB23" s="218">
        <v>0</v>
      </c>
      <c r="BC23" s="218">
        <v>0</v>
      </c>
      <c r="BD23" s="218">
        <v>0</v>
      </c>
      <c r="BE23" s="214">
        <v>512593.41379346402</v>
      </c>
      <c r="BF23" s="214">
        <v>332358.576075561</v>
      </c>
      <c r="BG23" s="214">
        <v>180234.83771790302</v>
      </c>
      <c r="BH23" s="191">
        <v>830785.41098029795</v>
      </c>
      <c r="BI23" s="191">
        <v>546626.95968900702</v>
      </c>
      <c r="BJ23" s="191">
        <v>284158.45129129093</v>
      </c>
      <c r="BK23" s="215">
        <v>449007.08267566701</v>
      </c>
      <c r="BL23" s="215">
        <v>337214.08514917502</v>
      </c>
      <c r="BM23" s="215">
        <v>111792.99752649199</v>
      </c>
      <c r="BN23" s="193">
        <v>0</v>
      </c>
      <c r="BO23" s="193">
        <v>0</v>
      </c>
      <c r="BP23" s="193">
        <v>0</v>
      </c>
      <c r="BQ23" s="219">
        <v>266975297.67625207</v>
      </c>
      <c r="BR23" s="219">
        <v>265286950.32581508</v>
      </c>
      <c r="BS23" s="219">
        <v>1688347.3504369911</v>
      </c>
      <c r="BT23" s="216">
        <v>0</v>
      </c>
      <c r="BU23" s="216">
        <v>0</v>
      </c>
      <c r="BV23" s="216">
        <v>0</v>
      </c>
      <c r="BW23" s="217">
        <v>0</v>
      </c>
      <c r="BX23" s="217">
        <v>0</v>
      </c>
      <c r="BY23" s="217">
        <v>0</v>
      </c>
      <c r="BZ23" s="214">
        <v>0</v>
      </c>
      <c r="CA23" s="214">
        <v>0</v>
      </c>
      <c r="CB23" s="214">
        <v>0</v>
      </c>
      <c r="CC23" s="214">
        <v>6851051.2823624704</v>
      </c>
      <c r="CD23" s="214">
        <v>0</v>
      </c>
      <c r="CE23" s="214">
        <v>6851051.2823624704</v>
      </c>
      <c r="CF23" s="214">
        <v>0</v>
      </c>
      <c r="CG23" s="214">
        <v>0</v>
      </c>
      <c r="CH23" s="214">
        <v>0</v>
      </c>
      <c r="CI23" s="219">
        <v>273826348.95861453</v>
      </c>
      <c r="CJ23" s="219">
        <v>265286950.32581508</v>
      </c>
      <c r="CK23" s="219">
        <v>8539398.6327994615</v>
      </c>
      <c r="CM23" s="221">
        <v>176307904882.69156</v>
      </c>
      <c r="CN23">
        <v>0.15142559708476319</v>
      </c>
      <c r="CP23" s="219">
        <v>0</v>
      </c>
      <c r="CQ23" s="219">
        <v>0</v>
      </c>
      <c r="CR23" s="219">
        <v>0</v>
      </c>
      <c r="CT23" s="219">
        <v>264119046.74766904</v>
      </c>
      <c r="CU23" s="219">
        <v>262430699.39723206</v>
      </c>
      <c r="CV23" s="219">
        <v>1688347.3504369911</v>
      </c>
      <c r="CX23" s="221">
        <v>2986297362.6099997</v>
      </c>
      <c r="CY23" s="33">
        <v>33280830.027249999</v>
      </c>
      <c r="CZ23" s="33">
        <v>0</v>
      </c>
      <c r="DA23" s="33">
        <v>0</v>
      </c>
      <c r="DB23" s="33">
        <v>0</v>
      </c>
      <c r="DC23" s="33">
        <v>2100000000</v>
      </c>
      <c r="DD23" s="33">
        <v>1940224059.6700001</v>
      </c>
      <c r="DE23" s="33">
        <v>0</v>
      </c>
    </row>
    <row r="24" spans="1:116" x14ac:dyDescent="0.35">
      <c r="A24">
        <v>2025</v>
      </c>
      <c r="B24" s="1">
        <v>45869</v>
      </c>
      <c r="C24" s="213">
        <v>80752814.334339604</v>
      </c>
      <c r="D24" s="214">
        <v>79697390.009748504</v>
      </c>
      <c r="E24" s="214">
        <v>1055424.3245911002</v>
      </c>
      <c r="F24" s="191">
        <v>105878557.471921</v>
      </c>
      <c r="G24" s="191">
        <v>105844599.412039</v>
      </c>
      <c r="H24" s="191">
        <v>33958.059882000089</v>
      </c>
      <c r="I24" s="214">
        <v>24755087.050000001</v>
      </c>
      <c r="J24" s="214">
        <v>24755087.050000001</v>
      </c>
      <c r="K24" s="214">
        <v>0</v>
      </c>
      <c r="L24" s="215">
        <v>0</v>
      </c>
      <c r="M24" s="215">
        <v>0</v>
      </c>
      <c r="N24" s="215">
        <v>0</v>
      </c>
      <c r="O24" s="193">
        <v>0</v>
      </c>
      <c r="P24" s="193">
        <v>0</v>
      </c>
      <c r="Q24" s="193">
        <v>0</v>
      </c>
      <c r="R24" s="216">
        <v>0</v>
      </c>
      <c r="S24" s="216">
        <v>0</v>
      </c>
      <c r="T24" s="216">
        <v>0</v>
      </c>
      <c r="U24" s="217">
        <v>0</v>
      </c>
      <c r="V24" s="217">
        <v>0</v>
      </c>
      <c r="W24" s="217">
        <v>0</v>
      </c>
      <c r="X24" s="214">
        <v>0</v>
      </c>
      <c r="Y24" s="214">
        <v>0</v>
      </c>
      <c r="Z24" s="214">
        <v>0</v>
      </c>
      <c r="AA24" s="218">
        <v>0</v>
      </c>
      <c r="AB24" s="218">
        <v>0</v>
      </c>
      <c r="AC24" s="218">
        <v>0</v>
      </c>
      <c r="AD24" s="193">
        <v>0</v>
      </c>
      <c r="AE24" s="193">
        <v>0</v>
      </c>
      <c r="AF24" s="193">
        <v>0</v>
      </c>
      <c r="AG24" s="214">
        <v>0</v>
      </c>
      <c r="AH24" s="214">
        <v>0</v>
      </c>
      <c r="AI24" s="214">
        <v>0</v>
      </c>
      <c r="AJ24" s="191">
        <v>765528.07696496695</v>
      </c>
      <c r="AK24" s="191">
        <v>765528.07696496695</v>
      </c>
      <c r="AL24" s="191">
        <v>0</v>
      </c>
      <c r="AM24" s="215">
        <v>116960.58220597899</v>
      </c>
      <c r="AN24" s="215">
        <v>116960.58220597899</v>
      </c>
      <c r="AO24" s="215">
        <v>0</v>
      </c>
      <c r="AP24" s="193">
        <v>200276.78582384399</v>
      </c>
      <c r="AQ24" s="193">
        <v>200276.78582384399</v>
      </c>
      <c r="AR24" s="193">
        <v>0</v>
      </c>
      <c r="AS24" s="216">
        <v>1779748.96762778</v>
      </c>
      <c r="AT24" s="216">
        <v>1779748.96762778</v>
      </c>
      <c r="AU24" s="216">
        <v>0</v>
      </c>
      <c r="AV24" s="217">
        <v>0</v>
      </c>
      <c r="AW24" s="217">
        <v>0</v>
      </c>
      <c r="AX24" s="217">
        <v>0</v>
      </c>
      <c r="AY24" s="214">
        <v>0</v>
      </c>
      <c r="AZ24" s="214">
        <v>0</v>
      </c>
      <c r="BA24" s="214">
        <v>0</v>
      </c>
      <c r="BB24" s="218">
        <v>0</v>
      </c>
      <c r="BC24" s="218">
        <v>0</v>
      </c>
      <c r="BD24" s="218">
        <v>0</v>
      </c>
      <c r="BE24" s="214">
        <v>496428.38438894099</v>
      </c>
      <c r="BF24" s="214">
        <v>334278.55895186902</v>
      </c>
      <c r="BG24" s="214">
        <v>162149.82543707197</v>
      </c>
      <c r="BH24" s="191">
        <v>805670.63116007205</v>
      </c>
      <c r="BI24" s="191">
        <v>549784.73709533701</v>
      </c>
      <c r="BJ24" s="191">
        <v>255885.89406473504</v>
      </c>
      <c r="BK24" s="215">
        <v>440235.18399418105</v>
      </c>
      <c r="BL24" s="215">
        <v>339663.57532654802</v>
      </c>
      <c r="BM24" s="215">
        <v>100571.60866763303</v>
      </c>
      <c r="BN24" s="193">
        <v>0</v>
      </c>
      <c r="BO24" s="193">
        <v>0</v>
      </c>
      <c r="BP24" s="193">
        <v>0</v>
      </c>
      <c r="BQ24" s="219">
        <v>215991307.46842641</v>
      </c>
      <c r="BR24" s="219">
        <v>214383317.75578386</v>
      </c>
      <c r="BS24" s="219">
        <v>1607989.7126425402</v>
      </c>
      <c r="BT24" s="216">
        <v>0</v>
      </c>
      <c r="BU24" s="216">
        <v>0</v>
      </c>
      <c r="BV24" s="216">
        <v>0</v>
      </c>
      <c r="BW24" s="217">
        <v>0</v>
      </c>
      <c r="BX24" s="217">
        <v>0</v>
      </c>
      <c r="BY24" s="217">
        <v>0</v>
      </c>
      <c r="BZ24" s="214">
        <v>0</v>
      </c>
      <c r="CA24" s="214">
        <v>0</v>
      </c>
      <c r="CB24" s="214">
        <v>0</v>
      </c>
      <c r="CC24" s="214">
        <v>0</v>
      </c>
      <c r="CD24" s="214">
        <v>0</v>
      </c>
      <c r="CE24" s="214">
        <v>0</v>
      </c>
      <c r="CF24" s="214">
        <v>0</v>
      </c>
      <c r="CG24" s="214">
        <v>0</v>
      </c>
      <c r="CH24" s="214">
        <v>0</v>
      </c>
      <c r="CI24" s="219">
        <v>215991307.46842641</v>
      </c>
      <c r="CJ24" s="219">
        <v>214383317.75578386</v>
      </c>
      <c r="CK24" s="219">
        <v>1607989.7126425402</v>
      </c>
      <c r="CM24" s="221">
        <v>187767918700.0665</v>
      </c>
      <c r="CN24">
        <v>0.11503099622329142</v>
      </c>
      <c r="CP24" s="219">
        <v>0</v>
      </c>
      <c r="CQ24" s="219">
        <v>0</v>
      </c>
      <c r="CR24" s="219">
        <v>0</v>
      </c>
      <c r="CT24" s="219">
        <v>213128793.05580381</v>
      </c>
      <c r="CU24" s="219">
        <v>211520803.34316126</v>
      </c>
      <c r="CV24" s="219">
        <v>1607989.7126425402</v>
      </c>
      <c r="CX24" s="221">
        <v>7059340726.3299999</v>
      </c>
      <c r="CY24" s="33">
        <v>0</v>
      </c>
      <c r="CZ24" s="33">
        <v>0</v>
      </c>
      <c r="DA24" s="33">
        <v>0</v>
      </c>
      <c r="DB24" s="33">
        <v>0</v>
      </c>
      <c r="DC24" s="33">
        <v>0</v>
      </c>
      <c r="DD24" s="33">
        <v>0</v>
      </c>
      <c r="DE24" s="33">
        <v>0</v>
      </c>
    </row>
    <row r="25" spans="1:116" x14ac:dyDescent="0.35">
      <c r="A25">
        <v>2025</v>
      </c>
      <c r="B25" s="1">
        <v>45900</v>
      </c>
      <c r="C25" s="213">
        <v>81021061.409627199</v>
      </c>
      <c r="D25" s="214">
        <v>79959095.451156199</v>
      </c>
      <c r="E25" s="214">
        <v>1061965.9584710002</v>
      </c>
      <c r="F25" s="191">
        <v>106875873.699499</v>
      </c>
      <c r="G25" s="191">
        <v>106841781.691112</v>
      </c>
      <c r="H25" s="191">
        <v>34092.008386999369</v>
      </c>
      <c r="I25" s="214">
        <v>24356126.390000001</v>
      </c>
      <c r="J25" s="214">
        <v>24356126.390000001</v>
      </c>
      <c r="K25" s="214">
        <v>0</v>
      </c>
      <c r="L25" s="215">
        <v>0</v>
      </c>
      <c r="M25" s="215">
        <v>0</v>
      </c>
      <c r="N25" s="215">
        <v>0</v>
      </c>
      <c r="O25" s="193">
        <v>0</v>
      </c>
      <c r="P25" s="193">
        <v>0</v>
      </c>
      <c r="Q25" s="193">
        <v>0</v>
      </c>
      <c r="R25" s="216">
        <v>0</v>
      </c>
      <c r="S25" s="216">
        <v>0</v>
      </c>
      <c r="T25" s="216">
        <v>0</v>
      </c>
      <c r="U25" s="217">
        <v>0</v>
      </c>
      <c r="V25" s="217">
        <v>0</v>
      </c>
      <c r="W25" s="217">
        <v>0</v>
      </c>
      <c r="X25" s="214">
        <v>0</v>
      </c>
      <c r="Y25" s="214">
        <v>0</v>
      </c>
      <c r="Z25" s="214">
        <v>0</v>
      </c>
      <c r="AA25" s="218">
        <v>0</v>
      </c>
      <c r="AB25" s="218">
        <v>0</v>
      </c>
      <c r="AC25" s="218">
        <v>0</v>
      </c>
      <c r="AD25" s="193">
        <v>0</v>
      </c>
      <c r="AE25" s="193">
        <v>0</v>
      </c>
      <c r="AF25" s="193">
        <v>0</v>
      </c>
      <c r="AG25" s="214">
        <v>0</v>
      </c>
      <c r="AH25" s="214">
        <v>0</v>
      </c>
      <c r="AI25" s="214">
        <v>0</v>
      </c>
      <c r="AJ25" s="191">
        <v>769579.29392450303</v>
      </c>
      <c r="AK25" s="191">
        <v>769579.29392450303</v>
      </c>
      <c r="AL25" s="191">
        <v>0</v>
      </c>
      <c r="AM25" s="215">
        <v>117579.544081431</v>
      </c>
      <c r="AN25" s="215">
        <v>117579.544081431</v>
      </c>
      <c r="AO25" s="215">
        <v>0</v>
      </c>
      <c r="AP25" s="193">
        <v>201323.129299077</v>
      </c>
      <c r="AQ25" s="193">
        <v>201323.129299077</v>
      </c>
      <c r="AR25" s="193">
        <v>0</v>
      </c>
      <c r="AS25" s="216">
        <v>1779748.96762778</v>
      </c>
      <c r="AT25" s="216">
        <v>1779748.96762778</v>
      </c>
      <c r="AU25" s="216">
        <v>0</v>
      </c>
      <c r="AV25" s="217">
        <v>11150783.257457901</v>
      </c>
      <c r="AW25" s="217">
        <v>6741666.6666662497</v>
      </c>
      <c r="AX25" s="217">
        <v>4409116.590791651</v>
      </c>
      <c r="AY25" s="214">
        <v>0</v>
      </c>
      <c r="AZ25" s="214">
        <v>0</v>
      </c>
      <c r="BA25" s="214">
        <v>0</v>
      </c>
      <c r="BB25" s="218">
        <v>0</v>
      </c>
      <c r="BC25" s="218">
        <v>0</v>
      </c>
      <c r="BD25" s="218">
        <v>0</v>
      </c>
      <c r="BE25" s="214">
        <v>508345.30495272001</v>
      </c>
      <c r="BF25" s="214">
        <v>336209.63326529</v>
      </c>
      <c r="BG25" s="214">
        <v>172135.67168743</v>
      </c>
      <c r="BH25" s="191">
        <v>824850.80169458501</v>
      </c>
      <c r="BI25" s="191">
        <v>552960.75648181594</v>
      </c>
      <c r="BJ25" s="191">
        <v>271890.04521276907</v>
      </c>
      <c r="BK25" s="215">
        <v>449378.86834269401</v>
      </c>
      <c r="BL25" s="215">
        <v>342039.19189709099</v>
      </c>
      <c r="BM25" s="215">
        <v>107339.67644560302</v>
      </c>
      <c r="BN25" s="193">
        <v>56650884.770448998</v>
      </c>
      <c r="BO25" s="193">
        <v>0</v>
      </c>
      <c r="BP25" s="193">
        <v>56650884.770448998</v>
      </c>
      <c r="BQ25" s="219">
        <v>284705535.43695587</v>
      </c>
      <c r="BR25" s="219">
        <v>221998110.71551141</v>
      </c>
      <c r="BS25" s="219">
        <v>62707424.72144445</v>
      </c>
      <c r="BT25" s="216">
        <v>0</v>
      </c>
      <c r="BU25" s="216">
        <v>0</v>
      </c>
      <c r="BV25" s="216">
        <v>0</v>
      </c>
      <c r="BW25" s="217">
        <v>0</v>
      </c>
      <c r="BX25" s="217">
        <v>0</v>
      </c>
      <c r="BY25" s="217">
        <v>0</v>
      </c>
      <c r="BZ25" s="214">
        <v>0</v>
      </c>
      <c r="CA25" s="214">
        <v>0</v>
      </c>
      <c r="CB25" s="214">
        <v>0</v>
      </c>
      <c r="CC25" s="214">
        <v>0</v>
      </c>
      <c r="CD25" s="214">
        <v>0</v>
      </c>
      <c r="CE25" s="214">
        <v>0</v>
      </c>
      <c r="CF25" s="214">
        <v>0</v>
      </c>
      <c r="CG25" s="214">
        <v>0</v>
      </c>
      <c r="CH25" s="214">
        <v>0</v>
      </c>
      <c r="CI25" s="219">
        <v>284705535.43695587</v>
      </c>
      <c r="CJ25" s="219">
        <v>221998110.71551141</v>
      </c>
      <c r="CK25" s="219">
        <v>62707424.72144445</v>
      </c>
      <c r="CM25" s="221">
        <v>199972833415.5708</v>
      </c>
      <c r="CN25">
        <v>0.14237210653774102</v>
      </c>
      <c r="CP25" s="219">
        <v>0</v>
      </c>
      <c r="CQ25" s="219">
        <v>0</v>
      </c>
      <c r="CR25" s="219">
        <v>0</v>
      </c>
      <c r="CT25" s="219">
        <v>281837304.5020231</v>
      </c>
      <c r="CU25" s="219">
        <v>219129879.78057861</v>
      </c>
      <c r="CV25" s="219">
        <v>62707424.72144445</v>
      </c>
      <c r="CX25" s="221">
        <v>7058574364.8900003</v>
      </c>
      <c r="CY25" s="33">
        <v>0</v>
      </c>
      <c r="CZ25" s="33">
        <v>0</v>
      </c>
      <c r="DA25" s="33">
        <v>0</v>
      </c>
      <c r="DB25" s="33">
        <v>0</v>
      </c>
      <c r="DC25" s="33">
        <v>0</v>
      </c>
      <c r="DD25" s="33">
        <v>0</v>
      </c>
      <c r="DE25" s="33">
        <v>0</v>
      </c>
    </row>
    <row r="26" spans="1:116" x14ac:dyDescent="0.35">
      <c r="A26">
        <v>2025</v>
      </c>
      <c r="B26" s="1">
        <v>45930</v>
      </c>
      <c r="C26" s="213">
        <v>81300217.799051195</v>
      </c>
      <c r="D26" s="214">
        <v>80201667.409339398</v>
      </c>
      <c r="E26" s="214">
        <v>1098550.3897117972</v>
      </c>
      <c r="F26" s="191">
        <v>107880608.031231</v>
      </c>
      <c r="G26" s="191">
        <v>107846381.101081</v>
      </c>
      <c r="H26" s="191">
        <v>34226.930150002241</v>
      </c>
      <c r="I26" s="214">
        <v>24431542.039999999</v>
      </c>
      <c r="J26" s="214">
        <v>24431542.039999999</v>
      </c>
      <c r="K26" s="214">
        <v>0</v>
      </c>
      <c r="L26" s="215">
        <v>0</v>
      </c>
      <c r="M26" s="215">
        <v>0</v>
      </c>
      <c r="N26" s="215">
        <v>0</v>
      </c>
      <c r="O26" s="193">
        <v>0</v>
      </c>
      <c r="P26" s="193">
        <v>0</v>
      </c>
      <c r="Q26" s="193">
        <v>0</v>
      </c>
      <c r="R26" s="216">
        <v>0</v>
      </c>
      <c r="S26" s="216">
        <v>0</v>
      </c>
      <c r="T26" s="216">
        <v>0</v>
      </c>
      <c r="U26" s="217">
        <v>0</v>
      </c>
      <c r="V26" s="217">
        <v>0</v>
      </c>
      <c r="W26" s="217">
        <v>0</v>
      </c>
      <c r="X26" s="214">
        <v>0</v>
      </c>
      <c r="Y26" s="214">
        <v>0</v>
      </c>
      <c r="Z26" s="214">
        <v>0</v>
      </c>
      <c r="AA26" s="218">
        <v>0</v>
      </c>
      <c r="AB26" s="218">
        <v>0</v>
      </c>
      <c r="AC26" s="218">
        <v>0</v>
      </c>
      <c r="AD26" s="193">
        <v>0</v>
      </c>
      <c r="AE26" s="193">
        <v>0</v>
      </c>
      <c r="AF26" s="193">
        <v>0</v>
      </c>
      <c r="AG26" s="214">
        <v>0</v>
      </c>
      <c r="AH26" s="214">
        <v>0</v>
      </c>
      <c r="AI26" s="214">
        <v>0</v>
      </c>
      <c r="AJ26" s="191">
        <v>773824.28372175805</v>
      </c>
      <c r="AK26" s="191">
        <v>773824.28372175805</v>
      </c>
      <c r="AL26" s="191">
        <v>0</v>
      </c>
      <c r="AM26" s="215">
        <v>118228.111381685</v>
      </c>
      <c r="AN26" s="215">
        <v>118228.111381685</v>
      </c>
      <c r="AO26" s="215">
        <v>0</v>
      </c>
      <c r="AP26" s="193">
        <v>202419.52019128401</v>
      </c>
      <c r="AQ26" s="193">
        <v>202419.52019128401</v>
      </c>
      <c r="AR26" s="193">
        <v>0</v>
      </c>
      <c r="AS26" s="216">
        <v>1779748.96762778</v>
      </c>
      <c r="AT26" s="216">
        <v>1779748.96762778</v>
      </c>
      <c r="AU26" s="216">
        <v>0</v>
      </c>
      <c r="AV26" s="217">
        <v>0</v>
      </c>
      <c r="AW26" s="217">
        <v>0</v>
      </c>
      <c r="AX26" s="217">
        <v>0</v>
      </c>
      <c r="AY26" s="214">
        <v>0</v>
      </c>
      <c r="AZ26" s="214">
        <v>0</v>
      </c>
      <c r="BA26" s="214">
        <v>0</v>
      </c>
      <c r="BB26" s="218">
        <v>0</v>
      </c>
      <c r="BC26" s="218">
        <v>0</v>
      </c>
      <c r="BD26" s="218">
        <v>0</v>
      </c>
      <c r="BE26" s="214">
        <v>509033.49280399003</v>
      </c>
      <c r="BF26" s="214">
        <v>338151.863089299</v>
      </c>
      <c r="BG26" s="214">
        <v>170881.62971469102</v>
      </c>
      <c r="BH26" s="191">
        <v>826321.12682793802</v>
      </c>
      <c r="BI26" s="191">
        <v>556155.12322947604</v>
      </c>
      <c r="BJ26" s="191">
        <v>270166.00359846198</v>
      </c>
      <c r="BK26" s="215">
        <v>450241.55894118198</v>
      </c>
      <c r="BL26" s="215">
        <v>344489.25469168898</v>
      </c>
      <c r="BM26" s="215">
        <v>105752.304249493</v>
      </c>
      <c r="BN26" s="193">
        <v>0</v>
      </c>
      <c r="BO26" s="193">
        <v>0</v>
      </c>
      <c r="BP26" s="193">
        <v>0</v>
      </c>
      <c r="BQ26" s="219">
        <v>218272184.93177781</v>
      </c>
      <c r="BR26" s="219">
        <v>216592607.67435333</v>
      </c>
      <c r="BS26" s="219">
        <v>1679577.2574244454</v>
      </c>
      <c r="BT26" s="216">
        <v>0</v>
      </c>
      <c r="BU26" s="216">
        <v>0</v>
      </c>
      <c r="BV26" s="216">
        <v>0</v>
      </c>
      <c r="BW26" s="217">
        <v>0</v>
      </c>
      <c r="BX26" s="217">
        <v>0</v>
      </c>
      <c r="BY26" s="217">
        <v>0</v>
      </c>
      <c r="BZ26" s="214">
        <v>0</v>
      </c>
      <c r="CA26" s="214">
        <v>0</v>
      </c>
      <c r="CB26" s="214">
        <v>0</v>
      </c>
      <c r="CC26" s="214">
        <v>0</v>
      </c>
      <c r="CD26" s="214">
        <v>0</v>
      </c>
      <c r="CE26" s="214">
        <v>0</v>
      </c>
      <c r="CF26" s="214">
        <v>0</v>
      </c>
      <c r="CG26" s="214">
        <v>0</v>
      </c>
      <c r="CH26" s="214">
        <v>0</v>
      </c>
      <c r="CI26" s="219">
        <v>218272184.93177781</v>
      </c>
      <c r="CJ26" s="219">
        <v>216592607.67435333</v>
      </c>
      <c r="CK26" s="219">
        <v>1679577.2574244454</v>
      </c>
      <c r="CM26" s="221">
        <v>212971067587.58289</v>
      </c>
      <c r="CN26">
        <v>0.1024891255907401</v>
      </c>
      <c r="CP26" s="219">
        <v>0</v>
      </c>
      <c r="CQ26" s="219">
        <v>0</v>
      </c>
      <c r="CR26" s="219">
        <v>0</v>
      </c>
      <c r="CT26" s="219">
        <v>215397964.0488553</v>
      </c>
      <c r="CU26" s="219">
        <v>213718386.79143083</v>
      </c>
      <c r="CV26" s="219">
        <v>1679577.2574244454</v>
      </c>
      <c r="CX26" s="221">
        <v>7054474670.0900002</v>
      </c>
      <c r="CY26" s="33">
        <v>0</v>
      </c>
      <c r="CZ26" s="33">
        <v>0</v>
      </c>
      <c r="DA26" s="33">
        <v>0</v>
      </c>
      <c r="DB26" s="33">
        <v>0</v>
      </c>
      <c r="DC26" s="33">
        <v>0</v>
      </c>
      <c r="DD26" s="33">
        <v>0</v>
      </c>
      <c r="DE26" s="33">
        <v>0</v>
      </c>
    </row>
    <row r="27" spans="1:116" x14ac:dyDescent="0.35">
      <c r="A27">
        <v>2025</v>
      </c>
      <c r="B27" s="1">
        <v>45961</v>
      </c>
      <c r="C27" s="213">
        <v>81560248.421659097</v>
      </c>
      <c r="D27" s="214">
        <v>80485067.528680995</v>
      </c>
      <c r="E27" s="214">
        <v>1075180.892978102</v>
      </c>
      <c r="F27" s="191">
        <v>109223488.203694</v>
      </c>
      <c r="G27" s="191">
        <v>109189125.36968499</v>
      </c>
      <c r="H27" s="191">
        <v>34362.834009006619</v>
      </c>
      <c r="I27" s="214">
        <v>77803795.170000002</v>
      </c>
      <c r="J27" s="214">
        <v>77803795.170000002</v>
      </c>
      <c r="K27" s="214">
        <v>0</v>
      </c>
      <c r="L27" s="215">
        <v>0</v>
      </c>
      <c r="M27" s="215">
        <v>0</v>
      </c>
      <c r="N27" s="215">
        <v>0</v>
      </c>
      <c r="O27" s="193">
        <v>0</v>
      </c>
      <c r="P27" s="193">
        <v>0</v>
      </c>
      <c r="Q27" s="193">
        <v>0</v>
      </c>
      <c r="R27" s="216">
        <v>0</v>
      </c>
      <c r="S27" s="216">
        <v>0</v>
      </c>
      <c r="T27" s="216">
        <v>0</v>
      </c>
      <c r="U27" s="217">
        <v>0</v>
      </c>
      <c r="V27" s="217">
        <v>0</v>
      </c>
      <c r="W27" s="217">
        <v>0</v>
      </c>
      <c r="X27" s="214">
        <v>0</v>
      </c>
      <c r="Y27" s="214">
        <v>0</v>
      </c>
      <c r="Z27" s="214">
        <v>0</v>
      </c>
      <c r="AA27" s="218">
        <v>0</v>
      </c>
      <c r="AB27" s="218">
        <v>0</v>
      </c>
      <c r="AC27" s="218">
        <v>0</v>
      </c>
      <c r="AD27" s="193">
        <v>0</v>
      </c>
      <c r="AE27" s="193">
        <v>0</v>
      </c>
      <c r="AF27" s="193">
        <v>0</v>
      </c>
      <c r="AG27" s="214">
        <v>0</v>
      </c>
      <c r="AH27" s="214">
        <v>0</v>
      </c>
      <c r="AI27" s="214">
        <v>0</v>
      </c>
      <c r="AJ27" s="191">
        <v>778263.12457461399</v>
      </c>
      <c r="AK27" s="191">
        <v>778263.12457461399</v>
      </c>
      <c r="AL27" s="191">
        <v>0</v>
      </c>
      <c r="AM27" s="215">
        <v>118906.29605719401</v>
      </c>
      <c r="AN27" s="215">
        <v>118906.29605719401</v>
      </c>
      <c r="AO27" s="215">
        <v>0</v>
      </c>
      <c r="AP27" s="193">
        <v>203565.978702486</v>
      </c>
      <c r="AQ27" s="193">
        <v>203565.978702486</v>
      </c>
      <c r="AR27" s="193">
        <v>0</v>
      </c>
      <c r="AS27" s="216">
        <v>1779748.96762778</v>
      </c>
      <c r="AT27" s="216">
        <v>1779748.96762778</v>
      </c>
      <c r="AU27" s="216">
        <v>0</v>
      </c>
      <c r="AV27" s="217">
        <v>0</v>
      </c>
      <c r="AW27" s="217">
        <v>0</v>
      </c>
      <c r="AX27" s="217">
        <v>0</v>
      </c>
      <c r="AY27" s="214">
        <v>0</v>
      </c>
      <c r="AZ27" s="214">
        <v>0</v>
      </c>
      <c r="BA27" s="214">
        <v>0</v>
      </c>
      <c r="BB27" s="218">
        <v>7451668.6073921099</v>
      </c>
      <c r="BC27" s="218">
        <v>0</v>
      </c>
      <c r="BD27" s="218">
        <v>7451668.6073921099</v>
      </c>
      <c r="BE27" s="214">
        <v>504266.79777197202</v>
      </c>
      <c r="BF27" s="214">
        <v>340134.24819646199</v>
      </c>
      <c r="BG27" s="214">
        <v>164132.54957551003</v>
      </c>
      <c r="BH27" s="191">
        <v>819167.34771880496</v>
      </c>
      <c r="BI27" s="191">
        <v>559415.53298588004</v>
      </c>
      <c r="BJ27" s="191">
        <v>259751.81473292492</v>
      </c>
      <c r="BK27" s="215">
        <v>449213.29066855303</v>
      </c>
      <c r="BL27" s="215">
        <v>347035.12624091399</v>
      </c>
      <c r="BM27" s="215">
        <v>102178.16442763904</v>
      </c>
      <c r="BN27" s="193">
        <v>0</v>
      </c>
      <c r="BO27" s="193">
        <v>0</v>
      </c>
      <c r="BP27" s="193">
        <v>0</v>
      </c>
      <c r="BQ27" s="219">
        <v>280692332.20586658</v>
      </c>
      <c r="BR27" s="219">
        <v>271605057.34275132</v>
      </c>
      <c r="BS27" s="219">
        <v>9087274.863115292</v>
      </c>
      <c r="BT27" s="216">
        <v>0</v>
      </c>
      <c r="BU27" s="216">
        <v>0</v>
      </c>
      <c r="BV27" s="216">
        <v>0</v>
      </c>
      <c r="BW27" s="217">
        <v>0</v>
      </c>
      <c r="BX27" s="217">
        <v>0</v>
      </c>
      <c r="BY27" s="217">
        <v>0</v>
      </c>
      <c r="BZ27" s="214">
        <v>0</v>
      </c>
      <c r="CA27" s="214">
        <v>0</v>
      </c>
      <c r="CB27" s="214">
        <v>0</v>
      </c>
      <c r="CC27" s="214">
        <v>0</v>
      </c>
      <c r="CD27" s="214">
        <v>0</v>
      </c>
      <c r="CE27" s="214">
        <v>0</v>
      </c>
      <c r="CF27" s="214">
        <v>0</v>
      </c>
      <c r="CG27" s="214">
        <v>0</v>
      </c>
      <c r="CH27" s="214">
        <v>0</v>
      </c>
      <c r="CI27" s="219">
        <v>280692332.20586658</v>
      </c>
      <c r="CJ27" s="219">
        <v>271605057.34275132</v>
      </c>
      <c r="CK27" s="219">
        <v>9087274.863115292</v>
      </c>
      <c r="CM27" s="221">
        <v>226814186980.77576</v>
      </c>
      <c r="CN27">
        <v>0.1237543100554188</v>
      </c>
      <c r="CP27" s="219">
        <v>0</v>
      </c>
      <c r="CQ27" s="219">
        <v>0</v>
      </c>
      <c r="CR27" s="219">
        <v>0</v>
      </c>
      <c r="CT27" s="219">
        <v>277811847.83890456</v>
      </c>
      <c r="CU27" s="219">
        <v>268724572.97578925</v>
      </c>
      <c r="CV27" s="219">
        <v>9087274.863115292</v>
      </c>
      <c r="CX27" s="221">
        <v>7050374975.3000002</v>
      </c>
      <c r="CY27" s="33">
        <v>0</v>
      </c>
      <c r="CZ27" s="33">
        <v>0</v>
      </c>
      <c r="DA27" s="33">
        <v>0</v>
      </c>
      <c r="DB27" s="33">
        <v>0</v>
      </c>
      <c r="DC27" s="33">
        <v>0</v>
      </c>
      <c r="DD27" s="33">
        <v>0</v>
      </c>
      <c r="DE27" s="33">
        <v>0</v>
      </c>
    </row>
    <row r="28" spans="1:116" x14ac:dyDescent="0.35">
      <c r="A28">
        <v>2025</v>
      </c>
      <c r="B28" s="1">
        <v>45991</v>
      </c>
      <c r="C28" s="213">
        <v>81841340.458755806</v>
      </c>
      <c r="D28" s="214">
        <v>80729087.301606998</v>
      </c>
      <c r="E28" s="214">
        <v>1112253.1571488082</v>
      </c>
      <c r="F28" s="191">
        <v>110240903.72782899</v>
      </c>
      <c r="G28" s="191">
        <v>110206403.99893101</v>
      </c>
      <c r="H28" s="191">
        <v>34499.728897988796</v>
      </c>
      <c r="I28" s="214">
        <v>24033457.800000001</v>
      </c>
      <c r="J28" s="214">
        <v>24033457.800000001</v>
      </c>
      <c r="K28" s="214">
        <v>0</v>
      </c>
      <c r="L28" s="215">
        <v>0</v>
      </c>
      <c r="M28" s="215">
        <v>0</v>
      </c>
      <c r="N28" s="215">
        <v>0</v>
      </c>
      <c r="O28" s="193">
        <v>0</v>
      </c>
      <c r="P28" s="193">
        <v>0</v>
      </c>
      <c r="Q28" s="193">
        <v>0</v>
      </c>
      <c r="R28" s="216">
        <v>0</v>
      </c>
      <c r="S28" s="216">
        <v>0</v>
      </c>
      <c r="T28" s="216">
        <v>0</v>
      </c>
      <c r="U28" s="217">
        <v>0</v>
      </c>
      <c r="V28" s="217">
        <v>0</v>
      </c>
      <c r="W28" s="217">
        <v>0</v>
      </c>
      <c r="X28" s="214">
        <v>0</v>
      </c>
      <c r="Y28" s="214">
        <v>0</v>
      </c>
      <c r="Z28" s="214">
        <v>0</v>
      </c>
      <c r="AA28" s="218">
        <v>0</v>
      </c>
      <c r="AB28" s="218">
        <v>0</v>
      </c>
      <c r="AC28" s="218">
        <v>0</v>
      </c>
      <c r="AD28" s="193">
        <v>0</v>
      </c>
      <c r="AE28" s="193">
        <v>0</v>
      </c>
      <c r="AF28" s="193">
        <v>0</v>
      </c>
      <c r="AG28" s="214">
        <v>0</v>
      </c>
      <c r="AH28" s="214">
        <v>0</v>
      </c>
      <c r="AI28" s="214">
        <v>0</v>
      </c>
      <c r="AJ28" s="191">
        <v>782120.64688289503</v>
      </c>
      <c r="AK28" s="191">
        <v>782120.64688289503</v>
      </c>
      <c r="AL28" s="191">
        <v>0</v>
      </c>
      <c r="AM28" s="215">
        <v>119495.664453502</v>
      </c>
      <c r="AN28" s="215">
        <v>119495.664453502</v>
      </c>
      <c r="AO28" s="215">
        <v>0</v>
      </c>
      <c r="AP28" s="193">
        <v>204562.29495465301</v>
      </c>
      <c r="AQ28" s="193">
        <v>204562.29495465301</v>
      </c>
      <c r="AR28" s="193">
        <v>0</v>
      </c>
      <c r="AS28" s="216">
        <v>1779748.96762778</v>
      </c>
      <c r="AT28" s="216">
        <v>1779748.96762778</v>
      </c>
      <c r="AU28" s="216">
        <v>0</v>
      </c>
      <c r="AV28" s="217">
        <v>0</v>
      </c>
      <c r="AW28" s="217">
        <v>0</v>
      </c>
      <c r="AX28" s="217">
        <v>0</v>
      </c>
      <c r="AY28" s="214">
        <v>13810750.627201499</v>
      </c>
      <c r="AZ28" s="214">
        <v>10957030.557658801</v>
      </c>
      <c r="BA28" s="214">
        <v>2853720.0695426986</v>
      </c>
      <c r="BB28" s="218">
        <v>0</v>
      </c>
      <c r="BC28" s="218">
        <v>0</v>
      </c>
      <c r="BD28" s="218">
        <v>0</v>
      </c>
      <c r="BE28" s="214">
        <v>521368.63567689998</v>
      </c>
      <c r="BF28" s="214">
        <v>342128.25485932798</v>
      </c>
      <c r="BG28" s="214">
        <v>179240.380817572</v>
      </c>
      <c r="BH28" s="191">
        <v>846630.14755896805</v>
      </c>
      <c r="BI28" s="191">
        <v>562695.05660339096</v>
      </c>
      <c r="BJ28" s="191">
        <v>283935.09095557709</v>
      </c>
      <c r="BK28" s="215">
        <v>460514.76462945598</v>
      </c>
      <c r="BL28" s="215">
        <v>349448.06209062302</v>
      </c>
      <c r="BM28" s="215">
        <v>111066.70253883296</v>
      </c>
      <c r="BN28" s="193">
        <v>0</v>
      </c>
      <c r="BO28" s="193">
        <v>0</v>
      </c>
      <c r="BP28" s="193">
        <v>0</v>
      </c>
      <c r="BQ28" s="219">
        <v>234640893.73557046</v>
      </c>
      <c r="BR28" s="219">
        <v>230066178.60566902</v>
      </c>
      <c r="BS28" s="219">
        <v>4574715.1299014781</v>
      </c>
      <c r="BT28" s="216">
        <v>0</v>
      </c>
      <c r="BU28" s="216">
        <v>0</v>
      </c>
      <c r="BV28" s="216">
        <v>0</v>
      </c>
      <c r="BW28" s="217">
        <v>0</v>
      </c>
      <c r="BX28" s="217">
        <v>0</v>
      </c>
      <c r="BY28" s="217">
        <v>0</v>
      </c>
      <c r="BZ28" s="214">
        <v>0</v>
      </c>
      <c r="CA28" s="214">
        <v>0</v>
      </c>
      <c r="CB28" s="214">
        <v>0</v>
      </c>
      <c r="CC28" s="214">
        <v>0</v>
      </c>
      <c r="CD28" s="214">
        <v>0</v>
      </c>
      <c r="CE28" s="214">
        <v>0</v>
      </c>
      <c r="CF28" s="214">
        <v>0</v>
      </c>
      <c r="CG28" s="214">
        <v>0</v>
      </c>
      <c r="CH28" s="214">
        <v>0</v>
      </c>
      <c r="CI28" s="219">
        <v>234640893.73557046</v>
      </c>
      <c r="CJ28" s="219">
        <v>230066178.60566902</v>
      </c>
      <c r="CK28" s="219">
        <v>4574715.1299014781</v>
      </c>
      <c r="CM28" s="221">
        <v>241557109134.52618</v>
      </c>
      <c r="CN28">
        <v>9.7136819767492749E-2</v>
      </c>
      <c r="CP28" s="219">
        <v>0</v>
      </c>
      <c r="CQ28" s="219">
        <v>0</v>
      </c>
      <c r="CR28" s="219">
        <v>0</v>
      </c>
      <c r="CT28" s="219">
        <v>231754966.16165161</v>
      </c>
      <c r="CU28" s="219">
        <v>227180251.03175017</v>
      </c>
      <c r="CV28" s="219">
        <v>4574715.1299014781</v>
      </c>
      <c r="CX28" s="221">
        <v>7046275280.5300007</v>
      </c>
      <c r="CY28" s="33">
        <v>0</v>
      </c>
      <c r="CZ28" s="33">
        <v>0</v>
      </c>
      <c r="DA28" s="33">
        <v>0</v>
      </c>
      <c r="DB28" s="33">
        <v>0</v>
      </c>
      <c r="DC28" s="33">
        <v>0</v>
      </c>
      <c r="DD28" s="33">
        <v>0</v>
      </c>
      <c r="DE28" s="33">
        <v>0</v>
      </c>
    </row>
    <row r="29" spans="1:116" x14ac:dyDescent="0.35">
      <c r="A29">
        <v>2025</v>
      </c>
      <c r="B29" s="1">
        <v>46022</v>
      </c>
      <c r="C29" s="213">
        <v>82103046.219416603</v>
      </c>
      <c r="D29" s="214">
        <v>81014472.810447305</v>
      </c>
      <c r="E29" s="214">
        <v>1088573.408969298</v>
      </c>
      <c r="F29" s="191">
        <v>111570005.270061</v>
      </c>
      <c r="G29" s="191">
        <v>111535367.64621399</v>
      </c>
      <c r="H29" s="191">
        <v>34637.623847007751</v>
      </c>
      <c r="I29" s="214">
        <v>72821743.730000004</v>
      </c>
      <c r="J29" s="214">
        <v>72821743.730000004</v>
      </c>
      <c r="K29" s="214">
        <v>0</v>
      </c>
      <c r="L29" s="215">
        <v>0</v>
      </c>
      <c r="M29" s="215">
        <v>0</v>
      </c>
      <c r="N29" s="215">
        <v>0</v>
      </c>
      <c r="O29" s="193">
        <v>0</v>
      </c>
      <c r="P29" s="193">
        <v>0</v>
      </c>
      <c r="Q29" s="193">
        <v>0</v>
      </c>
      <c r="R29" s="216">
        <v>0</v>
      </c>
      <c r="S29" s="216">
        <v>0</v>
      </c>
      <c r="T29" s="216">
        <v>0</v>
      </c>
      <c r="U29" s="217">
        <v>0</v>
      </c>
      <c r="V29" s="217">
        <v>0</v>
      </c>
      <c r="W29" s="217">
        <v>0</v>
      </c>
      <c r="X29" s="214">
        <v>0</v>
      </c>
      <c r="Y29" s="214">
        <v>0</v>
      </c>
      <c r="Z29" s="214">
        <v>0</v>
      </c>
      <c r="AA29" s="218">
        <v>0</v>
      </c>
      <c r="AB29" s="218">
        <v>0</v>
      </c>
      <c r="AC29" s="218">
        <v>0</v>
      </c>
      <c r="AD29" s="193">
        <v>0</v>
      </c>
      <c r="AE29" s="193">
        <v>0</v>
      </c>
      <c r="AF29" s="193">
        <v>0</v>
      </c>
      <c r="AG29" s="214">
        <v>0</v>
      </c>
      <c r="AH29" s="214">
        <v>0</v>
      </c>
      <c r="AI29" s="214">
        <v>0</v>
      </c>
      <c r="AJ29" s="191">
        <v>786365.63668015099</v>
      </c>
      <c r="AK29" s="191">
        <v>786365.63668015099</v>
      </c>
      <c r="AL29" s="191">
        <v>0</v>
      </c>
      <c r="AM29" s="215">
        <v>120144.231753755</v>
      </c>
      <c r="AN29" s="215">
        <v>120144.231753755</v>
      </c>
      <c r="AO29" s="215">
        <v>0</v>
      </c>
      <c r="AP29" s="193">
        <v>205658.68584686</v>
      </c>
      <c r="AQ29" s="193">
        <v>205658.68584686</v>
      </c>
      <c r="AR29" s="193">
        <v>0</v>
      </c>
      <c r="AS29" s="216">
        <v>1779748.96762778</v>
      </c>
      <c r="AT29" s="216">
        <v>1779748.96762778</v>
      </c>
      <c r="AU29" s="216">
        <v>0</v>
      </c>
      <c r="AV29" s="217">
        <v>0</v>
      </c>
      <c r="AW29" s="217">
        <v>0</v>
      </c>
      <c r="AX29" s="217">
        <v>0</v>
      </c>
      <c r="AY29" s="214">
        <v>0</v>
      </c>
      <c r="AZ29" s="214">
        <v>0</v>
      </c>
      <c r="BA29" s="214">
        <v>0</v>
      </c>
      <c r="BB29" s="218">
        <v>148591.29224665801</v>
      </c>
      <c r="BC29" s="218">
        <v>0</v>
      </c>
      <c r="BD29" s="218">
        <v>148591.29224665801</v>
      </c>
      <c r="BE29" s="214">
        <v>494960.33096899698</v>
      </c>
      <c r="BF29" s="214">
        <v>344133.95120822999</v>
      </c>
      <c r="BG29" s="214">
        <v>150826.37976076698</v>
      </c>
      <c r="BH29" s="191">
        <v>805177.61211586604</v>
      </c>
      <c r="BI29" s="191">
        <v>565993.806135313</v>
      </c>
      <c r="BJ29" s="191">
        <v>239183.80598055304</v>
      </c>
      <c r="BK29" s="215">
        <v>445598.05207803001</v>
      </c>
      <c r="BL29" s="215">
        <v>351987.84001890599</v>
      </c>
      <c r="BM29" s="215">
        <v>93610.212059124024</v>
      </c>
      <c r="BN29" s="193">
        <v>0</v>
      </c>
      <c r="BO29" s="193">
        <v>0</v>
      </c>
      <c r="BP29" s="193">
        <v>0</v>
      </c>
      <c r="BQ29" s="219">
        <v>271281040.02879566</v>
      </c>
      <c r="BR29" s="219">
        <v>269525617.30593234</v>
      </c>
      <c r="BS29" s="219">
        <v>1755422.7228634073</v>
      </c>
      <c r="BT29" s="216">
        <v>0</v>
      </c>
      <c r="BU29" s="216">
        <v>0</v>
      </c>
      <c r="BV29" s="216">
        <v>0</v>
      </c>
      <c r="BW29" s="217">
        <v>0</v>
      </c>
      <c r="BX29" s="217">
        <v>0</v>
      </c>
      <c r="BY29" s="217">
        <v>0</v>
      </c>
      <c r="BZ29" s="214">
        <v>145182404.95261601</v>
      </c>
      <c r="CA29" s="214">
        <v>0</v>
      </c>
      <c r="CB29" s="214">
        <v>145182404.95261601</v>
      </c>
      <c r="CC29" s="214">
        <v>47092311.513148502</v>
      </c>
      <c r="CD29" s="214">
        <v>0</v>
      </c>
      <c r="CE29" s="214">
        <v>47092311.513148502</v>
      </c>
      <c r="CF29" s="214">
        <v>0</v>
      </c>
      <c r="CG29" s="214">
        <v>0</v>
      </c>
      <c r="CH29" s="214">
        <v>0</v>
      </c>
      <c r="CI29" s="219">
        <v>463555756.49456018</v>
      </c>
      <c r="CJ29" s="219">
        <v>269525617.30593234</v>
      </c>
      <c r="CK29" s="219">
        <v>194030139.1886279</v>
      </c>
      <c r="CM29" s="221">
        <v>257258321228.27039</v>
      </c>
      <c r="CN29">
        <v>0.10545083196282022</v>
      </c>
      <c r="CP29" s="219">
        <v>0</v>
      </c>
      <c r="CQ29" s="219">
        <v>0</v>
      </c>
      <c r="CR29" s="219">
        <v>0</v>
      </c>
      <c r="CT29" s="219">
        <v>268389122.50688717</v>
      </c>
      <c r="CU29" s="219">
        <v>266633699.78402376</v>
      </c>
      <c r="CV29" s="219">
        <v>1755422.7228634073</v>
      </c>
      <c r="CX29" s="221">
        <v>7042175585.7199993</v>
      </c>
      <c r="CY29" s="33">
        <v>0</v>
      </c>
      <c r="CZ29" s="33">
        <v>0</v>
      </c>
      <c r="DA29" s="33">
        <v>0</v>
      </c>
      <c r="DB29" s="33">
        <v>26950000</v>
      </c>
      <c r="DC29" s="33">
        <v>0</v>
      </c>
      <c r="DD29" s="33">
        <v>0</v>
      </c>
      <c r="DE29" s="33">
        <v>0</v>
      </c>
    </row>
    <row r="30" spans="1:116" x14ac:dyDescent="0.35">
      <c r="A30">
        <v>2026</v>
      </c>
      <c r="B30" s="1">
        <v>46053</v>
      </c>
      <c r="C30" s="213">
        <v>109744534.054921</v>
      </c>
      <c r="D30" s="214">
        <v>108649733.164923</v>
      </c>
      <c r="E30" s="214">
        <v>1094800.8899980038</v>
      </c>
      <c r="F30" s="191">
        <v>112568252.98999199</v>
      </c>
      <c r="G30" s="191">
        <v>112533476.50238401</v>
      </c>
      <c r="H30" s="191">
        <v>34776.487607985735</v>
      </c>
      <c r="I30" s="214">
        <v>23736420.579999998</v>
      </c>
      <c r="J30" s="214">
        <v>23736420.579999998</v>
      </c>
      <c r="K30" s="214">
        <v>0</v>
      </c>
      <c r="L30" s="215">
        <v>0</v>
      </c>
      <c r="M30" s="215">
        <v>0</v>
      </c>
      <c r="N30" s="215">
        <v>0</v>
      </c>
      <c r="O30" s="193">
        <v>0</v>
      </c>
      <c r="P30" s="193">
        <v>0</v>
      </c>
      <c r="Q30" s="193">
        <v>0</v>
      </c>
      <c r="R30" s="216">
        <v>0</v>
      </c>
      <c r="S30" s="216">
        <v>0</v>
      </c>
      <c r="T30" s="216">
        <v>0</v>
      </c>
      <c r="U30" s="217">
        <v>0</v>
      </c>
      <c r="V30" s="217">
        <v>0</v>
      </c>
      <c r="W30" s="217">
        <v>0</v>
      </c>
      <c r="X30" s="214">
        <v>0</v>
      </c>
      <c r="Y30" s="214">
        <v>0</v>
      </c>
      <c r="Z30" s="214">
        <v>0</v>
      </c>
      <c r="AA30" s="218">
        <v>0</v>
      </c>
      <c r="AB30" s="218">
        <v>0</v>
      </c>
      <c r="AC30" s="218">
        <v>0</v>
      </c>
      <c r="AD30" s="193">
        <v>0</v>
      </c>
      <c r="AE30" s="193">
        <v>0</v>
      </c>
      <c r="AF30" s="193">
        <v>0</v>
      </c>
      <c r="AG30" s="214">
        <v>0</v>
      </c>
      <c r="AH30" s="214">
        <v>0</v>
      </c>
      <c r="AI30" s="214">
        <v>0</v>
      </c>
      <c r="AJ30" s="191">
        <v>790008.14341196697</v>
      </c>
      <c r="AK30" s="191">
        <v>790008.14341196697</v>
      </c>
      <c r="AL30" s="191">
        <v>0</v>
      </c>
      <c r="AM30" s="215">
        <v>120700.749170767</v>
      </c>
      <c r="AN30" s="215">
        <v>120700.749170767</v>
      </c>
      <c r="AO30" s="215">
        <v>0</v>
      </c>
      <c r="AP30" s="193">
        <v>206599.468132874</v>
      </c>
      <c r="AQ30" s="193">
        <v>206599.468132874</v>
      </c>
      <c r="AR30" s="193">
        <v>0</v>
      </c>
      <c r="AS30" s="216">
        <v>1850938.9263328901</v>
      </c>
      <c r="AT30" s="216">
        <v>1850938.9263328901</v>
      </c>
      <c r="AU30" s="216">
        <v>0</v>
      </c>
      <c r="AV30" s="217">
        <v>0</v>
      </c>
      <c r="AW30" s="217">
        <v>0</v>
      </c>
      <c r="AX30" s="217">
        <v>0</v>
      </c>
      <c r="AY30" s="214">
        <v>0</v>
      </c>
      <c r="AZ30" s="214">
        <v>0</v>
      </c>
      <c r="BA30" s="214">
        <v>0</v>
      </c>
      <c r="BB30" s="218">
        <v>0</v>
      </c>
      <c r="BC30" s="218">
        <v>0</v>
      </c>
      <c r="BD30" s="218">
        <v>0</v>
      </c>
      <c r="BE30" s="214">
        <v>511892.00209550897</v>
      </c>
      <c r="BF30" s="214">
        <v>346166.96696266602</v>
      </c>
      <c r="BG30" s="214">
        <v>165725.03513284295</v>
      </c>
      <c r="BH30" s="191">
        <v>832415.94537711504</v>
      </c>
      <c r="BI30" s="191">
        <v>569337.48763127194</v>
      </c>
      <c r="BJ30" s="191">
        <v>263078.4577458431</v>
      </c>
      <c r="BK30" s="215">
        <v>456891.52776380599</v>
      </c>
      <c r="BL30" s="215">
        <v>354520.785362439</v>
      </c>
      <c r="BM30" s="215">
        <v>102370.742401367</v>
      </c>
      <c r="BN30" s="193">
        <v>0</v>
      </c>
      <c r="BO30" s="193">
        <v>0</v>
      </c>
      <c r="BP30" s="193">
        <v>0</v>
      </c>
      <c r="BQ30" s="219">
        <v>250818654.38719794</v>
      </c>
      <c r="BR30" s="219">
        <v>249157902.7743119</v>
      </c>
      <c r="BS30" s="219">
        <v>1660751.6128860428</v>
      </c>
      <c r="BT30" s="216">
        <v>0</v>
      </c>
      <c r="BU30" s="216">
        <v>0</v>
      </c>
      <c r="BV30" s="216">
        <v>0</v>
      </c>
      <c r="BW30" s="217">
        <v>0</v>
      </c>
      <c r="BX30" s="217">
        <v>0</v>
      </c>
      <c r="BY30" s="217">
        <v>0</v>
      </c>
      <c r="BZ30" s="214">
        <v>0</v>
      </c>
      <c r="CA30" s="214">
        <v>0</v>
      </c>
      <c r="CB30" s="214">
        <v>0</v>
      </c>
      <c r="CC30" s="214">
        <v>0</v>
      </c>
      <c r="CD30" s="214">
        <v>0</v>
      </c>
      <c r="CE30" s="214">
        <v>0</v>
      </c>
      <c r="CF30" s="214">
        <v>0</v>
      </c>
      <c r="CG30" s="214">
        <v>0</v>
      </c>
      <c r="CH30" s="214">
        <v>0</v>
      </c>
      <c r="CI30" s="219">
        <v>250818654.38719794</v>
      </c>
      <c r="CJ30" s="219">
        <v>249157902.7743119</v>
      </c>
      <c r="CK30" s="219">
        <v>1660751.6128860428</v>
      </c>
      <c r="CM30" s="221">
        <v>273980112108.10794</v>
      </c>
      <c r="CN30">
        <v>9.1546299640986026E-2</v>
      </c>
      <c r="CP30" s="219">
        <v>0</v>
      </c>
      <c r="CQ30" s="219">
        <v>0</v>
      </c>
      <c r="CR30" s="219">
        <v>0</v>
      </c>
      <c r="CT30" s="219">
        <v>247850407.10014942</v>
      </c>
      <c r="CU30" s="219">
        <v>246189655.48726338</v>
      </c>
      <c r="CV30" s="219">
        <v>1660751.6128860428</v>
      </c>
      <c r="CX30" s="221">
        <v>7065025890.9400005</v>
      </c>
      <c r="CY30" s="33">
        <v>0</v>
      </c>
      <c r="CZ30" s="33">
        <v>0</v>
      </c>
      <c r="DA30" s="33">
        <v>0</v>
      </c>
      <c r="DB30" s="33">
        <v>0</v>
      </c>
      <c r="DC30" s="33">
        <v>0</v>
      </c>
      <c r="DD30" s="33">
        <v>0</v>
      </c>
      <c r="DE30" s="33">
        <v>0</v>
      </c>
    </row>
    <row r="31" spans="1:116" x14ac:dyDescent="0.35">
      <c r="A31">
        <v>2026</v>
      </c>
      <c r="B31" s="1">
        <v>46081</v>
      </c>
      <c r="C31" s="213">
        <v>110089735.451333</v>
      </c>
      <c r="D31" s="214">
        <v>108960062.38094901</v>
      </c>
      <c r="E31" s="214">
        <v>1129673.0703839958</v>
      </c>
      <c r="F31" s="191">
        <v>113462841.939687</v>
      </c>
      <c r="G31" s="191">
        <v>113427925.61102299</v>
      </c>
      <c r="H31" s="191">
        <v>34916.328664004803</v>
      </c>
      <c r="I31" s="214">
        <v>31789505.059999999</v>
      </c>
      <c r="J31" s="214">
        <v>31789505.059999999</v>
      </c>
      <c r="K31" s="214">
        <v>0</v>
      </c>
      <c r="L31" s="215">
        <v>0</v>
      </c>
      <c r="M31" s="215">
        <v>0</v>
      </c>
      <c r="N31" s="215">
        <v>0</v>
      </c>
      <c r="O31" s="193">
        <v>0</v>
      </c>
      <c r="P31" s="193">
        <v>0</v>
      </c>
      <c r="Q31" s="193">
        <v>0</v>
      </c>
      <c r="R31" s="216">
        <v>0</v>
      </c>
      <c r="S31" s="216">
        <v>0</v>
      </c>
      <c r="T31" s="216">
        <v>0</v>
      </c>
      <c r="U31" s="217">
        <v>0</v>
      </c>
      <c r="V31" s="217">
        <v>0</v>
      </c>
      <c r="W31" s="217">
        <v>0</v>
      </c>
      <c r="X31" s="214">
        <v>0</v>
      </c>
      <c r="Y31" s="214">
        <v>0</v>
      </c>
      <c r="Z31" s="214">
        <v>0</v>
      </c>
      <c r="AA31" s="218">
        <v>0</v>
      </c>
      <c r="AB31" s="218">
        <v>0</v>
      </c>
      <c r="AC31" s="218">
        <v>0</v>
      </c>
      <c r="AD31" s="193">
        <v>0</v>
      </c>
      <c r="AE31" s="193">
        <v>0</v>
      </c>
      <c r="AF31" s="193">
        <v>0</v>
      </c>
      <c r="AG31" s="214">
        <v>0</v>
      </c>
      <c r="AH31" s="214">
        <v>0</v>
      </c>
      <c r="AI31" s="214">
        <v>0</v>
      </c>
      <c r="AJ31" s="191">
        <v>793128.59040517604</v>
      </c>
      <c r="AK31" s="191">
        <v>793128.59040517604</v>
      </c>
      <c r="AL31" s="191">
        <v>0</v>
      </c>
      <c r="AM31" s="215">
        <v>121177.504116863</v>
      </c>
      <c r="AN31" s="215">
        <v>121177.504116863</v>
      </c>
      <c r="AO31" s="215">
        <v>0</v>
      </c>
      <c r="AP31" s="193">
        <v>207405.41345344501</v>
      </c>
      <c r="AQ31" s="193">
        <v>207405.41345344501</v>
      </c>
      <c r="AR31" s="193">
        <v>0</v>
      </c>
      <c r="AS31" s="216">
        <v>1850938.9263328901</v>
      </c>
      <c r="AT31" s="216">
        <v>1850938.9263328901</v>
      </c>
      <c r="AU31" s="216">
        <v>0</v>
      </c>
      <c r="AV31" s="217">
        <v>10626300.7382598</v>
      </c>
      <c r="AW31" s="217">
        <v>6718750</v>
      </c>
      <c r="AX31" s="217">
        <v>3907550.7382597998</v>
      </c>
      <c r="AY31" s="214">
        <v>0</v>
      </c>
      <c r="AZ31" s="214">
        <v>0</v>
      </c>
      <c r="BA31" s="214">
        <v>0</v>
      </c>
      <c r="BB31" s="218">
        <v>0</v>
      </c>
      <c r="BC31" s="218">
        <v>0</v>
      </c>
      <c r="BD31" s="218">
        <v>0</v>
      </c>
      <c r="BE31" s="214">
        <v>528567.216171509</v>
      </c>
      <c r="BF31" s="214">
        <v>348211.99302019202</v>
      </c>
      <c r="BG31" s="214">
        <v>180355.22315131698</v>
      </c>
      <c r="BH31" s="191">
        <v>859304.08981847099</v>
      </c>
      <c r="BI31" s="191">
        <v>572700.92235743406</v>
      </c>
      <c r="BJ31" s="191">
        <v>286603.16746103694</v>
      </c>
      <c r="BK31" s="215">
        <v>467855.89489726699</v>
      </c>
      <c r="BL31" s="215">
        <v>356910.75418823597</v>
      </c>
      <c r="BM31" s="215">
        <v>110945.14070903102</v>
      </c>
      <c r="BN31" s="193">
        <v>111253576.942094</v>
      </c>
      <c r="BO31" s="193">
        <v>59305555.555555597</v>
      </c>
      <c r="BP31" s="193">
        <v>51948021.386538401</v>
      </c>
      <c r="BQ31" s="219">
        <v>382050337.7665695</v>
      </c>
      <c r="BR31" s="219">
        <v>324452272.71140188</v>
      </c>
      <c r="BS31" s="219">
        <v>57598065.055167586</v>
      </c>
      <c r="BT31" s="216">
        <v>0</v>
      </c>
      <c r="BU31" s="216">
        <v>0</v>
      </c>
      <c r="BV31" s="216">
        <v>0</v>
      </c>
      <c r="BW31" s="217">
        <v>0</v>
      </c>
      <c r="BX31" s="217">
        <v>0</v>
      </c>
      <c r="BY31" s="217">
        <v>0</v>
      </c>
      <c r="BZ31" s="214">
        <v>0</v>
      </c>
      <c r="CA31" s="214">
        <v>0</v>
      </c>
      <c r="CB31" s="214">
        <v>0</v>
      </c>
      <c r="CC31" s="214">
        <v>0</v>
      </c>
      <c r="CD31" s="214">
        <v>0</v>
      </c>
      <c r="CE31" s="214">
        <v>0</v>
      </c>
      <c r="CF31" s="214">
        <v>0</v>
      </c>
      <c r="CG31" s="214">
        <v>0</v>
      </c>
      <c r="CH31" s="214">
        <v>0</v>
      </c>
      <c r="CI31" s="219">
        <v>382050337.7665695</v>
      </c>
      <c r="CJ31" s="219">
        <v>324452272.71140188</v>
      </c>
      <c r="CK31" s="219">
        <v>57598065.055167586</v>
      </c>
      <c r="CM31" s="221">
        <v>291788819395.13495</v>
      </c>
      <c r="CN31">
        <v>0.13093385091263696</v>
      </c>
      <c r="CP31" s="219">
        <v>0</v>
      </c>
      <c r="CQ31" s="219">
        <v>0</v>
      </c>
      <c r="CR31" s="219">
        <v>0</v>
      </c>
      <c r="CT31" s="219">
        <v>379077687.33226103</v>
      </c>
      <c r="CU31" s="219">
        <v>321479622.27709347</v>
      </c>
      <c r="CV31" s="219">
        <v>57598065.055167586</v>
      </c>
      <c r="CX31" s="221">
        <v>7058091137.8400002</v>
      </c>
      <c r="CY31" s="33">
        <v>0</v>
      </c>
      <c r="CZ31" s="33">
        <v>0</v>
      </c>
      <c r="DA31" s="33">
        <v>0</v>
      </c>
      <c r="DB31" s="33">
        <v>0</v>
      </c>
      <c r="DC31" s="33">
        <v>0</v>
      </c>
      <c r="DD31" s="33">
        <v>0</v>
      </c>
      <c r="DE31" s="33">
        <v>0</v>
      </c>
    </row>
    <row r="32" spans="1:116" x14ac:dyDescent="0.35">
      <c r="A32">
        <v>2026</v>
      </c>
      <c r="B32" s="1">
        <v>46112</v>
      </c>
      <c r="C32" s="213">
        <v>110410502.393563</v>
      </c>
      <c r="D32" s="214">
        <v>109303131.318483</v>
      </c>
      <c r="E32" s="214">
        <v>1107371.0750800073</v>
      </c>
      <c r="F32" s="191">
        <v>114363161.52521899</v>
      </c>
      <c r="G32" s="191">
        <v>114328104.36962999</v>
      </c>
      <c r="H32" s="191">
        <v>35057.155588999391</v>
      </c>
      <c r="I32" s="214">
        <v>31792242.32</v>
      </c>
      <c r="J32" s="214">
        <v>31792242.32</v>
      </c>
      <c r="K32" s="214">
        <v>0</v>
      </c>
      <c r="L32" s="215">
        <v>0</v>
      </c>
      <c r="M32" s="215">
        <v>0</v>
      </c>
      <c r="N32" s="215">
        <v>0</v>
      </c>
      <c r="O32" s="193">
        <v>0</v>
      </c>
      <c r="P32" s="193">
        <v>0</v>
      </c>
      <c r="Q32" s="193">
        <v>0</v>
      </c>
      <c r="R32" s="216">
        <v>0</v>
      </c>
      <c r="S32" s="216">
        <v>0</v>
      </c>
      <c r="T32" s="216">
        <v>0</v>
      </c>
      <c r="U32" s="217">
        <v>0</v>
      </c>
      <c r="V32" s="217">
        <v>0</v>
      </c>
      <c r="W32" s="217">
        <v>0</v>
      </c>
      <c r="X32" s="214">
        <v>0</v>
      </c>
      <c r="Y32" s="214">
        <v>0</v>
      </c>
      <c r="Z32" s="214">
        <v>0</v>
      </c>
      <c r="AA32" s="218">
        <v>0</v>
      </c>
      <c r="AB32" s="218">
        <v>0</v>
      </c>
      <c r="AC32" s="218">
        <v>0</v>
      </c>
      <c r="AD32" s="193">
        <v>0</v>
      </c>
      <c r="AE32" s="193">
        <v>0</v>
      </c>
      <c r="AF32" s="193">
        <v>0</v>
      </c>
      <c r="AG32" s="214">
        <v>0</v>
      </c>
      <c r="AH32" s="214">
        <v>0</v>
      </c>
      <c r="AI32" s="214">
        <v>0</v>
      </c>
      <c r="AJ32" s="191">
        <v>796945.243432616</v>
      </c>
      <c r="AK32" s="191">
        <v>796945.243432616</v>
      </c>
      <c r="AL32" s="191">
        <v>0</v>
      </c>
      <c r="AM32" s="215">
        <v>121760.628333466</v>
      </c>
      <c r="AN32" s="215">
        <v>121760.628333466</v>
      </c>
      <c r="AO32" s="215">
        <v>0</v>
      </c>
      <c r="AP32" s="193">
        <v>208391.174036593</v>
      </c>
      <c r="AQ32" s="193">
        <v>208391.174036593</v>
      </c>
      <c r="AR32" s="193">
        <v>0</v>
      </c>
      <c r="AS32" s="216">
        <v>1850938.9263328901</v>
      </c>
      <c r="AT32" s="216">
        <v>1850938.9263328901</v>
      </c>
      <c r="AU32" s="216">
        <v>0</v>
      </c>
      <c r="AV32" s="217">
        <v>0</v>
      </c>
      <c r="AW32" s="217">
        <v>0</v>
      </c>
      <c r="AX32" s="217">
        <v>0</v>
      </c>
      <c r="AY32" s="214">
        <v>0</v>
      </c>
      <c r="AZ32" s="214">
        <v>0</v>
      </c>
      <c r="BA32" s="214">
        <v>0</v>
      </c>
      <c r="BB32" s="218">
        <v>0</v>
      </c>
      <c r="BC32" s="218">
        <v>0</v>
      </c>
      <c r="BD32" s="218">
        <v>0</v>
      </c>
      <c r="BE32" s="214">
        <v>486931.542191919</v>
      </c>
      <c r="BF32" s="214">
        <v>350269.10033322498</v>
      </c>
      <c r="BG32" s="214">
        <v>136662.44185869402</v>
      </c>
      <c r="BH32" s="191">
        <v>793517.03593637003</v>
      </c>
      <c r="BI32" s="191">
        <v>576084.22700855799</v>
      </c>
      <c r="BJ32" s="191">
        <v>217432.80892781203</v>
      </c>
      <c r="BK32" s="215">
        <v>444014.60098275798</v>
      </c>
      <c r="BL32" s="215">
        <v>359541.06179540802</v>
      </c>
      <c r="BM32" s="215">
        <v>84473.539187349961</v>
      </c>
      <c r="BN32" s="193">
        <v>0</v>
      </c>
      <c r="BO32" s="193">
        <v>0</v>
      </c>
      <c r="BP32" s="193">
        <v>0</v>
      </c>
      <c r="BQ32" s="219">
        <v>261268405.3900286</v>
      </c>
      <c r="BR32" s="219">
        <v>259687408.36938572</v>
      </c>
      <c r="BS32" s="219">
        <v>1580997.0206428627</v>
      </c>
      <c r="BT32" s="216">
        <v>0</v>
      </c>
      <c r="BU32" s="216">
        <v>0</v>
      </c>
      <c r="BV32" s="216">
        <v>0</v>
      </c>
      <c r="BW32" s="217">
        <v>0</v>
      </c>
      <c r="BX32" s="217">
        <v>0</v>
      </c>
      <c r="BY32" s="217">
        <v>0</v>
      </c>
      <c r="BZ32" s="214">
        <v>0</v>
      </c>
      <c r="CA32" s="214">
        <v>0</v>
      </c>
      <c r="CB32" s="214">
        <v>0</v>
      </c>
      <c r="CC32" s="214">
        <v>0</v>
      </c>
      <c r="CD32" s="214">
        <v>0</v>
      </c>
      <c r="CE32" s="214">
        <v>0</v>
      </c>
      <c r="CF32" s="214">
        <v>0</v>
      </c>
      <c r="CG32" s="214">
        <v>0</v>
      </c>
      <c r="CH32" s="214">
        <v>0</v>
      </c>
      <c r="CI32" s="219">
        <v>261268405.3900286</v>
      </c>
      <c r="CJ32" s="219">
        <v>259687408.36938572</v>
      </c>
      <c r="CK32" s="219">
        <v>1580997.0206428627</v>
      </c>
      <c r="CM32" s="221">
        <v>310755092655.81873</v>
      </c>
      <c r="CN32">
        <v>8.4075341503542206E-2</v>
      </c>
      <c r="CP32" s="219">
        <v>0</v>
      </c>
      <c r="CQ32" s="219">
        <v>0</v>
      </c>
      <c r="CR32" s="219">
        <v>0</v>
      </c>
      <c r="CT32" s="219">
        <v>258290369.41789302</v>
      </c>
      <c r="CU32" s="219">
        <v>256709372.39725015</v>
      </c>
      <c r="CV32" s="219">
        <v>1580997.0206428627</v>
      </c>
      <c r="CX32" s="221">
        <v>6991850829.1999998</v>
      </c>
      <c r="CY32" s="33">
        <v>0</v>
      </c>
      <c r="CZ32" s="33">
        <v>0</v>
      </c>
      <c r="DA32" s="33">
        <v>0</v>
      </c>
      <c r="DB32" s="33">
        <v>0</v>
      </c>
      <c r="DC32" s="33">
        <v>0</v>
      </c>
      <c r="DD32" s="33">
        <v>0</v>
      </c>
      <c r="DE32" s="33">
        <v>0</v>
      </c>
    </row>
    <row r="33" spans="1:109" x14ac:dyDescent="0.35">
      <c r="A33">
        <v>2026</v>
      </c>
      <c r="B33" s="1">
        <v>46142</v>
      </c>
      <c r="C33" s="213">
        <v>110758952.58223601</v>
      </c>
      <c r="D33" s="214">
        <v>109613891.194557</v>
      </c>
      <c r="E33" s="214">
        <v>1145061.3876790106</v>
      </c>
      <c r="F33" s="191">
        <v>115570219.491357</v>
      </c>
      <c r="G33" s="191">
        <v>115535020.51430801</v>
      </c>
      <c r="H33" s="191">
        <v>35198.977048993111</v>
      </c>
      <c r="I33" s="214">
        <v>107964696.79000001</v>
      </c>
      <c r="J33" s="214">
        <v>107964696.79000001</v>
      </c>
      <c r="K33" s="214">
        <v>0</v>
      </c>
      <c r="L33" s="215">
        <v>0</v>
      </c>
      <c r="M33" s="215">
        <v>0</v>
      </c>
      <c r="N33" s="215">
        <v>0</v>
      </c>
      <c r="O33" s="193">
        <v>0</v>
      </c>
      <c r="P33" s="193">
        <v>0</v>
      </c>
      <c r="Q33" s="193">
        <v>0</v>
      </c>
      <c r="R33" s="216">
        <v>0</v>
      </c>
      <c r="S33" s="216">
        <v>0</v>
      </c>
      <c r="T33" s="216">
        <v>0</v>
      </c>
      <c r="U33" s="217">
        <v>0</v>
      </c>
      <c r="V33" s="217">
        <v>0</v>
      </c>
      <c r="W33" s="217">
        <v>0</v>
      </c>
      <c r="X33" s="214">
        <v>0</v>
      </c>
      <c r="Y33" s="214">
        <v>0</v>
      </c>
      <c r="Z33" s="214">
        <v>0</v>
      </c>
      <c r="AA33" s="218">
        <v>0</v>
      </c>
      <c r="AB33" s="218">
        <v>0</v>
      </c>
      <c r="AC33" s="218">
        <v>0</v>
      </c>
      <c r="AD33" s="193">
        <v>0</v>
      </c>
      <c r="AE33" s="193">
        <v>0</v>
      </c>
      <c r="AF33" s="193">
        <v>0</v>
      </c>
      <c r="AG33" s="214">
        <v>0</v>
      </c>
      <c r="AH33" s="214">
        <v>0</v>
      </c>
      <c r="AI33" s="214">
        <v>0</v>
      </c>
      <c r="AJ33" s="191">
        <v>800413.66707541805</v>
      </c>
      <c r="AK33" s="191">
        <v>800413.66707541805</v>
      </c>
      <c r="AL33" s="191">
        <v>0</v>
      </c>
      <c r="AM33" s="215">
        <v>122290.54860785601</v>
      </c>
      <c r="AN33" s="215">
        <v>122290.54860785601</v>
      </c>
      <c r="AO33" s="215">
        <v>0</v>
      </c>
      <c r="AP33" s="193">
        <v>209286.9943504</v>
      </c>
      <c r="AQ33" s="193">
        <v>209286.9943504</v>
      </c>
      <c r="AR33" s="193">
        <v>0</v>
      </c>
      <c r="AS33" s="216">
        <v>1850938.9263328901</v>
      </c>
      <c r="AT33" s="216">
        <v>1850938.9263328901</v>
      </c>
      <c r="AU33" s="216">
        <v>0</v>
      </c>
      <c r="AV33" s="217">
        <v>0</v>
      </c>
      <c r="AW33" s="217">
        <v>0</v>
      </c>
      <c r="AX33" s="217">
        <v>0</v>
      </c>
      <c r="AY33" s="214">
        <v>0</v>
      </c>
      <c r="AZ33" s="214">
        <v>0</v>
      </c>
      <c r="BA33" s="214">
        <v>0</v>
      </c>
      <c r="BB33" s="218">
        <v>14499951.9809967</v>
      </c>
      <c r="BC33" s="218">
        <v>8040000</v>
      </c>
      <c r="BD33" s="218">
        <v>6459951.9809967</v>
      </c>
      <c r="BE33" s="214">
        <v>508771.08791392698</v>
      </c>
      <c r="BF33" s="214">
        <v>352347.21788815898</v>
      </c>
      <c r="BG33" s="214">
        <v>156423.870025768</v>
      </c>
      <c r="BH33" s="191">
        <v>828648.88970687403</v>
      </c>
      <c r="BI33" s="191">
        <v>579502.08700285398</v>
      </c>
      <c r="BJ33" s="191">
        <v>249146.80270402005</v>
      </c>
      <c r="BK33" s="215">
        <v>458795.05379422102</v>
      </c>
      <c r="BL33" s="215">
        <v>362087.17891467898</v>
      </c>
      <c r="BM33" s="215">
        <v>96707.87487954204</v>
      </c>
      <c r="BN33" s="193">
        <v>0</v>
      </c>
      <c r="BO33" s="193">
        <v>0</v>
      </c>
      <c r="BP33" s="193">
        <v>0</v>
      </c>
      <c r="BQ33" s="219">
        <v>353572966.01237124</v>
      </c>
      <c r="BR33" s="219">
        <v>345430475.11903721</v>
      </c>
      <c r="BS33" s="219">
        <v>8142490.8933340339</v>
      </c>
      <c r="BT33" s="216">
        <v>0</v>
      </c>
      <c r="BU33" s="216">
        <v>0</v>
      </c>
      <c r="BV33" s="216">
        <v>0</v>
      </c>
      <c r="BW33" s="217">
        <v>0</v>
      </c>
      <c r="BX33" s="217">
        <v>0</v>
      </c>
      <c r="BY33" s="217">
        <v>0</v>
      </c>
      <c r="BZ33" s="214">
        <v>0</v>
      </c>
      <c r="CA33" s="214">
        <v>0</v>
      </c>
      <c r="CB33" s="214">
        <v>0</v>
      </c>
      <c r="CC33" s="214">
        <v>0</v>
      </c>
      <c r="CD33" s="214">
        <v>0</v>
      </c>
      <c r="CE33" s="214">
        <v>0</v>
      </c>
      <c r="CF33" s="214">
        <v>0</v>
      </c>
      <c r="CG33" s="214">
        <v>0</v>
      </c>
      <c r="CH33" s="214">
        <v>0</v>
      </c>
      <c r="CI33" s="219">
        <v>353572966.01237124</v>
      </c>
      <c r="CJ33" s="219">
        <v>345430475.11903721</v>
      </c>
      <c r="CK33" s="219">
        <v>8142490.8933340339</v>
      </c>
      <c r="CM33" s="221">
        <v>330954173678.4469</v>
      </c>
      <c r="CN33">
        <v>0.10683441821643279</v>
      </c>
      <c r="CP33" s="219">
        <v>0</v>
      </c>
      <c r="CQ33" s="219">
        <v>0</v>
      </c>
      <c r="CR33" s="219">
        <v>0</v>
      </c>
      <c r="CT33" s="219">
        <v>350590035.87600476</v>
      </c>
      <c r="CU33" s="219">
        <v>342447544.98267072</v>
      </c>
      <c r="CV33" s="219">
        <v>8142490.8933340339</v>
      </c>
      <c r="CX33" s="221">
        <v>6984999409.4400005</v>
      </c>
      <c r="CY33" s="33">
        <v>0</v>
      </c>
      <c r="CZ33" s="33">
        <v>0</v>
      </c>
      <c r="DA33" s="33">
        <v>0</v>
      </c>
      <c r="DB33" s="33">
        <v>0</v>
      </c>
      <c r="DC33" s="33">
        <v>0</v>
      </c>
      <c r="DD33" s="33">
        <v>0</v>
      </c>
      <c r="DE33" s="33">
        <v>0</v>
      </c>
    </row>
    <row r="34" spans="1:109" x14ac:dyDescent="0.35">
      <c r="A34">
        <v>2026</v>
      </c>
      <c r="B34" s="1">
        <v>46173</v>
      </c>
      <c r="C34" s="213">
        <v>111080536.419102</v>
      </c>
      <c r="D34" s="214">
        <v>109960439.886499</v>
      </c>
      <c r="E34" s="214">
        <v>1120096.5326029956</v>
      </c>
      <c r="F34" s="191">
        <v>116499939.65343399</v>
      </c>
      <c r="G34" s="191">
        <v>116464597.85163499</v>
      </c>
      <c r="H34" s="191">
        <v>35341.80179899931</v>
      </c>
      <c r="I34" s="214">
        <v>36033547.469999999</v>
      </c>
      <c r="J34" s="214">
        <v>36033547.469999999</v>
      </c>
      <c r="K34" s="214">
        <v>0</v>
      </c>
      <c r="L34" s="215">
        <v>0</v>
      </c>
      <c r="M34" s="215">
        <v>0</v>
      </c>
      <c r="N34" s="215">
        <v>0</v>
      </c>
      <c r="O34" s="193">
        <v>0</v>
      </c>
      <c r="P34" s="193">
        <v>0</v>
      </c>
      <c r="Q34" s="193">
        <v>0</v>
      </c>
      <c r="R34" s="216">
        <v>0</v>
      </c>
      <c r="S34" s="216">
        <v>0</v>
      </c>
      <c r="T34" s="216">
        <v>0</v>
      </c>
      <c r="U34" s="217">
        <v>0</v>
      </c>
      <c r="V34" s="217">
        <v>0</v>
      </c>
      <c r="W34" s="217">
        <v>0</v>
      </c>
      <c r="X34" s="214">
        <v>0</v>
      </c>
      <c r="Y34" s="214">
        <v>0</v>
      </c>
      <c r="Z34" s="214">
        <v>0</v>
      </c>
      <c r="AA34" s="218">
        <v>0</v>
      </c>
      <c r="AB34" s="218">
        <v>0</v>
      </c>
      <c r="AC34" s="218">
        <v>0</v>
      </c>
      <c r="AD34" s="193">
        <v>0</v>
      </c>
      <c r="AE34" s="193">
        <v>0</v>
      </c>
      <c r="AF34" s="193">
        <v>0</v>
      </c>
      <c r="AG34" s="214">
        <v>0</v>
      </c>
      <c r="AH34" s="214">
        <v>0</v>
      </c>
      <c r="AI34" s="214">
        <v>0</v>
      </c>
      <c r="AJ34" s="191">
        <v>803882.09071821999</v>
      </c>
      <c r="AK34" s="191">
        <v>803882.09071821999</v>
      </c>
      <c r="AL34" s="191">
        <v>0</v>
      </c>
      <c r="AM34" s="215">
        <v>122820.46888224701</v>
      </c>
      <c r="AN34" s="215">
        <v>122820.46888224701</v>
      </c>
      <c r="AO34" s="215">
        <v>0</v>
      </c>
      <c r="AP34" s="193">
        <v>210182.81466420699</v>
      </c>
      <c r="AQ34" s="193">
        <v>210182.81466420699</v>
      </c>
      <c r="AR34" s="193">
        <v>0</v>
      </c>
      <c r="AS34" s="216">
        <v>1850938.9263328901</v>
      </c>
      <c r="AT34" s="216">
        <v>1850938.9263328901</v>
      </c>
      <c r="AU34" s="216">
        <v>0</v>
      </c>
      <c r="AV34" s="217">
        <v>0</v>
      </c>
      <c r="AW34" s="217">
        <v>0</v>
      </c>
      <c r="AX34" s="217">
        <v>0</v>
      </c>
      <c r="AY34" s="214">
        <v>13246743.4812069</v>
      </c>
      <c r="AZ34" s="214">
        <v>10879116.9070717</v>
      </c>
      <c r="BA34" s="214">
        <v>2367626.5741351992</v>
      </c>
      <c r="BB34" s="218">
        <v>0</v>
      </c>
      <c r="BC34" s="218">
        <v>0</v>
      </c>
      <c r="BD34" s="218">
        <v>0</v>
      </c>
      <c r="BE34" s="214">
        <v>509509.12202332402</v>
      </c>
      <c r="BF34" s="214">
        <v>354437.664742389</v>
      </c>
      <c r="BG34" s="214">
        <v>155071.45728093502</v>
      </c>
      <c r="BH34" s="191">
        <v>830223.52865448606</v>
      </c>
      <c r="BI34" s="191">
        <v>582940.22487735096</v>
      </c>
      <c r="BJ34" s="191">
        <v>247283.30377713509</v>
      </c>
      <c r="BK34" s="215">
        <v>460096.91031336901</v>
      </c>
      <c r="BL34" s="215">
        <v>364652.87411522801</v>
      </c>
      <c r="BM34" s="215">
        <v>95444.036198140995</v>
      </c>
      <c r="BN34" s="193">
        <v>0</v>
      </c>
      <c r="BO34" s="193">
        <v>0</v>
      </c>
      <c r="BP34" s="193">
        <v>0</v>
      </c>
      <c r="BQ34" s="219">
        <v>281648420.88533169</v>
      </c>
      <c r="BR34" s="219">
        <v>277627557.17953825</v>
      </c>
      <c r="BS34" s="219">
        <v>4020863.705793405</v>
      </c>
      <c r="BT34" s="216">
        <v>0</v>
      </c>
      <c r="BU34" s="216">
        <v>0</v>
      </c>
      <c r="BV34" s="216">
        <v>0</v>
      </c>
      <c r="BW34" s="217">
        <v>0</v>
      </c>
      <c r="BX34" s="217">
        <v>0</v>
      </c>
      <c r="BY34" s="217">
        <v>0</v>
      </c>
      <c r="BZ34" s="214">
        <v>0</v>
      </c>
      <c r="CA34" s="214">
        <v>0</v>
      </c>
      <c r="CB34" s="214">
        <v>0</v>
      </c>
      <c r="CC34" s="214">
        <v>0</v>
      </c>
      <c r="CD34" s="214">
        <v>0</v>
      </c>
      <c r="CE34" s="214">
        <v>0</v>
      </c>
      <c r="CF34" s="214">
        <v>0</v>
      </c>
      <c r="CG34" s="214">
        <v>0</v>
      </c>
      <c r="CH34" s="214">
        <v>0</v>
      </c>
      <c r="CI34" s="219">
        <v>281648420.88533169</v>
      </c>
      <c r="CJ34" s="219">
        <v>277627557.17953825</v>
      </c>
      <c r="CK34" s="219">
        <v>4020863.705793405</v>
      </c>
      <c r="CM34" s="221">
        <v>352466194967.54596</v>
      </c>
      <c r="CN34">
        <v>7.9907924478052436E-2</v>
      </c>
      <c r="CP34" s="219">
        <v>0</v>
      </c>
      <c r="CQ34" s="219">
        <v>0</v>
      </c>
      <c r="CR34" s="219">
        <v>0</v>
      </c>
      <c r="CT34" s="219">
        <v>278660596.58473414</v>
      </c>
      <c r="CU34" s="219">
        <v>274639732.8789407</v>
      </c>
      <c r="CV34" s="219">
        <v>4020863.705793405</v>
      </c>
      <c r="CX34" s="221">
        <v>6970107989.6700001</v>
      </c>
      <c r="CY34" s="33">
        <v>0</v>
      </c>
      <c r="CZ34" s="33">
        <v>0</v>
      </c>
      <c r="DA34" s="33">
        <v>0</v>
      </c>
      <c r="DB34" s="33">
        <v>0</v>
      </c>
      <c r="DC34" s="33">
        <v>0</v>
      </c>
      <c r="DD34" s="33">
        <v>0</v>
      </c>
      <c r="DE34" s="33">
        <v>0</v>
      </c>
    </row>
    <row r="35" spans="1:109" x14ac:dyDescent="0.35">
      <c r="A35">
        <v>2026</v>
      </c>
      <c r="B35" s="1">
        <v>46203</v>
      </c>
      <c r="C35" s="213">
        <v>111431198.087676</v>
      </c>
      <c r="D35" s="214">
        <v>110272952.495112</v>
      </c>
      <c r="E35" s="214">
        <v>1158245.5925640017</v>
      </c>
      <c r="F35" s="191">
        <v>117680275.533987</v>
      </c>
      <c r="G35" s="191">
        <v>117644789.89530601</v>
      </c>
      <c r="H35" s="191">
        <v>35485.638680994511</v>
      </c>
      <c r="I35" s="214">
        <v>97575915.530000001</v>
      </c>
      <c r="J35" s="214">
        <v>97575915.530000001</v>
      </c>
      <c r="K35" s="214">
        <v>0</v>
      </c>
      <c r="L35" s="215">
        <v>0</v>
      </c>
      <c r="M35" s="215">
        <v>0</v>
      </c>
      <c r="N35" s="215">
        <v>0</v>
      </c>
      <c r="O35" s="193">
        <v>0</v>
      </c>
      <c r="P35" s="193">
        <v>0</v>
      </c>
      <c r="Q35" s="193">
        <v>0</v>
      </c>
      <c r="R35" s="216">
        <v>0</v>
      </c>
      <c r="S35" s="216">
        <v>0</v>
      </c>
      <c r="T35" s="216">
        <v>0</v>
      </c>
      <c r="U35" s="217">
        <v>0</v>
      </c>
      <c r="V35" s="217">
        <v>0</v>
      </c>
      <c r="W35" s="217">
        <v>0</v>
      </c>
      <c r="X35" s="214">
        <v>0</v>
      </c>
      <c r="Y35" s="214">
        <v>0</v>
      </c>
      <c r="Z35" s="214">
        <v>0</v>
      </c>
      <c r="AA35" s="218">
        <v>0</v>
      </c>
      <c r="AB35" s="218">
        <v>0</v>
      </c>
      <c r="AC35" s="218">
        <v>0</v>
      </c>
      <c r="AD35" s="193">
        <v>0</v>
      </c>
      <c r="AE35" s="193">
        <v>0</v>
      </c>
      <c r="AF35" s="193">
        <v>0</v>
      </c>
      <c r="AG35" s="214">
        <v>0</v>
      </c>
      <c r="AH35" s="214">
        <v>0</v>
      </c>
      <c r="AI35" s="214">
        <v>0</v>
      </c>
      <c r="AJ35" s="191">
        <v>807524.59744955995</v>
      </c>
      <c r="AK35" s="191">
        <v>807524.59744955995</v>
      </c>
      <c r="AL35" s="191">
        <v>0</v>
      </c>
      <c r="AM35" s="215">
        <v>123376.986299186</v>
      </c>
      <c r="AN35" s="215">
        <v>123376.986299186</v>
      </c>
      <c r="AO35" s="215">
        <v>0</v>
      </c>
      <c r="AP35" s="193">
        <v>211123.596950098</v>
      </c>
      <c r="AQ35" s="193">
        <v>211123.596950098</v>
      </c>
      <c r="AR35" s="193">
        <v>0</v>
      </c>
      <c r="AS35" s="216">
        <v>1850938.9263328901</v>
      </c>
      <c r="AT35" s="216">
        <v>1850938.9263328901</v>
      </c>
      <c r="AU35" s="216">
        <v>0</v>
      </c>
      <c r="AV35" s="217">
        <v>0</v>
      </c>
      <c r="AW35" s="217">
        <v>0</v>
      </c>
      <c r="AX35" s="217">
        <v>0</v>
      </c>
      <c r="AY35" s="214">
        <v>0</v>
      </c>
      <c r="AZ35" s="214">
        <v>0</v>
      </c>
      <c r="BA35" s="214">
        <v>0</v>
      </c>
      <c r="BB35" s="218">
        <v>0</v>
      </c>
      <c r="BC35" s="218">
        <v>0</v>
      </c>
      <c r="BD35" s="218">
        <v>0</v>
      </c>
      <c r="BE35" s="214">
        <v>515378.250491974</v>
      </c>
      <c r="BF35" s="214">
        <v>356540.51404462598</v>
      </c>
      <c r="BG35" s="214">
        <v>158837.73644734803</v>
      </c>
      <c r="BH35" s="191">
        <v>839991.49620310601</v>
      </c>
      <c r="BI35" s="191">
        <v>586398.76093903102</v>
      </c>
      <c r="BJ35" s="191">
        <v>253592.73526407499</v>
      </c>
      <c r="BK35" s="215">
        <v>464751.00898272498</v>
      </c>
      <c r="BL35" s="215">
        <v>367295.93798956403</v>
      </c>
      <c r="BM35" s="215">
        <v>97455.070993160945</v>
      </c>
      <c r="BN35" s="193">
        <v>0</v>
      </c>
      <c r="BO35" s="193">
        <v>0</v>
      </c>
      <c r="BP35" s="193">
        <v>0</v>
      </c>
      <c r="BQ35" s="219">
        <v>331500474.01437253</v>
      </c>
      <c r="BR35" s="219">
        <v>329796857.24042296</v>
      </c>
      <c r="BS35" s="219">
        <v>1703616.7739495803</v>
      </c>
      <c r="BT35" s="216">
        <v>0</v>
      </c>
      <c r="BU35" s="216">
        <v>0</v>
      </c>
      <c r="BV35" s="216">
        <v>0</v>
      </c>
      <c r="BW35" s="217">
        <v>860074.34077042097</v>
      </c>
      <c r="BX35" s="217">
        <v>0</v>
      </c>
      <c r="BY35" s="217">
        <v>860074.34077042097</v>
      </c>
      <c r="BZ35" s="214">
        <v>126210203.603845</v>
      </c>
      <c r="CA35" s="214">
        <v>0</v>
      </c>
      <c r="CB35" s="214">
        <v>126210203.603845</v>
      </c>
      <c r="CC35" s="214">
        <v>43745952.475020699</v>
      </c>
      <c r="CD35" s="214">
        <v>0</v>
      </c>
      <c r="CE35" s="214">
        <v>43745952.475020699</v>
      </c>
      <c r="CF35" s="214">
        <v>0</v>
      </c>
      <c r="CG35" s="214">
        <v>0</v>
      </c>
      <c r="CH35" s="214">
        <v>0</v>
      </c>
      <c r="CI35" s="219">
        <v>502316704.43400866</v>
      </c>
      <c r="CJ35" s="219">
        <v>329796857.24042296</v>
      </c>
      <c r="CK35" s="219">
        <v>172519847.19358569</v>
      </c>
      <c r="CM35" s="221">
        <v>375376497640.4364</v>
      </c>
      <c r="CN35">
        <v>8.8311462251402961E-2</v>
      </c>
      <c r="CP35" s="219">
        <v>0</v>
      </c>
      <c r="CQ35" s="219">
        <v>0</v>
      </c>
      <c r="CR35" s="219">
        <v>0</v>
      </c>
      <c r="CT35" s="219">
        <v>328507509.90734082</v>
      </c>
      <c r="CU35" s="219">
        <v>326803893.13339126</v>
      </c>
      <c r="CV35" s="219">
        <v>1703616.7739495803</v>
      </c>
      <c r="CX35" s="221">
        <v>6963267819.9099998</v>
      </c>
      <c r="CY35" s="33">
        <v>0</v>
      </c>
      <c r="CZ35" s="33">
        <v>0</v>
      </c>
      <c r="DA35" s="33">
        <v>213800000</v>
      </c>
      <c r="DB35" s="33">
        <v>0</v>
      </c>
      <c r="DC35" s="33">
        <v>0</v>
      </c>
      <c r="DD35" s="33">
        <v>0</v>
      </c>
      <c r="DE35" s="33">
        <v>106900000</v>
      </c>
    </row>
    <row r="36" spans="1:109" x14ac:dyDescent="0.35">
      <c r="A36">
        <v>2026</v>
      </c>
      <c r="B36" s="1">
        <v>46234</v>
      </c>
      <c r="C36" s="213">
        <v>111754661.29689901</v>
      </c>
      <c r="D36" s="214">
        <v>110621682.04065</v>
      </c>
      <c r="E36" s="214">
        <v>1132979.2562490106</v>
      </c>
      <c r="F36" s="191">
        <v>118615286.30769999</v>
      </c>
      <c r="G36" s="191">
        <v>118579655.81106301</v>
      </c>
      <c r="H36" s="191">
        <v>35630.496636986732</v>
      </c>
      <c r="I36" s="214">
        <v>34164826.219999999</v>
      </c>
      <c r="J36" s="214">
        <v>34164826.219999999</v>
      </c>
      <c r="K36" s="214">
        <v>0</v>
      </c>
      <c r="L36" s="215">
        <v>0</v>
      </c>
      <c r="M36" s="215">
        <v>0</v>
      </c>
      <c r="N36" s="215">
        <v>0</v>
      </c>
      <c r="O36" s="193">
        <v>0</v>
      </c>
      <c r="P36" s="193">
        <v>0</v>
      </c>
      <c r="Q36" s="193">
        <v>0</v>
      </c>
      <c r="R36" s="216">
        <v>0</v>
      </c>
      <c r="S36" s="216">
        <v>0</v>
      </c>
      <c r="T36" s="216">
        <v>0</v>
      </c>
      <c r="U36" s="217">
        <v>0</v>
      </c>
      <c r="V36" s="217">
        <v>0</v>
      </c>
      <c r="W36" s="217">
        <v>0</v>
      </c>
      <c r="X36" s="214">
        <v>0</v>
      </c>
      <c r="Y36" s="214">
        <v>0</v>
      </c>
      <c r="Z36" s="214">
        <v>0</v>
      </c>
      <c r="AA36" s="218">
        <v>0</v>
      </c>
      <c r="AB36" s="218">
        <v>0</v>
      </c>
      <c r="AC36" s="218">
        <v>0</v>
      </c>
      <c r="AD36" s="193">
        <v>0</v>
      </c>
      <c r="AE36" s="193">
        <v>0</v>
      </c>
      <c r="AF36" s="193">
        <v>0</v>
      </c>
      <c r="AG36" s="214">
        <v>0</v>
      </c>
      <c r="AH36" s="214">
        <v>0</v>
      </c>
      <c r="AI36" s="214">
        <v>0</v>
      </c>
      <c r="AJ36" s="191">
        <v>811515.46000160405</v>
      </c>
      <c r="AK36" s="191">
        <v>811515.46000160405</v>
      </c>
      <c r="AL36" s="191">
        <v>0</v>
      </c>
      <c r="AM36" s="215">
        <v>123986.726975768</v>
      </c>
      <c r="AN36" s="215">
        <v>123986.726975768</v>
      </c>
      <c r="AO36" s="215">
        <v>0</v>
      </c>
      <c r="AP36" s="193">
        <v>212154.35216108599</v>
      </c>
      <c r="AQ36" s="193">
        <v>212154.35216108599</v>
      </c>
      <c r="AR36" s="193">
        <v>0</v>
      </c>
      <c r="AS36" s="216">
        <v>1850938.9263328901</v>
      </c>
      <c r="AT36" s="216">
        <v>1850938.9263328901</v>
      </c>
      <c r="AU36" s="216">
        <v>0</v>
      </c>
      <c r="AV36" s="217">
        <v>0</v>
      </c>
      <c r="AW36" s="217">
        <v>0</v>
      </c>
      <c r="AX36" s="217">
        <v>0</v>
      </c>
      <c r="AY36" s="214">
        <v>0</v>
      </c>
      <c r="AZ36" s="214">
        <v>0</v>
      </c>
      <c r="BA36" s="214">
        <v>0</v>
      </c>
      <c r="BB36" s="218">
        <v>0</v>
      </c>
      <c r="BC36" s="218">
        <v>0</v>
      </c>
      <c r="BD36" s="218">
        <v>0</v>
      </c>
      <c r="BE36" s="214">
        <v>510960.19296994503</v>
      </c>
      <c r="BF36" s="214">
        <v>358657.65778945299</v>
      </c>
      <c r="BG36" s="214">
        <v>152302.53518049204</v>
      </c>
      <c r="BH36" s="191">
        <v>833345.40094810002</v>
      </c>
      <c r="BI36" s="191">
        <v>589880.80693322199</v>
      </c>
      <c r="BJ36" s="191">
        <v>243464.59401487804</v>
      </c>
      <c r="BK36" s="215">
        <v>464428.882486591</v>
      </c>
      <c r="BL36" s="215">
        <v>370076.15291499498</v>
      </c>
      <c r="BM36" s="215">
        <v>94352.729571596021</v>
      </c>
      <c r="BN36" s="193">
        <v>0</v>
      </c>
      <c r="BO36" s="193">
        <v>0</v>
      </c>
      <c r="BP36" s="193">
        <v>0</v>
      </c>
      <c r="BQ36" s="219">
        <v>269342103.76647496</v>
      </c>
      <c r="BR36" s="219">
        <v>267683374.15482202</v>
      </c>
      <c r="BS36" s="219">
        <v>1658729.6116529636</v>
      </c>
      <c r="BT36" s="216">
        <v>0</v>
      </c>
      <c r="BU36" s="216">
        <v>0</v>
      </c>
      <c r="BV36" s="216">
        <v>0</v>
      </c>
      <c r="BW36" s="217">
        <v>0</v>
      </c>
      <c r="BX36" s="217">
        <v>0</v>
      </c>
      <c r="BY36" s="217">
        <v>0</v>
      </c>
      <c r="BZ36" s="214">
        <v>0</v>
      </c>
      <c r="CA36" s="214">
        <v>0</v>
      </c>
      <c r="CB36" s="214">
        <v>0</v>
      </c>
      <c r="CC36" s="214">
        <v>0</v>
      </c>
      <c r="CD36" s="214">
        <v>0</v>
      </c>
      <c r="CE36" s="214">
        <v>0</v>
      </c>
      <c r="CF36" s="214">
        <v>0</v>
      </c>
      <c r="CG36" s="214">
        <v>0</v>
      </c>
      <c r="CH36" s="214">
        <v>0</v>
      </c>
      <c r="CI36" s="219">
        <v>269342103.76647496</v>
      </c>
      <c r="CJ36" s="219">
        <v>267683374.15482202</v>
      </c>
      <c r="CK36" s="219">
        <v>1658729.6116529636</v>
      </c>
      <c r="CM36" s="221">
        <v>399775969987.06476</v>
      </c>
      <c r="CN36">
        <v>6.7373260022404513E-2</v>
      </c>
      <c r="CP36" s="219">
        <v>0</v>
      </c>
      <c r="CQ36" s="219">
        <v>0</v>
      </c>
      <c r="CR36" s="219">
        <v>0</v>
      </c>
      <c r="CT36" s="219">
        <v>266343508.30100363</v>
      </c>
      <c r="CU36" s="219">
        <v>264684778.68935066</v>
      </c>
      <c r="CV36" s="219">
        <v>1658729.6116529636</v>
      </c>
      <c r="CX36" s="221">
        <v>7277127650.1599998</v>
      </c>
      <c r="CY36" s="33">
        <v>0</v>
      </c>
      <c r="CZ36" s="33">
        <v>0</v>
      </c>
      <c r="DA36" s="33">
        <v>0</v>
      </c>
      <c r="DB36" s="33">
        <v>0</v>
      </c>
      <c r="DC36" s="33">
        <v>0</v>
      </c>
      <c r="DD36" s="33">
        <v>0</v>
      </c>
      <c r="DE36" s="33">
        <v>0</v>
      </c>
    </row>
    <row r="37" spans="1:109" x14ac:dyDescent="0.35">
      <c r="A37">
        <v>2026</v>
      </c>
      <c r="B37" s="1">
        <v>46265</v>
      </c>
      <c r="C37" s="213">
        <v>112093265.713755</v>
      </c>
      <c r="D37" s="214">
        <v>110953785.490394</v>
      </c>
      <c r="E37" s="214">
        <v>1139480.2233610004</v>
      </c>
      <c r="F37" s="191">
        <v>119555001.094662</v>
      </c>
      <c r="G37" s="191">
        <v>119519224.70996401</v>
      </c>
      <c r="H37" s="191">
        <v>35776.384697988629</v>
      </c>
      <c r="I37" s="214">
        <v>33842888.969999999</v>
      </c>
      <c r="J37" s="214">
        <v>33842888.969999999</v>
      </c>
      <c r="K37" s="214">
        <v>0</v>
      </c>
      <c r="L37" s="215">
        <v>0</v>
      </c>
      <c r="M37" s="215">
        <v>0</v>
      </c>
      <c r="N37" s="215">
        <v>0</v>
      </c>
      <c r="O37" s="193">
        <v>0</v>
      </c>
      <c r="P37" s="193">
        <v>0</v>
      </c>
      <c r="Q37" s="193">
        <v>0</v>
      </c>
      <c r="R37" s="216">
        <v>0</v>
      </c>
      <c r="S37" s="216">
        <v>0</v>
      </c>
      <c r="T37" s="216">
        <v>0</v>
      </c>
      <c r="U37" s="217">
        <v>0</v>
      </c>
      <c r="V37" s="217">
        <v>0</v>
      </c>
      <c r="W37" s="217">
        <v>0</v>
      </c>
      <c r="X37" s="214">
        <v>0</v>
      </c>
      <c r="Y37" s="214">
        <v>0</v>
      </c>
      <c r="Z37" s="214">
        <v>0</v>
      </c>
      <c r="AA37" s="218">
        <v>0</v>
      </c>
      <c r="AB37" s="218">
        <v>0</v>
      </c>
      <c r="AC37" s="218">
        <v>0</v>
      </c>
      <c r="AD37" s="193">
        <v>0</v>
      </c>
      <c r="AE37" s="193">
        <v>0</v>
      </c>
      <c r="AF37" s="193">
        <v>0</v>
      </c>
      <c r="AG37" s="214">
        <v>0</v>
      </c>
      <c r="AH37" s="214">
        <v>0</v>
      </c>
      <c r="AI37" s="214">
        <v>0</v>
      </c>
      <c r="AJ37" s="191">
        <v>815157.96673342003</v>
      </c>
      <c r="AK37" s="191">
        <v>815157.96673342003</v>
      </c>
      <c r="AL37" s="191">
        <v>0</v>
      </c>
      <c r="AM37" s="215">
        <v>124543.24439278001</v>
      </c>
      <c r="AN37" s="215">
        <v>124543.24439278001</v>
      </c>
      <c r="AO37" s="215">
        <v>0</v>
      </c>
      <c r="AP37" s="193">
        <v>213095.13444709999</v>
      </c>
      <c r="AQ37" s="193">
        <v>213095.13444709999</v>
      </c>
      <c r="AR37" s="193">
        <v>0</v>
      </c>
      <c r="AS37" s="216">
        <v>1850938.9263328901</v>
      </c>
      <c r="AT37" s="216">
        <v>1850938.9263328901</v>
      </c>
      <c r="AU37" s="216">
        <v>0</v>
      </c>
      <c r="AV37" s="217">
        <v>10139189.515221501</v>
      </c>
      <c r="AW37" s="217">
        <v>6662500</v>
      </c>
      <c r="AX37" s="217">
        <v>3476689.5152215008</v>
      </c>
      <c r="AY37" s="214">
        <v>0</v>
      </c>
      <c r="AZ37" s="214">
        <v>0</v>
      </c>
      <c r="BA37" s="214">
        <v>0</v>
      </c>
      <c r="BB37" s="218">
        <v>0</v>
      </c>
      <c r="BC37" s="218">
        <v>0</v>
      </c>
      <c r="BD37" s="218">
        <v>0</v>
      </c>
      <c r="BE37" s="214">
        <v>526814.81735099899</v>
      </c>
      <c r="BF37" s="214">
        <v>360787.37317048799</v>
      </c>
      <c r="BG37" s="214">
        <v>166027.444180511</v>
      </c>
      <c r="BH37" s="191">
        <v>859119.17768588802</v>
      </c>
      <c r="BI37" s="191">
        <v>593383.52937680797</v>
      </c>
      <c r="BJ37" s="191">
        <v>265735.64830908005</v>
      </c>
      <c r="BK37" s="215">
        <v>475109.75030205399</v>
      </c>
      <c r="BL37" s="215">
        <v>372761.70612450899</v>
      </c>
      <c r="BM37" s="215">
        <v>102348.044177545</v>
      </c>
      <c r="BN37" s="193">
        <v>108496316.010195</v>
      </c>
      <c r="BO37" s="193">
        <v>58888888.888888903</v>
      </c>
      <c r="BP37" s="193">
        <v>49607427.121306099</v>
      </c>
      <c r="BQ37" s="219">
        <v>388991440.32107866</v>
      </c>
      <c r="BR37" s="219">
        <v>334197955.93982488</v>
      </c>
      <c r="BS37" s="219">
        <v>54793484.381253727</v>
      </c>
      <c r="BT37" s="216">
        <v>0</v>
      </c>
      <c r="BU37" s="216">
        <v>0</v>
      </c>
      <c r="BV37" s="216">
        <v>0</v>
      </c>
      <c r="BW37" s="217">
        <v>0</v>
      </c>
      <c r="BX37" s="217">
        <v>0</v>
      </c>
      <c r="BY37" s="217">
        <v>0</v>
      </c>
      <c r="BZ37" s="214">
        <v>0</v>
      </c>
      <c r="CA37" s="214">
        <v>0</v>
      </c>
      <c r="CB37" s="214">
        <v>0</v>
      </c>
      <c r="CC37" s="214">
        <v>0</v>
      </c>
      <c r="CD37" s="214">
        <v>0</v>
      </c>
      <c r="CE37" s="214">
        <v>0</v>
      </c>
      <c r="CF37" s="214">
        <v>0</v>
      </c>
      <c r="CG37" s="214">
        <v>0</v>
      </c>
      <c r="CH37" s="214">
        <v>0</v>
      </c>
      <c r="CI37" s="219">
        <v>388991440.32107866</v>
      </c>
      <c r="CJ37" s="219">
        <v>334197955.93982488</v>
      </c>
      <c r="CK37" s="219">
        <v>54793484.381253727</v>
      </c>
      <c r="CM37" s="221">
        <v>425761408036.22394</v>
      </c>
      <c r="CN37">
        <v>9.1363715212061478E-2</v>
      </c>
      <c r="CP37" s="219">
        <v>0</v>
      </c>
      <c r="CQ37" s="219">
        <v>0</v>
      </c>
      <c r="CR37" s="219">
        <v>0</v>
      </c>
      <c r="CT37" s="219">
        <v>385987705.04917246</v>
      </c>
      <c r="CU37" s="219">
        <v>331194220.66791868</v>
      </c>
      <c r="CV37" s="219">
        <v>54793484.381253727</v>
      </c>
      <c r="CX37" s="221">
        <v>7269837480.3900003</v>
      </c>
      <c r="CY37" s="33">
        <v>0</v>
      </c>
      <c r="CZ37" s="33">
        <v>0</v>
      </c>
      <c r="DA37" s="33">
        <v>0</v>
      </c>
      <c r="DB37" s="33">
        <v>0</v>
      </c>
      <c r="DC37" s="33">
        <v>0</v>
      </c>
      <c r="DD37" s="33">
        <v>0</v>
      </c>
      <c r="DE37" s="33">
        <v>0</v>
      </c>
    </row>
    <row r="38" spans="1:109" x14ac:dyDescent="0.35">
      <c r="A38">
        <v>2026</v>
      </c>
      <c r="B38" s="1">
        <v>46295</v>
      </c>
      <c r="C38" s="213">
        <v>112447272.195787</v>
      </c>
      <c r="D38" s="214">
        <v>111268944.221313</v>
      </c>
      <c r="E38" s="214">
        <v>1178327.974473998</v>
      </c>
      <c r="F38" s="191">
        <v>120501195.249403</v>
      </c>
      <c r="G38" s="191">
        <v>120465271.93741199</v>
      </c>
      <c r="H38" s="191">
        <v>35923.311991006136</v>
      </c>
      <c r="I38" s="214">
        <v>33948206.149999999</v>
      </c>
      <c r="J38" s="214">
        <v>33948206.149999999</v>
      </c>
      <c r="K38" s="214">
        <v>0</v>
      </c>
      <c r="L38" s="215">
        <v>0</v>
      </c>
      <c r="M38" s="215">
        <v>0</v>
      </c>
      <c r="N38" s="215">
        <v>0</v>
      </c>
      <c r="O38" s="193">
        <v>0</v>
      </c>
      <c r="P38" s="193">
        <v>0</v>
      </c>
      <c r="Q38" s="193">
        <v>0</v>
      </c>
      <c r="R38" s="216">
        <v>0</v>
      </c>
      <c r="S38" s="216">
        <v>0</v>
      </c>
      <c r="T38" s="216">
        <v>0</v>
      </c>
      <c r="U38" s="217">
        <v>0</v>
      </c>
      <c r="V38" s="217">
        <v>0</v>
      </c>
      <c r="W38" s="217">
        <v>0</v>
      </c>
      <c r="X38" s="214">
        <v>0</v>
      </c>
      <c r="Y38" s="214">
        <v>0</v>
      </c>
      <c r="Z38" s="214">
        <v>0</v>
      </c>
      <c r="AA38" s="218">
        <v>0</v>
      </c>
      <c r="AB38" s="218">
        <v>0</v>
      </c>
      <c r="AC38" s="218">
        <v>0</v>
      </c>
      <c r="AD38" s="193">
        <v>0</v>
      </c>
      <c r="AE38" s="193">
        <v>0</v>
      </c>
      <c r="AF38" s="193">
        <v>0</v>
      </c>
      <c r="AG38" s="214">
        <v>0</v>
      </c>
      <c r="AH38" s="214">
        <v>0</v>
      </c>
      <c r="AI38" s="214">
        <v>0</v>
      </c>
      <c r="AJ38" s="191">
        <v>818800.47346523695</v>
      </c>
      <c r="AK38" s="191">
        <v>818800.47346523695</v>
      </c>
      <c r="AL38" s="191">
        <v>0</v>
      </c>
      <c r="AM38" s="215">
        <v>125099.761809791</v>
      </c>
      <c r="AN38" s="215">
        <v>125099.761809791</v>
      </c>
      <c r="AO38" s="215">
        <v>0</v>
      </c>
      <c r="AP38" s="193">
        <v>214035.916733113</v>
      </c>
      <c r="AQ38" s="193">
        <v>214035.916733113</v>
      </c>
      <c r="AR38" s="193">
        <v>0</v>
      </c>
      <c r="AS38" s="216">
        <v>1850938.9263328901</v>
      </c>
      <c r="AT38" s="216">
        <v>1850938.9263328901</v>
      </c>
      <c r="AU38" s="216">
        <v>0</v>
      </c>
      <c r="AV38" s="217">
        <v>0</v>
      </c>
      <c r="AW38" s="217">
        <v>0</v>
      </c>
      <c r="AX38" s="217">
        <v>0</v>
      </c>
      <c r="AY38" s="214">
        <v>0</v>
      </c>
      <c r="AZ38" s="214">
        <v>0</v>
      </c>
      <c r="BA38" s="214">
        <v>0</v>
      </c>
      <c r="BB38" s="218">
        <v>0</v>
      </c>
      <c r="BC38" s="218">
        <v>0</v>
      </c>
      <c r="BD38" s="218">
        <v>0</v>
      </c>
      <c r="BE38" s="214">
        <v>507379.18294296297</v>
      </c>
      <c r="BF38" s="214">
        <v>362929.73483832501</v>
      </c>
      <c r="BG38" s="214">
        <v>144449.44810463797</v>
      </c>
      <c r="BH38" s="191">
        <v>828422.04853126605</v>
      </c>
      <c r="BI38" s="191">
        <v>596907.05104690394</v>
      </c>
      <c r="BJ38" s="191">
        <v>231514.9974843621</v>
      </c>
      <c r="BK38" s="215">
        <v>464382.087322512</v>
      </c>
      <c r="BL38" s="215">
        <v>375468.02921372</v>
      </c>
      <c r="BM38" s="215">
        <v>88914.058108792</v>
      </c>
      <c r="BN38" s="193">
        <v>0</v>
      </c>
      <c r="BO38" s="193">
        <v>0</v>
      </c>
      <c r="BP38" s="193">
        <v>0</v>
      </c>
      <c r="BQ38" s="219">
        <v>271705731.99232787</v>
      </c>
      <c r="BR38" s="219">
        <v>270026602.20216495</v>
      </c>
      <c r="BS38" s="219">
        <v>1679129.7901627959</v>
      </c>
      <c r="BT38" s="216">
        <v>0</v>
      </c>
      <c r="BU38" s="216">
        <v>0</v>
      </c>
      <c r="BV38" s="216">
        <v>0</v>
      </c>
      <c r="BW38" s="217">
        <v>0</v>
      </c>
      <c r="BX38" s="217">
        <v>0</v>
      </c>
      <c r="BY38" s="217">
        <v>0</v>
      </c>
      <c r="BZ38" s="214">
        <v>0</v>
      </c>
      <c r="CA38" s="214">
        <v>0</v>
      </c>
      <c r="CB38" s="214">
        <v>0</v>
      </c>
      <c r="CC38" s="214">
        <v>0</v>
      </c>
      <c r="CD38" s="214">
        <v>0</v>
      </c>
      <c r="CE38" s="214">
        <v>0</v>
      </c>
      <c r="CF38" s="214">
        <v>0</v>
      </c>
      <c r="CG38" s="214">
        <v>0</v>
      </c>
      <c r="CH38" s="214">
        <v>0</v>
      </c>
      <c r="CI38" s="219">
        <v>271705731.99232787</v>
      </c>
      <c r="CJ38" s="219">
        <v>270026602.20216495</v>
      </c>
      <c r="CK38" s="219">
        <v>1679129.7901627959</v>
      </c>
      <c r="CM38" s="221">
        <v>0</v>
      </c>
      <c r="CP38" s="219">
        <v>0</v>
      </c>
      <c r="CQ38" s="219">
        <v>0</v>
      </c>
      <c r="CR38" s="219">
        <v>0</v>
      </c>
      <c r="CT38" s="219">
        <v>268696856.91398674</v>
      </c>
      <c r="CU38" s="219">
        <v>267017727.12382397</v>
      </c>
      <c r="CV38" s="219">
        <v>1679129.7901627959</v>
      </c>
      <c r="CX38" s="221">
        <v>7207325088.3999996</v>
      </c>
      <c r="CY38" s="33">
        <v>0</v>
      </c>
      <c r="CZ38" s="33">
        <v>0</v>
      </c>
      <c r="DA38" s="33">
        <v>0</v>
      </c>
      <c r="DB38" s="33">
        <v>0</v>
      </c>
      <c r="DC38" s="33">
        <v>0</v>
      </c>
      <c r="DD38" s="33">
        <v>0</v>
      </c>
      <c r="DE38" s="33">
        <v>0</v>
      </c>
    </row>
    <row r="39" spans="1:109" x14ac:dyDescent="0.35">
      <c r="A39">
        <v>2026</v>
      </c>
      <c r="B39" s="1">
        <v>46326</v>
      </c>
      <c r="C39" s="213">
        <v>112773574.40899999</v>
      </c>
      <c r="D39" s="214">
        <v>111620971.764731</v>
      </c>
      <c r="E39" s="214">
        <v>1152602.6442689896</v>
      </c>
      <c r="F39" s="191">
        <v>121734280.080136</v>
      </c>
      <c r="G39" s="191">
        <v>121698208.79239701</v>
      </c>
      <c r="H39" s="191">
        <v>36071.287738993764</v>
      </c>
      <c r="I39" s="214">
        <v>103675905.52</v>
      </c>
      <c r="J39" s="214">
        <v>103675905.52</v>
      </c>
      <c r="K39" s="214">
        <v>0</v>
      </c>
      <c r="L39" s="215">
        <v>0</v>
      </c>
      <c r="M39" s="215">
        <v>0</v>
      </c>
      <c r="N39" s="215">
        <v>0</v>
      </c>
      <c r="O39" s="193">
        <v>0</v>
      </c>
      <c r="P39" s="193">
        <v>0</v>
      </c>
      <c r="Q39" s="193">
        <v>0</v>
      </c>
      <c r="R39" s="216">
        <v>0</v>
      </c>
      <c r="S39" s="216">
        <v>0</v>
      </c>
      <c r="T39" s="216">
        <v>0</v>
      </c>
      <c r="U39" s="217">
        <v>0</v>
      </c>
      <c r="V39" s="217">
        <v>0</v>
      </c>
      <c r="W39" s="217">
        <v>0</v>
      </c>
      <c r="X39" s="214">
        <v>0</v>
      </c>
      <c r="Y39" s="214">
        <v>0</v>
      </c>
      <c r="Z39" s="214">
        <v>0</v>
      </c>
      <c r="AA39" s="218">
        <v>0</v>
      </c>
      <c r="AB39" s="218">
        <v>0</v>
      </c>
      <c r="AC39" s="218">
        <v>0</v>
      </c>
      <c r="AD39" s="193">
        <v>0</v>
      </c>
      <c r="AE39" s="193">
        <v>0</v>
      </c>
      <c r="AF39" s="193">
        <v>0</v>
      </c>
      <c r="AG39" s="214">
        <v>0</v>
      </c>
      <c r="AH39" s="214">
        <v>0</v>
      </c>
      <c r="AI39" s="214">
        <v>0</v>
      </c>
      <c r="AJ39" s="191">
        <v>822442.98019657703</v>
      </c>
      <c r="AK39" s="191">
        <v>822442.98019657703</v>
      </c>
      <c r="AL39" s="191">
        <v>0</v>
      </c>
      <c r="AM39" s="215">
        <v>125656.27922673</v>
      </c>
      <c r="AN39" s="215">
        <v>125656.27922673</v>
      </c>
      <c r="AO39" s="215">
        <v>0</v>
      </c>
      <c r="AP39" s="193">
        <v>214976.69901900401</v>
      </c>
      <c r="AQ39" s="193">
        <v>214976.69901900401</v>
      </c>
      <c r="AR39" s="193">
        <v>0</v>
      </c>
      <c r="AS39" s="216">
        <v>1850938.9263328901</v>
      </c>
      <c r="AT39" s="216">
        <v>1850938.9263328901</v>
      </c>
      <c r="AU39" s="216">
        <v>0</v>
      </c>
      <c r="AV39" s="217">
        <v>0</v>
      </c>
      <c r="AW39" s="217">
        <v>0</v>
      </c>
      <c r="AX39" s="217">
        <v>0</v>
      </c>
      <c r="AY39" s="214">
        <v>0</v>
      </c>
      <c r="AZ39" s="214">
        <v>0</v>
      </c>
      <c r="BA39" s="214">
        <v>0</v>
      </c>
      <c r="BB39" s="218">
        <v>13976852.693240101</v>
      </c>
      <c r="BC39" s="218">
        <v>7972500</v>
      </c>
      <c r="BD39" s="218">
        <v>6004352.6932401005</v>
      </c>
      <c r="BE39" s="214">
        <v>513065.61325863597</v>
      </c>
      <c r="BF39" s="214">
        <v>365081.89517121698</v>
      </c>
      <c r="BG39" s="214">
        <v>147983.71808741899</v>
      </c>
      <c r="BH39" s="191">
        <v>837946.13138357305</v>
      </c>
      <c r="BI39" s="191">
        <v>600446.68848735502</v>
      </c>
      <c r="BJ39" s="191">
        <v>237499.44289621804</v>
      </c>
      <c r="BK39" s="215">
        <v>469322.65005836199</v>
      </c>
      <c r="BL39" s="215">
        <v>378191.94550199597</v>
      </c>
      <c r="BM39" s="215">
        <v>91130.704556366021</v>
      </c>
      <c r="BN39" s="193">
        <v>0</v>
      </c>
      <c r="BO39" s="193">
        <v>0</v>
      </c>
      <c r="BP39" s="193">
        <v>0</v>
      </c>
      <c r="BQ39" s="219">
        <v>356994961.98185194</v>
      </c>
      <c r="BR39" s="219">
        <v>349325321.49106377</v>
      </c>
      <c r="BS39" s="219">
        <v>7669640.4907880872</v>
      </c>
      <c r="BT39" s="216">
        <v>0</v>
      </c>
      <c r="BU39" s="216">
        <v>0</v>
      </c>
      <c r="BV39" s="216">
        <v>0</v>
      </c>
      <c r="BW39" s="217">
        <v>0</v>
      </c>
      <c r="BX39" s="217">
        <v>0</v>
      </c>
      <c r="BY39" s="217">
        <v>0</v>
      </c>
      <c r="BZ39" s="214">
        <v>0</v>
      </c>
      <c r="CA39" s="214">
        <v>0</v>
      </c>
      <c r="CB39" s="214">
        <v>0</v>
      </c>
      <c r="CC39" s="214">
        <v>0</v>
      </c>
      <c r="CD39" s="214">
        <v>0</v>
      </c>
      <c r="CE39" s="214">
        <v>0</v>
      </c>
      <c r="CF39" s="214">
        <v>0</v>
      </c>
      <c r="CG39" s="214">
        <v>0</v>
      </c>
      <c r="CH39" s="214">
        <v>0</v>
      </c>
      <c r="CI39" s="219">
        <v>356994961.98185194</v>
      </c>
      <c r="CJ39" s="219">
        <v>349325321.49106377</v>
      </c>
      <c r="CK39" s="219">
        <v>7669640.4907880872</v>
      </c>
      <c r="CM39" s="221">
        <v>0</v>
      </c>
      <c r="CP39" s="219">
        <v>0</v>
      </c>
      <c r="CQ39" s="219">
        <v>0</v>
      </c>
      <c r="CR39" s="219">
        <v>0</v>
      </c>
      <c r="CT39" s="219">
        <v>353980947.09707671</v>
      </c>
      <c r="CU39" s="219">
        <v>346311306.60628855</v>
      </c>
      <c r="CV39" s="219">
        <v>7669640.4907880872</v>
      </c>
      <c r="CX39" s="221">
        <v>7203701585.3099995</v>
      </c>
      <c r="CY39" s="33">
        <v>0</v>
      </c>
      <c r="CZ39" s="33">
        <v>0</v>
      </c>
      <c r="DA39" s="33">
        <v>0</v>
      </c>
      <c r="DB39" s="33">
        <v>0</v>
      </c>
      <c r="DC39" s="33">
        <v>0</v>
      </c>
      <c r="DD39" s="33">
        <v>0</v>
      </c>
      <c r="DE39" s="33">
        <v>0</v>
      </c>
    </row>
    <row r="40" spans="1:109" x14ac:dyDescent="0.35">
      <c r="A40">
        <v>2026</v>
      </c>
      <c r="B40" s="1">
        <v>46356</v>
      </c>
      <c r="C40" s="213">
        <v>113129829.31772</v>
      </c>
      <c r="D40" s="214">
        <v>111937905.979132</v>
      </c>
      <c r="E40" s="214">
        <v>1191923.3385879993</v>
      </c>
      <c r="F40" s="191">
        <v>122691328.19729801</v>
      </c>
      <c r="G40" s="191">
        <v>122655107.876035</v>
      </c>
      <c r="H40" s="191">
        <v>36220.321263000369</v>
      </c>
      <c r="I40" s="214">
        <v>33393324.460000001</v>
      </c>
      <c r="J40" s="214">
        <v>33393324.460000001</v>
      </c>
      <c r="K40" s="214">
        <v>0</v>
      </c>
      <c r="L40" s="215">
        <v>0</v>
      </c>
      <c r="M40" s="215">
        <v>0</v>
      </c>
      <c r="N40" s="215">
        <v>0</v>
      </c>
      <c r="O40" s="193">
        <v>0</v>
      </c>
      <c r="P40" s="193">
        <v>0</v>
      </c>
      <c r="Q40" s="193">
        <v>0</v>
      </c>
      <c r="R40" s="216">
        <v>0</v>
      </c>
      <c r="S40" s="216">
        <v>0</v>
      </c>
      <c r="T40" s="216">
        <v>0</v>
      </c>
      <c r="U40" s="217">
        <v>0</v>
      </c>
      <c r="V40" s="217">
        <v>0</v>
      </c>
      <c r="W40" s="217">
        <v>0</v>
      </c>
      <c r="X40" s="214">
        <v>0</v>
      </c>
      <c r="Y40" s="214">
        <v>0</v>
      </c>
      <c r="Z40" s="214">
        <v>0</v>
      </c>
      <c r="AA40" s="218">
        <v>0</v>
      </c>
      <c r="AB40" s="218">
        <v>0</v>
      </c>
      <c r="AC40" s="218">
        <v>0</v>
      </c>
      <c r="AD40" s="193">
        <v>0</v>
      </c>
      <c r="AE40" s="193">
        <v>0</v>
      </c>
      <c r="AF40" s="193">
        <v>0</v>
      </c>
      <c r="AG40" s="214">
        <v>0</v>
      </c>
      <c r="AH40" s="214">
        <v>0</v>
      </c>
      <c r="AI40" s="214">
        <v>0</v>
      </c>
      <c r="AJ40" s="191">
        <v>825911.40383938001</v>
      </c>
      <c r="AK40" s="191">
        <v>825911.40383938001</v>
      </c>
      <c r="AL40" s="191">
        <v>0</v>
      </c>
      <c r="AM40" s="215">
        <v>126186.19950112099</v>
      </c>
      <c r="AN40" s="215">
        <v>126186.19950112099</v>
      </c>
      <c r="AO40" s="215">
        <v>0</v>
      </c>
      <c r="AP40" s="193">
        <v>215872.519332811</v>
      </c>
      <c r="AQ40" s="193">
        <v>215872.519332811</v>
      </c>
      <c r="AR40" s="193">
        <v>0</v>
      </c>
      <c r="AS40" s="216">
        <v>1850938.9263328901</v>
      </c>
      <c r="AT40" s="216">
        <v>1850938.9263328901</v>
      </c>
      <c r="AU40" s="216">
        <v>0</v>
      </c>
      <c r="AV40" s="217">
        <v>0</v>
      </c>
      <c r="AW40" s="217">
        <v>0</v>
      </c>
      <c r="AX40" s="217">
        <v>0</v>
      </c>
      <c r="AY40" s="214">
        <v>12871487.242613699</v>
      </c>
      <c r="AZ40" s="214">
        <v>10787653.056381701</v>
      </c>
      <c r="BA40" s="214">
        <v>2083834.1862319987</v>
      </c>
      <c r="BB40" s="218">
        <v>0</v>
      </c>
      <c r="BC40" s="218">
        <v>0</v>
      </c>
      <c r="BD40" s="218">
        <v>0</v>
      </c>
      <c r="BE40" s="214">
        <v>523545.20240263402</v>
      </c>
      <c r="BF40" s="214">
        <v>367246.81773782498</v>
      </c>
      <c r="BG40" s="214">
        <v>156298.38466480904</v>
      </c>
      <c r="BH40" s="191">
        <v>855196.95133998594</v>
      </c>
      <c r="BI40" s="191">
        <v>604007.31585109106</v>
      </c>
      <c r="BJ40" s="191">
        <v>251189.63548889488</v>
      </c>
      <c r="BK40" s="215">
        <v>476549.15422191797</v>
      </c>
      <c r="BL40" s="215">
        <v>380874.910419119</v>
      </c>
      <c r="BM40" s="215">
        <v>95674.24380279897</v>
      </c>
      <c r="BN40" s="193">
        <v>0</v>
      </c>
      <c r="BO40" s="193">
        <v>0</v>
      </c>
      <c r="BP40" s="193">
        <v>0</v>
      </c>
      <c r="BQ40" s="219">
        <v>286960169.57460237</v>
      </c>
      <c r="BR40" s="219">
        <v>283145029.46456295</v>
      </c>
      <c r="BS40" s="219">
        <v>3815140.110039501</v>
      </c>
      <c r="BT40" s="216">
        <v>0</v>
      </c>
      <c r="BU40" s="216">
        <v>0</v>
      </c>
      <c r="BV40" s="216">
        <v>0</v>
      </c>
      <c r="BW40" s="217">
        <v>0</v>
      </c>
      <c r="BX40" s="217">
        <v>0</v>
      </c>
      <c r="BY40" s="217">
        <v>0</v>
      </c>
      <c r="BZ40" s="214">
        <v>0</v>
      </c>
      <c r="CA40" s="214">
        <v>0</v>
      </c>
      <c r="CB40" s="214">
        <v>0</v>
      </c>
      <c r="CC40" s="214">
        <v>0</v>
      </c>
      <c r="CD40" s="214">
        <v>0</v>
      </c>
      <c r="CE40" s="214">
        <v>0</v>
      </c>
      <c r="CF40" s="214">
        <v>0</v>
      </c>
      <c r="CG40" s="214">
        <v>0</v>
      </c>
      <c r="CH40" s="214">
        <v>0</v>
      </c>
      <c r="CI40" s="219">
        <v>286960169.57460237</v>
      </c>
      <c r="CJ40" s="219">
        <v>283145029.46456295</v>
      </c>
      <c r="CK40" s="219">
        <v>3815140.110039501</v>
      </c>
      <c r="CM40" s="221">
        <v>0</v>
      </c>
      <c r="CP40" s="219">
        <v>0</v>
      </c>
      <c r="CQ40" s="219">
        <v>0</v>
      </c>
      <c r="CR40" s="219">
        <v>0</v>
      </c>
      <c r="CT40" s="219">
        <v>283941260.52559614</v>
      </c>
      <c r="CU40" s="219">
        <v>280126120.41555673</v>
      </c>
      <c r="CV40" s="219">
        <v>3815140.110039501</v>
      </c>
      <c r="CX40" s="221">
        <v>7192105582.2099991</v>
      </c>
      <c r="CY40" s="33">
        <v>0</v>
      </c>
      <c r="CZ40" s="33">
        <v>0</v>
      </c>
      <c r="DA40" s="33">
        <v>0</v>
      </c>
      <c r="DB40" s="33">
        <v>0</v>
      </c>
      <c r="DC40" s="33">
        <v>0</v>
      </c>
      <c r="DD40" s="33">
        <v>0</v>
      </c>
      <c r="DE40" s="33">
        <v>0</v>
      </c>
    </row>
    <row r="41" spans="1:109" x14ac:dyDescent="0.35">
      <c r="A41">
        <v>2026</v>
      </c>
      <c r="B41" s="1">
        <v>46387</v>
      </c>
      <c r="C41" s="213">
        <v>113458037.579898</v>
      </c>
      <c r="D41" s="214">
        <v>112292150.143868</v>
      </c>
      <c r="E41" s="214">
        <v>1165887.4360300004</v>
      </c>
      <c r="F41" s="191">
        <v>123898153.631181</v>
      </c>
      <c r="G41" s="191">
        <v>123861783.209199</v>
      </c>
      <c r="H41" s="191">
        <v>36370.421982005239</v>
      </c>
      <c r="I41" s="214">
        <v>93495601.219999999</v>
      </c>
      <c r="J41" s="214">
        <v>93495601.219999999</v>
      </c>
      <c r="K41" s="214">
        <v>0</v>
      </c>
      <c r="L41" s="215">
        <v>0</v>
      </c>
      <c r="M41" s="215">
        <v>0</v>
      </c>
      <c r="N41" s="215">
        <v>0</v>
      </c>
      <c r="O41" s="193">
        <v>0</v>
      </c>
      <c r="P41" s="193">
        <v>0</v>
      </c>
      <c r="Q41" s="193">
        <v>0</v>
      </c>
      <c r="R41" s="216">
        <v>0</v>
      </c>
      <c r="S41" s="216">
        <v>0</v>
      </c>
      <c r="T41" s="216">
        <v>0</v>
      </c>
      <c r="U41" s="217">
        <v>0</v>
      </c>
      <c r="V41" s="217">
        <v>0</v>
      </c>
      <c r="W41" s="217">
        <v>0</v>
      </c>
      <c r="X41" s="214">
        <v>0</v>
      </c>
      <c r="Y41" s="214">
        <v>0</v>
      </c>
      <c r="Z41" s="214">
        <v>0</v>
      </c>
      <c r="AA41" s="218">
        <v>0</v>
      </c>
      <c r="AB41" s="218">
        <v>0</v>
      </c>
      <c r="AC41" s="218">
        <v>0</v>
      </c>
      <c r="AD41" s="193">
        <v>0</v>
      </c>
      <c r="AE41" s="193">
        <v>0</v>
      </c>
      <c r="AF41" s="193">
        <v>0</v>
      </c>
      <c r="AG41" s="214">
        <v>0</v>
      </c>
      <c r="AH41" s="214">
        <v>0</v>
      </c>
      <c r="AI41" s="214">
        <v>0</v>
      </c>
      <c r="AJ41" s="191">
        <v>829728.05686634302</v>
      </c>
      <c r="AK41" s="191">
        <v>829728.05686634302</v>
      </c>
      <c r="AL41" s="191">
        <v>0</v>
      </c>
      <c r="AM41" s="215">
        <v>126769.323717651</v>
      </c>
      <c r="AN41" s="215">
        <v>126769.323717651</v>
      </c>
      <c r="AO41" s="215">
        <v>0</v>
      </c>
      <c r="AP41" s="193">
        <v>216858.27991583699</v>
      </c>
      <c r="AQ41" s="193">
        <v>216858.27991583699</v>
      </c>
      <c r="AR41" s="193">
        <v>0</v>
      </c>
      <c r="AS41" s="216">
        <v>1850938.9263328901</v>
      </c>
      <c r="AT41" s="216">
        <v>1850938.9263328901</v>
      </c>
      <c r="AU41" s="216">
        <v>0</v>
      </c>
      <c r="AV41" s="217">
        <v>0</v>
      </c>
      <c r="AW41" s="217">
        <v>0</v>
      </c>
      <c r="AX41" s="217">
        <v>0</v>
      </c>
      <c r="AY41" s="214">
        <v>0</v>
      </c>
      <c r="AZ41" s="214">
        <v>0</v>
      </c>
      <c r="BA41" s="214">
        <v>0</v>
      </c>
      <c r="BB41" s="218">
        <v>0</v>
      </c>
      <c r="BC41" s="218">
        <v>0</v>
      </c>
      <c r="BD41" s="218">
        <v>0</v>
      </c>
      <c r="BE41" s="214">
        <v>509566.794911228</v>
      </c>
      <c r="BF41" s="214">
        <v>369424.57821773802</v>
      </c>
      <c r="BG41" s="214">
        <v>140142.21669348999</v>
      </c>
      <c r="BH41" s="191">
        <v>833147.52092968998</v>
      </c>
      <c r="BI41" s="191">
        <v>607589.05760760605</v>
      </c>
      <c r="BJ41" s="191">
        <v>225558.46332208393</v>
      </c>
      <c r="BK41" s="215">
        <v>470111.18434327201</v>
      </c>
      <c r="BL41" s="215">
        <v>383698.65273565397</v>
      </c>
      <c r="BM41" s="215">
        <v>86412.531607618032</v>
      </c>
      <c r="BN41" s="193">
        <v>0</v>
      </c>
      <c r="BO41" s="193">
        <v>0</v>
      </c>
      <c r="BP41" s="193">
        <v>0</v>
      </c>
      <c r="BQ41" s="219">
        <v>335688912.51809591</v>
      </c>
      <c r="BR41" s="219">
        <v>334034541.44846064</v>
      </c>
      <c r="BS41" s="219">
        <v>1654371.0696351978</v>
      </c>
      <c r="BT41" s="216">
        <v>5648188.1375161503</v>
      </c>
      <c r="BU41" s="216">
        <v>0</v>
      </c>
      <c r="BV41" s="216">
        <v>5648188.1375161503</v>
      </c>
      <c r="BW41" s="217">
        <v>805484.68306747801</v>
      </c>
      <c r="BX41" s="217">
        <v>0</v>
      </c>
      <c r="BY41" s="217">
        <v>805484.68306747801</v>
      </c>
      <c r="BZ41" s="214">
        <v>131481791.009592</v>
      </c>
      <c r="CA41" s="214">
        <v>0</v>
      </c>
      <c r="CB41" s="214">
        <v>131481791.009592</v>
      </c>
      <c r="CC41" s="214">
        <v>42260848.957896098</v>
      </c>
      <c r="CD41" s="214">
        <v>0</v>
      </c>
      <c r="CE41" s="214">
        <v>42260848.957896098</v>
      </c>
      <c r="CF41" s="214">
        <v>2824094.06875807</v>
      </c>
      <c r="CG41" s="214">
        <v>0</v>
      </c>
      <c r="CH41" s="214">
        <v>2824094.06875807</v>
      </c>
      <c r="CI41" s="219">
        <v>518709319.37492573</v>
      </c>
      <c r="CJ41" s="219">
        <v>334034541.44846064</v>
      </c>
      <c r="CK41" s="219">
        <v>184674777.92646497</v>
      </c>
      <c r="CM41" s="221">
        <v>0</v>
      </c>
      <c r="CP41" s="219">
        <v>0</v>
      </c>
      <c r="CQ41" s="219">
        <v>0</v>
      </c>
      <c r="CR41" s="219">
        <v>0</v>
      </c>
      <c r="CT41" s="219">
        <v>332664617.93126321</v>
      </c>
      <c r="CU41" s="219">
        <v>331010246.86162794</v>
      </c>
      <c r="CV41" s="219">
        <v>1654371.0696351978</v>
      </c>
      <c r="CX41" s="221">
        <v>7188493329.1199989</v>
      </c>
      <c r="CY41" s="33">
        <v>0</v>
      </c>
      <c r="CZ41" s="33">
        <v>0</v>
      </c>
      <c r="DA41" s="33">
        <v>0</v>
      </c>
      <c r="DB41" s="33">
        <v>53000000</v>
      </c>
      <c r="DC41" s="33">
        <v>0</v>
      </c>
      <c r="DD41" s="33">
        <v>0</v>
      </c>
      <c r="DE41" s="33">
        <v>0</v>
      </c>
    </row>
    <row r="42" spans="1:109" x14ac:dyDescent="0.35">
      <c r="A42">
        <v>2027</v>
      </c>
      <c r="B42" s="1">
        <v>46418</v>
      </c>
      <c r="C42" s="213">
        <v>142192474.04742801</v>
      </c>
      <c r="D42" s="214">
        <v>141020080.23525599</v>
      </c>
      <c r="E42" s="214">
        <v>1172393.8121720254</v>
      </c>
      <c r="F42" s="191">
        <v>124854555.95243201</v>
      </c>
      <c r="G42" s="191">
        <v>124818034.368091</v>
      </c>
      <c r="H42" s="191">
        <v>36521.584341004491</v>
      </c>
      <c r="I42" s="214">
        <v>33058089.239999998</v>
      </c>
      <c r="J42" s="214">
        <v>33058089.239999998</v>
      </c>
      <c r="K42" s="214">
        <v>0</v>
      </c>
      <c r="L42" s="215">
        <v>0</v>
      </c>
      <c r="M42" s="215">
        <v>0</v>
      </c>
      <c r="N42" s="215">
        <v>0</v>
      </c>
      <c r="O42" s="193">
        <v>0</v>
      </c>
      <c r="P42" s="193">
        <v>0</v>
      </c>
      <c r="Q42" s="193">
        <v>0</v>
      </c>
      <c r="R42" s="216">
        <v>0</v>
      </c>
      <c r="S42" s="216">
        <v>0</v>
      </c>
      <c r="T42" s="216">
        <v>0</v>
      </c>
      <c r="U42" s="217">
        <v>0</v>
      </c>
      <c r="V42" s="217">
        <v>0</v>
      </c>
      <c r="W42" s="217">
        <v>0</v>
      </c>
      <c r="X42" s="214">
        <v>0</v>
      </c>
      <c r="Y42" s="214">
        <v>0</v>
      </c>
      <c r="Z42" s="214">
        <v>0</v>
      </c>
      <c r="AA42" s="218">
        <v>0</v>
      </c>
      <c r="AB42" s="218">
        <v>0</v>
      </c>
      <c r="AC42" s="218">
        <v>0</v>
      </c>
      <c r="AD42" s="193">
        <v>0</v>
      </c>
      <c r="AE42" s="193">
        <v>0</v>
      </c>
      <c r="AF42" s="193">
        <v>0</v>
      </c>
      <c r="AG42" s="214">
        <v>0</v>
      </c>
      <c r="AH42" s="214">
        <v>0</v>
      </c>
      <c r="AI42" s="214">
        <v>0</v>
      </c>
      <c r="AJ42" s="191">
        <v>833007.80294326297</v>
      </c>
      <c r="AK42" s="191">
        <v>833007.80294326297</v>
      </c>
      <c r="AL42" s="191">
        <v>0</v>
      </c>
      <c r="AM42" s="215">
        <v>127270.417044189</v>
      </c>
      <c r="AN42" s="215">
        <v>127270.417044189</v>
      </c>
      <c r="AO42" s="215">
        <v>0</v>
      </c>
      <c r="AP42" s="193">
        <v>217705.36881339099</v>
      </c>
      <c r="AQ42" s="193">
        <v>217705.36881339099</v>
      </c>
      <c r="AR42" s="193">
        <v>0</v>
      </c>
      <c r="AS42" s="216">
        <v>1924976.4833861999</v>
      </c>
      <c r="AT42" s="216">
        <v>1924976.4833861999</v>
      </c>
      <c r="AU42" s="216">
        <v>0</v>
      </c>
      <c r="AV42" s="217">
        <v>0</v>
      </c>
      <c r="AW42" s="217">
        <v>0</v>
      </c>
      <c r="AX42" s="217">
        <v>0</v>
      </c>
      <c r="AY42" s="214">
        <v>0</v>
      </c>
      <c r="AZ42" s="214">
        <v>0</v>
      </c>
      <c r="BA42" s="214">
        <v>0</v>
      </c>
      <c r="BB42" s="218">
        <v>0</v>
      </c>
      <c r="BC42" s="218">
        <v>0</v>
      </c>
      <c r="BD42" s="218">
        <v>0</v>
      </c>
      <c r="BE42" s="214">
        <v>519866.654012946</v>
      </c>
      <c r="BF42" s="214">
        <v>371611.35460663802</v>
      </c>
      <c r="BG42" s="214">
        <v>148255.29940630798</v>
      </c>
      <c r="BH42" s="191">
        <v>850152.65037204104</v>
      </c>
      <c r="BI42" s="191">
        <v>611185.62774308596</v>
      </c>
      <c r="BJ42" s="191">
        <v>238967.02262895508</v>
      </c>
      <c r="BK42" s="215">
        <v>477241.92646616197</v>
      </c>
      <c r="BL42" s="215">
        <v>386414.88250906998</v>
      </c>
      <c r="BM42" s="215">
        <v>90827.043957091984</v>
      </c>
      <c r="BN42" s="193">
        <v>0</v>
      </c>
      <c r="BO42" s="193">
        <v>0</v>
      </c>
      <c r="BP42" s="193">
        <v>0</v>
      </c>
      <c r="BQ42" s="219">
        <v>305055340.54289818</v>
      </c>
      <c r="BR42" s="219">
        <v>303368375.78039283</v>
      </c>
      <c r="BS42" s="219">
        <v>1686964.7625053851</v>
      </c>
      <c r="BT42" s="216">
        <v>0</v>
      </c>
      <c r="BU42" s="216">
        <v>0</v>
      </c>
      <c r="BV42" s="216">
        <v>0</v>
      </c>
      <c r="BW42" s="217">
        <v>0</v>
      </c>
      <c r="BX42" s="217">
        <v>0</v>
      </c>
      <c r="BY42" s="217">
        <v>0</v>
      </c>
      <c r="BZ42" s="214">
        <v>0</v>
      </c>
      <c r="CA42" s="214">
        <v>0</v>
      </c>
      <c r="CB42" s="214">
        <v>0</v>
      </c>
      <c r="CC42" s="214">
        <v>0</v>
      </c>
      <c r="CD42" s="214">
        <v>0</v>
      </c>
      <c r="CE42" s="214">
        <v>0</v>
      </c>
      <c r="CF42" s="214">
        <v>0</v>
      </c>
      <c r="CG42" s="214">
        <v>0</v>
      </c>
      <c r="CH42" s="214">
        <v>0</v>
      </c>
      <c r="CI42" s="219">
        <v>305055340.54289818</v>
      </c>
      <c r="CJ42" s="219">
        <v>303368375.78039283</v>
      </c>
      <c r="CK42" s="219">
        <v>1686964.7625053851</v>
      </c>
      <c r="CM42" s="221">
        <v>0</v>
      </c>
      <c r="CP42" s="219">
        <v>0</v>
      </c>
      <c r="CQ42" s="219">
        <v>0</v>
      </c>
      <c r="CR42" s="219">
        <v>0</v>
      </c>
      <c r="CT42" s="219">
        <v>301952380.47071111</v>
      </c>
      <c r="CU42" s="219">
        <v>300265415.70820576</v>
      </c>
      <c r="CV42" s="219">
        <v>1686964.7625053851</v>
      </c>
      <c r="CX42" s="221">
        <v>7237881076.0199995</v>
      </c>
      <c r="CY42" s="33">
        <v>0</v>
      </c>
      <c r="CZ42" s="33">
        <v>0</v>
      </c>
      <c r="DA42" s="33">
        <v>0</v>
      </c>
      <c r="DB42" s="33">
        <v>0</v>
      </c>
      <c r="DC42" s="33">
        <v>0</v>
      </c>
      <c r="DD42" s="33">
        <v>0</v>
      </c>
      <c r="DE42" s="33">
        <v>0</v>
      </c>
    </row>
    <row r="43" spans="1:109" x14ac:dyDescent="0.35">
      <c r="A43">
        <v>2027</v>
      </c>
      <c r="B43" s="1">
        <v>46446</v>
      </c>
      <c r="C43" s="213">
        <v>142626127.29273701</v>
      </c>
      <c r="D43" s="214">
        <v>141416447.15822199</v>
      </c>
      <c r="E43" s="214">
        <v>1209680.1345150173</v>
      </c>
      <c r="F43" s="191">
        <v>125697691.59780499</v>
      </c>
      <c r="G43" s="191">
        <v>125661017.780122</v>
      </c>
      <c r="H43" s="191">
        <v>36673.817682996392</v>
      </c>
      <c r="I43" s="214">
        <v>41429090.759999998</v>
      </c>
      <c r="J43" s="214">
        <v>41429090.759999998</v>
      </c>
      <c r="K43" s="214">
        <v>0</v>
      </c>
      <c r="L43" s="215">
        <v>0</v>
      </c>
      <c r="M43" s="215">
        <v>0</v>
      </c>
      <c r="N43" s="215">
        <v>0</v>
      </c>
      <c r="O43" s="193">
        <v>0</v>
      </c>
      <c r="P43" s="193">
        <v>0</v>
      </c>
      <c r="Q43" s="193">
        <v>0</v>
      </c>
      <c r="R43" s="216">
        <v>0</v>
      </c>
      <c r="S43" s="216">
        <v>0</v>
      </c>
      <c r="T43" s="216">
        <v>0</v>
      </c>
      <c r="U43" s="217">
        <v>0</v>
      </c>
      <c r="V43" s="217">
        <v>0</v>
      </c>
      <c r="W43" s="217">
        <v>0</v>
      </c>
      <c r="X43" s="214">
        <v>0</v>
      </c>
      <c r="Y43" s="214">
        <v>0</v>
      </c>
      <c r="Z43" s="214">
        <v>0</v>
      </c>
      <c r="AA43" s="218">
        <v>0</v>
      </c>
      <c r="AB43" s="218">
        <v>0</v>
      </c>
      <c r="AC43" s="218">
        <v>0</v>
      </c>
      <c r="AD43" s="193">
        <v>0</v>
      </c>
      <c r="AE43" s="193">
        <v>0</v>
      </c>
      <c r="AF43" s="193">
        <v>0</v>
      </c>
      <c r="AG43" s="214">
        <v>0</v>
      </c>
      <c r="AH43" s="214">
        <v>0</v>
      </c>
      <c r="AI43" s="214">
        <v>0</v>
      </c>
      <c r="AJ43" s="191">
        <v>835958.56003138598</v>
      </c>
      <c r="AK43" s="191">
        <v>835958.56003138598</v>
      </c>
      <c r="AL43" s="191">
        <v>0</v>
      </c>
      <c r="AM43" s="215">
        <v>127721.246056684</v>
      </c>
      <c r="AN43" s="215">
        <v>127721.246056684</v>
      </c>
      <c r="AO43" s="215">
        <v>0</v>
      </c>
      <c r="AP43" s="193">
        <v>218467.48682804999</v>
      </c>
      <c r="AQ43" s="193">
        <v>218467.48682804999</v>
      </c>
      <c r="AR43" s="193">
        <v>0</v>
      </c>
      <c r="AS43" s="216">
        <v>1924976.4833861999</v>
      </c>
      <c r="AT43" s="216">
        <v>1924976.4833861999</v>
      </c>
      <c r="AU43" s="216">
        <v>0</v>
      </c>
      <c r="AV43" s="217">
        <v>9909998.6709501706</v>
      </c>
      <c r="AW43" s="217">
        <v>6625000</v>
      </c>
      <c r="AX43" s="217">
        <v>3284998.6709501706</v>
      </c>
      <c r="AY43" s="214">
        <v>0</v>
      </c>
      <c r="AZ43" s="214">
        <v>0</v>
      </c>
      <c r="BA43" s="214">
        <v>0</v>
      </c>
      <c r="BB43" s="218">
        <v>0</v>
      </c>
      <c r="BC43" s="218">
        <v>0</v>
      </c>
      <c r="BD43" s="218">
        <v>0</v>
      </c>
      <c r="BE43" s="214">
        <v>520458.41101359401</v>
      </c>
      <c r="BF43" s="214">
        <v>373811.07542657101</v>
      </c>
      <c r="BG43" s="214">
        <v>146647.335587023</v>
      </c>
      <c r="BH43" s="191">
        <v>851542.909465943</v>
      </c>
      <c r="BI43" s="191">
        <v>614803.48746003106</v>
      </c>
      <c r="BJ43" s="191">
        <v>236739.42200591194</v>
      </c>
      <c r="BK43" s="215">
        <v>478089.92619992595</v>
      </c>
      <c r="BL43" s="215">
        <v>389028.28042075702</v>
      </c>
      <c r="BM43" s="215">
        <v>89061.645779168932</v>
      </c>
      <c r="BN43" s="193">
        <v>105685689.55159201</v>
      </c>
      <c r="BO43" s="193">
        <v>58888888.888888903</v>
      </c>
      <c r="BP43" s="193">
        <v>46796800.662703104</v>
      </c>
      <c r="BQ43" s="219">
        <v>430305812.89606601</v>
      </c>
      <c r="BR43" s="219">
        <v>378505211.2068426</v>
      </c>
      <c r="BS43" s="219">
        <v>51800601.689223394</v>
      </c>
      <c r="BT43" s="216">
        <v>0</v>
      </c>
      <c r="BU43" s="216">
        <v>0</v>
      </c>
      <c r="BV43" s="216">
        <v>0</v>
      </c>
      <c r="BW43" s="217">
        <v>0</v>
      </c>
      <c r="BX43" s="217">
        <v>0</v>
      </c>
      <c r="BY43" s="217">
        <v>0</v>
      </c>
      <c r="BZ43" s="214">
        <v>0</v>
      </c>
      <c r="CA43" s="214">
        <v>0</v>
      </c>
      <c r="CB43" s="214">
        <v>0</v>
      </c>
      <c r="CC43" s="214">
        <v>0</v>
      </c>
      <c r="CD43" s="214">
        <v>0</v>
      </c>
      <c r="CE43" s="214">
        <v>0</v>
      </c>
      <c r="CF43" s="214">
        <v>0</v>
      </c>
      <c r="CG43" s="214">
        <v>0</v>
      </c>
      <c r="CH43" s="214">
        <v>0</v>
      </c>
      <c r="CI43" s="219">
        <v>430305812.89606601</v>
      </c>
      <c r="CJ43" s="219">
        <v>378505211.2068426</v>
      </c>
      <c r="CK43" s="219">
        <v>51800601.689223394</v>
      </c>
      <c r="CM43" s="221">
        <v>0</v>
      </c>
      <c r="CP43" s="219">
        <v>0</v>
      </c>
      <c r="CQ43" s="219">
        <v>0</v>
      </c>
      <c r="CR43" s="219">
        <v>0</v>
      </c>
      <c r="CT43" s="219">
        <v>427198689.11976367</v>
      </c>
      <c r="CU43" s="219">
        <v>375398087.43054026</v>
      </c>
      <c r="CV43" s="219">
        <v>51800601.689223394</v>
      </c>
      <c r="CX43" s="221">
        <v>7237881076.0199995</v>
      </c>
      <c r="CY43" s="33">
        <v>0</v>
      </c>
      <c r="CZ43" s="33">
        <v>0</v>
      </c>
      <c r="DA43" s="33">
        <v>0</v>
      </c>
      <c r="DB43" s="33">
        <v>0</v>
      </c>
      <c r="DC43" s="33">
        <v>0</v>
      </c>
      <c r="DD43" s="33">
        <v>0</v>
      </c>
      <c r="DE43" s="33">
        <v>0</v>
      </c>
    </row>
    <row r="44" spans="1:109" x14ac:dyDescent="0.35">
      <c r="A44">
        <v>2027</v>
      </c>
      <c r="B44" s="1">
        <v>46477</v>
      </c>
      <c r="C44" s="213">
        <v>143026835.363536</v>
      </c>
      <c r="D44" s="214">
        <v>141841311.68876499</v>
      </c>
      <c r="E44" s="214">
        <v>1185523.6747710109</v>
      </c>
      <c r="F44" s="191">
        <v>126545579.718284</v>
      </c>
      <c r="G44" s="191">
        <v>126508752.58684</v>
      </c>
      <c r="H44" s="191">
        <v>36827.131443992257</v>
      </c>
      <c r="I44" s="214">
        <v>41299846.340000004</v>
      </c>
      <c r="J44" s="214">
        <v>41299846.340000004</v>
      </c>
      <c r="K44" s="214">
        <v>0</v>
      </c>
      <c r="L44" s="215">
        <v>0</v>
      </c>
      <c r="M44" s="215">
        <v>0</v>
      </c>
      <c r="N44" s="215">
        <v>0</v>
      </c>
      <c r="O44" s="193">
        <v>0</v>
      </c>
      <c r="P44" s="193">
        <v>0</v>
      </c>
      <c r="Q44" s="193">
        <v>0</v>
      </c>
      <c r="R44" s="216">
        <v>0</v>
      </c>
      <c r="S44" s="216">
        <v>0</v>
      </c>
      <c r="T44" s="216">
        <v>0</v>
      </c>
      <c r="U44" s="217">
        <v>0</v>
      </c>
      <c r="V44" s="217">
        <v>0</v>
      </c>
      <c r="W44" s="217">
        <v>0</v>
      </c>
      <c r="X44" s="214">
        <v>0</v>
      </c>
      <c r="Y44" s="214">
        <v>0</v>
      </c>
      <c r="Z44" s="214">
        <v>0</v>
      </c>
      <c r="AA44" s="218">
        <v>0</v>
      </c>
      <c r="AB44" s="218">
        <v>0</v>
      </c>
      <c r="AC44" s="218">
        <v>0</v>
      </c>
      <c r="AD44" s="193">
        <v>0</v>
      </c>
      <c r="AE44" s="193">
        <v>0</v>
      </c>
      <c r="AF44" s="193">
        <v>0</v>
      </c>
      <c r="AG44" s="214">
        <v>0</v>
      </c>
      <c r="AH44" s="214">
        <v>0</v>
      </c>
      <c r="AI44" s="214">
        <v>0</v>
      </c>
      <c r="AJ44" s="191">
        <v>839567.52108298102</v>
      </c>
      <c r="AK44" s="191">
        <v>839567.52108298102</v>
      </c>
      <c r="AL44" s="191">
        <v>0</v>
      </c>
      <c r="AM44" s="215">
        <v>128272.638224332</v>
      </c>
      <c r="AN44" s="215">
        <v>128272.638224332</v>
      </c>
      <c r="AO44" s="215">
        <v>0</v>
      </c>
      <c r="AP44" s="193">
        <v>219399.60497586301</v>
      </c>
      <c r="AQ44" s="193">
        <v>219399.60497586301</v>
      </c>
      <c r="AR44" s="193">
        <v>0</v>
      </c>
      <c r="AS44" s="216">
        <v>1924976.4833861999</v>
      </c>
      <c r="AT44" s="216">
        <v>1924976.4833861999</v>
      </c>
      <c r="AU44" s="216">
        <v>0</v>
      </c>
      <c r="AV44" s="217">
        <v>0</v>
      </c>
      <c r="AW44" s="217">
        <v>0</v>
      </c>
      <c r="AX44" s="217">
        <v>0</v>
      </c>
      <c r="AY44" s="214">
        <v>0</v>
      </c>
      <c r="AZ44" s="214">
        <v>0</v>
      </c>
      <c r="BA44" s="214">
        <v>0</v>
      </c>
      <c r="BB44" s="218">
        <v>0</v>
      </c>
      <c r="BC44" s="218">
        <v>0</v>
      </c>
      <c r="BD44" s="218">
        <v>0</v>
      </c>
      <c r="BE44" s="214">
        <v>506963.195259295</v>
      </c>
      <c r="BF44" s="214">
        <v>376023.81730096298</v>
      </c>
      <c r="BG44" s="214">
        <v>130939.37795833201</v>
      </c>
      <c r="BH44" s="191">
        <v>830167.93168647401</v>
      </c>
      <c r="BI44" s="191">
        <v>618442.76278025098</v>
      </c>
      <c r="BJ44" s="191">
        <v>211725.16890622303</v>
      </c>
      <c r="BK44" s="215">
        <v>472330.684334822</v>
      </c>
      <c r="BL44" s="215">
        <v>391908.208492512</v>
      </c>
      <c r="BM44" s="215">
        <v>80422.475842309999</v>
      </c>
      <c r="BN44" s="193">
        <v>0</v>
      </c>
      <c r="BO44" s="193">
        <v>0</v>
      </c>
      <c r="BP44" s="193">
        <v>0</v>
      </c>
      <c r="BQ44" s="219">
        <v>315793939.48076999</v>
      </c>
      <c r="BR44" s="219">
        <v>314148501.65184814</v>
      </c>
      <c r="BS44" s="219">
        <v>1645437.828921868</v>
      </c>
      <c r="BT44" s="216">
        <v>0</v>
      </c>
      <c r="BU44" s="216">
        <v>0</v>
      </c>
      <c r="BV44" s="216">
        <v>0</v>
      </c>
      <c r="BW44" s="217">
        <v>0</v>
      </c>
      <c r="BX44" s="217">
        <v>0</v>
      </c>
      <c r="BY44" s="217">
        <v>0</v>
      </c>
      <c r="BZ44" s="214">
        <v>0</v>
      </c>
      <c r="CA44" s="214">
        <v>0</v>
      </c>
      <c r="CB44" s="214">
        <v>0</v>
      </c>
      <c r="CC44" s="214">
        <v>0</v>
      </c>
      <c r="CD44" s="214">
        <v>0</v>
      </c>
      <c r="CE44" s="214">
        <v>0</v>
      </c>
      <c r="CF44" s="214">
        <v>0</v>
      </c>
      <c r="CG44" s="214">
        <v>0</v>
      </c>
      <c r="CH44" s="214">
        <v>0</v>
      </c>
      <c r="CI44" s="219">
        <v>315793939.48076999</v>
      </c>
      <c r="CJ44" s="219">
        <v>314148501.65184814</v>
      </c>
      <c r="CK44" s="219">
        <v>1645437.828921868</v>
      </c>
      <c r="CM44" s="221">
        <v>0</v>
      </c>
      <c r="CP44" s="219">
        <v>0</v>
      </c>
      <c r="CQ44" s="219">
        <v>0</v>
      </c>
      <c r="CR44" s="219">
        <v>0</v>
      </c>
      <c r="CT44" s="219">
        <v>312681723.23310059</v>
      </c>
      <c r="CU44" s="219">
        <v>311036285.40417874</v>
      </c>
      <c r="CV44" s="219">
        <v>1645437.828921868</v>
      </c>
      <c r="CX44" s="221">
        <v>7178992187.1400003</v>
      </c>
      <c r="CY44" s="33">
        <v>0</v>
      </c>
      <c r="CZ44" s="33">
        <v>0</v>
      </c>
      <c r="DA44" s="33">
        <v>0</v>
      </c>
      <c r="DB44" s="33">
        <v>0</v>
      </c>
      <c r="DC44" s="33">
        <v>0</v>
      </c>
      <c r="DD44" s="33">
        <v>0</v>
      </c>
      <c r="DE44" s="33">
        <v>0</v>
      </c>
    </row>
    <row r="45" spans="1:109" x14ac:dyDescent="0.35">
      <c r="A45">
        <v>2027</v>
      </c>
      <c r="B45" s="1">
        <v>46507</v>
      </c>
      <c r="C45" s="213">
        <v>143464577.02949601</v>
      </c>
      <c r="D45" s="214">
        <v>142238756.542972</v>
      </c>
      <c r="E45" s="214">
        <v>1225820.4865240157</v>
      </c>
      <c r="F45" s="191">
        <v>127621221.327755</v>
      </c>
      <c r="G45" s="191">
        <v>127584239.79259001</v>
      </c>
      <c r="H45" s="191">
        <v>36981.535164996982</v>
      </c>
      <c r="I45" s="214">
        <v>126005066.28</v>
      </c>
      <c r="J45" s="214">
        <v>126005066.28</v>
      </c>
      <c r="K45" s="214">
        <v>0</v>
      </c>
      <c r="L45" s="215">
        <v>0</v>
      </c>
      <c r="M45" s="215">
        <v>0</v>
      </c>
      <c r="N45" s="215">
        <v>0</v>
      </c>
      <c r="O45" s="193">
        <v>0</v>
      </c>
      <c r="P45" s="193">
        <v>0</v>
      </c>
      <c r="Q45" s="193">
        <v>0</v>
      </c>
      <c r="R45" s="216">
        <v>0</v>
      </c>
      <c r="S45" s="216">
        <v>0</v>
      </c>
      <c r="T45" s="216">
        <v>0</v>
      </c>
      <c r="U45" s="217">
        <v>0</v>
      </c>
      <c r="V45" s="217">
        <v>0</v>
      </c>
      <c r="W45" s="217">
        <v>0</v>
      </c>
      <c r="X45" s="214">
        <v>0</v>
      </c>
      <c r="Y45" s="214">
        <v>0</v>
      </c>
      <c r="Z45" s="214">
        <v>0</v>
      </c>
      <c r="AA45" s="218">
        <v>0</v>
      </c>
      <c r="AB45" s="218">
        <v>0</v>
      </c>
      <c r="AC45" s="218">
        <v>0</v>
      </c>
      <c r="AD45" s="193">
        <v>0</v>
      </c>
      <c r="AE45" s="193">
        <v>0</v>
      </c>
      <c r="AF45" s="193">
        <v>0</v>
      </c>
      <c r="AG45" s="214">
        <v>0</v>
      </c>
      <c r="AH45" s="214">
        <v>0</v>
      </c>
      <c r="AI45" s="214">
        <v>0</v>
      </c>
      <c r="AJ45" s="191">
        <v>843011.84638966306</v>
      </c>
      <c r="AK45" s="191">
        <v>843011.84638966306</v>
      </c>
      <c r="AL45" s="191">
        <v>0</v>
      </c>
      <c r="AM45" s="215">
        <v>128798.87665411401</v>
      </c>
      <c r="AN45" s="215">
        <v>128798.87665411401</v>
      </c>
      <c r="AO45" s="215">
        <v>0</v>
      </c>
      <c r="AP45" s="193">
        <v>220289.20120021299</v>
      </c>
      <c r="AQ45" s="193">
        <v>220289.20120021299</v>
      </c>
      <c r="AR45" s="193">
        <v>0</v>
      </c>
      <c r="AS45" s="216">
        <v>1924976.4833861999</v>
      </c>
      <c r="AT45" s="216">
        <v>1924976.4833861999</v>
      </c>
      <c r="AU45" s="216">
        <v>0</v>
      </c>
      <c r="AV45" s="217">
        <v>0</v>
      </c>
      <c r="AW45" s="217">
        <v>0</v>
      </c>
      <c r="AX45" s="217">
        <v>0</v>
      </c>
      <c r="AY45" s="214">
        <v>0</v>
      </c>
      <c r="AZ45" s="214">
        <v>0</v>
      </c>
      <c r="BA45" s="214">
        <v>0</v>
      </c>
      <c r="BB45" s="218">
        <v>13611362.456902901</v>
      </c>
      <c r="BC45" s="218">
        <v>7950000</v>
      </c>
      <c r="BD45" s="218">
        <v>5661362.4569029007</v>
      </c>
      <c r="BE45" s="214">
        <v>521608.14117505797</v>
      </c>
      <c r="BF45" s="214">
        <v>378249.65730680397</v>
      </c>
      <c r="BG45" s="214">
        <v>143358.483868254</v>
      </c>
      <c r="BH45" s="191">
        <v>854283.23160768196</v>
      </c>
      <c r="BI45" s="191">
        <v>622103.580471533</v>
      </c>
      <c r="BJ45" s="191">
        <v>232179.65113614895</v>
      </c>
      <c r="BK45" s="215">
        <v>482659.53558478598</v>
      </c>
      <c r="BL45" s="215">
        <v>394748.35615115403</v>
      </c>
      <c r="BM45" s="215">
        <v>87911.179433631944</v>
      </c>
      <c r="BN45" s="193">
        <v>0</v>
      </c>
      <c r="BO45" s="193">
        <v>0</v>
      </c>
      <c r="BP45" s="193">
        <v>0</v>
      </c>
      <c r="BQ45" s="219">
        <v>415677854.4101516</v>
      </c>
      <c r="BR45" s="219">
        <v>408290240.61712158</v>
      </c>
      <c r="BS45" s="219">
        <v>7387613.7930299481</v>
      </c>
      <c r="BT45" s="216">
        <v>0</v>
      </c>
      <c r="BU45" s="216">
        <v>0</v>
      </c>
      <c r="BV45" s="216">
        <v>0</v>
      </c>
      <c r="BW45" s="217">
        <v>0</v>
      </c>
      <c r="BX45" s="217">
        <v>0</v>
      </c>
      <c r="BY45" s="217">
        <v>0</v>
      </c>
      <c r="BZ45" s="214">
        <v>0</v>
      </c>
      <c r="CA45" s="214">
        <v>0</v>
      </c>
      <c r="CB45" s="214">
        <v>0</v>
      </c>
      <c r="CC45" s="214">
        <v>0</v>
      </c>
      <c r="CD45" s="214">
        <v>0</v>
      </c>
      <c r="CE45" s="214">
        <v>0</v>
      </c>
      <c r="CF45" s="214">
        <v>0</v>
      </c>
      <c r="CG45" s="214">
        <v>0</v>
      </c>
      <c r="CH45" s="214">
        <v>0</v>
      </c>
      <c r="CI45" s="219">
        <v>415677854.4101516</v>
      </c>
      <c r="CJ45" s="219">
        <v>408290240.61712158</v>
      </c>
      <c r="CK45" s="219">
        <v>7387613.7930299481</v>
      </c>
      <c r="CM45" s="221">
        <v>0</v>
      </c>
      <c r="CP45" s="219">
        <v>0</v>
      </c>
      <c r="CQ45" s="219">
        <v>0</v>
      </c>
      <c r="CR45" s="219">
        <v>0</v>
      </c>
      <c r="CT45" s="219">
        <v>412560778.00252146</v>
      </c>
      <c r="CU45" s="219">
        <v>405173164.20949143</v>
      </c>
      <c r="CV45" s="219">
        <v>7387613.7930299481</v>
      </c>
      <c r="CX45" s="221">
        <v>7178992187.1400003</v>
      </c>
      <c r="CY45" s="33">
        <v>0</v>
      </c>
      <c r="CZ45" s="33">
        <v>0</v>
      </c>
      <c r="DA45" s="33">
        <v>0</v>
      </c>
      <c r="DB45" s="33">
        <v>0</v>
      </c>
      <c r="DC45" s="33">
        <v>0</v>
      </c>
      <c r="DD45" s="33">
        <v>0</v>
      </c>
      <c r="DE45" s="33">
        <v>0</v>
      </c>
    </row>
    <row r="46" spans="1:109" x14ac:dyDescent="0.35">
      <c r="A46">
        <v>2027</v>
      </c>
      <c r="B46" s="1">
        <v>46538</v>
      </c>
      <c r="C46" s="213">
        <v>143866121.67143101</v>
      </c>
      <c r="D46" s="214">
        <v>142667310.35491201</v>
      </c>
      <c r="E46" s="214">
        <v>1198811.3165189922</v>
      </c>
      <c r="F46" s="191">
        <v>128463976.62213799</v>
      </c>
      <c r="G46" s="191">
        <v>128426839.58365799</v>
      </c>
      <c r="H46" s="191">
        <v>37137.038479998708</v>
      </c>
      <c r="I46" s="214">
        <v>35168418.960000001</v>
      </c>
      <c r="J46" s="214">
        <v>35168418.960000001</v>
      </c>
      <c r="K46" s="214">
        <v>0</v>
      </c>
      <c r="L46" s="215">
        <v>0</v>
      </c>
      <c r="M46" s="215">
        <v>0</v>
      </c>
      <c r="N46" s="215">
        <v>0</v>
      </c>
      <c r="O46" s="193">
        <v>0</v>
      </c>
      <c r="P46" s="193">
        <v>0</v>
      </c>
      <c r="Q46" s="193">
        <v>0</v>
      </c>
      <c r="R46" s="216">
        <v>0</v>
      </c>
      <c r="S46" s="216">
        <v>0</v>
      </c>
      <c r="T46" s="216">
        <v>0</v>
      </c>
      <c r="U46" s="217">
        <v>0</v>
      </c>
      <c r="V46" s="217">
        <v>0</v>
      </c>
      <c r="W46" s="217">
        <v>0</v>
      </c>
      <c r="X46" s="214">
        <v>0</v>
      </c>
      <c r="Y46" s="214">
        <v>0</v>
      </c>
      <c r="Z46" s="214">
        <v>0</v>
      </c>
      <c r="AA46" s="218">
        <v>0</v>
      </c>
      <c r="AB46" s="218">
        <v>0</v>
      </c>
      <c r="AC46" s="218">
        <v>0</v>
      </c>
      <c r="AD46" s="193">
        <v>0</v>
      </c>
      <c r="AE46" s="193">
        <v>0</v>
      </c>
      <c r="AF46" s="193">
        <v>0</v>
      </c>
      <c r="AG46" s="214">
        <v>0</v>
      </c>
      <c r="AH46" s="214">
        <v>0</v>
      </c>
      <c r="AI46" s="214">
        <v>0</v>
      </c>
      <c r="AJ46" s="191">
        <v>846291.59246658301</v>
      </c>
      <c r="AK46" s="191">
        <v>846291.59246658301</v>
      </c>
      <c r="AL46" s="191">
        <v>0</v>
      </c>
      <c r="AM46" s="215">
        <v>129299.96998065199</v>
      </c>
      <c r="AN46" s="215">
        <v>129299.96998065199</v>
      </c>
      <c r="AO46" s="215">
        <v>0</v>
      </c>
      <c r="AP46" s="193">
        <v>221136.29009776801</v>
      </c>
      <c r="AQ46" s="193">
        <v>221136.29009776801</v>
      </c>
      <c r="AR46" s="193">
        <v>0</v>
      </c>
      <c r="AS46" s="216">
        <v>1924976.4833861999</v>
      </c>
      <c r="AT46" s="216">
        <v>1924976.4833861999</v>
      </c>
      <c r="AU46" s="216">
        <v>0</v>
      </c>
      <c r="AV46" s="217">
        <v>0</v>
      </c>
      <c r="AW46" s="217">
        <v>0</v>
      </c>
      <c r="AX46" s="217">
        <v>0</v>
      </c>
      <c r="AY46" s="214">
        <v>12573869.3234467</v>
      </c>
      <c r="AZ46" s="214">
        <v>10772409.081266699</v>
      </c>
      <c r="BA46" s="214">
        <v>1801460.242180001</v>
      </c>
      <c r="BB46" s="218">
        <v>0</v>
      </c>
      <c r="BC46" s="218">
        <v>0</v>
      </c>
      <c r="BD46" s="218">
        <v>0</v>
      </c>
      <c r="BE46" s="214">
        <v>526751.68692259095</v>
      </c>
      <c r="BF46" s="214">
        <v>380488.67297733203</v>
      </c>
      <c r="BG46" s="214">
        <v>146263.01394525892</v>
      </c>
      <c r="BH46" s="191">
        <v>863069.91994324594</v>
      </c>
      <c r="BI46" s="191">
        <v>625786.06805205101</v>
      </c>
      <c r="BJ46" s="191">
        <v>237283.85189119494</v>
      </c>
      <c r="BK46" s="215">
        <v>486569.27727485797</v>
      </c>
      <c r="BL46" s="215">
        <v>397547.49126181699</v>
      </c>
      <c r="BM46" s="215">
        <v>89021.786013040983</v>
      </c>
      <c r="BN46" s="193">
        <v>0</v>
      </c>
      <c r="BO46" s="193">
        <v>0</v>
      </c>
      <c r="BP46" s="193">
        <v>0</v>
      </c>
      <c r="BQ46" s="219">
        <v>325070481.79708761</v>
      </c>
      <c r="BR46" s="219">
        <v>321560504.54805917</v>
      </c>
      <c r="BS46" s="219">
        <v>3509977.2490284871</v>
      </c>
      <c r="BT46" s="216">
        <v>0</v>
      </c>
      <c r="BU46" s="216">
        <v>0</v>
      </c>
      <c r="BV46" s="216">
        <v>0</v>
      </c>
      <c r="BW46" s="217">
        <v>0</v>
      </c>
      <c r="BX46" s="217">
        <v>0</v>
      </c>
      <c r="BY46" s="217">
        <v>0</v>
      </c>
      <c r="BZ46" s="214">
        <v>0</v>
      </c>
      <c r="CA46" s="214">
        <v>0</v>
      </c>
      <c r="CB46" s="214">
        <v>0</v>
      </c>
      <c r="CC46" s="214">
        <v>0</v>
      </c>
      <c r="CD46" s="214">
        <v>0</v>
      </c>
      <c r="CE46" s="214">
        <v>0</v>
      </c>
      <c r="CF46" s="214">
        <v>0</v>
      </c>
      <c r="CG46" s="214">
        <v>0</v>
      </c>
      <c r="CH46" s="214">
        <v>0</v>
      </c>
      <c r="CI46" s="219">
        <v>325070481.79708761</v>
      </c>
      <c r="CJ46" s="219">
        <v>321560504.54805917</v>
      </c>
      <c r="CK46" s="219">
        <v>3509977.2490284871</v>
      </c>
      <c r="CM46" s="221">
        <v>0</v>
      </c>
      <c r="CP46" s="219">
        <v>0</v>
      </c>
      <c r="CQ46" s="219">
        <v>0</v>
      </c>
      <c r="CR46" s="219">
        <v>0</v>
      </c>
      <c r="CT46" s="219">
        <v>321948777.46115637</v>
      </c>
      <c r="CU46" s="219">
        <v>318438800.21212792</v>
      </c>
      <c r="CV46" s="219">
        <v>3509977.2490284871</v>
      </c>
      <c r="CX46" s="221">
        <v>7171042187.1400003</v>
      </c>
      <c r="CY46" s="33">
        <v>0</v>
      </c>
      <c r="CZ46" s="33">
        <v>0</v>
      </c>
      <c r="DA46" s="33">
        <v>0</v>
      </c>
      <c r="DB46" s="33">
        <v>0</v>
      </c>
      <c r="DC46" s="33">
        <v>0</v>
      </c>
      <c r="DD46" s="33">
        <v>0</v>
      </c>
      <c r="DE46" s="33">
        <v>0</v>
      </c>
    </row>
    <row r="47" spans="1:109" x14ac:dyDescent="0.35">
      <c r="A47">
        <v>2027</v>
      </c>
      <c r="B47" s="1">
        <v>46568</v>
      </c>
      <c r="C47" s="213">
        <v>214027936.34162</v>
      </c>
      <c r="D47" s="214">
        <v>211046884.13360199</v>
      </c>
      <c r="E47" s="214">
        <v>2981052.2080180049</v>
      </c>
      <c r="F47" s="191">
        <v>206173795.77270699</v>
      </c>
      <c r="G47" s="191">
        <v>206136502.12157899</v>
      </c>
      <c r="H47" s="191">
        <v>37293.651127994061</v>
      </c>
      <c r="I47" s="214">
        <v>108213679.8</v>
      </c>
      <c r="J47" s="214">
        <v>108213679.8</v>
      </c>
      <c r="K47" s="214">
        <v>0</v>
      </c>
      <c r="L47" s="215">
        <v>0</v>
      </c>
      <c r="M47" s="215">
        <v>0</v>
      </c>
      <c r="N47" s="215">
        <v>0</v>
      </c>
      <c r="O47" s="193">
        <v>0</v>
      </c>
      <c r="P47" s="193">
        <v>0</v>
      </c>
      <c r="Q47" s="193">
        <v>0</v>
      </c>
      <c r="R47" s="216">
        <v>0</v>
      </c>
      <c r="S47" s="216">
        <v>0</v>
      </c>
      <c r="T47" s="216">
        <v>0</v>
      </c>
      <c r="U47" s="217">
        <v>0</v>
      </c>
      <c r="V47" s="217">
        <v>0</v>
      </c>
      <c r="W47" s="217">
        <v>0</v>
      </c>
      <c r="X47" s="214">
        <v>0</v>
      </c>
      <c r="Y47" s="214">
        <v>0</v>
      </c>
      <c r="Z47" s="214">
        <v>0</v>
      </c>
      <c r="AA47" s="218">
        <v>0</v>
      </c>
      <c r="AB47" s="218">
        <v>0</v>
      </c>
      <c r="AC47" s="218">
        <v>0</v>
      </c>
      <c r="AD47" s="193">
        <v>0</v>
      </c>
      <c r="AE47" s="193">
        <v>0</v>
      </c>
      <c r="AF47" s="193">
        <v>0</v>
      </c>
      <c r="AG47" s="214">
        <v>0</v>
      </c>
      <c r="AH47" s="214">
        <v>0</v>
      </c>
      <c r="AI47" s="214">
        <v>0</v>
      </c>
      <c r="AJ47" s="191">
        <v>849900.55351817899</v>
      </c>
      <c r="AK47" s="191">
        <v>849900.55351817899</v>
      </c>
      <c r="AL47" s="191">
        <v>0</v>
      </c>
      <c r="AM47" s="215">
        <v>129851.3621483</v>
      </c>
      <c r="AN47" s="215">
        <v>129851.3621483</v>
      </c>
      <c r="AO47" s="215">
        <v>0</v>
      </c>
      <c r="AP47" s="193">
        <v>222068.40824558001</v>
      </c>
      <c r="AQ47" s="193">
        <v>222068.40824558001</v>
      </c>
      <c r="AR47" s="193">
        <v>0</v>
      </c>
      <c r="AS47" s="216">
        <v>1924976.4833861999</v>
      </c>
      <c r="AT47" s="216">
        <v>1924976.4833861999</v>
      </c>
      <c r="AU47" s="216">
        <v>0</v>
      </c>
      <c r="AV47" s="217">
        <v>0</v>
      </c>
      <c r="AW47" s="217">
        <v>0</v>
      </c>
      <c r="AX47" s="217">
        <v>0</v>
      </c>
      <c r="AY47" s="214">
        <v>0</v>
      </c>
      <c r="AZ47" s="214">
        <v>0</v>
      </c>
      <c r="BA47" s="214">
        <v>0</v>
      </c>
      <c r="BB47" s="218">
        <v>0</v>
      </c>
      <c r="BC47" s="218">
        <v>0</v>
      </c>
      <c r="BD47" s="218">
        <v>0</v>
      </c>
      <c r="BE47" s="214">
        <v>513653.39895930898</v>
      </c>
      <c r="BF47" s="214">
        <v>382740.94230474002</v>
      </c>
      <c r="BG47" s="214">
        <v>130912.45665456896</v>
      </c>
      <c r="BH47" s="191">
        <v>842251.97705634497</v>
      </c>
      <c r="BI47" s="191">
        <v>629490.35379481502</v>
      </c>
      <c r="BJ47" s="191">
        <v>212761.62326152995</v>
      </c>
      <c r="BK47" s="215">
        <v>480417.47923154896</v>
      </c>
      <c r="BL47" s="215">
        <v>400496.07965250203</v>
      </c>
      <c r="BM47" s="215">
        <v>79921.399579046934</v>
      </c>
      <c r="BN47" s="193">
        <v>0</v>
      </c>
      <c r="BO47" s="193">
        <v>0</v>
      </c>
      <c r="BP47" s="193">
        <v>0</v>
      </c>
      <c r="BQ47" s="219">
        <v>533378531.57687241</v>
      </c>
      <c r="BR47" s="219">
        <v>529936590.23823124</v>
      </c>
      <c r="BS47" s="219">
        <v>3441941.3386411448</v>
      </c>
      <c r="BT47" s="216">
        <v>5006989.6619439302</v>
      </c>
      <c r="BU47" s="216">
        <v>0</v>
      </c>
      <c r="BV47" s="216">
        <v>5006989.6619439302</v>
      </c>
      <c r="BW47" s="217">
        <v>1712305.1505948899</v>
      </c>
      <c r="BX47" s="217">
        <v>0</v>
      </c>
      <c r="BY47" s="217">
        <v>1712305.1505948899</v>
      </c>
      <c r="BZ47" s="214">
        <v>121799488.23658399</v>
      </c>
      <c r="CA47" s="214">
        <v>0</v>
      </c>
      <c r="CB47" s="214">
        <v>121799488.23658399</v>
      </c>
      <c r="CC47" s="214">
        <v>41294589.190488398</v>
      </c>
      <c r="CD47" s="214">
        <v>0</v>
      </c>
      <c r="CE47" s="214">
        <v>41294589.190488398</v>
      </c>
      <c r="CF47" s="214">
        <v>2503494.83097196</v>
      </c>
      <c r="CG47" s="214">
        <v>0</v>
      </c>
      <c r="CH47" s="214">
        <v>2503494.83097196</v>
      </c>
      <c r="CI47" s="219">
        <v>705695398.64745545</v>
      </c>
      <c r="CJ47" s="219">
        <v>529936590.23823124</v>
      </c>
      <c r="CK47" s="219">
        <v>175758808.40922433</v>
      </c>
      <c r="CM47" s="221">
        <v>0</v>
      </c>
      <c r="CP47" s="219">
        <v>0</v>
      </c>
      <c r="CQ47" s="219">
        <v>0</v>
      </c>
      <c r="CR47" s="219">
        <v>0</v>
      </c>
      <c r="CT47" s="219">
        <v>530251734.76957417</v>
      </c>
      <c r="CU47" s="219">
        <v>526809793.430933</v>
      </c>
      <c r="CV47" s="219">
        <v>3441941.3386411448</v>
      </c>
      <c r="CX47" s="221">
        <v>7171042187.1400003</v>
      </c>
      <c r="CY47" s="33">
        <v>0</v>
      </c>
      <c r="CZ47" s="33">
        <v>0</v>
      </c>
      <c r="DA47" s="33">
        <v>212000000</v>
      </c>
      <c r="DB47" s="33">
        <v>0</v>
      </c>
      <c r="DC47" s="33">
        <v>0</v>
      </c>
      <c r="DD47" s="33">
        <v>0</v>
      </c>
      <c r="DE47" s="33">
        <v>106000000</v>
      </c>
    </row>
    <row r="48" spans="1:109" x14ac:dyDescent="0.35">
      <c r="A48">
        <v>2027</v>
      </c>
      <c r="B48" s="1">
        <v>46599</v>
      </c>
      <c r="C48" s="213">
        <v>214021784.482844</v>
      </c>
      <c r="D48" s="214">
        <v>0</v>
      </c>
      <c r="E48" s="214">
        <v>214021784.482844</v>
      </c>
      <c r="F48" s="191">
        <v>207240351.294184</v>
      </c>
      <c r="G48" s="191">
        <v>76511963.6809946</v>
      </c>
      <c r="H48" s="191">
        <v>130728387.6131894</v>
      </c>
      <c r="I48" s="214">
        <v>32672222.309999999</v>
      </c>
      <c r="J48" s="214">
        <v>32672222.309999999</v>
      </c>
      <c r="K48" s="214">
        <v>0</v>
      </c>
      <c r="L48" s="215">
        <v>0</v>
      </c>
      <c r="M48" s="215">
        <v>0</v>
      </c>
      <c r="N48" s="215">
        <v>0</v>
      </c>
      <c r="O48" s="193">
        <v>0</v>
      </c>
      <c r="P48" s="193">
        <v>0</v>
      </c>
      <c r="Q48" s="193">
        <v>0</v>
      </c>
      <c r="R48" s="216">
        <v>0</v>
      </c>
      <c r="S48" s="216">
        <v>0</v>
      </c>
      <c r="T48" s="216">
        <v>0</v>
      </c>
      <c r="U48" s="217">
        <v>0</v>
      </c>
      <c r="V48" s="217">
        <v>0</v>
      </c>
      <c r="W48" s="217">
        <v>0</v>
      </c>
      <c r="X48" s="214">
        <v>0</v>
      </c>
      <c r="Y48" s="214">
        <v>0</v>
      </c>
      <c r="Z48" s="214">
        <v>0</v>
      </c>
      <c r="AA48" s="218">
        <v>0</v>
      </c>
      <c r="AB48" s="218">
        <v>0</v>
      </c>
      <c r="AC48" s="218">
        <v>0</v>
      </c>
      <c r="AD48" s="193">
        <v>0</v>
      </c>
      <c r="AE48" s="193">
        <v>0</v>
      </c>
      <c r="AF48" s="193">
        <v>0</v>
      </c>
      <c r="AG48" s="214">
        <v>0</v>
      </c>
      <c r="AH48" s="214">
        <v>0</v>
      </c>
      <c r="AI48" s="214">
        <v>0</v>
      </c>
      <c r="AJ48" s="191">
        <v>853509.51456977404</v>
      </c>
      <c r="AK48" s="191">
        <v>853509.51456977404</v>
      </c>
      <c r="AL48" s="191">
        <v>0</v>
      </c>
      <c r="AM48" s="215">
        <v>130402.754315948</v>
      </c>
      <c r="AN48" s="215">
        <v>130402.754315948</v>
      </c>
      <c r="AO48" s="215">
        <v>0</v>
      </c>
      <c r="AP48" s="193">
        <v>223000.526393393</v>
      </c>
      <c r="AQ48" s="193">
        <v>223000.526393393</v>
      </c>
      <c r="AR48" s="193">
        <v>0</v>
      </c>
      <c r="AS48" s="216">
        <v>1924976.4833861999</v>
      </c>
      <c r="AT48" s="216">
        <v>1924976.4833861999</v>
      </c>
      <c r="AU48" s="216">
        <v>0</v>
      </c>
      <c r="AV48" s="217">
        <v>0</v>
      </c>
      <c r="AW48" s="217">
        <v>0</v>
      </c>
      <c r="AX48" s="217">
        <v>0</v>
      </c>
      <c r="AY48" s="214">
        <v>0</v>
      </c>
      <c r="AZ48" s="214">
        <v>0</v>
      </c>
      <c r="BA48" s="214">
        <v>0</v>
      </c>
      <c r="BB48" s="218">
        <v>0</v>
      </c>
      <c r="BC48" s="218">
        <v>0</v>
      </c>
      <c r="BD48" s="218">
        <v>0</v>
      </c>
      <c r="BE48" s="214">
        <v>518775.30189533602</v>
      </c>
      <c r="BF48" s="214">
        <v>385008.76916904602</v>
      </c>
      <c r="BG48" s="214">
        <v>133766.53272629</v>
      </c>
      <c r="BH48" s="191">
        <v>851013.80997486005</v>
      </c>
      <c r="BI48" s="191">
        <v>633220.22686917405</v>
      </c>
      <c r="BJ48" s="191">
        <v>217793.583105686</v>
      </c>
      <c r="BK48" s="215">
        <v>485474.87236907601</v>
      </c>
      <c r="BL48" s="215">
        <v>403470.24148283701</v>
      </c>
      <c r="BM48" s="215">
        <v>82004.630886239</v>
      </c>
      <c r="BN48" s="193">
        <v>0</v>
      </c>
      <c r="BO48" s="193">
        <v>0</v>
      </c>
      <c r="BP48" s="193">
        <v>0</v>
      </c>
      <c r="BQ48" s="219">
        <v>458921511.34993255</v>
      </c>
      <c r="BR48" s="219">
        <v>113737774.50718099</v>
      </c>
      <c r="BS48" s="219">
        <v>345183736.84275162</v>
      </c>
      <c r="BT48" s="216">
        <v>0</v>
      </c>
      <c r="BU48" s="216">
        <v>0</v>
      </c>
      <c r="BV48" s="216">
        <v>0</v>
      </c>
      <c r="BW48" s="217">
        <v>0</v>
      </c>
      <c r="BX48" s="217">
        <v>0</v>
      </c>
      <c r="BY48" s="217">
        <v>0</v>
      </c>
      <c r="BZ48" s="214">
        <v>0</v>
      </c>
      <c r="CA48" s="214">
        <v>0</v>
      </c>
      <c r="CB48" s="214">
        <v>0</v>
      </c>
      <c r="CC48" s="214">
        <v>0</v>
      </c>
      <c r="CD48" s="214">
        <v>0</v>
      </c>
      <c r="CE48" s="214">
        <v>0</v>
      </c>
      <c r="CF48" s="214">
        <v>0</v>
      </c>
      <c r="CG48" s="214">
        <v>0</v>
      </c>
      <c r="CH48" s="214">
        <v>0</v>
      </c>
      <c r="CI48" s="219">
        <v>458921511.34993255</v>
      </c>
      <c r="CJ48" s="219">
        <v>113737774.50718099</v>
      </c>
      <c r="CK48" s="219">
        <v>345183736.84275162</v>
      </c>
      <c r="CM48" s="221">
        <v>0</v>
      </c>
      <c r="CP48" s="219">
        <v>0</v>
      </c>
      <c r="CQ48" s="219">
        <v>0</v>
      </c>
      <c r="CR48" s="219">
        <v>0</v>
      </c>
      <c r="CT48" s="219">
        <v>455789622.07126719</v>
      </c>
      <c r="CU48" s="219">
        <v>110605885.22851567</v>
      </c>
      <c r="CV48" s="219">
        <v>345183736.84275162</v>
      </c>
      <c r="CX48" s="221">
        <v>7489042187.1400003</v>
      </c>
      <c r="CY48" s="33">
        <v>0</v>
      </c>
      <c r="CZ48" s="33">
        <v>0</v>
      </c>
      <c r="DA48" s="33">
        <v>0</v>
      </c>
      <c r="DB48" s="33">
        <v>0</v>
      </c>
      <c r="DC48" s="33">
        <v>0</v>
      </c>
      <c r="DD48" s="33">
        <v>0</v>
      </c>
      <c r="DE48" s="33">
        <v>0</v>
      </c>
    </row>
    <row r="49" spans="1:109" x14ac:dyDescent="0.35">
      <c r="A49">
        <v>2027</v>
      </c>
      <c r="B49" s="1">
        <v>46630</v>
      </c>
      <c r="C49" s="213">
        <v>214930424.01167601</v>
      </c>
      <c r="D49" s="214">
        <v>0</v>
      </c>
      <c r="E49" s="214">
        <v>214930424.01167601</v>
      </c>
      <c r="F49" s="191">
        <v>209165550.020643</v>
      </c>
      <c r="G49" s="191">
        <v>77503930.383986607</v>
      </c>
      <c r="H49" s="191">
        <v>131661619.63665639</v>
      </c>
      <c r="I49" s="214">
        <v>32529594.199999999</v>
      </c>
      <c r="J49" s="214">
        <v>32529594.199999999</v>
      </c>
      <c r="K49" s="214">
        <v>0</v>
      </c>
      <c r="L49" s="215">
        <v>0</v>
      </c>
      <c r="M49" s="215">
        <v>0</v>
      </c>
      <c r="N49" s="215">
        <v>0</v>
      </c>
      <c r="O49" s="193">
        <v>0</v>
      </c>
      <c r="P49" s="193">
        <v>0</v>
      </c>
      <c r="Q49" s="193">
        <v>0</v>
      </c>
      <c r="R49" s="216">
        <v>0</v>
      </c>
      <c r="S49" s="216">
        <v>0</v>
      </c>
      <c r="T49" s="216">
        <v>0</v>
      </c>
      <c r="U49" s="217">
        <v>0</v>
      </c>
      <c r="V49" s="217">
        <v>0</v>
      </c>
      <c r="W49" s="217">
        <v>0</v>
      </c>
      <c r="X49" s="214">
        <v>0</v>
      </c>
      <c r="Y49" s="214">
        <v>0</v>
      </c>
      <c r="Z49" s="214">
        <v>0</v>
      </c>
      <c r="AA49" s="218">
        <v>0</v>
      </c>
      <c r="AB49" s="218">
        <v>0</v>
      </c>
      <c r="AC49" s="218">
        <v>0</v>
      </c>
      <c r="AD49" s="193">
        <v>0</v>
      </c>
      <c r="AE49" s="193">
        <v>0</v>
      </c>
      <c r="AF49" s="193">
        <v>0</v>
      </c>
      <c r="AG49" s="214">
        <v>0</v>
      </c>
      <c r="AH49" s="214">
        <v>0</v>
      </c>
      <c r="AI49" s="214">
        <v>0</v>
      </c>
      <c r="AJ49" s="191">
        <v>857118.47562184604</v>
      </c>
      <c r="AK49" s="191">
        <v>857118.47562184604</v>
      </c>
      <c r="AL49" s="191">
        <v>0</v>
      </c>
      <c r="AM49" s="215">
        <v>130954.146483669</v>
      </c>
      <c r="AN49" s="215">
        <v>130954.146483669</v>
      </c>
      <c r="AO49" s="215">
        <v>0</v>
      </c>
      <c r="AP49" s="193">
        <v>223932.64454132799</v>
      </c>
      <c r="AQ49" s="193">
        <v>223932.64454132799</v>
      </c>
      <c r="AR49" s="193">
        <v>0</v>
      </c>
      <c r="AS49" s="216">
        <v>1924976.4833861999</v>
      </c>
      <c r="AT49" s="216">
        <v>1924976.4833861999</v>
      </c>
      <c r="AU49" s="216">
        <v>0</v>
      </c>
      <c r="AV49" s="217">
        <v>9678104.6984879095</v>
      </c>
      <c r="AW49" s="217">
        <v>6625000</v>
      </c>
      <c r="AX49" s="217">
        <v>3053104.6984879095</v>
      </c>
      <c r="AY49" s="214">
        <v>0</v>
      </c>
      <c r="AZ49" s="214">
        <v>0</v>
      </c>
      <c r="BA49" s="214">
        <v>0</v>
      </c>
      <c r="BB49" s="218">
        <v>0</v>
      </c>
      <c r="BC49" s="218">
        <v>0</v>
      </c>
      <c r="BD49" s="218">
        <v>0</v>
      </c>
      <c r="BE49" s="214">
        <v>528191.96586989495</v>
      </c>
      <c r="BF49" s="214">
        <v>387290.03342172102</v>
      </c>
      <c r="BG49" s="214">
        <v>140901.93244817393</v>
      </c>
      <c r="BH49" s="191">
        <v>866810.867358285</v>
      </c>
      <c r="BI49" s="191">
        <v>636972.20028719504</v>
      </c>
      <c r="BJ49" s="191">
        <v>229838.66707108996</v>
      </c>
      <c r="BK49" s="215">
        <v>492269.36918868299</v>
      </c>
      <c r="BL49" s="215">
        <v>406469.38731358701</v>
      </c>
      <c r="BM49" s="215">
        <v>85799.981875095982</v>
      </c>
      <c r="BN49" s="193">
        <v>104945621.633838</v>
      </c>
      <c r="BO49" s="193">
        <v>58960693.136788897</v>
      </c>
      <c r="BP49" s="193">
        <v>45984928.497049101</v>
      </c>
      <c r="BQ49" s="219">
        <v>576273548.51709485</v>
      </c>
      <c r="BR49" s="219">
        <v>180186931.09183106</v>
      </c>
      <c r="BS49" s="219">
        <v>396086617.42526382</v>
      </c>
      <c r="BT49" s="216">
        <v>0</v>
      </c>
      <c r="BU49" s="216">
        <v>0</v>
      </c>
      <c r="BV49" s="216">
        <v>0</v>
      </c>
      <c r="BW49" s="217">
        <v>0</v>
      </c>
      <c r="BX49" s="217">
        <v>0</v>
      </c>
      <c r="BY49" s="217">
        <v>0</v>
      </c>
      <c r="BZ49" s="214">
        <v>0</v>
      </c>
      <c r="CA49" s="214">
        <v>0</v>
      </c>
      <c r="CB49" s="214">
        <v>0</v>
      </c>
      <c r="CC49" s="214">
        <v>0</v>
      </c>
      <c r="CD49" s="214">
        <v>0</v>
      </c>
      <c r="CE49" s="214">
        <v>0</v>
      </c>
      <c r="CF49" s="214">
        <v>0</v>
      </c>
      <c r="CG49" s="214">
        <v>0</v>
      </c>
      <c r="CH49" s="214">
        <v>0</v>
      </c>
      <c r="CI49" s="219">
        <v>576273548.51709485</v>
      </c>
      <c r="CJ49" s="219">
        <v>180186931.09183106</v>
      </c>
      <c r="CK49" s="219">
        <v>396086617.42526382</v>
      </c>
      <c r="CM49" s="221">
        <v>0</v>
      </c>
      <c r="CP49" s="219">
        <v>0</v>
      </c>
      <c r="CQ49" s="219">
        <v>0</v>
      </c>
      <c r="CR49" s="219">
        <v>0</v>
      </c>
      <c r="CT49" s="219">
        <v>573136566.76706171</v>
      </c>
      <c r="CU49" s="219">
        <v>177049949.34179801</v>
      </c>
      <c r="CV49" s="219">
        <v>396086617.42526382</v>
      </c>
      <c r="CX49" s="221">
        <v>7489042187.1400003</v>
      </c>
      <c r="CY49" s="33">
        <v>0</v>
      </c>
      <c r="CZ49" s="33">
        <v>0</v>
      </c>
      <c r="DA49" s="33">
        <v>0</v>
      </c>
      <c r="DB49" s="33">
        <v>0</v>
      </c>
      <c r="DC49" s="33">
        <v>0</v>
      </c>
      <c r="DD49" s="33">
        <v>0</v>
      </c>
      <c r="DE49" s="33">
        <v>0</v>
      </c>
    </row>
    <row r="50" spans="1:109" x14ac:dyDescent="0.35">
      <c r="A50">
        <v>2027</v>
      </c>
      <c r="B50" s="1">
        <v>46660</v>
      </c>
      <c r="C50" s="213">
        <v>215893907.02024901</v>
      </c>
      <c r="D50" s="214">
        <v>0</v>
      </c>
      <c r="E50" s="214">
        <v>215893907.02024901</v>
      </c>
      <c r="F50" s="191">
        <v>211082035.57434401</v>
      </c>
      <c r="G50" s="191">
        <v>78462117.405412197</v>
      </c>
      <c r="H50" s="191">
        <v>132619918.16893181</v>
      </c>
      <c r="I50" s="214">
        <v>32629393.440000001</v>
      </c>
      <c r="J50" s="214">
        <v>32629393.440000001</v>
      </c>
      <c r="K50" s="214">
        <v>0</v>
      </c>
      <c r="L50" s="215">
        <v>0</v>
      </c>
      <c r="M50" s="215">
        <v>0</v>
      </c>
      <c r="N50" s="215">
        <v>0</v>
      </c>
      <c r="O50" s="193">
        <v>0</v>
      </c>
      <c r="P50" s="193">
        <v>0</v>
      </c>
      <c r="Q50" s="193">
        <v>0</v>
      </c>
      <c r="R50" s="216">
        <v>0</v>
      </c>
      <c r="S50" s="216">
        <v>0</v>
      </c>
      <c r="T50" s="216">
        <v>0</v>
      </c>
      <c r="U50" s="217">
        <v>0</v>
      </c>
      <c r="V50" s="217">
        <v>0</v>
      </c>
      <c r="W50" s="217">
        <v>0</v>
      </c>
      <c r="X50" s="214">
        <v>0</v>
      </c>
      <c r="Y50" s="214">
        <v>0</v>
      </c>
      <c r="Z50" s="214">
        <v>0</v>
      </c>
      <c r="AA50" s="218">
        <v>0</v>
      </c>
      <c r="AB50" s="218">
        <v>0</v>
      </c>
      <c r="AC50" s="218">
        <v>0</v>
      </c>
      <c r="AD50" s="193">
        <v>0</v>
      </c>
      <c r="AE50" s="193">
        <v>0</v>
      </c>
      <c r="AF50" s="193">
        <v>0</v>
      </c>
      <c r="AG50" s="214">
        <v>0</v>
      </c>
      <c r="AH50" s="214">
        <v>0</v>
      </c>
      <c r="AI50" s="214">
        <v>0</v>
      </c>
      <c r="AJ50" s="191">
        <v>860562.800928051</v>
      </c>
      <c r="AK50" s="191">
        <v>860562.800928051</v>
      </c>
      <c r="AL50" s="191">
        <v>0</v>
      </c>
      <c r="AM50" s="215">
        <v>131480.38491337901</v>
      </c>
      <c r="AN50" s="215">
        <v>131480.38491337901</v>
      </c>
      <c r="AO50" s="215">
        <v>0</v>
      </c>
      <c r="AP50" s="193">
        <v>224822.24076555599</v>
      </c>
      <c r="AQ50" s="193">
        <v>224822.24076555599</v>
      </c>
      <c r="AR50" s="193">
        <v>0</v>
      </c>
      <c r="AS50" s="216">
        <v>1924976.4833861999</v>
      </c>
      <c r="AT50" s="216">
        <v>1924976.4833861999</v>
      </c>
      <c r="AU50" s="216">
        <v>0</v>
      </c>
      <c r="AV50" s="217">
        <v>0</v>
      </c>
      <c r="AW50" s="217">
        <v>0</v>
      </c>
      <c r="AX50" s="217">
        <v>0</v>
      </c>
      <c r="AY50" s="214">
        <v>0</v>
      </c>
      <c r="AZ50" s="214">
        <v>0</v>
      </c>
      <c r="BA50" s="214">
        <v>0</v>
      </c>
      <c r="BB50" s="218">
        <v>0</v>
      </c>
      <c r="BC50" s="218">
        <v>0</v>
      </c>
      <c r="BD50" s="218">
        <v>0</v>
      </c>
      <c r="BE50" s="214">
        <v>519928.03694182599</v>
      </c>
      <c r="BF50" s="214">
        <v>389584.81468233798</v>
      </c>
      <c r="BG50" s="214">
        <v>130343.22225948801</v>
      </c>
      <c r="BH50" s="191">
        <v>853782.51445245196</v>
      </c>
      <c r="BI50" s="191">
        <v>640746.40499842598</v>
      </c>
      <c r="BJ50" s="191">
        <v>213036.10945402598</v>
      </c>
      <c r="BK50" s="215">
        <v>488822.62848992203</v>
      </c>
      <c r="BL50" s="215">
        <v>409427.00695147901</v>
      </c>
      <c r="BM50" s="215">
        <v>79395.621538443025</v>
      </c>
      <c r="BN50" s="193">
        <v>0</v>
      </c>
      <c r="BO50" s="193">
        <v>0</v>
      </c>
      <c r="BP50" s="193">
        <v>0</v>
      </c>
      <c r="BQ50" s="219">
        <v>464609711.12447047</v>
      </c>
      <c r="BR50" s="219">
        <v>115673110.98203763</v>
      </c>
      <c r="BS50" s="219">
        <v>348936600.14243281</v>
      </c>
      <c r="BT50" s="216">
        <v>0</v>
      </c>
      <c r="BU50" s="216">
        <v>0</v>
      </c>
      <c r="BV50" s="216">
        <v>0</v>
      </c>
      <c r="BW50" s="217">
        <v>0</v>
      </c>
      <c r="BX50" s="217">
        <v>0</v>
      </c>
      <c r="BY50" s="217">
        <v>0</v>
      </c>
      <c r="BZ50" s="214">
        <v>0</v>
      </c>
      <c r="CA50" s="214">
        <v>0</v>
      </c>
      <c r="CB50" s="214">
        <v>0</v>
      </c>
      <c r="CC50" s="214">
        <v>0</v>
      </c>
      <c r="CD50" s="214">
        <v>0</v>
      </c>
      <c r="CE50" s="214">
        <v>0</v>
      </c>
      <c r="CF50" s="214">
        <v>0</v>
      </c>
      <c r="CG50" s="214">
        <v>0</v>
      </c>
      <c r="CH50" s="214">
        <v>0</v>
      </c>
      <c r="CI50" s="219">
        <v>464609711.12447047</v>
      </c>
      <c r="CJ50" s="219">
        <v>115673110.98203763</v>
      </c>
      <c r="CK50" s="219">
        <v>348936600.14243281</v>
      </c>
      <c r="CM50" s="221">
        <v>0</v>
      </c>
      <c r="CP50" s="219">
        <v>0</v>
      </c>
      <c r="CQ50" s="219">
        <v>0</v>
      </c>
      <c r="CR50" s="219">
        <v>0</v>
      </c>
      <c r="CT50" s="219">
        <v>461467869.21447724</v>
      </c>
      <c r="CU50" s="219">
        <v>112531269.07204443</v>
      </c>
      <c r="CV50" s="219">
        <v>348936600.14243281</v>
      </c>
      <c r="CX50" s="221">
        <v>7433097272.4000006</v>
      </c>
      <c r="CY50" s="33">
        <v>0</v>
      </c>
      <c r="CZ50" s="33">
        <v>0</v>
      </c>
      <c r="DA50" s="33">
        <v>0</v>
      </c>
      <c r="DB50" s="33">
        <v>0</v>
      </c>
      <c r="DC50" s="33">
        <v>0</v>
      </c>
      <c r="DD50" s="33">
        <v>0</v>
      </c>
      <c r="DE50" s="33">
        <v>0</v>
      </c>
    </row>
    <row r="51" spans="1:109" x14ac:dyDescent="0.35">
      <c r="A51">
        <v>2027</v>
      </c>
      <c r="B51" s="1">
        <v>46691</v>
      </c>
      <c r="C51" s="213">
        <v>216759321.21798599</v>
      </c>
      <c r="D51" s="214">
        <v>0</v>
      </c>
      <c r="E51" s="214">
        <v>216759321.21798599</v>
      </c>
      <c r="F51" s="191">
        <v>213461780.63620999</v>
      </c>
      <c r="G51" s="191">
        <v>79748209.289772093</v>
      </c>
      <c r="H51" s="191">
        <v>133713571.3464379</v>
      </c>
      <c r="I51" s="214">
        <v>138557161.50999999</v>
      </c>
      <c r="J51" s="214">
        <v>138557161.50999999</v>
      </c>
      <c r="K51" s="214">
        <v>0</v>
      </c>
      <c r="L51" s="215">
        <v>0</v>
      </c>
      <c r="M51" s="215">
        <v>0</v>
      </c>
      <c r="N51" s="215">
        <v>0</v>
      </c>
      <c r="O51" s="193">
        <v>0</v>
      </c>
      <c r="P51" s="193">
        <v>0</v>
      </c>
      <c r="Q51" s="193">
        <v>0</v>
      </c>
      <c r="R51" s="216">
        <v>0</v>
      </c>
      <c r="S51" s="216">
        <v>0</v>
      </c>
      <c r="T51" s="216">
        <v>0</v>
      </c>
      <c r="U51" s="217">
        <v>0</v>
      </c>
      <c r="V51" s="217">
        <v>0</v>
      </c>
      <c r="W51" s="217">
        <v>0</v>
      </c>
      <c r="X51" s="214">
        <v>0</v>
      </c>
      <c r="Y51" s="214">
        <v>0</v>
      </c>
      <c r="Z51" s="214">
        <v>0</v>
      </c>
      <c r="AA51" s="218">
        <v>0</v>
      </c>
      <c r="AB51" s="218">
        <v>0</v>
      </c>
      <c r="AC51" s="218">
        <v>0</v>
      </c>
      <c r="AD51" s="193">
        <v>0</v>
      </c>
      <c r="AE51" s="193">
        <v>0</v>
      </c>
      <c r="AF51" s="193">
        <v>0</v>
      </c>
      <c r="AG51" s="214">
        <v>0</v>
      </c>
      <c r="AH51" s="214">
        <v>0</v>
      </c>
      <c r="AI51" s="214">
        <v>0</v>
      </c>
      <c r="AJ51" s="191">
        <v>863842.54700497095</v>
      </c>
      <c r="AK51" s="191">
        <v>863842.54700497095</v>
      </c>
      <c r="AL51" s="191">
        <v>0</v>
      </c>
      <c r="AM51" s="215">
        <v>131981.478239916</v>
      </c>
      <c r="AN51" s="215">
        <v>131981.478239916</v>
      </c>
      <c r="AO51" s="215">
        <v>0</v>
      </c>
      <c r="AP51" s="193">
        <v>225669.32966310999</v>
      </c>
      <c r="AQ51" s="193">
        <v>225669.32966310999</v>
      </c>
      <c r="AR51" s="193">
        <v>0</v>
      </c>
      <c r="AS51" s="216">
        <v>1924976.4833861999</v>
      </c>
      <c r="AT51" s="216">
        <v>1924976.4833861999</v>
      </c>
      <c r="AU51" s="216">
        <v>0</v>
      </c>
      <c r="AV51" s="217">
        <v>0</v>
      </c>
      <c r="AW51" s="217">
        <v>0</v>
      </c>
      <c r="AX51" s="217">
        <v>0</v>
      </c>
      <c r="AY51" s="214">
        <v>0</v>
      </c>
      <c r="AZ51" s="214">
        <v>0</v>
      </c>
      <c r="BA51" s="214">
        <v>0</v>
      </c>
      <c r="BB51" s="218">
        <v>13408760.327399701</v>
      </c>
      <c r="BC51" s="218">
        <v>7950000</v>
      </c>
      <c r="BD51" s="218">
        <v>5458760.3273997009</v>
      </c>
      <c r="BE51" s="214">
        <v>520490.585040943</v>
      </c>
      <c r="BF51" s="214">
        <v>391895.68465373199</v>
      </c>
      <c r="BG51" s="214">
        <v>128594.900387211</v>
      </c>
      <c r="BH51" s="191">
        <v>855152.00641339005</v>
      </c>
      <c r="BI51" s="191">
        <v>644547.07065783301</v>
      </c>
      <c r="BJ51" s="191">
        <v>210604.93575555703</v>
      </c>
      <c r="BK51" s="215">
        <v>490567.96749074198</v>
      </c>
      <c r="BL51" s="215">
        <v>412342.52605492802</v>
      </c>
      <c r="BM51" s="215">
        <v>78225.441435813962</v>
      </c>
      <c r="BN51" s="193">
        <v>0</v>
      </c>
      <c r="BO51" s="193">
        <v>0</v>
      </c>
      <c r="BP51" s="193">
        <v>0</v>
      </c>
      <c r="BQ51" s="219">
        <v>587199704.08883488</v>
      </c>
      <c r="BR51" s="219">
        <v>230850625.91943273</v>
      </c>
      <c r="BS51" s="219">
        <v>356349078.16940224</v>
      </c>
      <c r="BT51" s="216">
        <v>0</v>
      </c>
      <c r="BU51" s="216">
        <v>0</v>
      </c>
      <c r="BV51" s="216">
        <v>0</v>
      </c>
      <c r="BW51" s="217">
        <v>0</v>
      </c>
      <c r="BX51" s="217">
        <v>0</v>
      </c>
      <c r="BY51" s="217">
        <v>0</v>
      </c>
      <c r="BZ51" s="214">
        <v>0</v>
      </c>
      <c r="CA51" s="214">
        <v>0</v>
      </c>
      <c r="CB51" s="214">
        <v>0</v>
      </c>
      <c r="CC51" s="214">
        <v>0</v>
      </c>
      <c r="CD51" s="214">
        <v>0</v>
      </c>
      <c r="CE51" s="214">
        <v>0</v>
      </c>
      <c r="CF51" s="214">
        <v>0</v>
      </c>
      <c r="CG51" s="214">
        <v>0</v>
      </c>
      <c r="CH51" s="214">
        <v>0</v>
      </c>
      <c r="CI51" s="219">
        <v>587199704.08883488</v>
      </c>
      <c r="CJ51" s="219">
        <v>230850625.91943273</v>
      </c>
      <c r="CK51" s="219">
        <v>356349078.16940224</v>
      </c>
      <c r="CM51" s="221">
        <v>0</v>
      </c>
      <c r="CP51" s="219">
        <v>0</v>
      </c>
      <c r="CQ51" s="219">
        <v>0</v>
      </c>
      <c r="CR51" s="219">
        <v>0</v>
      </c>
      <c r="CT51" s="219">
        <v>584053234.25054073</v>
      </c>
      <c r="CU51" s="219">
        <v>227704156.08113855</v>
      </c>
      <c r="CV51" s="219">
        <v>356349078.16940224</v>
      </c>
      <c r="CX51" s="221">
        <v>7436044836.1999998</v>
      </c>
      <c r="CY51" s="33">
        <v>0</v>
      </c>
      <c r="CZ51" s="33">
        <v>0</v>
      </c>
      <c r="DA51" s="33">
        <v>0</v>
      </c>
      <c r="DB51" s="33">
        <v>0</v>
      </c>
      <c r="DC51" s="33">
        <v>0</v>
      </c>
      <c r="DD51" s="33">
        <v>0</v>
      </c>
      <c r="DE51" s="33">
        <v>0</v>
      </c>
    </row>
    <row r="52" spans="1:109" x14ac:dyDescent="0.35">
      <c r="A52">
        <v>2027</v>
      </c>
      <c r="B52" s="1">
        <v>46721</v>
      </c>
      <c r="C52" s="213">
        <v>217656455.12326699</v>
      </c>
      <c r="D52" s="214">
        <v>0</v>
      </c>
      <c r="E52" s="214">
        <v>217656455.12326699</v>
      </c>
      <c r="F52" s="191">
        <v>215423768.399275</v>
      </c>
      <c r="G52" s="191">
        <v>80596874.048545495</v>
      </c>
      <c r="H52" s="191">
        <v>134826894.35072953</v>
      </c>
      <c r="I52" s="214">
        <v>48393662.140000001</v>
      </c>
      <c r="J52" s="214">
        <v>48393662.140000001</v>
      </c>
      <c r="K52" s="214">
        <v>0</v>
      </c>
      <c r="L52" s="215">
        <v>0</v>
      </c>
      <c r="M52" s="215">
        <v>0</v>
      </c>
      <c r="N52" s="215">
        <v>0</v>
      </c>
      <c r="O52" s="193">
        <v>0</v>
      </c>
      <c r="P52" s="193">
        <v>0</v>
      </c>
      <c r="Q52" s="193">
        <v>0</v>
      </c>
      <c r="R52" s="216">
        <v>0</v>
      </c>
      <c r="S52" s="216">
        <v>0</v>
      </c>
      <c r="T52" s="216">
        <v>0</v>
      </c>
      <c r="U52" s="217">
        <v>0</v>
      </c>
      <c r="V52" s="217">
        <v>0</v>
      </c>
      <c r="W52" s="217">
        <v>0</v>
      </c>
      <c r="X52" s="214">
        <v>0</v>
      </c>
      <c r="Y52" s="214">
        <v>0</v>
      </c>
      <c r="Z52" s="214">
        <v>0</v>
      </c>
      <c r="AA52" s="218">
        <v>0</v>
      </c>
      <c r="AB52" s="218">
        <v>0</v>
      </c>
      <c r="AC52" s="218">
        <v>0</v>
      </c>
      <c r="AD52" s="193">
        <v>0</v>
      </c>
      <c r="AE52" s="193">
        <v>0</v>
      </c>
      <c r="AF52" s="193">
        <v>0</v>
      </c>
      <c r="AG52" s="214">
        <v>0</v>
      </c>
      <c r="AH52" s="214">
        <v>0</v>
      </c>
      <c r="AI52" s="214">
        <v>0</v>
      </c>
      <c r="AJ52" s="191">
        <v>867122.29308189102</v>
      </c>
      <c r="AK52" s="191">
        <v>867122.29308189102</v>
      </c>
      <c r="AL52" s="191">
        <v>0</v>
      </c>
      <c r="AM52" s="215">
        <v>132482.57156645399</v>
      </c>
      <c r="AN52" s="215">
        <v>132482.57156645399</v>
      </c>
      <c r="AO52" s="215">
        <v>0</v>
      </c>
      <c r="AP52" s="193">
        <v>226516.41856066501</v>
      </c>
      <c r="AQ52" s="193">
        <v>226516.41856066501</v>
      </c>
      <c r="AR52" s="193">
        <v>0</v>
      </c>
      <c r="AS52" s="216">
        <v>1924976.4833861999</v>
      </c>
      <c r="AT52" s="216">
        <v>1924976.4833861999</v>
      </c>
      <c r="AU52" s="216">
        <v>0</v>
      </c>
      <c r="AV52" s="217">
        <v>0</v>
      </c>
      <c r="AW52" s="217">
        <v>0</v>
      </c>
      <c r="AX52" s="217">
        <v>0</v>
      </c>
      <c r="AY52" s="214">
        <v>12377528.8727719</v>
      </c>
      <c r="AZ52" s="214">
        <v>10772409.081266699</v>
      </c>
      <c r="BA52" s="214">
        <v>1605119.7915052008</v>
      </c>
      <c r="BB52" s="218">
        <v>0</v>
      </c>
      <c r="BC52" s="218">
        <v>0</v>
      </c>
      <c r="BD52" s="218">
        <v>0</v>
      </c>
      <c r="BE52" s="214">
        <v>529525.21811368305</v>
      </c>
      <c r="BF52" s="214">
        <v>394220.26183296298</v>
      </c>
      <c r="BG52" s="214">
        <v>135304.95628072007</v>
      </c>
      <c r="BH52" s="191">
        <v>870425.88081089198</v>
      </c>
      <c r="BI52" s="191">
        <v>648370.28043039003</v>
      </c>
      <c r="BJ52" s="191">
        <v>222055.60038050194</v>
      </c>
      <c r="BK52" s="215">
        <v>496711.89781012898</v>
      </c>
      <c r="BL52" s="215">
        <v>415279.89918548998</v>
      </c>
      <c r="BM52" s="215">
        <v>81431.998624639004</v>
      </c>
      <c r="BN52" s="193">
        <v>0</v>
      </c>
      <c r="BO52" s="193">
        <v>0</v>
      </c>
      <c r="BP52" s="193">
        <v>0</v>
      </c>
      <c r="BQ52" s="219">
        <v>498899175.29864383</v>
      </c>
      <c r="BR52" s="219">
        <v>144371913.47785622</v>
      </c>
      <c r="BS52" s="219">
        <v>354527261.82078755</v>
      </c>
      <c r="BT52" s="216">
        <v>0</v>
      </c>
      <c r="BU52" s="216">
        <v>0</v>
      </c>
      <c r="BV52" s="216">
        <v>0</v>
      </c>
      <c r="BW52" s="217">
        <v>0</v>
      </c>
      <c r="BX52" s="217">
        <v>0</v>
      </c>
      <c r="BY52" s="217">
        <v>0</v>
      </c>
      <c r="BZ52" s="214">
        <v>0</v>
      </c>
      <c r="CA52" s="214">
        <v>0</v>
      </c>
      <c r="CB52" s="214">
        <v>0</v>
      </c>
      <c r="CC52" s="214">
        <v>0</v>
      </c>
      <c r="CD52" s="214">
        <v>0</v>
      </c>
      <c r="CE52" s="214">
        <v>0</v>
      </c>
      <c r="CF52" s="214">
        <v>0</v>
      </c>
      <c r="CG52" s="214">
        <v>0</v>
      </c>
      <c r="CH52" s="214">
        <v>0</v>
      </c>
      <c r="CI52" s="219">
        <v>498899175.29864383</v>
      </c>
      <c r="CJ52" s="219">
        <v>144371913.47785622</v>
      </c>
      <c r="CK52" s="219">
        <v>354527261.82078755</v>
      </c>
      <c r="CM52" s="221">
        <v>0</v>
      </c>
      <c r="CP52" s="219">
        <v>0</v>
      </c>
      <c r="CQ52" s="219">
        <v>0</v>
      </c>
      <c r="CR52" s="219">
        <v>0</v>
      </c>
      <c r="CT52" s="219">
        <v>495748077.53204858</v>
      </c>
      <c r="CU52" s="219">
        <v>141220815.711261</v>
      </c>
      <c r="CV52" s="219">
        <v>354527261.82078755</v>
      </c>
      <c r="CX52" s="221">
        <v>7431045994.0299997</v>
      </c>
      <c r="CY52" s="33">
        <v>0</v>
      </c>
      <c r="CZ52" s="33">
        <v>0</v>
      </c>
      <c r="DA52" s="33">
        <v>0</v>
      </c>
      <c r="DB52" s="33">
        <v>0</v>
      </c>
      <c r="DC52" s="33">
        <v>0</v>
      </c>
      <c r="DD52" s="33">
        <v>0</v>
      </c>
      <c r="DE52" s="33">
        <v>0</v>
      </c>
    </row>
    <row r="53" spans="1:109" x14ac:dyDescent="0.35">
      <c r="A53">
        <v>2027</v>
      </c>
      <c r="B53" s="1">
        <v>46752</v>
      </c>
      <c r="C53" s="213">
        <v>218378985.35278699</v>
      </c>
      <c r="D53" s="214">
        <v>0</v>
      </c>
      <c r="E53" s="214">
        <v>218378985.35278699</v>
      </c>
      <c r="F53" s="191">
        <v>217609657.35699099</v>
      </c>
      <c r="G53" s="191">
        <v>81759627.501598999</v>
      </c>
      <c r="H53" s="191">
        <v>135850029.85539198</v>
      </c>
      <c r="I53" s="214">
        <v>120625028.3</v>
      </c>
      <c r="J53" s="214">
        <v>120625028.3</v>
      </c>
      <c r="K53" s="214">
        <v>0</v>
      </c>
      <c r="L53" s="215">
        <v>0</v>
      </c>
      <c r="M53" s="215">
        <v>0</v>
      </c>
      <c r="N53" s="215">
        <v>0</v>
      </c>
      <c r="O53" s="193">
        <v>0</v>
      </c>
      <c r="P53" s="193">
        <v>0</v>
      </c>
      <c r="Q53" s="193">
        <v>0</v>
      </c>
      <c r="R53" s="216">
        <v>0</v>
      </c>
      <c r="S53" s="216">
        <v>0</v>
      </c>
      <c r="T53" s="216">
        <v>0</v>
      </c>
      <c r="U53" s="217">
        <v>0</v>
      </c>
      <c r="V53" s="217">
        <v>0</v>
      </c>
      <c r="W53" s="217">
        <v>0</v>
      </c>
      <c r="X53" s="214">
        <v>0</v>
      </c>
      <c r="Y53" s="214">
        <v>0</v>
      </c>
      <c r="Z53" s="214">
        <v>0</v>
      </c>
      <c r="AA53" s="218">
        <v>0</v>
      </c>
      <c r="AB53" s="218">
        <v>0</v>
      </c>
      <c r="AC53" s="218">
        <v>0</v>
      </c>
      <c r="AD53" s="193">
        <v>0</v>
      </c>
      <c r="AE53" s="193">
        <v>0</v>
      </c>
      <c r="AF53" s="193">
        <v>0</v>
      </c>
      <c r="AG53" s="214">
        <v>0</v>
      </c>
      <c r="AH53" s="214">
        <v>0</v>
      </c>
      <c r="AI53" s="214">
        <v>0</v>
      </c>
      <c r="AJ53" s="191">
        <v>870895.94641449698</v>
      </c>
      <c r="AK53" s="191">
        <v>870895.94641449698</v>
      </c>
      <c r="AL53" s="191">
        <v>0</v>
      </c>
      <c r="AM53" s="215">
        <v>133059.12610979</v>
      </c>
      <c r="AN53" s="215">
        <v>133059.12610979</v>
      </c>
      <c r="AO53" s="215">
        <v>0</v>
      </c>
      <c r="AP53" s="193">
        <v>227491.073234015</v>
      </c>
      <c r="AQ53" s="193">
        <v>227491.073234015</v>
      </c>
      <c r="AR53" s="193">
        <v>0</v>
      </c>
      <c r="AS53" s="216">
        <v>1924976.4833861999</v>
      </c>
      <c r="AT53" s="216">
        <v>1924976.4833861999</v>
      </c>
      <c r="AU53" s="216">
        <v>0</v>
      </c>
      <c r="AV53" s="217">
        <v>0</v>
      </c>
      <c r="AW53" s="217">
        <v>0</v>
      </c>
      <c r="AX53" s="217">
        <v>0</v>
      </c>
      <c r="AY53" s="214">
        <v>0</v>
      </c>
      <c r="AZ53" s="214">
        <v>0</v>
      </c>
      <c r="BA53" s="214">
        <v>0</v>
      </c>
      <c r="BB53" s="218">
        <v>0</v>
      </c>
      <c r="BC53" s="218">
        <v>0</v>
      </c>
      <c r="BD53" s="218">
        <v>0</v>
      </c>
      <c r="BE53" s="214">
        <v>517400.33254667697</v>
      </c>
      <c r="BF53" s="214">
        <v>396558.62752600899</v>
      </c>
      <c r="BG53" s="214">
        <v>120841.70502066799</v>
      </c>
      <c r="BH53" s="191">
        <v>850976.00445868704</v>
      </c>
      <c r="BI53" s="191">
        <v>652216.16803926195</v>
      </c>
      <c r="BJ53" s="191">
        <v>198759.83641942509</v>
      </c>
      <c r="BK53" s="215">
        <v>491968.24026594195</v>
      </c>
      <c r="BL53" s="215">
        <v>418443.37565245596</v>
      </c>
      <c r="BM53" s="215">
        <v>73524.864613485988</v>
      </c>
      <c r="BN53" s="193">
        <v>0</v>
      </c>
      <c r="BO53" s="193">
        <v>0</v>
      </c>
      <c r="BP53" s="193">
        <v>0</v>
      </c>
      <c r="BQ53" s="219">
        <v>561630438.21619368</v>
      </c>
      <c r="BR53" s="219">
        <v>207008296.60196123</v>
      </c>
      <c r="BS53" s="219">
        <v>354622141.61423254</v>
      </c>
      <c r="BT53" s="216">
        <v>8373038.9846366504</v>
      </c>
      <c r="BU53" s="216">
        <v>0</v>
      </c>
      <c r="BV53" s="216">
        <v>8373038.9846366504</v>
      </c>
      <c r="BW53" s="217">
        <v>1702663.08323221</v>
      </c>
      <c r="BX53" s="217">
        <v>0</v>
      </c>
      <c r="BY53" s="217">
        <v>1702663.08323221</v>
      </c>
      <c r="BZ53" s="214">
        <v>275430867.38385803</v>
      </c>
      <c r="CA53" s="214">
        <v>150000000</v>
      </c>
      <c r="CB53" s="214">
        <v>125430867.38385803</v>
      </c>
      <c r="CC53" s="214">
        <v>70846890.121762097</v>
      </c>
      <c r="CD53" s="214">
        <v>29782169.590624999</v>
      </c>
      <c r="CE53" s="214">
        <v>41064720.531137094</v>
      </c>
      <c r="CF53" s="214">
        <v>4186519.4923183201</v>
      </c>
      <c r="CG53" s="214">
        <v>0</v>
      </c>
      <c r="CH53" s="214">
        <v>4186519.4923183201</v>
      </c>
      <c r="CI53" s="219">
        <v>922170417.2820009</v>
      </c>
      <c r="CJ53" s="219">
        <v>386790466.19258624</v>
      </c>
      <c r="CK53" s="219">
        <v>535379951.08941489</v>
      </c>
      <c r="CM53" s="221">
        <v>0</v>
      </c>
      <c r="CP53" s="219">
        <v>0</v>
      </c>
      <c r="CQ53" s="219">
        <v>0</v>
      </c>
      <c r="CR53" s="219">
        <v>0</v>
      </c>
      <c r="CT53" s="219">
        <v>558474015.58704925</v>
      </c>
      <c r="CU53" s="219">
        <v>203851873.97281674</v>
      </c>
      <c r="CV53" s="219">
        <v>354622141.61423254</v>
      </c>
      <c r="CX53" s="221">
        <v>7434000750.25</v>
      </c>
      <c r="CY53" s="33">
        <v>0</v>
      </c>
      <c r="CZ53" s="33">
        <v>0</v>
      </c>
      <c r="DA53" s="33">
        <v>0</v>
      </c>
      <c r="DB53" s="33">
        <v>79500000</v>
      </c>
      <c r="DC53" s="33">
        <v>0</v>
      </c>
      <c r="DD53" s="33">
        <v>0</v>
      </c>
      <c r="DE53" s="33">
        <v>0</v>
      </c>
    </row>
    <row r="54" spans="1:109" x14ac:dyDescent="0.35">
      <c r="A54">
        <v>2028</v>
      </c>
      <c r="B54" s="1">
        <v>46783</v>
      </c>
      <c r="C54" s="213">
        <v>262948061.73538101</v>
      </c>
      <c r="D54" s="214">
        <v>42343551.535231002</v>
      </c>
      <c r="E54" s="214">
        <v>220604510.20015001</v>
      </c>
      <c r="F54" s="191">
        <v>219523016.42597899</v>
      </c>
      <c r="G54" s="191">
        <v>82645234.125729099</v>
      </c>
      <c r="H54" s="191">
        <v>136877782.30024987</v>
      </c>
      <c r="I54" s="214">
        <v>48040649.729999997</v>
      </c>
      <c r="J54" s="214">
        <v>48040649.729999997</v>
      </c>
      <c r="K54" s="214">
        <v>0</v>
      </c>
      <c r="L54" s="215">
        <v>0</v>
      </c>
      <c r="M54" s="215">
        <v>0</v>
      </c>
      <c r="N54" s="215">
        <v>0</v>
      </c>
      <c r="O54" s="193">
        <v>0</v>
      </c>
      <c r="P54" s="193">
        <v>0</v>
      </c>
      <c r="Q54" s="193">
        <v>0</v>
      </c>
      <c r="R54" s="216">
        <v>0</v>
      </c>
      <c r="S54" s="216">
        <v>0</v>
      </c>
      <c r="T54" s="216">
        <v>0</v>
      </c>
      <c r="U54" s="217">
        <v>0</v>
      </c>
      <c r="V54" s="217">
        <v>0</v>
      </c>
      <c r="W54" s="217">
        <v>0</v>
      </c>
      <c r="X54" s="214">
        <v>0</v>
      </c>
      <c r="Y54" s="214">
        <v>0</v>
      </c>
      <c r="Z54" s="214">
        <v>0</v>
      </c>
      <c r="AA54" s="218">
        <v>0</v>
      </c>
      <c r="AB54" s="218">
        <v>0</v>
      </c>
      <c r="AC54" s="218">
        <v>0</v>
      </c>
      <c r="AD54" s="193">
        <v>0</v>
      </c>
      <c r="AE54" s="193">
        <v>0</v>
      </c>
      <c r="AF54" s="193">
        <v>0</v>
      </c>
      <c r="AG54" s="214">
        <v>0</v>
      </c>
      <c r="AH54" s="214">
        <v>0</v>
      </c>
      <c r="AI54" s="214">
        <v>0</v>
      </c>
      <c r="AJ54" s="191">
        <v>874368.03764230595</v>
      </c>
      <c r="AK54" s="191">
        <v>874368.03764230595</v>
      </c>
      <c r="AL54" s="191">
        <v>0</v>
      </c>
      <c r="AM54" s="215">
        <v>133589.606733161</v>
      </c>
      <c r="AN54" s="215">
        <v>133589.606733161</v>
      </c>
      <c r="AO54" s="215">
        <v>0</v>
      </c>
      <c r="AP54" s="193">
        <v>228387.840807295</v>
      </c>
      <c r="AQ54" s="193">
        <v>228387.840807295</v>
      </c>
      <c r="AR54" s="193">
        <v>0</v>
      </c>
      <c r="AS54" s="216">
        <v>2000050.5662382599</v>
      </c>
      <c r="AT54" s="216">
        <v>2000050.5662382599</v>
      </c>
      <c r="AU54" s="216">
        <v>0</v>
      </c>
      <c r="AV54" s="217">
        <v>0</v>
      </c>
      <c r="AW54" s="217">
        <v>0</v>
      </c>
      <c r="AX54" s="217">
        <v>0</v>
      </c>
      <c r="AY54" s="214">
        <v>0</v>
      </c>
      <c r="AZ54" s="214">
        <v>0</v>
      </c>
      <c r="BA54" s="214">
        <v>0</v>
      </c>
      <c r="BB54" s="218">
        <v>0</v>
      </c>
      <c r="BC54" s="218">
        <v>0</v>
      </c>
      <c r="BD54" s="218">
        <v>0</v>
      </c>
      <c r="BE54" s="214">
        <v>534472.27294780698</v>
      </c>
      <c r="BF54" s="214">
        <v>398911.74379403802</v>
      </c>
      <c r="BG54" s="214">
        <v>135560.52915376896</v>
      </c>
      <c r="BH54" s="191">
        <v>879551.93850160704</v>
      </c>
      <c r="BI54" s="191">
        <v>656086.31577721203</v>
      </c>
      <c r="BJ54" s="191">
        <v>223465.62272439501</v>
      </c>
      <c r="BK54" s="215">
        <v>503582.77700146497</v>
      </c>
      <c r="BL54" s="215">
        <v>421508.417049971</v>
      </c>
      <c r="BM54" s="215">
        <v>82074.359951493971</v>
      </c>
      <c r="BN54" s="193">
        <v>0</v>
      </c>
      <c r="BO54" s="193">
        <v>0</v>
      </c>
      <c r="BP54" s="193">
        <v>0</v>
      </c>
      <c r="BQ54" s="219">
        <v>535665730.93123192</v>
      </c>
      <c r="BR54" s="219">
        <v>177742337.91900232</v>
      </c>
      <c r="BS54" s="219">
        <v>357923393.01222956</v>
      </c>
      <c r="BT54" s="216">
        <v>0</v>
      </c>
      <c r="BU54" s="216">
        <v>0</v>
      </c>
      <c r="BV54" s="216">
        <v>0</v>
      </c>
      <c r="BW54" s="217">
        <v>0</v>
      </c>
      <c r="BX54" s="217">
        <v>0</v>
      </c>
      <c r="BY54" s="217">
        <v>0</v>
      </c>
      <c r="BZ54" s="214">
        <v>0</v>
      </c>
      <c r="CA54" s="214">
        <v>0</v>
      </c>
      <c r="CB54" s="214">
        <v>0</v>
      </c>
      <c r="CC54" s="214">
        <v>0</v>
      </c>
      <c r="CD54" s="214">
        <v>0</v>
      </c>
      <c r="CE54" s="214">
        <v>0</v>
      </c>
      <c r="CF54" s="214">
        <v>0</v>
      </c>
      <c r="CG54" s="214">
        <v>0</v>
      </c>
      <c r="CH54" s="214">
        <v>0</v>
      </c>
      <c r="CI54" s="219">
        <v>535665730.93123192</v>
      </c>
      <c r="CJ54" s="219">
        <v>177742337.91900232</v>
      </c>
      <c r="CK54" s="219">
        <v>357923393.01222956</v>
      </c>
      <c r="CM54" s="221">
        <v>0</v>
      </c>
      <c r="CP54" s="219">
        <v>0</v>
      </c>
      <c r="CQ54" s="219">
        <v>0</v>
      </c>
      <c r="CR54" s="219">
        <v>0</v>
      </c>
      <c r="CT54" s="219">
        <v>532429334.87981087</v>
      </c>
      <c r="CU54" s="219">
        <v>174505941.86758131</v>
      </c>
      <c r="CV54" s="219">
        <v>357923393.01222956</v>
      </c>
      <c r="CX54" s="221">
        <v>7336676939.6599998</v>
      </c>
      <c r="CY54" s="33">
        <v>0</v>
      </c>
      <c r="CZ54" s="33">
        <v>0</v>
      </c>
      <c r="DA54" s="33">
        <v>0</v>
      </c>
      <c r="DB54" s="33">
        <v>0</v>
      </c>
      <c r="DC54" s="33">
        <v>0</v>
      </c>
      <c r="DD54" s="33">
        <v>0</v>
      </c>
      <c r="DE54" s="33">
        <v>0</v>
      </c>
    </row>
    <row r="55" spans="1:109" x14ac:dyDescent="0.35">
      <c r="A55">
        <v>2028</v>
      </c>
      <c r="B55" s="1">
        <v>46812</v>
      </c>
      <c r="C55" s="213">
        <v>264215247.183716</v>
      </c>
      <c r="D55" s="214">
        <v>43087712.175529502</v>
      </c>
      <c r="E55" s="214">
        <v>221127535.00818649</v>
      </c>
      <c r="F55" s="191">
        <v>221367908.13835499</v>
      </c>
      <c r="G55" s="191">
        <v>83588236.713198498</v>
      </c>
      <c r="H55" s="191">
        <v>137779671.42515647</v>
      </c>
      <c r="I55" s="214">
        <v>57875261.420000002</v>
      </c>
      <c r="J55" s="214">
        <v>57875261.420000002</v>
      </c>
      <c r="K55" s="214">
        <v>0</v>
      </c>
      <c r="L55" s="215">
        <v>0</v>
      </c>
      <c r="M55" s="215">
        <v>0</v>
      </c>
      <c r="N55" s="215">
        <v>0</v>
      </c>
      <c r="O55" s="193">
        <v>0</v>
      </c>
      <c r="P55" s="193">
        <v>0</v>
      </c>
      <c r="Q55" s="193">
        <v>0</v>
      </c>
      <c r="R55" s="216">
        <v>0</v>
      </c>
      <c r="S55" s="216">
        <v>0</v>
      </c>
      <c r="T55" s="216">
        <v>0</v>
      </c>
      <c r="U55" s="217">
        <v>0</v>
      </c>
      <c r="V55" s="217">
        <v>0</v>
      </c>
      <c r="W55" s="217">
        <v>0</v>
      </c>
      <c r="X55" s="214">
        <v>0</v>
      </c>
      <c r="Y55" s="214">
        <v>0</v>
      </c>
      <c r="Z55" s="214">
        <v>0</v>
      </c>
      <c r="AA55" s="218">
        <v>0</v>
      </c>
      <c r="AB55" s="218">
        <v>0</v>
      </c>
      <c r="AC55" s="218">
        <v>0</v>
      </c>
      <c r="AD55" s="193">
        <v>0</v>
      </c>
      <c r="AE55" s="193">
        <v>0</v>
      </c>
      <c r="AF55" s="193">
        <v>0</v>
      </c>
      <c r="AG55" s="214">
        <v>0</v>
      </c>
      <c r="AH55" s="214">
        <v>0</v>
      </c>
      <c r="AI55" s="214">
        <v>0</v>
      </c>
      <c r="AJ55" s="191">
        <v>877508.36522114999</v>
      </c>
      <c r="AK55" s="191">
        <v>877508.36522114999</v>
      </c>
      <c r="AL55" s="191">
        <v>0</v>
      </c>
      <c r="AM55" s="215">
        <v>134069.39911830201</v>
      </c>
      <c r="AN55" s="215">
        <v>134069.39911830201</v>
      </c>
      <c r="AO55" s="215">
        <v>0</v>
      </c>
      <c r="AP55" s="193">
        <v>229198.92086176699</v>
      </c>
      <c r="AQ55" s="193">
        <v>229198.92086176699</v>
      </c>
      <c r="AR55" s="193">
        <v>0</v>
      </c>
      <c r="AS55" s="216">
        <v>2000050.5662382599</v>
      </c>
      <c r="AT55" s="216">
        <v>2000050.5662382599</v>
      </c>
      <c r="AU55" s="216">
        <v>0</v>
      </c>
      <c r="AV55" s="217">
        <v>9597441.1524071898</v>
      </c>
      <c r="AW55" s="217">
        <v>6641165.8053962504</v>
      </c>
      <c r="AX55" s="217">
        <v>2956275.3470109394</v>
      </c>
      <c r="AY55" s="214">
        <v>0</v>
      </c>
      <c r="AZ55" s="214">
        <v>0</v>
      </c>
      <c r="BA55" s="214">
        <v>0</v>
      </c>
      <c r="BB55" s="218">
        <v>0</v>
      </c>
      <c r="BC55" s="218">
        <v>0</v>
      </c>
      <c r="BD55" s="218">
        <v>0</v>
      </c>
      <c r="BE55" s="214">
        <v>518567.870874018</v>
      </c>
      <c r="BF55" s="214">
        <v>401278.82308237802</v>
      </c>
      <c r="BG55" s="214">
        <v>117289.04779163998</v>
      </c>
      <c r="BH55" s="191">
        <v>853791.42203030898</v>
      </c>
      <c r="BI55" s="191">
        <v>659979.42836063402</v>
      </c>
      <c r="BJ55" s="191">
        <v>193811.99366967496</v>
      </c>
      <c r="BK55" s="215">
        <v>495595.78591620305</v>
      </c>
      <c r="BL55" s="215">
        <v>424458.20490668603</v>
      </c>
      <c r="BM55" s="215">
        <v>71137.581009517016</v>
      </c>
      <c r="BN55" s="193">
        <v>103870146.61973</v>
      </c>
      <c r="BO55" s="193">
        <v>59393360.960699998</v>
      </c>
      <c r="BP55" s="193">
        <v>44476785.659029998</v>
      </c>
      <c r="BQ55" s="219">
        <v>662034786.84446812</v>
      </c>
      <c r="BR55" s="219">
        <v>255312280.78261343</v>
      </c>
      <c r="BS55" s="219">
        <v>406722506.06185472</v>
      </c>
      <c r="BT55" s="216">
        <v>0</v>
      </c>
      <c r="BU55" s="216">
        <v>0</v>
      </c>
      <c r="BV55" s="216">
        <v>0</v>
      </c>
      <c r="BW55" s="217">
        <v>0</v>
      </c>
      <c r="BX55" s="217">
        <v>0</v>
      </c>
      <c r="BY55" s="217">
        <v>0</v>
      </c>
      <c r="BZ55" s="214">
        <v>0</v>
      </c>
      <c r="CA55" s="214">
        <v>0</v>
      </c>
      <c r="CB55" s="214">
        <v>0</v>
      </c>
      <c r="CC55" s="214">
        <v>0</v>
      </c>
      <c r="CD55" s="214">
        <v>0</v>
      </c>
      <c r="CE55" s="214">
        <v>0</v>
      </c>
      <c r="CF55" s="214">
        <v>0</v>
      </c>
      <c r="CG55" s="214">
        <v>0</v>
      </c>
      <c r="CH55" s="214">
        <v>0</v>
      </c>
      <c r="CI55" s="219">
        <v>662034786.84446812</v>
      </c>
      <c r="CJ55" s="219">
        <v>255312280.78261343</v>
      </c>
      <c r="CK55" s="219">
        <v>406722506.06185472</v>
      </c>
      <c r="CM55" s="221">
        <v>0</v>
      </c>
      <c r="CP55" s="219">
        <v>0</v>
      </c>
      <c r="CQ55" s="219">
        <v>0</v>
      </c>
      <c r="CR55" s="219">
        <v>0</v>
      </c>
      <c r="CT55" s="219">
        <v>658793959.59302866</v>
      </c>
      <c r="CU55" s="219">
        <v>252071453.53117394</v>
      </c>
      <c r="CV55" s="219">
        <v>406722506.06185472</v>
      </c>
      <c r="CX55" s="221">
        <v>7343245008.6700001</v>
      </c>
      <c r="CY55" s="33">
        <v>0</v>
      </c>
      <c r="CZ55" s="33">
        <v>0</v>
      </c>
      <c r="DA55" s="33">
        <v>0</v>
      </c>
      <c r="DB55" s="33">
        <v>0</v>
      </c>
      <c r="DC55" s="33">
        <v>0</v>
      </c>
      <c r="DD55" s="33">
        <v>0</v>
      </c>
      <c r="DE55" s="33">
        <v>0</v>
      </c>
    </row>
    <row r="56" spans="1:109" x14ac:dyDescent="0.35">
      <c r="A56">
        <v>2028</v>
      </c>
      <c r="B56" s="1">
        <v>46843</v>
      </c>
      <c r="C56" s="213">
        <v>265200051.05750099</v>
      </c>
      <c r="D56" s="214">
        <v>43872928.451666601</v>
      </c>
      <c r="E56" s="214">
        <v>221327122.60583439</v>
      </c>
      <c r="F56" s="191">
        <v>223084894.04433501</v>
      </c>
      <c r="G56" s="191">
        <v>84499790.289418399</v>
      </c>
      <c r="H56" s="191">
        <v>138585103.75491661</v>
      </c>
      <c r="I56" s="214">
        <v>57500225.899999999</v>
      </c>
      <c r="J56" s="214">
        <v>57500225.899999999</v>
      </c>
      <c r="K56" s="214">
        <v>0</v>
      </c>
      <c r="L56" s="215">
        <v>0</v>
      </c>
      <c r="M56" s="215">
        <v>0</v>
      </c>
      <c r="N56" s="215">
        <v>0</v>
      </c>
      <c r="O56" s="193">
        <v>0</v>
      </c>
      <c r="P56" s="193">
        <v>0</v>
      </c>
      <c r="Q56" s="193">
        <v>0</v>
      </c>
      <c r="R56" s="216">
        <v>0</v>
      </c>
      <c r="S56" s="216">
        <v>0</v>
      </c>
      <c r="T56" s="216">
        <v>0</v>
      </c>
      <c r="U56" s="217">
        <v>0</v>
      </c>
      <c r="V56" s="217">
        <v>0</v>
      </c>
      <c r="W56" s="217">
        <v>0</v>
      </c>
      <c r="X56" s="214">
        <v>0</v>
      </c>
      <c r="Y56" s="214">
        <v>0</v>
      </c>
      <c r="Z56" s="214">
        <v>0</v>
      </c>
      <c r="AA56" s="218">
        <v>0</v>
      </c>
      <c r="AB56" s="218">
        <v>0</v>
      </c>
      <c r="AC56" s="218">
        <v>0</v>
      </c>
      <c r="AD56" s="193">
        <v>0</v>
      </c>
      <c r="AE56" s="193">
        <v>0</v>
      </c>
      <c r="AF56" s="193">
        <v>0</v>
      </c>
      <c r="AG56" s="214">
        <v>0</v>
      </c>
      <c r="AH56" s="214">
        <v>0</v>
      </c>
      <c r="AI56" s="214">
        <v>0</v>
      </c>
      <c r="AJ56" s="191">
        <v>881312.44982174702</v>
      </c>
      <c r="AK56" s="191">
        <v>881312.44982174702</v>
      </c>
      <c r="AL56" s="191">
        <v>0</v>
      </c>
      <c r="AM56" s="215">
        <v>134650.603078071</v>
      </c>
      <c r="AN56" s="215">
        <v>134650.603078071</v>
      </c>
      <c r="AO56" s="215">
        <v>0</v>
      </c>
      <c r="AP56" s="193">
        <v>230181.43528664901</v>
      </c>
      <c r="AQ56" s="193">
        <v>230181.43528664901</v>
      </c>
      <c r="AR56" s="193">
        <v>0</v>
      </c>
      <c r="AS56" s="216">
        <v>2000050.5662382599</v>
      </c>
      <c r="AT56" s="216">
        <v>2000050.5662382599</v>
      </c>
      <c r="AU56" s="216">
        <v>0</v>
      </c>
      <c r="AV56" s="217">
        <v>0</v>
      </c>
      <c r="AW56" s="217">
        <v>0</v>
      </c>
      <c r="AX56" s="217">
        <v>0</v>
      </c>
      <c r="AY56" s="214">
        <v>0</v>
      </c>
      <c r="AZ56" s="214">
        <v>0</v>
      </c>
      <c r="BA56" s="214">
        <v>0</v>
      </c>
      <c r="BB56" s="218">
        <v>0</v>
      </c>
      <c r="BC56" s="218">
        <v>0</v>
      </c>
      <c r="BD56" s="218">
        <v>0</v>
      </c>
      <c r="BE56" s="214">
        <v>519134.65109620598</v>
      </c>
      <c r="BF56" s="214">
        <v>403659.948245387</v>
      </c>
      <c r="BG56" s="214">
        <v>115474.70285081898</v>
      </c>
      <c r="BH56" s="191">
        <v>855179.15636971104</v>
      </c>
      <c r="BI56" s="191">
        <v>663895.64205929497</v>
      </c>
      <c r="BJ56" s="191">
        <v>191283.51431041607</v>
      </c>
      <c r="BK56" s="215">
        <v>497040.54889088403</v>
      </c>
      <c r="BL56" s="215">
        <v>427713.06495114003</v>
      </c>
      <c r="BM56" s="215">
        <v>69327.483939744008</v>
      </c>
      <c r="BN56" s="193">
        <v>0</v>
      </c>
      <c r="BO56" s="193">
        <v>0</v>
      </c>
      <c r="BP56" s="193">
        <v>0</v>
      </c>
      <c r="BQ56" s="219">
        <v>550902720.41261744</v>
      </c>
      <c r="BR56" s="219">
        <v>190614408.35076553</v>
      </c>
      <c r="BS56" s="219">
        <v>360288312.06185204</v>
      </c>
      <c r="BT56" s="216">
        <v>0</v>
      </c>
      <c r="BU56" s="216">
        <v>0</v>
      </c>
      <c r="BV56" s="216">
        <v>0</v>
      </c>
      <c r="BW56" s="217">
        <v>0</v>
      </c>
      <c r="BX56" s="217">
        <v>0</v>
      </c>
      <c r="BY56" s="217">
        <v>0</v>
      </c>
      <c r="BZ56" s="214">
        <v>0</v>
      </c>
      <c r="CA56" s="214">
        <v>0</v>
      </c>
      <c r="CB56" s="214">
        <v>0</v>
      </c>
      <c r="CC56" s="214">
        <v>0</v>
      </c>
      <c r="CD56" s="214">
        <v>0</v>
      </c>
      <c r="CE56" s="214">
        <v>0</v>
      </c>
      <c r="CF56" s="214">
        <v>0</v>
      </c>
      <c r="CG56" s="214">
        <v>0</v>
      </c>
      <c r="CH56" s="214">
        <v>0</v>
      </c>
      <c r="CI56" s="219">
        <v>550902720.41261744</v>
      </c>
      <c r="CJ56" s="219">
        <v>190614408.35076553</v>
      </c>
      <c r="CK56" s="219">
        <v>360288312.06185204</v>
      </c>
      <c r="CM56" s="221">
        <v>0</v>
      </c>
      <c r="CP56" s="219">
        <v>0</v>
      </c>
      <c r="CQ56" s="219">
        <v>0</v>
      </c>
      <c r="CR56" s="219">
        <v>0</v>
      </c>
      <c r="CT56" s="219">
        <v>547656525.35819268</v>
      </c>
      <c r="CU56" s="219">
        <v>187368213.29634082</v>
      </c>
      <c r="CV56" s="219">
        <v>360288312.06185204</v>
      </c>
      <c r="CX56" s="221">
        <v>7290427725.2799997</v>
      </c>
      <c r="CY56" s="33">
        <v>0</v>
      </c>
      <c r="CZ56" s="33">
        <v>0</v>
      </c>
      <c r="DA56" s="33">
        <v>0</v>
      </c>
      <c r="DB56" s="33">
        <v>0</v>
      </c>
      <c r="DC56" s="33">
        <v>0</v>
      </c>
      <c r="DD56" s="33">
        <v>0</v>
      </c>
      <c r="DE56" s="33">
        <v>0</v>
      </c>
    </row>
    <row r="57" spans="1:109" x14ac:dyDescent="0.35">
      <c r="A57">
        <v>2028</v>
      </c>
      <c r="B57" s="1">
        <v>46873</v>
      </c>
      <c r="C57" s="213">
        <v>266129137.672914</v>
      </c>
      <c r="D57" s="214">
        <v>44572535.976381898</v>
      </c>
      <c r="E57" s="214">
        <v>221556601.6965321</v>
      </c>
      <c r="F57" s="191">
        <v>224867138.37701401</v>
      </c>
      <c r="G57" s="191">
        <v>85443026.120748505</v>
      </c>
      <c r="H57" s="191">
        <v>139424112.25626552</v>
      </c>
      <c r="I57" s="214">
        <v>117129405.78</v>
      </c>
      <c r="J57" s="214">
        <v>117129405.78</v>
      </c>
      <c r="K57" s="214">
        <v>0</v>
      </c>
      <c r="L57" s="215">
        <v>0</v>
      </c>
      <c r="M57" s="215">
        <v>0</v>
      </c>
      <c r="N57" s="215">
        <v>0</v>
      </c>
      <c r="O57" s="193">
        <v>0</v>
      </c>
      <c r="P57" s="193">
        <v>0</v>
      </c>
      <c r="Q57" s="193">
        <v>0</v>
      </c>
      <c r="R57" s="216">
        <v>0</v>
      </c>
      <c r="S57" s="216">
        <v>0</v>
      </c>
      <c r="T57" s="216">
        <v>0</v>
      </c>
      <c r="U57" s="217">
        <v>0</v>
      </c>
      <c r="V57" s="217">
        <v>0</v>
      </c>
      <c r="W57" s="217">
        <v>0</v>
      </c>
      <c r="X57" s="214">
        <v>0</v>
      </c>
      <c r="Y57" s="214">
        <v>0</v>
      </c>
      <c r="Z57" s="214">
        <v>0</v>
      </c>
      <c r="AA57" s="218">
        <v>0</v>
      </c>
      <c r="AB57" s="218">
        <v>0</v>
      </c>
      <c r="AC57" s="218">
        <v>0</v>
      </c>
      <c r="AD57" s="193">
        <v>0</v>
      </c>
      <c r="AE57" s="193">
        <v>0</v>
      </c>
      <c r="AF57" s="193">
        <v>0</v>
      </c>
      <c r="AG57" s="214">
        <v>0</v>
      </c>
      <c r="AH57" s="214">
        <v>0</v>
      </c>
      <c r="AI57" s="214">
        <v>0</v>
      </c>
      <c r="AJ57" s="191">
        <v>884286.98167184903</v>
      </c>
      <c r="AK57" s="191">
        <v>884286.98167184903</v>
      </c>
      <c r="AL57" s="191">
        <v>0</v>
      </c>
      <c r="AM57" s="215">
        <v>135105.06449816399</v>
      </c>
      <c r="AN57" s="215">
        <v>135105.06449816399</v>
      </c>
      <c r="AO57" s="215">
        <v>0</v>
      </c>
      <c r="AP57" s="193">
        <v>230949.69381842201</v>
      </c>
      <c r="AQ57" s="193">
        <v>230949.69381842201</v>
      </c>
      <c r="AR57" s="193">
        <v>0</v>
      </c>
      <c r="AS57" s="216">
        <v>2000050.5662382599</v>
      </c>
      <c r="AT57" s="216">
        <v>2000050.5662382599</v>
      </c>
      <c r="AU57" s="216">
        <v>0</v>
      </c>
      <c r="AV57" s="217">
        <v>0</v>
      </c>
      <c r="AW57" s="217">
        <v>0</v>
      </c>
      <c r="AX57" s="217">
        <v>0</v>
      </c>
      <c r="AY57" s="214">
        <v>0</v>
      </c>
      <c r="AZ57" s="214">
        <v>0</v>
      </c>
      <c r="BA57" s="214">
        <v>0</v>
      </c>
      <c r="BB57" s="218">
        <v>13283896.779985299</v>
      </c>
      <c r="BC57" s="218">
        <v>7988845.2687884998</v>
      </c>
      <c r="BD57" s="218">
        <v>5295051.5111967996</v>
      </c>
      <c r="BE57" s="214">
        <v>535423.55302785605</v>
      </c>
      <c r="BF57" s="214">
        <v>406058.64797046501</v>
      </c>
      <c r="BG57" s="214">
        <v>129364.90505739104</v>
      </c>
      <c r="BH57" s="191">
        <v>882672.81441870402</v>
      </c>
      <c r="BI57" s="191">
        <v>667840.76047148998</v>
      </c>
      <c r="BJ57" s="191">
        <v>214832.05394721404</v>
      </c>
      <c r="BK57" s="215">
        <v>508265.31544961099</v>
      </c>
      <c r="BL57" s="215">
        <v>430640.93530425802</v>
      </c>
      <c r="BM57" s="215">
        <v>77624.380145352974</v>
      </c>
      <c r="BN57" s="193">
        <v>0</v>
      </c>
      <c r="BO57" s="193">
        <v>0</v>
      </c>
      <c r="BP57" s="193">
        <v>0</v>
      </c>
      <c r="BQ57" s="219">
        <v>626586332.59903622</v>
      </c>
      <c r="BR57" s="219">
        <v>259888745.79589176</v>
      </c>
      <c r="BS57" s="219">
        <v>366697586.8031444</v>
      </c>
      <c r="BT57" s="216">
        <v>0</v>
      </c>
      <c r="BU57" s="216">
        <v>0</v>
      </c>
      <c r="BV57" s="216">
        <v>0</v>
      </c>
      <c r="BW57" s="217">
        <v>0</v>
      </c>
      <c r="BX57" s="217">
        <v>0</v>
      </c>
      <c r="BY57" s="217">
        <v>0</v>
      </c>
      <c r="BZ57" s="214">
        <v>0</v>
      </c>
      <c r="CA57" s="214">
        <v>0</v>
      </c>
      <c r="CB57" s="214">
        <v>0</v>
      </c>
      <c r="CC57" s="214">
        <v>0</v>
      </c>
      <c r="CD57" s="214">
        <v>0</v>
      </c>
      <c r="CE57" s="214">
        <v>0</v>
      </c>
      <c r="CF57" s="214">
        <v>0</v>
      </c>
      <c r="CG57" s="214">
        <v>0</v>
      </c>
      <c r="CH57" s="214">
        <v>0</v>
      </c>
      <c r="CI57" s="219">
        <v>626586332.59903622</v>
      </c>
      <c r="CJ57" s="219">
        <v>259888745.79589176</v>
      </c>
      <c r="CK57" s="219">
        <v>366697586.8031444</v>
      </c>
      <c r="CM57" s="221">
        <v>0</v>
      </c>
      <c r="CP57" s="219">
        <v>0</v>
      </c>
      <c r="CQ57" s="219">
        <v>0</v>
      </c>
      <c r="CR57" s="219">
        <v>0</v>
      </c>
      <c r="CT57" s="219">
        <v>623335940.29280949</v>
      </c>
      <c r="CU57" s="219">
        <v>256638353.48966509</v>
      </c>
      <c r="CV57" s="219">
        <v>366697586.8031444</v>
      </c>
      <c r="CX57" s="221">
        <v>7296939401.8199997</v>
      </c>
      <c r="CY57" s="33">
        <v>0</v>
      </c>
      <c r="CZ57" s="33">
        <v>0</v>
      </c>
      <c r="DA57" s="33">
        <v>0</v>
      </c>
      <c r="DB57" s="33">
        <v>0</v>
      </c>
      <c r="DC57" s="33">
        <v>0</v>
      </c>
      <c r="DD57" s="33">
        <v>0</v>
      </c>
      <c r="DE57" s="33">
        <v>0</v>
      </c>
    </row>
    <row r="58" spans="1:109" x14ac:dyDescent="0.35">
      <c r="A58">
        <v>2028</v>
      </c>
      <c r="B58" s="1">
        <v>46904</v>
      </c>
      <c r="C58" s="213">
        <v>267303618.43991801</v>
      </c>
      <c r="D58" s="214">
        <v>45404702.250347704</v>
      </c>
      <c r="E58" s="214">
        <v>221898916.18957031</v>
      </c>
      <c r="F58" s="191">
        <v>226625741.17028299</v>
      </c>
      <c r="G58" s="191">
        <v>86406647.338495195</v>
      </c>
      <c r="H58" s="191">
        <v>140219093.83178779</v>
      </c>
      <c r="I58" s="214">
        <v>6262622.6799999997</v>
      </c>
      <c r="J58" s="214">
        <v>6262622.6799999997</v>
      </c>
      <c r="K58" s="214">
        <v>0</v>
      </c>
      <c r="L58" s="215">
        <v>0</v>
      </c>
      <c r="M58" s="215">
        <v>0</v>
      </c>
      <c r="N58" s="215">
        <v>0</v>
      </c>
      <c r="O58" s="193">
        <v>0</v>
      </c>
      <c r="P58" s="193">
        <v>0</v>
      </c>
      <c r="Q58" s="193">
        <v>0</v>
      </c>
      <c r="R58" s="216">
        <v>0</v>
      </c>
      <c r="S58" s="216">
        <v>0</v>
      </c>
      <c r="T58" s="216">
        <v>0</v>
      </c>
      <c r="U58" s="217">
        <v>0</v>
      </c>
      <c r="V58" s="217">
        <v>0</v>
      </c>
      <c r="W58" s="217">
        <v>0</v>
      </c>
      <c r="X58" s="214">
        <v>0</v>
      </c>
      <c r="Y58" s="214">
        <v>0</v>
      </c>
      <c r="Z58" s="214">
        <v>0</v>
      </c>
      <c r="AA58" s="218">
        <v>0</v>
      </c>
      <c r="AB58" s="218">
        <v>0</v>
      </c>
      <c r="AC58" s="218">
        <v>0</v>
      </c>
      <c r="AD58" s="193">
        <v>0</v>
      </c>
      <c r="AE58" s="193">
        <v>0</v>
      </c>
      <c r="AF58" s="193">
        <v>0</v>
      </c>
      <c r="AG58" s="214">
        <v>0</v>
      </c>
      <c r="AH58" s="214">
        <v>0</v>
      </c>
      <c r="AI58" s="214">
        <v>0</v>
      </c>
      <c r="AJ58" s="191">
        <v>887925.04086129204</v>
      </c>
      <c r="AK58" s="191">
        <v>887925.04086129204</v>
      </c>
      <c r="AL58" s="191">
        <v>0</v>
      </c>
      <c r="AM58" s="215">
        <v>135660.90240104499</v>
      </c>
      <c r="AN58" s="215">
        <v>135660.90240104499</v>
      </c>
      <c r="AO58" s="215">
        <v>0</v>
      </c>
      <c r="AP58" s="193">
        <v>231889.32739850701</v>
      </c>
      <c r="AQ58" s="193">
        <v>231889.32739850701</v>
      </c>
      <c r="AR58" s="193">
        <v>0</v>
      </c>
      <c r="AS58" s="216">
        <v>2000050.5662382599</v>
      </c>
      <c r="AT58" s="216">
        <v>2000050.5662382599</v>
      </c>
      <c r="AU58" s="216">
        <v>0</v>
      </c>
      <c r="AV58" s="217">
        <v>0</v>
      </c>
      <c r="AW58" s="217">
        <v>0</v>
      </c>
      <c r="AX58" s="217">
        <v>0</v>
      </c>
      <c r="AY58" s="214">
        <v>12226196.0527099</v>
      </c>
      <c r="AZ58" s="214">
        <v>10838244.3639284</v>
      </c>
      <c r="BA58" s="214">
        <v>1387951.6887814999</v>
      </c>
      <c r="BB58" s="218">
        <v>0</v>
      </c>
      <c r="BC58" s="218">
        <v>0</v>
      </c>
      <c r="BD58" s="218">
        <v>0</v>
      </c>
      <c r="BE58" s="214">
        <v>516376.577230033</v>
      </c>
      <c r="BF58" s="214">
        <v>408471.601674409</v>
      </c>
      <c r="BG58" s="214">
        <v>107904.975555624</v>
      </c>
      <c r="BH58" s="191">
        <v>851493.16740824899</v>
      </c>
      <c r="BI58" s="191">
        <v>671809.32226589799</v>
      </c>
      <c r="BJ58" s="191">
        <v>179683.845142351</v>
      </c>
      <c r="BK58" s="215">
        <v>498319.29006293998</v>
      </c>
      <c r="BL58" s="215">
        <v>433878.72982406698</v>
      </c>
      <c r="BM58" s="215">
        <v>64440.560238873004</v>
      </c>
      <c r="BN58" s="193">
        <v>0</v>
      </c>
      <c r="BO58" s="193">
        <v>0</v>
      </c>
      <c r="BP58" s="193">
        <v>0</v>
      </c>
      <c r="BQ58" s="219">
        <v>517539893.21451122</v>
      </c>
      <c r="BR58" s="219">
        <v>153681902.12343478</v>
      </c>
      <c r="BS58" s="219">
        <v>363857991.09107649</v>
      </c>
      <c r="BT58" s="216">
        <v>0</v>
      </c>
      <c r="BU58" s="216">
        <v>0</v>
      </c>
      <c r="BV58" s="216">
        <v>0</v>
      </c>
      <c r="BW58" s="217">
        <v>0</v>
      </c>
      <c r="BX58" s="217">
        <v>0</v>
      </c>
      <c r="BY58" s="217">
        <v>0</v>
      </c>
      <c r="BZ58" s="214">
        <v>0</v>
      </c>
      <c r="CA58" s="214">
        <v>0</v>
      </c>
      <c r="CB58" s="214">
        <v>0</v>
      </c>
      <c r="CC58" s="214">
        <v>0</v>
      </c>
      <c r="CD58" s="214">
        <v>0</v>
      </c>
      <c r="CE58" s="214">
        <v>0</v>
      </c>
      <c r="CF58" s="214">
        <v>0</v>
      </c>
      <c r="CG58" s="214">
        <v>0</v>
      </c>
      <c r="CH58" s="214">
        <v>0</v>
      </c>
      <c r="CI58" s="219">
        <v>517539893.21451122</v>
      </c>
      <c r="CJ58" s="219">
        <v>153681902.12343478</v>
      </c>
      <c r="CK58" s="219">
        <v>363857991.09107649</v>
      </c>
      <c r="CM58" s="221">
        <v>0</v>
      </c>
      <c r="CP58" s="219">
        <v>0</v>
      </c>
      <c r="CQ58" s="219">
        <v>0</v>
      </c>
      <c r="CR58" s="219">
        <v>0</v>
      </c>
      <c r="CT58" s="219">
        <v>514284367.37761211</v>
      </c>
      <c r="CU58" s="219">
        <v>150426376.28653568</v>
      </c>
      <c r="CV58" s="219">
        <v>363857991.09107649</v>
      </c>
      <c r="CX58" s="221">
        <v>7295470172.8999996</v>
      </c>
      <c r="CY58" s="33">
        <v>0</v>
      </c>
      <c r="CZ58" s="33">
        <v>0</v>
      </c>
      <c r="DA58" s="33">
        <v>0</v>
      </c>
      <c r="DB58" s="33">
        <v>0</v>
      </c>
      <c r="DC58" s="33">
        <v>0</v>
      </c>
      <c r="DD58" s="33">
        <v>0</v>
      </c>
      <c r="DE58" s="33">
        <v>0</v>
      </c>
    </row>
    <row r="59" spans="1:109" x14ac:dyDescent="0.35">
      <c r="A59">
        <v>2028</v>
      </c>
      <c r="B59" s="1">
        <v>46934</v>
      </c>
      <c r="C59" s="213">
        <v>268147563.67506999</v>
      </c>
      <c r="D59" s="214">
        <v>46101620.431068301</v>
      </c>
      <c r="E59" s="214">
        <v>222045943.24400169</v>
      </c>
      <c r="F59" s="191">
        <v>228257022.719841</v>
      </c>
      <c r="G59" s="191">
        <v>87258564.504923895</v>
      </c>
      <c r="H59" s="191">
        <v>140998458.21491712</v>
      </c>
      <c r="I59" s="214">
        <v>91445102.609999999</v>
      </c>
      <c r="J59" s="214">
        <v>91445102.609999999</v>
      </c>
      <c r="K59" s="214">
        <v>0</v>
      </c>
      <c r="L59" s="215">
        <v>0</v>
      </c>
      <c r="M59" s="215">
        <v>0</v>
      </c>
      <c r="N59" s="215">
        <v>0</v>
      </c>
      <c r="O59" s="193">
        <v>0</v>
      </c>
      <c r="P59" s="193">
        <v>0</v>
      </c>
      <c r="Q59" s="193">
        <v>0</v>
      </c>
      <c r="R59" s="216">
        <v>0</v>
      </c>
      <c r="S59" s="216">
        <v>0</v>
      </c>
      <c r="T59" s="216">
        <v>0</v>
      </c>
      <c r="U59" s="217">
        <v>0</v>
      </c>
      <c r="V59" s="217">
        <v>0</v>
      </c>
      <c r="W59" s="217">
        <v>0</v>
      </c>
      <c r="X59" s="214">
        <v>0</v>
      </c>
      <c r="Y59" s="214">
        <v>0</v>
      </c>
      <c r="Z59" s="214">
        <v>0</v>
      </c>
      <c r="AA59" s="218">
        <v>0</v>
      </c>
      <c r="AB59" s="218">
        <v>0</v>
      </c>
      <c r="AC59" s="218">
        <v>0</v>
      </c>
      <c r="AD59" s="193">
        <v>0</v>
      </c>
      <c r="AE59" s="193">
        <v>0</v>
      </c>
      <c r="AF59" s="193">
        <v>0</v>
      </c>
      <c r="AG59" s="214">
        <v>0</v>
      </c>
      <c r="AH59" s="214">
        <v>0</v>
      </c>
      <c r="AI59" s="214">
        <v>0</v>
      </c>
      <c r="AJ59" s="191">
        <v>891397.13208957796</v>
      </c>
      <c r="AK59" s="191">
        <v>891397.13208957796</v>
      </c>
      <c r="AL59" s="191">
        <v>0</v>
      </c>
      <c r="AM59" s="215">
        <v>136191.38302448901</v>
      </c>
      <c r="AN59" s="215">
        <v>136191.38302448901</v>
      </c>
      <c r="AO59" s="215">
        <v>0</v>
      </c>
      <c r="AP59" s="193">
        <v>232786.09497190901</v>
      </c>
      <c r="AQ59" s="193">
        <v>232786.09497190901</v>
      </c>
      <c r="AR59" s="193">
        <v>0</v>
      </c>
      <c r="AS59" s="216">
        <v>2000050.5662382599</v>
      </c>
      <c r="AT59" s="216">
        <v>2000050.5662382599</v>
      </c>
      <c r="AU59" s="216">
        <v>0</v>
      </c>
      <c r="AV59" s="217">
        <v>0</v>
      </c>
      <c r="AW59" s="217">
        <v>0</v>
      </c>
      <c r="AX59" s="217">
        <v>0</v>
      </c>
      <c r="AY59" s="214">
        <v>0</v>
      </c>
      <c r="AZ59" s="214">
        <v>0</v>
      </c>
      <c r="BA59" s="214">
        <v>0</v>
      </c>
      <c r="BB59" s="218">
        <v>0</v>
      </c>
      <c r="BC59" s="218">
        <v>0</v>
      </c>
      <c r="BD59" s="218">
        <v>0</v>
      </c>
      <c r="BE59" s="214">
        <v>532184.19966204697</v>
      </c>
      <c r="BF59" s="214">
        <v>410898.89405974001</v>
      </c>
      <c r="BG59" s="214">
        <v>121285.30560230697</v>
      </c>
      <c r="BH59" s="191">
        <v>878320.48535310302</v>
      </c>
      <c r="BI59" s="191">
        <v>675801.46675194101</v>
      </c>
      <c r="BJ59" s="191">
        <v>202519.01860116201</v>
      </c>
      <c r="BK59" s="215">
        <v>510046.03989716806</v>
      </c>
      <c r="BL59" s="215">
        <v>437070.600937651</v>
      </c>
      <c r="BM59" s="215">
        <v>72975.438959517051</v>
      </c>
      <c r="BN59" s="193">
        <v>0</v>
      </c>
      <c r="BO59" s="193">
        <v>0</v>
      </c>
      <c r="BP59" s="193">
        <v>0</v>
      </c>
      <c r="BQ59" s="219">
        <v>593030664.9061476</v>
      </c>
      <c r="BR59" s="219">
        <v>229589483.68406576</v>
      </c>
      <c r="BS59" s="219">
        <v>363441181.22208184</v>
      </c>
      <c r="BT59" s="216">
        <v>8384156.3129926203</v>
      </c>
      <c r="BU59" s="216">
        <v>0</v>
      </c>
      <c r="BV59" s="216">
        <v>8384156.3129926203</v>
      </c>
      <c r="BW59" s="217">
        <v>3077222.1577391401</v>
      </c>
      <c r="BX59" s="217">
        <v>0</v>
      </c>
      <c r="BY59" s="217">
        <v>3077222.1577391401</v>
      </c>
      <c r="BZ59" s="214">
        <v>265527777.59098801</v>
      </c>
      <c r="CA59" s="214">
        <v>150000000</v>
      </c>
      <c r="CB59" s="214">
        <v>115527777.59098801</v>
      </c>
      <c r="CC59" s="214">
        <v>70503606.554677695</v>
      </c>
      <c r="CD59" s="214">
        <v>30000718.3529041</v>
      </c>
      <c r="CE59" s="214">
        <v>40502888.201773599</v>
      </c>
      <c r="CF59" s="214">
        <v>4192078.1564963101</v>
      </c>
      <c r="CG59" s="214">
        <v>0</v>
      </c>
      <c r="CH59" s="214">
        <v>4192078.1564963101</v>
      </c>
      <c r="CI59" s="219">
        <v>944715505.67904139</v>
      </c>
      <c r="CJ59" s="219">
        <v>409590202.03696984</v>
      </c>
      <c r="CK59" s="219">
        <v>535125303.64207155</v>
      </c>
      <c r="CM59" s="221">
        <v>0</v>
      </c>
      <c r="CP59" s="219">
        <v>0</v>
      </c>
      <c r="CQ59" s="219">
        <v>0</v>
      </c>
      <c r="CR59" s="219">
        <v>0</v>
      </c>
      <c r="CT59" s="219">
        <v>589770239.72982335</v>
      </c>
      <c r="CU59" s="219">
        <v>226329058.50774154</v>
      </c>
      <c r="CV59" s="219">
        <v>363441181.22208184</v>
      </c>
      <c r="CX59" s="221">
        <v>7301987997.79</v>
      </c>
      <c r="CY59" s="33">
        <v>0</v>
      </c>
      <c r="CZ59" s="33">
        <v>0</v>
      </c>
      <c r="DA59" s="33">
        <v>213555707.26512</v>
      </c>
      <c r="DB59" s="33">
        <v>0</v>
      </c>
      <c r="DC59" s="33">
        <v>0</v>
      </c>
      <c r="DD59" s="33">
        <v>0</v>
      </c>
      <c r="DE59" s="33">
        <v>106777853.63256</v>
      </c>
    </row>
    <row r="60" spans="1:109" x14ac:dyDescent="0.35">
      <c r="A60">
        <v>2028</v>
      </c>
      <c r="B60" s="1">
        <v>46965</v>
      </c>
      <c r="C60" s="213">
        <v>269237562.96440399</v>
      </c>
      <c r="D60" s="214">
        <v>46933437.180474401</v>
      </c>
      <c r="E60" s="214">
        <v>222304125.78392959</v>
      </c>
      <c r="F60" s="191">
        <v>229959958.37161601</v>
      </c>
      <c r="G60" s="191">
        <v>88230740.994707003</v>
      </c>
      <c r="H60" s="191">
        <v>141729217.37690902</v>
      </c>
      <c r="I60" s="214">
        <v>6178696.1699999999</v>
      </c>
      <c r="J60" s="214">
        <v>6178696.1699999999</v>
      </c>
      <c r="K60" s="214">
        <v>0</v>
      </c>
      <c r="L60" s="215">
        <v>0</v>
      </c>
      <c r="M60" s="215">
        <v>0</v>
      </c>
      <c r="N60" s="215">
        <v>0</v>
      </c>
      <c r="O60" s="193">
        <v>0</v>
      </c>
      <c r="P60" s="193">
        <v>0</v>
      </c>
      <c r="Q60" s="193">
        <v>0</v>
      </c>
      <c r="R60" s="216">
        <v>0</v>
      </c>
      <c r="S60" s="216">
        <v>0</v>
      </c>
      <c r="T60" s="216">
        <v>0</v>
      </c>
      <c r="U60" s="217">
        <v>0</v>
      </c>
      <c r="V60" s="217">
        <v>0</v>
      </c>
      <c r="W60" s="217">
        <v>0</v>
      </c>
      <c r="X60" s="214">
        <v>0</v>
      </c>
      <c r="Y60" s="214">
        <v>0</v>
      </c>
      <c r="Z60" s="214">
        <v>0</v>
      </c>
      <c r="AA60" s="218">
        <v>0</v>
      </c>
      <c r="AB60" s="218">
        <v>0</v>
      </c>
      <c r="AC60" s="218">
        <v>0</v>
      </c>
      <c r="AD60" s="193">
        <v>0</v>
      </c>
      <c r="AE60" s="193">
        <v>0</v>
      </c>
      <c r="AF60" s="193">
        <v>0</v>
      </c>
      <c r="AG60" s="214">
        <v>0</v>
      </c>
      <c r="AH60" s="214">
        <v>0</v>
      </c>
      <c r="AI60" s="214">
        <v>0</v>
      </c>
      <c r="AJ60" s="191">
        <v>894869.22331738705</v>
      </c>
      <c r="AK60" s="191">
        <v>894869.22331738705</v>
      </c>
      <c r="AL60" s="191">
        <v>0</v>
      </c>
      <c r="AM60" s="215">
        <v>136721.863647861</v>
      </c>
      <c r="AN60" s="215">
        <v>136721.863647861</v>
      </c>
      <c r="AO60" s="215">
        <v>0</v>
      </c>
      <c r="AP60" s="193">
        <v>233682.86254518901</v>
      </c>
      <c r="AQ60" s="193">
        <v>233682.86254518901</v>
      </c>
      <c r="AR60" s="193">
        <v>0</v>
      </c>
      <c r="AS60" s="216">
        <v>2000050.5662382599</v>
      </c>
      <c r="AT60" s="216">
        <v>2000050.5662382599</v>
      </c>
      <c r="AU60" s="216">
        <v>0</v>
      </c>
      <c r="AV60" s="217">
        <v>0</v>
      </c>
      <c r="AW60" s="217">
        <v>0</v>
      </c>
      <c r="AX60" s="217">
        <v>0</v>
      </c>
      <c r="AY60" s="214">
        <v>0</v>
      </c>
      <c r="AZ60" s="214">
        <v>0</v>
      </c>
      <c r="BA60" s="214">
        <v>0</v>
      </c>
      <c r="BB60" s="218">
        <v>0</v>
      </c>
      <c r="BC60" s="218">
        <v>0</v>
      </c>
      <c r="BD60" s="218">
        <v>0</v>
      </c>
      <c r="BE60" s="214">
        <v>528777.21072198602</v>
      </c>
      <c r="BF60" s="214">
        <v>413343.96817054303</v>
      </c>
      <c r="BG60" s="214">
        <v>115433.24255144299</v>
      </c>
      <c r="BH60" s="191">
        <v>873134.45135123294</v>
      </c>
      <c r="BI60" s="191">
        <v>679822.85667118104</v>
      </c>
      <c r="BJ60" s="191">
        <v>193311.5946800519</v>
      </c>
      <c r="BK60" s="215">
        <v>509240.868307848</v>
      </c>
      <c r="BL60" s="215">
        <v>440290.68328223005</v>
      </c>
      <c r="BM60" s="215">
        <v>68950.185025617946</v>
      </c>
      <c r="BN60" s="193">
        <v>0</v>
      </c>
      <c r="BO60" s="193">
        <v>0</v>
      </c>
      <c r="BP60" s="193">
        <v>0</v>
      </c>
      <c r="BQ60" s="219">
        <v>510552694.55214977</v>
      </c>
      <c r="BR60" s="219">
        <v>146141656.36905402</v>
      </c>
      <c r="BS60" s="219">
        <v>364411038.18309575</v>
      </c>
      <c r="BT60" s="216">
        <v>0</v>
      </c>
      <c r="BU60" s="216">
        <v>0</v>
      </c>
      <c r="BV60" s="216">
        <v>0</v>
      </c>
      <c r="BW60" s="217">
        <v>0</v>
      </c>
      <c r="BX60" s="217">
        <v>0</v>
      </c>
      <c r="BY60" s="217">
        <v>0</v>
      </c>
      <c r="BZ60" s="214">
        <v>0</v>
      </c>
      <c r="CA60" s="214">
        <v>0</v>
      </c>
      <c r="CB60" s="214">
        <v>0</v>
      </c>
      <c r="CC60" s="214">
        <v>0</v>
      </c>
      <c r="CD60" s="214">
        <v>0</v>
      </c>
      <c r="CE60" s="214">
        <v>0</v>
      </c>
      <c r="CF60" s="214">
        <v>0</v>
      </c>
      <c r="CG60" s="214">
        <v>0</v>
      </c>
      <c r="CH60" s="214">
        <v>0</v>
      </c>
      <c r="CI60" s="219">
        <v>510552694.55214977</v>
      </c>
      <c r="CJ60" s="219">
        <v>146141656.36905402</v>
      </c>
      <c r="CK60" s="219">
        <v>364411038.18309575</v>
      </c>
      <c r="CM60" s="221">
        <v>0</v>
      </c>
      <c r="CP60" s="219">
        <v>0</v>
      </c>
      <c r="CQ60" s="219">
        <v>0</v>
      </c>
      <c r="CR60" s="219">
        <v>0</v>
      </c>
      <c r="CT60" s="219">
        <v>507287370.03640103</v>
      </c>
      <c r="CU60" s="219">
        <v>142876331.85330534</v>
      </c>
      <c r="CV60" s="219">
        <v>364411038.18309575</v>
      </c>
      <c r="CX60" s="221">
        <v>7448846612.5299997</v>
      </c>
      <c r="CY60" s="33">
        <v>0</v>
      </c>
      <c r="CZ60" s="33">
        <v>0</v>
      </c>
      <c r="DA60" s="33">
        <v>0</v>
      </c>
      <c r="DB60" s="33">
        <v>0</v>
      </c>
      <c r="DC60" s="33">
        <v>0</v>
      </c>
      <c r="DD60" s="33">
        <v>0</v>
      </c>
      <c r="DE60" s="33">
        <v>0</v>
      </c>
    </row>
    <row r="61" spans="1:109" x14ac:dyDescent="0.35">
      <c r="A61">
        <v>2028</v>
      </c>
      <c r="B61" s="1">
        <v>46996</v>
      </c>
      <c r="C61" s="213">
        <v>270303077.52809</v>
      </c>
      <c r="D61" s="214">
        <v>47724676.784720004</v>
      </c>
      <c r="E61" s="214">
        <v>222578400.74337</v>
      </c>
      <c r="F61" s="191">
        <v>231619177.57311299</v>
      </c>
      <c r="G61" s="191">
        <v>89127661.976838604</v>
      </c>
      <c r="H61" s="191">
        <v>142491515.59627438</v>
      </c>
      <c r="I61" s="214">
        <v>6034589.9199999999</v>
      </c>
      <c r="J61" s="214">
        <v>6034589.9199999999</v>
      </c>
      <c r="K61" s="214">
        <v>0</v>
      </c>
      <c r="L61" s="215">
        <v>0</v>
      </c>
      <c r="M61" s="215">
        <v>0</v>
      </c>
      <c r="N61" s="215">
        <v>0</v>
      </c>
      <c r="O61" s="193">
        <v>0</v>
      </c>
      <c r="P61" s="193">
        <v>0</v>
      </c>
      <c r="Q61" s="193">
        <v>0</v>
      </c>
      <c r="R61" s="216">
        <v>0</v>
      </c>
      <c r="S61" s="216">
        <v>0</v>
      </c>
      <c r="T61" s="216">
        <v>0</v>
      </c>
      <c r="U61" s="217">
        <v>0</v>
      </c>
      <c r="V61" s="217">
        <v>0</v>
      </c>
      <c r="W61" s="217">
        <v>0</v>
      </c>
      <c r="X61" s="214">
        <v>0</v>
      </c>
      <c r="Y61" s="214">
        <v>0</v>
      </c>
      <c r="Z61" s="214">
        <v>0</v>
      </c>
      <c r="AA61" s="218">
        <v>0</v>
      </c>
      <c r="AB61" s="218">
        <v>0</v>
      </c>
      <c r="AC61" s="218">
        <v>0</v>
      </c>
      <c r="AD61" s="193">
        <v>0</v>
      </c>
      <c r="AE61" s="193">
        <v>0</v>
      </c>
      <c r="AF61" s="193">
        <v>0</v>
      </c>
      <c r="AG61" s="214">
        <v>0</v>
      </c>
      <c r="AH61" s="214">
        <v>0</v>
      </c>
      <c r="AI61" s="214">
        <v>0</v>
      </c>
      <c r="AJ61" s="191">
        <v>898673.30791845894</v>
      </c>
      <c r="AK61" s="191">
        <v>898673.30791845894</v>
      </c>
      <c r="AL61" s="191">
        <v>0</v>
      </c>
      <c r="AM61" s="215">
        <v>137303.06760770301</v>
      </c>
      <c r="AN61" s="215">
        <v>137303.06760770301</v>
      </c>
      <c r="AO61" s="215">
        <v>0</v>
      </c>
      <c r="AP61" s="193">
        <v>234665.37697019399</v>
      </c>
      <c r="AQ61" s="193">
        <v>234665.37697019399</v>
      </c>
      <c r="AR61" s="193">
        <v>0</v>
      </c>
      <c r="AS61" s="216">
        <v>2000050.5662382599</v>
      </c>
      <c r="AT61" s="216">
        <v>2000050.5662382599</v>
      </c>
      <c r="AU61" s="216">
        <v>0</v>
      </c>
      <c r="AV61" s="217">
        <v>9498008.1034725495</v>
      </c>
      <c r="AW61" s="217">
        <v>6689900.2860200005</v>
      </c>
      <c r="AX61" s="217">
        <v>2808107.817452549</v>
      </c>
      <c r="AY61" s="214">
        <v>0</v>
      </c>
      <c r="AZ61" s="214">
        <v>0</v>
      </c>
      <c r="BA61" s="214">
        <v>0</v>
      </c>
      <c r="BB61" s="218">
        <v>0</v>
      </c>
      <c r="BC61" s="218">
        <v>0</v>
      </c>
      <c r="BD61" s="218">
        <v>0</v>
      </c>
      <c r="BE61" s="214">
        <v>521823.01932412502</v>
      </c>
      <c r="BF61" s="214">
        <v>415803.59181529301</v>
      </c>
      <c r="BG61" s="214">
        <v>106019.42750883201</v>
      </c>
      <c r="BH61" s="191">
        <v>861960.26697774697</v>
      </c>
      <c r="BI61" s="191">
        <v>683868.17606923601</v>
      </c>
      <c r="BJ61" s="191">
        <v>178092.09090851096</v>
      </c>
      <c r="BK61" s="215">
        <v>507254.73214931303</v>
      </c>
      <c r="BL61" s="215">
        <v>443685.53362102795</v>
      </c>
      <c r="BM61" s="215">
        <v>63569.19852828508</v>
      </c>
      <c r="BN61" s="193">
        <v>103834805.83932801</v>
      </c>
      <c r="BO61" s="193">
        <v>59829203.805733301</v>
      </c>
      <c r="BP61" s="193">
        <v>44005602.033594705</v>
      </c>
      <c r="BQ61" s="219">
        <v>626451389.3011893</v>
      </c>
      <c r="BR61" s="219">
        <v>214220082.39355204</v>
      </c>
      <c r="BS61" s="219">
        <v>412231306.9076373</v>
      </c>
      <c r="BT61" s="216">
        <v>0</v>
      </c>
      <c r="BU61" s="216">
        <v>0</v>
      </c>
      <c r="BV61" s="216">
        <v>0</v>
      </c>
      <c r="BW61" s="217">
        <v>0</v>
      </c>
      <c r="BX61" s="217">
        <v>0</v>
      </c>
      <c r="BY61" s="217">
        <v>0</v>
      </c>
      <c r="BZ61" s="214">
        <v>0</v>
      </c>
      <c r="CA61" s="214">
        <v>0</v>
      </c>
      <c r="CB61" s="214">
        <v>0</v>
      </c>
      <c r="CC61" s="214">
        <v>0</v>
      </c>
      <c r="CD61" s="214">
        <v>0</v>
      </c>
      <c r="CE61" s="214">
        <v>0</v>
      </c>
      <c r="CF61" s="214">
        <v>0</v>
      </c>
      <c r="CG61" s="214">
        <v>0</v>
      </c>
      <c r="CH61" s="214">
        <v>0</v>
      </c>
      <c r="CI61" s="219">
        <v>626451389.3011893</v>
      </c>
      <c r="CJ61" s="219">
        <v>214220082.39355204</v>
      </c>
      <c r="CK61" s="219">
        <v>412231306.9076373</v>
      </c>
      <c r="CM61" s="221">
        <v>0</v>
      </c>
      <c r="CP61" s="219">
        <v>0</v>
      </c>
      <c r="CQ61" s="219">
        <v>0</v>
      </c>
      <c r="CR61" s="219">
        <v>0</v>
      </c>
      <c r="CT61" s="219">
        <v>623180696.98245466</v>
      </c>
      <c r="CU61" s="219">
        <v>210949390.07481742</v>
      </c>
      <c r="CV61" s="219">
        <v>412231306.9076373</v>
      </c>
      <c r="CX61" s="221">
        <v>7455734349.5800009</v>
      </c>
      <c r="CY61" s="33">
        <v>0</v>
      </c>
      <c r="CZ61" s="33">
        <v>0</v>
      </c>
      <c r="DA61" s="33">
        <v>0</v>
      </c>
      <c r="DB61" s="33">
        <v>0</v>
      </c>
      <c r="DC61" s="33">
        <v>0</v>
      </c>
      <c r="DD61" s="33">
        <v>0</v>
      </c>
      <c r="DE61" s="33">
        <v>0</v>
      </c>
    </row>
    <row r="62" spans="1:109" x14ac:dyDescent="0.35">
      <c r="A62">
        <v>2028</v>
      </c>
      <c r="B62" s="1">
        <v>47026</v>
      </c>
      <c r="C62" s="213">
        <v>271438045.49201202</v>
      </c>
      <c r="D62" s="214">
        <v>48490860.788678497</v>
      </c>
      <c r="E62" s="214">
        <v>222947184.70333353</v>
      </c>
      <c r="F62" s="191">
        <v>233263914.19901499</v>
      </c>
      <c r="G62" s="191">
        <v>90047330.819717199</v>
      </c>
      <c r="H62" s="191">
        <v>143216583.37929779</v>
      </c>
      <c r="I62" s="214">
        <v>5972747.7800000003</v>
      </c>
      <c r="J62" s="214">
        <v>5972747.7800000003</v>
      </c>
      <c r="K62" s="214">
        <v>0</v>
      </c>
      <c r="L62" s="215">
        <v>0</v>
      </c>
      <c r="M62" s="215">
        <v>0</v>
      </c>
      <c r="N62" s="215">
        <v>0</v>
      </c>
      <c r="O62" s="193">
        <v>0</v>
      </c>
      <c r="P62" s="193">
        <v>0</v>
      </c>
      <c r="Q62" s="193">
        <v>0</v>
      </c>
      <c r="R62" s="216">
        <v>0</v>
      </c>
      <c r="S62" s="216">
        <v>0</v>
      </c>
      <c r="T62" s="216">
        <v>0</v>
      </c>
      <c r="U62" s="217">
        <v>0</v>
      </c>
      <c r="V62" s="217">
        <v>0</v>
      </c>
      <c r="W62" s="217">
        <v>0</v>
      </c>
      <c r="X62" s="214">
        <v>0</v>
      </c>
      <c r="Y62" s="214">
        <v>0</v>
      </c>
      <c r="Z62" s="214">
        <v>0</v>
      </c>
      <c r="AA62" s="218">
        <v>0</v>
      </c>
      <c r="AB62" s="218">
        <v>0</v>
      </c>
      <c r="AC62" s="218">
        <v>0</v>
      </c>
      <c r="AD62" s="193">
        <v>0</v>
      </c>
      <c r="AE62" s="193">
        <v>0</v>
      </c>
      <c r="AF62" s="193">
        <v>0</v>
      </c>
      <c r="AG62" s="214">
        <v>0</v>
      </c>
      <c r="AH62" s="214">
        <v>0</v>
      </c>
      <c r="AI62" s="214">
        <v>0</v>
      </c>
      <c r="AJ62" s="191">
        <v>901979.48861654196</v>
      </c>
      <c r="AK62" s="191">
        <v>901979.48861654196</v>
      </c>
      <c r="AL62" s="191">
        <v>0</v>
      </c>
      <c r="AM62" s="215">
        <v>137808.199726252</v>
      </c>
      <c r="AN62" s="215">
        <v>137808.199726252</v>
      </c>
      <c r="AO62" s="215">
        <v>0</v>
      </c>
      <c r="AP62" s="193">
        <v>235519.293370114</v>
      </c>
      <c r="AQ62" s="193">
        <v>235519.293370114</v>
      </c>
      <c r="AR62" s="193">
        <v>0</v>
      </c>
      <c r="AS62" s="216">
        <v>2000050.5662382599</v>
      </c>
      <c r="AT62" s="216">
        <v>2000050.5662382599</v>
      </c>
      <c r="AU62" s="216">
        <v>0</v>
      </c>
      <c r="AV62" s="217">
        <v>0</v>
      </c>
      <c r="AW62" s="217">
        <v>0</v>
      </c>
      <c r="AX62" s="217">
        <v>0</v>
      </c>
      <c r="AY62" s="214">
        <v>0</v>
      </c>
      <c r="AZ62" s="214">
        <v>0</v>
      </c>
      <c r="BA62" s="214">
        <v>0</v>
      </c>
      <c r="BB62" s="218">
        <v>0</v>
      </c>
      <c r="BC62" s="218">
        <v>0</v>
      </c>
      <c r="BD62" s="218">
        <v>0</v>
      </c>
      <c r="BE62" s="214">
        <v>529526.52997557702</v>
      </c>
      <c r="BF62" s="214">
        <v>418277.85157170601</v>
      </c>
      <c r="BG62" s="214">
        <v>111248.67840387102</v>
      </c>
      <c r="BH62" s="191">
        <v>875405.83316491102</v>
      </c>
      <c r="BI62" s="191">
        <v>687937.56733965001</v>
      </c>
      <c r="BJ62" s="191">
        <v>187468.26582526101</v>
      </c>
      <c r="BK62" s="215">
        <v>513305.188839218</v>
      </c>
      <c r="BL62" s="215">
        <v>446884.13467359601</v>
      </c>
      <c r="BM62" s="215">
        <v>66421.054165621987</v>
      </c>
      <c r="BN62" s="193">
        <v>0</v>
      </c>
      <c r="BO62" s="193">
        <v>0</v>
      </c>
      <c r="BP62" s="193">
        <v>0</v>
      </c>
      <c r="BQ62" s="219">
        <v>515868302.5709579</v>
      </c>
      <c r="BR62" s="219">
        <v>149339396.48993185</v>
      </c>
      <c r="BS62" s="219">
        <v>366528906.08102608</v>
      </c>
      <c r="BT62" s="216">
        <v>0</v>
      </c>
      <c r="BU62" s="216">
        <v>0</v>
      </c>
      <c r="BV62" s="216">
        <v>0</v>
      </c>
      <c r="BW62" s="217">
        <v>0</v>
      </c>
      <c r="BX62" s="217">
        <v>0</v>
      </c>
      <c r="BY62" s="217">
        <v>0</v>
      </c>
      <c r="BZ62" s="214">
        <v>0</v>
      </c>
      <c r="CA62" s="214">
        <v>0</v>
      </c>
      <c r="CB62" s="214">
        <v>0</v>
      </c>
      <c r="CC62" s="214">
        <v>0</v>
      </c>
      <c r="CD62" s="214">
        <v>0</v>
      </c>
      <c r="CE62" s="214">
        <v>0</v>
      </c>
      <c r="CF62" s="214">
        <v>0</v>
      </c>
      <c r="CG62" s="214">
        <v>0</v>
      </c>
      <c r="CH62" s="214">
        <v>0</v>
      </c>
      <c r="CI62" s="219">
        <v>515868302.5709579</v>
      </c>
      <c r="CJ62" s="219">
        <v>149339396.48993185</v>
      </c>
      <c r="CK62" s="219">
        <v>366528906.08102608</v>
      </c>
      <c r="CM62" s="221">
        <v>0</v>
      </c>
      <c r="CP62" s="219">
        <v>0</v>
      </c>
      <c r="CQ62" s="219">
        <v>0</v>
      </c>
      <c r="CR62" s="219">
        <v>0</v>
      </c>
      <c r="CT62" s="219">
        <v>512592945.02300674</v>
      </c>
      <c r="CU62" s="219">
        <v>146064038.94198066</v>
      </c>
      <c r="CV62" s="219">
        <v>366528906.08102608</v>
      </c>
      <c r="CX62" s="221">
        <v>7402801281.1599998</v>
      </c>
      <c r="CY62" s="33">
        <v>0</v>
      </c>
      <c r="CZ62" s="33">
        <v>0</v>
      </c>
      <c r="DA62" s="33">
        <v>0</v>
      </c>
      <c r="DB62" s="33">
        <v>0</v>
      </c>
      <c r="DC62" s="33">
        <v>0</v>
      </c>
      <c r="DD62" s="33">
        <v>0</v>
      </c>
      <c r="DE62" s="33">
        <v>0</v>
      </c>
    </row>
    <row r="63" spans="1:109" x14ac:dyDescent="0.35">
      <c r="A63">
        <v>2028</v>
      </c>
      <c r="B63" s="1">
        <v>47057</v>
      </c>
      <c r="C63" s="213">
        <v>272635539.77213901</v>
      </c>
      <c r="D63" s="214">
        <v>49364048.5524728</v>
      </c>
      <c r="E63" s="214">
        <v>223271491.21966621</v>
      </c>
      <c r="F63" s="191">
        <v>235334226.90329799</v>
      </c>
      <c r="G63" s="191">
        <v>91271123.684936598</v>
      </c>
      <c r="H63" s="191">
        <v>144063103.21836138</v>
      </c>
      <c r="I63" s="214">
        <v>98784484.709999993</v>
      </c>
      <c r="J63" s="214">
        <v>98784484.709999993</v>
      </c>
      <c r="K63" s="214">
        <v>0</v>
      </c>
      <c r="L63" s="215">
        <v>0</v>
      </c>
      <c r="M63" s="215">
        <v>0</v>
      </c>
      <c r="N63" s="215">
        <v>0</v>
      </c>
      <c r="O63" s="193">
        <v>0</v>
      </c>
      <c r="P63" s="193">
        <v>0</v>
      </c>
      <c r="Q63" s="193">
        <v>0</v>
      </c>
      <c r="R63" s="216">
        <v>0</v>
      </c>
      <c r="S63" s="216">
        <v>0</v>
      </c>
      <c r="T63" s="216">
        <v>0</v>
      </c>
      <c r="U63" s="217">
        <v>0</v>
      </c>
      <c r="V63" s="217">
        <v>0</v>
      </c>
      <c r="W63" s="217">
        <v>0</v>
      </c>
      <c r="X63" s="214">
        <v>0</v>
      </c>
      <c r="Y63" s="214">
        <v>0</v>
      </c>
      <c r="Z63" s="214">
        <v>0</v>
      </c>
      <c r="AA63" s="218">
        <v>0</v>
      </c>
      <c r="AB63" s="218">
        <v>0</v>
      </c>
      <c r="AC63" s="218">
        <v>0</v>
      </c>
      <c r="AD63" s="193">
        <v>0</v>
      </c>
      <c r="AE63" s="193">
        <v>0</v>
      </c>
      <c r="AF63" s="193">
        <v>0</v>
      </c>
      <c r="AG63" s="214">
        <v>0</v>
      </c>
      <c r="AH63" s="214">
        <v>0</v>
      </c>
      <c r="AI63" s="214">
        <v>0</v>
      </c>
      <c r="AJ63" s="191">
        <v>905451.57984435197</v>
      </c>
      <c r="AK63" s="191">
        <v>905451.57984435197</v>
      </c>
      <c r="AL63" s="191">
        <v>0</v>
      </c>
      <c r="AM63" s="215">
        <v>138338.680349623</v>
      </c>
      <c r="AN63" s="215">
        <v>138338.680349623</v>
      </c>
      <c r="AO63" s="215">
        <v>0</v>
      </c>
      <c r="AP63" s="193">
        <v>236416.060943394</v>
      </c>
      <c r="AQ63" s="193">
        <v>236416.060943394</v>
      </c>
      <c r="AR63" s="193">
        <v>0</v>
      </c>
      <c r="AS63" s="216">
        <v>2000050.5662382599</v>
      </c>
      <c r="AT63" s="216">
        <v>2000050.5662382599</v>
      </c>
      <c r="AU63" s="216">
        <v>0</v>
      </c>
      <c r="AV63" s="217">
        <v>0</v>
      </c>
      <c r="AW63" s="217">
        <v>0</v>
      </c>
      <c r="AX63" s="217">
        <v>0</v>
      </c>
      <c r="AY63" s="214">
        <v>0</v>
      </c>
      <c r="AZ63" s="214">
        <v>0</v>
      </c>
      <c r="BA63" s="214">
        <v>0</v>
      </c>
      <c r="BB63" s="218">
        <v>13208727.192009499</v>
      </c>
      <c r="BC63" s="218">
        <v>8047469.3472060002</v>
      </c>
      <c r="BD63" s="218">
        <v>5161257.8448034991</v>
      </c>
      <c r="BE63" s="214">
        <v>529881.24662682402</v>
      </c>
      <c r="BF63" s="214">
        <v>420768.03333750501</v>
      </c>
      <c r="BG63" s="214">
        <v>109113.21328931901</v>
      </c>
      <c r="BH63" s="191">
        <v>876517.82804077805</v>
      </c>
      <c r="BI63" s="191">
        <v>692033.14538606198</v>
      </c>
      <c r="BJ63" s="191">
        <v>184484.68265471607</v>
      </c>
      <c r="BK63" s="215">
        <v>514632.461359879</v>
      </c>
      <c r="BL63" s="215">
        <v>450183.26607649797</v>
      </c>
      <c r="BM63" s="215">
        <v>64449.195283381036</v>
      </c>
      <c r="BN63" s="193">
        <v>0</v>
      </c>
      <c r="BO63" s="193">
        <v>0</v>
      </c>
      <c r="BP63" s="193">
        <v>0</v>
      </c>
      <c r="BQ63" s="219">
        <v>625164267.00084949</v>
      </c>
      <c r="BR63" s="219">
        <v>252310367.62679109</v>
      </c>
      <c r="BS63" s="219">
        <v>372853899.37405854</v>
      </c>
      <c r="BT63" s="216">
        <v>0</v>
      </c>
      <c r="BU63" s="216">
        <v>0</v>
      </c>
      <c r="BV63" s="216">
        <v>0</v>
      </c>
      <c r="BW63" s="217">
        <v>0</v>
      </c>
      <c r="BX63" s="217">
        <v>0</v>
      </c>
      <c r="BY63" s="217">
        <v>0</v>
      </c>
      <c r="BZ63" s="214">
        <v>0</v>
      </c>
      <c r="CA63" s="214">
        <v>0</v>
      </c>
      <c r="CB63" s="214">
        <v>0</v>
      </c>
      <c r="CC63" s="214">
        <v>0</v>
      </c>
      <c r="CD63" s="214">
        <v>0</v>
      </c>
      <c r="CE63" s="214">
        <v>0</v>
      </c>
      <c r="CF63" s="214">
        <v>0</v>
      </c>
      <c r="CG63" s="214">
        <v>0</v>
      </c>
      <c r="CH63" s="214">
        <v>0</v>
      </c>
      <c r="CI63" s="219">
        <v>625164267.00084949</v>
      </c>
      <c r="CJ63" s="219">
        <v>252310367.62679109</v>
      </c>
      <c r="CK63" s="219">
        <v>372853899.37405854</v>
      </c>
      <c r="CM63" s="221">
        <v>0</v>
      </c>
      <c r="CP63" s="219">
        <v>0</v>
      </c>
      <c r="CQ63" s="219">
        <v>0</v>
      </c>
      <c r="CR63" s="219">
        <v>0</v>
      </c>
      <c r="CT63" s="219">
        <v>621884010.11347389</v>
      </c>
      <c r="CU63" s="219">
        <v>249030110.73941547</v>
      </c>
      <c r="CV63" s="219">
        <v>372853899.37405854</v>
      </c>
      <c r="CX63" s="221">
        <v>7409632874.3400002</v>
      </c>
      <c r="CY63" s="33">
        <v>0</v>
      </c>
      <c r="CZ63" s="33">
        <v>0</v>
      </c>
      <c r="DA63" s="33">
        <v>0</v>
      </c>
      <c r="DB63" s="33">
        <v>0</v>
      </c>
      <c r="DC63" s="33">
        <v>0</v>
      </c>
      <c r="DD63" s="33">
        <v>0</v>
      </c>
      <c r="DE63" s="33">
        <v>0</v>
      </c>
    </row>
    <row r="64" spans="1:109" x14ac:dyDescent="0.35">
      <c r="A64">
        <v>2028</v>
      </c>
      <c r="B64" s="1">
        <v>47087</v>
      </c>
      <c r="C64" s="213">
        <v>273685947.73265702</v>
      </c>
      <c r="D64" s="214">
        <v>50128364.646686502</v>
      </c>
      <c r="E64" s="214">
        <v>223557583.08597052</v>
      </c>
      <c r="F64" s="191">
        <v>236946176.415461</v>
      </c>
      <c r="G64" s="191">
        <v>92047585.442333594</v>
      </c>
      <c r="H64" s="191">
        <v>144898590.97312742</v>
      </c>
      <c r="I64" s="214">
        <v>6005046.6399999997</v>
      </c>
      <c r="J64" s="214">
        <v>6005046.6399999997</v>
      </c>
      <c r="K64" s="214">
        <v>0</v>
      </c>
      <c r="L64" s="215">
        <v>0</v>
      </c>
      <c r="M64" s="215">
        <v>0</v>
      </c>
      <c r="N64" s="215">
        <v>0</v>
      </c>
      <c r="O64" s="193">
        <v>0</v>
      </c>
      <c r="P64" s="193">
        <v>0</v>
      </c>
      <c r="Q64" s="193">
        <v>0</v>
      </c>
      <c r="R64" s="216">
        <v>0</v>
      </c>
      <c r="S64" s="216">
        <v>0</v>
      </c>
      <c r="T64" s="216">
        <v>0</v>
      </c>
      <c r="U64" s="217">
        <v>0</v>
      </c>
      <c r="V64" s="217">
        <v>0</v>
      </c>
      <c r="W64" s="217">
        <v>0</v>
      </c>
      <c r="X64" s="214">
        <v>0</v>
      </c>
      <c r="Y64" s="214">
        <v>0</v>
      </c>
      <c r="Z64" s="214">
        <v>0</v>
      </c>
      <c r="AA64" s="218">
        <v>0</v>
      </c>
      <c r="AB64" s="218">
        <v>0</v>
      </c>
      <c r="AC64" s="218">
        <v>0</v>
      </c>
      <c r="AD64" s="193">
        <v>0</v>
      </c>
      <c r="AE64" s="193">
        <v>0</v>
      </c>
      <c r="AF64" s="193">
        <v>0</v>
      </c>
      <c r="AG64" s="214">
        <v>0</v>
      </c>
      <c r="AH64" s="214">
        <v>0</v>
      </c>
      <c r="AI64" s="214">
        <v>0</v>
      </c>
      <c r="AJ64" s="191">
        <v>908757.76054243499</v>
      </c>
      <c r="AK64" s="191">
        <v>908757.76054243499</v>
      </c>
      <c r="AL64" s="191">
        <v>0</v>
      </c>
      <c r="AM64" s="215">
        <v>138843.81246817199</v>
      </c>
      <c r="AN64" s="215">
        <v>138843.81246817199</v>
      </c>
      <c r="AO64" s="215">
        <v>0</v>
      </c>
      <c r="AP64" s="193">
        <v>237269.97734331401</v>
      </c>
      <c r="AQ64" s="193">
        <v>237269.97734331401</v>
      </c>
      <c r="AR64" s="193">
        <v>0</v>
      </c>
      <c r="AS64" s="216">
        <v>2000050.5662382599</v>
      </c>
      <c r="AT64" s="216">
        <v>2000050.5662382599</v>
      </c>
      <c r="AU64" s="216">
        <v>0</v>
      </c>
      <c r="AV64" s="217">
        <v>0</v>
      </c>
      <c r="AW64" s="217">
        <v>0</v>
      </c>
      <c r="AX64" s="217">
        <v>0</v>
      </c>
      <c r="AY64" s="214">
        <v>12123881.503231401</v>
      </c>
      <c r="AZ64" s="214">
        <v>10917778.0219381</v>
      </c>
      <c r="BA64" s="214">
        <v>1206103.4812933002</v>
      </c>
      <c r="BB64" s="218">
        <v>0</v>
      </c>
      <c r="BC64" s="218">
        <v>0</v>
      </c>
      <c r="BD64" s="218">
        <v>0</v>
      </c>
      <c r="BE64" s="214">
        <v>530221.41873904399</v>
      </c>
      <c r="BF64" s="214">
        <v>423273.04018955602</v>
      </c>
      <c r="BG64" s="214">
        <v>106948.37854948797</v>
      </c>
      <c r="BH64" s="191">
        <v>877612.03610773198</v>
      </c>
      <c r="BI64" s="191">
        <v>696153.10610952298</v>
      </c>
      <c r="BJ64" s="191">
        <v>181458.929998209</v>
      </c>
      <c r="BK64" s="215">
        <v>516692.12395235302</v>
      </c>
      <c r="BL64" s="215">
        <v>453431.21694210696</v>
      </c>
      <c r="BM64" s="215">
        <v>63260.907010246068</v>
      </c>
      <c r="BN64" s="193">
        <v>0</v>
      </c>
      <c r="BO64" s="193">
        <v>0</v>
      </c>
      <c r="BP64" s="193">
        <v>0</v>
      </c>
      <c r="BQ64" s="219">
        <v>533970499.98674071</v>
      </c>
      <c r="BR64" s="219">
        <v>163956554.23079157</v>
      </c>
      <c r="BS64" s="219">
        <v>370013945.75594926</v>
      </c>
      <c r="BT64" s="216">
        <v>0</v>
      </c>
      <c r="BU64" s="216">
        <v>0</v>
      </c>
      <c r="BV64" s="216">
        <v>0</v>
      </c>
      <c r="BW64" s="217">
        <v>0</v>
      </c>
      <c r="BX64" s="217">
        <v>0</v>
      </c>
      <c r="BY64" s="217">
        <v>0</v>
      </c>
      <c r="BZ64" s="214">
        <v>0</v>
      </c>
      <c r="CA64" s="214">
        <v>0</v>
      </c>
      <c r="CB64" s="214">
        <v>0</v>
      </c>
      <c r="CC64" s="214">
        <v>0</v>
      </c>
      <c r="CD64" s="214">
        <v>0</v>
      </c>
      <c r="CE64" s="214">
        <v>0</v>
      </c>
      <c r="CF64" s="214">
        <v>0</v>
      </c>
      <c r="CG64" s="214">
        <v>0</v>
      </c>
      <c r="CH64" s="214">
        <v>0</v>
      </c>
      <c r="CI64" s="219">
        <v>533970499.98674071</v>
      </c>
      <c r="CJ64" s="219">
        <v>163956554.23079157</v>
      </c>
      <c r="CK64" s="219">
        <v>370013945.75594926</v>
      </c>
      <c r="CM64" s="221">
        <v>0</v>
      </c>
      <c r="CP64" s="219">
        <v>0</v>
      </c>
      <c r="CQ64" s="219">
        <v>0</v>
      </c>
      <c r="CR64" s="219">
        <v>0</v>
      </c>
      <c r="CT64" s="219">
        <v>530685577.87014848</v>
      </c>
      <c r="CU64" s="219">
        <v>160671632.1141994</v>
      </c>
      <c r="CV64" s="219">
        <v>370013945.75594926</v>
      </c>
      <c r="CX64" s="221">
        <v>7408425328.0699997</v>
      </c>
      <c r="CY64" s="33">
        <v>0</v>
      </c>
      <c r="CZ64" s="33">
        <v>0</v>
      </c>
      <c r="DA64" s="33">
        <v>0</v>
      </c>
      <c r="DB64" s="33">
        <v>0</v>
      </c>
      <c r="DC64" s="33">
        <v>0</v>
      </c>
      <c r="DD64" s="33">
        <v>0</v>
      </c>
      <c r="DE64" s="33">
        <v>0</v>
      </c>
    </row>
    <row r="65" spans="1:109" x14ac:dyDescent="0.35">
      <c r="A65">
        <v>2028</v>
      </c>
      <c r="B65" s="1">
        <v>47118</v>
      </c>
      <c r="C65" s="213">
        <v>274702888.40251702</v>
      </c>
      <c r="D65" s="214">
        <v>50983402.562651098</v>
      </c>
      <c r="E65" s="214">
        <v>223719485.83986592</v>
      </c>
      <c r="F65" s="191">
        <v>238857630.00997299</v>
      </c>
      <c r="G65" s="191">
        <v>93191673.347385794</v>
      </c>
      <c r="H65" s="191">
        <v>145665956.6625872</v>
      </c>
      <c r="I65" s="214">
        <v>91138248.290000007</v>
      </c>
      <c r="J65" s="214">
        <v>91138248.290000007</v>
      </c>
      <c r="K65" s="214">
        <v>0</v>
      </c>
      <c r="L65" s="215">
        <v>0</v>
      </c>
      <c r="M65" s="215">
        <v>0</v>
      </c>
      <c r="N65" s="215">
        <v>0</v>
      </c>
      <c r="O65" s="193">
        <v>0</v>
      </c>
      <c r="P65" s="193">
        <v>0</v>
      </c>
      <c r="Q65" s="193">
        <v>0</v>
      </c>
      <c r="R65" s="216">
        <v>0</v>
      </c>
      <c r="S65" s="216">
        <v>0</v>
      </c>
      <c r="T65" s="216">
        <v>0</v>
      </c>
      <c r="U65" s="217">
        <v>0</v>
      </c>
      <c r="V65" s="217">
        <v>0</v>
      </c>
      <c r="W65" s="217">
        <v>0</v>
      </c>
      <c r="X65" s="214">
        <v>0</v>
      </c>
      <c r="Y65" s="214">
        <v>0</v>
      </c>
      <c r="Z65" s="214">
        <v>0</v>
      </c>
      <c r="AA65" s="218">
        <v>0</v>
      </c>
      <c r="AB65" s="218">
        <v>0</v>
      </c>
      <c r="AC65" s="218">
        <v>0</v>
      </c>
      <c r="AD65" s="193">
        <v>0</v>
      </c>
      <c r="AE65" s="193">
        <v>0</v>
      </c>
      <c r="AF65" s="193">
        <v>0</v>
      </c>
      <c r="AG65" s="214">
        <v>0</v>
      </c>
      <c r="AH65" s="214">
        <v>0</v>
      </c>
      <c r="AI65" s="214">
        <v>0</v>
      </c>
      <c r="AJ65" s="191">
        <v>912063.941240518</v>
      </c>
      <c r="AK65" s="191">
        <v>912063.941240518</v>
      </c>
      <c r="AL65" s="191">
        <v>0</v>
      </c>
      <c r="AM65" s="215">
        <v>139348.94458672099</v>
      </c>
      <c r="AN65" s="215">
        <v>139348.94458672099</v>
      </c>
      <c r="AO65" s="215">
        <v>0</v>
      </c>
      <c r="AP65" s="193">
        <v>238123.89374323399</v>
      </c>
      <c r="AQ65" s="193">
        <v>238123.89374323399</v>
      </c>
      <c r="AR65" s="193">
        <v>0</v>
      </c>
      <c r="AS65" s="216">
        <v>2000050.5662382599</v>
      </c>
      <c r="AT65" s="216">
        <v>2000050.5662382599</v>
      </c>
      <c r="AU65" s="216">
        <v>0</v>
      </c>
      <c r="AV65" s="217">
        <v>0</v>
      </c>
      <c r="AW65" s="217">
        <v>0</v>
      </c>
      <c r="AX65" s="217">
        <v>0</v>
      </c>
      <c r="AY65" s="214">
        <v>0</v>
      </c>
      <c r="AZ65" s="214">
        <v>0</v>
      </c>
      <c r="BA65" s="214">
        <v>0</v>
      </c>
      <c r="BB65" s="218">
        <v>0</v>
      </c>
      <c r="BC65" s="218">
        <v>0</v>
      </c>
      <c r="BD65" s="218">
        <v>0</v>
      </c>
      <c r="BE65" s="214">
        <v>523767.57470958901</v>
      </c>
      <c r="BF65" s="214">
        <v>425792.96038775402</v>
      </c>
      <c r="BG65" s="214">
        <v>97974.61432183499</v>
      </c>
      <c r="BH65" s="191">
        <v>867147.31033877505</v>
      </c>
      <c r="BI65" s="191">
        <v>700297.59467023599</v>
      </c>
      <c r="BJ65" s="191">
        <v>166849.71566853905</v>
      </c>
      <c r="BK65" s="215">
        <v>514840.26389446098</v>
      </c>
      <c r="BL65" s="215">
        <v>456703.88520571997</v>
      </c>
      <c r="BM65" s="215">
        <v>58136.37868874101</v>
      </c>
      <c r="BN65" s="193">
        <v>0</v>
      </c>
      <c r="BO65" s="193">
        <v>0</v>
      </c>
      <c r="BP65" s="193">
        <v>0</v>
      </c>
      <c r="BQ65" s="219">
        <v>609894109.19724154</v>
      </c>
      <c r="BR65" s="219">
        <v>240185705.98610935</v>
      </c>
      <c r="BS65" s="219">
        <v>369708403.21113223</v>
      </c>
      <c r="BT65" s="216">
        <v>11810034.674192701</v>
      </c>
      <c r="BU65" s="216">
        <v>0</v>
      </c>
      <c r="BV65" s="216">
        <v>11810034.674192701</v>
      </c>
      <c r="BW65" s="217">
        <v>6986061.7439174196</v>
      </c>
      <c r="BX65" s="217">
        <v>4033553.07536925</v>
      </c>
      <c r="BY65" s="217">
        <v>2952508.6685481695</v>
      </c>
      <c r="BZ65" s="214">
        <v>256641025.468602</v>
      </c>
      <c r="CA65" s="214">
        <v>150000000</v>
      </c>
      <c r="CB65" s="214">
        <v>106641025.468602</v>
      </c>
      <c r="CC65" s="214">
        <v>70223631.655366093</v>
      </c>
      <c r="CD65" s="214">
        <v>30220870.878851298</v>
      </c>
      <c r="CE65" s="214">
        <v>40002760.776514798</v>
      </c>
      <c r="CF65" s="214">
        <v>5905017.3370963503</v>
      </c>
      <c r="CG65" s="214">
        <v>0</v>
      </c>
      <c r="CH65" s="214">
        <v>5905017.3370963503</v>
      </c>
      <c r="CI65" s="219">
        <v>961459880.07641602</v>
      </c>
      <c r="CJ65" s="219">
        <v>424440129.94032991</v>
      </c>
      <c r="CK65" s="219">
        <v>537019750.13608623</v>
      </c>
      <c r="CM65" s="221">
        <v>0</v>
      </c>
      <c r="CP65" s="219">
        <v>0</v>
      </c>
      <c r="CQ65" s="219">
        <v>0</v>
      </c>
      <c r="CR65" s="219">
        <v>0</v>
      </c>
      <c r="CT65" s="219">
        <v>606604521.85143268</v>
      </c>
      <c r="CU65" s="219">
        <v>236896118.6403006</v>
      </c>
      <c r="CV65" s="219">
        <v>369708403.21113223</v>
      </c>
      <c r="CX65" s="221">
        <v>7415263778.7600002</v>
      </c>
      <c r="CY65" s="33">
        <v>0</v>
      </c>
      <c r="CZ65" s="33">
        <v>0</v>
      </c>
      <c r="DA65" s="33">
        <v>0</v>
      </c>
      <c r="DB65" s="33">
        <v>80671061.507385001</v>
      </c>
      <c r="DC65" s="33">
        <v>0</v>
      </c>
      <c r="DD65" s="33">
        <v>0</v>
      </c>
      <c r="DE65" s="33">
        <v>0</v>
      </c>
    </row>
    <row r="66" spans="1:109" x14ac:dyDescent="0.35">
      <c r="A66">
        <v>2029</v>
      </c>
      <c r="B66" s="1">
        <v>47149</v>
      </c>
      <c r="C66" s="213">
        <v>321610144.876311</v>
      </c>
      <c r="D66" s="214">
        <v>97710686.001086503</v>
      </c>
      <c r="E66" s="214">
        <v>223899458.8752245</v>
      </c>
      <c r="F66" s="191">
        <v>240491086.65346</v>
      </c>
      <c r="G66" s="191">
        <v>94039025.248091996</v>
      </c>
      <c r="H66" s="191">
        <v>146452061.405368</v>
      </c>
      <c r="I66" s="214">
        <v>5864718.5199999996</v>
      </c>
      <c r="J66" s="214">
        <v>5864718.5199999996</v>
      </c>
      <c r="K66" s="214">
        <v>0</v>
      </c>
      <c r="L66" s="215">
        <v>0</v>
      </c>
      <c r="M66" s="215">
        <v>0</v>
      </c>
      <c r="N66" s="215">
        <v>0</v>
      </c>
      <c r="O66" s="193">
        <v>0</v>
      </c>
      <c r="P66" s="193">
        <v>0</v>
      </c>
      <c r="Q66" s="193">
        <v>0</v>
      </c>
      <c r="R66" s="216">
        <v>0</v>
      </c>
      <c r="S66" s="216">
        <v>0</v>
      </c>
      <c r="T66" s="216">
        <v>0</v>
      </c>
      <c r="U66" s="217">
        <v>0</v>
      </c>
      <c r="V66" s="217">
        <v>0</v>
      </c>
      <c r="W66" s="217">
        <v>0</v>
      </c>
      <c r="X66" s="214">
        <v>0</v>
      </c>
      <c r="Y66" s="214">
        <v>0</v>
      </c>
      <c r="Z66" s="214">
        <v>0</v>
      </c>
      <c r="AA66" s="218">
        <v>0</v>
      </c>
      <c r="AB66" s="218">
        <v>0</v>
      </c>
      <c r="AC66" s="218">
        <v>0</v>
      </c>
      <c r="AD66" s="193">
        <v>0</v>
      </c>
      <c r="AE66" s="193">
        <v>0</v>
      </c>
      <c r="AF66" s="193">
        <v>0</v>
      </c>
      <c r="AG66" s="214">
        <v>0</v>
      </c>
      <c r="AH66" s="214">
        <v>0</v>
      </c>
      <c r="AI66" s="214">
        <v>0</v>
      </c>
      <c r="AJ66" s="191">
        <v>915687.39294383198</v>
      </c>
      <c r="AK66" s="191">
        <v>915687.39294383198</v>
      </c>
      <c r="AL66" s="191">
        <v>0</v>
      </c>
      <c r="AM66" s="215">
        <v>139902.550696761</v>
      </c>
      <c r="AN66" s="215">
        <v>139902.550696761</v>
      </c>
      <c r="AO66" s="215">
        <v>0</v>
      </c>
      <c r="AP66" s="193">
        <v>239059.754519257</v>
      </c>
      <c r="AQ66" s="193">
        <v>239059.754519257</v>
      </c>
      <c r="AR66" s="193">
        <v>0</v>
      </c>
      <c r="AS66" s="216">
        <v>2078052.53832231</v>
      </c>
      <c r="AT66" s="216">
        <v>2078052.53832231</v>
      </c>
      <c r="AU66" s="216">
        <v>0</v>
      </c>
      <c r="AV66" s="217">
        <v>0</v>
      </c>
      <c r="AW66" s="217">
        <v>0</v>
      </c>
      <c r="AX66" s="217">
        <v>0</v>
      </c>
      <c r="AY66" s="214">
        <v>0</v>
      </c>
      <c r="AZ66" s="214">
        <v>0</v>
      </c>
      <c r="BA66" s="214">
        <v>0</v>
      </c>
      <c r="BB66" s="218">
        <v>0</v>
      </c>
      <c r="BC66" s="218">
        <v>0</v>
      </c>
      <c r="BD66" s="218">
        <v>0</v>
      </c>
      <c r="BE66" s="214">
        <v>530855.20599867799</v>
      </c>
      <c r="BF66" s="214">
        <v>428326.12485505</v>
      </c>
      <c r="BG66" s="214">
        <v>102529.08114362799</v>
      </c>
      <c r="BH66" s="191">
        <v>879742.47417795996</v>
      </c>
      <c r="BI66" s="191">
        <v>704463.86595319898</v>
      </c>
      <c r="BJ66" s="191">
        <v>175278.60822476097</v>
      </c>
      <c r="BK66" s="215">
        <v>519937.758017516</v>
      </c>
      <c r="BL66" s="215">
        <v>460148.96976735303</v>
      </c>
      <c r="BM66" s="215">
        <v>59788.788250162965</v>
      </c>
      <c r="BN66" s="193">
        <v>0</v>
      </c>
      <c r="BO66" s="193">
        <v>0</v>
      </c>
      <c r="BP66" s="193">
        <v>0</v>
      </c>
      <c r="BQ66" s="219">
        <v>573269187.72444725</v>
      </c>
      <c r="BR66" s="219">
        <v>202580070.96623626</v>
      </c>
      <c r="BS66" s="219">
        <v>370689116.75821102</v>
      </c>
      <c r="BT66" s="216">
        <v>0</v>
      </c>
      <c r="BU66" s="216">
        <v>0</v>
      </c>
      <c r="BV66" s="216">
        <v>0</v>
      </c>
      <c r="BW66" s="217">
        <v>0</v>
      </c>
      <c r="BX66" s="217">
        <v>0</v>
      </c>
      <c r="BY66" s="217">
        <v>0</v>
      </c>
      <c r="BZ66" s="214">
        <v>0</v>
      </c>
      <c r="CA66" s="214">
        <v>0</v>
      </c>
      <c r="CB66" s="214">
        <v>0</v>
      </c>
      <c r="CC66" s="214">
        <v>0</v>
      </c>
      <c r="CD66" s="214">
        <v>0</v>
      </c>
      <c r="CE66" s="214">
        <v>0</v>
      </c>
      <c r="CF66" s="214">
        <v>0</v>
      </c>
      <c r="CG66" s="214">
        <v>0</v>
      </c>
      <c r="CH66" s="214">
        <v>0</v>
      </c>
      <c r="CI66" s="219">
        <v>573269187.72444725</v>
      </c>
      <c r="CJ66" s="219">
        <v>202580070.96623626</v>
      </c>
      <c r="CK66" s="219">
        <v>370689116.75821102</v>
      </c>
      <c r="CM66" s="221">
        <v>0</v>
      </c>
      <c r="CP66" s="219">
        <v>0</v>
      </c>
      <c r="CQ66" s="219">
        <v>0</v>
      </c>
      <c r="CR66" s="219">
        <v>0</v>
      </c>
      <c r="CT66" s="219">
        <v>569896485.48796511</v>
      </c>
      <c r="CU66" s="219">
        <v>199207368.72975412</v>
      </c>
      <c r="CV66" s="219">
        <v>370689116.75821102</v>
      </c>
      <c r="CX66" s="221">
        <v>7318527205.25</v>
      </c>
      <c r="CY66" s="33">
        <v>0</v>
      </c>
      <c r="CZ66" s="33">
        <v>0</v>
      </c>
      <c r="DA66" s="33">
        <v>0</v>
      </c>
      <c r="DB66" s="33">
        <v>0</v>
      </c>
      <c r="DC66" s="33">
        <v>0</v>
      </c>
      <c r="DD66" s="33">
        <v>0</v>
      </c>
      <c r="DE66" s="33">
        <v>0</v>
      </c>
    </row>
    <row r="67" spans="1:109" x14ac:dyDescent="0.35">
      <c r="A67">
        <v>2029</v>
      </c>
      <c r="B67" s="1">
        <v>47177</v>
      </c>
      <c r="C67" s="213">
        <v>322843612.09310102</v>
      </c>
      <c r="D67" s="214">
        <v>98675094.297301099</v>
      </c>
      <c r="E67" s="214">
        <v>224168517.79579991</v>
      </c>
      <c r="F67" s="191">
        <v>241852455.70960501</v>
      </c>
      <c r="G67" s="191">
        <v>94803807.686023504</v>
      </c>
      <c r="H67" s="191">
        <v>147048648.0235815</v>
      </c>
      <c r="I67" s="214">
        <v>7055481.0199999996</v>
      </c>
      <c r="J67" s="214">
        <v>7055481.0199999996</v>
      </c>
      <c r="K67" s="214">
        <v>0</v>
      </c>
      <c r="L67" s="215">
        <v>0</v>
      </c>
      <c r="M67" s="215">
        <v>0</v>
      </c>
      <c r="N67" s="215">
        <v>0</v>
      </c>
      <c r="O67" s="193">
        <v>0</v>
      </c>
      <c r="P67" s="193">
        <v>0</v>
      </c>
      <c r="Q67" s="193">
        <v>0</v>
      </c>
      <c r="R67" s="216">
        <v>0</v>
      </c>
      <c r="S67" s="216">
        <v>0</v>
      </c>
      <c r="T67" s="216">
        <v>0</v>
      </c>
      <c r="U67" s="217">
        <v>0</v>
      </c>
      <c r="V67" s="217">
        <v>0</v>
      </c>
      <c r="W67" s="217">
        <v>0</v>
      </c>
      <c r="X67" s="214">
        <v>0</v>
      </c>
      <c r="Y67" s="214">
        <v>0</v>
      </c>
      <c r="Z67" s="214">
        <v>0</v>
      </c>
      <c r="AA67" s="218">
        <v>0</v>
      </c>
      <c r="AB67" s="218">
        <v>0</v>
      </c>
      <c r="AC67" s="218">
        <v>0</v>
      </c>
      <c r="AD67" s="193">
        <v>0</v>
      </c>
      <c r="AE67" s="193">
        <v>0</v>
      </c>
      <c r="AF67" s="193">
        <v>0</v>
      </c>
      <c r="AG67" s="214">
        <v>0</v>
      </c>
      <c r="AH67" s="214">
        <v>0</v>
      </c>
      <c r="AI67" s="214">
        <v>0</v>
      </c>
      <c r="AJ67" s="191">
        <v>918649.98971596803</v>
      </c>
      <c r="AK67" s="191">
        <v>918649.98971596803</v>
      </c>
      <c r="AL67" s="191">
        <v>0</v>
      </c>
      <c r="AM67" s="215">
        <v>140355.18862571099</v>
      </c>
      <c r="AN67" s="215">
        <v>140355.18862571099</v>
      </c>
      <c r="AO67" s="215">
        <v>0</v>
      </c>
      <c r="AP67" s="193">
        <v>239824.93047335499</v>
      </c>
      <c r="AQ67" s="193">
        <v>239824.93047335499</v>
      </c>
      <c r="AR67" s="193">
        <v>0</v>
      </c>
      <c r="AS67" s="216">
        <v>2078052.53832231</v>
      </c>
      <c r="AT67" s="216">
        <v>2078052.53832231</v>
      </c>
      <c r="AU67" s="216">
        <v>0</v>
      </c>
      <c r="AV67" s="217">
        <v>9463492.7316686194</v>
      </c>
      <c r="AW67" s="217">
        <v>6738992.3920487501</v>
      </c>
      <c r="AX67" s="217">
        <v>2724500.3396198694</v>
      </c>
      <c r="AY67" s="214">
        <v>0</v>
      </c>
      <c r="AZ67" s="214">
        <v>0</v>
      </c>
      <c r="BA67" s="214">
        <v>0</v>
      </c>
      <c r="BB67" s="218">
        <v>0</v>
      </c>
      <c r="BC67" s="218">
        <v>0</v>
      </c>
      <c r="BD67" s="218">
        <v>0</v>
      </c>
      <c r="BE67" s="214">
        <v>531148.44212457305</v>
      </c>
      <c r="BF67" s="214">
        <v>430874.35984444298</v>
      </c>
      <c r="BG67" s="214">
        <v>100274.08228013007</v>
      </c>
      <c r="BH67" s="191">
        <v>880778.18617005495</v>
      </c>
      <c r="BI67" s="191">
        <v>708654.92357919004</v>
      </c>
      <c r="BJ67" s="191">
        <v>172123.26259086491</v>
      </c>
      <c r="BK67" s="215">
        <v>522075.49498064397</v>
      </c>
      <c r="BL67" s="215">
        <v>463307.17606548802</v>
      </c>
      <c r="BM67" s="215">
        <v>58768.318915155949</v>
      </c>
      <c r="BN67" s="193">
        <v>102642124.50544301</v>
      </c>
      <c r="BO67" s="193">
        <v>60268244.970955603</v>
      </c>
      <c r="BP67" s="193">
        <v>42373879.534487404</v>
      </c>
      <c r="BQ67" s="219">
        <v>689168050.83023024</v>
      </c>
      <c r="BR67" s="219">
        <v>272521339.47295541</v>
      </c>
      <c r="BS67" s="219">
        <v>416646711.35727489</v>
      </c>
      <c r="BT67" s="216">
        <v>0</v>
      </c>
      <c r="BU67" s="216">
        <v>0</v>
      </c>
      <c r="BV67" s="216">
        <v>0</v>
      </c>
      <c r="BW67" s="217">
        <v>0</v>
      </c>
      <c r="BX67" s="217">
        <v>0</v>
      </c>
      <c r="BY67" s="217">
        <v>0</v>
      </c>
      <c r="BZ67" s="214">
        <v>0</v>
      </c>
      <c r="CA67" s="214">
        <v>0</v>
      </c>
      <c r="CB67" s="214">
        <v>0</v>
      </c>
      <c r="CC67" s="214">
        <v>0</v>
      </c>
      <c r="CD67" s="214">
        <v>0</v>
      </c>
      <c r="CE67" s="214">
        <v>0</v>
      </c>
      <c r="CF67" s="214">
        <v>0</v>
      </c>
      <c r="CG67" s="214">
        <v>0</v>
      </c>
      <c r="CH67" s="214">
        <v>0</v>
      </c>
      <c r="CI67" s="219">
        <v>689168050.83023024</v>
      </c>
      <c r="CJ67" s="219">
        <v>272521339.47295541</v>
      </c>
      <c r="CK67" s="219">
        <v>416646711.35727489</v>
      </c>
      <c r="CM67" s="221">
        <v>0</v>
      </c>
      <c r="CP67" s="219">
        <v>0</v>
      </c>
      <c r="CQ67" s="219">
        <v>0</v>
      </c>
      <c r="CR67" s="219">
        <v>0</v>
      </c>
      <c r="CT67" s="219">
        <v>685791168.18309295</v>
      </c>
      <c r="CU67" s="219">
        <v>269144456.82581806</v>
      </c>
      <c r="CV67" s="219">
        <v>416646711.35727489</v>
      </c>
      <c r="CX67" s="221">
        <v>7325438939.1899996</v>
      </c>
      <c r="CY67" s="33">
        <v>0</v>
      </c>
      <c r="CZ67" s="33">
        <v>0</v>
      </c>
      <c r="DA67" s="33">
        <v>0</v>
      </c>
      <c r="DB67" s="33">
        <v>0</v>
      </c>
      <c r="DC67" s="33">
        <v>0</v>
      </c>
      <c r="DD67" s="33">
        <v>0</v>
      </c>
      <c r="DE67" s="33">
        <v>0</v>
      </c>
    </row>
    <row r="68" spans="1:109" x14ac:dyDescent="0.35">
      <c r="A68">
        <v>2029</v>
      </c>
      <c r="B68" s="1">
        <v>47208</v>
      </c>
      <c r="C68" s="213">
        <v>324151134.85610503</v>
      </c>
      <c r="D68" s="214">
        <v>99754634.817558393</v>
      </c>
      <c r="E68" s="214">
        <v>224396500.03854662</v>
      </c>
      <c r="F68" s="191">
        <v>243382533.47341499</v>
      </c>
      <c r="G68" s="191">
        <v>95800058.632486895</v>
      </c>
      <c r="H68" s="191">
        <v>147582474.84092808</v>
      </c>
      <c r="I68" s="214">
        <v>7044266.4900000002</v>
      </c>
      <c r="J68" s="214">
        <v>7044266.4900000002</v>
      </c>
      <c r="K68" s="214">
        <v>0</v>
      </c>
      <c r="L68" s="215">
        <v>0</v>
      </c>
      <c r="M68" s="215">
        <v>0</v>
      </c>
      <c r="N68" s="215">
        <v>0</v>
      </c>
      <c r="O68" s="193">
        <v>0</v>
      </c>
      <c r="P68" s="193">
        <v>0</v>
      </c>
      <c r="Q68" s="193">
        <v>0</v>
      </c>
      <c r="R68" s="216">
        <v>0</v>
      </c>
      <c r="S68" s="216">
        <v>0</v>
      </c>
      <c r="T68" s="216">
        <v>0</v>
      </c>
      <c r="U68" s="217">
        <v>0</v>
      </c>
      <c r="V68" s="217">
        <v>0</v>
      </c>
      <c r="W68" s="217">
        <v>0</v>
      </c>
      <c r="X68" s="214">
        <v>0</v>
      </c>
      <c r="Y68" s="214">
        <v>0</v>
      </c>
      <c r="Z68" s="214">
        <v>0</v>
      </c>
      <c r="AA68" s="218">
        <v>0</v>
      </c>
      <c r="AB68" s="218">
        <v>0</v>
      </c>
      <c r="AC68" s="218">
        <v>0</v>
      </c>
      <c r="AD68" s="193">
        <v>0</v>
      </c>
      <c r="AE68" s="193">
        <v>0</v>
      </c>
      <c r="AF68" s="193">
        <v>0</v>
      </c>
      <c r="AG68" s="214">
        <v>0</v>
      </c>
      <c r="AH68" s="214">
        <v>0</v>
      </c>
      <c r="AI68" s="214">
        <v>0</v>
      </c>
      <c r="AJ68" s="191">
        <v>922108.14225058805</v>
      </c>
      <c r="AK68" s="191">
        <v>922108.14225058805</v>
      </c>
      <c r="AL68" s="191">
        <v>0</v>
      </c>
      <c r="AM68" s="215">
        <v>140883.53963722399</v>
      </c>
      <c r="AN68" s="215">
        <v>140883.53963722399</v>
      </c>
      <c r="AO68" s="215">
        <v>0</v>
      </c>
      <c r="AP68" s="193">
        <v>240718.09797761499</v>
      </c>
      <c r="AQ68" s="193">
        <v>240718.09797761499</v>
      </c>
      <c r="AR68" s="193">
        <v>0</v>
      </c>
      <c r="AS68" s="216">
        <v>2078052.53832231</v>
      </c>
      <c r="AT68" s="216">
        <v>2078052.53832231</v>
      </c>
      <c r="AU68" s="216">
        <v>0</v>
      </c>
      <c r="AV68" s="217">
        <v>0</v>
      </c>
      <c r="AW68" s="217">
        <v>0</v>
      </c>
      <c r="AX68" s="217">
        <v>0</v>
      </c>
      <c r="AY68" s="214">
        <v>0</v>
      </c>
      <c r="AZ68" s="214">
        <v>0</v>
      </c>
      <c r="BA68" s="214">
        <v>0</v>
      </c>
      <c r="BB68" s="218">
        <v>0</v>
      </c>
      <c r="BC68" s="218">
        <v>0</v>
      </c>
      <c r="BD68" s="218">
        <v>0</v>
      </c>
      <c r="BE68" s="214">
        <v>521915.20172284998</v>
      </c>
      <c r="BF68" s="214">
        <v>433437.75501479302</v>
      </c>
      <c r="BG68" s="214">
        <v>88477.446708056959</v>
      </c>
      <c r="BH68" s="191">
        <v>865403.94228788698</v>
      </c>
      <c r="BI68" s="191">
        <v>712870.91500927496</v>
      </c>
      <c r="BJ68" s="191">
        <v>152533.02727861202</v>
      </c>
      <c r="BK68" s="215">
        <v>518652.22598586598</v>
      </c>
      <c r="BL68" s="215">
        <v>466725.549369107</v>
      </c>
      <c r="BM68" s="215">
        <v>51926.676616758981</v>
      </c>
      <c r="BN68" s="193">
        <v>0</v>
      </c>
      <c r="BO68" s="193">
        <v>0</v>
      </c>
      <c r="BP68" s="193">
        <v>0</v>
      </c>
      <c r="BQ68" s="219">
        <v>579865668.50770438</v>
      </c>
      <c r="BR68" s="219">
        <v>207593756.4776262</v>
      </c>
      <c r="BS68" s="219">
        <v>372271912.03007817</v>
      </c>
      <c r="BT68" s="216">
        <v>0</v>
      </c>
      <c r="BU68" s="216">
        <v>0</v>
      </c>
      <c r="BV68" s="216">
        <v>0</v>
      </c>
      <c r="BW68" s="217">
        <v>0</v>
      </c>
      <c r="BX68" s="217">
        <v>0</v>
      </c>
      <c r="BY68" s="217">
        <v>0</v>
      </c>
      <c r="BZ68" s="214">
        <v>0</v>
      </c>
      <c r="CA68" s="214">
        <v>0</v>
      </c>
      <c r="CB68" s="214">
        <v>0</v>
      </c>
      <c r="CC68" s="214">
        <v>0</v>
      </c>
      <c r="CD68" s="214">
        <v>0</v>
      </c>
      <c r="CE68" s="214">
        <v>0</v>
      </c>
      <c r="CF68" s="214">
        <v>0</v>
      </c>
      <c r="CG68" s="214">
        <v>0</v>
      </c>
      <c r="CH68" s="214">
        <v>0</v>
      </c>
      <c r="CI68" s="219">
        <v>579865668.50770438</v>
      </c>
      <c r="CJ68" s="219">
        <v>207593756.4776262</v>
      </c>
      <c r="CK68" s="219">
        <v>372271912.03007817</v>
      </c>
      <c r="CM68" s="221">
        <v>0</v>
      </c>
      <c r="CP68" s="219">
        <v>0</v>
      </c>
      <c r="CQ68" s="219">
        <v>0</v>
      </c>
      <c r="CR68" s="219">
        <v>0</v>
      </c>
      <c r="CT68" s="219">
        <v>576483906.18951666</v>
      </c>
      <c r="CU68" s="219">
        <v>204211994.15943846</v>
      </c>
      <c r="CV68" s="219">
        <v>372271912.03007817</v>
      </c>
      <c r="CX68" s="221">
        <v>7272090855.7700005</v>
      </c>
      <c r="CY68" s="33">
        <v>0</v>
      </c>
      <c r="CZ68" s="33">
        <v>0</v>
      </c>
      <c r="DA68" s="33">
        <v>0</v>
      </c>
      <c r="DB68" s="33">
        <v>0</v>
      </c>
      <c r="DC68" s="33">
        <v>0</v>
      </c>
      <c r="DD68" s="33">
        <v>0</v>
      </c>
      <c r="DE68" s="33">
        <v>0</v>
      </c>
    </row>
    <row r="69" spans="1:109" x14ac:dyDescent="0.35">
      <c r="A69">
        <v>2029</v>
      </c>
      <c r="B69" s="1">
        <v>47238</v>
      </c>
      <c r="C69" s="213">
        <v>325167631.03200299</v>
      </c>
      <c r="D69" s="214">
        <v>100661542.078605</v>
      </c>
      <c r="E69" s="214">
        <v>224506088.95339799</v>
      </c>
      <c r="F69" s="191">
        <v>244839371.02817601</v>
      </c>
      <c r="G69" s="191">
        <v>96639494.138882697</v>
      </c>
      <c r="H69" s="191">
        <v>148199876.88929331</v>
      </c>
      <c r="I69" s="214">
        <v>117699084.88</v>
      </c>
      <c r="J69" s="214">
        <v>117699084.88</v>
      </c>
      <c r="K69" s="214">
        <v>0</v>
      </c>
      <c r="L69" s="215">
        <v>0</v>
      </c>
      <c r="M69" s="215">
        <v>0</v>
      </c>
      <c r="N69" s="215">
        <v>0</v>
      </c>
      <c r="O69" s="193">
        <v>0</v>
      </c>
      <c r="P69" s="193">
        <v>0</v>
      </c>
      <c r="Q69" s="193">
        <v>0</v>
      </c>
      <c r="R69" s="216">
        <v>0</v>
      </c>
      <c r="S69" s="216">
        <v>0</v>
      </c>
      <c r="T69" s="216">
        <v>0</v>
      </c>
      <c r="U69" s="217">
        <v>0</v>
      </c>
      <c r="V69" s="217">
        <v>0</v>
      </c>
      <c r="W69" s="217">
        <v>0</v>
      </c>
      <c r="X69" s="214">
        <v>0</v>
      </c>
      <c r="Y69" s="214">
        <v>0</v>
      </c>
      <c r="Z69" s="214">
        <v>0</v>
      </c>
      <c r="AA69" s="218">
        <v>0</v>
      </c>
      <c r="AB69" s="218">
        <v>0</v>
      </c>
      <c r="AC69" s="218">
        <v>0</v>
      </c>
      <c r="AD69" s="193">
        <v>0</v>
      </c>
      <c r="AE69" s="193">
        <v>0</v>
      </c>
      <c r="AF69" s="193">
        <v>0</v>
      </c>
      <c r="AG69" s="214">
        <v>0</v>
      </c>
      <c r="AH69" s="214">
        <v>0</v>
      </c>
      <c r="AI69" s="214">
        <v>0</v>
      </c>
      <c r="AJ69" s="191">
        <v>925566.294784731</v>
      </c>
      <c r="AK69" s="191">
        <v>925566.294784731</v>
      </c>
      <c r="AL69" s="191">
        <v>0</v>
      </c>
      <c r="AM69" s="215">
        <v>141411.89064866499</v>
      </c>
      <c r="AN69" s="215">
        <v>141411.89064866499</v>
      </c>
      <c r="AO69" s="215">
        <v>0</v>
      </c>
      <c r="AP69" s="193">
        <v>241611.265481751</v>
      </c>
      <c r="AQ69" s="193">
        <v>241611.265481751</v>
      </c>
      <c r="AR69" s="193">
        <v>0</v>
      </c>
      <c r="AS69" s="216">
        <v>2078052.53832231</v>
      </c>
      <c r="AT69" s="216">
        <v>2078052.53832231</v>
      </c>
      <c r="AU69" s="216">
        <v>0</v>
      </c>
      <c r="AV69" s="217">
        <v>0</v>
      </c>
      <c r="AW69" s="217">
        <v>0</v>
      </c>
      <c r="AX69" s="217">
        <v>0</v>
      </c>
      <c r="AY69" s="214">
        <v>0</v>
      </c>
      <c r="AZ69" s="214">
        <v>0</v>
      </c>
      <c r="BA69" s="214">
        <v>0</v>
      </c>
      <c r="BB69" s="218">
        <v>13110706.204924401</v>
      </c>
      <c r="BC69" s="218">
        <v>8106523.623288</v>
      </c>
      <c r="BD69" s="218">
        <v>5004182.5816364009</v>
      </c>
      <c r="BE69" s="214">
        <v>534784.86041217402</v>
      </c>
      <c r="BF69" s="214">
        <v>436015.79933251999</v>
      </c>
      <c r="BG69" s="214">
        <v>98769.061079654028</v>
      </c>
      <c r="BH69" s="191">
        <v>888152.538641472</v>
      </c>
      <c r="BI69" s="191">
        <v>717110.99975143105</v>
      </c>
      <c r="BJ69" s="191">
        <v>171041.53889004095</v>
      </c>
      <c r="BK69" s="215">
        <v>527483.70709140901</v>
      </c>
      <c r="BL69" s="215">
        <v>470170.40407071495</v>
      </c>
      <c r="BM69" s="215">
        <v>57313.30302069406</v>
      </c>
      <c r="BN69" s="193">
        <v>0</v>
      </c>
      <c r="BO69" s="193">
        <v>0</v>
      </c>
      <c r="BP69" s="193">
        <v>0</v>
      </c>
      <c r="BQ69" s="219">
        <v>706153856.24048591</v>
      </c>
      <c r="BR69" s="219">
        <v>328116583.91316783</v>
      </c>
      <c r="BS69" s="219">
        <v>378037272.32731819</v>
      </c>
      <c r="BT69" s="216">
        <v>0</v>
      </c>
      <c r="BU69" s="216">
        <v>0</v>
      </c>
      <c r="BV69" s="216">
        <v>0</v>
      </c>
      <c r="BW69" s="217">
        <v>0</v>
      </c>
      <c r="BX69" s="217">
        <v>0</v>
      </c>
      <c r="BY69" s="217">
        <v>0</v>
      </c>
      <c r="BZ69" s="214">
        <v>0</v>
      </c>
      <c r="CA69" s="214">
        <v>0</v>
      </c>
      <c r="CB69" s="214">
        <v>0</v>
      </c>
      <c r="CC69" s="214">
        <v>0</v>
      </c>
      <c r="CD69" s="214">
        <v>0</v>
      </c>
      <c r="CE69" s="214">
        <v>0</v>
      </c>
      <c r="CF69" s="214">
        <v>0</v>
      </c>
      <c r="CG69" s="214">
        <v>0</v>
      </c>
      <c r="CH69" s="214">
        <v>0</v>
      </c>
      <c r="CI69" s="219">
        <v>706153856.24048591</v>
      </c>
      <c r="CJ69" s="219">
        <v>328116583.91316783</v>
      </c>
      <c r="CK69" s="219">
        <v>378037272.32731819</v>
      </c>
      <c r="CM69" s="221">
        <v>0</v>
      </c>
      <c r="CP69" s="219">
        <v>0</v>
      </c>
      <c r="CQ69" s="219">
        <v>0</v>
      </c>
      <c r="CR69" s="219">
        <v>0</v>
      </c>
      <c r="CT69" s="219">
        <v>702767214.25124836</v>
      </c>
      <c r="CU69" s="219">
        <v>324729941.92393035</v>
      </c>
      <c r="CV69" s="219">
        <v>378037272.32731819</v>
      </c>
      <c r="CX69" s="221">
        <v>7278945969.0799999</v>
      </c>
      <c r="CY69" s="33">
        <v>0</v>
      </c>
      <c r="CZ69" s="33">
        <v>0</v>
      </c>
      <c r="DA69" s="33">
        <v>0</v>
      </c>
      <c r="DB69" s="33">
        <v>0</v>
      </c>
      <c r="DC69" s="33">
        <v>0</v>
      </c>
      <c r="DD69" s="33">
        <v>0</v>
      </c>
      <c r="DE69" s="33">
        <v>0</v>
      </c>
    </row>
    <row r="70" spans="1:109" x14ac:dyDescent="0.35">
      <c r="A70">
        <v>2029</v>
      </c>
      <c r="B70" s="1">
        <v>47269</v>
      </c>
      <c r="C70" s="213">
        <v>326365917.62755197</v>
      </c>
      <c r="D70" s="214">
        <v>101725290.33207899</v>
      </c>
      <c r="E70" s="214">
        <v>224640627.29547298</v>
      </c>
      <c r="F70" s="191">
        <v>246303619.33901101</v>
      </c>
      <c r="G70" s="191">
        <v>97565024.958425194</v>
      </c>
      <c r="H70" s="191">
        <v>148738594.38058582</v>
      </c>
      <c r="I70" s="214">
        <v>7090799.8099999996</v>
      </c>
      <c r="J70" s="214">
        <v>7090799.8099999996</v>
      </c>
      <c r="K70" s="214">
        <v>0</v>
      </c>
      <c r="L70" s="215">
        <v>0</v>
      </c>
      <c r="M70" s="215">
        <v>0</v>
      </c>
      <c r="N70" s="215">
        <v>0</v>
      </c>
      <c r="O70" s="193">
        <v>0</v>
      </c>
      <c r="P70" s="193">
        <v>0</v>
      </c>
      <c r="Q70" s="193">
        <v>0</v>
      </c>
      <c r="R70" s="216">
        <v>0</v>
      </c>
      <c r="S70" s="216">
        <v>0</v>
      </c>
      <c r="T70" s="216">
        <v>0</v>
      </c>
      <c r="U70" s="217">
        <v>0</v>
      </c>
      <c r="V70" s="217">
        <v>0</v>
      </c>
      <c r="W70" s="217">
        <v>0</v>
      </c>
      <c r="X70" s="214">
        <v>0</v>
      </c>
      <c r="Y70" s="214">
        <v>0</v>
      </c>
      <c r="Z70" s="214">
        <v>0</v>
      </c>
      <c r="AA70" s="218">
        <v>0</v>
      </c>
      <c r="AB70" s="218">
        <v>0</v>
      </c>
      <c r="AC70" s="218">
        <v>0</v>
      </c>
      <c r="AD70" s="193">
        <v>0</v>
      </c>
      <c r="AE70" s="193">
        <v>0</v>
      </c>
      <c r="AF70" s="193">
        <v>0</v>
      </c>
      <c r="AG70" s="214">
        <v>0</v>
      </c>
      <c r="AH70" s="214">
        <v>0</v>
      </c>
      <c r="AI70" s="214">
        <v>0</v>
      </c>
      <c r="AJ70" s="191">
        <v>929024.44731935102</v>
      </c>
      <c r="AK70" s="191">
        <v>929024.44731935102</v>
      </c>
      <c r="AL70" s="191">
        <v>0</v>
      </c>
      <c r="AM70" s="215">
        <v>141940.241660178</v>
      </c>
      <c r="AN70" s="215">
        <v>141940.241660178</v>
      </c>
      <c r="AO70" s="215">
        <v>0</v>
      </c>
      <c r="AP70" s="193">
        <v>242504.43298601001</v>
      </c>
      <c r="AQ70" s="193">
        <v>242504.43298601001</v>
      </c>
      <c r="AR70" s="193">
        <v>0</v>
      </c>
      <c r="AS70" s="216">
        <v>2078052.53832231</v>
      </c>
      <c r="AT70" s="216">
        <v>2078052.53832231</v>
      </c>
      <c r="AU70" s="216">
        <v>0</v>
      </c>
      <c r="AV70" s="217">
        <v>0</v>
      </c>
      <c r="AW70" s="217">
        <v>0</v>
      </c>
      <c r="AX70" s="217">
        <v>0</v>
      </c>
      <c r="AY70" s="214">
        <v>11990263.819237599</v>
      </c>
      <c r="AZ70" s="214">
        <v>10997895.3171633</v>
      </c>
      <c r="BA70" s="214">
        <v>992368.50207429938</v>
      </c>
      <c r="BB70" s="218">
        <v>0</v>
      </c>
      <c r="BC70" s="218">
        <v>0</v>
      </c>
      <c r="BD70" s="218">
        <v>0</v>
      </c>
      <c r="BE70" s="214">
        <v>525894.46667347103</v>
      </c>
      <c r="BF70" s="214">
        <v>438609.17759941798</v>
      </c>
      <c r="BG70" s="214">
        <v>87285.289074053057</v>
      </c>
      <c r="BH70" s="191">
        <v>873263.04021497595</v>
      </c>
      <c r="BI70" s="191">
        <v>721376.30409259396</v>
      </c>
      <c r="BJ70" s="191">
        <v>151886.73612238199</v>
      </c>
      <c r="BK70" s="215">
        <v>524315.59824597696</v>
      </c>
      <c r="BL70" s="215">
        <v>473642.80237043102</v>
      </c>
      <c r="BM70" s="215">
        <v>50672.79587554594</v>
      </c>
      <c r="BN70" s="193">
        <v>0</v>
      </c>
      <c r="BO70" s="193">
        <v>0</v>
      </c>
      <c r="BP70" s="193">
        <v>0</v>
      </c>
      <c r="BQ70" s="219">
        <v>597065595.36122298</v>
      </c>
      <c r="BR70" s="219">
        <v>222404160.36201778</v>
      </c>
      <c r="BS70" s="219">
        <v>374661434.99920505</v>
      </c>
      <c r="BT70" s="216">
        <v>0</v>
      </c>
      <c r="BU70" s="216">
        <v>0</v>
      </c>
      <c r="BV70" s="216">
        <v>0</v>
      </c>
      <c r="BW70" s="217">
        <v>0</v>
      </c>
      <c r="BX70" s="217">
        <v>0</v>
      </c>
      <c r="BY70" s="217">
        <v>0</v>
      </c>
      <c r="BZ70" s="214">
        <v>0</v>
      </c>
      <c r="CA70" s="214">
        <v>0</v>
      </c>
      <c r="CB70" s="214">
        <v>0</v>
      </c>
      <c r="CC70" s="214">
        <v>0</v>
      </c>
      <c r="CD70" s="214">
        <v>0</v>
      </c>
      <c r="CE70" s="214">
        <v>0</v>
      </c>
      <c r="CF70" s="214">
        <v>0</v>
      </c>
      <c r="CG70" s="214">
        <v>0</v>
      </c>
      <c r="CH70" s="214">
        <v>0</v>
      </c>
      <c r="CI70" s="219">
        <v>597065595.36122298</v>
      </c>
      <c r="CJ70" s="219">
        <v>222404160.36201778</v>
      </c>
      <c r="CK70" s="219">
        <v>374661434.99920505</v>
      </c>
      <c r="CM70" s="221">
        <v>0</v>
      </c>
      <c r="CP70" s="219">
        <v>0</v>
      </c>
      <c r="CQ70" s="219">
        <v>0</v>
      </c>
      <c r="CR70" s="219">
        <v>0</v>
      </c>
      <c r="CT70" s="219">
        <v>593674073.70093501</v>
      </c>
      <c r="CU70" s="219">
        <v>219012638.70172992</v>
      </c>
      <c r="CV70" s="219">
        <v>374661434.99920505</v>
      </c>
      <c r="CX70" s="221">
        <v>7277702917.3000002</v>
      </c>
      <c r="CY70" s="33">
        <v>0</v>
      </c>
      <c r="CZ70" s="33">
        <v>0</v>
      </c>
      <c r="DA70" s="33">
        <v>0</v>
      </c>
      <c r="DB70" s="33">
        <v>0</v>
      </c>
      <c r="DC70" s="33">
        <v>0</v>
      </c>
      <c r="DD70" s="33">
        <v>0</v>
      </c>
      <c r="DE70" s="33">
        <v>0</v>
      </c>
    </row>
    <row r="71" spans="1:109" x14ac:dyDescent="0.35">
      <c r="A71">
        <v>2029</v>
      </c>
      <c r="B71" s="1">
        <v>47299</v>
      </c>
      <c r="C71" s="213">
        <v>327727921.69584101</v>
      </c>
      <c r="D71" s="214">
        <v>102752485.554463</v>
      </c>
      <c r="E71" s="214">
        <v>224975436.14137802</v>
      </c>
      <c r="F71" s="191">
        <v>247957979.01246601</v>
      </c>
      <c r="G71" s="191">
        <v>98579452.568921596</v>
      </c>
      <c r="H71" s="191">
        <v>149378526.44354442</v>
      </c>
      <c r="I71" s="214">
        <v>104928386</v>
      </c>
      <c r="J71" s="214">
        <v>104928386</v>
      </c>
      <c r="K71" s="214">
        <v>0</v>
      </c>
      <c r="L71" s="215">
        <v>0</v>
      </c>
      <c r="M71" s="215">
        <v>0</v>
      </c>
      <c r="N71" s="215">
        <v>0</v>
      </c>
      <c r="O71" s="193">
        <v>0</v>
      </c>
      <c r="P71" s="193">
        <v>0</v>
      </c>
      <c r="Q71" s="193">
        <v>0</v>
      </c>
      <c r="R71" s="216">
        <v>0</v>
      </c>
      <c r="S71" s="216">
        <v>0</v>
      </c>
      <c r="T71" s="216">
        <v>0</v>
      </c>
      <c r="U71" s="217">
        <v>0</v>
      </c>
      <c r="V71" s="217">
        <v>0</v>
      </c>
      <c r="W71" s="217">
        <v>0</v>
      </c>
      <c r="X71" s="214">
        <v>0</v>
      </c>
      <c r="Y71" s="214">
        <v>0</v>
      </c>
      <c r="Z71" s="214">
        <v>0</v>
      </c>
      <c r="AA71" s="218">
        <v>0</v>
      </c>
      <c r="AB71" s="218">
        <v>0</v>
      </c>
      <c r="AC71" s="218">
        <v>0</v>
      </c>
      <c r="AD71" s="193">
        <v>0</v>
      </c>
      <c r="AE71" s="193">
        <v>0</v>
      </c>
      <c r="AF71" s="193">
        <v>0</v>
      </c>
      <c r="AG71" s="214">
        <v>0</v>
      </c>
      <c r="AH71" s="214">
        <v>0</v>
      </c>
      <c r="AI71" s="214">
        <v>0</v>
      </c>
      <c r="AJ71" s="191">
        <v>932482.59985349502</v>
      </c>
      <c r="AK71" s="191">
        <v>932482.59985349502</v>
      </c>
      <c r="AL71" s="191">
        <v>0</v>
      </c>
      <c r="AM71" s="215">
        <v>142468.592671619</v>
      </c>
      <c r="AN71" s="215">
        <v>142468.592671619</v>
      </c>
      <c r="AO71" s="215">
        <v>0</v>
      </c>
      <c r="AP71" s="193">
        <v>243397.600490146</v>
      </c>
      <c r="AQ71" s="193">
        <v>243397.600490146</v>
      </c>
      <c r="AR71" s="193">
        <v>0</v>
      </c>
      <c r="AS71" s="216">
        <v>2078052.53832231</v>
      </c>
      <c r="AT71" s="216">
        <v>2078052.53832231</v>
      </c>
      <c r="AU71" s="216">
        <v>0</v>
      </c>
      <c r="AV71" s="217">
        <v>0</v>
      </c>
      <c r="AW71" s="217">
        <v>0</v>
      </c>
      <c r="AX71" s="217">
        <v>0</v>
      </c>
      <c r="AY71" s="214">
        <v>0</v>
      </c>
      <c r="AZ71" s="214">
        <v>0</v>
      </c>
      <c r="BA71" s="214">
        <v>0</v>
      </c>
      <c r="BB71" s="218">
        <v>0</v>
      </c>
      <c r="BC71" s="218">
        <v>0</v>
      </c>
      <c r="BD71" s="218">
        <v>0</v>
      </c>
      <c r="BE71" s="214">
        <v>532164.25213258003</v>
      </c>
      <c r="BF71" s="214">
        <v>441217.98102027999</v>
      </c>
      <c r="BG71" s="214">
        <v>90946.271112300048</v>
      </c>
      <c r="BH71" s="191">
        <v>884726.61565962899</v>
      </c>
      <c r="BI71" s="191">
        <v>725666.97803641204</v>
      </c>
      <c r="BJ71" s="191">
        <v>159059.63762321696</v>
      </c>
      <c r="BK71" s="215">
        <v>529853.02765334304</v>
      </c>
      <c r="BL71" s="215">
        <v>477143.36318528402</v>
      </c>
      <c r="BM71" s="215">
        <v>52709.664468059025</v>
      </c>
      <c r="BN71" s="193">
        <v>0</v>
      </c>
      <c r="BO71" s="193">
        <v>0</v>
      </c>
      <c r="BP71" s="193">
        <v>0</v>
      </c>
      <c r="BQ71" s="219">
        <v>685957431.93509007</v>
      </c>
      <c r="BR71" s="219">
        <v>311300753.77696419</v>
      </c>
      <c r="BS71" s="219">
        <v>374656678.158126</v>
      </c>
      <c r="BT71" s="216">
        <v>28043459.016446698</v>
      </c>
      <c r="BU71" s="216">
        <v>16252609.052865</v>
      </c>
      <c r="BV71" s="216">
        <v>11790849.963581698</v>
      </c>
      <c r="BW71" s="217">
        <v>10663786.9629192</v>
      </c>
      <c r="BX71" s="217">
        <v>6146820.09050663</v>
      </c>
      <c r="BY71" s="217">
        <v>4516966.8724125698</v>
      </c>
      <c r="BZ71" s="214">
        <v>245360807.753472</v>
      </c>
      <c r="CA71" s="214">
        <v>150000000</v>
      </c>
      <c r="CB71" s="214">
        <v>95360807.753472</v>
      </c>
      <c r="CC71" s="214">
        <v>69755703.3531757</v>
      </c>
      <c r="CD71" s="214">
        <v>30442638.937267501</v>
      </c>
      <c r="CE71" s="214">
        <v>39313064.415908203</v>
      </c>
      <c r="CF71" s="214">
        <v>14021729.508223301</v>
      </c>
      <c r="CG71" s="214">
        <v>8126304.5264325002</v>
      </c>
      <c r="CH71" s="214">
        <v>5895424.9817908006</v>
      </c>
      <c r="CI71" s="219">
        <v>1053802918.5293269</v>
      </c>
      <c r="CJ71" s="219">
        <v>522269126.38403583</v>
      </c>
      <c r="CK71" s="219">
        <v>531533792.14529121</v>
      </c>
      <c r="CM71" s="221">
        <v>0</v>
      </c>
      <c r="CP71" s="219">
        <v>0</v>
      </c>
      <c r="CQ71" s="219">
        <v>0</v>
      </c>
      <c r="CR71" s="219">
        <v>0</v>
      </c>
      <c r="CT71" s="219">
        <v>682561030.60375249</v>
      </c>
      <c r="CU71" s="219">
        <v>307904352.44562656</v>
      </c>
      <c r="CV71" s="219">
        <v>374656678.158126</v>
      </c>
      <c r="CX71" s="221">
        <v>7284564873.5100002</v>
      </c>
      <c r="CY71" s="33">
        <v>0</v>
      </c>
      <c r="CZ71" s="33">
        <v>0</v>
      </c>
      <c r="DA71" s="33">
        <v>0</v>
      </c>
      <c r="DB71" s="33">
        <v>0</v>
      </c>
      <c r="DC71" s="33">
        <v>0</v>
      </c>
      <c r="DD71" s="33">
        <v>0</v>
      </c>
      <c r="DE71" s="33">
        <v>0</v>
      </c>
    </row>
    <row r="72" spans="1:109" x14ac:dyDescent="0.35">
      <c r="A72">
        <v>2029</v>
      </c>
      <c r="B72" s="1">
        <v>47330</v>
      </c>
      <c r="C72" s="213">
        <v>328935436.81088799</v>
      </c>
      <c r="D72" s="214">
        <v>103834101.408602</v>
      </c>
      <c r="E72" s="214">
        <v>225101335.40228599</v>
      </c>
      <c r="F72" s="191">
        <v>249440016.620565</v>
      </c>
      <c r="G72" s="191">
        <v>99458729.460523501</v>
      </c>
      <c r="H72" s="191">
        <v>149981287.16004151</v>
      </c>
      <c r="I72" s="214">
        <v>7000068.3700000001</v>
      </c>
      <c r="J72" s="214">
        <v>7000068.3700000001</v>
      </c>
      <c r="K72" s="214">
        <v>0</v>
      </c>
      <c r="L72" s="215">
        <v>0</v>
      </c>
      <c r="M72" s="215">
        <v>0</v>
      </c>
      <c r="N72" s="215">
        <v>0</v>
      </c>
      <c r="O72" s="193">
        <v>0</v>
      </c>
      <c r="P72" s="193">
        <v>0</v>
      </c>
      <c r="Q72" s="193">
        <v>0</v>
      </c>
      <c r="R72" s="216">
        <v>0</v>
      </c>
      <c r="S72" s="216">
        <v>0</v>
      </c>
      <c r="T72" s="216">
        <v>0</v>
      </c>
      <c r="U72" s="217">
        <v>0</v>
      </c>
      <c r="V72" s="217">
        <v>0</v>
      </c>
      <c r="W72" s="217">
        <v>0</v>
      </c>
      <c r="X72" s="214">
        <v>0</v>
      </c>
      <c r="Y72" s="214">
        <v>0</v>
      </c>
      <c r="Z72" s="214">
        <v>0</v>
      </c>
      <c r="AA72" s="218">
        <v>0</v>
      </c>
      <c r="AB72" s="218">
        <v>0</v>
      </c>
      <c r="AC72" s="218">
        <v>0</v>
      </c>
      <c r="AD72" s="193">
        <v>0</v>
      </c>
      <c r="AE72" s="193">
        <v>0</v>
      </c>
      <c r="AF72" s="193">
        <v>0</v>
      </c>
      <c r="AG72" s="214">
        <v>0</v>
      </c>
      <c r="AH72" s="214">
        <v>0</v>
      </c>
      <c r="AI72" s="214">
        <v>0</v>
      </c>
      <c r="AJ72" s="191">
        <v>936106.05155728501</v>
      </c>
      <c r="AK72" s="191">
        <v>936106.05155728501</v>
      </c>
      <c r="AL72" s="191">
        <v>0</v>
      </c>
      <c r="AM72" s="215">
        <v>143022.19878173099</v>
      </c>
      <c r="AN72" s="215">
        <v>143022.19878173099</v>
      </c>
      <c r="AO72" s="215">
        <v>0</v>
      </c>
      <c r="AP72" s="193">
        <v>244333.461266292</v>
      </c>
      <c r="AQ72" s="193">
        <v>244333.461266292</v>
      </c>
      <c r="AR72" s="193">
        <v>0</v>
      </c>
      <c r="AS72" s="216">
        <v>2078052.53832231</v>
      </c>
      <c r="AT72" s="216">
        <v>2078052.53832231</v>
      </c>
      <c r="AU72" s="216">
        <v>0</v>
      </c>
      <c r="AV72" s="217">
        <v>0</v>
      </c>
      <c r="AW72" s="217">
        <v>0</v>
      </c>
      <c r="AX72" s="217">
        <v>0</v>
      </c>
      <c r="AY72" s="214">
        <v>0</v>
      </c>
      <c r="AZ72" s="214">
        <v>0</v>
      </c>
      <c r="BA72" s="214">
        <v>0</v>
      </c>
      <c r="BB72" s="218">
        <v>0</v>
      </c>
      <c r="BC72" s="218">
        <v>0</v>
      </c>
      <c r="BD72" s="218">
        <v>0</v>
      </c>
      <c r="BE72" s="214">
        <v>532380.46481578494</v>
      </c>
      <c r="BF72" s="214">
        <v>443844.09662039398</v>
      </c>
      <c r="BG72" s="214">
        <v>88536.368195390969</v>
      </c>
      <c r="BH72" s="191">
        <v>885667.98466098099</v>
      </c>
      <c r="BI72" s="191">
        <v>729986.12515526405</v>
      </c>
      <c r="BJ72" s="191">
        <v>155681.85950571694</v>
      </c>
      <c r="BK72" s="215">
        <v>531619.18799231201</v>
      </c>
      <c r="BL72" s="215">
        <v>480755.40556693601</v>
      </c>
      <c r="BM72" s="215">
        <v>50863.782425376005</v>
      </c>
      <c r="BN72" s="193">
        <v>0</v>
      </c>
      <c r="BO72" s="193">
        <v>0</v>
      </c>
      <c r="BP72" s="193">
        <v>0</v>
      </c>
      <c r="BQ72" s="219">
        <v>590726703.68884969</v>
      </c>
      <c r="BR72" s="219">
        <v>215348999.11639565</v>
      </c>
      <c r="BS72" s="219">
        <v>375377704.57245404</v>
      </c>
      <c r="BT72" s="216">
        <v>0</v>
      </c>
      <c r="BU72" s="216">
        <v>0</v>
      </c>
      <c r="BV72" s="216">
        <v>0</v>
      </c>
      <c r="BW72" s="217">
        <v>0</v>
      </c>
      <c r="BX72" s="217">
        <v>0</v>
      </c>
      <c r="BY72" s="217">
        <v>0</v>
      </c>
      <c r="BZ72" s="214">
        <v>0</v>
      </c>
      <c r="CA72" s="214">
        <v>0</v>
      </c>
      <c r="CB72" s="214">
        <v>0</v>
      </c>
      <c r="CC72" s="214">
        <v>0</v>
      </c>
      <c r="CD72" s="214">
        <v>0</v>
      </c>
      <c r="CE72" s="214">
        <v>0</v>
      </c>
      <c r="CF72" s="214">
        <v>0</v>
      </c>
      <c r="CG72" s="214">
        <v>0</v>
      </c>
      <c r="CH72" s="214">
        <v>0</v>
      </c>
      <c r="CI72" s="219">
        <v>590726703.68884969</v>
      </c>
      <c r="CJ72" s="219">
        <v>215348999.11639565</v>
      </c>
      <c r="CK72" s="219">
        <v>375377704.57245404</v>
      </c>
      <c r="CM72" s="221">
        <v>0</v>
      </c>
      <c r="CP72" s="219">
        <v>0</v>
      </c>
      <c r="CQ72" s="219">
        <v>0</v>
      </c>
      <c r="CR72" s="219">
        <v>0</v>
      </c>
      <c r="CT72" s="219">
        <v>587325189.43892205</v>
      </c>
      <c r="CU72" s="219">
        <v>211947484.86646807</v>
      </c>
      <c r="CV72" s="219">
        <v>375377704.57245404</v>
      </c>
      <c r="CX72" s="221">
        <v>7080466823.9800005</v>
      </c>
      <c r="CY72" s="33">
        <v>0</v>
      </c>
      <c r="CZ72" s="33">
        <v>0</v>
      </c>
      <c r="DA72" s="33">
        <v>0</v>
      </c>
      <c r="DB72" s="33">
        <v>0</v>
      </c>
      <c r="DC72" s="33">
        <v>0</v>
      </c>
      <c r="DD72" s="33">
        <v>0</v>
      </c>
      <c r="DE72" s="33">
        <v>0</v>
      </c>
    </row>
    <row r="73" spans="1:109" x14ac:dyDescent="0.35">
      <c r="A73">
        <v>2029</v>
      </c>
      <c r="B73" s="1">
        <v>47361</v>
      </c>
      <c r="C73" s="213">
        <v>330227789.27135402</v>
      </c>
      <c r="D73" s="214">
        <v>104901846.250021</v>
      </c>
      <c r="E73" s="214">
        <v>225325943.02133304</v>
      </c>
      <c r="F73" s="191">
        <v>250958331.85277399</v>
      </c>
      <c r="G73" s="191">
        <v>100387332.15069801</v>
      </c>
      <c r="H73" s="191">
        <v>150570999.70207599</v>
      </c>
      <c r="I73" s="214">
        <v>6904778.1200000001</v>
      </c>
      <c r="J73" s="214">
        <v>6904778.1200000001</v>
      </c>
      <c r="K73" s="214">
        <v>0</v>
      </c>
      <c r="L73" s="215">
        <v>0</v>
      </c>
      <c r="M73" s="215">
        <v>0</v>
      </c>
      <c r="N73" s="215">
        <v>0</v>
      </c>
      <c r="O73" s="193">
        <v>0</v>
      </c>
      <c r="P73" s="193">
        <v>0</v>
      </c>
      <c r="Q73" s="193">
        <v>0</v>
      </c>
      <c r="R73" s="216">
        <v>0</v>
      </c>
      <c r="S73" s="216">
        <v>0</v>
      </c>
      <c r="T73" s="216">
        <v>0</v>
      </c>
      <c r="U73" s="217">
        <v>0</v>
      </c>
      <c r="V73" s="217">
        <v>0</v>
      </c>
      <c r="W73" s="217">
        <v>0</v>
      </c>
      <c r="X73" s="214">
        <v>0</v>
      </c>
      <c r="Y73" s="214">
        <v>0</v>
      </c>
      <c r="Z73" s="214">
        <v>0</v>
      </c>
      <c r="AA73" s="218">
        <v>0</v>
      </c>
      <c r="AB73" s="218">
        <v>0</v>
      </c>
      <c r="AC73" s="218">
        <v>0</v>
      </c>
      <c r="AD73" s="193">
        <v>0</v>
      </c>
      <c r="AE73" s="193">
        <v>0</v>
      </c>
      <c r="AF73" s="193">
        <v>0</v>
      </c>
      <c r="AG73" s="214">
        <v>0</v>
      </c>
      <c r="AH73" s="214">
        <v>0</v>
      </c>
      <c r="AI73" s="214">
        <v>0</v>
      </c>
      <c r="AJ73" s="191">
        <v>939894.85941995995</v>
      </c>
      <c r="AK73" s="191">
        <v>939894.85941995995</v>
      </c>
      <c r="AL73" s="191">
        <v>0</v>
      </c>
      <c r="AM73" s="215">
        <v>143601.06869757001</v>
      </c>
      <c r="AN73" s="215">
        <v>143601.06869757001</v>
      </c>
      <c r="AO73" s="215">
        <v>0</v>
      </c>
      <c r="AP73" s="193">
        <v>245312.030033558</v>
      </c>
      <c r="AQ73" s="193">
        <v>245312.030033558</v>
      </c>
      <c r="AR73" s="193">
        <v>0</v>
      </c>
      <c r="AS73" s="216">
        <v>2078052.53832231</v>
      </c>
      <c r="AT73" s="216">
        <v>2078052.53832231</v>
      </c>
      <c r="AU73" s="216">
        <v>0</v>
      </c>
      <c r="AV73" s="217">
        <v>9357164.5440174006</v>
      </c>
      <c r="AW73" s="217">
        <v>6788444.74782125</v>
      </c>
      <c r="AX73" s="217">
        <v>2568719.7961961506</v>
      </c>
      <c r="AY73" s="214">
        <v>0</v>
      </c>
      <c r="AZ73" s="214">
        <v>0</v>
      </c>
      <c r="BA73" s="214">
        <v>0</v>
      </c>
      <c r="BB73" s="218">
        <v>0</v>
      </c>
      <c r="BC73" s="218">
        <v>0</v>
      </c>
      <c r="BD73" s="218">
        <v>0</v>
      </c>
      <c r="BE73" s="214">
        <v>529794.24010596098</v>
      </c>
      <c r="BF73" s="214">
        <v>446485.84277828701</v>
      </c>
      <c r="BG73" s="214">
        <v>83308.397327673971</v>
      </c>
      <c r="BH73" s="191">
        <v>881663.61102615797</v>
      </c>
      <c r="BI73" s="191">
        <v>734330.97970245301</v>
      </c>
      <c r="BJ73" s="191">
        <v>147332.63132370496</v>
      </c>
      <c r="BK73" s="215">
        <v>532461.92335460801</v>
      </c>
      <c r="BL73" s="215">
        <v>484480.46263679699</v>
      </c>
      <c r="BM73" s="215">
        <v>47981.460717811016</v>
      </c>
      <c r="BN73" s="193">
        <v>102897899.211307</v>
      </c>
      <c r="BO73" s="193">
        <v>60710507.9264111</v>
      </c>
      <c r="BP73" s="193">
        <v>42187391.284895904</v>
      </c>
      <c r="BQ73" s="219">
        <v>705696743.27041268</v>
      </c>
      <c r="BR73" s="219">
        <v>284765066.97654229</v>
      </c>
      <c r="BS73" s="219">
        <v>420931676.29387027</v>
      </c>
      <c r="BT73" s="216">
        <v>0</v>
      </c>
      <c r="BU73" s="216">
        <v>0</v>
      </c>
      <c r="BV73" s="216">
        <v>0</v>
      </c>
      <c r="BW73" s="217">
        <v>0</v>
      </c>
      <c r="BX73" s="217">
        <v>0</v>
      </c>
      <c r="BY73" s="217">
        <v>0</v>
      </c>
      <c r="BZ73" s="214">
        <v>0</v>
      </c>
      <c r="CA73" s="214">
        <v>0</v>
      </c>
      <c r="CB73" s="214">
        <v>0</v>
      </c>
      <c r="CC73" s="214">
        <v>0</v>
      </c>
      <c r="CD73" s="214">
        <v>0</v>
      </c>
      <c r="CE73" s="214">
        <v>0</v>
      </c>
      <c r="CF73" s="214">
        <v>0</v>
      </c>
      <c r="CG73" s="214">
        <v>0</v>
      </c>
      <c r="CH73" s="214">
        <v>0</v>
      </c>
      <c r="CI73" s="219">
        <v>705696743.27041268</v>
      </c>
      <c r="CJ73" s="219">
        <v>284765066.97654229</v>
      </c>
      <c r="CK73" s="219">
        <v>420931676.29387027</v>
      </c>
      <c r="CM73" s="221">
        <v>0</v>
      </c>
      <c r="CP73" s="219">
        <v>0</v>
      </c>
      <c r="CQ73" s="219">
        <v>0</v>
      </c>
      <c r="CR73" s="219">
        <v>0</v>
      </c>
      <c r="CT73" s="219">
        <v>702289882.77393925</v>
      </c>
      <c r="CU73" s="219">
        <v>281358206.48006886</v>
      </c>
      <c r="CV73" s="219">
        <v>420931676.29387027</v>
      </c>
      <c r="CX73" s="221">
        <v>7087271184.3600006</v>
      </c>
      <c r="CY73" s="33">
        <v>0</v>
      </c>
      <c r="CZ73" s="33">
        <v>0</v>
      </c>
      <c r="DA73" s="33">
        <v>0</v>
      </c>
      <c r="DB73" s="33">
        <v>0</v>
      </c>
      <c r="DC73" s="33">
        <v>0</v>
      </c>
      <c r="DD73" s="33">
        <v>0</v>
      </c>
      <c r="DE73" s="33">
        <v>0</v>
      </c>
    </row>
    <row r="74" spans="1:109" x14ac:dyDescent="0.35">
      <c r="A74">
        <v>2029</v>
      </c>
      <c r="B74" s="1">
        <v>47391</v>
      </c>
      <c r="C74" s="213">
        <v>331720505.93194097</v>
      </c>
      <c r="D74" s="214">
        <v>105991938.29055201</v>
      </c>
      <c r="E74" s="214">
        <v>225728567.64138895</v>
      </c>
      <c r="F74" s="191">
        <v>252545206.37288401</v>
      </c>
      <c r="G74" s="191">
        <v>101369805.399808</v>
      </c>
      <c r="H74" s="191">
        <v>151175400.97307599</v>
      </c>
      <c r="I74" s="214">
        <v>6910898.4199999999</v>
      </c>
      <c r="J74" s="214">
        <v>6910898.4199999999</v>
      </c>
      <c r="K74" s="214">
        <v>0</v>
      </c>
      <c r="L74" s="215">
        <v>0</v>
      </c>
      <c r="M74" s="215">
        <v>0</v>
      </c>
      <c r="N74" s="215">
        <v>0</v>
      </c>
      <c r="O74" s="193">
        <v>0</v>
      </c>
      <c r="P74" s="193">
        <v>0</v>
      </c>
      <c r="Q74" s="193">
        <v>0</v>
      </c>
      <c r="R74" s="216">
        <v>0</v>
      </c>
      <c r="S74" s="216">
        <v>0</v>
      </c>
      <c r="T74" s="216">
        <v>0</v>
      </c>
      <c r="U74" s="217">
        <v>0</v>
      </c>
      <c r="V74" s="217">
        <v>0</v>
      </c>
      <c r="W74" s="217">
        <v>0</v>
      </c>
      <c r="X74" s="214">
        <v>0</v>
      </c>
      <c r="Y74" s="214">
        <v>0</v>
      </c>
      <c r="Z74" s="214">
        <v>0</v>
      </c>
      <c r="AA74" s="218">
        <v>0</v>
      </c>
      <c r="AB74" s="218">
        <v>0</v>
      </c>
      <c r="AC74" s="218">
        <v>0</v>
      </c>
      <c r="AD74" s="193">
        <v>0</v>
      </c>
      <c r="AE74" s="193">
        <v>0</v>
      </c>
      <c r="AF74" s="193">
        <v>0</v>
      </c>
      <c r="AG74" s="214">
        <v>0</v>
      </c>
      <c r="AH74" s="214">
        <v>0</v>
      </c>
      <c r="AI74" s="214">
        <v>0</v>
      </c>
      <c r="AJ74" s="191">
        <v>943022.58450826805</v>
      </c>
      <c r="AK74" s="191">
        <v>943022.58450826805</v>
      </c>
      <c r="AL74" s="191">
        <v>0</v>
      </c>
      <c r="AM74" s="215">
        <v>144078.93562148401</v>
      </c>
      <c r="AN74" s="215">
        <v>144078.93562148401</v>
      </c>
      <c r="AO74" s="215">
        <v>0</v>
      </c>
      <c r="AP74" s="193">
        <v>246119.85513183501</v>
      </c>
      <c r="AQ74" s="193">
        <v>246119.85513183501</v>
      </c>
      <c r="AR74" s="193">
        <v>0</v>
      </c>
      <c r="AS74" s="216">
        <v>2078052.53832231</v>
      </c>
      <c r="AT74" s="216">
        <v>2078052.53832231</v>
      </c>
      <c r="AU74" s="216">
        <v>0</v>
      </c>
      <c r="AV74" s="217">
        <v>0</v>
      </c>
      <c r="AW74" s="217">
        <v>0</v>
      </c>
      <c r="AX74" s="217">
        <v>0</v>
      </c>
      <c r="AY74" s="214">
        <v>0</v>
      </c>
      <c r="AZ74" s="214">
        <v>0</v>
      </c>
      <c r="BA74" s="214">
        <v>0</v>
      </c>
      <c r="BB74" s="218">
        <v>0</v>
      </c>
      <c r="BC74" s="218">
        <v>0</v>
      </c>
      <c r="BD74" s="218">
        <v>0</v>
      </c>
      <c r="BE74" s="214">
        <v>538177.77992741298</v>
      </c>
      <c r="BF74" s="214">
        <v>449143.31252654898</v>
      </c>
      <c r="BG74" s="214">
        <v>89034.467400864</v>
      </c>
      <c r="BH74" s="191">
        <v>897119.50096446695</v>
      </c>
      <c r="BI74" s="191">
        <v>738701.69468778698</v>
      </c>
      <c r="BJ74" s="191">
        <v>158417.80627667997</v>
      </c>
      <c r="BK74" s="215">
        <v>538448.82444699504</v>
      </c>
      <c r="BL74" s="215">
        <v>487899.69776766998</v>
      </c>
      <c r="BM74" s="215">
        <v>50549.126679325069</v>
      </c>
      <c r="BN74" s="193">
        <v>0</v>
      </c>
      <c r="BO74" s="193">
        <v>0</v>
      </c>
      <c r="BP74" s="193">
        <v>0</v>
      </c>
      <c r="BQ74" s="219">
        <v>596561630.74374783</v>
      </c>
      <c r="BR74" s="219">
        <v>219359660.72892588</v>
      </c>
      <c r="BS74" s="219">
        <v>377201970.01482177</v>
      </c>
      <c r="BT74" s="216">
        <v>0</v>
      </c>
      <c r="BU74" s="216">
        <v>0</v>
      </c>
      <c r="BV74" s="216">
        <v>0</v>
      </c>
      <c r="BW74" s="217">
        <v>0</v>
      </c>
      <c r="BX74" s="217">
        <v>0</v>
      </c>
      <c r="BY74" s="217">
        <v>0</v>
      </c>
      <c r="BZ74" s="214">
        <v>0</v>
      </c>
      <c r="CA74" s="214">
        <v>0</v>
      </c>
      <c r="CB74" s="214">
        <v>0</v>
      </c>
      <c r="CC74" s="214">
        <v>0</v>
      </c>
      <c r="CD74" s="214">
        <v>0</v>
      </c>
      <c r="CE74" s="214">
        <v>0</v>
      </c>
      <c r="CF74" s="214">
        <v>0</v>
      </c>
      <c r="CG74" s="214">
        <v>0</v>
      </c>
      <c r="CH74" s="214">
        <v>0</v>
      </c>
      <c r="CI74" s="219">
        <v>596561630.74374783</v>
      </c>
      <c r="CJ74" s="219">
        <v>219359660.72892588</v>
      </c>
      <c r="CK74" s="219">
        <v>377201970.01482177</v>
      </c>
      <c r="CM74" s="221">
        <v>0</v>
      </c>
      <c r="CP74" s="219">
        <v>0</v>
      </c>
      <c r="CQ74" s="219">
        <v>0</v>
      </c>
      <c r="CR74" s="219">
        <v>0</v>
      </c>
      <c r="CT74" s="219">
        <v>593150356.83016384</v>
      </c>
      <c r="CU74" s="219">
        <v>215948386.81534201</v>
      </c>
      <c r="CV74" s="219">
        <v>377201970.01482177</v>
      </c>
      <c r="CX74" s="221">
        <v>7033373333.5100002</v>
      </c>
      <c r="CY74" s="33">
        <v>0</v>
      </c>
      <c r="CZ74" s="33">
        <v>0</v>
      </c>
      <c r="DA74" s="33">
        <v>0</v>
      </c>
      <c r="DB74" s="33">
        <v>0</v>
      </c>
      <c r="DC74" s="33">
        <v>0</v>
      </c>
      <c r="DD74" s="33">
        <v>0</v>
      </c>
      <c r="DE74" s="33">
        <v>0</v>
      </c>
    </row>
    <row r="75" spans="1:109" x14ac:dyDescent="0.35">
      <c r="A75">
        <v>2029</v>
      </c>
      <c r="B75" s="1">
        <v>47422</v>
      </c>
      <c r="C75" s="213">
        <v>333172099.03653198</v>
      </c>
      <c r="D75" s="214">
        <v>107175193.60017601</v>
      </c>
      <c r="E75" s="214">
        <v>225996905.43635598</v>
      </c>
      <c r="F75" s="191">
        <v>254406274.42821401</v>
      </c>
      <c r="G75" s="191">
        <v>102533153.48132899</v>
      </c>
      <c r="H75" s="191">
        <v>151873120.94688502</v>
      </c>
      <c r="I75" s="214">
        <v>117722007.5</v>
      </c>
      <c r="J75" s="214">
        <v>117722007.5</v>
      </c>
      <c r="K75" s="214">
        <v>0</v>
      </c>
      <c r="L75" s="215">
        <v>0</v>
      </c>
      <c r="M75" s="215">
        <v>0</v>
      </c>
      <c r="N75" s="215">
        <v>0</v>
      </c>
      <c r="O75" s="193">
        <v>0</v>
      </c>
      <c r="P75" s="193">
        <v>0</v>
      </c>
      <c r="Q75" s="193">
        <v>0</v>
      </c>
      <c r="R75" s="216">
        <v>0</v>
      </c>
      <c r="S75" s="216">
        <v>0</v>
      </c>
      <c r="T75" s="216">
        <v>0</v>
      </c>
      <c r="U75" s="217">
        <v>0</v>
      </c>
      <c r="V75" s="217">
        <v>0</v>
      </c>
      <c r="W75" s="217">
        <v>0</v>
      </c>
      <c r="X75" s="214">
        <v>0</v>
      </c>
      <c r="Y75" s="214">
        <v>0</v>
      </c>
      <c r="Z75" s="214">
        <v>0</v>
      </c>
      <c r="AA75" s="218">
        <v>0</v>
      </c>
      <c r="AB75" s="218">
        <v>0</v>
      </c>
      <c r="AC75" s="218">
        <v>0</v>
      </c>
      <c r="AD75" s="193">
        <v>0</v>
      </c>
      <c r="AE75" s="193">
        <v>0</v>
      </c>
      <c r="AF75" s="193">
        <v>0</v>
      </c>
      <c r="AG75" s="214">
        <v>0</v>
      </c>
      <c r="AH75" s="214">
        <v>0</v>
      </c>
      <c r="AI75" s="214">
        <v>0</v>
      </c>
      <c r="AJ75" s="191">
        <v>946646.03621205804</v>
      </c>
      <c r="AK75" s="191">
        <v>946646.03621205804</v>
      </c>
      <c r="AL75" s="191">
        <v>0</v>
      </c>
      <c r="AM75" s="215">
        <v>144632.54173159599</v>
      </c>
      <c r="AN75" s="215">
        <v>144632.54173159599</v>
      </c>
      <c r="AO75" s="215">
        <v>0</v>
      </c>
      <c r="AP75" s="193">
        <v>247055.71590797999</v>
      </c>
      <c r="AQ75" s="193">
        <v>247055.71590797999</v>
      </c>
      <c r="AR75" s="193">
        <v>0</v>
      </c>
      <c r="AS75" s="216">
        <v>2078052.53832231</v>
      </c>
      <c r="AT75" s="216">
        <v>2078052.53832231</v>
      </c>
      <c r="AU75" s="216">
        <v>0</v>
      </c>
      <c r="AV75" s="217">
        <v>0</v>
      </c>
      <c r="AW75" s="217">
        <v>0</v>
      </c>
      <c r="AX75" s="217">
        <v>0</v>
      </c>
      <c r="AY75" s="214">
        <v>0</v>
      </c>
      <c r="AZ75" s="214">
        <v>0</v>
      </c>
      <c r="BA75" s="214">
        <v>0</v>
      </c>
      <c r="BB75" s="218">
        <v>13071267.3591177</v>
      </c>
      <c r="BC75" s="218">
        <v>8166011.2539269999</v>
      </c>
      <c r="BD75" s="218">
        <v>4905256.1051906999</v>
      </c>
      <c r="BE75" s="214">
        <v>525058.74958063895</v>
      </c>
      <c r="BF75" s="214">
        <v>451817.79125372501</v>
      </c>
      <c r="BG75" s="214">
        <v>73240.95832691394</v>
      </c>
      <c r="BH75" s="191">
        <v>874276.39759981004</v>
      </c>
      <c r="BI75" s="191">
        <v>743100.38417746895</v>
      </c>
      <c r="BJ75" s="191">
        <v>131176.01342234109</v>
      </c>
      <c r="BK75" s="215">
        <v>533012.91913285595</v>
      </c>
      <c r="BL75" s="215">
        <v>491601.06792138802</v>
      </c>
      <c r="BM75" s="215">
        <v>41411.851211467932</v>
      </c>
      <c r="BN75" s="193">
        <v>0</v>
      </c>
      <c r="BO75" s="193">
        <v>0</v>
      </c>
      <c r="BP75" s="193">
        <v>0</v>
      </c>
      <c r="BQ75" s="219">
        <v>723720383.22235096</v>
      </c>
      <c r="BR75" s="219">
        <v>340699271.91095859</v>
      </c>
      <c r="BS75" s="219">
        <v>383021111.31139249</v>
      </c>
      <c r="BT75" s="216">
        <v>0</v>
      </c>
      <c r="BU75" s="216">
        <v>0</v>
      </c>
      <c r="BV75" s="216">
        <v>0</v>
      </c>
      <c r="BW75" s="217">
        <v>0</v>
      </c>
      <c r="BX75" s="217">
        <v>0</v>
      </c>
      <c r="BY75" s="217">
        <v>0</v>
      </c>
      <c r="BZ75" s="214">
        <v>0</v>
      </c>
      <c r="CA75" s="214">
        <v>0</v>
      </c>
      <c r="CB75" s="214">
        <v>0</v>
      </c>
      <c r="CC75" s="214">
        <v>0</v>
      </c>
      <c r="CD75" s="214">
        <v>0</v>
      </c>
      <c r="CE75" s="214">
        <v>0</v>
      </c>
      <c r="CF75" s="214">
        <v>0</v>
      </c>
      <c r="CG75" s="214">
        <v>0</v>
      </c>
      <c r="CH75" s="214">
        <v>0</v>
      </c>
      <c r="CI75" s="219">
        <v>723720383.22235096</v>
      </c>
      <c r="CJ75" s="219">
        <v>340699271.91095859</v>
      </c>
      <c r="CK75" s="219">
        <v>383021111.31139249</v>
      </c>
      <c r="CM75" s="221">
        <v>0</v>
      </c>
      <c r="CP75" s="219">
        <v>0</v>
      </c>
      <c r="CQ75" s="219">
        <v>0</v>
      </c>
      <c r="CR75" s="219">
        <v>0</v>
      </c>
      <c r="CT75" s="219">
        <v>720303996.39017701</v>
      </c>
      <c r="CU75" s="219">
        <v>337282885.07878458</v>
      </c>
      <c r="CV75" s="219">
        <v>383021111.31139249</v>
      </c>
      <c r="CX75" s="221">
        <v>7040120271.9700003</v>
      </c>
      <c r="CY75" s="33">
        <v>0</v>
      </c>
      <c r="CZ75" s="33">
        <v>0</v>
      </c>
      <c r="DA75" s="33">
        <v>0</v>
      </c>
      <c r="DB75" s="33">
        <v>0</v>
      </c>
      <c r="DC75" s="33">
        <v>0</v>
      </c>
      <c r="DD75" s="33">
        <v>0</v>
      </c>
      <c r="DE75" s="33">
        <v>0</v>
      </c>
    </row>
    <row r="76" spans="1:109" x14ac:dyDescent="0.35">
      <c r="A76">
        <v>2029</v>
      </c>
      <c r="B76" s="1">
        <v>47452</v>
      </c>
      <c r="C76" s="213">
        <v>334332680.55414802</v>
      </c>
      <c r="D76" s="214">
        <v>108173194.529057</v>
      </c>
      <c r="E76" s="214">
        <v>226159486.02509102</v>
      </c>
      <c r="F76" s="191">
        <v>255777232.27388999</v>
      </c>
      <c r="G76" s="191">
        <v>103272739.197989</v>
      </c>
      <c r="H76" s="191">
        <v>152504493.07590097</v>
      </c>
      <c r="I76" s="214">
        <v>6673906.2400000002</v>
      </c>
      <c r="J76" s="214">
        <v>6673906.2400000002</v>
      </c>
      <c r="K76" s="214">
        <v>0</v>
      </c>
      <c r="L76" s="215">
        <v>0</v>
      </c>
      <c r="M76" s="215">
        <v>0</v>
      </c>
      <c r="N76" s="215">
        <v>0</v>
      </c>
      <c r="O76" s="193">
        <v>0</v>
      </c>
      <c r="P76" s="193">
        <v>0</v>
      </c>
      <c r="Q76" s="193">
        <v>0</v>
      </c>
      <c r="R76" s="216">
        <v>0</v>
      </c>
      <c r="S76" s="216">
        <v>0</v>
      </c>
      <c r="T76" s="216">
        <v>0</v>
      </c>
      <c r="U76" s="217">
        <v>0</v>
      </c>
      <c r="V76" s="217">
        <v>0</v>
      </c>
      <c r="W76" s="217">
        <v>0</v>
      </c>
      <c r="X76" s="214">
        <v>0</v>
      </c>
      <c r="Y76" s="214">
        <v>0</v>
      </c>
      <c r="Z76" s="214">
        <v>0</v>
      </c>
      <c r="AA76" s="218">
        <v>0</v>
      </c>
      <c r="AB76" s="218">
        <v>0</v>
      </c>
      <c r="AC76" s="218">
        <v>0</v>
      </c>
      <c r="AD76" s="193">
        <v>0</v>
      </c>
      <c r="AE76" s="193">
        <v>0</v>
      </c>
      <c r="AF76" s="193">
        <v>0</v>
      </c>
      <c r="AG76" s="214">
        <v>0</v>
      </c>
      <c r="AH76" s="214">
        <v>0</v>
      </c>
      <c r="AI76" s="214">
        <v>0</v>
      </c>
      <c r="AJ76" s="191">
        <v>949938.94654770498</v>
      </c>
      <c r="AK76" s="191">
        <v>949938.94654770498</v>
      </c>
      <c r="AL76" s="191">
        <v>0</v>
      </c>
      <c r="AM76" s="215">
        <v>145135.64634865499</v>
      </c>
      <c r="AN76" s="215">
        <v>145135.64634865499</v>
      </c>
      <c r="AO76" s="215">
        <v>0</v>
      </c>
      <c r="AP76" s="193">
        <v>247906.20485454801</v>
      </c>
      <c r="AQ76" s="193">
        <v>247906.20485454801</v>
      </c>
      <c r="AR76" s="193">
        <v>0</v>
      </c>
      <c r="AS76" s="216">
        <v>2078052.53832231</v>
      </c>
      <c r="AT76" s="216">
        <v>2078052.53832231</v>
      </c>
      <c r="AU76" s="216">
        <v>0</v>
      </c>
      <c r="AV76" s="217">
        <v>0</v>
      </c>
      <c r="AW76" s="217">
        <v>0</v>
      </c>
      <c r="AX76" s="217">
        <v>0</v>
      </c>
      <c r="AY76" s="214">
        <v>11889364.413608599</v>
      </c>
      <c r="AZ76" s="214">
        <v>11078600.532473801</v>
      </c>
      <c r="BA76" s="214">
        <v>810763.88113479875</v>
      </c>
      <c r="BB76" s="218">
        <v>0</v>
      </c>
      <c r="BC76" s="218">
        <v>0</v>
      </c>
      <c r="BD76" s="218">
        <v>0</v>
      </c>
      <c r="BE76" s="214">
        <v>535626.67946209502</v>
      </c>
      <c r="BF76" s="214">
        <v>454508.19549122802</v>
      </c>
      <c r="BG76" s="214">
        <v>81118.483970867004</v>
      </c>
      <c r="BH76" s="191">
        <v>893819.24736411404</v>
      </c>
      <c r="BI76" s="191">
        <v>747525.26620111405</v>
      </c>
      <c r="BJ76" s="191">
        <v>146293.98116299999</v>
      </c>
      <c r="BK76" s="215">
        <v>540785.479228899</v>
      </c>
      <c r="BL76" s="215">
        <v>495161.15089277102</v>
      </c>
      <c r="BM76" s="215">
        <v>45624.328336127975</v>
      </c>
      <c r="BN76" s="193">
        <v>0</v>
      </c>
      <c r="BO76" s="193">
        <v>0</v>
      </c>
      <c r="BP76" s="193">
        <v>0</v>
      </c>
      <c r="BQ76" s="219">
        <v>614064448.22377491</v>
      </c>
      <c r="BR76" s="219">
        <v>234316668.44817814</v>
      </c>
      <c r="BS76" s="219">
        <v>379747779.7755968</v>
      </c>
      <c r="BT76" s="216">
        <v>0</v>
      </c>
      <c r="BU76" s="216">
        <v>0</v>
      </c>
      <c r="BV76" s="216">
        <v>0</v>
      </c>
      <c r="BW76" s="217">
        <v>0</v>
      </c>
      <c r="BX76" s="217">
        <v>0</v>
      </c>
      <c r="BY76" s="217">
        <v>0</v>
      </c>
      <c r="BZ76" s="214">
        <v>0</v>
      </c>
      <c r="CA76" s="214">
        <v>0</v>
      </c>
      <c r="CB76" s="214">
        <v>0</v>
      </c>
      <c r="CC76" s="214">
        <v>0</v>
      </c>
      <c r="CD76" s="214">
        <v>0</v>
      </c>
      <c r="CE76" s="214">
        <v>0</v>
      </c>
      <c r="CF76" s="214">
        <v>0</v>
      </c>
      <c r="CG76" s="214">
        <v>0</v>
      </c>
      <c r="CH76" s="214">
        <v>0</v>
      </c>
      <c r="CI76" s="219">
        <v>614064448.22377491</v>
      </c>
      <c r="CJ76" s="219">
        <v>234316668.44817814</v>
      </c>
      <c r="CK76" s="219">
        <v>379747779.7755968</v>
      </c>
      <c r="CM76" s="221">
        <v>0</v>
      </c>
      <c r="CP76" s="219">
        <v>0</v>
      </c>
      <c r="CQ76" s="219">
        <v>0</v>
      </c>
      <c r="CR76" s="219">
        <v>0</v>
      </c>
      <c r="CT76" s="219">
        <v>610643414.88770163</v>
      </c>
      <c r="CU76" s="219">
        <v>230895635.11210492</v>
      </c>
      <c r="CV76" s="219">
        <v>379747779.7755968</v>
      </c>
      <c r="CX76" s="221">
        <v>7038709425.8600006</v>
      </c>
      <c r="CY76" s="33">
        <v>0</v>
      </c>
      <c r="CZ76" s="33">
        <v>0</v>
      </c>
      <c r="DA76" s="33">
        <v>0</v>
      </c>
      <c r="DB76" s="33">
        <v>0</v>
      </c>
      <c r="DC76" s="33">
        <v>0</v>
      </c>
      <c r="DD76" s="33">
        <v>0</v>
      </c>
      <c r="DE76" s="33">
        <v>0</v>
      </c>
    </row>
    <row r="77" spans="1:109" x14ac:dyDescent="0.35">
      <c r="A77">
        <v>2029</v>
      </c>
      <c r="B77" s="1">
        <v>47483</v>
      </c>
      <c r="C77" s="213">
        <v>335679578.24479997</v>
      </c>
      <c r="D77" s="214">
        <v>109338768.79627299</v>
      </c>
      <c r="E77" s="214">
        <v>226340809.44852698</v>
      </c>
      <c r="F77" s="191">
        <v>257550920.76516899</v>
      </c>
      <c r="G77" s="191">
        <v>104453004.980665</v>
      </c>
      <c r="H77" s="191">
        <v>153097915.784504</v>
      </c>
      <c r="I77" s="214">
        <v>104650526.72</v>
      </c>
      <c r="J77" s="214">
        <v>104650526.72</v>
      </c>
      <c r="K77" s="214">
        <v>0</v>
      </c>
      <c r="L77" s="215">
        <v>0</v>
      </c>
      <c r="M77" s="215">
        <v>0</v>
      </c>
      <c r="N77" s="215">
        <v>0</v>
      </c>
      <c r="O77" s="193">
        <v>0</v>
      </c>
      <c r="P77" s="193">
        <v>0</v>
      </c>
      <c r="Q77" s="193">
        <v>0</v>
      </c>
      <c r="R77" s="216">
        <v>0</v>
      </c>
      <c r="S77" s="216">
        <v>0</v>
      </c>
      <c r="T77" s="216">
        <v>0</v>
      </c>
      <c r="U77" s="217">
        <v>0</v>
      </c>
      <c r="V77" s="217">
        <v>0</v>
      </c>
      <c r="W77" s="217">
        <v>0</v>
      </c>
      <c r="X77" s="214">
        <v>0</v>
      </c>
      <c r="Y77" s="214">
        <v>0</v>
      </c>
      <c r="Z77" s="214">
        <v>0</v>
      </c>
      <c r="AA77" s="218">
        <v>0</v>
      </c>
      <c r="AB77" s="218">
        <v>0</v>
      </c>
      <c r="AC77" s="218">
        <v>0</v>
      </c>
      <c r="AD77" s="193">
        <v>0</v>
      </c>
      <c r="AE77" s="193">
        <v>0</v>
      </c>
      <c r="AF77" s="193">
        <v>0</v>
      </c>
      <c r="AG77" s="214">
        <v>0</v>
      </c>
      <c r="AH77" s="214">
        <v>0</v>
      </c>
      <c r="AI77" s="214">
        <v>0</v>
      </c>
      <c r="AJ77" s="191">
        <v>953231.85688382795</v>
      </c>
      <c r="AK77" s="191">
        <v>953231.85688382795</v>
      </c>
      <c r="AL77" s="191">
        <v>0</v>
      </c>
      <c r="AM77" s="215">
        <v>145638.75096578701</v>
      </c>
      <c r="AN77" s="215">
        <v>145638.75096578701</v>
      </c>
      <c r="AO77" s="215">
        <v>0</v>
      </c>
      <c r="AP77" s="193">
        <v>248756.693801238</v>
      </c>
      <c r="AQ77" s="193">
        <v>248756.693801238</v>
      </c>
      <c r="AR77" s="193">
        <v>0</v>
      </c>
      <c r="AS77" s="216">
        <v>2078052.53832231</v>
      </c>
      <c r="AT77" s="216">
        <v>2078052.53832231</v>
      </c>
      <c r="AU77" s="216">
        <v>0</v>
      </c>
      <c r="AV77" s="217">
        <v>0</v>
      </c>
      <c r="AW77" s="217">
        <v>0</v>
      </c>
      <c r="AX77" s="217">
        <v>0</v>
      </c>
      <c r="AY77" s="214">
        <v>0</v>
      </c>
      <c r="AZ77" s="214">
        <v>0</v>
      </c>
      <c r="BA77" s="214">
        <v>0</v>
      </c>
      <c r="BB77" s="218">
        <v>0</v>
      </c>
      <c r="BC77" s="218">
        <v>0</v>
      </c>
      <c r="BD77" s="218">
        <v>0</v>
      </c>
      <c r="BE77" s="214">
        <v>533217.51210410101</v>
      </c>
      <c r="BF77" s="214">
        <v>457214.620069456</v>
      </c>
      <c r="BG77" s="214">
        <v>76002.892034645018</v>
      </c>
      <c r="BH77" s="191">
        <v>890074.32997706102</v>
      </c>
      <c r="BI77" s="191">
        <v>751976.49672536505</v>
      </c>
      <c r="BJ77" s="191">
        <v>138097.83325169596</v>
      </c>
      <c r="BK77" s="215">
        <v>541141.59279957099</v>
      </c>
      <c r="BL77" s="215">
        <v>498748.40986493201</v>
      </c>
      <c r="BM77" s="215">
        <v>42393.182934638986</v>
      </c>
      <c r="BN77" s="193">
        <v>0</v>
      </c>
      <c r="BO77" s="193">
        <v>0</v>
      </c>
      <c r="BP77" s="193">
        <v>0</v>
      </c>
      <c r="BQ77" s="219">
        <v>703271139.00482309</v>
      </c>
      <c r="BR77" s="219">
        <v>323575919.86357087</v>
      </c>
      <c r="BS77" s="219">
        <v>379695219.14125198</v>
      </c>
      <c r="BT77" s="216">
        <v>27986923.026466101</v>
      </c>
      <c r="BU77" s="216">
        <v>16371874.628244</v>
      </c>
      <c r="BV77" s="216">
        <v>11615048.398222102</v>
      </c>
      <c r="BW77" s="217">
        <v>10506340.324823899</v>
      </c>
      <c r="BX77" s="217">
        <v>6191926.9427333102</v>
      </c>
      <c r="BY77" s="217">
        <v>4314413.382090589</v>
      </c>
      <c r="BZ77" s="214">
        <v>239593476.70274299</v>
      </c>
      <c r="CA77" s="214">
        <v>150000000</v>
      </c>
      <c r="CB77" s="214">
        <v>89593476.702742994</v>
      </c>
      <c r="CC77" s="214">
        <v>69748778.9753405</v>
      </c>
      <c r="CD77" s="214">
        <v>30666034.383321598</v>
      </c>
      <c r="CE77" s="214">
        <v>39082744.592018902</v>
      </c>
      <c r="CF77" s="214">
        <v>13993461.513233</v>
      </c>
      <c r="CG77" s="214">
        <v>8185937.3141219998</v>
      </c>
      <c r="CH77" s="214">
        <v>5807524.1991110006</v>
      </c>
      <c r="CI77" s="219">
        <v>1065100119.5474294</v>
      </c>
      <c r="CJ77" s="219">
        <v>534991693.13199174</v>
      </c>
      <c r="CK77" s="219">
        <v>530108426.41543752</v>
      </c>
      <c r="CM77" s="221">
        <v>0</v>
      </c>
      <c r="CP77" s="219">
        <v>0</v>
      </c>
      <c r="CQ77" s="219">
        <v>0</v>
      </c>
      <c r="CR77" s="219">
        <v>0</v>
      </c>
      <c r="CT77" s="219">
        <v>699845459.16484976</v>
      </c>
      <c r="CU77" s="219">
        <v>320150240.02359772</v>
      </c>
      <c r="CV77" s="219">
        <v>379695219.14125198</v>
      </c>
      <c r="CX77" s="221">
        <v>7045462870.7700005</v>
      </c>
      <c r="CY77" s="33">
        <v>0</v>
      </c>
      <c r="CZ77" s="33">
        <v>0</v>
      </c>
      <c r="DA77" s="33">
        <v>0</v>
      </c>
      <c r="DB77" s="33">
        <v>27286457.713739999</v>
      </c>
      <c r="DC77" s="33">
        <v>0</v>
      </c>
      <c r="DD77" s="33">
        <v>0</v>
      </c>
      <c r="DE77" s="33">
        <v>0</v>
      </c>
    </row>
    <row r="78" spans="1:109" x14ac:dyDescent="0.35">
      <c r="A78">
        <v>2030</v>
      </c>
      <c r="B78" s="1">
        <v>47514</v>
      </c>
      <c r="C78" s="213">
        <v>384977872.64339602</v>
      </c>
      <c r="D78" s="214">
        <v>158510308.73851001</v>
      </c>
      <c r="E78" s="214">
        <v>226467563.90488601</v>
      </c>
      <c r="F78" s="191">
        <v>259028213.337758</v>
      </c>
      <c r="G78" s="191">
        <v>105299380.357729</v>
      </c>
      <c r="H78" s="191">
        <v>153728832.98002899</v>
      </c>
      <c r="I78" s="214">
        <v>6852349.1699999999</v>
      </c>
      <c r="J78" s="214">
        <v>6852349.1699999999</v>
      </c>
      <c r="K78" s="214">
        <v>0</v>
      </c>
      <c r="L78" s="215">
        <v>0</v>
      </c>
      <c r="M78" s="215">
        <v>0</v>
      </c>
      <c r="N78" s="215">
        <v>0</v>
      </c>
      <c r="O78" s="193">
        <v>0</v>
      </c>
      <c r="P78" s="193">
        <v>0</v>
      </c>
      <c r="Q78" s="193">
        <v>0</v>
      </c>
      <c r="R78" s="216">
        <v>0</v>
      </c>
      <c r="S78" s="216">
        <v>0</v>
      </c>
      <c r="T78" s="216">
        <v>0</v>
      </c>
      <c r="U78" s="217">
        <v>0</v>
      </c>
      <c r="V78" s="217">
        <v>0</v>
      </c>
      <c r="W78" s="217">
        <v>0</v>
      </c>
      <c r="X78" s="214">
        <v>0</v>
      </c>
      <c r="Y78" s="214">
        <v>0</v>
      </c>
      <c r="Z78" s="214">
        <v>0</v>
      </c>
      <c r="AA78" s="218">
        <v>0</v>
      </c>
      <c r="AB78" s="218">
        <v>0</v>
      </c>
      <c r="AC78" s="218">
        <v>0</v>
      </c>
      <c r="AD78" s="193">
        <v>0</v>
      </c>
      <c r="AE78" s="193">
        <v>0</v>
      </c>
      <c r="AF78" s="193">
        <v>0</v>
      </c>
      <c r="AG78" s="214">
        <v>0</v>
      </c>
      <c r="AH78" s="214">
        <v>0</v>
      </c>
      <c r="AI78" s="214">
        <v>0</v>
      </c>
      <c r="AJ78" s="191">
        <v>956812.18157137895</v>
      </c>
      <c r="AK78" s="191">
        <v>956812.18157137895</v>
      </c>
      <c r="AL78" s="191">
        <v>0</v>
      </c>
      <c r="AM78" s="215">
        <v>146185.76794993499</v>
      </c>
      <c r="AN78" s="215">
        <v>146185.76794993499</v>
      </c>
      <c r="AO78" s="215">
        <v>0</v>
      </c>
      <c r="AP78" s="193">
        <v>249681.41578316499</v>
      </c>
      <c r="AQ78" s="193">
        <v>249681.41578316499</v>
      </c>
      <c r="AR78" s="193">
        <v>0</v>
      </c>
      <c r="AS78" s="216">
        <v>2159096.5873169098</v>
      </c>
      <c r="AT78" s="216">
        <v>2159096.5873169098</v>
      </c>
      <c r="AU78" s="216">
        <v>0</v>
      </c>
      <c r="AV78" s="217">
        <v>0</v>
      </c>
      <c r="AW78" s="217">
        <v>0</v>
      </c>
      <c r="AX78" s="217">
        <v>0</v>
      </c>
      <c r="AY78" s="214">
        <v>0</v>
      </c>
      <c r="AZ78" s="214">
        <v>0</v>
      </c>
      <c r="BA78" s="214">
        <v>0</v>
      </c>
      <c r="BB78" s="218">
        <v>0</v>
      </c>
      <c r="BC78" s="218">
        <v>0</v>
      </c>
      <c r="BD78" s="218">
        <v>0</v>
      </c>
      <c r="BE78" s="214">
        <v>528585.14748841105</v>
      </c>
      <c r="BF78" s="214">
        <v>459937.807448245</v>
      </c>
      <c r="BG78" s="214">
        <v>68647.340040166047</v>
      </c>
      <c r="BH78" s="191">
        <v>882196.87410756596</v>
      </c>
      <c r="BI78" s="191">
        <v>756455.29686679004</v>
      </c>
      <c r="BJ78" s="191">
        <v>125741.57724077592</v>
      </c>
      <c r="BK78" s="215">
        <v>540404.751384406</v>
      </c>
      <c r="BL78" s="215">
        <v>502515.99029747501</v>
      </c>
      <c r="BM78" s="215">
        <v>37888.761086930986</v>
      </c>
      <c r="BN78" s="193">
        <v>0</v>
      </c>
      <c r="BO78" s="193">
        <v>0</v>
      </c>
      <c r="BP78" s="193">
        <v>0</v>
      </c>
      <c r="BQ78" s="219">
        <v>656321397.8767556</v>
      </c>
      <c r="BR78" s="219">
        <v>275892723.31347299</v>
      </c>
      <c r="BS78" s="219">
        <v>380428674.56328285</v>
      </c>
      <c r="BT78" s="216">
        <v>0</v>
      </c>
      <c r="BU78" s="216">
        <v>0</v>
      </c>
      <c r="BV78" s="216">
        <v>0</v>
      </c>
      <c r="BW78" s="217">
        <v>0</v>
      </c>
      <c r="BX78" s="217">
        <v>0</v>
      </c>
      <c r="BY78" s="217">
        <v>0</v>
      </c>
      <c r="BZ78" s="214">
        <v>0</v>
      </c>
      <c r="CA78" s="214">
        <v>0</v>
      </c>
      <c r="CB78" s="214">
        <v>0</v>
      </c>
      <c r="CC78" s="214">
        <v>0</v>
      </c>
      <c r="CD78" s="214">
        <v>0</v>
      </c>
      <c r="CE78" s="214">
        <v>0</v>
      </c>
      <c r="CF78" s="214">
        <v>0</v>
      </c>
      <c r="CG78" s="214">
        <v>0</v>
      </c>
      <c r="CH78" s="214">
        <v>0</v>
      </c>
      <c r="CI78" s="219">
        <v>656321397.8767556</v>
      </c>
      <c r="CJ78" s="219">
        <v>275892723.31347299</v>
      </c>
      <c r="CK78" s="219">
        <v>380428674.56328285</v>
      </c>
      <c r="CM78" s="221">
        <v>0</v>
      </c>
      <c r="CP78" s="219">
        <v>0</v>
      </c>
      <c r="CQ78" s="219">
        <v>0</v>
      </c>
      <c r="CR78" s="219">
        <v>0</v>
      </c>
      <c r="CT78" s="219">
        <v>652809621.92413425</v>
      </c>
      <c r="CU78" s="219">
        <v>272380947.36085159</v>
      </c>
      <c r="CV78" s="219">
        <v>380428674.56328285</v>
      </c>
      <c r="CX78" s="221">
        <v>6868095234.6499996</v>
      </c>
      <c r="CY78" s="33">
        <v>0</v>
      </c>
      <c r="CZ78" s="33">
        <v>0</v>
      </c>
      <c r="DA78" s="33">
        <v>0</v>
      </c>
      <c r="DB78" s="33">
        <v>0</v>
      </c>
      <c r="DC78" s="33">
        <v>0</v>
      </c>
      <c r="DD78" s="33">
        <v>0</v>
      </c>
      <c r="DE78" s="33">
        <v>0</v>
      </c>
    </row>
    <row r="79" spans="1:109" x14ac:dyDescent="0.35">
      <c r="A79">
        <v>2030</v>
      </c>
      <c r="B79" s="1">
        <v>47542</v>
      </c>
      <c r="C79" s="213">
        <v>386445220.63913202</v>
      </c>
      <c r="D79" s="214">
        <v>159756295.41251001</v>
      </c>
      <c r="E79" s="214">
        <v>226688925.22662202</v>
      </c>
      <c r="F79" s="191">
        <v>260210131.87288499</v>
      </c>
      <c r="G79" s="191">
        <v>106046198.245976</v>
      </c>
      <c r="H79" s="191">
        <v>154163933.62690899</v>
      </c>
      <c r="I79" s="214">
        <v>7767616.8300000001</v>
      </c>
      <c r="J79" s="214">
        <v>7767616.8300000001</v>
      </c>
      <c r="K79" s="214">
        <v>0</v>
      </c>
      <c r="L79" s="215">
        <v>0</v>
      </c>
      <c r="M79" s="215">
        <v>0</v>
      </c>
      <c r="N79" s="215">
        <v>0</v>
      </c>
      <c r="O79" s="193">
        <v>0</v>
      </c>
      <c r="P79" s="193">
        <v>0</v>
      </c>
      <c r="Q79" s="193">
        <v>0</v>
      </c>
      <c r="R79" s="216">
        <v>0</v>
      </c>
      <c r="S79" s="216">
        <v>0</v>
      </c>
      <c r="T79" s="216">
        <v>0</v>
      </c>
      <c r="U79" s="217">
        <v>0</v>
      </c>
      <c r="V79" s="217">
        <v>0</v>
      </c>
      <c r="W79" s="217">
        <v>0</v>
      </c>
      <c r="X79" s="214">
        <v>0</v>
      </c>
      <c r="Y79" s="214">
        <v>0</v>
      </c>
      <c r="Z79" s="214">
        <v>0</v>
      </c>
      <c r="AA79" s="218">
        <v>0</v>
      </c>
      <c r="AB79" s="218">
        <v>0</v>
      </c>
      <c r="AC79" s="218">
        <v>0</v>
      </c>
      <c r="AD79" s="193">
        <v>0</v>
      </c>
      <c r="AE79" s="193">
        <v>0</v>
      </c>
      <c r="AF79" s="193">
        <v>0</v>
      </c>
      <c r="AG79" s="214">
        <v>0</v>
      </c>
      <c r="AH79" s="214">
        <v>0</v>
      </c>
      <c r="AI79" s="214">
        <v>0</v>
      </c>
      <c r="AJ79" s="191">
        <v>0</v>
      </c>
      <c r="AK79" s="191">
        <v>0</v>
      </c>
      <c r="AL79" s="191">
        <v>0</v>
      </c>
      <c r="AM79" s="215">
        <v>146682.88655637499</v>
      </c>
      <c r="AN79" s="215">
        <v>146682.88655637499</v>
      </c>
      <c r="AO79" s="215">
        <v>0</v>
      </c>
      <c r="AP79" s="193">
        <v>250521.78549072499</v>
      </c>
      <c r="AQ79" s="193">
        <v>250521.78549072499</v>
      </c>
      <c r="AR79" s="193">
        <v>0</v>
      </c>
      <c r="AS79" s="216">
        <v>2159096.5873169098</v>
      </c>
      <c r="AT79" s="216">
        <v>2159096.5873169098</v>
      </c>
      <c r="AU79" s="216">
        <v>0</v>
      </c>
      <c r="AV79" s="217">
        <v>9338817.2332558297</v>
      </c>
      <c r="AW79" s="217">
        <v>6838259.99694</v>
      </c>
      <c r="AX79" s="217">
        <v>2500557.2363158297</v>
      </c>
      <c r="AY79" s="214">
        <v>0</v>
      </c>
      <c r="AZ79" s="214">
        <v>0</v>
      </c>
      <c r="BA79" s="214">
        <v>0</v>
      </c>
      <c r="BB79" s="218">
        <v>0</v>
      </c>
      <c r="BC79" s="218">
        <v>0</v>
      </c>
      <c r="BD79" s="218">
        <v>0</v>
      </c>
      <c r="BE79" s="214">
        <v>533435.27933274</v>
      </c>
      <c r="BF79" s="214">
        <v>462677.21423292102</v>
      </c>
      <c r="BG79" s="214">
        <v>70758.065099818981</v>
      </c>
      <c r="BH79" s="191">
        <v>891692.55204866303</v>
      </c>
      <c r="BI79" s="191">
        <v>760960.77290938306</v>
      </c>
      <c r="BJ79" s="191">
        <v>130731.77913927997</v>
      </c>
      <c r="BK79" s="215">
        <v>545318.94256243296</v>
      </c>
      <c r="BL79" s="215">
        <v>506138.76862869004</v>
      </c>
      <c r="BM79" s="215">
        <v>39180.173933742917</v>
      </c>
      <c r="BN79" s="193">
        <v>101826534.646531</v>
      </c>
      <c r="BO79" s="193">
        <v>61156016.314388901</v>
      </c>
      <c r="BP79" s="193">
        <v>40670518.3321421</v>
      </c>
      <c r="BQ79" s="219">
        <v>770115069.25511181</v>
      </c>
      <c r="BR79" s="219">
        <v>345850464.81494999</v>
      </c>
      <c r="BS79" s="219">
        <v>424264604.44016182</v>
      </c>
      <c r="BT79" s="216">
        <v>0</v>
      </c>
      <c r="BU79" s="216">
        <v>0</v>
      </c>
      <c r="BV79" s="216">
        <v>0</v>
      </c>
      <c r="BW79" s="217">
        <v>0</v>
      </c>
      <c r="BX79" s="217">
        <v>0</v>
      </c>
      <c r="BY79" s="217">
        <v>0</v>
      </c>
      <c r="BZ79" s="214">
        <v>0</v>
      </c>
      <c r="CA79" s="214">
        <v>0</v>
      </c>
      <c r="CB79" s="214">
        <v>0</v>
      </c>
      <c r="CC79" s="214">
        <v>0</v>
      </c>
      <c r="CD79" s="214">
        <v>0</v>
      </c>
      <c r="CE79" s="214">
        <v>0</v>
      </c>
      <c r="CF79" s="214">
        <v>0</v>
      </c>
      <c r="CG79" s="214">
        <v>0</v>
      </c>
      <c r="CH79" s="214">
        <v>0</v>
      </c>
      <c r="CI79" s="219">
        <v>770115069.25511181</v>
      </c>
      <c r="CJ79" s="219">
        <v>345850464.81494999</v>
      </c>
      <c r="CK79" s="219">
        <v>424264604.44016182</v>
      </c>
      <c r="CM79" s="221">
        <v>0</v>
      </c>
      <c r="CP79" s="219">
        <v>0</v>
      </c>
      <c r="CQ79" s="219">
        <v>0</v>
      </c>
      <c r="CR79" s="219">
        <v>0</v>
      </c>
      <c r="CT79" s="219">
        <v>767558767.9957478</v>
      </c>
      <c r="CU79" s="219">
        <v>343294163.55558598</v>
      </c>
      <c r="CV79" s="219">
        <v>424264604.44016182</v>
      </c>
      <c r="CX79" s="221">
        <v>6874823544.2799997</v>
      </c>
      <c r="CY79" s="33">
        <v>0</v>
      </c>
      <c r="CZ79" s="33">
        <v>0</v>
      </c>
      <c r="DA79" s="33">
        <v>0</v>
      </c>
      <c r="DB79" s="33">
        <v>0</v>
      </c>
      <c r="DC79" s="33">
        <v>0</v>
      </c>
      <c r="DD79" s="33">
        <v>0</v>
      </c>
      <c r="DE79" s="33">
        <v>0</v>
      </c>
    </row>
    <row r="80" spans="1:109" x14ac:dyDescent="0.35">
      <c r="A80">
        <v>2030</v>
      </c>
      <c r="B80" s="1">
        <v>47573</v>
      </c>
      <c r="C80" s="213">
        <v>387974219.33844799</v>
      </c>
      <c r="D80" s="214">
        <v>161130126.02806401</v>
      </c>
      <c r="E80" s="214">
        <v>226844093.31038398</v>
      </c>
      <c r="F80" s="191">
        <v>261554890.44110501</v>
      </c>
      <c r="G80" s="191">
        <v>107019309.987919</v>
      </c>
      <c r="H80" s="191">
        <v>154535580.45318601</v>
      </c>
      <c r="I80" s="214">
        <v>7904511.8499999996</v>
      </c>
      <c r="J80" s="214">
        <v>7904511.8499999996</v>
      </c>
      <c r="K80" s="214">
        <v>0</v>
      </c>
      <c r="L80" s="215">
        <v>0</v>
      </c>
      <c r="M80" s="215">
        <v>0</v>
      </c>
      <c r="N80" s="215">
        <v>0</v>
      </c>
      <c r="O80" s="193">
        <v>0</v>
      </c>
      <c r="P80" s="193">
        <v>0</v>
      </c>
      <c r="Q80" s="193">
        <v>0</v>
      </c>
      <c r="R80" s="216">
        <v>0</v>
      </c>
      <c r="S80" s="216">
        <v>0</v>
      </c>
      <c r="T80" s="216">
        <v>0</v>
      </c>
      <c r="U80" s="217">
        <v>0</v>
      </c>
      <c r="V80" s="217">
        <v>0</v>
      </c>
      <c r="W80" s="217">
        <v>0</v>
      </c>
      <c r="X80" s="214">
        <v>0</v>
      </c>
      <c r="Y80" s="214">
        <v>0</v>
      </c>
      <c r="Z80" s="214">
        <v>0</v>
      </c>
      <c r="AA80" s="218">
        <v>0</v>
      </c>
      <c r="AB80" s="218">
        <v>0</v>
      </c>
      <c r="AC80" s="218">
        <v>0</v>
      </c>
      <c r="AD80" s="193">
        <v>0</v>
      </c>
      <c r="AE80" s="193">
        <v>0</v>
      </c>
      <c r="AF80" s="193">
        <v>0</v>
      </c>
      <c r="AG80" s="214">
        <v>0</v>
      </c>
      <c r="AH80" s="214">
        <v>0</v>
      </c>
      <c r="AI80" s="214">
        <v>0</v>
      </c>
      <c r="AJ80" s="191">
        <v>0</v>
      </c>
      <c r="AK80" s="191">
        <v>0</v>
      </c>
      <c r="AL80" s="191">
        <v>0</v>
      </c>
      <c r="AM80" s="215">
        <v>147155.06871848399</v>
      </c>
      <c r="AN80" s="215">
        <v>147155.06871848399</v>
      </c>
      <c r="AO80" s="215">
        <v>0</v>
      </c>
      <c r="AP80" s="193">
        <v>251320.000605482</v>
      </c>
      <c r="AQ80" s="193">
        <v>251320.000605482</v>
      </c>
      <c r="AR80" s="193">
        <v>0</v>
      </c>
      <c r="AS80" s="216">
        <v>2159096.5873169098</v>
      </c>
      <c r="AT80" s="216">
        <v>2159096.5873169098</v>
      </c>
      <c r="AU80" s="216">
        <v>0</v>
      </c>
      <c r="AV80" s="217">
        <v>0</v>
      </c>
      <c r="AW80" s="217">
        <v>0</v>
      </c>
      <c r="AX80" s="217">
        <v>0</v>
      </c>
      <c r="AY80" s="214">
        <v>0</v>
      </c>
      <c r="AZ80" s="214">
        <v>0</v>
      </c>
      <c r="BA80" s="214">
        <v>0</v>
      </c>
      <c r="BB80" s="218">
        <v>0</v>
      </c>
      <c r="BC80" s="218">
        <v>0</v>
      </c>
      <c r="BD80" s="218">
        <v>0</v>
      </c>
      <c r="BE80" s="214">
        <v>526909.09532868897</v>
      </c>
      <c r="BF80" s="214">
        <v>465432.93702687102</v>
      </c>
      <c r="BG80" s="214">
        <v>61476.158301817952</v>
      </c>
      <c r="BH80" s="191">
        <v>880147.90058309201</v>
      </c>
      <c r="BI80" s="191">
        <v>765493.08373580803</v>
      </c>
      <c r="BJ80" s="191">
        <v>114654.81684728398</v>
      </c>
      <c r="BK80" s="215">
        <v>542976.93394870602</v>
      </c>
      <c r="BL80" s="215">
        <v>509699.868181839</v>
      </c>
      <c r="BM80" s="215">
        <v>33277.065766867017</v>
      </c>
      <c r="BN80" s="193">
        <v>0</v>
      </c>
      <c r="BO80" s="193">
        <v>0</v>
      </c>
      <c r="BP80" s="193">
        <v>0</v>
      </c>
      <c r="BQ80" s="219">
        <v>661941227.21605432</v>
      </c>
      <c r="BR80" s="219">
        <v>280352145.4115684</v>
      </c>
      <c r="BS80" s="219">
        <v>381589081.80448592</v>
      </c>
      <c r="BT80" s="216">
        <v>0</v>
      </c>
      <c r="BU80" s="216">
        <v>0</v>
      </c>
      <c r="BV80" s="216">
        <v>0</v>
      </c>
      <c r="BW80" s="217">
        <v>0</v>
      </c>
      <c r="BX80" s="217">
        <v>0</v>
      </c>
      <c r="BY80" s="217">
        <v>0</v>
      </c>
      <c r="BZ80" s="214">
        <v>0</v>
      </c>
      <c r="CA80" s="214">
        <v>0</v>
      </c>
      <c r="CB80" s="214">
        <v>0</v>
      </c>
      <c r="CC80" s="214">
        <v>0</v>
      </c>
      <c r="CD80" s="214">
        <v>0</v>
      </c>
      <c r="CE80" s="214">
        <v>0</v>
      </c>
      <c r="CF80" s="214">
        <v>0</v>
      </c>
      <c r="CG80" s="214">
        <v>0</v>
      </c>
      <c r="CH80" s="214">
        <v>0</v>
      </c>
      <c r="CI80" s="219">
        <v>661941227.21605432</v>
      </c>
      <c r="CJ80" s="219">
        <v>280352145.4115684</v>
      </c>
      <c r="CK80" s="219">
        <v>381589081.80448592</v>
      </c>
      <c r="CM80" s="221">
        <v>0</v>
      </c>
      <c r="CP80" s="219">
        <v>0</v>
      </c>
      <c r="CQ80" s="219">
        <v>0</v>
      </c>
      <c r="CR80" s="219">
        <v>0</v>
      </c>
      <c r="CT80" s="219">
        <v>659383655.55941355</v>
      </c>
      <c r="CU80" s="219">
        <v>277794573.75492752</v>
      </c>
      <c r="CV80" s="219">
        <v>381589081.80448592</v>
      </c>
      <c r="CX80" s="221">
        <v>6820404041.5600004</v>
      </c>
      <c r="CY80" s="33">
        <v>0</v>
      </c>
      <c r="CZ80" s="33">
        <v>0</v>
      </c>
      <c r="DA80" s="33">
        <v>0</v>
      </c>
      <c r="DB80" s="33">
        <v>0</v>
      </c>
      <c r="DC80" s="33">
        <v>0</v>
      </c>
      <c r="DD80" s="33">
        <v>0</v>
      </c>
      <c r="DE80" s="33">
        <v>0</v>
      </c>
    </row>
    <row r="81" spans="1:109" x14ac:dyDescent="0.35">
      <c r="A81">
        <v>2030</v>
      </c>
      <c r="B81" s="1">
        <v>47603</v>
      </c>
      <c r="C81" s="213">
        <v>389428809.05071598</v>
      </c>
      <c r="D81" s="214">
        <v>162381176.529347</v>
      </c>
      <c r="E81" s="214">
        <v>227047632.52136898</v>
      </c>
      <c r="F81" s="191">
        <v>262902125.47724199</v>
      </c>
      <c r="G81" s="191">
        <v>107902801.359047</v>
      </c>
      <c r="H81" s="191">
        <v>154999324.118195</v>
      </c>
      <c r="I81" s="214">
        <v>132452122.73999999</v>
      </c>
      <c r="J81" s="214">
        <v>132452122.73999999</v>
      </c>
      <c r="K81" s="214">
        <v>0</v>
      </c>
      <c r="L81" s="215">
        <v>0</v>
      </c>
      <c r="M81" s="215">
        <v>0</v>
      </c>
      <c r="N81" s="215">
        <v>0</v>
      </c>
      <c r="O81" s="193">
        <v>0</v>
      </c>
      <c r="P81" s="193">
        <v>0</v>
      </c>
      <c r="Q81" s="193">
        <v>0</v>
      </c>
      <c r="R81" s="216">
        <v>0</v>
      </c>
      <c r="S81" s="216">
        <v>0</v>
      </c>
      <c r="T81" s="216">
        <v>0</v>
      </c>
      <c r="U81" s="217">
        <v>0</v>
      </c>
      <c r="V81" s="217">
        <v>0</v>
      </c>
      <c r="W81" s="217">
        <v>0</v>
      </c>
      <c r="X81" s="214">
        <v>0</v>
      </c>
      <c r="Y81" s="214">
        <v>0</v>
      </c>
      <c r="Z81" s="214">
        <v>0</v>
      </c>
      <c r="AA81" s="218">
        <v>0</v>
      </c>
      <c r="AB81" s="218">
        <v>0</v>
      </c>
      <c r="AC81" s="218">
        <v>0</v>
      </c>
      <c r="AD81" s="193">
        <v>0</v>
      </c>
      <c r="AE81" s="193">
        <v>0</v>
      </c>
      <c r="AF81" s="193">
        <v>0</v>
      </c>
      <c r="AG81" s="214">
        <v>0</v>
      </c>
      <c r="AH81" s="214">
        <v>0</v>
      </c>
      <c r="AI81" s="214">
        <v>0</v>
      </c>
      <c r="AJ81" s="191">
        <v>0</v>
      </c>
      <c r="AK81" s="191">
        <v>0</v>
      </c>
      <c r="AL81" s="191">
        <v>0</v>
      </c>
      <c r="AM81" s="215">
        <v>147677.132264682</v>
      </c>
      <c r="AN81" s="215">
        <v>147677.132264682</v>
      </c>
      <c r="AO81" s="215">
        <v>0</v>
      </c>
      <c r="AP81" s="193">
        <v>252202.53926720799</v>
      </c>
      <c r="AQ81" s="193">
        <v>252202.53926720799</v>
      </c>
      <c r="AR81" s="193">
        <v>0</v>
      </c>
      <c r="AS81" s="216">
        <v>2159096.5873169098</v>
      </c>
      <c r="AT81" s="216">
        <v>2159096.5873169098</v>
      </c>
      <c r="AU81" s="216">
        <v>0</v>
      </c>
      <c r="AV81" s="217">
        <v>0</v>
      </c>
      <c r="AW81" s="217">
        <v>0</v>
      </c>
      <c r="AX81" s="217">
        <v>0</v>
      </c>
      <c r="AY81" s="214">
        <v>0</v>
      </c>
      <c r="AZ81" s="214">
        <v>0</v>
      </c>
      <c r="BA81" s="214">
        <v>0</v>
      </c>
      <c r="BB81" s="218">
        <v>12985089.3369604</v>
      </c>
      <c r="BC81" s="218">
        <v>8225935.4191859998</v>
      </c>
      <c r="BD81" s="218">
        <v>4759153.9177743997</v>
      </c>
      <c r="BE81" s="214">
        <v>533579.97841729096</v>
      </c>
      <c r="BF81" s="214">
        <v>468203.17928650603</v>
      </c>
      <c r="BG81" s="214">
        <v>65376.79913078493</v>
      </c>
      <c r="BH81" s="191">
        <v>893218.77622084599</v>
      </c>
      <c r="BI81" s="191">
        <v>770049.27458806999</v>
      </c>
      <c r="BJ81" s="191">
        <v>123169.50163277599</v>
      </c>
      <c r="BK81" s="215">
        <v>548652.93328488304</v>
      </c>
      <c r="BL81" s="215">
        <v>513463.71489494899</v>
      </c>
      <c r="BM81" s="215">
        <v>35189.218389934045</v>
      </c>
      <c r="BN81" s="193">
        <v>0</v>
      </c>
      <c r="BO81" s="193">
        <v>0</v>
      </c>
      <c r="BP81" s="193">
        <v>0</v>
      </c>
      <c r="BQ81" s="219">
        <v>802302574.5516901</v>
      </c>
      <c r="BR81" s="219">
        <v>415272728.47519827</v>
      </c>
      <c r="BS81" s="219">
        <v>387029846.07649183</v>
      </c>
      <c r="BT81" s="216">
        <v>0</v>
      </c>
      <c r="BU81" s="216">
        <v>0</v>
      </c>
      <c r="BV81" s="216">
        <v>0</v>
      </c>
      <c r="BW81" s="217">
        <v>0</v>
      </c>
      <c r="BX81" s="217">
        <v>0</v>
      </c>
      <c r="BY81" s="217">
        <v>0</v>
      </c>
      <c r="BZ81" s="214">
        <v>0</v>
      </c>
      <c r="CA81" s="214">
        <v>0</v>
      </c>
      <c r="CB81" s="214">
        <v>0</v>
      </c>
      <c r="CC81" s="214">
        <v>0</v>
      </c>
      <c r="CD81" s="214">
        <v>0</v>
      </c>
      <c r="CE81" s="214">
        <v>0</v>
      </c>
      <c r="CF81" s="214">
        <v>0</v>
      </c>
      <c r="CG81" s="214">
        <v>0</v>
      </c>
      <c r="CH81" s="214">
        <v>0</v>
      </c>
      <c r="CI81" s="219">
        <v>802302574.5516901</v>
      </c>
      <c r="CJ81" s="219">
        <v>415272728.47519827</v>
      </c>
      <c r="CK81" s="219">
        <v>387029846.07649183</v>
      </c>
      <c r="CM81" s="221">
        <v>0</v>
      </c>
      <c r="CP81" s="219">
        <v>0</v>
      </c>
      <c r="CQ81" s="219">
        <v>0</v>
      </c>
      <c r="CR81" s="219">
        <v>0</v>
      </c>
      <c r="CT81" s="219">
        <v>799743598.29284132</v>
      </c>
      <c r="CU81" s="219">
        <v>412713752.21634948</v>
      </c>
      <c r="CV81" s="219">
        <v>387029846.07649183</v>
      </c>
      <c r="CX81" s="221">
        <v>6827074200.5</v>
      </c>
      <c r="CY81" s="33">
        <v>0</v>
      </c>
      <c r="CZ81" s="33">
        <v>0</v>
      </c>
      <c r="DA81" s="33">
        <v>0</v>
      </c>
      <c r="DB81" s="33">
        <v>0</v>
      </c>
      <c r="DC81" s="33">
        <v>0</v>
      </c>
      <c r="DD81" s="33">
        <v>0</v>
      </c>
      <c r="DE81" s="33">
        <v>0</v>
      </c>
    </row>
    <row r="82" spans="1:109" x14ac:dyDescent="0.35">
      <c r="A82">
        <v>2030</v>
      </c>
      <c r="B82" s="1">
        <v>47634</v>
      </c>
      <c r="C82" s="213">
        <v>390563161.77942097</v>
      </c>
      <c r="D82" s="214">
        <v>163609857.03779599</v>
      </c>
      <c r="E82" s="214">
        <v>226953304.74162498</v>
      </c>
      <c r="F82" s="191">
        <v>263992067.50000301</v>
      </c>
      <c r="G82" s="191">
        <v>108662299.934457</v>
      </c>
      <c r="H82" s="191">
        <v>155329767.56554601</v>
      </c>
      <c r="I82" s="214">
        <v>7881210.9100000001</v>
      </c>
      <c r="J82" s="214">
        <v>7881210.9100000001</v>
      </c>
      <c r="K82" s="214">
        <v>0</v>
      </c>
      <c r="L82" s="215">
        <v>0</v>
      </c>
      <c r="M82" s="215">
        <v>0</v>
      </c>
      <c r="N82" s="215">
        <v>0</v>
      </c>
      <c r="O82" s="193">
        <v>0</v>
      </c>
      <c r="P82" s="193">
        <v>0</v>
      </c>
      <c r="Q82" s="193">
        <v>0</v>
      </c>
      <c r="R82" s="216">
        <v>0</v>
      </c>
      <c r="S82" s="216">
        <v>0</v>
      </c>
      <c r="T82" s="216">
        <v>0</v>
      </c>
      <c r="U82" s="217">
        <v>0</v>
      </c>
      <c r="V82" s="217">
        <v>0</v>
      </c>
      <c r="W82" s="217">
        <v>0</v>
      </c>
      <c r="X82" s="214">
        <v>0</v>
      </c>
      <c r="Y82" s="214">
        <v>0</v>
      </c>
      <c r="Z82" s="214">
        <v>0</v>
      </c>
      <c r="AA82" s="218">
        <v>0</v>
      </c>
      <c r="AB82" s="218">
        <v>0</v>
      </c>
      <c r="AC82" s="218">
        <v>0</v>
      </c>
      <c r="AD82" s="193">
        <v>0</v>
      </c>
      <c r="AE82" s="193">
        <v>0</v>
      </c>
      <c r="AF82" s="193">
        <v>0</v>
      </c>
      <c r="AG82" s="214">
        <v>0</v>
      </c>
      <c r="AH82" s="214">
        <v>0</v>
      </c>
      <c r="AI82" s="214">
        <v>0</v>
      </c>
      <c r="AJ82" s="191">
        <v>0</v>
      </c>
      <c r="AK82" s="191">
        <v>0</v>
      </c>
      <c r="AL82" s="191">
        <v>0</v>
      </c>
      <c r="AM82" s="215">
        <v>148224.149248831</v>
      </c>
      <c r="AN82" s="215">
        <v>148224.149248831</v>
      </c>
      <c r="AO82" s="215">
        <v>0</v>
      </c>
      <c r="AP82" s="193">
        <v>253127.261249134</v>
      </c>
      <c r="AQ82" s="193">
        <v>253127.261249134</v>
      </c>
      <c r="AR82" s="193">
        <v>0</v>
      </c>
      <c r="AS82" s="216">
        <v>2159096.5873169098</v>
      </c>
      <c r="AT82" s="216">
        <v>2159096.5873169098</v>
      </c>
      <c r="AU82" s="216">
        <v>0</v>
      </c>
      <c r="AV82" s="217">
        <v>0</v>
      </c>
      <c r="AW82" s="217">
        <v>0</v>
      </c>
      <c r="AX82" s="217">
        <v>0</v>
      </c>
      <c r="AY82" s="214">
        <v>11761813.033779301</v>
      </c>
      <c r="AZ82" s="214">
        <v>11159897.9821709</v>
      </c>
      <c r="BA82" s="214">
        <v>601915.05160840042</v>
      </c>
      <c r="BB82" s="218">
        <v>0</v>
      </c>
      <c r="BC82" s="218">
        <v>0</v>
      </c>
      <c r="BD82" s="218">
        <v>0</v>
      </c>
      <c r="BE82" s="214">
        <v>531597.17518270202</v>
      </c>
      <c r="BF82" s="214">
        <v>470989.90994128201</v>
      </c>
      <c r="BG82" s="214">
        <v>60607.265241420013</v>
      </c>
      <c r="BH82" s="191">
        <v>890086.36454155797</v>
      </c>
      <c r="BI82" s="191">
        <v>774632.58374554501</v>
      </c>
      <c r="BJ82" s="191">
        <v>115453.78079601296</v>
      </c>
      <c r="BK82" s="215">
        <v>549550.74693827995</v>
      </c>
      <c r="BL82" s="215">
        <v>517346.55209057801</v>
      </c>
      <c r="BM82" s="215">
        <v>32204.194847701932</v>
      </c>
      <c r="BN82" s="193">
        <v>0</v>
      </c>
      <c r="BO82" s="193">
        <v>0</v>
      </c>
      <c r="BP82" s="193">
        <v>0</v>
      </c>
      <c r="BQ82" s="219">
        <v>678729935.50768054</v>
      </c>
      <c r="BR82" s="219">
        <v>295636682.90801615</v>
      </c>
      <c r="BS82" s="219">
        <v>383093252.59966451</v>
      </c>
      <c r="BT82" s="216">
        <v>0</v>
      </c>
      <c r="BU82" s="216">
        <v>0</v>
      </c>
      <c r="BV82" s="216">
        <v>0</v>
      </c>
      <c r="BW82" s="217">
        <v>0</v>
      </c>
      <c r="BX82" s="217">
        <v>0</v>
      </c>
      <c r="BY82" s="217">
        <v>0</v>
      </c>
      <c r="BZ82" s="214">
        <v>0</v>
      </c>
      <c r="CA82" s="214">
        <v>0</v>
      </c>
      <c r="CB82" s="214">
        <v>0</v>
      </c>
      <c r="CC82" s="214">
        <v>0</v>
      </c>
      <c r="CD82" s="214">
        <v>0</v>
      </c>
      <c r="CE82" s="214">
        <v>0</v>
      </c>
      <c r="CF82" s="214">
        <v>0</v>
      </c>
      <c r="CG82" s="214">
        <v>0</v>
      </c>
      <c r="CH82" s="214">
        <v>0</v>
      </c>
      <c r="CI82" s="219">
        <v>678729935.50768054</v>
      </c>
      <c r="CJ82" s="219">
        <v>295636682.90801615</v>
      </c>
      <c r="CK82" s="219">
        <v>383093252.59966451</v>
      </c>
      <c r="CM82" s="221">
        <v>0</v>
      </c>
      <c r="CP82" s="219">
        <v>0</v>
      </c>
      <c r="CQ82" s="219">
        <v>0</v>
      </c>
      <c r="CR82" s="219">
        <v>0</v>
      </c>
      <c r="CT82" s="219">
        <v>676169487.50986564</v>
      </c>
      <c r="CU82" s="219">
        <v>293076234.91020125</v>
      </c>
      <c r="CV82" s="219">
        <v>383093252.59966451</v>
      </c>
      <c r="CX82" s="221">
        <v>6825526557.0299997</v>
      </c>
      <c r="CY82" s="33">
        <v>0</v>
      </c>
      <c r="CZ82" s="33">
        <v>0</v>
      </c>
      <c r="DA82" s="33">
        <v>0</v>
      </c>
      <c r="DB82" s="33">
        <v>0</v>
      </c>
      <c r="DC82" s="33">
        <v>0</v>
      </c>
      <c r="DD82" s="33">
        <v>0</v>
      </c>
      <c r="DE82" s="33">
        <v>0</v>
      </c>
    </row>
    <row r="83" spans="1:109" x14ac:dyDescent="0.35">
      <c r="A83">
        <v>2030</v>
      </c>
      <c r="B83" s="1">
        <v>47664</v>
      </c>
      <c r="C83" s="213">
        <v>392161297.313474</v>
      </c>
      <c r="D83" s="214">
        <v>164935010.132687</v>
      </c>
      <c r="E83" s="214">
        <v>227226287.180787</v>
      </c>
      <c r="F83" s="191">
        <v>265374729.56121999</v>
      </c>
      <c r="G83" s="191">
        <v>109658352.34207299</v>
      </c>
      <c r="H83" s="191">
        <v>155716377.219147</v>
      </c>
      <c r="I83" s="214">
        <v>118097221.98999999</v>
      </c>
      <c r="J83" s="214">
        <v>118097221.98999999</v>
      </c>
      <c r="K83" s="214">
        <v>0</v>
      </c>
      <c r="L83" s="215">
        <v>0</v>
      </c>
      <c r="M83" s="215">
        <v>0</v>
      </c>
      <c r="N83" s="215">
        <v>0</v>
      </c>
      <c r="O83" s="193">
        <v>0</v>
      </c>
      <c r="P83" s="193">
        <v>0</v>
      </c>
      <c r="Q83" s="193">
        <v>0</v>
      </c>
      <c r="R83" s="216">
        <v>0</v>
      </c>
      <c r="S83" s="216">
        <v>0</v>
      </c>
      <c r="T83" s="216">
        <v>0</v>
      </c>
      <c r="U83" s="217">
        <v>0</v>
      </c>
      <c r="V83" s="217">
        <v>0</v>
      </c>
      <c r="W83" s="217">
        <v>0</v>
      </c>
      <c r="X83" s="214">
        <v>0</v>
      </c>
      <c r="Y83" s="214">
        <v>0</v>
      </c>
      <c r="Z83" s="214">
        <v>0</v>
      </c>
      <c r="AA83" s="218">
        <v>0</v>
      </c>
      <c r="AB83" s="218">
        <v>0</v>
      </c>
      <c r="AC83" s="218">
        <v>0</v>
      </c>
      <c r="AD83" s="193">
        <v>0</v>
      </c>
      <c r="AE83" s="193">
        <v>0</v>
      </c>
      <c r="AF83" s="193">
        <v>0</v>
      </c>
      <c r="AG83" s="214">
        <v>0</v>
      </c>
      <c r="AH83" s="214">
        <v>0</v>
      </c>
      <c r="AI83" s="214">
        <v>0</v>
      </c>
      <c r="AJ83" s="191">
        <v>0</v>
      </c>
      <c r="AK83" s="191">
        <v>0</v>
      </c>
      <c r="AL83" s="191">
        <v>0</v>
      </c>
      <c r="AM83" s="215">
        <v>148696.33141094001</v>
      </c>
      <c r="AN83" s="215">
        <v>148696.33141094001</v>
      </c>
      <c r="AO83" s="215">
        <v>0</v>
      </c>
      <c r="AP83" s="193">
        <v>253925.47636389101</v>
      </c>
      <c r="AQ83" s="193">
        <v>253925.47636389101</v>
      </c>
      <c r="AR83" s="193">
        <v>0</v>
      </c>
      <c r="AS83" s="216">
        <v>2159096.5873169098</v>
      </c>
      <c r="AT83" s="216">
        <v>2159096.5873169098</v>
      </c>
      <c r="AU83" s="216">
        <v>0</v>
      </c>
      <c r="AV83" s="217">
        <v>0</v>
      </c>
      <c r="AW83" s="217">
        <v>0</v>
      </c>
      <c r="AX83" s="217">
        <v>0</v>
      </c>
      <c r="AY83" s="214">
        <v>0</v>
      </c>
      <c r="AZ83" s="214">
        <v>0</v>
      </c>
      <c r="BA83" s="214">
        <v>0</v>
      </c>
      <c r="BB83" s="218">
        <v>0</v>
      </c>
      <c r="BC83" s="218">
        <v>0</v>
      </c>
      <c r="BD83" s="218">
        <v>0</v>
      </c>
      <c r="BE83" s="214">
        <v>537525.24147807097</v>
      </c>
      <c r="BF83" s="214">
        <v>473793.22712961002</v>
      </c>
      <c r="BG83" s="214">
        <v>63732.014348460943</v>
      </c>
      <c r="BH83" s="191">
        <v>902119.71921069804</v>
      </c>
      <c r="BI83" s="191">
        <v>779243.17261553404</v>
      </c>
      <c r="BJ83" s="191">
        <v>122876.54659516399</v>
      </c>
      <c r="BK83" s="215">
        <v>554552.47357567493</v>
      </c>
      <c r="BL83" s="215">
        <v>520987.73623536504</v>
      </c>
      <c r="BM83" s="215">
        <v>33564.73734030989</v>
      </c>
      <c r="BN83" s="193">
        <v>0</v>
      </c>
      <c r="BO83" s="193">
        <v>0</v>
      </c>
      <c r="BP83" s="193">
        <v>0</v>
      </c>
      <c r="BQ83" s="219">
        <v>780189164.69405019</v>
      </c>
      <c r="BR83" s="219">
        <v>397026326.99583232</v>
      </c>
      <c r="BS83" s="219">
        <v>383162837.69821793</v>
      </c>
      <c r="BT83" s="216">
        <v>27819937.645591199</v>
      </c>
      <c r="BU83" s="216">
        <v>16492015.403259</v>
      </c>
      <c r="BV83" s="216">
        <v>11327922.2423322</v>
      </c>
      <c r="BW83" s="217">
        <v>11648621.1901046</v>
      </c>
      <c r="BX83" s="217">
        <v>6980248.3766738996</v>
      </c>
      <c r="BY83" s="217">
        <v>4668372.8134307005</v>
      </c>
      <c r="BZ83" s="214">
        <v>228674944.256971</v>
      </c>
      <c r="CA83" s="214">
        <v>150000000</v>
      </c>
      <c r="CB83" s="214">
        <v>78674944.256971002</v>
      </c>
      <c r="CC83" s="214">
        <v>69363658.642569095</v>
      </c>
      <c r="CD83" s="214">
        <v>30891069.159186099</v>
      </c>
      <c r="CE83" s="214">
        <v>38472589.483383</v>
      </c>
      <c r="CF83" s="214">
        <v>13909968.8227956</v>
      </c>
      <c r="CG83" s="214">
        <v>8246007.7016294999</v>
      </c>
      <c r="CH83" s="214">
        <v>5663961.1211660998</v>
      </c>
      <c r="CI83" s="219">
        <v>1131606295.2520816</v>
      </c>
      <c r="CJ83" s="219">
        <v>609635667.63658082</v>
      </c>
      <c r="CK83" s="219">
        <v>521970627.61550099</v>
      </c>
      <c r="CM83" s="221">
        <v>0</v>
      </c>
      <c r="CP83" s="219">
        <v>0</v>
      </c>
      <c r="CQ83" s="219">
        <v>0</v>
      </c>
      <c r="CR83" s="219">
        <v>0</v>
      </c>
      <c r="CT83" s="219">
        <v>777627446.29895854</v>
      </c>
      <c r="CU83" s="219">
        <v>394464608.60074055</v>
      </c>
      <c r="CV83" s="219">
        <v>383162837.69821793</v>
      </c>
      <c r="CX83" s="221">
        <v>6832202961.9100008</v>
      </c>
      <c r="CY83" s="33">
        <v>0</v>
      </c>
      <c r="CZ83" s="33">
        <v>0</v>
      </c>
      <c r="DA83" s="33">
        <v>0</v>
      </c>
      <c r="DB83" s="33">
        <v>0</v>
      </c>
      <c r="DC83" s="33">
        <v>0</v>
      </c>
      <c r="DD83" s="33">
        <v>0</v>
      </c>
      <c r="DE83" s="33">
        <v>0</v>
      </c>
    </row>
    <row r="84" spans="1:109" x14ac:dyDescent="0.35">
      <c r="A84">
        <v>2030</v>
      </c>
      <c r="B84" s="1">
        <v>47695</v>
      </c>
      <c r="C84" s="213">
        <v>393705000.37804401</v>
      </c>
      <c r="D84" s="214">
        <v>166351329.40960601</v>
      </c>
      <c r="E84" s="214">
        <v>227353670.968438</v>
      </c>
      <c r="F84" s="191">
        <v>266747566.69003099</v>
      </c>
      <c r="G84" s="191">
        <v>110596714.543249</v>
      </c>
      <c r="H84" s="191">
        <v>156150852.14678198</v>
      </c>
      <c r="I84" s="214">
        <v>8002233.2300000004</v>
      </c>
      <c r="J84" s="214">
        <v>8002233.2300000004</v>
      </c>
      <c r="K84" s="214">
        <v>0</v>
      </c>
      <c r="L84" s="215">
        <v>0</v>
      </c>
      <c r="M84" s="215">
        <v>0</v>
      </c>
      <c r="N84" s="215">
        <v>0</v>
      </c>
      <c r="O84" s="193">
        <v>0</v>
      </c>
      <c r="P84" s="193">
        <v>0</v>
      </c>
      <c r="Q84" s="193">
        <v>0</v>
      </c>
      <c r="R84" s="216">
        <v>0</v>
      </c>
      <c r="S84" s="216">
        <v>0</v>
      </c>
      <c r="T84" s="216">
        <v>0</v>
      </c>
      <c r="U84" s="217">
        <v>0</v>
      </c>
      <c r="V84" s="217">
        <v>0</v>
      </c>
      <c r="W84" s="217">
        <v>0</v>
      </c>
      <c r="X84" s="214">
        <v>0</v>
      </c>
      <c r="Y84" s="214">
        <v>0</v>
      </c>
      <c r="Z84" s="214">
        <v>0</v>
      </c>
      <c r="AA84" s="218">
        <v>0</v>
      </c>
      <c r="AB84" s="218">
        <v>0</v>
      </c>
      <c r="AC84" s="218">
        <v>0</v>
      </c>
      <c r="AD84" s="193">
        <v>0</v>
      </c>
      <c r="AE84" s="193">
        <v>0</v>
      </c>
      <c r="AF84" s="193">
        <v>0</v>
      </c>
      <c r="AG84" s="214">
        <v>0</v>
      </c>
      <c r="AH84" s="214">
        <v>0</v>
      </c>
      <c r="AI84" s="214">
        <v>0</v>
      </c>
      <c r="AJ84" s="191">
        <v>0</v>
      </c>
      <c r="AK84" s="191">
        <v>0</v>
      </c>
      <c r="AL84" s="191">
        <v>0</v>
      </c>
      <c r="AM84" s="215">
        <v>149268.31033428499</v>
      </c>
      <c r="AN84" s="215">
        <v>149268.31033428499</v>
      </c>
      <c r="AO84" s="215">
        <v>0</v>
      </c>
      <c r="AP84" s="193">
        <v>254892.39603721601</v>
      </c>
      <c r="AQ84" s="193">
        <v>254892.39603721601</v>
      </c>
      <c r="AR84" s="193">
        <v>0</v>
      </c>
      <c r="AS84" s="216">
        <v>2159096.5873169098</v>
      </c>
      <c r="AT84" s="216">
        <v>2159096.5873169098</v>
      </c>
      <c r="AU84" s="216">
        <v>0</v>
      </c>
      <c r="AV84" s="217">
        <v>0</v>
      </c>
      <c r="AW84" s="217">
        <v>0</v>
      </c>
      <c r="AX84" s="217">
        <v>0</v>
      </c>
      <c r="AY84" s="214">
        <v>0</v>
      </c>
      <c r="AZ84" s="214">
        <v>0</v>
      </c>
      <c r="BA84" s="214">
        <v>0</v>
      </c>
      <c r="BB84" s="218">
        <v>0</v>
      </c>
      <c r="BC84" s="218">
        <v>0</v>
      </c>
      <c r="BD84" s="218">
        <v>0</v>
      </c>
      <c r="BE84" s="214">
        <v>528118.00668790098</v>
      </c>
      <c r="BF84" s="214">
        <v>476611.30175012199</v>
      </c>
      <c r="BG84" s="214">
        <v>51506.704937778995</v>
      </c>
      <c r="BH84" s="191">
        <v>884513.88731462602</v>
      </c>
      <c r="BI84" s="191">
        <v>783878.03289257805</v>
      </c>
      <c r="BJ84" s="191">
        <v>100635.85442204797</v>
      </c>
      <c r="BK84" s="215">
        <v>551692.16668652091</v>
      </c>
      <c r="BL84" s="215">
        <v>525020.54626315203</v>
      </c>
      <c r="BM84" s="215">
        <v>26671.620423368877</v>
      </c>
      <c r="BN84" s="193">
        <v>0</v>
      </c>
      <c r="BO84" s="193">
        <v>0</v>
      </c>
      <c r="BP84" s="193">
        <v>0</v>
      </c>
      <c r="BQ84" s="219">
        <v>672982381.65245247</v>
      </c>
      <c r="BR84" s="219">
        <v>289299044.35744929</v>
      </c>
      <c r="BS84" s="219">
        <v>383683337.29500312</v>
      </c>
      <c r="BT84" s="216">
        <v>0</v>
      </c>
      <c r="BU84" s="216">
        <v>0</v>
      </c>
      <c r="BV84" s="216">
        <v>0</v>
      </c>
      <c r="BW84" s="217">
        <v>0</v>
      </c>
      <c r="BX84" s="217">
        <v>0</v>
      </c>
      <c r="BY84" s="217">
        <v>0</v>
      </c>
      <c r="BZ84" s="214">
        <v>0</v>
      </c>
      <c r="CA84" s="214">
        <v>0</v>
      </c>
      <c r="CB84" s="214">
        <v>0</v>
      </c>
      <c r="CC84" s="214">
        <v>0</v>
      </c>
      <c r="CD84" s="214">
        <v>0</v>
      </c>
      <c r="CE84" s="214">
        <v>0</v>
      </c>
      <c r="CF84" s="214">
        <v>0</v>
      </c>
      <c r="CG84" s="214">
        <v>0</v>
      </c>
      <c r="CH84" s="214">
        <v>0</v>
      </c>
      <c r="CI84" s="219">
        <v>672982381.65245247</v>
      </c>
      <c r="CJ84" s="219">
        <v>289299044.35744929</v>
      </c>
      <c r="CK84" s="219">
        <v>383683337.29500312</v>
      </c>
      <c r="CM84" s="221">
        <v>0</v>
      </c>
      <c r="CP84" s="219">
        <v>0</v>
      </c>
      <c r="CQ84" s="219">
        <v>0</v>
      </c>
      <c r="CR84" s="219">
        <v>0</v>
      </c>
      <c r="CT84" s="219">
        <v>670419124.35876405</v>
      </c>
      <c r="CU84" s="219">
        <v>286735787.06376088</v>
      </c>
      <c r="CV84" s="219">
        <v>383683337.29500312</v>
      </c>
      <c r="CX84" s="221">
        <v>6626278166.8099995</v>
      </c>
      <c r="CY84" s="33">
        <v>0</v>
      </c>
      <c r="CZ84" s="33">
        <v>0</v>
      </c>
      <c r="DA84" s="33">
        <v>0</v>
      </c>
      <c r="DB84" s="33">
        <v>0</v>
      </c>
      <c r="DC84" s="33">
        <v>0</v>
      </c>
      <c r="DD84" s="33">
        <v>0</v>
      </c>
      <c r="DE84" s="33">
        <v>0</v>
      </c>
    </row>
    <row r="85" spans="1:109" x14ac:dyDescent="0.35">
      <c r="A85">
        <v>2030</v>
      </c>
      <c r="B85" s="1">
        <v>47726</v>
      </c>
      <c r="C85" s="213">
        <v>394949370.71571398</v>
      </c>
      <c r="D85" s="214">
        <v>167595503.56563801</v>
      </c>
      <c r="E85" s="214">
        <v>227353867.15007597</v>
      </c>
      <c r="F85" s="191">
        <v>267883226.38205901</v>
      </c>
      <c r="G85" s="191">
        <v>111357309.101074</v>
      </c>
      <c r="H85" s="191">
        <v>156525917.280985</v>
      </c>
      <c r="I85" s="214">
        <v>7534893.6799999997</v>
      </c>
      <c r="J85" s="214">
        <v>7534893.6799999997</v>
      </c>
      <c r="K85" s="214">
        <v>0</v>
      </c>
      <c r="L85" s="215">
        <v>0</v>
      </c>
      <c r="M85" s="215">
        <v>0</v>
      </c>
      <c r="N85" s="215">
        <v>0</v>
      </c>
      <c r="O85" s="193">
        <v>0</v>
      </c>
      <c r="P85" s="193">
        <v>0</v>
      </c>
      <c r="Q85" s="193">
        <v>0</v>
      </c>
      <c r="R85" s="216">
        <v>0</v>
      </c>
      <c r="S85" s="216">
        <v>0</v>
      </c>
      <c r="T85" s="216">
        <v>0</v>
      </c>
      <c r="U85" s="217">
        <v>0</v>
      </c>
      <c r="V85" s="217">
        <v>0</v>
      </c>
      <c r="W85" s="217">
        <v>0</v>
      </c>
      <c r="X85" s="214">
        <v>0</v>
      </c>
      <c r="Y85" s="214">
        <v>0</v>
      </c>
      <c r="Z85" s="214">
        <v>0</v>
      </c>
      <c r="AA85" s="218">
        <v>0</v>
      </c>
      <c r="AB85" s="218">
        <v>0</v>
      </c>
      <c r="AC85" s="218">
        <v>0</v>
      </c>
      <c r="AD85" s="193">
        <v>0</v>
      </c>
      <c r="AE85" s="193">
        <v>0</v>
      </c>
      <c r="AF85" s="193">
        <v>0</v>
      </c>
      <c r="AG85" s="214">
        <v>0</v>
      </c>
      <c r="AH85" s="214">
        <v>0</v>
      </c>
      <c r="AI85" s="214">
        <v>0</v>
      </c>
      <c r="AJ85" s="191">
        <v>0</v>
      </c>
      <c r="AK85" s="191">
        <v>0</v>
      </c>
      <c r="AL85" s="191">
        <v>0</v>
      </c>
      <c r="AM85" s="215">
        <v>149815.32731843399</v>
      </c>
      <c r="AN85" s="215">
        <v>149815.32731843399</v>
      </c>
      <c r="AO85" s="215">
        <v>0</v>
      </c>
      <c r="AP85" s="193">
        <v>255817.11801914201</v>
      </c>
      <c r="AQ85" s="193">
        <v>255817.11801914201</v>
      </c>
      <c r="AR85" s="193">
        <v>0</v>
      </c>
      <c r="AS85" s="216">
        <v>2159096.5873169098</v>
      </c>
      <c r="AT85" s="216">
        <v>2159096.5873169098</v>
      </c>
      <c r="AU85" s="216">
        <v>0</v>
      </c>
      <c r="AV85" s="217">
        <v>9240529.8823409397</v>
      </c>
      <c r="AW85" s="217">
        <v>6888440.8024025001</v>
      </c>
      <c r="AX85" s="217">
        <v>2352089.0799384397</v>
      </c>
      <c r="AY85" s="214">
        <v>0</v>
      </c>
      <c r="AZ85" s="214">
        <v>0</v>
      </c>
      <c r="BA85" s="214">
        <v>0</v>
      </c>
      <c r="BB85" s="218">
        <v>0</v>
      </c>
      <c r="BC85" s="218">
        <v>0</v>
      </c>
      <c r="BD85" s="218">
        <v>0</v>
      </c>
      <c r="BE85" s="214">
        <v>533641.07882879698</v>
      </c>
      <c r="BF85" s="214">
        <v>479446.13799598499</v>
      </c>
      <c r="BG85" s="214">
        <v>54194.94083281199</v>
      </c>
      <c r="BH85" s="191">
        <v>895982.12398407003</v>
      </c>
      <c r="BI85" s="191">
        <v>788540.46085393697</v>
      </c>
      <c r="BJ85" s="191">
        <v>107441.66313013306</v>
      </c>
      <c r="BK85" s="215">
        <v>556837.68094316404</v>
      </c>
      <c r="BL85" s="215">
        <v>528994.71090592502</v>
      </c>
      <c r="BM85" s="215">
        <v>27842.970037239022</v>
      </c>
      <c r="BN85" s="193">
        <v>102123510.711703</v>
      </c>
      <c r="BO85" s="193">
        <v>61604793.950644404</v>
      </c>
      <c r="BP85" s="193">
        <v>40518716.761058599</v>
      </c>
      <c r="BQ85" s="219">
        <v>786282721.28822732</v>
      </c>
      <c r="BR85" s="219">
        <v>359342651.44216919</v>
      </c>
      <c r="BS85" s="219">
        <v>426940069.84605813</v>
      </c>
      <c r="BT85" s="216">
        <v>0</v>
      </c>
      <c r="BU85" s="216">
        <v>0</v>
      </c>
      <c r="BV85" s="216">
        <v>0</v>
      </c>
      <c r="BW85" s="217">
        <v>0</v>
      </c>
      <c r="BX85" s="217">
        <v>0</v>
      </c>
      <c r="BY85" s="217">
        <v>0</v>
      </c>
      <c r="BZ85" s="214">
        <v>0</v>
      </c>
      <c r="CA85" s="214">
        <v>0</v>
      </c>
      <c r="CB85" s="214">
        <v>0</v>
      </c>
      <c r="CC85" s="214">
        <v>0</v>
      </c>
      <c r="CD85" s="214">
        <v>0</v>
      </c>
      <c r="CE85" s="214">
        <v>0</v>
      </c>
      <c r="CF85" s="214">
        <v>0</v>
      </c>
      <c r="CG85" s="214">
        <v>0</v>
      </c>
      <c r="CH85" s="214">
        <v>0</v>
      </c>
      <c r="CI85" s="219">
        <v>786282721.28822732</v>
      </c>
      <c r="CJ85" s="219">
        <v>359342651.44216919</v>
      </c>
      <c r="CK85" s="219">
        <v>426940069.84605813</v>
      </c>
      <c r="CM85" s="221">
        <v>0</v>
      </c>
      <c r="CP85" s="219">
        <v>0</v>
      </c>
      <c r="CQ85" s="219">
        <v>0</v>
      </c>
      <c r="CR85" s="219">
        <v>0</v>
      </c>
      <c r="CT85" s="219">
        <v>783717992.2555728</v>
      </c>
      <c r="CU85" s="219">
        <v>356777922.40951467</v>
      </c>
      <c r="CV85" s="219">
        <v>426940069.84605813</v>
      </c>
      <c r="CX85" s="221">
        <v>6632894522.3199997</v>
      </c>
      <c r="CY85" s="33">
        <v>0</v>
      </c>
      <c r="CZ85" s="33">
        <v>0</v>
      </c>
      <c r="DA85" s="33">
        <v>0</v>
      </c>
      <c r="DB85" s="33">
        <v>0</v>
      </c>
      <c r="DC85" s="33">
        <v>0</v>
      </c>
      <c r="DD85" s="33">
        <v>0</v>
      </c>
      <c r="DE85" s="33">
        <v>0</v>
      </c>
    </row>
    <row r="86" spans="1:109" x14ac:dyDescent="0.35">
      <c r="A86">
        <v>2030</v>
      </c>
      <c r="B86" s="1">
        <v>47756</v>
      </c>
      <c r="C86" s="213">
        <v>396835986.329687</v>
      </c>
      <c r="D86" s="214">
        <v>169066022.50989899</v>
      </c>
      <c r="E86" s="214">
        <v>227769963.81978801</v>
      </c>
      <c r="F86" s="191">
        <v>269361593.77134597</v>
      </c>
      <c r="G86" s="191">
        <v>112429161.30687299</v>
      </c>
      <c r="H86" s="191">
        <v>156932432.46447298</v>
      </c>
      <c r="I86" s="214">
        <v>7834851.6699999999</v>
      </c>
      <c r="J86" s="214">
        <v>7834851.6699999999</v>
      </c>
      <c r="K86" s="214">
        <v>0</v>
      </c>
      <c r="L86" s="215">
        <v>0</v>
      </c>
      <c r="M86" s="215">
        <v>0</v>
      </c>
      <c r="N86" s="215">
        <v>0</v>
      </c>
      <c r="O86" s="193">
        <v>0</v>
      </c>
      <c r="P86" s="193">
        <v>0</v>
      </c>
      <c r="Q86" s="193">
        <v>0</v>
      </c>
      <c r="R86" s="216">
        <v>0</v>
      </c>
      <c r="S86" s="216">
        <v>0</v>
      </c>
      <c r="T86" s="216">
        <v>0</v>
      </c>
      <c r="U86" s="217">
        <v>0</v>
      </c>
      <c r="V86" s="217">
        <v>0</v>
      </c>
      <c r="W86" s="217">
        <v>0</v>
      </c>
      <c r="X86" s="214">
        <v>0</v>
      </c>
      <c r="Y86" s="214">
        <v>0</v>
      </c>
      <c r="Z86" s="214">
        <v>0</v>
      </c>
      <c r="AA86" s="218">
        <v>0</v>
      </c>
      <c r="AB86" s="218">
        <v>0</v>
      </c>
      <c r="AC86" s="218">
        <v>0</v>
      </c>
      <c r="AD86" s="193">
        <v>0</v>
      </c>
      <c r="AE86" s="193">
        <v>0</v>
      </c>
      <c r="AF86" s="193">
        <v>0</v>
      </c>
      <c r="AG86" s="214">
        <v>0</v>
      </c>
      <c r="AH86" s="214">
        <v>0</v>
      </c>
      <c r="AI86" s="214">
        <v>0</v>
      </c>
      <c r="AJ86" s="191">
        <v>0</v>
      </c>
      <c r="AK86" s="191">
        <v>0</v>
      </c>
      <c r="AL86" s="191">
        <v>0</v>
      </c>
      <c r="AM86" s="215">
        <v>150337.39086463201</v>
      </c>
      <c r="AN86" s="215">
        <v>150337.39086463201</v>
      </c>
      <c r="AO86" s="215">
        <v>0</v>
      </c>
      <c r="AP86" s="193">
        <v>256699.65668086801</v>
      </c>
      <c r="AQ86" s="193">
        <v>256699.65668086801</v>
      </c>
      <c r="AR86" s="193">
        <v>0</v>
      </c>
      <c r="AS86" s="216">
        <v>2159096.5873169098</v>
      </c>
      <c r="AT86" s="216">
        <v>2159096.5873169098</v>
      </c>
      <c r="AU86" s="216">
        <v>0</v>
      </c>
      <c r="AV86" s="217">
        <v>0</v>
      </c>
      <c r="AW86" s="217">
        <v>0</v>
      </c>
      <c r="AX86" s="217">
        <v>0</v>
      </c>
      <c r="AY86" s="214">
        <v>0</v>
      </c>
      <c r="AZ86" s="214">
        <v>0</v>
      </c>
      <c r="BA86" s="214">
        <v>0</v>
      </c>
      <c r="BB86" s="218">
        <v>0</v>
      </c>
      <c r="BC86" s="218">
        <v>0</v>
      </c>
      <c r="BD86" s="218">
        <v>0</v>
      </c>
      <c r="BE86" s="214">
        <v>535269.06520208798</v>
      </c>
      <c r="BF86" s="214">
        <v>482297.83556366601</v>
      </c>
      <c r="BG86" s="214">
        <v>52971.229638421966</v>
      </c>
      <c r="BH86" s="191">
        <v>899957.24042910698</v>
      </c>
      <c r="BI86" s="191">
        <v>793230.620469435</v>
      </c>
      <c r="BJ86" s="191">
        <v>106726.61995967198</v>
      </c>
      <c r="BK86" s="215">
        <v>559408.14153454197</v>
      </c>
      <c r="BL86" s="215">
        <v>532907.15156922</v>
      </c>
      <c r="BM86" s="215">
        <v>26500.989965321962</v>
      </c>
      <c r="BN86" s="193">
        <v>0</v>
      </c>
      <c r="BO86" s="193">
        <v>0</v>
      </c>
      <c r="BP86" s="193">
        <v>0</v>
      </c>
      <c r="BQ86" s="219">
        <v>678593199.85306108</v>
      </c>
      <c r="BR86" s="219">
        <v>293704604.72923678</v>
      </c>
      <c r="BS86" s="219">
        <v>384888595.12382436</v>
      </c>
      <c r="BT86" s="216">
        <v>0</v>
      </c>
      <c r="BU86" s="216">
        <v>0</v>
      </c>
      <c r="BV86" s="216">
        <v>0</v>
      </c>
      <c r="BW86" s="217">
        <v>0</v>
      </c>
      <c r="BX86" s="217">
        <v>0</v>
      </c>
      <c r="BY86" s="217">
        <v>0</v>
      </c>
      <c r="BZ86" s="214">
        <v>0</v>
      </c>
      <c r="CA86" s="214">
        <v>0</v>
      </c>
      <c r="CB86" s="214">
        <v>0</v>
      </c>
      <c r="CC86" s="214">
        <v>0</v>
      </c>
      <c r="CD86" s="214">
        <v>0</v>
      </c>
      <c r="CE86" s="214">
        <v>0</v>
      </c>
      <c r="CF86" s="214">
        <v>0</v>
      </c>
      <c r="CG86" s="214">
        <v>0</v>
      </c>
      <c r="CH86" s="214">
        <v>0</v>
      </c>
      <c r="CI86" s="219">
        <v>678593199.85306108</v>
      </c>
      <c r="CJ86" s="219">
        <v>293704604.72923678</v>
      </c>
      <c r="CK86" s="219">
        <v>384888595.12382436</v>
      </c>
      <c r="CM86" s="221">
        <v>0</v>
      </c>
      <c r="CP86" s="219">
        <v>0</v>
      </c>
      <c r="CQ86" s="219">
        <v>0</v>
      </c>
      <c r="CR86" s="219">
        <v>0</v>
      </c>
      <c r="CT86" s="219">
        <v>676027066.21819878</v>
      </c>
      <c r="CU86" s="219">
        <v>291138471.09437436</v>
      </c>
      <c r="CV86" s="219">
        <v>384888595.12382436</v>
      </c>
      <c r="CX86" s="221">
        <v>6577914151.2900009</v>
      </c>
      <c r="CY86" s="33">
        <v>0</v>
      </c>
      <c r="CZ86" s="33">
        <v>0</v>
      </c>
      <c r="DA86" s="33">
        <v>0</v>
      </c>
      <c r="DB86" s="33">
        <v>0</v>
      </c>
      <c r="DC86" s="33">
        <v>0</v>
      </c>
      <c r="DD86" s="33">
        <v>0</v>
      </c>
      <c r="DE86" s="33">
        <v>0</v>
      </c>
    </row>
    <row r="87" spans="1:109" x14ac:dyDescent="0.35">
      <c r="A87">
        <v>2030</v>
      </c>
      <c r="B87" s="1">
        <v>47787</v>
      </c>
      <c r="C87" s="213">
        <v>398120930.36197001</v>
      </c>
      <c r="D87" s="214">
        <v>170397032.18564001</v>
      </c>
      <c r="E87" s="214">
        <v>227723898.17633</v>
      </c>
      <c r="F87" s="191">
        <v>270656866.32050401</v>
      </c>
      <c r="G87" s="191">
        <v>113295739.929297</v>
      </c>
      <c r="H87" s="191">
        <v>157361126.39120701</v>
      </c>
      <c r="I87" s="214">
        <v>132357500.11</v>
      </c>
      <c r="J87" s="214">
        <v>132357500.11</v>
      </c>
      <c r="K87" s="214">
        <v>0</v>
      </c>
      <c r="L87" s="215">
        <v>0</v>
      </c>
      <c r="M87" s="215">
        <v>0</v>
      </c>
      <c r="N87" s="215">
        <v>0</v>
      </c>
      <c r="O87" s="193">
        <v>0</v>
      </c>
      <c r="P87" s="193">
        <v>0</v>
      </c>
      <c r="Q87" s="193">
        <v>0</v>
      </c>
      <c r="R87" s="216">
        <v>0</v>
      </c>
      <c r="S87" s="216">
        <v>0</v>
      </c>
      <c r="T87" s="216">
        <v>0</v>
      </c>
      <c r="U87" s="217">
        <v>0</v>
      </c>
      <c r="V87" s="217">
        <v>0</v>
      </c>
      <c r="W87" s="217">
        <v>0</v>
      </c>
      <c r="X87" s="214">
        <v>0</v>
      </c>
      <c r="Y87" s="214">
        <v>0</v>
      </c>
      <c r="Z87" s="214">
        <v>0</v>
      </c>
      <c r="AA87" s="218">
        <v>0</v>
      </c>
      <c r="AB87" s="218">
        <v>0</v>
      </c>
      <c r="AC87" s="218">
        <v>0</v>
      </c>
      <c r="AD87" s="193">
        <v>0</v>
      </c>
      <c r="AE87" s="193">
        <v>0</v>
      </c>
      <c r="AF87" s="193">
        <v>0</v>
      </c>
      <c r="AG87" s="214">
        <v>0</v>
      </c>
      <c r="AH87" s="214">
        <v>0</v>
      </c>
      <c r="AI87" s="214">
        <v>0</v>
      </c>
      <c r="AJ87" s="191">
        <v>0</v>
      </c>
      <c r="AK87" s="191">
        <v>0</v>
      </c>
      <c r="AL87" s="191">
        <v>0</v>
      </c>
      <c r="AM87" s="215">
        <v>150909.369787904</v>
      </c>
      <c r="AN87" s="215">
        <v>150909.369787904</v>
      </c>
      <c r="AO87" s="215">
        <v>0</v>
      </c>
      <c r="AP87" s="193">
        <v>257666.57635407001</v>
      </c>
      <c r="AQ87" s="193">
        <v>257666.57635407001</v>
      </c>
      <c r="AR87" s="193">
        <v>0</v>
      </c>
      <c r="AS87" s="216">
        <v>2159096.5873169098</v>
      </c>
      <c r="AT87" s="216">
        <v>2159096.5873169098</v>
      </c>
      <c r="AU87" s="216">
        <v>0</v>
      </c>
      <c r="AV87" s="217">
        <v>0</v>
      </c>
      <c r="AW87" s="217">
        <v>0</v>
      </c>
      <c r="AX87" s="217">
        <v>0</v>
      </c>
      <c r="AY87" s="214">
        <v>0</v>
      </c>
      <c r="AZ87" s="214">
        <v>0</v>
      </c>
      <c r="BA87" s="214">
        <v>0</v>
      </c>
      <c r="BB87" s="218">
        <v>12953074.8398332</v>
      </c>
      <c r="BC87" s="218">
        <v>8286299.3224590002</v>
      </c>
      <c r="BD87" s="218">
        <v>4666775.5173741998</v>
      </c>
      <c r="BE87" s="214">
        <v>530422.83853333199</v>
      </c>
      <c r="BF87" s="214">
        <v>485164.97378552501</v>
      </c>
      <c r="BG87" s="214">
        <v>45257.864747806976</v>
      </c>
      <c r="BH87" s="191">
        <v>890793.04627167596</v>
      </c>
      <c r="BI87" s="191">
        <v>797946.17518064205</v>
      </c>
      <c r="BJ87" s="191">
        <v>92846.871091033914</v>
      </c>
      <c r="BK87" s="215">
        <v>559300.67835941492</v>
      </c>
      <c r="BL87" s="215">
        <v>537037.56532461999</v>
      </c>
      <c r="BM87" s="215">
        <v>22263.113034794922</v>
      </c>
      <c r="BN87" s="193">
        <v>0</v>
      </c>
      <c r="BO87" s="193">
        <v>0</v>
      </c>
      <c r="BP87" s="193">
        <v>0</v>
      </c>
      <c r="BQ87" s="219">
        <v>818636560.72893035</v>
      </c>
      <c r="BR87" s="219">
        <v>428724392.79514569</v>
      </c>
      <c r="BS87" s="219">
        <v>389912167.93378484</v>
      </c>
      <c r="BT87" s="216">
        <v>0</v>
      </c>
      <c r="BU87" s="216">
        <v>0</v>
      </c>
      <c r="BV87" s="216">
        <v>0</v>
      </c>
      <c r="BW87" s="217">
        <v>0</v>
      </c>
      <c r="BX87" s="217">
        <v>0</v>
      </c>
      <c r="BY87" s="217">
        <v>0</v>
      </c>
      <c r="BZ87" s="214">
        <v>0</v>
      </c>
      <c r="CA87" s="214">
        <v>0</v>
      </c>
      <c r="CB87" s="214">
        <v>0</v>
      </c>
      <c r="CC87" s="214">
        <v>0</v>
      </c>
      <c r="CD87" s="214">
        <v>0</v>
      </c>
      <c r="CE87" s="214">
        <v>0</v>
      </c>
      <c r="CF87" s="214">
        <v>0</v>
      </c>
      <c r="CG87" s="214">
        <v>0</v>
      </c>
      <c r="CH87" s="214">
        <v>0</v>
      </c>
      <c r="CI87" s="219">
        <v>818636560.72893035</v>
      </c>
      <c r="CJ87" s="219">
        <v>428724392.79514569</v>
      </c>
      <c r="CK87" s="219">
        <v>389912167.93378484</v>
      </c>
      <c r="CM87" s="221">
        <v>0</v>
      </c>
      <c r="CP87" s="219">
        <v>0</v>
      </c>
      <c r="CQ87" s="219">
        <v>0</v>
      </c>
      <c r="CR87" s="219">
        <v>0</v>
      </c>
      <c r="CT87" s="219">
        <v>816068888.19547164</v>
      </c>
      <c r="CU87" s="219">
        <v>426156720.26168674</v>
      </c>
      <c r="CV87" s="219">
        <v>389912167.93378484</v>
      </c>
      <c r="CX87" s="221">
        <v>6584471535.6699991</v>
      </c>
      <c r="CY87" s="33">
        <v>0</v>
      </c>
      <c r="CZ87" s="33">
        <v>0</v>
      </c>
      <c r="DA87" s="33">
        <v>0</v>
      </c>
      <c r="DB87" s="33">
        <v>0</v>
      </c>
      <c r="DC87" s="33">
        <v>0</v>
      </c>
      <c r="DD87" s="33">
        <v>0</v>
      </c>
      <c r="DE87" s="33">
        <v>0</v>
      </c>
    </row>
    <row r="88" spans="1:109" x14ac:dyDescent="0.35">
      <c r="A88">
        <v>2030</v>
      </c>
      <c r="B88" s="1">
        <v>47817</v>
      </c>
      <c r="C88" s="213">
        <v>399207109.97951299</v>
      </c>
      <c r="D88" s="214">
        <v>171539976.98715401</v>
      </c>
      <c r="E88" s="214">
        <v>227667132.99235898</v>
      </c>
      <c r="F88" s="191">
        <v>271625283.64363301</v>
      </c>
      <c r="G88" s="191">
        <v>113977566.345562</v>
      </c>
      <c r="H88" s="191">
        <v>157647717.29807103</v>
      </c>
      <c r="I88" s="214">
        <v>7575552.9800000004</v>
      </c>
      <c r="J88" s="214">
        <v>7575552.9800000004</v>
      </c>
      <c r="K88" s="214">
        <v>0</v>
      </c>
      <c r="L88" s="215">
        <v>0</v>
      </c>
      <c r="M88" s="215">
        <v>0</v>
      </c>
      <c r="N88" s="215">
        <v>0</v>
      </c>
      <c r="O88" s="193">
        <v>0</v>
      </c>
      <c r="P88" s="193">
        <v>0</v>
      </c>
      <c r="Q88" s="193">
        <v>0</v>
      </c>
      <c r="R88" s="216">
        <v>0</v>
      </c>
      <c r="S88" s="216">
        <v>0</v>
      </c>
      <c r="T88" s="216">
        <v>0</v>
      </c>
      <c r="U88" s="217">
        <v>0</v>
      </c>
      <c r="V88" s="217">
        <v>0</v>
      </c>
      <c r="W88" s="217">
        <v>0</v>
      </c>
      <c r="X88" s="214">
        <v>0</v>
      </c>
      <c r="Y88" s="214">
        <v>0</v>
      </c>
      <c r="Z88" s="214">
        <v>0</v>
      </c>
      <c r="AA88" s="218">
        <v>0</v>
      </c>
      <c r="AB88" s="218">
        <v>0</v>
      </c>
      <c r="AC88" s="218">
        <v>0</v>
      </c>
      <c r="AD88" s="193">
        <v>0</v>
      </c>
      <c r="AE88" s="193">
        <v>0</v>
      </c>
      <c r="AF88" s="193">
        <v>0</v>
      </c>
      <c r="AG88" s="214">
        <v>0</v>
      </c>
      <c r="AH88" s="214">
        <v>0</v>
      </c>
      <c r="AI88" s="214">
        <v>0</v>
      </c>
      <c r="AJ88" s="191">
        <v>0</v>
      </c>
      <c r="AK88" s="191">
        <v>0</v>
      </c>
      <c r="AL88" s="191">
        <v>0</v>
      </c>
      <c r="AM88" s="215">
        <v>151406.48839434399</v>
      </c>
      <c r="AN88" s="215">
        <v>151406.48839434399</v>
      </c>
      <c r="AO88" s="215">
        <v>0</v>
      </c>
      <c r="AP88" s="193">
        <v>258506.94606163001</v>
      </c>
      <c r="AQ88" s="193">
        <v>258506.94606163001</v>
      </c>
      <c r="AR88" s="193">
        <v>0</v>
      </c>
      <c r="AS88" s="216">
        <v>2159096.5873169098</v>
      </c>
      <c r="AT88" s="216">
        <v>2159096.5873169098</v>
      </c>
      <c r="AU88" s="216">
        <v>0</v>
      </c>
      <c r="AV88" s="217">
        <v>0</v>
      </c>
      <c r="AW88" s="217">
        <v>0</v>
      </c>
      <c r="AX88" s="217">
        <v>0</v>
      </c>
      <c r="AY88" s="214">
        <v>11652495.2650402</v>
      </c>
      <c r="AZ88" s="214">
        <v>11241792.0122122</v>
      </c>
      <c r="BA88" s="214">
        <v>410703.25282800011</v>
      </c>
      <c r="BB88" s="218">
        <v>0</v>
      </c>
      <c r="BC88" s="218">
        <v>0</v>
      </c>
      <c r="BD88" s="218">
        <v>0</v>
      </c>
      <c r="BE88" s="214">
        <v>537893.77219853597</v>
      </c>
      <c r="BF88" s="214">
        <v>488049.15641641401</v>
      </c>
      <c r="BG88" s="214">
        <v>49844.615782121953</v>
      </c>
      <c r="BH88" s="191">
        <v>907027.18370550498</v>
      </c>
      <c r="BI88" s="191">
        <v>802689.76266776596</v>
      </c>
      <c r="BJ88" s="191">
        <v>104337.42103773903</v>
      </c>
      <c r="BK88" s="215">
        <v>564646.40848898096</v>
      </c>
      <c r="BL88" s="215">
        <v>540916.30205141404</v>
      </c>
      <c r="BM88" s="215">
        <v>23730.106437566923</v>
      </c>
      <c r="BN88" s="193">
        <v>0</v>
      </c>
      <c r="BO88" s="193">
        <v>0</v>
      </c>
      <c r="BP88" s="193">
        <v>0</v>
      </c>
      <c r="BQ88" s="219">
        <v>694639019.25435209</v>
      </c>
      <c r="BR88" s="219">
        <v>308735553.5678367</v>
      </c>
      <c r="BS88" s="219">
        <v>385903465.68651545</v>
      </c>
      <c r="BT88" s="216">
        <v>0</v>
      </c>
      <c r="BU88" s="216">
        <v>0</v>
      </c>
      <c r="BV88" s="216">
        <v>0</v>
      </c>
      <c r="BW88" s="217">
        <v>0</v>
      </c>
      <c r="BX88" s="217">
        <v>0</v>
      </c>
      <c r="BY88" s="217">
        <v>0</v>
      </c>
      <c r="BZ88" s="214">
        <v>0</v>
      </c>
      <c r="CA88" s="214">
        <v>0</v>
      </c>
      <c r="CB88" s="214">
        <v>0</v>
      </c>
      <c r="CC88" s="214">
        <v>0</v>
      </c>
      <c r="CD88" s="214">
        <v>0</v>
      </c>
      <c r="CE88" s="214">
        <v>0</v>
      </c>
      <c r="CF88" s="214">
        <v>0</v>
      </c>
      <c r="CG88" s="214">
        <v>0</v>
      </c>
      <c r="CH88" s="214">
        <v>0</v>
      </c>
      <c r="CI88" s="219">
        <v>694639019.25435209</v>
      </c>
      <c r="CJ88" s="219">
        <v>308735553.5678367</v>
      </c>
      <c r="CK88" s="219">
        <v>385903465.68651545</v>
      </c>
      <c r="CM88" s="221">
        <v>0</v>
      </c>
      <c r="CP88" s="219">
        <v>0</v>
      </c>
      <c r="CQ88" s="219">
        <v>0</v>
      </c>
      <c r="CR88" s="219">
        <v>0</v>
      </c>
      <c r="CT88" s="219">
        <v>692070009.23257923</v>
      </c>
      <c r="CU88" s="219">
        <v>306166543.54606384</v>
      </c>
      <c r="CV88" s="219">
        <v>385903465.68651545</v>
      </c>
      <c r="CX88" s="221">
        <v>6582750616.2700005</v>
      </c>
      <c r="CY88" s="33">
        <v>0</v>
      </c>
      <c r="CZ88" s="33">
        <v>0</v>
      </c>
      <c r="DA88" s="33">
        <v>0</v>
      </c>
      <c r="DB88" s="33">
        <v>0</v>
      </c>
      <c r="DC88" s="33">
        <v>0</v>
      </c>
      <c r="DD88" s="33">
        <v>0</v>
      </c>
      <c r="DE88" s="33">
        <v>0</v>
      </c>
    </row>
    <row r="89" spans="1:109" x14ac:dyDescent="0.35">
      <c r="A89">
        <v>2030</v>
      </c>
      <c r="B89" s="1">
        <v>47848</v>
      </c>
      <c r="C89" s="213">
        <v>400096593.03169</v>
      </c>
      <c r="D89" s="214">
        <v>172714944.05531099</v>
      </c>
      <c r="E89" s="214">
        <v>227381648.97637901</v>
      </c>
      <c r="F89" s="191">
        <v>272647622.29314399</v>
      </c>
      <c r="G89" s="191">
        <v>114806262.037128</v>
      </c>
      <c r="H89" s="191">
        <v>157841360.25601599</v>
      </c>
      <c r="I89" s="214">
        <v>117798223.8</v>
      </c>
      <c r="J89" s="214">
        <v>117798223.8</v>
      </c>
      <c r="K89" s="214">
        <v>0</v>
      </c>
      <c r="L89" s="215">
        <v>0</v>
      </c>
      <c r="M89" s="215">
        <v>0</v>
      </c>
      <c r="N89" s="215">
        <v>0</v>
      </c>
      <c r="O89" s="193">
        <v>0</v>
      </c>
      <c r="P89" s="193">
        <v>0</v>
      </c>
      <c r="Q89" s="193">
        <v>0</v>
      </c>
      <c r="R89" s="216">
        <v>0</v>
      </c>
      <c r="S89" s="216">
        <v>0</v>
      </c>
      <c r="T89" s="216">
        <v>0</v>
      </c>
      <c r="U89" s="217">
        <v>0</v>
      </c>
      <c r="V89" s="217">
        <v>0</v>
      </c>
      <c r="W89" s="217">
        <v>0</v>
      </c>
      <c r="X89" s="214">
        <v>0</v>
      </c>
      <c r="Y89" s="214">
        <v>0</v>
      </c>
      <c r="Z89" s="214">
        <v>0</v>
      </c>
      <c r="AA89" s="218">
        <v>0</v>
      </c>
      <c r="AB89" s="218">
        <v>0</v>
      </c>
      <c r="AC89" s="218">
        <v>0</v>
      </c>
      <c r="AD89" s="193">
        <v>0</v>
      </c>
      <c r="AE89" s="193">
        <v>0</v>
      </c>
      <c r="AF89" s="193">
        <v>0</v>
      </c>
      <c r="AG89" s="214">
        <v>0</v>
      </c>
      <c r="AH89" s="214">
        <v>0</v>
      </c>
      <c r="AI89" s="214">
        <v>0</v>
      </c>
      <c r="AJ89" s="191">
        <v>0</v>
      </c>
      <c r="AK89" s="191">
        <v>0</v>
      </c>
      <c r="AL89" s="191">
        <v>0</v>
      </c>
      <c r="AM89" s="215">
        <v>151928.55194054201</v>
      </c>
      <c r="AN89" s="215">
        <v>151928.55194054201</v>
      </c>
      <c r="AO89" s="215">
        <v>0</v>
      </c>
      <c r="AP89" s="193">
        <v>259389.484723356</v>
      </c>
      <c r="AQ89" s="193">
        <v>259389.484723356</v>
      </c>
      <c r="AR89" s="193">
        <v>0</v>
      </c>
      <c r="AS89" s="216">
        <v>2159096.5873169098</v>
      </c>
      <c r="AT89" s="216">
        <v>2159096.5873169098</v>
      </c>
      <c r="AU89" s="216">
        <v>0</v>
      </c>
      <c r="AV89" s="217">
        <v>0</v>
      </c>
      <c r="AW89" s="217">
        <v>0</v>
      </c>
      <c r="AX89" s="217">
        <v>0</v>
      </c>
      <c r="AY89" s="214">
        <v>0</v>
      </c>
      <c r="AZ89" s="214">
        <v>0</v>
      </c>
      <c r="BA89" s="214">
        <v>0</v>
      </c>
      <c r="BB89" s="218">
        <v>0</v>
      </c>
      <c r="BC89" s="218">
        <v>0</v>
      </c>
      <c r="BD89" s="218">
        <v>0</v>
      </c>
      <c r="BE89" s="214">
        <v>529268.93814070302</v>
      </c>
      <c r="BF89" s="214">
        <v>490950.484781017</v>
      </c>
      <c r="BG89" s="214">
        <v>38318.453359686013</v>
      </c>
      <c r="BH89" s="191">
        <v>889528.52999264305</v>
      </c>
      <c r="BI89" s="191">
        <v>807461.54957854503</v>
      </c>
      <c r="BJ89" s="191">
        <v>82066.980414098012</v>
      </c>
      <c r="BK89" s="215">
        <v>562704.41865971196</v>
      </c>
      <c r="BL89" s="215">
        <v>544920.72072289605</v>
      </c>
      <c r="BM89" s="215">
        <v>17783.697936815908</v>
      </c>
      <c r="BN89" s="193">
        <v>0</v>
      </c>
      <c r="BO89" s="193">
        <v>0</v>
      </c>
      <c r="BP89" s="193">
        <v>0</v>
      </c>
      <c r="BQ89" s="219">
        <v>795094355.63560784</v>
      </c>
      <c r="BR89" s="219">
        <v>409733177.27150232</v>
      </c>
      <c r="BS89" s="219">
        <v>385361178.36410558</v>
      </c>
      <c r="BT89" s="216">
        <v>27780914.1891969</v>
      </c>
      <c r="BU89" s="216">
        <v>16613037.800331</v>
      </c>
      <c r="BV89" s="216">
        <v>11167876.388865899</v>
      </c>
      <c r="BW89" s="217">
        <v>11630525.240479199</v>
      </c>
      <c r="BX89" s="217">
        <v>7031471.1272017704</v>
      </c>
      <c r="BY89" s="217">
        <v>4599054.1132774288</v>
      </c>
      <c r="BZ89" s="214">
        <v>222255811.09727699</v>
      </c>
      <c r="CA89" s="214">
        <v>150000000</v>
      </c>
      <c r="CB89" s="214">
        <v>72255811.097276986</v>
      </c>
      <c r="CC89" s="214">
        <v>69413593.018544704</v>
      </c>
      <c r="CD89" s="214">
        <v>31117755.294649199</v>
      </c>
      <c r="CE89" s="214">
        <v>38295837.723895505</v>
      </c>
      <c r="CF89" s="214">
        <v>13890457.094598399</v>
      </c>
      <c r="CG89" s="214">
        <v>8306518.9001655001</v>
      </c>
      <c r="CH89" s="214">
        <v>5583938.1944328994</v>
      </c>
      <c r="CI89" s="219">
        <v>1140065656.2757039</v>
      </c>
      <c r="CJ89" s="219">
        <v>622801960.39384997</v>
      </c>
      <c r="CK89" s="219">
        <v>517263695.8818543</v>
      </c>
      <c r="CM89" s="221">
        <v>0</v>
      </c>
      <c r="CP89" s="219">
        <v>0</v>
      </c>
      <c r="CQ89" s="219">
        <v>0</v>
      </c>
      <c r="CR89" s="219">
        <v>0</v>
      </c>
      <c r="CT89" s="219">
        <v>792523941.01162708</v>
      </c>
      <c r="CU89" s="219">
        <v>407162762.6475215</v>
      </c>
      <c r="CV89" s="219">
        <v>385361178.36410558</v>
      </c>
      <c r="CX89" s="221">
        <v>6589313897.8600006</v>
      </c>
      <c r="CY89" s="33">
        <v>0</v>
      </c>
      <c r="CZ89" s="33">
        <v>0</v>
      </c>
      <c r="DA89" s="33">
        <v>0</v>
      </c>
      <c r="DB89" s="33">
        <v>0</v>
      </c>
      <c r="DC89" s="33">
        <v>0</v>
      </c>
      <c r="DD89" s="33">
        <v>0</v>
      </c>
      <c r="DE89" s="33">
        <v>0</v>
      </c>
    </row>
    <row r="90" spans="1:109" x14ac:dyDescent="0.35">
      <c r="A90">
        <v>2031</v>
      </c>
      <c r="B90" s="1">
        <v>47879</v>
      </c>
      <c r="C90" s="213">
        <v>451240929.16843802</v>
      </c>
      <c r="D90" s="214">
        <v>224037430.72619799</v>
      </c>
      <c r="E90" s="214">
        <v>227203498.44224003</v>
      </c>
      <c r="F90" s="191">
        <v>273624196.36523098</v>
      </c>
      <c r="G90" s="191">
        <v>115576029.055272</v>
      </c>
      <c r="H90" s="191">
        <v>158048167.30995899</v>
      </c>
      <c r="I90" s="214">
        <v>7486781.2800000003</v>
      </c>
      <c r="J90" s="214">
        <v>7486781.2800000003</v>
      </c>
      <c r="K90" s="214">
        <v>0</v>
      </c>
      <c r="L90" s="215">
        <v>0</v>
      </c>
      <c r="M90" s="215">
        <v>0</v>
      </c>
      <c r="N90" s="215">
        <v>0</v>
      </c>
      <c r="O90" s="193">
        <v>5073375.7178587001</v>
      </c>
      <c r="P90" s="193">
        <v>2761869.5164422798</v>
      </c>
      <c r="Q90" s="193">
        <v>2311506.2014164203</v>
      </c>
      <c r="R90" s="216">
        <v>0</v>
      </c>
      <c r="S90" s="216">
        <v>0</v>
      </c>
      <c r="T90" s="216">
        <v>0</v>
      </c>
      <c r="U90" s="217">
        <v>0</v>
      </c>
      <c r="V90" s="217">
        <v>0</v>
      </c>
      <c r="W90" s="217">
        <v>0</v>
      </c>
      <c r="X90" s="214">
        <v>0</v>
      </c>
      <c r="Y90" s="214">
        <v>0</v>
      </c>
      <c r="Z90" s="214">
        <v>0</v>
      </c>
      <c r="AA90" s="218">
        <v>3604051.015657139</v>
      </c>
      <c r="AB90" s="218">
        <v>193944.21231541887</v>
      </c>
      <c r="AC90" s="218">
        <v>3410106.8033417203</v>
      </c>
      <c r="AD90" s="193">
        <v>0</v>
      </c>
      <c r="AE90" s="193">
        <v>0</v>
      </c>
      <c r="AF90" s="193">
        <v>0</v>
      </c>
      <c r="AG90" s="214">
        <v>0</v>
      </c>
      <c r="AH90" s="214">
        <v>0</v>
      </c>
      <c r="AI90" s="214">
        <v>0</v>
      </c>
      <c r="AJ90" s="191">
        <v>0</v>
      </c>
      <c r="AK90" s="191">
        <v>0</v>
      </c>
      <c r="AL90" s="191">
        <v>0</v>
      </c>
      <c r="AM90" s="215">
        <v>152475.56892468999</v>
      </c>
      <c r="AN90" s="215">
        <v>152475.56892468999</v>
      </c>
      <c r="AO90" s="215">
        <v>0</v>
      </c>
      <c r="AP90" s="193">
        <v>260314.206705283</v>
      </c>
      <c r="AQ90" s="193">
        <v>260314.206705283</v>
      </c>
      <c r="AR90" s="193">
        <v>0</v>
      </c>
      <c r="AS90" s="216">
        <v>2243301.3542208299</v>
      </c>
      <c r="AT90" s="216">
        <v>2243301.3542208299</v>
      </c>
      <c r="AU90" s="216">
        <v>0</v>
      </c>
      <c r="AV90" s="217">
        <v>0</v>
      </c>
      <c r="AW90" s="217">
        <v>0</v>
      </c>
      <c r="AX90" s="217">
        <v>0</v>
      </c>
      <c r="AY90" s="214">
        <v>0</v>
      </c>
      <c r="AZ90" s="214">
        <v>0</v>
      </c>
      <c r="BA90" s="214">
        <v>0</v>
      </c>
      <c r="BB90" s="218">
        <v>0</v>
      </c>
      <c r="BC90" s="218">
        <v>0</v>
      </c>
      <c r="BD90" s="218">
        <v>0</v>
      </c>
      <c r="BE90" s="214">
        <v>531998.04076932697</v>
      </c>
      <c r="BF90" s="214">
        <v>493867.35182540701</v>
      </c>
      <c r="BG90" s="214">
        <v>38130.688943919959</v>
      </c>
      <c r="BH90" s="191">
        <v>896070.85924470599</v>
      </c>
      <c r="BI90" s="191">
        <v>812258.89280681103</v>
      </c>
      <c r="BJ90" s="191">
        <v>83811.966437894967</v>
      </c>
      <c r="BK90" s="215">
        <v>565985.736919616</v>
      </c>
      <c r="BL90" s="215">
        <v>549051.68241801695</v>
      </c>
      <c r="BM90" s="215">
        <v>16934.05450159905</v>
      </c>
      <c r="BN90" s="193">
        <v>0</v>
      </c>
      <c r="BO90" s="193">
        <v>0</v>
      </c>
      <c r="BP90" s="193">
        <v>0</v>
      </c>
      <c r="BQ90" s="219">
        <v>745679479.31396937</v>
      </c>
      <c r="BR90" s="219">
        <v>354567323.84712869</v>
      </c>
      <c r="BS90" s="219">
        <v>391112155.46684062</v>
      </c>
      <c r="BT90" s="216">
        <v>0</v>
      </c>
      <c r="BU90" s="216">
        <v>0</v>
      </c>
      <c r="BV90" s="216">
        <v>0</v>
      </c>
      <c r="BW90" s="217">
        <v>0</v>
      </c>
      <c r="BX90" s="217">
        <v>0</v>
      </c>
      <c r="BY90" s="217">
        <v>0</v>
      </c>
      <c r="BZ90" s="214">
        <v>0</v>
      </c>
      <c r="CA90" s="214">
        <v>0</v>
      </c>
      <c r="CB90" s="214">
        <v>0</v>
      </c>
      <c r="CC90" s="214">
        <v>0</v>
      </c>
      <c r="CD90" s="214">
        <v>0</v>
      </c>
      <c r="CE90" s="214">
        <v>0</v>
      </c>
      <c r="CF90" s="214">
        <v>0</v>
      </c>
      <c r="CG90" s="214">
        <v>0</v>
      </c>
      <c r="CH90" s="214">
        <v>0</v>
      </c>
      <c r="CI90" s="219">
        <v>745679479.31396937</v>
      </c>
      <c r="CJ90" s="219">
        <v>354567323.84712869</v>
      </c>
      <c r="CK90" s="219">
        <v>391112155.46684062</v>
      </c>
      <c r="CM90" s="221">
        <v>0</v>
      </c>
      <c r="CP90" s="219">
        <v>8677426.73351584</v>
      </c>
      <c r="CQ90" s="219">
        <v>2955813.7287576986</v>
      </c>
      <c r="CR90" s="219">
        <v>5721613.0047581401</v>
      </c>
      <c r="CT90" s="219">
        <v>734345961.45060265</v>
      </c>
      <c r="CU90" s="219">
        <v>348955418.98852021</v>
      </c>
      <c r="CV90" s="219">
        <v>385390542.46208245</v>
      </c>
      <c r="CX90" s="221">
        <v>6382816399</v>
      </c>
      <c r="CY90" s="33">
        <v>0</v>
      </c>
      <c r="CZ90" s="33">
        <v>0</v>
      </c>
      <c r="DA90" s="33">
        <v>0</v>
      </c>
      <c r="DB90" s="33">
        <v>0</v>
      </c>
      <c r="DC90" s="33">
        <v>0</v>
      </c>
      <c r="DD90" s="33">
        <v>0</v>
      </c>
      <c r="DE90" s="33">
        <v>0</v>
      </c>
    </row>
    <row r="91" spans="1:109" x14ac:dyDescent="0.35">
      <c r="A91">
        <v>2031</v>
      </c>
      <c r="B91" s="1">
        <v>47907</v>
      </c>
      <c r="C91" s="213">
        <v>452463858.02219099</v>
      </c>
      <c r="D91" s="214">
        <v>225338540.05380499</v>
      </c>
      <c r="E91" s="214">
        <v>227125317.96838599</v>
      </c>
      <c r="F91" s="191">
        <v>274279454.28070402</v>
      </c>
      <c r="G91" s="191">
        <v>115843799.49541301</v>
      </c>
      <c r="H91" s="191">
        <v>158435654.78529102</v>
      </c>
      <c r="I91" s="214">
        <v>0</v>
      </c>
      <c r="J91" s="214">
        <v>0</v>
      </c>
      <c r="K91" s="214">
        <v>0</v>
      </c>
      <c r="L91" s="215">
        <v>0</v>
      </c>
      <c r="M91" s="215">
        <v>0</v>
      </c>
      <c r="N91" s="215">
        <v>0</v>
      </c>
      <c r="O91" s="193">
        <v>5287833.4279247196</v>
      </c>
      <c r="P91" s="193">
        <v>2761869.5164422798</v>
      </c>
      <c r="Q91" s="193">
        <v>2525963.9114824398</v>
      </c>
      <c r="R91" s="216">
        <v>0</v>
      </c>
      <c r="S91" s="216">
        <v>0</v>
      </c>
      <c r="T91" s="216">
        <v>0</v>
      </c>
      <c r="U91" s="217">
        <v>0</v>
      </c>
      <c r="V91" s="217">
        <v>0</v>
      </c>
      <c r="W91" s="217">
        <v>0</v>
      </c>
      <c r="X91" s="214">
        <v>0</v>
      </c>
      <c r="Y91" s="214">
        <v>0</v>
      </c>
      <c r="Z91" s="214">
        <v>0</v>
      </c>
      <c r="AA91" s="218">
        <v>3608384.0722994525</v>
      </c>
      <c r="AB91" s="218">
        <v>194180.69187145203</v>
      </c>
      <c r="AC91" s="218">
        <v>3414203.3804280004</v>
      </c>
      <c r="AD91" s="193">
        <v>0</v>
      </c>
      <c r="AE91" s="193">
        <v>0</v>
      </c>
      <c r="AF91" s="193">
        <v>0</v>
      </c>
      <c r="AG91" s="214">
        <v>0</v>
      </c>
      <c r="AH91" s="214">
        <v>0</v>
      </c>
      <c r="AI91" s="214">
        <v>0</v>
      </c>
      <c r="AJ91" s="191">
        <v>0</v>
      </c>
      <c r="AK91" s="191">
        <v>0</v>
      </c>
      <c r="AL91" s="191">
        <v>0</v>
      </c>
      <c r="AM91" s="215">
        <v>152922.82313498901</v>
      </c>
      <c r="AN91" s="215">
        <v>152922.82313498901</v>
      </c>
      <c r="AO91" s="215">
        <v>0</v>
      </c>
      <c r="AP91" s="193">
        <v>261070.281583681</v>
      </c>
      <c r="AQ91" s="193">
        <v>261070.281583681</v>
      </c>
      <c r="AR91" s="193">
        <v>0</v>
      </c>
      <c r="AS91" s="216">
        <v>2243301.3542208299</v>
      </c>
      <c r="AT91" s="216">
        <v>2243301.3542208299</v>
      </c>
      <c r="AU91" s="216">
        <v>0</v>
      </c>
      <c r="AV91" s="217">
        <v>9221346.5335811805</v>
      </c>
      <c r="AW91" s="217">
        <v>6938989.8467499996</v>
      </c>
      <c r="AX91" s="217">
        <v>2282356.6868311809</v>
      </c>
      <c r="AY91" s="214">
        <v>0</v>
      </c>
      <c r="AZ91" s="214">
        <v>0</v>
      </c>
      <c r="BA91" s="214">
        <v>0</v>
      </c>
      <c r="BB91" s="218">
        <v>0</v>
      </c>
      <c r="BC91" s="218">
        <v>0</v>
      </c>
      <c r="BD91" s="218">
        <v>0</v>
      </c>
      <c r="BE91" s="214">
        <v>535490.84430946305</v>
      </c>
      <c r="BF91" s="214">
        <v>496801.548750546</v>
      </c>
      <c r="BG91" s="214">
        <v>38689.295558917045</v>
      </c>
      <c r="BH91" s="191">
        <v>904698.43456811202</v>
      </c>
      <c r="BI91" s="191">
        <v>817084.73832359002</v>
      </c>
      <c r="BJ91" s="191">
        <v>87613.696244521998</v>
      </c>
      <c r="BK91" s="215">
        <v>569297.47233886796</v>
      </c>
      <c r="BL91" s="215">
        <v>552823.44147295994</v>
      </c>
      <c r="BM91" s="215">
        <v>16474.030865908018</v>
      </c>
      <c r="BN91" s="193">
        <v>101136496.324323</v>
      </c>
      <c r="BO91" s="193">
        <v>62056864.825711101</v>
      </c>
      <c r="BP91" s="193">
        <v>39079631.498611897</v>
      </c>
      <c r="BQ91" s="219">
        <v>850664153.87117958</v>
      </c>
      <c r="BR91" s="219">
        <v>417658248.61747944</v>
      </c>
      <c r="BS91" s="219">
        <v>433005905.2536999</v>
      </c>
      <c r="BT91" s="216">
        <v>0</v>
      </c>
      <c r="BU91" s="216">
        <v>0</v>
      </c>
      <c r="BV91" s="216">
        <v>0</v>
      </c>
      <c r="BW91" s="217">
        <v>0</v>
      </c>
      <c r="BX91" s="217">
        <v>0</v>
      </c>
      <c r="BY91" s="217">
        <v>0</v>
      </c>
      <c r="BZ91" s="214">
        <v>0</v>
      </c>
      <c r="CA91" s="214">
        <v>0</v>
      </c>
      <c r="CB91" s="214">
        <v>0</v>
      </c>
      <c r="CC91" s="214">
        <v>0</v>
      </c>
      <c r="CD91" s="214">
        <v>0</v>
      </c>
      <c r="CE91" s="214">
        <v>0</v>
      </c>
      <c r="CF91" s="214">
        <v>0</v>
      </c>
      <c r="CG91" s="214">
        <v>0</v>
      </c>
      <c r="CH91" s="214">
        <v>0</v>
      </c>
      <c r="CI91" s="219">
        <v>850664153.87117958</v>
      </c>
      <c r="CJ91" s="219">
        <v>417658248.61747944</v>
      </c>
      <c r="CK91" s="219">
        <v>433005905.2536999</v>
      </c>
      <c r="CM91" s="221">
        <v>0</v>
      </c>
      <c r="CP91" s="219">
        <v>8896217.5002241731</v>
      </c>
      <c r="CQ91" s="219">
        <v>2956050.2083137319</v>
      </c>
      <c r="CR91" s="219">
        <v>5940167.2919104397</v>
      </c>
      <c r="CT91" s="219">
        <v>839110641.91201568</v>
      </c>
      <c r="CU91" s="219">
        <v>412044903.95022619</v>
      </c>
      <c r="CV91" s="219">
        <v>427065737.96178949</v>
      </c>
      <c r="CX91" s="221">
        <v>6389318794.96</v>
      </c>
      <c r="CY91" s="33">
        <v>0</v>
      </c>
      <c r="CZ91" s="33">
        <v>0</v>
      </c>
      <c r="DA91" s="33">
        <v>0</v>
      </c>
      <c r="DB91" s="33">
        <v>0</v>
      </c>
      <c r="DC91" s="33">
        <v>0</v>
      </c>
      <c r="DD91" s="33">
        <v>0</v>
      </c>
      <c r="DE91" s="33">
        <v>0</v>
      </c>
    </row>
    <row r="92" spans="1:109" x14ac:dyDescent="0.35">
      <c r="A92">
        <v>2031</v>
      </c>
      <c r="B92" s="1">
        <v>47938</v>
      </c>
      <c r="C92" s="213">
        <v>453480169.300704</v>
      </c>
      <c r="D92" s="214">
        <v>226647205.64315</v>
      </c>
      <c r="E92" s="214">
        <v>226832963.657554</v>
      </c>
      <c r="F92" s="191">
        <v>274938399.41817898</v>
      </c>
      <c r="G92" s="191">
        <v>116499037.767599</v>
      </c>
      <c r="H92" s="191">
        <v>158439361.65057999</v>
      </c>
      <c r="I92" s="214">
        <v>0</v>
      </c>
      <c r="J92" s="214">
        <v>0</v>
      </c>
      <c r="K92" s="214">
        <v>0</v>
      </c>
      <c r="L92" s="215">
        <v>0</v>
      </c>
      <c r="M92" s="215">
        <v>0</v>
      </c>
      <c r="N92" s="215">
        <v>0</v>
      </c>
      <c r="O92" s="193">
        <v>4889316.0343408901</v>
      </c>
      <c r="P92" s="193">
        <v>2761869.5164422798</v>
      </c>
      <c r="Q92" s="193">
        <v>2127446.5178986103</v>
      </c>
      <c r="R92" s="216">
        <v>29788303.943748299</v>
      </c>
      <c r="S92" s="216">
        <v>27789802.711709999</v>
      </c>
      <c r="T92" s="216">
        <v>1998501.2320383005</v>
      </c>
      <c r="U92" s="217">
        <v>43102576.383662902</v>
      </c>
      <c r="V92" s="217">
        <v>38905723.796393998</v>
      </c>
      <c r="W92" s="217">
        <v>4196852.5872689039</v>
      </c>
      <c r="X92" s="214">
        <v>0</v>
      </c>
      <c r="Y92" s="214">
        <v>0</v>
      </c>
      <c r="Z92" s="214">
        <v>0</v>
      </c>
      <c r="AA92" s="218">
        <v>3281955.8412224483</v>
      </c>
      <c r="AB92" s="218">
        <v>194417.45977112313</v>
      </c>
      <c r="AC92" s="218">
        <v>3087538.381451325</v>
      </c>
      <c r="AD92" s="193">
        <v>65692811.603275202</v>
      </c>
      <c r="AE92" s="193">
        <v>50577440.935312197</v>
      </c>
      <c r="AF92" s="193">
        <v>15115370.667963006</v>
      </c>
      <c r="AG92" s="214">
        <v>0</v>
      </c>
      <c r="AH92" s="214">
        <v>0</v>
      </c>
      <c r="AI92" s="214">
        <v>0</v>
      </c>
      <c r="AJ92" s="191">
        <v>0</v>
      </c>
      <c r="AK92" s="191">
        <v>0</v>
      </c>
      <c r="AL92" s="191">
        <v>0</v>
      </c>
      <c r="AM92" s="215">
        <v>153444.886681114</v>
      </c>
      <c r="AN92" s="215">
        <v>153444.886681114</v>
      </c>
      <c r="AO92" s="215">
        <v>0</v>
      </c>
      <c r="AP92" s="193">
        <v>261952.82024528401</v>
      </c>
      <c r="AQ92" s="193">
        <v>261952.82024528401</v>
      </c>
      <c r="AR92" s="193">
        <v>0</v>
      </c>
      <c r="AS92" s="216">
        <v>2243301.3542208299</v>
      </c>
      <c r="AT92" s="216">
        <v>2243301.3542208299</v>
      </c>
      <c r="AU92" s="216">
        <v>0</v>
      </c>
      <c r="AV92" s="217">
        <v>0</v>
      </c>
      <c r="AW92" s="217">
        <v>0</v>
      </c>
      <c r="AX92" s="217">
        <v>0</v>
      </c>
      <c r="AY92" s="214">
        <v>0</v>
      </c>
      <c r="AZ92" s="214">
        <v>0</v>
      </c>
      <c r="BA92" s="214">
        <v>0</v>
      </c>
      <c r="BB92" s="218">
        <v>0</v>
      </c>
      <c r="BC92" s="218">
        <v>0</v>
      </c>
      <c r="BD92" s="218">
        <v>0</v>
      </c>
      <c r="BE92" s="214">
        <v>529757.40886131302</v>
      </c>
      <c r="BF92" s="214">
        <v>499753.17851785099</v>
      </c>
      <c r="BG92" s="214">
        <v>30004.230343462026</v>
      </c>
      <c r="BH92" s="191">
        <v>892287.409803877</v>
      </c>
      <c r="BI92" s="191">
        <v>821939.25546853803</v>
      </c>
      <c r="BJ92" s="191">
        <v>70348.154335338972</v>
      </c>
      <c r="BK92" s="215">
        <v>568878.04868786002</v>
      </c>
      <c r="BL92" s="215">
        <v>556918.48839755706</v>
      </c>
      <c r="BM92" s="215">
        <v>11959.560290302965</v>
      </c>
      <c r="BN92" s="193">
        <v>0</v>
      </c>
      <c r="BO92" s="193">
        <v>0</v>
      </c>
      <c r="BP92" s="193">
        <v>0</v>
      </c>
      <c r="BQ92" s="219">
        <v>879823154.45363295</v>
      </c>
      <c r="BR92" s="219">
        <v>467912807.81390977</v>
      </c>
      <c r="BS92" s="219">
        <v>411910346.63972318</v>
      </c>
      <c r="BT92" s="216">
        <v>0</v>
      </c>
      <c r="BU92" s="216">
        <v>0</v>
      </c>
      <c r="BV92" s="216">
        <v>0</v>
      </c>
      <c r="BW92" s="217">
        <v>0</v>
      </c>
      <c r="BX92" s="217">
        <v>0</v>
      </c>
      <c r="BY92" s="217">
        <v>0</v>
      </c>
      <c r="BZ92" s="214">
        <v>0</v>
      </c>
      <c r="CA92" s="214">
        <v>0</v>
      </c>
      <c r="CB92" s="214">
        <v>0</v>
      </c>
      <c r="CC92" s="214">
        <v>0</v>
      </c>
      <c r="CD92" s="214">
        <v>0</v>
      </c>
      <c r="CE92" s="214">
        <v>0</v>
      </c>
      <c r="CF92" s="214">
        <v>0</v>
      </c>
      <c r="CG92" s="214">
        <v>0</v>
      </c>
      <c r="CH92" s="214">
        <v>0</v>
      </c>
      <c r="CI92" s="219">
        <v>879823154.45363295</v>
      </c>
      <c r="CJ92" s="219">
        <v>467912807.81390977</v>
      </c>
      <c r="CK92" s="219">
        <v>411910346.63972318</v>
      </c>
      <c r="CM92" s="221">
        <v>0</v>
      </c>
      <c r="CP92" s="219">
        <v>146754963.80624974</v>
      </c>
      <c r="CQ92" s="219">
        <v>120229254.4196296</v>
      </c>
      <c r="CR92" s="219">
        <v>26525709.386620145</v>
      </c>
      <c r="CT92" s="219">
        <v>730409491.586236</v>
      </c>
      <c r="CU92" s="219">
        <v>345024854.33313298</v>
      </c>
      <c r="CV92" s="219">
        <v>385384637.25310302</v>
      </c>
      <c r="CX92" s="221">
        <v>6333772254.5199995</v>
      </c>
      <c r="CY92" s="33">
        <v>0</v>
      </c>
      <c r="CZ92" s="33">
        <v>0</v>
      </c>
      <c r="DA92" s="33">
        <v>0</v>
      </c>
      <c r="DB92" s="33">
        <v>0</v>
      </c>
      <c r="DC92" s="33">
        <v>0</v>
      </c>
      <c r="DD92" s="33">
        <v>0</v>
      </c>
      <c r="DE92" s="33">
        <v>0</v>
      </c>
    </row>
    <row r="93" spans="1:109" x14ac:dyDescent="0.35">
      <c r="A93">
        <v>2031</v>
      </c>
      <c r="B93" s="1">
        <v>47968</v>
      </c>
      <c r="C93" s="213">
        <v>454718232.17922097</v>
      </c>
      <c r="D93" s="214">
        <v>227963471.37783501</v>
      </c>
      <c r="E93" s="214">
        <v>226754760.80138597</v>
      </c>
      <c r="F93" s="191">
        <v>275689804.73993999</v>
      </c>
      <c r="G93" s="191">
        <v>117248915.571119</v>
      </c>
      <c r="H93" s="191">
        <v>158440889.16882098</v>
      </c>
      <c r="I93" s="214">
        <v>0</v>
      </c>
      <c r="J93" s="214">
        <v>0</v>
      </c>
      <c r="K93" s="214">
        <v>0</v>
      </c>
      <c r="L93" s="215">
        <v>0</v>
      </c>
      <c r="M93" s="215">
        <v>0</v>
      </c>
      <c r="N93" s="215">
        <v>0</v>
      </c>
      <c r="O93" s="193">
        <v>4950203.3488745401</v>
      </c>
      <c r="P93" s="193">
        <v>2761869.5164422798</v>
      </c>
      <c r="Q93" s="193">
        <v>2188333.8324322603</v>
      </c>
      <c r="R93" s="216">
        <v>0</v>
      </c>
      <c r="S93" s="216">
        <v>0</v>
      </c>
      <c r="T93" s="216">
        <v>0</v>
      </c>
      <c r="U93" s="217">
        <v>0</v>
      </c>
      <c r="V93" s="217">
        <v>0</v>
      </c>
      <c r="W93" s="217">
        <v>0</v>
      </c>
      <c r="X93" s="214">
        <v>0</v>
      </c>
      <c r="Y93" s="214">
        <v>0</v>
      </c>
      <c r="Z93" s="214">
        <v>0</v>
      </c>
      <c r="AA93" s="218">
        <v>3617121.4042959949</v>
      </c>
      <c r="AB93" s="218">
        <v>194654.51636601624</v>
      </c>
      <c r="AC93" s="218">
        <v>3422466.8879299788</v>
      </c>
      <c r="AD93" s="193">
        <v>0</v>
      </c>
      <c r="AE93" s="193">
        <v>0</v>
      </c>
      <c r="AF93" s="193">
        <v>0</v>
      </c>
      <c r="AG93" s="214">
        <v>0</v>
      </c>
      <c r="AH93" s="214">
        <v>0</v>
      </c>
      <c r="AI93" s="214">
        <v>0</v>
      </c>
      <c r="AJ93" s="191">
        <v>0</v>
      </c>
      <c r="AK93" s="191">
        <v>0</v>
      </c>
      <c r="AL93" s="191">
        <v>0</v>
      </c>
      <c r="AM93" s="215">
        <v>153942.005287626</v>
      </c>
      <c r="AN93" s="215">
        <v>153942.005287626</v>
      </c>
      <c r="AO93" s="215">
        <v>0</v>
      </c>
      <c r="AP93" s="193">
        <v>262793.18995296699</v>
      </c>
      <c r="AQ93" s="193">
        <v>262793.18995296699</v>
      </c>
      <c r="AR93" s="193">
        <v>0</v>
      </c>
      <c r="AS93" s="216">
        <v>2243301.3542208299</v>
      </c>
      <c r="AT93" s="216">
        <v>2243301.3542208299</v>
      </c>
      <c r="AU93" s="216">
        <v>0</v>
      </c>
      <c r="AV93" s="217">
        <v>0</v>
      </c>
      <c r="AW93" s="217">
        <v>0</v>
      </c>
      <c r="AX93" s="217">
        <v>0</v>
      </c>
      <c r="AY93" s="214">
        <v>0</v>
      </c>
      <c r="AZ93" s="214">
        <v>0</v>
      </c>
      <c r="BA93" s="214">
        <v>0</v>
      </c>
      <c r="BB93" s="218">
        <v>12874970.983902</v>
      </c>
      <c r="BC93" s="218">
        <v>8347106.1906524999</v>
      </c>
      <c r="BD93" s="218">
        <v>4527864.7932495</v>
      </c>
      <c r="BE93" s="214">
        <v>530858.95726135501</v>
      </c>
      <c r="BF93" s="214">
        <v>502721.59315064101</v>
      </c>
      <c r="BG93" s="214">
        <v>28137.364110713999</v>
      </c>
      <c r="BH93" s="191">
        <v>895540.45859198296</v>
      </c>
      <c r="BI93" s="191">
        <v>826821.37852062995</v>
      </c>
      <c r="BJ93" s="191">
        <v>68719.080071353004</v>
      </c>
      <c r="BK93" s="215">
        <v>571402.34186136909</v>
      </c>
      <c r="BL93" s="215">
        <v>560945.38674975105</v>
      </c>
      <c r="BM93" s="215">
        <v>10456.955111618037</v>
      </c>
      <c r="BN93" s="193">
        <v>0</v>
      </c>
      <c r="BO93" s="193">
        <v>0</v>
      </c>
      <c r="BP93" s="193">
        <v>0</v>
      </c>
      <c r="BQ93" s="219">
        <v>756508170.96340966</v>
      </c>
      <c r="BR93" s="219">
        <v>361066542.08029717</v>
      </c>
      <c r="BS93" s="219">
        <v>395441628.88311237</v>
      </c>
      <c r="BT93" s="216">
        <v>0</v>
      </c>
      <c r="BU93" s="216">
        <v>0</v>
      </c>
      <c r="BV93" s="216">
        <v>0</v>
      </c>
      <c r="BW93" s="217">
        <v>0</v>
      </c>
      <c r="BX93" s="217">
        <v>0</v>
      </c>
      <c r="BY93" s="217">
        <v>0</v>
      </c>
      <c r="BZ93" s="214">
        <v>0</v>
      </c>
      <c r="CA93" s="214">
        <v>0</v>
      </c>
      <c r="CB93" s="214">
        <v>0</v>
      </c>
      <c r="CC93" s="214">
        <v>0</v>
      </c>
      <c r="CD93" s="214">
        <v>0</v>
      </c>
      <c r="CE93" s="214">
        <v>0</v>
      </c>
      <c r="CF93" s="214">
        <v>0</v>
      </c>
      <c r="CG93" s="214">
        <v>0</v>
      </c>
      <c r="CH93" s="214">
        <v>0</v>
      </c>
      <c r="CI93" s="219">
        <v>756508170.96340966</v>
      </c>
      <c r="CJ93" s="219">
        <v>361066542.08029717</v>
      </c>
      <c r="CK93" s="219">
        <v>395441628.88311237</v>
      </c>
      <c r="CM93" s="221">
        <v>0</v>
      </c>
      <c r="CP93" s="219">
        <v>8567324.753170535</v>
      </c>
      <c r="CQ93" s="219">
        <v>2956524.0328082959</v>
      </c>
      <c r="CR93" s="219">
        <v>5610800.7203622386</v>
      </c>
      <c r="CT93" s="219">
        <v>745280809.66077757</v>
      </c>
      <c r="CU93" s="219">
        <v>355449981.49802744</v>
      </c>
      <c r="CV93" s="219">
        <v>389830828.16275012</v>
      </c>
      <c r="CX93" s="221">
        <v>6340214850.0499992</v>
      </c>
      <c r="CY93" s="33">
        <v>0</v>
      </c>
      <c r="CZ93" s="33">
        <v>0</v>
      </c>
      <c r="DA93" s="33">
        <v>0</v>
      </c>
      <c r="DB93" s="33">
        <v>0</v>
      </c>
      <c r="DC93" s="33">
        <v>0</v>
      </c>
      <c r="DD93" s="33">
        <v>0</v>
      </c>
      <c r="DE93" s="33">
        <v>0</v>
      </c>
    </row>
    <row r="94" spans="1:109" x14ac:dyDescent="0.35">
      <c r="A94">
        <v>2031</v>
      </c>
      <c r="B94" s="1">
        <v>47999</v>
      </c>
      <c r="C94" s="213">
        <v>455730586.78588802</v>
      </c>
      <c r="D94" s="214">
        <v>229287381.39583701</v>
      </c>
      <c r="E94" s="214">
        <v>226443205.39005101</v>
      </c>
      <c r="F94" s="191">
        <v>276352504.55486798</v>
      </c>
      <c r="G94" s="191">
        <v>117912588.822174</v>
      </c>
      <c r="H94" s="191">
        <v>158439915.73269397</v>
      </c>
      <c r="I94" s="214">
        <v>0</v>
      </c>
      <c r="J94" s="214">
        <v>0</v>
      </c>
      <c r="K94" s="214">
        <v>0</v>
      </c>
      <c r="L94" s="215">
        <v>0</v>
      </c>
      <c r="M94" s="215">
        <v>0</v>
      </c>
      <c r="N94" s="215">
        <v>0</v>
      </c>
      <c r="O94" s="193">
        <v>5010046.7808335898</v>
      </c>
      <c r="P94" s="193">
        <v>2761869.5164422798</v>
      </c>
      <c r="Q94" s="193">
        <v>2248177.26439131</v>
      </c>
      <c r="R94" s="216">
        <v>0</v>
      </c>
      <c r="S94" s="216">
        <v>0</v>
      </c>
      <c r="T94" s="216">
        <v>0</v>
      </c>
      <c r="U94" s="217">
        <v>0</v>
      </c>
      <c r="V94" s="217">
        <v>0</v>
      </c>
      <c r="W94" s="217">
        <v>0</v>
      </c>
      <c r="X94" s="214">
        <v>95795735.402364701</v>
      </c>
      <c r="Y94" s="214">
        <v>79398177.3834465</v>
      </c>
      <c r="Z94" s="214">
        <v>16397558.018918201</v>
      </c>
      <c r="AA94" s="218">
        <v>3510978.1633323482</v>
      </c>
      <c r="AB94" s="218">
        <v>194891.86200813515</v>
      </c>
      <c r="AC94" s="218">
        <v>3316086.3013242129</v>
      </c>
      <c r="AD94" s="193">
        <v>0</v>
      </c>
      <c r="AE94" s="193">
        <v>0</v>
      </c>
      <c r="AF94" s="193">
        <v>0</v>
      </c>
      <c r="AG94" s="214">
        <v>0</v>
      </c>
      <c r="AH94" s="214">
        <v>0</v>
      </c>
      <c r="AI94" s="214">
        <v>0</v>
      </c>
      <c r="AJ94" s="191">
        <v>0</v>
      </c>
      <c r="AK94" s="191">
        <v>0</v>
      </c>
      <c r="AL94" s="191">
        <v>0</v>
      </c>
      <c r="AM94" s="215">
        <v>154464.06883375201</v>
      </c>
      <c r="AN94" s="215">
        <v>154464.06883375201</v>
      </c>
      <c r="AO94" s="215">
        <v>0</v>
      </c>
      <c r="AP94" s="193">
        <v>263675.72861457098</v>
      </c>
      <c r="AQ94" s="193">
        <v>263675.72861457098</v>
      </c>
      <c r="AR94" s="193">
        <v>0</v>
      </c>
      <c r="AS94" s="216">
        <v>2243301.3542208299</v>
      </c>
      <c r="AT94" s="216">
        <v>2243301.3542208299</v>
      </c>
      <c r="AU94" s="216">
        <v>0</v>
      </c>
      <c r="AV94" s="217">
        <v>0</v>
      </c>
      <c r="AW94" s="217">
        <v>0</v>
      </c>
      <c r="AX94" s="217">
        <v>0</v>
      </c>
      <c r="AY94" s="214">
        <v>11527962.156241899</v>
      </c>
      <c r="AZ94" s="214">
        <v>11324287.0004499</v>
      </c>
      <c r="BA94" s="214">
        <v>203675.15579199977</v>
      </c>
      <c r="BB94" s="218">
        <v>0</v>
      </c>
      <c r="BC94" s="218">
        <v>0</v>
      </c>
      <c r="BD94" s="218">
        <v>0</v>
      </c>
      <c r="BE94" s="214">
        <v>531737.54489111202</v>
      </c>
      <c r="BF94" s="214">
        <v>505707.63945804897</v>
      </c>
      <c r="BG94" s="214">
        <v>26029.905433063046</v>
      </c>
      <c r="BH94" s="191">
        <v>898482.42154945701</v>
      </c>
      <c r="BI94" s="191">
        <v>831732.50021871296</v>
      </c>
      <c r="BJ94" s="191">
        <v>66749.921330744051</v>
      </c>
      <c r="BK94" s="215">
        <v>573784.39081060095</v>
      </c>
      <c r="BL94" s="215">
        <v>565103.42647037294</v>
      </c>
      <c r="BM94" s="215">
        <v>8680.9643402280053</v>
      </c>
      <c r="BN94" s="193">
        <v>0</v>
      </c>
      <c r="BO94" s="193">
        <v>0</v>
      </c>
      <c r="BP94" s="193">
        <v>0</v>
      </c>
      <c r="BQ94" s="219">
        <v>852593259.35244882</v>
      </c>
      <c r="BR94" s="219">
        <v>445443180.69817418</v>
      </c>
      <c r="BS94" s="219">
        <v>407150078.6542747</v>
      </c>
      <c r="BT94" s="216">
        <v>0</v>
      </c>
      <c r="BU94" s="216">
        <v>0</v>
      </c>
      <c r="BV94" s="216">
        <v>0</v>
      </c>
      <c r="BW94" s="217">
        <v>0</v>
      </c>
      <c r="BX94" s="217">
        <v>0</v>
      </c>
      <c r="BY94" s="217">
        <v>0</v>
      </c>
      <c r="BZ94" s="214">
        <v>0</v>
      </c>
      <c r="CA94" s="214">
        <v>0</v>
      </c>
      <c r="CB94" s="214">
        <v>0</v>
      </c>
      <c r="CC94" s="214">
        <v>0</v>
      </c>
      <c r="CD94" s="214">
        <v>0</v>
      </c>
      <c r="CE94" s="214">
        <v>0</v>
      </c>
      <c r="CF94" s="214">
        <v>0</v>
      </c>
      <c r="CG94" s="214">
        <v>0</v>
      </c>
      <c r="CH94" s="214">
        <v>0</v>
      </c>
      <c r="CI94" s="219">
        <v>852593259.35244882</v>
      </c>
      <c r="CJ94" s="219">
        <v>445443180.69817418</v>
      </c>
      <c r="CK94" s="219">
        <v>407150078.6542747</v>
      </c>
      <c r="CM94" s="221">
        <v>0</v>
      </c>
      <c r="CP94" s="219">
        <v>104316760.34653063</v>
      </c>
      <c r="CQ94" s="219">
        <v>82354938.761896923</v>
      </c>
      <c r="CR94" s="219">
        <v>21961821.584633723</v>
      </c>
      <c r="CT94" s="219">
        <v>745615057.854249</v>
      </c>
      <c r="CU94" s="219">
        <v>360426800.78460807</v>
      </c>
      <c r="CV94" s="219">
        <v>385188257.06964099</v>
      </c>
      <c r="CX94" s="221">
        <v>6338318195</v>
      </c>
      <c r="CY94" s="33">
        <v>0</v>
      </c>
      <c r="CZ94" s="33">
        <v>0</v>
      </c>
      <c r="DA94" s="33">
        <v>0</v>
      </c>
      <c r="DB94" s="33">
        <v>0</v>
      </c>
      <c r="DC94" s="33">
        <v>0</v>
      </c>
      <c r="DD94" s="33">
        <v>0</v>
      </c>
      <c r="DE94" s="33">
        <v>0</v>
      </c>
    </row>
    <row r="95" spans="1:109" x14ac:dyDescent="0.35">
      <c r="A95">
        <v>2031</v>
      </c>
      <c r="B95" s="1">
        <v>48029</v>
      </c>
      <c r="C95" s="213">
        <v>456975163.24708998</v>
      </c>
      <c r="D95" s="214">
        <v>230618980.09202799</v>
      </c>
      <c r="E95" s="214">
        <v>226356183.15506199</v>
      </c>
      <c r="F95" s="191">
        <v>277047163.51743799</v>
      </c>
      <c r="G95" s="191">
        <v>118610440.275382</v>
      </c>
      <c r="H95" s="191">
        <v>158436723.24205601</v>
      </c>
      <c r="I95" s="214">
        <v>0</v>
      </c>
      <c r="J95" s="214">
        <v>0</v>
      </c>
      <c r="K95" s="214">
        <v>0</v>
      </c>
      <c r="L95" s="215">
        <v>0</v>
      </c>
      <c r="M95" s="215">
        <v>0</v>
      </c>
      <c r="N95" s="215">
        <v>0</v>
      </c>
      <c r="O95" s="193">
        <v>5143491.7356467899</v>
      </c>
      <c r="P95" s="193">
        <v>2761869.5164422798</v>
      </c>
      <c r="Q95" s="193">
        <v>2381622.2192045101</v>
      </c>
      <c r="R95" s="216">
        <v>0</v>
      </c>
      <c r="S95" s="216">
        <v>0</v>
      </c>
      <c r="T95" s="216">
        <v>0</v>
      </c>
      <c r="U95" s="217">
        <v>0</v>
      </c>
      <c r="V95" s="217">
        <v>0</v>
      </c>
      <c r="W95" s="217">
        <v>0</v>
      </c>
      <c r="X95" s="214">
        <v>0</v>
      </c>
      <c r="Y95" s="214">
        <v>0</v>
      </c>
      <c r="Z95" s="214">
        <v>0</v>
      </c>
      <c r="AA95" s="218">
        <v>3625878.9256457705</v>
      </c>
      <c r="AB95" s="218">
        <v>195129.49704993822</v>
      </c>
      <c r="AC95" s="218">
        <v>3430749.4285958321</v>
      </c>
      <c r="AD95" s="193">
        <v>0</v>
      </c>
      <c r="AE95" s="193">
        <v>0</v>
      </c>
      <c r="AF95" s="193">
        <v>0</v>
      </c>
      <c r="AG95" s="214">
        <v>0</v>
      </c>
      <c r="AH95" s="214">
        <v>0</v>
      </c>
      <c r="AI95" s="214">
        <v>0</v>
      </c>
      <c r="AJ95" s="191">
        <v>0</v>
      </c>
      <c r="AK95" s="191">
        <v>0</v>
      </c>
      <c r="AL95" s="191">
        <v>0</v>
      </c>
      <c r="AM95" s="215">
        <v>154961.18744019099</v>
      </c>
      <c r="AN95" s="215">
        <v>154961.18744019099</v>
      </c>
      <c r="AO95" s="215">
        <v>0</v>
      </c>
      <c r="AP95" s="193">
        <v>264516.09832213097</v>
      </c>
      <c r="AQ95" s="193">
        <v>264516.09832213097</v>
      </c>
      <c r="AR95" s="193">
        <v>0</v>
      </c>
      <c r="AS95" s="216">
        <v>2243301.3542208299</v>
      </c>
      <c r="AT95" s="216">
        <v>2243301.3542208299</v>
      </c>
      <c r="AU95" s="216">
        <v>0</v>
      </c>
      <c r="AV95" s="217">
        <v>0</v>
      </c>
      <c r="AW95" s="217">
        <v>0</v>
      </c>
      <c r="AX95" s="217">
        <v>0</v>
      </c>
      <c r="AY95" s="214">
        <v>0</v>
      </c>
      <c r="AZ95" s="214">
        <v>0</v>
      </c>
      <c r="BA95" s="214">
        <v>0</v>
      </c>
      <c r="BB95" s="218">
        <v>0</v>
      </c>
      <c r="BC95" s="218">
        <v>0</v>
      </c>
      <c r="BD95" s="218">
        <v>0</v>
      </c>
      <c r="BE95" s="214">
        <v>533155.53546200495</v>
      </c>
      <c r="BF95" s="214">
        <v>508711.422168013</v>
      </c>
      <c r="BG95" s="214">
        <v>24444.113293991948</v>
      </c>
      <c r="BH95" s="191">
        <v>903192.38883451303</v>
      </c>
      <c r="BI95" s="191">
        <v>836672.79280782503</v>
      </c>
      <c r="BJ95" s="191">
        <v>66519.596026687999</v>
      </c>
      <c r="BK95" s="215">
        <v>576170.98543566605</v>
      </c>
      <c r="BL95" s="215">
        <v>569191.94827213301</v>
      </c>
      <c r="BM95" s="215">
        <v>6979.0371635330375</v>
      </c>
      <c r="BN95" s="193">
        <v>0</v>
      </c>
      <c r="BO95" s="193">
        <v>0</v>
      </c>
      <c r="BP95" s="193">
        <v>0</v>
      </c>
      <c r="BQ95" s="219">
        <v>747466994.97553611</v>
      </c>
      <c r="BR95" s="219">
        <v>356763774.18413335</v>
      </c>
      <c r="BS95" s="219">
        <v>390703220.79140252</v>
      </c>
      <c r="BT95" s="216">
        <v>27632516.286951199</v>
      </c>
      <c r="BU95" s="216">
        <v>16734948.289016999</v>
      </c>
      <c r="BV95" s="216">
        <v>10897567.9979342</v>
      </c>
      <c r="BW95" s="217">
        <v>11567345.1518145</v>
      </c>
      <c r="BX95" s="217">
        <v>7083069.7626591399</v>
      </c>
      <c r="BY95" s="217">
        <v>4484275.3891553599</v>
      </c>
      <c r="BZ95" s="214">
        <v>210176909.22526601</v>
      </c>
      <c r="CA95" s="214">
        <v>150000000</v>
      </c>
      <c r="CB95" s="214">
        <v>60176909.22526601</v>
      </c>
      <c r="CC95" s="214">
        <v>69085087.256393</v>
      </c>
      <c r="CD95" s="214">
        <v>31346104.907788899</v>
      </c>
      <c r="CE95" s="214">
        <v>37738982.348604098</v>
      </c>
      <c r="CF95" s="214">
        <v>13816258.1434756</v>
      </c>
      <c r="CG95" s="214">
        <v>8367474.1445084997</v>
      </c>
      <c r="CH95" s="214">
        <v>5448783.9989670999</v>
      </c>
      <c r="CI95" s="219">
        <v>1079745111.0394363</v>
      </c>
      <c r="CJ95" s="219">
        <v>570295371.28810692</v>
      </c>
      <c r="CK95" s="219">
        <v>509449739.75132936</v>
      </c>
      <c r="CM95" s="221">
        <v>0</v>
      </c>
      <c r="CP95" s="219">
        <v>8769370.6612925604</v>
      </c>
      <c r="CQ95" s="219">
        <v>2956999.0134922182</v>
      </c>
      <c r="CR95" s="219">
        <v>5812371.6478003422</v>
      </c>
      <c r="CT95" s="219">
        <v>736034845.67426026</v>
      </c>
      <c r="CU95" s="219">
        <v>351143996.53065795</v>
      </c>
      <c r="CV95" s="219">
        <v>384890849.14360219</v>
      </c>
      <c r="CX95" s="221">
        <v>6344766333.4599991</v>
      </c>
      <c r="CY95" s="33">
        <v>0</v>
      </c>
      <c r="CZ95" s="33">
        <v>0</v>
      </c>
      <c r="DA95" s="33">
        <v>0</v>
      </c>
      <c r="DB95" s="33">
        <v>0</v>
      </c>
      <c r="DC95" s="33">
        <v>0</v>
      </c>
      <c r="DD95" s="33">
        <v>0</v>
      </c>
      <c r="DE95" s="33">
        <v>0</v>
      </c>
    </row>
    <row r="96" spans="1:109" x14ac:dyDescent="0.35">
      <c r="A96">
        <v>2031</v>
      </c>
      <c r="B96" s="1">
        <v>48060</v>
      </c>
      <c r="C96" s="213">
        <v>457992238.21229702</v>
      </c>
      <c r="D96" s="214">
        <v>231958312.11857799</v>
      </c>
      <c r="E96" s="214">
        <v>226033926.09371904</v>
      </c>
      <c r="F96" s="191">
        <v>277713100.59295303</v>
      </c>
      <c r="G96" s="191">
        <v>119281908.566312</v>
      </c>
      <c r="H96" s="191">
        <v>158431192.02664101</v>
      </c>
      <c r="I96" s="214">
        <v>0</v>
      </c>
      <c r="J96" s="214">
        <v>0</v>
      </c>
      <c r="K96" s="214">
        <v>0</v>
      </c>
      <c r="L96" s="215">
        <v>0</v>
      </c>
      <c r="M96" s="215">
        <v>0</v>
      </c>
      <c r="N96" s="215">
        <v>0</v>
      </c>
      <c r="O96" s="193">
        <v>4904294.2474948503</v>
      </c>
      <c r="P96" s="193">
        <v>2761869.5164422798</v>
      </c>
      <c r="Q96" s="193">
        <v>2142424.7310525705</v>
      </c>
      <c r="R96" s="216">
        <v>0</v>
      </c>
      <c r="S96" s="216">
        <v>0</v>
      </c>
      <c r="T96" s="216">
        <v>0</v>
      </c>
      <c r="U96" s="217">
        <v>0</v>
      </c>
      <c r="V96" s="217">
        <v>0</v>
      </c>
      <c r="W96" s="217">
        <v>0</v>
      </c>
      <c r="X96" s="214">
        <v>0</v>
      </c>
      <c r="Y96" s="214">
        <v>0</v>
      </c>
      <c r="Z96" s="214">
        <v>0</v>
      </c>
      <c r="AA96" s="218">
        <v>3519452.9920606688</v>
      </c>
      <c r="AB96" s="218">
        <v>195367.42184430384</v>
      </c>
      <c r="AC96" s="218">
        <v>3324085.5702163652</v>
      </c>
      <c r="AD96" s="193">
        <v>0</v>
      </c>
      <c r="AE96" s="193">
        <v>0</v>
      </c>
      <c r="AF96" s="193">
        <v>0</v>
      </c>
      <c r="AG96" s="214">
        <v>0</v>
      </c>
      <c r="AH96" s="214">
        <v>0</v>
      </c>
      <c r="AI96" s="214">
        <v>0</v>
      </c>
      <c r="AJ96" s="191">
        <v>0</v>
      </c>
      <c r="AK96" s="191">
        <v>0</v>
      </c>
      <c r="AL96" s="191">
        <v>0</v>
      </c>
      <c r="AM96" s="215">
        <v>155533.166363536</v>
      </c>
      <c r="AN96" s="215">
        <v>155533.166363536</v>
      </c>
      <c r="AO96" s="215">
        <v>0</v>
      </c>
      <c r="AP96" s="193">
        <v>265483.01799545501</v>
      </c>
      <c r="AQ96" s="193">
        <v>265483.01799545501</v>
      </c>
      <c r="AR96" s="193">
        <v>0</v>
      </c>
      <c r="AS96" s="216">
        <v>2243301.3542208299</v>
      </c>
      <c r="AT96" s="216">
        <v>2243301.3542208299</v>
      </c>
      <c r="AU96" s="216">
        <v>0</v>
      </c>
      <c r="AV96" s="217">
        <v>0</v>
      </c>
      <c r="AW96" s="217">
        <v>0</v>
      </c>
      <c r="AX96" s="217">
        <v>0</v>
      </c>
      <c r="AY96" s="214">
        <v>0</v>
      </c>
      <c r="AZ96" s="214">
        <v>0</v>
      </c>
      <c r="BA96" s="214">
        <v>0</v>
      </c>
      <c r="BB96" s="218">
        <v>0</v>
      </c>
      <c r="BC96" s="218">
        <v>0</v>
      </c>
      <c r="BD96" s="218">
        <v>0</v>
      </c>
      <c r="BE96" s="214">
        <v>530825.73986758804</v>
      </c>
      <c r="BF96" s="214">
        <v>511731.31397418102</v>
      </c>
      <c r="BG96" s="214">
        <v>19094.425893407024</v>
      </c>
      <c r="BH96" s="191">
        <v>897600.10453558899</v>
      </c>
      <c r="BI96" s="191">
        <v>841639.57987282996</v>
      </c>
      <c r="BJ96" s="191">
        <v>55960.524662759039</v>
      </c>
      <c r="BK96" s="215">
        <v>577901.78233549802</v>
      </c>
      <c r="BL96" s="215">
        <v>573618.02562757698</v>
      </c>
      <c r="BM96" s="215">
        <v>4283.7567079210421</v>
      </c>
      <c r="BN96" s="193">
        <v>0</v>
      </c>
      <c r="BO96" s="193">
        <v>0</v>
      </c>
      <c r="BP96" s="193">
        <v>0</v>
      </c>
      <c r="BQ96" s="219">
        <v>748799731.21012402</v>
      </c>
      <c r="BR96" s="219">
        <v>358788764.081231</v>
      </c>
      <c r="BS96" s="219">
        <v>390010967.12889302</v>
      </c>
      <c r="BT96" s="216">
        <v>0</v>
      </c>
      <c r="BU96" s="216">
        <v>0</v>
      </c>
      <c r="BV96" s="216">
        <v>0</v>
      </c>
      <c r="BW96" s="217">
        <v>0</v>
      </c>
      <c r="BX96" s="217">
        <v>0</v>
      </c>
      <c r="BY96" s="217">
        <v>0</v>
      </c>
      <c r="BZ96" s="214">
        <v>0</v>
      </c>
      <c r="CA96" s="214">
        <v>0</v>
      </c>
      <c r="CB96" s="214">
        <v>0</v>
      </c>
      <c r="CC96" s="214">
        <v>0</v>
      </c>
      <c r="CD96" s="214">
        <v>0</v>
      </c>
      <c r="CE96" s="214">
        <v>0</v>
      </c>
      <c r="CF96" s="214">
        <v>0</v>
      </c>
      <c r="CG96" s="214">
        <v>0</v>
      </c>
      <c r="CH96" s="214">
        <v>0</v>
      </c>
      <c r="CI96" s="219">
        <v>748799731.21012402</v>
      </c>
      <c r="CJ96" s="219">
        <v>358788764.081231</v>
      </c>
      <c r="CK96" s="219">
        <v>390010967.12889302</v>
      </c>
      <c r="CM96" s="221">
        <v>0</v>
      </c>
      <c r="CP96" s="219">
        <v>8423747.2395555191</v>
      </c>
      <c r="CQ96" s="219">
        <v>2957236.9382865839</v>
      </c>
      <c r="CR96" s="219">
        <v>5466510.3012689352</v>
      </c>
      <c r="CT96" s="219">
        <v>737711666.43198872</v>
      </c>
      <c r="CU96" s="219">
        <v>353167209.60436457</v>
      </c>
      <c r="CV96" s="219">
        <v>384544456.82762408</v>
      </c>
      <c r="CX96" s="221">
        <v>6137690737.1799994</v>
      </c>
      <c r="CY96" s="33">
        <v>0</v>
      </c>
      <c r="CZ96" s="33">
        <v>0</v>
      </c>
      <c r="DA96" s="33">
        <v>0</v>
      </c>
      <c r="DB96" s="33">
        <v>0</v>
      </c>
      <c r="DC96" s="33">
        <v>0</v>
      </c>
      <c r="DD96" s="33">
        <v>0</v>
      </c>
      <c r="DE96" s="33">
        <v>0</v>
      </c>
    </row>
    <row r="97" spans="1:109" x14ac:dyDescent="0.35">
      <c r="A97">
        <v>2031</v>
      </c>
      <c r="B97" s="1">
        <v>48091</v>
      </c>
      <c r="C97" s="213">
        <v>459127294.41858399</v>
      </c>
      <c r="D97" s="214">
        <v>233305422.387261</v>
      </c>
      <c r="E97" s="214">
        <v>225821872.03132299</v>
      </c>
      <c r="F97" s="191">
        <v>278411155.11363</v>
      </c>
      <c r="G97" s="191">
        <v>119987750.62340499</v>
      </c>
      <c r="H97" s="191">
        <v>158423404.49022502</v>
      </c>
      <c r="I97" s="214">
        <v>0</v>
      </c>
      <c r="J97" s="214">
        <v>0</v>
      </c>
      <c r="K97" s="214">
        <v>0</v>
      </c>
      <c r="L97" s="215">
        <v>0</v>
      </c>
      <c r="M97" s="215">
        <v>0</v>
      </c>
      <c r="N97" s="215">
        <v>0</v>
      </c>
      <c r="O97" s="193">
        <v>5036122.9593396196</v>
      </c>
      <c r="P97" s="193">
        <v>2761869.5164422798</v>
      </c>
      <c r="Q97" s="193">
        <v>2274253.4428973398</v>
      </c>
      <c r="R97" s="216">
        <v>0</v>
      </c>
      <c r="S97" s="216">
        <v>0</v>
      </c>
      <c r="T97" s="216">
        <v>0</v>
      </c>
      <c r="U97" s="217">
        <v>0</v>
      </c>
      <c r="V97" s="217">
        <v>0</v>
      </c>
      <c r="W97" s="217">
        <v>0</v>
      </c>
      <c r="X97" s="214">
        <v>0</v>
      </c>
      <c r="Y97" s="214">
        <v>0</v>
      </c>
      <c r="Z97" s="214">
        <v>0</v>
      </c>
      <c r="AA97" s="218">
        <v>3635038.636288587</v>
      </c>
      <c r="AB97" s="218">
        <v>195605.63674449464</v>
      </c>
      <c r="AC97" s="218">
        <v>3439432.9995440925</v>
      </c>
      <c r="AD97" s="193">
        <v>0</v>
      </c>
      <c r="AE97" s="193">
        <v>0</v>
      </c>
      <c r="AF97" s="193">
        <v>0</v>
      </c>
      <c r="AG97" s="214">
        <v>0</v>
      </c>
      <c r="AH97" s="214">
        <v>0</v>
      </c>
      <c r="AI97" s="214">
        <v>0</v>
      </c>
      <c r="AJ97" s="191">
        <v>0</v>
      </c>
      <c r="AK97" s="191">
        <v>0</v>
      </c>
      <c r="AL97" s="191">
        <v>0</v>
      </c>
      <c r="AM97" s="215">
        <v>156055.22990973399</v>
      </c>
      <c r="AN97" s="215">
        <v>156055.22990973399</v>
      </c>
      <c r="AO97" s="215">
        <v>0</v>
      </c>
      <c r="AP97" s="193">
        <v>266365.556657181</v>
      </c>
      <c r="AQ97" s="193">
        <v>266365.556657181</v>
      </c>
      <c r="AR97" s="193">
        <v>0</v>
      </c>
      <c r="AS97" s="216">
        <v>2243301.3542208299</v>
      </c>
      <c r="AT97" s="216">
        <v>2243301.3542208299</v>
      </c>
      <c r="AU97" s="216">
        <v>0</v>
      </c>
      <c r="AV97" s="217">
        <v>9128399.0783770699</v>
      </c>
      <c r="AW97" s="217">
        <v>6989909.8322075</v>
      </c>
      <c r="AX97" s="217">
        <v>2138489.2461695699</v>
      </c>
      <c r="AY97" s="214">
        <v>0</v>
      </c>
      <c r="AZ97" s="214">
        <v>0</v>
      </c>
      <c r="BA97" s="214">
        <v>0</v>
      </c>
      <c r="BB97" s="218">
        <v>0</v>
      </c>
      <c r="BC97" s="218">
        <v>0</v>
      </c>
      <c r="BD97" s="218">
        <v>0</v>
      </c>
      <c r="BE97" s="214">
        <v>531883.17133513</v>
      </c>
      <c r="BF97" s="214">
        <v>514769.13293142797</v>
      </c>
      <c r="BG97" s="214">
        <v>17114.038403702027</v>
      </c>
      <c r="BH97" s="191">
        <v>901806.77385700704</v>
      </c>
      <c r="BI97" s="191">
        <v>846635.85155112797</v>
      </c>
      <c r="BJ97" s="191">
        <v>55170.922305879067</v>
      </c>
      <c r="BK97" s="215">
        <v>580183.84688020602</v>
      </c>
      <c r="BL97" s="215">
        <v>577873.49618604197</v>
      </c>
      <c r="BM97" s="215">
        <v>2310.3506941640517</v>
      </c>
      <c r="BN97" s="193">
        <v>101467768.360488</v>
      </c>
      <c r="BO97" s="193">
        <v>62512253.106177799</v>
      </c>
      <c r="BP97" s="193">
        <v>38955515.254310198</v>
      </c>
      <c r="BQ97" s="219">
        <v>861485374.49956751</v>
      </c>
      <c r="BR97" s="219">
        <v>430357811.72369438</v>
      </c>
      <c r="BS97" s="219">
        <v>431127562.77587295</v>
      </c>
      <c r="BT97" s="216">
        <v>0</v>
      </c>
      <c r="BU97" s="216">
        <v>0</v>
      </c>
      <c r="BV97" s="216">
        <v>0</v>
      </c>
      <c r="BW97" s="217">
        <v>0</v>
      </c>
      <c r="BX97" s="217">
        <v>0</v>
      </c>
      <c r="BY97" s="217">
        <v>0</v>
      </c>
      <c r="BZ97" s="214">
        <v>0</v>
      </c>
      <c r="CA97" s="214">
        <v>0</v>
      </c>
      <c r="CB97" s="214">
        <v>0</v>
      </c>
      <c r="CC97" s="214">
        <v>0</v>
      </c>
      <c r="CD97" s="214">
        <v>0</v>
      </c>
      <c r="CE97" s="214">
        <v>0</v>
      </c>
      <c r="CF97" s="214">
        <v>0</v>
      </c>
      <c r="CG97" s="214">
        <v>0</v>
      </c>
      <c r="CH97" s="214">
        <v>0</v>
      </c>
      <c r="CI97" s="219">
        <v>861485374.49956751</v>
      </c>
      <c r="CJ97" s="219">
        <v>430357811.72369438</v>
      </c>
      <c r="CK97" s="219">
        <v>431127562.77587295</v>
      </c>
      <c r="CM97" s="221">
        <v>0</v>
      </c>
      <c r="CP97" s="219">
        <v>8671161.5956282057</v>
      </c>
      <c r="CQ97" s="219">
        <v>2957475.1531867743</v>
      </c>
      <c r="CR97" s="219">
        <v>5713686.4424414318</v>
      </c>
      <c r="CT97" s="219">
        <v>850148490.76315141</v>
      </c>
      <c r="CU97" s="219">
        <v>424734614.42971987</v>
      </c>
      <c r="CV97" s="219">
        <v>425413876.33343154</v>
      </c>
      <c r="CX97" s="221">
        <v>6144077144.6899996</v>
      </c>
      <c r="CY97" s="33">
        <v>0</v>
      </c>
      <c r="CZ97" s="33">
        <v>0</v>
      </c>
      <c r="DA97" s="33">
        <v>0</v>
      </c>
      <c r="DB97" s="33">
        <v>0</v>
      </c>
      <c r="DC97" s="33">
        <v>0</v>
      </c>
      <c r="DD97" s="33">
        <v>0</v>
      </c>
      <c r="DE97" s="33">
        <v>0</v>
      </c>
    </row>
    <row r="98" spans="1:109" x14ac:dyDescent="0.35">
      <c r="A98">
        <v>2031</v>
      </c>
      <c r="B98" s="1">
        <v>48121</v>
      </c>
      <c r="C98" s="213">
        <v>460381709.319103</v>
      </c>
      <c r="D98" s="214">
        <v>234660356.07070699</v>
      </c>
      <c r="E98" s="214">
        <v>225721353.24839601</v>
      </c>
      <c r="F98" s="191">
        <v>279080344.69393301</v>
      </c>
      <c r="G98" s="191">
        <v>120667104.47655</v>
      </c>
      <c r="H98" s="191">
        <v>158413240.21738303</v>
      </c>
      <c r="I98" s="214">
        <v>0</v>
      </c>
      <c r="J98" s="214">
        <v>0</v>
      </c>
      <c r="K98" s="214">
        <v>0</v>
      </c>
      <c r="L98" s="215">
        <v>0</v>
      </c>
      <c r="M98" s="215">
        <v>0</v>
      </c>
      <c r="N98" s="215">
        <v>0</v>
      </c>
      <c r="O98" s="193">
        <v>5019761.4237792101</v>
      </c>
      <c r="P98" s="193">
        <v>2761869.5164422798</v>
      </c>
      <c r="Q98" s="193">
        <v>2257891.9073369303</v>
      </c>
      <c r="R98" s="216">
        <v>29530532.7456716</v>
      </c>
      <c r="S98" s="216">
        <v>27993731.004039999</v>
      </c>
      <c r="T98" s="216">
        <v>1536801.741631601</v>
      </c>
      <c r="U98" s="217">
        <v>42777094.136119999</v>
      </c>
      <c r="V98" s="217">
        <v>39191223.405656002</v>
      </c>
      <c r="W98" s="217">
        <v>3585870.7304639965</v>
      </c>
      <c r="X98" s="214">
        <v>0</v>
      </c>
      <c r="Y98" s="214">
        <v>0</v>
      </c>
      <c r="Z98" s="214">
        <v>0</v>
      </c>
      <c r="AA98" s="218">
        <v>3640374.2266981592</v>
      </c>
      <c r="AB98" s="218">
        <v>195844.14210426377</v>
      </c>
      <c r="AC98" s="218">
        <v>3444530.0845938954</v>
      </c>
      <c r="AD98" s="193">
        <v>65524226.464276001</v>
      </c>
      <c r="AE98" s="193">
        <v>50948590.427352801</v>
      </c>
      <c r="AF98" s="193">
        <v>14575636.0369232</v>
      </c>
      <c r="AG98" s="214">
        <v>0</v>
      </c>
      <c r="AH98" s="214">
        <v>0</v>
      </c>
      <c r="AI98" s="214">
        <v>0</v>
      </c>
      <c r="AJ98" s="191">
        <v>0</v>
      </c>
      <c r="AK98" s="191">
        <v>0</v>
      </c>
      <c r="AL98" s="191">
        <v>0</v>
      </c>
      <c r="AM98" s="215">
        <v>156602.24689388301</v>
      </c>
      <c r="AN98" s="215">
        <v>156602.24689388301</v>
      </c>
      <c r="AO98" s="215">
        <v>0</v>
      </c>
      <c r="AP98" s="193">
        <v>267290.278639108</v>
      </c>
      <c r="AQ98" s="193">
        <v>267290.278639108</v>
      </c>
      <c r="AR98" s="193">
        <v>0</v>
      </c>
      <c r="AS98" s="216">
        <v>2243301.3542208299</v>
      </c>
      <c r="AT98" s="216">
        <v>2243301.3542208299</v>
      </c>
      <c r="AU98" s="216">
        <v>0</v>
      </c>
      <c r="AV98" s="217">
        <v>0</v>
      </c>
      <c r="AW98" s="217">
        <v>0</v>
      </c>
      <c r="AX98" s="217">
        <v>0</v>
      </c>
      <c r="AY98" s="214">
        <v>0</v>
      </c>
      <c r="AZ98" s="214">
        <v>0</v>
      </c>
      <c r="BA98" s="214">
        <v>0</v>
      </c>
      <c r="BB98" s="218">
        <v>0</v>
      </c>
      <c r="BC98" s="218">
        <v>0</v>
      </c>
      <c r="BD98" s="218">
        <v>0</v>
      </c>
      <c r="BE98" s="214">
        <v>531597.49219630996</v>
      </c>
      <c r="BF98" s="214">
        <v>517824.985461695</v>
      </c>
      <c r="BG98" s="214">
        <v>13772.506734614959</v>
      </c>
      <c r="BH98" s="191">
        <v>902114.90697324101</v>
      </c>
      <c r="BI98" s="191">
        <v>851661.78287386301</v>
      </c>
      <c r="BJ98" s="191">
        <v>50453.124099378008</v>
      </c>
      <c r="BK98" s="215">
        <v>0</v>
      </c>
      <c r="BL98" s="215">
        <v>0</v>
      </c>
      <c r="BM98" s="215">
        <v>0</v>
      </c>
      <c r="BN98" s="193">
        <v>0</v>
      </c>
      <c r="BO98" s="193">
        <v>0</v>
      </c>
      <c r="BP98" s="193">
        <v>0</v>
      </c>
      <c r="BQ98" s="219">
        <v>890054949.28850436</v>
      </c>
      <c r="BR98" s="219">
        <v>480455399.69094175</v>
      </c>
      <c r="BS98" s="219">
        <v>409599549.59756267</v>
      </c>
      <c r="BT98" s="216">
        <v>0</v>
      </c>
      <c r="BU98" s="216">
        <v>0</v>
      </c>
      <c r="BV98" s="216">
        <v>0</v>
      </c>
      <c r="BW98" s="217">
        <v>0</v>
      </c>
      <c r="BX98" s="217">
        <v>0</v>
      </c>
      <c r="BY98" s="217">
        <v>0</v>
      </c>
      <c r="BZ98" s="214">
        <v>0</v>
      </c>
      <c r="CA98" s="214">
        <v>0</v>
      </c>
      <c r="CB98" s="214">
        <v>0</v>
      </c>
      <c r="CC98" s="214">
        <v>0</v>
      </c>
      <c r="CD98" s="214">
        <v>0</v>
      </c>
      <c r="CE98" s="214">
        <v>0</v>
      </c>
      <c r="CF98" s="214">
        <v>0</v>
      </c>
      <c r="CG98" s="214">
        <v>0</v>
      </c>
      <c r="CH98" s="214">
        <v>0</v>
      </c>
      <c r="CI98" s="219">
        <v>890054949.28850436</v>
      </c>
      <c r="CJ98" s="219">
        <v>480455399.69094175</v>
      </c>
      <c r="CK98" s="219">
        <v>409599549.59756267</v>
      </c>
      <c r="CM98" s="221">
        <v>0</v>
      </c>
      <c r="CP98" s="219">
        <v>146491988.99654496</v>
      </c>
      <c r="CQ98" s="219">
        <v>121091258.49559535</v>
      </c>
      <c r="CR98" s="219">
        <v>25400730.500949621</v>
      </c>
      <c r="CT98" s="219">
        <v>740895766.41220558</v>
      </c>
      <c r="CU98" s="219">
        <v>356696947.31559259</v>
      </c>
      <c r="CV98" s="219">
        <v>384198819.09661305</v>
      </c>
      <c r="CX98" s="221">
        <v>6087959086.21</v>
      </c>
      <c r="CY98" s="33">
        <v>0</v>
      </c>
      <c r="CZ98" s="33">
        <v>0</v>
      </c>
      <c r="DA98" s="33">
        <v>0</v>
      </c>
      <c r="DB98" s="33">
        <v>0</v>
      </c>
      <c r="DC98" s="33">
        <v>0</v>
      </c>
      <c r="DD98" s="33">
        <v>0</v>
      </c>
      <c r="DE98" s="33">
        <v>0</v>
      </c>
    </row>
    <row r="99" spans="1:109" x14ac:dyDescent="0.35">
      <c r="A99">
        <v>2031</v>
      </c>
      <c r="B99" s="1">
        <v>48152</v>
      </c>
      <c r="C99" s="213">
        <v>461405903.51256597</v>
      </c>
      <c r="D99" s="214">
        <v>236023158.60388899</v>
      </c>
      <c r="E99" s="214">
        <v>225382744.90867698</v>
      </c>
      <c r="F99" s="191">
        <v>279751037.95295602</v>
      </c>
      <c r="G99" s="191">
        <v>121350256.08357599</v>
      </c>
      <c r="H99" s="191">
        <v>158400781.86938003</v>
      </c>
      <c r="I99" s="214">
        <v>0</v>
      </c>
      <c r="J99" s="214">
        <v>0</v>
      </c>
      <c r="K99" s="214">
        <v>0</v>
      </c>
      <c r="L99" s="215">
        <v>0</v>
      </c>
      <c r="M99" s="215">
        <v>0</v>
      </c>
      <c r="N99" s="215">
        <v>0</v>
      </c>
      <c r="O99" s="193">
        <v>4930885.6095522102</v>
      </c>
      <c r="P99" s="193">
        <v>2761869.5164422798</v>
      </c>
      <c r="Q99" s="193">
        <v>2169016.0931099304</v>
      </c>
      <c r="R99" s="216">
        <v>0</v>
      </c>
      <c r="S99" s="216">
        <v>0</v>
      </c>
      <c r="T99" s="216">
        <v>0</v>
      </c>
      <c r="U99" s="217">
        <v>0</v>
      </c>
      <c r="V99" s="217">
        <v>0</v>
      </c>
      <c r="W99" s="217">
        <v>0</v>
      </c>
      <c r="X99" s="214">
        <v>0</v>
      </c>
      <c r="Y99" s="214">
        <v>0</v>
      </c>
      <c r="Z99" s="214">
        <v>0</v>
      </c>
      <c r="AA99" s="218">
        <v>3534534.6334856534</v>
      </c>
      <c r="AB99" s="218">
        <v>196082.93827778369</v>
      </c>
      <c r="AC99" s="218">
        <v>3338451.6952078696</v>
      </c>
      <c r="AD99" s="193">
        <v>0</v>
      </c>
      <c r="AE99" s="193">
        <v>0</v>
      </c>
      <c r="AF99" s="193">
        <v>0</v>
      </c>
      <c r="AG99" s="214">
        <v>0</v>
      </c>
      <c r="AH99" s="214">
        <v>0</v>
      </c>
      <c r="AI99" s="214">
        <v>0</v>
      </c>
      <c r="AJ99" s="191">
        <v>0</v>
      </c>
      <c r="AK99" s="191">
        <v>0</v>
      </c>
      <c r="AL99" s="191">
        <v>0</v>
      </c>
      <c r="AM99" s="215">
        <v>157174.225817228</v>
      </c>
      <c r="AN99" s="215">
        <v>157174.225817228</v>
      </c>
      <c r="AO99" s="215">
        <v>0</v>
      </c>
      <c r="AP99" s="193">
        <v>268257.19831243303</v>
      </c>
      <c r="AQ99" s="193">
        <v>268257.19831243303</v>
      </c>
      <c r="AR99" s="193">
        <v>0</v>
      </c>
      <c r="AS99" s="216">
        <v>2243301.3542208299</v>
      </c>
      <c r="AT99" s="216">
        <v>2243301.3542208299</v>
      </c>
      <c r="AU99" s="216">
        <v>0</v>
      </c>
      <c r="AV99" s="217">
        <v>0</v>
      </c>
      <c r="AW99" s="217">
        <v>0</v>
      </c>
      <c r="AX99" s="217">
        <v>0</v>
      </c>
      <c r="AY99" s="214">
        <v>0</v>
      </c>
      <c r="AZ99" s="214">
        <v>0</v>
      </c>
      <c r="BA99" s="214">
        <v>0</v>
      </c>
      <c r="BB99" s="218">
        <v>12847648.3188767</v>
      </c>
      <c r="BC99" s="218">
        <v>8408359.2743475009</v>
      </c>
      <c r="BD99" s="218">
        <v>4439289.0445291996</v>
      </c>
      <c r="BE99" s="214">
        <v>530951.35423253803</v>
      </c>
      <c r="BF99" s="214">
        <v>520896.95417050802</v>
      </c>
      <c r="BG99" s="214">
        <v>10054.400062030007</v>
      </c>
      <c r="BH99" s="191">
        <v>900913.73855087406</v>
      </c>
      <c r="BI99" s="191">
        <v>856714.22032075003</v>
      </c>
      <c r="BJ99" s="191">
        <v>44199.518230124027</v>
      </c>
      <c r="BK99" s="215">
        <v>0</v>
      </c>
      <c r="BL99" s="215">
        <v>0</v>
      </c>
      <c r="BM99" s="215">
        <v>0</v>
      </c>
      <c r="BN99" s="193">
        <v>0</v>
      </c>
      <c r="BO99" s="193">
        <v>0</v>
      </c>
      <c r="BP99" s="193">
        <v>0</v>
      </c>
      <c r="BQ99" s="219">
        <v>766570607.89857066</v>
      </c>
      <c r="BR99" s="219">
        <v>372786070.36937428</v>
      </c>
      <c r="BS99" s="219">
        <v>393784537.52919614</v>
      </c>
      <c r="BT99" s="216">
        <v>0</v>
      </c>
      <c r="BU99" s="216">
        <v>0</v>
      </c>
      <c r="BV99" s="216">
        <v>0</v>
      </c>
      <c r="BW99" s="217">
        <v>0</v>
      </c>
      <c r="BX99" s="217">
        <v>0</v>
      </c>
      <c r="BY99" s="217">
        <v>0</v>
      </c>
      <c r="BZ99" s="214">
        <v>0</v>
      </c>
      <c r="CA99" s="214">
        <v>0</v>
      </c>
      <c r="CB99" s="214">
        <v>0</v>
      </c>
      <c r="CC99" s="214">
        <v>0</v>
      </c>
      <c r="CD99" s="214">
        <v>0</v>
      </c>
      <c r="CE99" s="214">
        <v>0</v>
      </c>
      <c r="CF99" s="214">
        <v>0</v>
      </c>
      <c r="CG99" s="214">
        <v>0</v>
      </c>
      <c r="CH99" s="214">
        <v>0</v>
      </c>
      <c r="CI99" s="219">
        <v>766570607.89857066</v>
      </c>
      <c r="CJ99" s="219">
        <v>372786070.36937428</v>
      </c>
      <c r="CK99" s="219">
        <v>393784537.52919614</v>
      </c>
      <c r="CM99" s="221">
        <v>0</v>
      </c>
      <c r="CP99" s="219">
        <v>8465420.2430378646</v>
      </c>
      <c r="CQ99" s="219">
        <v>2957952.4547200636</v>
      </c>
      <c r="CR99" s="219">
        <v>5507467.7883177996</v>
      </c>
      <c r="CT99" s="219">
        <v>755436454.87718225</v>
      </c>
      <c r="CU99" s="219">
        <v>367159385.13630372</v>
      </c>
      <c r="CV99" s="219">
        <v>388277069.74087834</v>
      </c>
      <c r="CX99" s="221">
        <v>6094284855.0699997</v>
      </c>
      <c r="CY99" s="33">
        <v>0</v>
      </c>
      <c r="CZ99" s="33">
        <v>0</v>
      </c>
      <c r="DA99" s="33">
        <v>0</v>
      </c>
      <c r="DB99" s="33">
        <v>0</v>
      </c>
      <c r="DC99" s="33">
        <v>0</v>
      </c>
      <c r="DD99" s="33">
        <v>0</v>
      </c>
      <c r="DE99" s="33">
        <v>0</v>
      </c>
    </row>
    <row r="100" spans="1:109" x14ac:dyDescent="0.35">
      <c r="A100">
        <v>2031</v>
      </c>
      <c r="B100" s="1">
        <v>48182</v>
      </c>
      <c r="C100" s="213">
        <v>462666923.07515502</v>
      </c>
      <c r="D100" s="214">
        <v>237393875.68539199</v>
      </c>
      <c r="E100" s="214">
        <v>225273047.38976303</v>
      </c>
      <c r="F100" s="191">
        <v>280454087.79003</v>
      </c>
      <c r="G100" s="191">
        <v>122068076.680728</v>
      </c>
      <c r="H100" s="191">
        <v>158386011.10930198</v>
      </c>
      <c r="I100" s="214">
        <v>0</v>
      </c>
      <c r="J100" s="214">
        <v>0</v>
      </c>
      <c r="K100" s="214">
        <v>0</v>
      </c>
      <c r="L100" s="215">
        <v>0</v>
      </c>
      <c r="M100" s="215">
        <v>0</v>
      </c>
      <c r="N100" s="215">
        <v>0</v>
      </c>
      <c r="O100" s="193">
        <v>5131049.4610051103</v>
      </c>
      <c r="P100" s="193">
        <v>2761869.5164422798</v>
      </c>
      <c r="Q100" s="193">
        <v>2369179.9445628305</v>
      </c>
      <c r="R100" s="216">
        <v>0</v>
      </c>
      <c r="S100" s="216">
        <v>0</v>
      </c>
      <c r="T100" s="216">
        <v>0</v>
      </c>
      <c r="U100" s="217">
        <v>0</v>
      </c>
      <c r="V100" s="217">
        <v>0</v>
      </c>
      <c r="W100" s="217">
        <v>0</v>
      </c>
      <c r="X100" s="214">
        <v>55303229.761829898</v>
      </c>
      <c r="Y100" s="214">
        <v>39950492.122180499</v>
      </c>
      <c r="Z100" s="214">
        <v>15352737.639649399</v>
      </c>
      <c r="AA100" s="218">
        <v>3651251.0312192743</v>
      </c>
      <c r="AB100" s="218">
        <v>196322.02561964648</v>
      </c>
      <c r="AC100" s="218">
        <v>3454929.0055996277</v>
      </c>
      <c r="AD100" s="193">
        <v>0</v>
      </c>
      <c r="AE100" s="193">
        <v>0</v>
      </c>
      <c r="AF100" s="193">
        <v>0</v>
      </c>
      <c r="AG100" s="214">
        <v>0</v>
      </c>
      <c r="AH100" s="214">
        <v>0</v>
      </c>
      <c r="AI100" s="214">
        <v>0</v>
      </c>
      <c r="AJ100" s="191">
        <v>0</v>
      </c>
      <c r="AK100" s="191">
        <v>0</v>
      </c>
      <c r="AL100" s="191">
        <v>0</v>
      </c>
      <c r="AM100" s="215">
        <v>157671.34442366799</v>
      </c>
      <c r="AN100" s="215">
        <v>157671.34442366799</v>
      </c>
      <c r="AO100" s="215">
        <v>0</v>
      </c>
      <c r="AP100" s="193">
        <v>269097.56801999302</v>
      </c>
      <c r="AQ100" s="193">
        <v>269097.56801999302</v>
      </c>
      <c r="AR100" s="193">
        <v>0</v>
      </c>
      <c r="AS100" s="216">
        <v>2243301.3542208299</v>
      </c>
      <c r="AT100" s="216">
        <v>2243301.3542208299</v>
      </c>
      <c r="AU100" s="216">
        <v>0</v>
      </c>
      <c r="AV100" s="217">
        <v>0</v>
      </c>
      <c r="AW100" s="217">
        <v>0</v>
      </c>
      <c r="AX100" s="217">
        <v>0</v>
      </c>
      <c r="AY100" s="214">
        <v>0</v>
      </c>
      <c r="AZ100" s="214">
        <v>0</v>
      </c>
      <c r="BA100" s="214">
        <v>0</v>
      </c>
      <c r="BB100" s="218">
        <v>0</v>
      </c>
      <c r="BC100" s="218">
        <v>0</v>
      </c>
      <c r="BD100" s="218">
        <v>0</v>
      </c>
      <c r="BE100" s="214">
        <v>531406.49660638103</v>
      </c>
      <c r="BF100" s="214">
        <v>523987.14716747397</v>
      </c>
      <c r="BG100" s="214">
        <v>7419.3494389070547</v>
      </c>
      <c r="BH100" s="191">
        <v>905282.76125938201</v>
      </c>
      <c r="BI100" s="191">
        <v>861796.63107942301</v>
      </c>
      <c r="BJ100" s="191">
        <v>43486.130179959</v>
      </c>
      <c r="BK100" s="215">
        <v>0</v>
      </c>
      <c r="BL100" s="215">
        <v>0</v>
      </c>
      <c r="BM100" s="215">
        <v>0</v>
      </c>
      <c r="BN100" s="193">
        <v>0</v>
      </c>
      <c r="BO100" s="193">
        <v>0</v>
      </c>
      <c r="BP100" s="193">
        <v>0</v>
      </c>
      <c r="BQ100" s="219">
        <v>811313300.6437695</v>
      </c>
      <c r="BR100" s="219">
        <v>406426490.07527375</v>
      </c>
      <c r="BS100" s="219">
        <v>404886810.56849575</v>
      </c>
      <c r="BT100" s="216">
        <v>0</v>
      </c>
      <c r="BU100" s="216">
        <v>0</v>
      </c>
      <c r="BV100" s="216">
        <v>0</v>
      </c>
      <c r="BW100" s="217">
        <v>0</v>
      </c>
      <c r="BX100" s="217">
        <v>0</v>
      </c>
      <c r="BY100" s="217">
        <v>0</v>
      </c>
      <c r="BZ100" s="214">
        <v>0</v>
      </c>
      <c r="CA100" s="214">
        <v>0</v>
      </c>
      <c r="CB100" s="214">
        <v>0</v>
      </c>
      <c r="CC100" s="214">
        <v>0</v>
      </c>
      <c r="CD100" s="214">
        <v>0</v>
      </c>
      <c r="CE100" s="214">
        <v>0</v>
      </c>
      <c r="CF100" s="214">
        <v>0</v>
      </c>
      <c r="CG100" s="214">
        <v>0</v>
      </c>
      <c r="CH100" s="214">
        <v>0</v>
      </c>
      <c r="CI100" s="219">
        <v>811313300.6437695</v>
      </c>
      <c r="CJ100" s="219">
        <v>406426490.07527375</v>
      </c>
      <c r="CK100" s="219">
        <v>404886810.56849575</v>
      </c>
      <c r="CM100" s="221">
        <v>0</v>
      </c>
      <c r="CP100" s="219">
        <v>64085530.254054278</v>
      </c>
      <c r="CQ100" s="219">
        <v>42908683.664242424</v>
      </c>
      <c r="CR100" s="219">
        <v>21176846.589811858</v>
      </c>
      <c r="CT100" s="219">
        <v>744557700.12305081</v>
      </c>
      <c r="CU100" s="219">
        <v>360847736.14436686</v>
      </c>
      <c r="CV100" s="219">
        <v>383709963.97868389</v>
      </c>
      <c r="CX100" s="221">
        <v>6092209977.79</v>
      </c>
      <c r="CY100" s="33">
        <v>0</v>
      </c>
      <c r="CZ100" s="33">
        <v>0</v>
      </c>
      <c r="DA100" s="33">
        <v>0</v>
      </c>
      <c r="DB100" s="33">
        <v>0</v>
      </c>
      <c r="DC100" s="33">
        <v>0</v>
      </c>
      <c r="DD100" s="33">
        <v>0</v>
      </c>
      <c r="DE100" s="33">
        <v>0</v>
      </c>
    </row>
    <row r="101" spans="1:109" x14ac:dyDescent="0.35">
      <c r="A101">
        <v>2031</v>
      </c>
      <c r="B101" s="1">
        <v>48213</v>
      </c>
      <c r="C101" s="213">
        <v>463695889.32697302</v>
      </c>
      <c r="D101" s="214">
        <v>238772553.27939901</v>
      </c>
      <c r="E101" s="214">
        <v>224923336.04757401</v>
      </c>
      <c r="F101" s="191">
        <v>281128054.372913</v>
      </c>
      <c r="G101" s="191">
        <v>122759247.975667</v>
      </c>
      <c r="H101" s="191">
        <v>158368806.397246</v>
      </c>
      <c r="I101" s="214">
        <v>0</v>
      </c>
      <c r="J101" s="214">
        <v>0</v>
      </c>
      <c r="K101" s="214">
        <v>0</v>
      </c>
      <c r="L101" s="215">
        <v>0</v>
      </c>
      <c r="M101" s="215">
        <v>0</v>
      </c>
      <c r="N101" s="215">
        <v>0</v>
      </c>
      <c r="O101" s="193">
        <v>4756350.6269742902</v>
      </c>
      <c r="P101" s="193">
        <v>2761869.5164422798</v>
      </c>
      <c r="Q101" s="193">
        <v>1994481.1105320104</v>
      </c>
      <c r="R101" s="216">
        <v>0</v>
      </c>
      <c r="S101" s="216">
        <v>0</v>
      </c>
      <c r="T101" s="216">
        <v>0</v>
      </c>
      <c r="U101" s="217">
        <v>0</v>
      </c>
      <c r="V101" s="217">
        <v>0</v>
      </c>
      <c r="W101" s="217">
        <v>0</v>
      </c>
      <c r="X101" s="214">
        <v>0</v>
      </c>
      <c r="Y101" s="214">
        <v>0</v>
      </c>
      <c r="Z101" s="214">
        <v>0</v>
      </c>
      <c r="AA101" s="218">
        <v>3545197.0518500763</v>
      </c>
      <c r="AB101" s="218">
        <v>196561.40448486427</v>
      </c>
      <c r="AC101" s="218">
        <v>3348635.647365212</v>
      </c>
      <c r="AD101" s="193">
        <v>0</v>
      </c>
      <c r="AE101" s="193">
        <v>0</v>
      </c>
      <c r="AF101" s="193">
        <v>0</v>
      </c>
      <c r="AG101" s="214">
        <v>0</v>
      </c>
      <c r="AH101" s="214">
        <v>0</v>
      </c>
      <c r="AI101" s="214">
        <v>0</v>
      </c>
      <c r="AJ101" s="191">
        <v>0</v>
      </c>
      <c r="AK101" s="191">
        <v>0</v>
      </c>
      <c r="AL101" s="191">
        <v>0</v>
      </c>
      <c r="AM101" s="215">
        <v>158218.361407816</v>
      </c>
      <c r="AN101" s="215">
        <v>158218.361407816</v>
      </c>
      <c r="AO101" s="215">
        <v>0</v>
      </c>
      <c r="AP101" s="193">
        <v>270022.29000191903</v>
      </c>
      <c r="AQ101" s="193">
        <v>270022.29000191903</v>
      </c>
      <c r="AR101" s="193">
        <v>0</v>
      </c>
      <c r="AS101" s="216">
        <v>2243301.3542208299</v>
      </c>
      <c r="AT101" s="216">
        <v>2243301.3542208299</v>
      </c>
      <c r="AU101" s="216">
        <v>0</v>
      </c>
      <c r="AV101" s="217">
        <v>0</v>
      </c>
      <c r="AW101" s="217">
        <v>0</v>
      </c>
      <c r="AX101" s="217">
        <v>0</v>
      </c>
      <c r="AY101" s="214">
        <v>0</v>
      </c>
      <c r="AZ101" s="214">
        <v>0</v>
      </c>
      <c r="BA101" s="214">
        <v>0</v>
      </c>
      <c r="BB101" s="218">
        <v>0</v>
      </c>
      <c r="BC101" s="218">
        <v>0</v>
      </c>
      <c r="BD101" s="218">
        <v>0</v>
      </c>
      <c r="BE101" s="214">
        <v>530260.25473547098</v>
      </c>
      <c r="BF101" s="214">
        <v>527095.67256719701</v>
      </c>
      <c r="BG101" s="214">
        <v>3164.582168273977</v>
      </c>
      <c r="BH101" s="191">
        <v>899370.39896876295</v>
      </c>
      <c r="BI101" s="191">
        <v>866909.192964933</v>
      </c>
      <c r="BJ101" s="191">
        <v>32461.206003829953</v>
      </c>
      <c r="BK101" s="215">
        <v>0</v>
      </c>
      <c r="BL101" s="215">
        <v>0</v>
      </c>
      <c r="BM101" s="215">
        <v>0</v>
      </c>
      <c r="BN101" s="193">
        <v>0</v>
      </c>
      <c r="BO101" s="193">
        <v>0</v>
      </c>
      <c r="BP101" s="193">
        <v>0</v>
      </c>
      <c r="BQ101" s="219">
        <v>757226664.03804529</v>
      </c>
      <c r="BR101" s="219">
        <v>368555779.04715586</v>
      </c>
      <c r="BS101" s="219">
        <v>388670884.99088937</v>
      </c>
      <c r="BT101" s="216">
        <v>27607901.516165901</v>
      </c>
      <c r="BU101" s="216">
        <v>16857753.386351999</v>
      </c>
      <c r="BV101" s="216">
        <v>10750148.129813902</v>
      </c>
      <c r="BW101" s="217">
        <v>11555049.0409793</v>
      </c>
      <c r="BX101" s="217">
        <v>7135047.0413821796</v>
      </c>
      <c r="BY101" s="217">
        <v>4420001.9995971201</v>
      </c>
      <c r="BZ101" s="214">
        <v>205064000.331193</v>
      </c>
      <c r="CA101" s="214">
        <v>150000000</v>
      </c>
      <c r="CB101" s="214">
        <v>55064000.331193</v>
      </c>
      <c r="CC101" s="214">
        <v>69186966.927898794</v>
      </c>
      <c r="CD101" s="214">
        <v>31576130.205614399</v>
      </c>
      <c r="CE101" s="214">
        <v>37610836.722284392</v>
      </c>
      <c r="CF101" s="214">
        <v>13803950.758083001</v>
      </c>
      <c r="CG101" s="214">
        <v>8428876.6931759994</v>
      </c>
      <c r="CH101" s="214">
        <v>5375074.0649070013</v>
      </c>
      <c r="CI101" s="219">
        <v>1084444532.6123652</v>
      </c>
      <c r="CJ101" s="219">
        <v>582553586.37368047</v>
      </c>
      <c r="CK101" s="219">
        <v>501890946.23868477</v>
      </c>
      <c r="CM101" s="221">
        <v>0</v>
      </c>
      <c r="CP101" s="219">
        <v>8301547.678824367</v>
      </c>
      <c r="CQ101" s="219">
        <v>2958430.9209271441</v>
      </c>
      <c r="CR101" s="219">
        <v>5343116.7578972224</v>
      </c>
      <c r="CT101" s="219">
        <v>746253574.35359037</v>
      </c>
      <c r="CU101" s="219">
        <v>362925806.12059814</v>
      </c>
      <c r="CV101" s="219">
        <v>383327768.23299217</v>
      </c>
      <c r="CX101" s="221">
        <v>6098540929.8800001</v>
      </c>
      <c r="CY101" s="33">
        <v>0</v>
      </c>
      <c r="CZ101" s="33">
        <v>0</v>
      </c>
      <c r="DA101" s="33">
        <v>0</v>
      </c>
      <c r="DB101" s="33">
        <v>0</v>
      </c>
      <c r="DC101" s="33">
        <v>0</v>
      </c>
      <c r="DD101" s="33">
        <v>0</v>
      </c>
      <c r="DE101" s="33">
        <v>0</v>
      </c>
    </row>
    <row r="102" spans="1:109" ht="15" thickBot="1" x14ac:dyDescent="0.4">
      <c r="A102" s="226">
        <v>2032</v>
      </c>
      <c r="B102" s="227">
        <v>48244</v>
      </c>
      <c r="C102" s="213">
        <v>464845166.505054</v>
      </c>
      <c r="D102" s="214">
        <v>240159237.61709201</v>
      </c>
      <c r="E102" s="214">
        <v>224685928.88796198</v>
      </c>
      <c r="F102" s="191">
        <v>281834537.82230997</v>
      </c>
      <c r="G102" s="191">
        <v>123485287.03025199</v>
      </c>
      <c r="H102" s="191">
        <v>158349250.79205799</v>
      </c>
      <c r="I102" s="214">
        <v>0</v>
      </c>
      <c r="J102" s="214">
        <v>0</v>
      </c>
      <c r="K102" s="214">
        <v>0</v>
      </c>
      <c r="L102" s="215">
        <v>0</v>
      </c>
      <c r="M102" s="215">
        <v>0</v>
      </c>
      <c r="N102" s="215">
        <v>0</v>
      </c>
      <c r="O102" s="193">
        <v>4954315.2815375598</v>
      </c>
      <c r="P102" s="193">
        <v>2761869.5164422798</v>
      </c>
      <c r="Q102" s="193">
        <v>2192445.76509528</v>
      </c>
      <c r="R102" s="216">
        <v>0</v>
      </c>
      <c r="S102" s="216">
        <v>0</v>
      </c>
      <c r="T102" s="216">
        <v>0</v>
      </c>
      <c r="U102" s="217">
        <v>0</v>
      </c>
      <c r="V102" s="217">
        <v>0</v>
      </c>
      <c r="W102" s="217">
        <v>0</v>
      </c>
      <c r="X102" s="214">
        <v>0</v>
      </c>
      <c r="Y102" s="214">
        <v>0</v>
      </c>
      <c r="Z102" s="214">
        <v>0</v>
      </c>
      <c r="AA102" s="218">
        <v>3662435.2013891554</v>
      </c>
      <c r="AB102" s="218">
        <v>196801.07522886893</v>
      </c>
      <c r="AC102" s="218">
        <v>3465634.1261602864</v>
      </c>
      <c r="AD102" s="193">
        <v>0</v>
      </c>
      <c r="AE102" s="193">
        <v>0</v>
      </c>
      <c r="AF102" s="193">
        <v>0</v>
      </c>
      <c r="AG102" s="214">
        <v>0</v>
      </c>
      <c r="AH102" s="214">
        <v>0</v>
      </c>
      <c r="AI102" s="214">
        <v>0</v>
      </c>
      <c r="AJ102" s="191">
        <v>0</v>
      </c>
      <c r="AK102" s="191">
        <v>0</v>
      </c>
      <c r="AL102" s="191">
        <v>0</v>
      </c>
      <c r="AM102" s="215">
        <v>158742.504082514</v>
      </c>
      <c r="AN102" s="215">
        <v>158742.504082514</v>
      </c>
      <c r="AO102" s="215">
        <v>0</v>
      </c>
      <c r="AP102" s="193">
        <v>270908.34339149302</v>
      </c>
      <c r="AQ102" s="193">
        <v>270908.34339149302</v>
      </c>
      <c r="AR102" s="193">
        <v>0</v>
      </c>
      <c r="AS102" s="216">
        <v>2330790.1070360499</v>
      </c>
      <c r="AT102" s="216">
        <v>2330790.1070360499</v>
      </c>
      <c r="AU102" s="216">
        <v>0</v>
      </c>
      <c r="AV102" s="217">
        <v>0</v>
      </c>
      <c r="AW102" s="217">
        <v>0</v>
      </c>
      <c r="AX102" s="217">
        <v>0</v>
      </c>
      <c r="AY102" s="214">
        <v>0</v>
      </c>
      <c r="AZ102" s="214">
        <v>0</v>
      </c>
      <c r="BA102" s="214">
        <v>0</v>
      </c>
      <c r="BB102" s="218">
        <v>0</v>
      </c>
      <c r="BC102" s="218">
        <v>0</v>
      </c>
      <c r="BD102" s="218">
        <v>0</v>
      </c>
      <c r="BE102" s="214">
        <v>0</v>
      </c>
      <c r="BF102" s="214">
        <v>0</v>
      </c>
      <c r="BG102" s="214">
        <v>0</v>
      </c>
      <c r="BH102" s="191">
        <v>903045.62806144299</v>
      </c>
      <c r="BI102" s="191">
        <v>872049.09713570098</v>
      </c>
      <c r="BJ102" s="191">
        <v>30996.530925742001</v>
      </c>
      <c r="BK102" s="215">
        <v>0</v>
      </c>
      <c r="BL102" s="215">
        <v>0</v>
      </c>
      <c r="BM102" s="215">
        <v>0</v>
      </c>
      <c r="BN102" s="193">
        <v>0</v>
      </c>
      <c r="BO102" s="193">
        <v>0</v>
      </c>
      <c r="BP102" s="193">
        <v>0</v>
      </c>
      <c r="BQ102" s="219">
        <v>758959941.3928622</v>
      </c>
      <c r="BR102" s="219">
        <v>370235685.29066092</v>
      </c>
      <c r="BS102" s="219">
        <v>388724256.10220128</v>
      </c>
      <c r="BT102" s="216">
        <v>0</v>
      </c>
      <c r="BU102" s="216">
        <v>0</v>
      </c>
      <c r="BV102" s="216">
        <v>0</v>
      </c>
      <c r="BW102" s="217">
        <v>0</v>
      </c>
      <c r="BX102" s="217">
        <v>0</v>
      </c>
      <c r="BY102" s="217">
        <v>0</v>
      </c>
      <c r="BZ102" s="214">
        <v>0</v>
      </c>
      <c r="CA102" s="214">
        <v>0</v>
      </c>
      <c r="CB102" s="214">
        <v>0</v>
      </c>
      <c r="CC102" s="214">
        <v>0</v>
      </c>
      <c r="CD102" s="214">
        <v>0</v>
      </c>
      <c r="CE102" s="214">
        <v>0</v>
      </c>
      <c r="CF102" s="214">
        <v>0</v>
      </c>
      <c r="CG102" s="214">
        <v>0</v>
      </c>
      <c r="CH102" s="214">
        <v>0</v>
      </c>
      <c r="CI102" s="219">
        <v>758959941.3928622</v>
      </c>
      <c r="CJ102" s="219">
        <v>370235685.29066092</v>
      </c>
      <c r="CK102" s="219">
        <v>388724256.10220128</v>
      </c>
      <c r="CL102" s="226"/>
      <c r="CM102" s="228">
        <v>0</v>
      </c>
      <c r="CN102" s="226"/>
      <c r="CO102" s="226"/>
      <c r="CP102" s="229">
        <v>8616750.4829267152</v>
      </c>
      <c r="CQ102" s="229">
        <v>2958670.5916711488</v>
      </c>
      <c r="CR102" s="229">
        <v>5658079.8912555669</v>
      </c>
      <c r="CS102" s="226"/>
      <c r="CT102" s="229">
        <v>747582749.95542538</v>
      </c>
      <c r="CU102" s="229">
        <v>364516573.74447972</v>
      </c>
      <c r="CV102" s="229">
        <v>383066176.21094573</v>
      </c>
      <c r="CW102" s="226"/>
      <c r="CX102" s="228">
        <v>5890881794.0499992</v>
      </c>
      <c r="CY102" s="33">
        <v>0</v>
      </c>
      <c r="CZ102" s="33">
        <v>0</v>
      </c>
      <c r="DA102" s="33">
        <v>0</v>
      </c>
      <c r="DB102" s="33">
        <v>0</v>
      </c>
      <c r="DC102" s="33">
        <v>0</v>
      </c>
      <c r="DD102" s="33">
        <v>0</v>
      </c>
      <c r="DE102" s="33">
        <v>0</v>
      </c>
    </row>
    <row r="103" spans="1:109" x14ac:dyDescent="0.35">
      <c r="A103">
        <v>2032</v>
      </c>
      <c r="B103" s="1">
        <v>48273</v>
      </c>
      <c r="C103" s="213">
        <v>466111780.62464601</v>
      </c>
      <c r="D103" s="214">
        <v>241553975.19806299</v>
      </c>
      <c r="E103" s="214">
        <v>224557805.42658302</v>
      </c>
      <c r="F103" s="191">
        <v>282511793.070153</v>
      </c>
      <c r="G103" s="191">
        <v>124184571.07517</v>
      </c>
      <c r="H103" s="191">
        <v>158327221.99498302</v>
      </c>
      <c r="I103" s="214">
        <v>0</v>
      </c>
      <c r="J103" s="214">
        <v>0</v>
      </c>
      <c r="K103" s="214">
        <v>0</v>
      </c>
      <c r="L103" s="215">
        <v>0</v>
      </c>
      <c r="M103" s="215">
        <v>0</v>
      </c>
      <c r="N103" s="215">
        <v>0</v>
      </c>
      <c r="O103" s="193">
        <v>5008364.2338479599</v>
      </c>
      <c r="P103" s="193">
        <v>2761869.5164422798</v>
      </c>
      <c r="Q103" s="193">
        <v>2246494.7174056801</v>
      </c>
      <c r="R103" s="216">
        <v>0</v>
      </c>
      <c r="S103" s="216">
        <v>0</v>
      </c>
      <c r="T103" s="216">
        <v>0</v>
      </c>
      <c r="U103" s="217">
        <v>0</v>
      </c>
      <c r="V103" s="217">
        <v>0</v>
      </c>
      <c r="W103" s="217">
        <v>0</v>
      </c>
      <c r="X103" s="214">
        <v>0</v>
      </c>
      <c r="Y103" s="214">
        <v>0</v>
      </c>
      <c r="Z103" s="214">
        <v>0</v>
      </c>
      <c r="AA103" s="218">
        <v>3667992.8202153957</v>
      </c>
      <c r="AB103" s="218">
        <v>197041.03820761672</v>
      </c>
      <c r="AC103" s="218">
        <v>3470951.782007779</v>
      </c>
      <c r="AD103" s="193">
        <v>0</v>
      </c>
      <c r="AE103" s="193">
        <v>0</v>
      </c>
      <c r="AF103" s="193">
        <v>0</v>
      </c>
      <c r="AG103" s="214">
        <v>0</v>
      </c>
      <c r="AH103" s="214">
        <v>0</v>
      </c>
      <c r="AI103" s="214">
        <v>0</v>
      </c>
      <c r="AJ103" s="191">
        <v>0</v>
      </c>
      <c r="AK103" s="191">
        <v>0</v>
      </c>
      <c r="AL103" s="191">
        <v>0</v>
      </c>
      <c r="AM103" s="215">
        <v>159191.538579213</v>
      </c>
      <c r="AN103" s="215">
        <v>159191.538579213</v>
      </c>
      <c r="AO103" s="215">
        <v>0</v>
      </c>
      <c r="AP103" s="193">
        <v>271667.42781075899</v>
      </c>
      <c r="AQ103" s="193">
        <v>271667.42781075899</v>
      </c>
      <c r="AR103" s="193">
        <v>0</v>
      </c>
      <c r="AS103" s="216">
        <v>2330790.1070360499</v>
      </c>
      <c r="AT103" s="216">
        <v>2330790.1070360499</v>
      </c>
      <c r="AU103" s="216">
        <v>0</v>
      </c>
      <c r="AV103" s="217">
        <v>9107165.52982416</v>
      </c>
      <c r="AW103" s="217">
        <v>7041203.4808325004</v>
      </c>
      <c r="AX103" s="217">
        <v>2065962.0489916597</v>
      </c>
      <c r="AY103" s="214">
        <v>0</v>
      </c>
      <c r="AZ103" s="214">
        <v>0</v>
      </c>
      <c r="BA103" s="214">
        <v>0</v>
      </c>
      <c r="BB103" s="218">
        <v>0</v>
      </c>
      <c r="BC103" s="218">
        <v>0</v>
      </c>
      <c r="BD103" s="218">
        <v>0</v>
      </c>
      <c r="BE103" s="214">
        <v>0</v>
      </c>
      <c r="BF103" s="214">
        <v>0</v>
      </c>
      <c r="BG103" s="214">
        <v>0</v>
      </c>
      <c r="BH103" s="191">
        <v>904043.80520101101</v>
      </c>
      <c r="BI103" s="191">
        <v>877219.47579572198</v>
      </c>
      <c r="BJ103" s="191">
        <v>26824.329405289027</v>
      </c>
      <c r="BK103" s="215">
        <v>0</v>
      </c>
      <c r="BL103" s="215">
        <v>0</v>
      </c>
      <c r="BM103" s="215">
        <v>0</v>
      </c>
      <c r="BN103" s="193">
        <v>100759871.316035</v>
      </c>
      <c r="BO103" s="193">
        <v>62970983.135977797</v>
      </c>
      <c r="BP103" s="193">
        <v>37788888.180057205</v>
      </c>
      <c r="BQ103" s="219">
        <v>870832660.4733485</v>
      </c>
      <c r="BR103" s="219">
        <v>442348511.99391502</v>
      </c>
      <c r="BS103" s="219">
        <v>428484148.47943366</v>
      </c>
      <c r="BT103" s="216">
        <v>0</v>
      </c>
      <c r="BU103" s="216">
        <v>0</v>
      </c>
      <c r="BV103" s="216">
        <v>0</v>
      </c>
      <c r="BW103" s="217">
        <v>0</v>
      </c>
      <c r="BX103" s="217">
        <v>0</v>
      </c>
      <c r="BY103" s="217">
        <v>0</v>
      </c>
      <c r="BZ103" s="214">
        <v>0</v>
      </c>
      <c r="CA103" s="214">
        <v>0</v>
      </c>
      <c r="CB103" s="214">
        <v>0</v>
      </c>
      <c r="CC103" s="214">
        <v>0</v>
      </c>
      <c r="CD103" s="214">
        <v>0</v>
      </c>
      <c r="CE103" s="214">
        <v>0</v>
      </c>
      <c r="CF103" s="214">
        <v>0</v>
      </c>
      <c r="CG103" s="214">
        <v>0</v>
      </c>
      <c r="CH103" s="214">
        <v>0</v>
      </c>
      <c r="CI103" s="219">
        <v>870832660.4733485</v>
      </c>
      <c r="CJ103" s="219">
        <v>442348511.99391502</v>
      </c>
      <c r="CK103" s="219">
        <v>428484148.47943366</v>
      </c>
      <c r="CM103" s="221">
        <v>0</v>
      </c>
      <c r="CP103" s="230">
        <v>8676357.0540633556</v>
      </c>
      <c r="CQ103" s="230">
        <v>2958910.5546498965</v>
      </c>
      <c r="CR103" s="230">
        <v>5717446.4994134586</v>
      </c>
      <c r="CT103" s="230">
        <v>859394654.34585917</v>
      </c>
      <c r="CU103" s="230">
        <v>436627952.36583906</v>
      </c>
      <c r="CV103" s="230">
        <v>422766701.98002023</v>
      </c>
      <c r="CX103" s="221">
        <v>5897150160.75</v>
      </c>
      <c r="CY103" s="33">
        <v>0</v>
      </c>
      <c r="CZ103" s="33">
        <v>0</v>
      </c>
      <c r="DA103" s="33">
        <v>0</v>
      </c>
      <c r="DB103" s="33">
        <v>0</v>
      </c>
      <c r="DC103" s="33">
        <v>0</v>
      </c>
      <c r="DD103" s="33">
        <v>0</v>
      </c>
      <c r="DE103" s="33">
        <v>0</v>
      </c>
    </row>
    <row r="104" spans="1:109" x14ac:dyDescent="0.35">
      <c r="A104">
        <v>2032</v>
      </c>
      <c r="B104" s="1">
        <v>48304</v>
      </c>
      <c r="C104" s="213">
        <v>467152325.57060403</v>
      </c>
      <c r="D104" s="214">
        <v>242956812.79184899</v>
      </c>
      <c r="E104" s="214">
        <v>224195512.77875504</v>
      </c>
      <c r="F104" s="191">
        <v>283190567.33861202</v>
      </c>
      <c r="G104" s="191">
        <v>124887764.017037</v>
      </c>
      <c r="H104" s="191">
        <v>158302803.32157502</v>
      </c>
      <c r="I104" s="214">
        <v>0</v>
      </c>
      <c r="J104" s="214">
        <v>0</v>
      </c>
      <c r="K104" s="214">
        <v>0</v>
      </c>
      <c r="L104" s="215">
        <v>0</v>
      </c>
      <c r="M104" s="215">
        <v>0</v>
      </c>
      <c r="N104" s="215">
        <v>0</v>
      </c>
      <c r="O104" s="193">
        <v>4712028.8245180203</v>
      </c>
      <c r="P104" s="193">
        <v>2761869.5164422798</v>
      </c>
      <c r="Q104" s="193">
        <v>1950159.3080757405</v>
      </c>
      <c r="R104" s="216">
        <v>29222686.114367101</v>
      </c>
      <c r="S104" s="216">
        <v>28199155.771499999</v>
      </c>
      <c r="T104" s="216">
        <v>1023530.3428671025</v>
      </c>
      <c r="U104" s="217">
        <v>42344703.040120102</v>
      </c>
      <c r="V104" s="217">
        <v>39478818.0801</v>
      </c>
      <c r="W104" s="217">
        <v>2865884.9600201026</v>
      </c>
      <c r="X104" s="214">
        <v>0</v>
      </c>
      <c r="Y104" s="214">
        <v>0</v>
      </c>
      <c r="Z104" s="214">
        <v>0</v>
      </c>
      <c r="AA104" s="218">
        <v>3449166.2469486501</v>
      </c>
      <c r="AB104" s="218">
        <v>197281.29377741407</v>
      </c>
      <c r="AC104" s="218">
        <v>3251884.953171236</v>
      </c>
      <c r="AD104" s="193">
        <v>53115118.6718418</v>
      </c>
      <c r="AE104" s="193">
        <v>39478818.0801</v>
      </c>
      <c r="AF104" s="193">
        <v>13636300.5917418</v>
      </c>
      <c r="AG104" s="214">
        <v>0</v>
      </c>
      <c r="AH104" s="214">
        <v>0</v>
      </c>
      <c r="AI104" s="214">
        <v>0</v>
      </c>
      <c r="AJ104" s="191">
        <v>0</v>
      </c>
      <c r="AK104" s="191">
        <v>0</v>
      </c>
      <c r="AL104" s="191">
        <v>0</v>
      </c>
      <c r="AM104" s="215">
        <v>159740.73444154899</v>
      </c>
      <c r="AN104" s="215">
        <v>159740.73444154899</v>
      </c>
      <c r="AO104" s="215">
        <v>0</v>
      </c>
      <c r="AP104" s="193">
        <v>272595.83314551302</v>
      </c>
      <c r="AQ104" s="193">
        <v>272595.83314551302</v>
      </c>
      <c r="AR104" s="193">
        <v>0</v>
      </c>
      <c r="AS104" s="216">
        <v>2330790.1070360499</v>
      </c>
      <c r="AT104" s="216">
        <v>2330790.1070360499</v>
      </c>
      <c r="AU104" s="216">
        <v>0</v>
      </c>
      <c r="AV104" s="217">
        <v>0</v>
      </c>
      <c r="AW104" s="217">
        <v>0</v>
      </c>
      <c r="AX104" s="217">
        <v>0</v>
      </c>
      <c r="AY104" s="214">
        <v>0</v>
      </c>
      <c r="AZ104" s="214">
        <v>0</v>
      </c>
      <c r="BA104" s="214">
        <v>0</v>
      </c>
      <c r="BB104" s="218">
        <v>0</v>
      </c>
      <c r="BC104" s="218">
        <v>0</v>
      </c>
      <c r="BD104" s="218">
        <v>0</v>
      </c>
      <c r="BE104" s="214">
        <v>0</v>
      </c>
      <c r="BF104" s="214">
        <v>0</v>
      </c>
      <c r="BG104" s="214">
        <v>0</v>
      </c>
      <c r="BH104" s="191">
        <v>901301.66592628998</v>
      </c>
      <c r="BI104" s="191">
        <v>882420.50962822698</v>
      </c>
      <c r="BJ104" s="191">
        <v>18881.156298062997</v>
      </c>
      <c r="BK104" s="215">
        <v>0</v>
      </c>
      <c r="BL104" s="215">
        <v>0</v>
      </c>
      <c r="BM104" s="215">
        <v>0</v>
      </c>
      <c r="BN104" s="193">
        <v>0</v>
      </c>
      <c r="BO104" s="193">
        <v>0</v>
      </c>
      <c r="BP104" s="193">
        <v>0</v>
      </c>
      <c r="BQ104" s="219">
        <v>886851024.14756095</v>
      </c>
      <c r="BR104" s="219">
        <v>481606066.73505706</v>
      </c>
      <c r="BS104" s="219">
        <v>405244957.41250408</v>
      </c>
      <c r="BT104" s="216">
        <v>0</v>
      </c>
      <c r="BU104" s="216">
        <v>0</v>
      </c>
      <c r="BV104" s="216">
        <v>0</v>
      </c>
      <c r="BW104" s="217">
        <v>0</v>
      </c>
      <c r="BX104" s="217">
        <v>0</v>
      </c>
      <c r="BY104" s="217">
        <v>0</v>
      </c>
      <c r="BZ104" s="214">
        <v>0</v>
      </c>
      <c r="CA104" s="214">
        <v>0</v>
      </c>
      <c r="CB104" s="214">
        <v>0</v>
      </c>
      <c r="CC104" s="214">
        <v>0</v>
      </c>
      <c r="CD104" s="214">
        <v>0</v>
      </c>
      <c r="CE104" s="214">
        <v>0</v>
      </c>
      <c r="CF104" s="214">
        <v>0</v>
      </c>
      <c r="CG104" s="214">
        <v>0</v>
      </c>
      <c r="CH104" s="214">
        <v>0</v>
      </c>
      <c r="CI104" s="219">
        <v>886851024.14756095</v>
      </c>
      <c r="CJ104" s="219">
        <v>481606066.73505706</v>
      </c>
      <c r="CK104" s="219">
        <v>405244957.41250408</v>
      </c>
      <c r="CM104" s="221">
        <v>0</v>
      </c>
      <c r="CP104" s="219">
        <v>132843702.89779566</v>
      </c>
      <c r="CQ104" s="219">
        <v>110115942.7419197</v>
      </c>
      <c r="CR104" s="219">
        <v>22727760.155875981</v>
      </c>
      <c r="CT104" s="219">
        <v>751244194.57514238</v>
      </c>
      <c r="CU104" s="219">
        <v>368726997.31851423</v>
      </c>
      <c r="CV104" s="219">
        <v>382517197.2566281</v>
      </c>
      <c r="CX104" s="221">
        <v>5840455187.4399996</v>
      </c>
      <c r="CY104" s="33">
        <v>0</v>
      </c>
      <c r="CZ104" s="33">
        <v>0</v>
      </c>
      <c r="DA104" s="33">
        <v>0</v>
      </c>
      <c r="DB104" s="33">
        <v>0</v>
      </c>
      <c r="DC104" s="33">
        <v>0</v>
      </c>
      <c r="DD104" s="33">
        <v>0</v>
      </c>
      <c r="DE104" s="33">
        <v>0</v>
      </c>
    </row>
    <row r="105" spans="1:109" x14ac:dyDescent="0.35">
      <c r="A105">
        <v>2032</v>
      </c>
      <c r="B105" s="1">
        <v>48334</v>
      </c>
      <c r="C105" s="213">
        <v>468430018.39056301</v>
      </c>
      <c r="D105" s="214">
        <v>244367797.439841</v>
      </c>
      <c r="E105" s="214">
        <v>224062220.95072201</v>
      </c>
      <c r="F105" s="191">
        <v>283933341.89935201</v>
      </c>
      <c r="G105" s="191">
        <v>125657366.07147101</v>
      </c>
      <c r="H105" s="191">
        <v>158275975.82788101</v>
      </c>
      <c r="I105" s="214">
        <v>0</v>
      </c>
      <c r="J105" s="214">
        <v>0</v>
      </c>
      <c r="K105" s="214">
        <v>0</v>
      </c>
      <c r="L105" s="215">
        <v>0</v>
      </c>
      <c r="M105" s="215">
        <v>0</v>
      </c>
      <c r="N105" s="215">
        <v>0</v>
      </c>
      <c r="O105" s="193">
        <v>4905230.67485632</v>
      </c>
      <c r="P105" s="193">
        <v>2761869.5164422798</v>
      </c>
      <c r="Q105" s="193">
        <v>2143361.1584140402</v>
      </c>
      <c r="R105" s="216">
        <v>0</v>
      </c>
      <c r="S105" s="216">
        <v>0</v>
      </c>
      <c r="T105" s="216">
        <v>0</v>
      </c>
      <c r="U105" s="217">
        <v>0</v>
      </c>
      <c r="V105" s="217">
        <v>0</v>
      </c>
      <c r="W105" s="217">
        <v>0</v>
      </c>
      <c r="X105" s="214">
        <v>0</v>
      </c>
      <c r="Y105" s="214">
        <v>0</v>
      </c>
      <c r="Z105" s="214">
        <v>0</v>
      </c>
      <c r="AA105" s="218">
        <v>3678726.036287033</v>
      </c>
      <c r="AB105" s="218">
        <v>197521.84229498697</v>
      </c>
      <c r="AC105" s="218">
        <v>3481204.1939920462</v>
      </c>
      <c r="AD105" s="193">
        <v>0</v>
      </c>
      <c r="AE105" s="193">
        <v>0</v>
      </c>
      <c r="AF105" s="193">
        <v>0</v>
      </c>
      <c r="AG105" s="214">
        <v>0</v>
      </c>
      <c r="AH105" s="214">
        <v>0</v>
      </c>
      <c r="AI105" s="214">
        <v>0</v>
      </c>
      <c r="AJ105" s="191">
        <v>0</v>
      </c>
      <c r="AK105" s="191">
        <v>0</v>
      </c>
      <c r="AL105" s="191">
        <v>0</v>
      </c>
      <c r="AM105" s="215">
        <v>160264.87711624699</v>
      </c>
      <c r="AN105" s="215">
        <v>160264.87711624699</v>
      </c>
      <c r="AO105" s="215">
        <v>0</v>
      </c>
      <c r="AP105" s="193">
        <v>273481.88653508603</v>
      </c>
      <c r="AQ105" s="193">
        <v>273481.88653508603</v>
      </c>
      <c r="AR105" s="193">
        <v>0</v>
      </c>
      <c r="AS105" s="216">
        <v>2330790.1070360499</v>
      </c>
      <c r="AT105" s="216">
        <v>2330790.1070360499</v>
      </c>
      <c r="AU105" s="216">
        <v>0</v>
      </c>
      <c r="AV105" s="217">
        <v>0</v>
      </c>
      <c r="AW105" s="217">
        <v>0</v>
      </c>
      <c r="AX105" s="217">
        <v>0</v>
      </c>
      <c r="AY105" s="214">
        <v>0</v>
      </c>
      <c r="AZ105" s="214">
        <v>0</v>
      </c>
      <c r="BA105" s="214">
        <v>0</v>
      </c>
      <c r="BB105" s="218">
        <v>12800027.027094999</v>
      </c>
      <c r="BC105" s="218">
        <v>8470061.8479839992</v>
      </c>
      <c r="BD105" s="218">
        <v>4329965.1791110002</v>
      </c>
      <c r="BE105" s="214">
        <v>0</v>
      </c>
      <c r="BF105" s="214">
        <v>0</v>
      </c>
      <c r="BG105" s="214">
        <v>0</v>
      </c>
      <c r="BH105" s="191">
        <v>903423.67912159103</v>
      </c>
      <c r="BI105" s="191">
        <v>887648.18296837597</v>
      </c>
      <c r="BJ105" s="191">
        <v>15775.496153215063</v>
      </c>
      <c r="BK105" s="215">
        <v>0</v>
      </c>
      <c r="BL105" s="215">
        <v>0</v>
      </c>
      <c r="BM105" s="215">
        <v>0</v>
      </c>
      <c r="BN105" s="193">
        <v>0</v>
      </c>
      <c r="BO105" s="193">
        <v>0</v>
      </c>
      <c r="BP105" s="193">
        <v>0</v>
      </c>
      <c r="BQ105" s="219">
        <v>777415304.57796228</v>
      </c>
      <c r="BR105" s="219">
        <v>385106801.77168912</v>
      </c>
      <c r="BS105" s="219">
        <v>392308502.80627334</v>
      </c>
      <c r="BT105" s="216">
        <v>0</v>
      </c>
      <c r="BU105" s="216">
        <v>0</v>
      </c>
      <c r="BV105" s="216">
        <v>0</v>
      </c>
      <c r="BW105" s="217">
        <v>0</v>
      </c>
      <c r="BX105" s="217">
        <v>0</v>
      </c>
      <c r="BY105" s="217">
        <v>0</v>
      </c>
      <c r="BZ105" s="214">
        <v>0</v>
      </c>
      <c r="CA105" s="214">
        <v>0</v>
      </c>
      <c r="CB105" s="214">
        <v>0</v>
      </c>
      <c r="CC105" s="214">
        <v>0</v>
      </c>
      <c r="CD105" s="214">
        <v>0</v>
      </c>
      <c r="CE105" s="214">
        <v>0</v>
      </c>
      <c r="CF105" s="214">
        <v>0</v>
      </c>
      <c r="CG105" s="214">
        <v>0</v>
      </c>
      <c r="CH105" s="214">
        <v>0</v>
      </c>
      <c r="CI105" s="219">
        <v>777415304.57796228</v>
      </c>
      <c r="CJ105" s="219">
        <v>385106801.77168912</v>
      </c>
      <c r="CK105" s="219">
        <v>392308502.80627334</v>
      </c>
      <c r="CM105" s="221">
        <v>0</v>
      </c>
      <c r="CP105" s="219">
        <v>8583956.7111433521</v>
      </c>
      <c r="CQ105" s="219">
        <v>2959391.3587372666</v>
      </c>
      <c r="CR105" s="219">
        <v>5624565.3524060864</v>
      </c>
      <c r="CT105" s="219">
        <v>766066810.99613166</v>
      </c>
      <c r="CU105" s="219">
        <v>379382873.5422644</v>
      </c>
      <c r="CV105" s="219">
        <v>386683937.45386726</v>
      </c>
      <c r="CX105" s="221">
        <v>5846662068.1199999</v>
      </c>
      <c r="CY105" s="33">
        <v>0</v>
      </c>
      <c r="CZ105" s="33">
        <v>0</v>
      </c>
      <c r="DA105" s="33">
        <v>0</v>
      </c>
      <c r="DB105" s="33">
        <v>0</v>
      </c>
      <c r="DC105" s="33">
        <v>0</v>
      </c>
      <c r="DD105" s="33">
        <v>0</v>
      </c>
      <c r="DE105" s="33">
        <v>0</v>
      </c>
    </row>
    <row r="106" spans="1:109" x14ac:dyDescent="0.35">
      <c r="A106">
        <v>2032</v>
      </c>
      <c r="B106" s="1">
        <v>48365</v>
      </c>
      <c r="C106" s="213">
        <v>469471006.02883703</v>
      </c>
      <c r="D106" s="214">
        <v>245786976.45647901</v>
      </c>
      <c r="E106" s="214">
        <v>223684029.57235801</v>
      </c>
      <c r="F106" s="191">
        <v>284615703.88361901</v>
      </c>
      <c r="G106" s="191">
        <v>126369192.208059</v>
      </c>
      <c r="H106" s="191">
        <v>158246511.67556</v>
      </c>
      <c r="I106" s="214">
        <v>0</v>
      </c>
      <c r="J106" s="214">
        <v>0</v>
      </c>
      <c r="K106" s="214">
        <v>0</v>
      </c>
      <c r="L106" s="215">
        <v>0</v>
      </c>
      <c r="M106" s="215">
        <v>0</v>
      </c>
      <c r="N106" s="215">
        <v>0</v>
      </c>
      <c r="O106" s="193">
        <v>4957691.4206742803</v>
      </c>
      <c r="P106" s="193">
        <v>2761869.5164422798</v>
      </c>
      <c r="Q106" s="193">
        <v>2195821.9042320005</v>
      </c>
      <c r="R106" s="216">
        <v>0</v>
      </c>
      <c r="S106" s="216">
        <v>0</v>
      </c>
      <c r="T106" s="216">
        <v>0</v>
      </c>
      <c r="U106" s="217">
        <v>0</v>
      </c>
      <c r="V106" s="217">
        <v>0</v>
      </c>
      <c r="W106" s="217">
        <v>0</v>
      </c>
      <c r="X106" s="214">
        <v>54855706.175297</v>
      </c>
      <c r="Y106" s="214">
        <v>40243658.494061701</v>
      </c>
      <c r="Z106" s="214">
        <v>14612047.681235299</v>
      </c>
      <c r="AA106" s="218">
        <v>3571628.9281805293</v>
      </c>
      <c r="AB106" s="218">
        <v>197762.68411755114</v>
      </c>
      <c r="AC106" s="218">
        <v>3373866.2440629783</v>
      </c>
      <c r="AD106" s="193">
        <v>0</v>
      </c>
      <c r="AE106" s="193">
        <v>0</v>
      </c>
      <c r="AF106" s="193">
        <v>0</v>
      </c>
      <c r="AG106" s="214">
        <v>0</v>
      </c>
      <c r="AH106" s="214">
        <v>0</v>
      </c>
      <c r="AI106" s="214">
        <v>0</v>
      </c>
      <c r="AJ106" s="191">
        <v>0</v>
      </c>
      <c r="AK106" s="191">
        <v>0</v>
      </c>
      <c r="AL106" s="191">
        <v>0</v>
      </c>
      <c r="AM106" s="215">
        <v>160763.97516942301</v>
      </c>
      <c r="AN106" s="215">
        <v>160763.97516942301</v>
      </c>
      <c r="AO106" s="215">
        <v>0</v>
      </c>
      <c r="AP106" s="193">
        <v>274325.60246033798</v>
      </c>
      <c r="AQ106" s="193">
        <v>274325.60246033798</v>
      </c>
      <c r="AR106" s="193">
        <v>0</v>
      </c>
      <c r="AS106" s="216">
        <v>2330790.1070360499</v>
      </c>
      <c r="AT106" s="216">
        <v>2330790.1070360499</v>
      </c>
      <c r="AU106" s="216">
        <v>0</v>
      </c>
      <c r="AV106" s="217">
        <v>0</v>
      </c>
      <c r="AW106" s="217">
        <v>0</v>
      </c>
      <c r="AX106" s="217">
        <v>0</v>
      </c>
      <c r="AY106" s="214">
        <v>0</v>
      </c>
      <c r="AZ106" s="214">
        <v>0</v>
      </c>
      <c r="BA106" s="214">
        <v>0</v>
      </c>
      <c r="BB106" s="218">
        <v>0</v>
      </c>
      <c r="BC106" s="218">
        <v>0</v>
      </c>
      <c r="BD106" s="218">
        <v>0</v>
      </c>
      <c r="BE106" s="214">
        <v>0</v>
      </c>
      <c r="BF106" s="214">
        <v>0</v>
      </c>
      <c r="BG106" s="214">
        <v>0</v>
      </c>
      <c r="BH106" s="191">
        <v>903828.43829344702</v>
      </c>
      <c r="BI106" s="191">
        <v>892906.82631460798</v>
      </c>
      <c r="BJ106" s="191">
        <v>10921.611978839035</v>
      </c>
      <c r="BK106" s="215">
        <v>0</v>
      </c>
      <c r="BL106" s="215">
        <v>0</v>
      </c>
      <c r="BM106" s="215">
        <v>0</v>
      </c>
      <c r="BN106" s="193">
        <v>0</v>
      </c>
      <c r="BO106" s="193">
        <v>0</v>
      </c>
      <c r="BP106" s="193">
        <v>0</v>
      </c>
      <c r="BQ106" s="219">
        <v>821141444.55956721</v>
      </c>
      <c r="BR106" s="219">
        <v>419018245.87014002</v>
      </c>
      <c r="BS106" s="219">
        <v>402123198.68942714</v>
      </c>
      <c r="BT106" s="216">
        <v>0</v>
      </c>
      <c r="BU106" s="216">
        <v>0</v>
      </c>
      <c r="BV106" s="216">
        <v>0</v>
      </c>
      <c r="BW106" s="217">
        <v>0</v>
      </c>
      <c r="BX106" s="217">
        <v>0</v>
      </c>
      <c r="BY106" s="217">
        <v>0</v>
      </c>
      <c r="BZ106" s="214">
        <v>0</v>
      </c>
      <c r="CA106" s="214">
        <v>0</v>
      </c>
      <c r="CB106" s="214">
        <v>0</v>
      </c>
      <c r="CC106" s="214">
        <v>0</v>
      </c>
      <c r="CD106" s="214">
        <v>0</v>
      </c>
      <c r="CE106" s="214">
        <v>0</v>
      </c>
      <c r="CF106" s="214">
        <v>0</v>
      </c>
      <c r="CG106" s="214">
        <v>0</v>
      </c>
      <c r="CH106" s="214">
        <v>0</v>
      </c>
      <c r="CI106" s="219">
        <v>821141444.55956721</v>
      </c>
      <c r="CJ106" s="219">
        <v>419018245.87014002</v>
      </c>
      <c r="CK106" s="219">
        <v>402123198.68942714</v>
      </c>
      <c r="CM106" s="221">
        <v>0</v>
      </c>
      <c r="CP106" s="219">
        <v>63385026.52415181</v>
      </c>
      <c r="CQ106" s="219">
        <v>43203290.694621526</v>
      </c>
      <c r="CR106" s="219">
        <v>20181735.829530276</v>
      </c>
      <c r="CT106" s="219">
        <v>754990538.35074949</v>
      </c>
      <c r="CU106" s="219">
        <v>373049075.49085265</v>
      </c>
      <c r="CV106" s="219">
        <v>381941462.85989684</v>
      </c>
      <c r="CX106" s="221">
        <v>5844406455.0900002</v>
      </c>
      <c r="CY106" s="33">
        <v>0</v>
      </c>
      <c r="CZ106" s="33">
        <v>0</v>
      </c>
      <c r="DA106" s="33">
        <v>0</v>
      </c>
      <c r="DB106" s="33">
        <v>0</v>
      </c>
      <c r="DC106" s="33">
        <v>0</v>
      </c>
      <c r="DD106" s="33">
        <v>0</v>
      </c>
      <c r="DE106" s="33">
        <v>0</v>
      </c>
    </row>
    <row r="107" spans="1:109" x14ac:dyDescent="0.35">
      <c r="A107">
        <v>2032</v>
      </c>
      <c r="B107" s="1">
        <v>48395</v>
      </c>
      <c r="C107" s="213">
        <v>470755433.391146</v>
      </c>
      <c r="D107" s="214">
        <v>247214397.430935</v>
      </c>
      <c r="E107" s="214">
        <v>223541035.96021101</v>
      </c>
      <c r="F107" s="191">
        <v>285330986.51154703</v>
      </c>
      <c r="G107" s="191">
        <v>127116389.076098</v>
      </c>
      <c r="H107" s="191">
        <v>158214597.43544903</v>
      </c>
      <c r="I107" s="214">
        <v>0</v>
      </c>
      <c r="J107" s="214">
        <v>0</v>
      </c>
      <c r="K107" s="214">
        <v>0</v>
      </c>
      <c r="L107" s="215">
        <v>0</v>
      </c>
      <c r="M107" s="215">
        <v>0</v>
      </c>
      <c r="N107" s="215">
        <v>0</v>
      </c>
      <c r="O107" s="193">
        <v>4735960.8757692901</v>
      </c>
      <c r="P107" s="193">
        <v>2761869.5164422798</v>
      </c>
      <c r="Q107" s="193">
        <v>1974091.3593270103</v>
      </c>
      <c r="R107" s="216">
        <v>0</v>
      </c>
      <c r="S107" s="216">
        <v>0</v>
      </c>
      <c r="T107" s="216">
        <v>0</v>
      </c>
      <c r="U107" s="217">
        <v>0</v>
      </c>
      <c r="V107" s="217">
        <v>0</v>
      </c>
      <c r="W107" s="217">
        <v>0</v>
      </c>
      <c r="X107" s="214">
        <v>0</v>
      </c>
      <c r="Y107" s="214">
        <v>0</v>
      </c>
      <c r="Z107" s="214">
        <v>0</v>
      </c>
      <c r="AA107" s="218">
        <v>3689421.6590022189</v>
      </c>
      <c r="AB107" s="218">
        <v>198003.81960277708</v>
      </c>
      <c r="AC107" s="218">
        <v>3491417.8393994416</v>
      </c>
      <c r="AD107" s="193">
        <v>0</v>
      </c>
      <c r="AE107" s="193">
        <v>0</v>
      </c>
      <c r="AF107" s="193">
        <v>0</v>
      </c>
      <c r="AG107" s="214">
        <v>0</v>
      </c>
      <c r="AH107" s="214">
        <v>0</v>
      </c>
      <c r="AI107" s="214">
        <v>0</v>
      </c>
      <c r="AJ107" s="191">
        <v>0</v>
      </c>
      <c r="AK107" s="191">
        <v>0</v>
      </c>
      <c r="AL107" s="191">
        <v>0</v>
      </c>
      <c r="AM107" s="215">
        <v>161313.171031759</v>
      </c>
      <c r="AN107" s="215">
        <v>161313.171031759</v>
      </c>
      <c r="AO107" s="215">
        <v>0</v>
      </c>
      <c r="AP107" s="193">
        <v>275254.00779509201</v>
      </c>
      <c r="AQ107" s="193">
        <v>275254.00779509201</v>
      </c>
      <c r="AR107" s="193">
        <v>0</v>
      </c>
      <c r="AS107" s="216">
        <v>2330790.1070360499</v>
      </c>
      <c r="AT107" s="216">
        <v>2330790.1070360499</v>
      </c>
      <c r="AU107" s="216">
        <v>0</v>
      </c>
      <c r="AV107" s="217">
        <v>0</v>
      </c>
      <c r="AW107" s="217">
        <v>0</v>
      </c>
      <c r="AX107" s="217">
        <v>0</v>
      </c>
      <c r="AY107" s="214">
        <v>0</v>
      </c>
      <c r="AZ107" s="214">
        <v>0</v>
      </c>
      <c r="BA107" s="214">
        <v>0</v>
      </c>
      <c r="BB107" s="218">
        <v>0</v>
      </c>
      <c r="BC107" s="218">
        <v>0</v>
      </c>
      <c r="BD107" s="218">
        <v>0</v>
      </c>
      <c r="BE107" s="214">
        <v>0</v>
      </c>
      <c r="BF107" s="214">
        <v>0</v>
      </c>
      <c r="BG107" s="214">
        <v>0</v>
      </c>
      <c r="BH107" s="191">
        <v>903173.37283695501</v>
      </c>
      <c r="BI107" s="191">
        <v>898196.62314075802</v>
      </c>
      <c r="BJ107" s="191">
        <v>4976.7496961969882</v>
      </c>
      <c r="BK107" s="215">
        <v>0</v>
      </c>
      <c r="BL107" s="215">
        <v>0</v>
      </c>
      <c r="BM107" s="215">
        <v>0</v>
      </c>
      <c r="BN107" s="193">
        <v>0</v>
      </c>
      <c r="BO107" s="193">
        <v>0</v>
      </c>
      <c r="BP107" s="193">
        <v>0</v>
      </c>
      <c r="BQ107" s="219">
        <v>768182333.09616423</v>
      </c>
      <c r="BR107" s="219">
        <v>380956213.75208175</v>
      </c>
      <c r="BS107" s="219">
        <v>387226119.34408271</v>
      </c>
      <c r="BT107" s="216">
        <v>27533419.551514599</v>
      </c>
      <c r="BU107" s="216">
        <v>16981459.657184999</v>
      </c>
      <c r="BV107" s="216">
        <v>10551959.8943296</v>
      </c>
      <c r="BW107" s="217">
        <v>11522168.158483399</v>
      </c>
      <c r="BX107" s="217">
        <v>7187405.7419443801</v>
      </c>
      <c r="BY107" s="217">
        <v>4334762.416539019</v>
      </c>
      <c r="BZ107" s="214">
        <v>193708302.36499</v>
      </c>
      <c r="CA107" s="214">
        <v>150000000</v>
      </c>
      <c r="CB107" s="214">
        <v>43708302.364989996</v>
      </c>
      <c r="CC107" s="214">
        <v>69116073.620209694</v>
      </c>
      <c r="CD107" s="214">
        <v>31807843.484694399</v>
      </c>
      <c r="CE107" s="214">
        <v>37308230.135515295</v>
      </c>
      <c r="CF107" s="214">
        <v>13766709.7757573</v>
      </c>
      <c r="CG107" s="214">
        <v>8490729.8285924997</v>
      </c>
      <c r="CH107" s="214">
        <v>5275979.9471648</v>
      </c>
      <c r="CI107" s="219">
        <v>1083829006.5671191</v>
      </c>
      <c r="CJ107" s="219">
        <v>595423652.46449804</v>
      </c>
      <c r="CK107" s="219">
        <v>488405354.10262138</v>
      </c>
      <c r="CM107" s="221">
        <v>0</v>
      </c>
      <c r="CP107" s="219">
        <v>8425382.5347715095</v>
      </c>
      <c r="CQ107" s="219">
        <v>2959873.336045057</v>
      </c>
      <c r="CR107" s="219">
        <v>5465509.198726452</v>
      </c>
      <c r="CT107" s="219">
        <v>756989593.27552998</v>
      </c>
      <c r="CU107" s="219">
        <v>375228983.13017374</v>
      </c>
      <c r="CV107" s="219">
        <v>381760610.14535624</v>
      </c>
      <c r="CX107" s="221">
        <v>5850618153.6300001</v>
      </c>
      <c r="CY107" s="33">
        <v>0</v>
      </c>
      <c r="CZ107" s="33">
        <v>0</v>
      </c>
      <c r="DA107" s="33">
        <v>0</v>
      </c>
      <c r="DB107" s="33">
        <v>0</v>
      </c>
      <c r="DC107" s="33">
        <v>0</v>
      </c>
      <c r="DD107" s="33">
        <v>0</v>
      </c>
      <c r="DE107" s="33">
        <v>0</v>
      </c>
    </row>
    <row r="108" spans="1:109" x14ac:dyDescent="0.35">
      <c r="A108">
        <v>2032</v>
      </c>
      <c r="B108" s="1">
        <v>48426</v>
      </c>
      <c r="C108" s="213">
        <v>471801266.28439599</v>
      </c>
      <c r="D108" s="214">
        <v>248650108.228686</v>
      </c>
      <c r="E108" s="214">
        <v>223151158.05570999</v>
      </c>
      <c r="F108" s="191">
        <v>286016678.36543</v>
      </c>
      <c r="G108" s="191">
        <v>127836569.48133001</v>
      </c>
      <c r="H108" s="191">
        <v>158180108.88409999</v>
      </c>
      <c r="I108" s="214">
        <v>0</v>
      </c>
      <c r="J108" s="214">
        <v>0</v>
      </c>
      <c r="K108" s="214">
        <v>0</v>
      </c>
      <c r="L108" s="215">
        <v>0</v>
      </c>
      <c r="M108" s="215">
        <v>0</v>
      </c>
      <c r="N108" s="215">
        <v>0</v>
      </c>
      <c r="O108" s="193">
        <v>4788395.5012457203</v>
      </c>
      <c r="P108" s="193">
        <v>2761869.5164422798</v>
      </c>
      <c r="Q108" s="193">
        <v>2026525.9848034405</v>
      </c>
      <c r="R108" s="216">
        <v>0</v>
      </c>
      <c r="S108" s="216">
        <v>0</v>
      </c>
      <c r="T108" s="216">
        <v>0</v>
      </c>
      <c r="U108" s="217">
        <v>0</v>
      </c>
      <c r="V108" s="217">
        <v>0</v>
      </c>
      <c r="W108" s="217">
        <v>0</v>
      </c>
      <c r="X108" s="214">
        <v>0</v>
      </c>
      <c r="Y108" s="214">
        <v>0</v>
      </c>
      <c r="Z108" s="214">
        <v>0</v>
      </c>
      <c r="AA108" s="218">
        <v>3582008.6715839654</v>
      </c>
      <c r="AB108" s="218">
        <v>198245.2491086853</v>
      </c>
      <c r="AC108" s="218">
        <v>3383763.4224752802</v>
      </c>
      <c r="AD108" s="193">
        <v>0</v>
      </c>
      <c r="AE108" s="193">
        <v>0</v>
      </c>
      <c r="AF108" s="193">
        <v>0</v>
      </c>
      <c r="AG108" s="214">
        <v>0</v>
      </c>
      <c r="AH108" s="214">
        <v>0</v>
      </c>
      <c r="AI108" s="214">
        <v>0</v>
      </c>
      <c r="AJ108" s="191">
        <v>0</v>
      </c>
      <c r="AK108" s="191">
        <v>0</v>
      </c>
      <c r="AL108" s="191">
        <v>0</v>
      </c>
      <c r="AM108" s="215">
        <v>161862.366894095</v>
      </c>
      <c r="AN108" s="215">
        <v>161862.366894095</v>
      </c>
      <c r="AO108" s="215">
        <v>0</v>
      </c>
      <c r="AP108" s="193">
        <v>276182.41312984598</v>
      </c>
      <c r="AQ108" s="193">
        <v>276182.41312984598</v>
      </c>
      <c r="AR108" s="193">
        <v>0</v>
      </c>
      <c r="AS108" s="216">
        <v>2330790.1070360499</v>
      </c>
      <c r="AT108" s="216">
        <v>2330790.1070360499</v>
      </c>
      <c r="AU108" s="216">
        <v>0</v>
      </c>
      <c r="AV108" s="217">
        <v>0</v>
      </c>
      <c r="AW108" s="217">
        <v>0</v>
      </c>
      <c r="AX108" s="217">
        <v>0</v>
      </c>
      <c r="AY108" s="214">
        <v>0</v>
      </c>
      <c r="AZ108" s="214">
        <v>0</v>
      </c>
      <c r="BA108" s="214">
        <v>0</v>
      </c>
      <c r="BB108" s="218">
        <v>0</v>
      </c>
      <c r="BC108" s="218">
        <v>0</v>
      </c>
      <c r="BD108" s="218">
        <v>0</v>
      </c>
      <c r="BE108" s="214">
        <v>0</v>
      </c>
      <c r="BF108" s="214">
        <v>0</v>
      </c>
      <c r="BG108" s="214">
        <v>0</v>
      </c>
      <c r="BH108" s="191">
        <v>0</v>
      </c>
      <c r="BI108" s="191">
        <v>0</v>
      </c>
      <c r="BJ108" s="191">
        <v>0</v>
      </c>
      <c r="BK108" s="215">
        <v>0</v>
      </c>
      <c r="BL108" s="215">
        <v>0</v>
      </c>
      <c r="BM108" s="215">
        <v>0</v>
      </c>
      <c r="BN108" s="193">
        <v>0</v>
      </c>
      <c r="BO108" s="193">
        <v>0</v>
      </c>
      <c r="BP108" s="193">
        <v>0</v>
      </c>
      <c r="BQ108" s="219">
        <v>768957183.70971572</v>
      </c>
      <c r="BR108" s="219">
        <v>382215627.36262697</v>
      </c>
      <c r="BS108" s="219">
        <v>386741556.34708869</v>
      </c>
      <c r="BT108" s="216">
        <v>0</v>
      </c>
      <c r="BU108" s="216">
        <v>0</v>
      </c>
      <c r="BV108" s="216">
        <v>0</v>
      </c>
      <c r="BW108" s="217">
        <v>0</v>
      </c>
      <c r="BX108" s="217">
        <v>0</v>
      </c>
      <c r="BY108" s="217">
        <v>0</v>
      </c>
      <c r="BZ108" s="214">
        <v>0</v>
      </c>
      <c r="CA108" s="214">
        <v>0</v>
      </c>
      <c r="CB108" s="214">
        <v>0</v>
      </c>
      <c r="CC108" s="214">
        <v>0</v>
      </c>
      <c r="CD108" s="214">
        <v>0</v>
      </c>
      <c r="CE108" s="214">
        <v>0</v>
      </c>
      <c r="CF108" s="214">
        <v>0</v>
      </c>
      <c r="CG108" s="214">
        <v>0</v>
      </c>
      <c r="CH108" s="214">
        <v>0</v>
      </c>
      <c r="CI108" s="219">
        <v>768957183.70971572</v>
      </c>
      <c r="CJ108" s="219">
        <v>382215627.36262697</v>
      </c>
      <c r="CK108" s="219">
        <v>386741556.34708869</v>
      </c>
      <c r="CM108" s="221">
        <v>0</v>
      </c>
      <c r="CP108" s="219">
        <v>8370404.1728296857</v>
      </c>
      <c r="CQ108" s="219">
        <v>2960114.765550965</v>
      </c>
      <c r="CR108" s="219">
        <v>5410289.4072787203</v>
      </c>
      <c r="CT108" s="219">
        <v>757817944.64982605</v>
      </c>
      <c r="CU108" s="219">
        <v>376486677.71001601</v>
      </c>
      <c r="CV108" s="219">
        <v>381331266.93980998</v>
      </c>
      <c r="CX108" s="221">
        <v>5642369987.4499998</v>
      </c>
      <c r="CY108" s="33">
        <v>0</v>
      </c>
      <c r="CZ108" s="33">
        <v>0</v>
      </c>
      <c r="DA108" s="33">
        <v>0</v>
      </c>
      <c r="DB108" s="33">
        <v>0</v>
      </c>
      <c r="DC108" s="33">
        <v>0</v>
      </c>
      <c r="DD108" s="33">
        <v>0</v>
      </c>
      <c r="DE108" s="33">
        <v>0</v>
      </c>
    </row>
    <row r="109" spans="1:109" x14ac:dyDescent="0.35">
      <c r="A109">
        <v>2032</v>
      </c>
      <c r="B109" s="1">
        <v>48457</v>
      </c>
      <c r="C109" s="213">
        <v>472970757.172445</v>
      </c>
      <c r="D109" s="214">
        <v>250094156.99359</v>
      </c>
      <c r="E109" s="214">
        <v>222876600.178855</v>
      </c>
      <c r="F109" s="191">
        <v>286735453.979644</v>
      </c>
      <c r="G109" s="191">
        <v>128592324.017646</v>
      </c>
      <c r="H109" s="191">
        <v>158143129.96199799</v>
      </c>
      <c r="I109" s="214">
        <v>0</v>
      </c>
      <c r="J109" s="214">
        <v>0</v>
      </c>
      <c r="K109" s="214">
        <v>0</v>
      </c>
      <c r="L109" s="215">
        <v>0</v>
      </c>
      <c r="M109" s="215">
        <v>0</v>
      </c>
      <c r="N109" s="215">
        <v>0</v>
      </c>
      <c r="O109" s="193">
        <v>4907018.6074988302</v>
      </c>
      <c r="P109" s="193">
        <v>2761869.5164422798</v>
      </c>
      <c r="Q109" s="193">
        <v>2145149.0910565504</v>
      </c>
      <c r="R109" s="216">
        <v>0</v>
      </c>
      <c r="S109" s="216">
        <v>0</v>
      </c>
      <c r="T109" s="216">
        <v>0</v>
      </c>
      <c r="U109" s="217">
        <v>0</v>
      </c>
      <c r="V109" s="217">
        <v>0</v>
      </c>
      <c r="W109" s="217">
        <v>0</v>
      </c>
      <c r="X109" s="214">
        <v>0</v>
      </c>
      <c r="Y109" s="214">
        <v>0</v>
      </c>
      <c r="Z109" s="214">
        <v>0</v>
      </c>
      <c r="AA109" s="218">
        <v>3700216.7894085553</v>
      </c>
      <c r="AB109" s="218">
        <v>198486.97299378549</v>
      </c>
      <c r="AC109" s="218">
        <v>3501729.8164147697</v>
      </c>
      <c r="AD109" s="193">
        <v>0</v>
      </c>
      <c r="AE109" s="193">
        <v>0</v>
      </c>
      <c r="AF109" s="193">
        <v>0</v>
      </c>
      <c r="AG109" s="214">
        <v>0</v>
      </c>
      <c r="AH109" s="214">
        <v>0</v>
      </c>
      <c r="AI109" s="214">
        <v>0</v>
      </c>
      <c r="AJ109" s="191">
        <v>0</v>
      </c>
      <c r="AK109" s="191">
        <v>0</v>
      </c>
      <c r="AL109" s="191">
        <v>0</v>
      </c>
      <c r="AM109" s="215">
        <v>162411.56275643001</v>
      </c>
      <c r="AN109" s="215">
        <v>162411.56275643001</v>
      </c>
      <c r="AO109" s="215">
        <v>0</v>
      </c>
      <c r="AP109" s="193">
        <v>277110.818464601</v>
      </c>
      <c r="AQ109" s="193">
        <v>277110.818464601</v>
      </c>
      <c r="AR109" s="193">
        <v>0</v>
      </c>
      <c r="AS109" s="216">
        <v>2330790.1070360499</v>
      </c>
      <c r="AT109" s="216">
        <v>2330790.1070360499</v>
      </c>
      <c r="AU109" s="216">
        <v>0</v>
      </c>
      <c r="AV109" s="217">
        <v>9028551.1358084995</v>
      </c>
      <c r="AW109" s="217">
        <v>7092873.5346550001</v>
      </c>
      <c r="AX109" s="217">
        <v>1935677.6011534994</v>
      </c>
      <c r="AY109" s="214">
        <v>0</v>
      </c>
      <c r="AZ109" s="214">
        <v>0</v>
      </c>
      <c r="BA109" s="214">
        <v>0</v>
      </c>
      <c r="BB109" s="218">
        <v>0</v>
      </c>
      <c r="BC109" s="218">
        <v>0</v>
      </c>
      <c r="BD109" s="218">
        <v>0</v>
      </c>
      <c r="BE109" s="214">
        <v>0</v>
      </c>
      <c r="BF109" s="214">
        <v>0</v>
      </c>
      <c r="BG109" s="214">
        <v>0</v>
      </c>
      <c r="BH109" s="191">
        <v>0</v>
      </c>
      <c r="BI109" s="191">
        <v>0</v>
      </c>
      <c r="BJ109" s="191">
        <v>0</v>
      </c>
      <c r="BK109" s="215">
        <v>0</v>
      </c>
      <c r="BL109" s="215">
        <v>0</v>
      </c>
      <c r="BM109" s="215">
        <v>0</v>
      </c>
      <c r="BN109" s="193">
        <v>100872861.550569</v>
      </c>
      <c r="BO109" s="193">
        <v>63433079.437655598</v>
      </c>
      <c r="BP109" s="193">
        <v>37439782.1129134</v>
      </c>
      <c r="BQ109" s="219">
        <v>880985171.72363091</v>
      </c>
      <c r="BR109" s="219">
        <v>454943102.9612397</v>
      </c>
      <c r="BS109" s="219">
        <v>426042068.76239121</v>
      </c>
      <c r="BT109" s="216">
        <v>0</v>
      </c>
      <c r="BU109" s="216">
        <v>0</v>
      </c>
      <c r="BV109" s="216">
        <v>0</v>
      </c>
      <c r="BW109" s="217">
        <v>0</v>
      </c>
      <c r="BX109" s="217">
        <v>0</v>
      </c>
      <c r="BY109" s="217">
        <v>0</v>
      </c>
      <c r="BZ109" s="214">
        <v>0</v>
      </c>
      <c r="CA109" s="214">
        <v>0</v>
      </c>
      <c r="CB109" s="214">
        <v>0</v>
      </c>
      <c r="CC109" s="214">
        <v>0</v>
      </c>
      <c r="CD109" s="214">
        <v>0</v>
      </c>
      <c r="CE109" s="214">
        <v>0</v>
      </c>
      <c r="CF109" s="214">
        <v>0</v>
      </c>
      <c r="CG109" s="214">
        <v>0</v>
      </c>
      <c r="CH109" s="214">
        <v>0</v>
      </c>
      <c r="CI109" s="219">
        <v>880985171.72363091</v>
      </c>
      <c r="CJ109" s="219">
        <v>454943102.9612397</v>
      </c>
      <c r="CK109" s="219">
        <v>426042068.76239121</v>
      </c>
      <c r="CM109" s="221">
        <v>0</v>
      </c>
      <c r="CP109" s="219">
        <v>8607235.3969073854</v>
      </c>
      <c r="CQ109" s="219">
        <v>2960356.4894360653</v>
      </c>
      <c r="CR109" s="219">
        <v>5646878.9074713197</v>
      </c>
      <c r="CT109" s="219">
        <v>869607623.83846641</v>
      </c>
      <c r="CU109" s="219">
        <v>449212433.98354661</v>
      </c>
      <c r="CV109" s="219">
        <v>420395189.85491991</v>
      </c>
      <c r="CX109" s="221">
        <v>5648518237.0100002</v>
      </c>
      <c r="CY109" s="33">
        <v>0</v>
      </c>
      <c r="CZ109" s="33">
        <v>0</v>
      </c>
      <c r="DA109" s="33">
        <v>0</v>
      </c>
      <c r="DB109" s="33">
        <v>0</v>
      </c>
      <c r="DC109" s="33">
        <v>0</v>
      </c>
      <c r="DD109" s="33">
        <v>0</v>
      </c>
      <c r="DE109" s="33">
        <v>0</v>
      </c>
    </row>
    <row r="110" spans="1:109" x14ac:dyDescent="0.35">
      <c r="A110">
        <v>2032</v>
      </c>
      <c r="B110" s="1">
        <v>48487</v>
      </c>
      <c r="C110" s="213">
        <v>474265356.96758002</v>
      </c>
      <c r="D110" s="214">
        <v>251546592.14874199</v>
      </c>
      <c r="E110" s="214">
        <v>222718764.81883803</v>
      </c>
      <c r="F110" s="191">
        <v>287424491.28401798</v>
      </c>
      <c r="G110" s="191">
        <v>129320955.61706799</v>
      </c>
      <c r="H110" s="191">
        <v>158103535.66694999</v>
      </c>
      <c r="I110" s="214">
        <v>0</v>
      </c>
      <c r="J110" s="214">
        <v>0</v>
      </c>
      <c r="K110" s="214">
        <v>0</v>
      </c>
      <c r="L110" s="215">
        <v>0</v>
      </c>
      <c r="M110" s="215">
        <v>0</v>
      </c>
      <c r="N110" s="215">
        <v>0</v>
      </c>
      <c r="O110" s="193">
        <v>4756731.0327331601</v>
      </c>
      <c r="P110" s="193">
        <v>2761869.5164422798</v>
      </c>
      <c r="Q110" s="193">
        <v>1994861.5162908803</v>
      </c>
      <c r="R110" s="216">
        <v>28928826.846917301</v>
      </c>
      <c r="S110" s="216">
        <v>28406087.995575</v>
      </c>
      <c r="T110" s="216">
        <v>522738.85134230182</v>
      </c>
      <c r="U110" s="217">
        <v>41964026.3694368</v>
      </c>
      <c r="V110" s="217">
        <v>39768523.193805002</v>
      </c>
      <c r="W110" s="217">
        <v>2195503.1756317988</v>
      </c>
      <c r="X110" s="214">
        <v>0</v>
      </c>
      <c r="Y110" s="214">
        <v>0</v>
      </c>
      <c r="Z110" s="214">
        <v>0</v>
      </c>
      <c r="AA110" s="218">
        <v>3705942.7489418564</v>
      </c>
      <c r="AB110" s="218">
        <v>198728.9916170428</v>
      </c>
      <c r="AC110" s="218">
        <v>3507213.7573248139</v>
      </c>
      <c r="AD110" s="193">
        <v>52972732.289267696</v>
      </c>
      <c r="AE110" s="193">
        <v>39768523.193805002</v>
      </c>
      <c r="AF110" s="193">
        <v>13204209.095462695</v>
      </c>
      <c r="AG110" s="214">
        <v>0</v>
      </c>
      <c r="AH110" s="214">
        <v>0</v>
      </c>
      <c r="AI110" s="214">
        <v>0</v>
      </c>
      <c r="AJ110" s="191">
        <v>0</v>
      </c>
      <c r="AK110" s="191">
        <v>0</v>
      </c>
      <c r="AL110" s="191">
        <v>0</v>
      </c>
      <c r="AM110" s="215">
        <v>162935.70543112801</v>
      </c>
      <c r="AN110" s="215">
        <v>162935.70543112801</v>
      </c>
      <c r="AO110" s="215">
        <v>0</v>
      </c>
      <c r="AP110" s="193">
        <v>277996.87185417401</v>
      </c>
      <c r="AQ110" s="193">
        <v>277996.87185417401</v>
      </c>
      <c r="AR110" s="193">
        <v>0</v>
      </c>
      <c r="AS110" s="216">
        <v>2330790.1070360499</v>
      </c>
      <c r="AT110" s="216">
        <v>2330790.1070360499</v>
      </c>
      <c r="AU110" s="216">
        <v>0</v>
      </c>
      <c r="AV110" s="217">
        <v>0</v>
      </c>
      <c r="AW110" s="217">
        <v>0</v>
      </c>
      <c r="AX110" s="217">
        <v>0</v>
      </c>
      <c r="AY110" s="214">
        <v>0</v>
      </c>
      <c r="AZ110" s="214">
        <v>0</v>
      </c>
      <c r="BA110" s="214">
        <v>0</v>
      </c>
      <c r="BB110" s="218">
        <v>0</v>
      </c>
      <c r="BC110" s="218">
        <v>0</v>
      </c>
      <c r="BD110" s="218">
        <v>0</v>
      </c>
      <c r="BE110" s="214">
        <v>0</v>
      </c>
      <c r="BF110" s="214">
        <v>0</v>
      </c>
      <c r="BG110" s="214">
        <v>0</v>
      </c>
      <c r="BH110" s="191">
        <v>0</v>
      </c>
      <c r="BI110" s="191">
        <v>0</v>
      </c>
      <c r="BJ110" s="191">
        <v>0</v>
      </c>
      <c r="BK110" s="215">
        <v>0</v>
      </c>
      <c r="BL110" s="215">
        <v>0</v>
      </c>
      <c r="BM110" s="215">
        <v>0</v>
      </c>
      <c r="BN110" s="193">
        <v>0</v>
      </c>
      <c r="BO110" s="193">
        <v>0</v>
      </c>
      <c r="BP110" s="193">
        <v>0</v>
      </c>
      <c r="BQ110" s="219">
        <v>896789830.22321606</v>
      </c>
      <c r="BR110" s="219">
        <v>494543003.34137565</v>
      </c>
      <c r="BS110" s="219">
        <v>402246826.88184053</v>
      </c>
      <c r="BT110" s="216">
        <v>0</v>
      </c>
      <c r="BU110" s="216">
        <v>0</v>
      </c>
      <c r="BV110" s="216">
        <v>0</v>
      </c>
      <c r="BW110" s="217">
        <v>0</v>
      </c>
      <c r="BX110" s="217">
        <v>0</v>
      </c>
      <c r="BY110" s="217">
        <v>0</v>
      </c>
      <c r="BZ110" s="214">
        <v>0</v>
      </c>
      <c r="CA110" s="214">
        <v>0</v>
      </c>
      <c r="CB110" s="214">
        <v>0</v>
      </c>
      <c r="CC110" s="214">
        <v>0</v>
      </c>
      <c r="CD110" s="214">
        <v>0</v>
      </c>
      <c r="CE110" s="214">
        <v>0</v>
      </c>
      <c r="CF110" s="214">
        <v>0</v>
      </c>
      <c r="CG110" s="214">
        <v>0</v>
      </c>
      <c r="CH110" s="214">
        <v>0</v>
      </c>
      <c r="CI110" s="219">
        <v>896789830.22321606</v>
      </c>
      <c r="CJ110" s="219">
        <v>494543003.34137565</v>
      </c>
      <c r="CK110" s="219">
        <v>402246826.88184053</v>
      </c>
      <c r="CM110" s="221">
        <v>0</v>
      </c>
      <c r="CP110" s="219">
        <v>132328259.2872968</v>
      </c>
      <c r="CQ110" s="219">
        <v>110903732.89124432</v>
      </c>
      <c r="CR110" s="219">
        <v>21424526.396052491</v>
      </c>
      <c r="CT110" s="219">
        <v>761689848.251598</v>
      </c>
      <c r="CU110" s="219">
        <v>380867547.76581001</v>
      </c>
      <c r="CV110" s="219">
        <v>380822300.48578799</v>
      </c>
      <c r="CX110" s="221">
        <v>5591240903.7700005</v>
      </c>
      <c r="CY110" s="33">
        <v>0</v>
      </c>
      <c r="CZ110" s="33">
        <v>0</v>
      </c>
      <c r="DA110" s="33">
        <v>0</v>
      </c>
      <c r="DB110" s="33">
        <v>0</v>
      </c>
      <c r="DC110" s="33">
        <v>0</v>
      </c>
      <c r="DD110" s="33">
        <v>0</v>
      </c>
      <c r="DE110" s="33">
        <v>0</v>
      </c>
    </row>
    <row r="111" spans="1:109" x14ac:dyDescent="0.35">
      <c r="A111">
        <v>2032</v>
      </c>
      <c r="B111" s="1">
        <v>48518</v>
      </c>
      <c r="C111" s="213">
        <v>475318497.31097102</v>
      </c>
      <c r="D111" s="214">
        <v>253007462.39843699</v>
      </c>
      <c r="E111" s="214">
        <v>222311034.91253403</v>
      </c>
      <c r="F111" s="191">
        <v>288115072.00119001</v>
      </c>
      <c r="G111" s="191">
        <v>130053661.806954</v>
      </c>
      <c r="H111" s="191">
        <v>158061410.19423601</v>
      </c>
      <c r="I111" s="214">
        <v>0</v>
      </c>
      <c r="J111" s="214">
        <v>0</v>
      </c>
      <c r="K111" s="214">
        <v>0</v>
      </c>
      <c r="L111" s="215">
        <v>0</v>
      </c>
      <c r="M111" s="215">
        <v>0</v>
      </c>
      <c r="N111" s="215">
        <v>0</v>
      </c>
      <c r="O111" s="193">
        <v>4740898.7984768897</v>
      </c>
      <c r="P111" s="193">
        <v>2761869.5164422798</v>
      </c>
      <c r="Q111" s="193">
        <v>1979029.2820346099</v>
      </c>
      <c r="R111" s="216">
        <v>0</v>
      </c>
      <c r="S111" s="216">
        <v>0</v>
      </c>
      <c r="T111" s="216">
        <v>0</v>
      </c>
      <c r="U111" s="217">
        <v>0</v>
      </c>
      <c r="V111" s="217">
        <v>0</v>
      </c>
      <c r="W111" s="217">
        <v>0</v>
      </c>
      <c r="X111" s="214">
        <v>0</v>
      </c>
      <c r="Y111" s="214">
        <v>0</v>
      </c>
      <c r="Z111" s="214">
        <v>0</v>
      </c>
      <c r="AA111" s="218">
        <v>3598685.7282385766</v>
      </c>
      <c r="AB111" s="218">
        <v>198971.30533780638</v>
      </c>
      <c r="AC111" s="218">
        <v>3399714.4229007703</v>
      </c>
      <c r="AD111" s="193">
        <v>0</v>
      </c>
      <c r="AE111" s="193">
        <v>0</v>
      </c>
      <c r="AF111" s="193">
        <v>0</v>
      </c>
      <c r="AG111" s="214">
        <v>0</v>
      </c>
      <c r="AH111" s="214">
        <v>0</v>
      </c>
      <c r="AI111" s="214">
        <v>0</v>
      </c>
      <c r="AJ111" s="191">
        <v>0</v>
      </c>
      <c r="AK111" s="191">
        <v>0</v>
      </c>
      <c r="AL111" s="191">
        <v>0</v>
      </c>
      <c r="AM111" s="215">
        <v>163434.80348430501</v>
      </c>
      <c r="AN111" s="215">
        <v>163434.80348430501</v>
      </c>
      <c r="AO111" s="215">
        <v>0</v>
      </c>
      <c r="AP111" s="193">
        <v>278840.58777942503</v>
      </c>
      <c r="AQ111" s="193">
        <v>278840.58777942503</v>
      </c>
      <c r="AR111" s="193">
        <v>0</v>
      </c>
      <c r="AS111" s="216">
        <v>2330790.1070360499</v>
      </c>
      <c r="AT111" s="216">
        <v>2330790.1070360499</v>
      </c>
      <c r="AU111" s="216">
        <v>0</v>
      </c>
      <c r="AV111" s="217">
        <v>0</v>
      </c>
      <c r="AW111" s="217">
        <v>0</v>
      </c>
      <c r="AX111" s="217">
        <v>0</v>
      </c>
      <c r="AY111" s="214">
        <v>0</v>
      </c>
      <c r="AZ111" s="214">
        <v>0</v>
      </c>
      <c r="BA111" s="214">
        <v>0</v>
      </c>
      <c r="BB111" s="218">
        <v>12750717.613318</v>
      </c>
      <c r="BC111" s="218">
        <v>8532217.2100259997</v>
      </c>
      <c r="BD111" s="218">
        <v>4218500.4032920003</v>
      </c>
      <c r="BE111" s="214">
        <v>0</v>
      </c>
      <c r="BF111" s="214">
        <v>0</v>
      </c>
      <c r="BG111" s="214">
        <v>0</v>
      </c>
      <c r="BH111" s="191">
        <v>0</v>
      </c>
      <c r="BI111" s="191">
        <v>0</v>
      </c>
      <c r="BJ111" s="191">
        <v>0</v>
      </c>
      <c r="BK111" s="215">
        <v>0</v>
      </c>
      <c r="BL111" s="215">
        <v>0</v>
      </c>
      <c r="BM111" s="215">
        <v>0</v>
      </c>
      <c r="BN111" s="193">
        <v>0</v>
      </c>
      <c r="BO111" s="193">
        <v>0</v>
      </c>
      <c r="BP111" s="193">
        <v>0</v>
      </c>
      <c r="BQ111" s="219">
        <v>787296936.95049417</v>
      </c>
      <c r="BR111" s="219">
        <v>397327247.73549688</v>
      </c>
      <c r="BS111" s="219">
        <v>389969689.21499747</v>
      </c>
      <c r="BT111" s="216">
        <v>0</v>
      </c>
      <c r="BU111" s="216">
        <v>0</v>
      </c>
      <c r="BV111" s="216">
        <v>0</v>
      </c>
      <c r="BW111" s="217">
        <v>0</v>
      </c>
      <c r="BX111" s="217">
        <v>0</v>
      </c>
      <c r="BY111" s="217">
        <v>0</v>
      </c>
      <c r="BZ111" s="214">
        <v>0</v>
      </c>
      <c r="CA111" s="214">
        <v>0</v>
      </c>
      <c r="CB111" s="214">
        <v>0</v>
      </c>
      <c r="CC111" s="214">
        <v>0</v>
      </c>
      <c r="CD111" s="214">
        <v>0</v>
      </c>
      <c r="CE111" s="214">
        <v>0</v>
      </c>
      <c r="CF111" s="214">
        <v>0</v>
      </c>
      <c r="CG111" s="214">
        <v>0</v>
      </c>
      <c r="CH111" s="214">
        <v>0</v>
      </c>
      <c r="CI111" s="219">
        <v>787296936.95049417</v>
      </c>
      <c r="CJ111" s="219">
        <v>397327247.73549688</v>
      </c>
      <c r="CK111" s="219">
        <v>389969689.21499747</v>
      </c>
      <c r="CM111" s="221">
        <v>0</v>
      </c>
      <c r="CP111" s="219">
        <v>8339584.5267154668</v>
      </c>
      <c r="CQ111" s="219">
        <v>2960840.821780086</v>
      </c>
      <c r="CR111" s="219">
        <v>5378743.7049353803</v>
      </c>
      <c r="CT111" s="219">
        <v>776184286.92547894</v>
      </c>
      <c r="CU111" s="219">
        <v>391593341.41541702</v>
      </c>
      <c r="CV111" s="219">
        <v>384590945.51006204</v>
      </c>
      <c r="CX111" s="221">
        <v>5597326810.7800007</v>
      </c>
      <c r="CY111" s="33">
        <v>0</v>
      </c>
      <c r="CZ111" s="33">
        <v>0</v>
      </c>
      <c r="DA111" s="33">
        <v>0</v>
      </c>
      <c r="DB111" s="33">
        <v>0</v>
      </c>
      <c r="DC111" s="33">
        <v>0</v>
      </c>
      <c r="DD111" s="33">
        <v>0</v>
      </c>
      <c r="DE111" s="33">
        <v>0</v>
      </c>
    </row>
    <row r="112" spans="1:109" x14ac:dyDescent="0.35">
      <c r="A112">
        <v>2032</v>
      </c>
      <c r="B112" s="1">
        <v>48548</v>
      </c>
      <c r="C112" s="213">
        <v>476619926.14719403</v>
      </c>
      <c r="D112" s="214">
        <v>254476816.730037</v>
      </c>
      <c r="E112" s="214">
        <v>222143109.41715702</v>
      </c>
      <c r="F112" s="191">
        <v>288838982.94139802</v>
      </c>
      <c r="G112" s="191">
        <v>130822249.24270301</v>
      </c>
      <c r="H112" s="191">
        <v>158016733.698695</v>
      </c>
      <c r="I112" s="214">
        <v>0</v>
      </c>
      <c r="J112" s="214">
        <v>0</v>
      </c>
      <c r="K112" s="214">
        <v>0</v>
      </c>
      <c r="L112" s="215">
        <v>0</v>
      </c>
      <c r="M112" s="215">
        <v>0</v>
      </c>
      <c r="N112" s="215">
        <v>0</v>
      </c>
      <c r="O112" s="193">
        <v>4856345.7943242602</v>
      </c>
      <c r="P112" s="193">
        <v>2761869.5164422798</v>
      </c>
      <c r="Q112" s="193">
        <v>2094476.2778819804</v>
      </c>
      <c r="R112" s="216">
        <v>0</v>
      </c>
      <c r="S112" s="216">
        <v>0</v>
      </c>
      <c r="T112" s="216">
        <v>0</v>
      </c>
      <c r="U112" s="217">
        <v>0</v>
      </c>
      <c r="V112" s="217">
        <v>0</v>
      </c>
      <c r="W112" s="217">
        <v>0</v>
      </c>
      <c r="X112" s="214">
        <v>54718137.129372403</v>
      </c>
      <c r="Y112" s="214">
        <v>40538976.191677801</v>
      </c>
      <c r="Z112" s="214">
        <v>14179160.937694602</v>
      </c>
      <c r="AA112" s="218">
        <v>3718051.8820539871</v>
      </c>
      <c r="AB112" s="218">
        <v>199213.91451591568</v>
      </c>
      <c r="AC112" s="218">
        <v>3518837.9675380713</v>
      </c>
      <c r="AD112" s="193">
        <v>0</v>
      </c>
      <c r="AE112" s="193">
        <v>0</v>
      </c>
      <c r="AF112" s="193">
        <v>0</v>
      </c>
      <c r="AG112" s="214">
        <v>0</v>
      </c>
      <c r="AH112" s="214">
        <v>0</v>
      </c>
      <c r="AI112" s="214">
        <v>0</v>
      </c>
      <c r="AJ112" s="191">
        <v>0</v>
      </c>
      <c r="AK112" s="191">
        <v>0</v>
      </c>
      <c r="AL112" s="191">
        <v>0</v>
      </c>
      <c r="AM112" s="215">
        <v>163933.901537481</v>
      </c>
      <c r="AN112" s="215">
        <v>163933.901537481</v>
      </c>
      <c r="AO112" s="215">
        <v>0</v>
      </c>
      <c r="AP112" s="193">
        <v>279684.30370467599</v>
      </c>
      <c r="AQ112" s="193">
        <v>279684.30370467599</v>
      </c>
      <c r="AR112" s="193">
        <v>0</v>
      </c>
      <c r="AS112" s="216">
        <v>2330790.1070360499</v>
      </c>
      <c r="AT112" s="216">
        <v>2330790.1070360499</v>
      </c>
      <c r="AU112" s="216">
        <v>0</v>
      </c>
      <c r="AV112" s="217">
        <v>0</v>
      </c>
      <c r="AW112" s="217">
        <v>0</v>
      </c>
      <c r="AX112" s="217">
        <v>0</v>
      </c>
      <c r="AY112" s="214">
        <v>0</v>
      </c>
      <c r="AZ112" s="214">
        <v>0</v>
      </c>
      <c r="BA112" s="214">
        <v>0</v>
      </c>
      <c r="BB112" s="218">
        <v>0</v>
      </c>
      <c r="BC112" s="218">
        <v>0</v>
      </c>
      <c r="BD112" s="218">
        <v>0</v>
      </c>
      <c r="BE112" s="214">
        <v>0</v>
      </c>
      <c r="BF112" s="214">
        <v>0</v>
      </c>
      <c r="BG112" s="214">
        <v>0</v>
      </c>
      <c r="BH112" s="191">
        <v>0</v>
      </c>
      <c r="BI112" s="191">
        <v>0</v>
      </c>
      <c r="BJ112" s="191">
        <v>0</v>
      </c>
      <c r="BK112" s="215">
        <v>0</v>
      </c>
      <c r="BL112" s="215">
        <v>0</v>
      </c>
      <c r="BM112" s="215">
        <v>0</v>
      </c>
      <c r="BN112" s="193">
        <v>0</v>
      </c>
      <c r="BO112" s="193">
        <v>0</v>
      </c>
      <c r="BP112" s="193">
        <v>0</v>
      </c>
      <c r="BQ112" s="219">
        <v>831525852.20662081</v>
      </c>
      <c r="BR112" s="219">
        <v>431573533.90765423</v>
      </c>
      <c r="BS112" s="219">
        <v>399952318.29896665</v>
      </c>
      <c r="BT112" s="216">
        <v>0</v>
      </c>
      <c r="BU112" s="216">
        <v>0</v>
      </c>
      <c r="BV112" s="216">
        <v>0</v>
      </c>
      <c r="BW112" s="217">
        <v>0</v>
      </c>
      <c r="BX112" s="217">
        <v>0</v>
      </c>
      <c r="BY112" s="217">
        <v>0</v>
      </c>
      <c r="BZ112" s="214">
        <v>0</v>
      </c>
      <c r="CA112" s="214">
        <v>0</v>
      </c>
      <c r="CB112" s="214">
        <v>0</v>
      </c>
      <c r="CC112" s="214">
        <v>0</v>
      </c>
      <c r="CD112" s="214">
        <v>0</v>
      </c>
      <c r="CE112" s="214">
        <v>0</v>
      </c>
      <c r="CF112" s="214">
        <v>0</v>
      </c>
      <c r="CG112" s="214">
        <v>0</v>
      </c>
      <c r="CH112" s="214">
        <v>0</v>
      </c>
      <c r="CI112" s="219">
        <v>831525852.20662081</v>
      </c>
      <c r="CJ112" s="219">
        <v>431573533.90765423</v>
      </c>
      <c r="CK112" s="219">
        <v>399952318.29896665</v>
      </c>
      <c r="CM112" s="221">
        <v>0</v>
      </c>
      <c r="CP112" s="219">
        <v>63292534.805750653</v>
      </c>
      <c r="CQ112" s="219">
        <v>43500059.62263599</v>
      </c>
      <c r="CR112" s="219">
        <v>19792475.183114652</v>
      </c>
      <c r="CT112" s="219">
        <v>765458909.08859205</v>
      </c>
      <c r="CU112" s="219">
        <v>385299065.97273999</v>
      </c>
      <c r="CV112" s="219">
        <v>380159843.115852</v>
      </c>
      <c r="CX112" s="221">
        <v>5594887921.1599998</v>
      </c>
      <c r="CY112" s="33">
        <v>0</v>
      </c>
      <c r="CZ112" s="33">
        <v>0</v>
      </c>
      <c r="DA112" s="33">
        <v>0</v>
      </c>
      <c r="DB112" s="33">
        <v>0</v>
      </c>
      <c r="DC112" s="33">
        <v>0</v>
      </c>
      <c r="DD112" s="33">
        <v>0</v>
      </c>
      <c r="DE112" s="33">
        <v>0</v>
      </c>
    </row>
    <row r="113" spans="1:109" x14ac:dyDescent="0.35">
      <c r="A113">
        <v>2032</v>
      </c>
      <c r="B113" s="1">
        <v>48579</v>
      </c>
      <c r="C113" s="213">
        <v>477677964.61684</v>
      </c>
      <c r="D113" s="214">
        <v>255954704.41533899</v>
      </c>
      <c r="E113" s="214">
        <v>221723260.20150101</v>
      </c>
      <c r="F113" s="191">
        <v>289532930.26197398</v>
      </c>
      <c r="G113" s="191">
        <v>131563550.259242</v>
      </c>
      <c r="H113" s="191">
        <v>157969380.00273198</v>
      </c>
      <c r="I113" s="214">
        <v>0</v>
      </c>
      <c r="J113" s="214">
        <v>0</v>
      </c>
      <c r="K113" s="214">
        <v>0</v>
      </c>
      <c r="L113" s="215">
        <v>0</v>
      </c>
      <c r="M113" s="215">
        <v>0</v>
      </c>
      <c r="N113" s="215">
        <v>0</v>
      </c>
      <c r="O113" s="193">
        <v>4644142.6730098901</v>
      </c>
      <c r="P113" s="193">
        <v>2761869.5164422798</v>
      </c>
      <c r="Q113" s="193">
        <v>1882273.1565676103</v>
      </c>
      <c r="R113" s="216">
        <v>0</v>
      </c>
      <c r="S113" s="216">
        <v>0</v>
      </c>
      <c r="T113" s="216">
        <v>0</v>
      </c>
      <c r="U113" s="217">
        <v>0</v>
      </c>
      <c r="V113" s="217">
        <v>0</v>
      </c>
      <c r="W113" s="217">
        <v>0</v>
      </c>
      <c r="X113" s="214">
        <v>0</v>
      </c>
      <c r="Y113" s="214">
        <v>0</v>
      </c>
      <c r="Z113" s="214">
        <v>0</v>
      </c>
      <c r="AA113" s="218">
        <v>3610527.6224921243</v>
      </c>
      <c r="AB113" s="218">
        <v>199456.81951162964</v>
      </c>
      <c r="AC113" s="218">
        <v>3411070.8029804947</v>
      </c>
      <c r="AD113" s="193">
        <v>0</v>
      </c>
      <c r="AE113" s="193">
        <v>0</v>
      </c>
      <c r="AF113" s="193">
        <v>0</v>
      </c>
      <c r="AG113" s="214">
        <v>0</v>
      </c>
      <c r="AH113" s="214">
        <v>0</v>
      </c>
      <c r="AI113" s="214">
        <v>0</v>
      </c>
      <c r="AJ113" s="191">
        <v>0</v>
      </c>
      <c r="AK113" s="191">
        <v>0</v>
      </c>
      <c r="AL113" s="191">
        <v>0</v>
      </c>
      <c r="AM113" s="215">
        <v>164508.159156479</v>
      </c>
      <c r="AN113" s="215">
        <v>164508.159156479</v>
      </c>
      <c r="AO113" s="215">
        <v>0</v>
      </c>
      <c r="AP113" s="193">
        <v>280655.07547038799</v>
      </c>
      <c r="AQ113" s="193">
        <v>280655.07547038799</v>
      </c>
      <c r="AR113" s="193">
        <v>0</v>
      </c>
      <c r="AS113" s="216">
        <v>0</v>
      </c>
      <c r="AT113" s="216">
        <v>0</v>
      </c>
      <c r="AU113" s="216">
        <v>0</v>
      </c>
      <c r="AV113" s="217">
        <v>0</v>
      </c>
      <c r="AW113" s="217">
        <v>0</v>
      </c>
      <c r="AX113" s="217">
        <v>0</v>
      </c>
      <c r="AY113" s="214">
        <v>0</v>
      </c>
      <c r="AZ113" s="214">
        <v>0</v>
      </c>
      <c r="BA113" s="214">
        <v>0</v>
      </c>
      <c r="BB113" s="218">
        <v>0</v>
      </c>
      <c r="BC113" s="218">
        <v>0</v>
      </c>
      <c r="BD113" s="218">
        <v>0</v>
      </c>
      <c r="BE113" s="214">
        <v>0</v>
      </c>
      <c r="BF113" s="214">
        <v>0</v>
      </c>
      <c r="BG113" s="214">
        <v>0</v>
      </c>
      <c r="BH113" s="191">
        <v>0</v>
      </c>
      <c r="BI113" s="191">
        <v>0</v>
      </c>
      <c r="BJ113" s="191">
        <v>0</v>
      </c>
      <c r="BK113" s="215">
        <v>0</v>
      </c>
      <c r="BL113" s="215">
        <v>0</v>
      </c>
      <c r="BM113" s="215">
        <v>0</v>
      </c>
      <c r="BN113" s="193">
        <v>0</v>
      </c>
      <c r="BO113" s="193">
        <v>0</v>
      </c>
      <c r="BP113" s="193">
        <v>0</v>
      </c>
      <c r="BQ113" s="219">
        <v>775910728.40894282</v>
      </c>
      <c r="BR113" s="219">
        <v>390924744.24516183</v>
      </c>
      <c r="BS113" s="219">
        <v>384985984.16378111</v>
      </c>
      <c r="BT113" s="216">
        <v>27454970.320726499</v>
      </c>
      <c r="BU113" s="216">
        <v>17106073.714547999</v>
      </c>
      <c r="BV113" s="216">
        <v>10348896.6061785</v>
      </c>
      <c r="BW113" s="217">
        <v>11487588.451446701</v>
      </c>
      <c r="BX113" s="217">
        <v>7240148.6633126801</v>
      </c>
      <c r="BY113" s="217">
        <v>4247439.7881340208</v>
      </c>
      <c r="BZ113" s="214">
        <v>185837390.68110201</v>
      </c>
      <c r="CA113" s="214">
        <v>150000000</v>
      </c>
      <c r="CB113" s="214">
        <v>35837390.681102008</v>
      </c>
      <c r="CC113" s="214">
        <v>69038444.682430401</v>
      </c>
      <c r="CD113" s="214">
        <v>32041257.131849099</v>
      </c>
      <c r="CE113" s="214">
        <v>36997187.550581306</v>
      </c>
      <c r="CF113" s="214">
        <v>13727485.160363199</v>
      </c>
      <c r="CG113" s="214">
        <v>8553036.8572739996</v>
      </c>
      <c r="CH113" s="214">
        <v>5174448.3030891996</v>
      </c>
      <c r="CI113" s="219">
        <v>1083456607.7050116</v>
      </c>
      <c r="CJ113" s="219">
        <v>605865260.61214566</v>
      </c>
      <c r="CK113" s="219">
        <v>477591347.09286624</v>
      </c>
      <c r="CM113" s="221">
        <v>0</v>
      </c>
      <c r="CP113" s="219">
        <v>8254670.2955020145</v>
      </c>
      <c r="CQ113" s="219">
        <v>2961326.3359539094</v>
      </c>
      <c r="CR113" s="219">
        <v>5293343.9595481046</v>
      </c>
      <c r="CT113" s="219">
        <v>767210894.87881398</v>
      </c>
      <c r="CU113" s="219">
        <v>387518254.67458099</v>
      </c>
      <c r="CV113" s="219">
        <v>379692640.20423299</v>
      </c>
      <c r="CX113" s="221">
        <v>5600978275.0100002</v>
      </c>
      <c r="CY113" s="33">
        <v>0</v>
      </c>
      <c r="CZ113" s="33">
        <v>0</v>
      </c>
      <c r="DA113" s="33">
        <v>0</v>
      </c>
      <c r="DB113" s="33">
        <v>0</v>
      </c>
      <c r="DC113" s="33">
        <v>0</v>
      </c>
      <c r="DD113" s="33">
        <v>0</v>
      </c>
      <c r="DE113" s="33">
        <v>0</v>
      </c>
    </row>
    <row r="114" spans="1:109" x14ac:dyDescent="0.35">
      <c r="A114">
        <v>2033</v>
      </c>
      <c r="B114" s="1">
        <v>48610</v>
      </c>
      <c r="C114" s="213">
        <v>478862114.53747702</v>
      </c>
      <c r="D114" s="214">
        <v>257441175.01208001</v>
      </c>
      <c r="E114" s="214">
        <v>221420939.525397</v>
      </c>
      <c r="F114" s="191">
        <v>290260372.97858202</v>
      </c>
      <c r="G114" s="191">
        <v>132340939.282727</v>
      </c>
      <c r="H114" s="191">
        <v>157919433.69585502</v>
      </c>
      <c r="I114" s="214">
        <v>0</v>
      </c>
      <c r="J114" s="214">
        <v>0</v>
      </c>
      <c r="K114" s="214">
        <v>0</v>
      </c>
      <c r="L114" s="215">
        <v>0</v>
      </c>
      <c r="M114" s="215">
        <v>0</v>
      </c>
      <c r="N114" s="215">
        <v>0</v>
      </c>
      <c r="O114" s="193">
        <v>4887163.2902412899</v>
      </c>
      <c r="P114" s="193">
        <v>2761869.5164422798</v>
      </c>
      <c r="Q114" s="193">
        <v>2125293.7737990101</v>
      </c>
      <c r="R114" s="216">
        <v>0</v>
      </c>
      <c r="S114" s="216">
        <v>0</v>
      </c>
      <c r="T114" s="216">
        <v>0</v>
      </c>
      <c r="U114" s="217">
        <v>0</v>
      </c>
      <c r="V114" s="217">
        <v>0</v>
      </c>
      <c r="W114" s="217">
        <v>0</v>
      </c>
      <c r="X114" s="214">
        <v>0</v>
      </c>
      <c r="Y114" s="214">
        <v>0</v>
      </c>
      <c r="Z114" s="214">
        <v>0</v>
      </c>
      <c r="AA114" s="218">
        <v>3730268.5626170058</v>
      </c>
      <c r="AB114" s="218">
        <v>199700.02068562727</v>
      </c>
      <c r="AC114" s="218">
        <v>3530568.5419313787</v>
      </c>
      <c r="AD114" s="193">
        <v>0</v>
      </c>
      <c r="AE114" s="193">
        <v>0</v>
      </c>
      <c r="AF114" s="193">
        <v>0</v>
      </c>
      <c r="AG114" s="214">
        <v>0</v>
      </c>
      <c r="AH114" s="214">
        <v>0</v>
      </c>
      <c r="AI114" s="214">
        <v>0</v>
      </c>
      <c r="AJ114" s="191">
        <v>0</v>
      </c>
      <c r="AK114" s="191">
        <v>0</v>
      </c>
      <c r="AL114" s="191">
        <v>0</v>
      </c>
      <c r="AM114" s="215">
        <v>165034.39758626101</v>
      </c>
      <c r="AN114" s="215">
        <v>165034.39758626101</v>
      </c>
      <c r="AO114" s="215">
        <v>0</v>
      </c>
      <c r="AP114" s="193">
        <v>281544.67169473798</v>
      </c>
      <c r="AQ114" s="193">
        <v>281544.67169473798</v>
      </c>
      <c r="AR114" s="193">
        <v>0</v>
      </c>
      <c r="AS114" s="216">
        <v>0</v>
      </c>
      <c r="AT114" s="216">
        <v>0</v>
      </c>
      <c r="AU114" s="216">
        <v>0</v>
      </c>
      <c r="AV114" s="217">
        <v>0</v>
      </c>
      <c r="AW114" s="217">
        <v>0</v>
      </c>
      <c r="AX114" s="217">
        <v>0</v>
      </c>
      <c r="AY114" s="214">
        <v>0</v>
      </c>
      <c r="AZ114" s="214">
        <v>0</v>
      </c>
      <c r="BA114" s="214">
        <v>0</v>
      </c>
      <c r="BB114" s="218">
        <v>0</v>
      </c>
      <c r="BC114" s="218">
        <v>0</v>
      </c>
      <c r="BD114" s="218">
        <v>0</v>
      </c>
      <c r="BE114" s="214">
        <v>0</v>
      </c>
      <c r="BF114" s="214">
        <v>0</v>
      </c>
      <c r="BG114" s="214">
        <v>0</v>
      </c>
      <c r="BH114" s="191">
        <v>0</v>
      </c>
      <c r="BI114" s="191">
        <v>0</v>
      </c>
      <c r="BJ114" s="191">
        <v>0</v>
      </c>
      <c r="BK114" s="215">
        <v>0</v>
      </c>
      <c r="BL114" s="215">
        <v>0</v>
      </c>
      <c r="BM114" s="215">
        <v>0</v>
      </c>
      <c r="BN114" s="193">
        <v>0</v>
      </c>
      <c r="BO114" s="193">
        <v>0</v>
      </c>
      <c r="BP114" s="193">
        <v>0</v>
      </c>
      <c r="BQ114" s="219">
        <v>778186498.43819833</v>
      </c>
      <c r="BR114" s="219">
        <v>393190262.90121597</v>
      </c>
      <c r="BS114" s="219">
        <v>384996235.53698242</v>
      </c>
      <c r="BT114" s="216">
        <v>0</v>
      </c>
      <c r="BU114" s="216">
        <v>0</v>
      </c>
      <c r="BV114" s="216">
        <v>0</v>
      </c>
      <c r="BW114" s="217">
        <v>0</v>
      </c>
      <c r="BX114" s="217">
        <v>0</v>
      </c>
      <c r="BY114" s="217">
        <v>0</v>
      </c>
      <c r="BZ114" s="214">
        <v>0</v>
      </c>
      <c r="CA114" s="214">
        <v>0</v>
      </c>
      <c r="CB114" s="214">
        <v>0</v>
      </c>
      <c r="CC114" s="214">
        <v>0</v>
      </c>
      <c r="CD114" s="214">
        <v>0</v>
      </c>
      <c r="CE114" s="214">
        <v>0</v>
      </c>
      <c r="CF114" s="214">
        <v>0</v>
      </c>
      <c r="CG114" s="214">
        <v>0</v>
      </c>
      <c r="CH114" s="214">
        <v>0</v>
      </c>
      <c r="CI114" s="219">
        <v>778186498.43819833</v>
      </c>
      <c r="CJ114" s="219">
        <v>393190262.90121597</v>
      </c>
      <c r="CK114" s="219">
        <v>384996235.53698242</v>
      </c>
      <c r="CM114" s="221">
        <v>0</v>
      </c>
      <c r="CP114" s="219">
        <v>8617431.8528582957</v>
      </c>
      <c r="CQ114" s="219">
        <v>2961569.5371279069</v>
      </c>
      <c r="CR114" s="219">
        <v>5655862.3157303892</v>
      </c>
      <c r="CT114" s="219">
        <v>769122487.51605904</v>
      </c>
      <c r="CU114" s="219">
        <v>389782114.29480702</v>
      </c>
      <c r="CV114" s="219">
        <v>379340373.22125202</v>
      </c>
      <c r="CX114" s="221">
        <v>5392135538.5299997</v>
      </c>
      <c r="CY114" s="33">
        <v>0</v>
      </c>
      <c r="CZ114" s="33">
        <v>0</v>
      </c>
      <c r="DA114" s="33">
        <v>0</v>
      </c>
      <c r="DB114" s="33">
        <v>0</v>
      </c>
      <c r="DC114" s="33">
        <v>0</v>
      </c>
      <c r="DD114" s="33">
        <v>0</v>
      </c>
      <c r="DE114" s="33">
        <v>0</v>
      </c>
    </row>
    <row r="115" spans="1:109" x14ac:dyDescent="0.35">
      <c r="A115">
        <v>2033</v>
      </c>
      <c r="B115" s="1">
        <v>48638</v>
      </c>
      <c r="C115" s="213">
        <v>480164340.65892601</v>
      </c>
      <c r="D115" s="214">
        <v>258936278.366198</v>
      </c>
      <c r="E115" s="214">
        <v>221228062.29272801</v>
      </c>
      <c r="F115" s="191">
        <v>290957702.56913</v>
      </c>
      <c r="G115" s="191">
        <v>133090934.761842</v>
      </c>
      <c r="H115" s="191">
        <v>157866767.80728799</v>
      </c>
      <c r="I115" s="214">
        <v>0</v>
      </c>
      <c r="J115" s="214">
        <v>0</v>
      </c>
      <c r="K115" s="214">
        <v>0</v>
      </c>
      <c r="L115" s="215">
        <v>0</v>
      </c>
      <c r="M115" s="215">
        <v>0</v>
      </c>
      <c r="N115" s="215">
        <v>0</v>
      </c>
      <c r="O115" s="193">
        <v>4613536.60542343</v>
      </c>
      <c r="P115" s="193">
        <v>2761869.5164422798</v>
      </c>
      <c r="Q115" s="193">
        <v>1851667.0889811502</v>
      </c>
      <c r="R115" s="216">
        <v>0</v>
      </c>
      <c r="S115" s="216">
        <v>0</v>
      </c>
      <c r="T115" s="216">
        <v>0</v>
      </c>
      <c r="U115" s="217">
        <v>0</v>
      </c>
      <c r="V115" s="217">
        <v>0</v>
      </c>
      <c r="W115" s="217">
        <v>0</v>
      </c>
      <c r="X115" s="214">
        <v>0</v>
      </c>
      <c r="Y115" s="214">
        <v>0</v>
      </c>
      <c r="Z115" s="214">
        <v>0</v>
      </c>
      <c r="AA115" s="218">
        <v>3736041.2650816045</v>
      </c>
      <c r="AB115" s="218">
        <v>199943.51839907677</v>
      </c>
      <c r="AC115" s="218">
        <v>3536097.7466825275</v>
      </c>
      <c r="AD115" s="193">
        <v>0</v>
      </c>
      <c r="AE115" s="193">
        <v>0</v>
      </c>
      <c r="AF115" s="193">
        <v>0</v>
      </c>
      <c r="AG115" s="214">
        <v>0</v>
      </c>
      <c r="AH115" s="214">
        <v>0</v>
      </c>
      <c r="AI115" s="214">
        <v>0</v>
      </c>
      <c r="AJ115" s="191">
        <v>0</v>
      </c>
      <c r="AK115" s="191">
        <v>0</v>
      </c>
      <c r="AL115" s="191">
        <v>0</v>
      </c>
      <c r="AM115" s="215">
        <v>165510.354441339</v>
      </c>
      <c r="AN115" s="215">
        <v>165510.354441339</v>
      </c>
      <c r="AO115" s="215">
        <v>0</v>
      </c>
      <c r="AP115" s="193">
        <v>282349.26785736799</v>
      </c>
      <c r="AQ115" s="193">
        <v>282349.26785736799</v>
      </c>
      <c r="AR115" s="193">
        <v>0</v>
      </c>
      <c r="AS115" s="216">
        <v>0</v>
      </c>
      <c r="AT115" s="216">
        <v>0</v>
      </c>
      <c r="AU115" s="216">
        <v>0</v>
      </c>
      <c r="AV115" s="217">
        <v>8991103.9124421403</v>
      </c>
      <c r="AW115" s="217">
        <v>7144922.7558274996</v>
      </c>
      <c r="AX115" s="217">
        <v>1846181.1566146407</v>
      </c>
      <c r="AY115" s="214">
        <v>0</v>
      </c>
      <c r="AZ115" s="214">
        <v>0</v>
      </c>
      <c r="BA115" s="214">
        <v>0</v>
      </c>
      <c r="BB115" s="218">
        <v>0</v>
      </c>
      <c r="BC115" s="218">
        <v>0</v>
      </c>
      <c r="BD115" s="218">
        <v>0</v>
      </c>
      <c r="BE115" s="214">
        <v>0</v>
      </c>
      <c r="BF115" s="214">
        <v>0</v>
      </c>
      <c r="BG115" s="214">
        <v>0</v>
      </c>
      <c r="BH115" s="191">
        <v>0</v>
      </c>
      <c r="BI115" s="191">
        <v>0</v>
      </c>
      <c r="BJ115" s="191">
        <v>0</v>
      </c>
      <c r="BK115" s="215">
        <v>0</v>
      </c>
      <c r="BL115" s="215">
        <v>0</v>
      </c>
      <c r="BM115" s="215">
        <v>0</v>
      </c>
      <c r="BN115" s="193">
        <v>99970069.2145603</v>
      </c>
      <c r="BO115" s="193">
        <v>63898566.713744402</v>
      </c>
      <c r="BP115" s="193">
        <v>36071502.500815898</v>
      </c>
      <c r="BQ115" s="219">
        <v>888880653.84786201</v>
      </c>
      <c r="BR115" s="219">
        <v>466480375.25475198</v>
      </c>
      <c r="BS115" s="219">
        <v>422400278.5931102</v>
      </c>
      <c r="BT115" s="216">
        <v>0</v>
      </c>
      <c r="BU115" s="216">
        <v>0</v>
      </c>
      <c r="BV115" s="216">
        <v>0</v>
      </c>
      <c r="BW115" s="217">
        <v>0</v>
      </c>
      <c r="BX115" s="217">
        <v>0</v>
      </c>
      <c r="BY115" s="217">
        <v>0</v>
      </c>
      <c r="BZ115" s="214">
        <v>0</v>
      </c>
      <c r="CA115" s="214">
        <v>0</v>
      </c>
      <c r="CB115" s="214">
        <v>0</v>
      </c>
      <c r="CC115" s="214">
        <v>0</v>
      </c>
      <c r="CD115" s="214">
        <v>0</v>
      </c>
      <c r="CE115" s="214">
        <v>0</v>
      </c>
      <c r="CF115" s="214">
        <v>0</v>
      </c>
      <c r="CG115" s="214">
        <v>0</v>
      </c>
      <c r="CH115" s="214">
        <v>0</v>
      </c>
      <c r="CI115" s="219">
        <v>888880653.84786201</v>
      </c>
      <c r="CJ115" s="219">
        <v>466480375.25475198</v>
      </c>
      <c r="CK115" s="219">
        <v>422400278.5931102</v>
      </c>
      <c r="CM115" s="221">
        <v>0</v>
      </c>
      <c r="CP115" s="219">
        <v>8349577.8705050349</v>
      </c>
      <c r="CQ115" s="219">
        <v>2961813.0348413568</v>
      </c>
      <c r="CR115" s="219">
        <v>5387764.8356636781</v>
      </c>
      <c r="CT115" s="219">
        <v>880083216.35505831</v>
      </c>
      <c r="CU115" s="219">
        <v>463070702.5976119</v>
      </c>
      <c r="CV115" s="219">
        <v>417012513.75744653</v>
      </c>
      <c r="CX115" s="221">
        <v>5398161570.5</v>
      </c>
      <c r="CY115" s="33">
        <v>0</v>
      </c>
      <c r="CZ115" s="33">
        <v>0</v>
      </c>
      <c r="DA115" s="33">
        <v>0</v>
      </c>
      <c r="DB115" s="33">
        <v>0</v>
      </c>
      <c r="DC115" s="33">
        <v>0</v>
      </c>
      <c r="DD115" s="33">
        <v>0</v>
      </c>
      <c r="DE115" s="33">
        <v>0</v>
      </c>
    </row>
    <row r="116" spans="1:109" x14ac:dyDescent="0.35">
      <c r="A116">
        <v>2033</v>
      </c>
      <c r="B116" s="1">
        <v>48669</v>
      </c>
      <c r="C116" s="213">
        <v>481239284.247576</v>
      </c>
      <c r="D116" s="214">
        <v>260440064.612735</v>
      </c>
      <c r="E116" s="214">
        <v>220799219.634841</v>
      </c>
      <c r="F116" s="191">
        <v>291656590.98430198</v>
      </c>
      <c r="G116" s="191">
        <v>133845123.804028</v>
      </c>
      <c r="H116" s="191">
        <v>157811467.18027398</v>
      </c>
      <c r="I116" s="214">
        <v>0</v>
      </c>
      <c r="J116" s="214">
        <v>0</v>
      </c>
      <c r="K116" s="214">
        <v>0</v>
      </c>
      <c r="L116" s="215">
        <v>0</v>
      </c>
      <c r="M116" s="215">
        <v>0</v>
      </c>
      <c r="N116" s="215">
        <v>0</v>
      </c>
      <c r="O116" s="193">
        <v>4534741.6146929497</v>
      </c>
      <c r="P116" s="193">
        <v>2761869.5164422798</v>
      </c>
      <c r="Q116" s="193">
        <v>1772872.0982506699</v>
      </c>
      <c r="R116" s="216">
        <v>0</v>
      </c>
      <c r="S116" s="216">
        <v>0</v>
      </c>
      <c r="T116" s="216">
        <v>0</v>
      </c>
      <c r="U116" s="217">
        <v>41515895.972056501</v>
      </c>
      <c r="V116" s="217">
        <v>40060354.233690001</v>
      </c>
      <c r="W116" s="217">
        <v>1455541.7383664995</v>
      </c>
      <c r="X116" s="214">
        <v>0</v>
      </c>
      <c r="Y116" s="214">
        <v>0</v>
      </c>
      <c r="Z116" s="214">
        <v>0</v>
      </c>
      <c r="AA116" s="218">
        <v>3399091.3029895853</v>
      </c>
      <c r="AB116" s="218">
        <v>200187.31301349663</v>
      </c>
      <c r="AC116" s="218">
        <v>3198903.9899760885</v>
      </c>
      <c r="AD116" s="193">
        <v>52467549.162078701</v>
      </c>
      <c r="AE116" s="193">
        <v>40060354.233690001</v>
      </c>
      <c r="AF116" s="193">
        <v>12407194.9283887</v>
      </c>
      <c r="AG116" s="214">
        <v>0</v>
      </c>
      <c r="AH116" s="214">
        <v>0</v>
      </c>
      <c r="AI116" s="214">
        <v>0</v>
      </c>
      <c r="AJ116" s="191">
        <v>0</v>
      </c>
      <c r="AK116" s="191">
        <v>0</v>
      </c>
      <c r="AL116" s="191">
        <v>0</v>
      </c>
      <c r="AM116" s="215">
        <v>166061.74660898701</v>
      </c>
      <c r="AN116" s="215">
        <v>166061.74660898701</v>
      </c>
      <c r="AO116" s="215">
        <v>0</v>
      </c>
      <c r="AP116" s="193">
        <v>283281.386005181</v>
      </c>
      <c r="AQ116" s="193">
        <v>283281.386005181</v>
      </c>
      <c r="AR116" s="193">
        <v>0</v>
      </c>
      <c r="AS116" s="216">
        <v>0</v>
      </c>
      <c r="AT116" s="216">
        <v>0</v>
      </c>
      <c r="AU116" s="216">
        <v>0</v>
      </c>
      <c r="AV116" s="217">
        <v>0</v>
      </c>
      <c r="AW116" s="217">
        <v>0</v>
      </c>
      <c r="AX116" s="217">
        <v>0</v>
      </c>
      <c r="AY116" s="214">
        <v>0</v>
      </c>
      <c r="AZ116" s="214">
        <v>0</v>
      </c>
      <c r="BA116" s="214">
        <v>0</v>
      </c>
      <c r="BB116" s="218">
        <v>0</v>
      </c>
      <c r="BC116" s="218">
        <v>0</v>
      </c>
      <c r="BD116" s="218">
        <v>0</v>
      </c>
      <c r="BE116" s="214">
        <v>0</v>
      </c>
      <c r="BF116" s="214">
        <v>0</v>
      </c>
      <c r="BG116" s="214">
        <v>0</v>
      </c>
      <c r="BH116" s="191">
        <v>0</v>
      </c>
      <c r="BI116" s="191">
        <v>0</v>
      </c>
      <c r="BJ116" s="191">
        <v>0</v>
      </c>
      <c r="BK116" s="215">
        <v>0</v>
      </c>
      <c r="BL116" s="215">
        <v>0</v>
      </c>
      <c r="BM116" s="215">
        <v>0</v>
      </c>
      <c r="BN116" s="193">
        <v>0</v>
      </c>
      <c r="BO116" s="193">
        <v>0</v>
      </c>
      <c r="BP116" s="193">
        <v>0</v>
      </c>
      <c r="BQ116" s="219">
        <v>875262496.41630995</v>
      </c>
      <c r="BR116" s="219">
        <v>477817296.84621298</v>
      </c>
      <c r="BS116" s="219">
        <v>397445199.57009697</v>
      </c>
      <c r="BT116" s="216">
        <v>0</v>
      </c>
      <c r="BU116" s="216">
        <v>0</v>
      </c>
      <c r="BV116" s="216">
        <v>0</v>
      </c>
      <c r="BW116" s="217">
        <v>0</v>
      </c>
      <c r="BX116" s="217">
        <v>0</v>
      </c>
      <c r="BY116" s="217">
        <v>0</v>
      </c>
      <c r="BZ116" s="214">
        <v>0</v>
      </c>
      <c r="CA116" s="214">
        <v>0</v>
      </c>
      <c r="CB116" s="214">
        <v>0</v>
      </c>
      <c r="CC116" s="214">
        <v>0</v>
      </c>
      <c r="CD116" s="214">
        <v>0</v>
      </c>
      <c r="CE116" s="214">
        <v>0</v>
      </c>
      <c r="CF116" s="214">
        <v>0</v>
      </c>
      <c r="CG116" s="214">
        <v>0</v>
      </c>
      <c r="CH116" s="214">
        <v>0</v>
      </c>
      <c r="CI116" s="219">
        <v>875262496.41630995</v>
      </c>
      <c r="CJ116" s="219">
        <v>477817296.84621298</v>
      </c>
      <c r="CK116" s="219">
        <v>397445199.57009697</v>
      </c>
      <c r="CM116" s="221">
        <v>0</v>
      </c>
      <c r="CP116" s="219">
        <v>101917278.05181774</v>
      </c>
      <c r="CQ116" s="219">
        <v>83082765.29683578</v>
      </c>
      <c r="CR116" s="219">
        <v>18834512.754981957</v>
      </c>
      <c r="CT116" s="219">
        <v>772895875.23187804</v>
      </c>
      <c r="CU116" s="219">
        <v>394285188.41676301</v>
      </c>
      <c r="CV116" s="219">
        <v>378610686.81511497</v>
      </c>
      <c r="CX116" s="221">
        <v>5340296383.3500004</v>
      </c>
      <c r="CY116" s="33">
        <v>0</v>
      </c>
      <c r="CZ116" s="33">
        <v>0</v>
      </c>
      <c r="DA116" s="33">
        <v>0</v>
      </c>
      <c r="DB116" s="33">
        <v>0</v>
      </c>
      <c r="DC116" s="33">
        <v>0</v>
      </c>
      <c r="DD116" s="33">
        <v>0</v>
      </c>
      <c r="DE116" s="33">
        <v>0</v>
      </c>
    </row>
    <row r="117" spans="1:109" x14ac:dyDescent="0.35">
      <c r="A117">
        <v>2033</v>
      </c>
      <c r="B117" s="1">
        <v>48699</v>
      </c>
      <c r="C117" s="213">
        <v>482557953.37191099</v>
      </c>
      <c r="D117" s="214">
        <v>261952584.17811599</v>
      </c>
      <c r="E117" s="214">
        <v>220605369.193795</v>
      </c>
      <c r="F117" s="191">
        <v>292453603.12713403</v>
      </c>
      <c r="G117" s="191">
        <v>134700091.809715</v>
      </c>
      <c r="H117" s="191">
        <v>157753511.31741902</v>
      </c>
      <c r="I117" s="214">
        <v>0</v>
      </c>
      <c r="J117" s="214">
        <v>0</v>
      </c>
      <c r="K117" s="214">
        <v>0</v>
      </c>
      <c r="L117" s="215">
        <v>0</v>
      </c>
      <c r="M117" s="215">
        <v>0</v>
      </c>
      <c r="N117" s="215">
        <v>0</v>
      </c>
      <c r="O117" s="193">
        <v>4897924.8371207099</v>
      </c>
      <c r="P117" s="193">
        <v>2761869.5164422798</v>
      </c>
      <c r="Q117" s="193">
        <v>2136055.3206784301</v>
      </c>
      <c r="R117" s="216">
        <v>0</v>
      </c>
      <c r="S117" s="216">
        <v>0</v>
      </c>
      <c r="T117" s="216">
        <v>0</v>
      </c>
      <c r="U117" s="217">
        <v>0</v>
      </c>
      <c r="V117" s="217">
        <v>0</v>
      </c>
      <c r="W117" s="217">
        <v>0</v>
      </c>
      <c r="X117" s="214">
        <v>0</v>
      </c>
      <c r="Y117" s="214">
        <v>0</v>
      </c>
      <c r="Z117" s="214">
        <v>0</v>
      </c>
      <c r="AA117" s="218">
        <v>3747495.1782759461</v>
      </c>
      <c r="AB117" s="218">
        <v>200431.4048909297</v>
      </c>
      <c r="AC117" s="218">
        <v>3547063.7733850162</v>
      </c>
      <c r="AD117" s="193">
        <v>0</v>
      </c>
      <c r="AE117" s="193">
        <v>0</v>
      </c>
      <c r="AF117" s="193">
        <v>0</v>
      </c>
      <c r="AG117" s="214">
        <v>0</v>
      </c>
      <c r="AH117" s="214">
        <v>0</v>
      </c>
      <c r="AI117" s="214">
        <v>0</v>
      </c>
      <c r="AJ117" s="191">
        <v>0</v>
      </c>
      <c r="AK117" s="191">
        <v>0</v>
      </c>
      <c r="AL117" s="191">
        <v>0</v>
      </c>
      <c r="AM117" s="215">
        <v>166537.703464138</v>
      </c>
      <c r="AN117" s="215">
        <v>166537.703464138</v>
      </c>
      <c r="AO117" s="215">
        <v>0</v>
      </c>
      <c r="AP117" s="193">
        <v>284085.98216793401</v>
      </c>
      <c r="AQ117" s="193">
        <v>284085.98216793401</v>
      </c>
      <c r="AR117" s="193">
        <v>0</v>
      </c>
      <c r="AS117" s="216">
        <v>0</v>
      </c>
      <c r="AT117" s="216">
        <v>0</v>
      </c>
      <c r="AU117" s="216">
        <v>0</v>
      </c>
      <c r="AV117" s="217">
        <v>0</v>
      </c>
      <c r="AW117" s="217">
        <v>0</v>
      </c>
      <c r="AX117" s="217">
        <v>0</v>
      </c>
      <c r="AY117" s="214">
        <v>0</v>
      </c>
      <c r="AZ117" s="214">
        <v>0</v>
      </c>
      <c r="BA117" s="214">
        <v>0</v>
      </c>
      <c r="BB117" s="218">
        <v>12679466.4903937</v>
      </c>
      <c r="BC117" s="218">
        <v>8594828.6831445005</v>
      </c>
      <c r="BD117" s="218">
        <v>4084637.8072491996</v>
      </c>
      <c r="BE117" s="214">
        <v>0</v>
      </c>
      <c r="BF117" s="214">
        <v>0</v>
      </c>
      <c r="BG117" s="214">
        <v>0</v>
      </c>
      <c r="BH117" s="191">
        <v>0</v>
      </c>
      <c r="BI117" s="191">
        <v>0</v>
      </c>
      <c r="BJ117" s="191">
        <v>0</v>
      </c>
      <c r="BK117" s="215">
        <v>0</v>
      </c>
      <c r="BL117" s="215">
        <v>0</v>
      </c>
      <c r="BM117" s="215">
        <v>0</v>
      </c>
      <c r="BN117" s="193">
        <v>0</v>
      </c>
      <c r="BO117" s="193">
        <v>0</v>
      </c>
      <c r="BP117" s="193">
        <v>0</v>
      </c>
      <c r="BQ117" s="219">
        <v>796787066.69046748</v>
      </c>
      <c r="BR117" s="219">
        <v>408660429.27794087</v>
      </c>
      <c r="BS117" s="219">
        <v>388126637.41252661</v>
      </c>
      <c r="BT117" s="216">
        <v>0</v>
      </c>
      <c r="BU117" s="216">
        <v>0</v>
      </c>
      <c r="BV117" s="216">
        <v>0</v>
      </c>
      <c r="BW117" s="217">
        <v>0</v>
      </c>
      <c r="BX117" s="217">
        <v>0</v>
      </c>
      <c r="BY117" s="217">
        <v>0</v>
      </c>
      <c r="BZ117" s="214">
        <v>0</v>
      </c>
      <c r="CA117" s="214">
        <v>0</v>
      </c>
      <c r="CB117" s="214">
        <v>0</v>
      </c>
      <c r="CC117" s="214">
        <v>0</v>
      </c>
      <c r="CD117" s="214">
        <v>0</v>
      </c>
      <c r="CE117" s="214">
        <v>0</v>
      </c>
      <c r="CF117" s="214">
        <v>0</v>
      </c>
      <c r="CG117" s="214">
        <v>0</v>
      </c>
      <c r="CH117" s="214">
        <v>0</v>
      </c>
      <c r="CI117" s="219">
        <v>796787066.69046748</v>
      </c>
      <c r="CJ117" s="219">
        <v>408660429.27794087</v>
      </c>
      <c r="CK117" s="219">
        <v>388126637.41252661</v>
      </c>
      <c r="CM117" s="221">
        <v>0</v>
      </c>
      <c r="CP117" s="219">
        <v>8645420.0153966565</v>
      </c>
      <c r="CQ117" s="219">
        <v>2962300.9213332096</v>
      </c>
      <c r="CR117" s="219">
        <v>5683119.0940634459</v>
      </c>
      <c r="CT117" s="219">
        <v>787691022.98943877</v>
      </c>
      <c r="CU117" s="219">
        <v>405247504.67097551</v>
      </c>
      <c r="CV117" s="219">
        <v>382443518.31846321</v>
      </c>
      <c r="CX117" s="221">
        <v>5346259206.9299994</v>
      </c>
      <c r="CY117" s="33">
        <v>0</v>
      </c>
      <c r="CZ117" s="33">
        <v>0</v>
      </c>
      <c r="DA117" s="33">
        <v>0</v>
      </c>
      <c r="DB117" s="33">
        <v>0</v>
      </c>
      <c r="DC117" s="33">
        <v>0</v>
      </c>
      <c r="DD117" s="33">
        <v>0</v>
      </c>
      <c r="DE117" s="33">
        <v>0</v>
      </c>
    </row>
    <row r="118" spans="1:109" x14ac:dyDescent="0.35">
      <c r="A118">
        <v>2033</v>
      </c>
      <c r="B118" s="1">
        <v>48730</v>
      </c>
      <c r="C118" s="213">
        <v>483628330.45749497</v>
      </c>
      <c r="D118" s="214">
        <v>263473887.78156999</v>
      </c>
      <c r="E118" s="214">
        <v>220154442.67592499</v>
      </c>
      <c r="F118" s="191">
        <v>293156497.56971198</v>
      </c>
      <c r="G118" s="191">
        <v>135463940.64404801</v>
      </c>
      <c r="H118" s="191">
        <v>157692556.92566398</v>
      </c>
      <c r="I118" s="214">
        <v>0</v>
      </c>
      <c r="J118" s="214">
        <v>0</v>
      </c>
      <c r="K118" s="214">
        <v>0</v>
      </c>
      <c r="L118" s="215">
        <v>0</v>
      </c>
      <c r="M118" s="215">
        <v>0</v>
      </c>
      <c r="N118" s="215">
        <v>0</v>
      </c>
      <c r="O118" s="193">
        <v>4505193.7463859804</v>
      </c>
      <c r="P118" s="193">
        <v>2761869.5164422798</v>
      </c>
      <c r="Q118" s="193">
        <v>1743324.2299437006</v>
      </c>
      <c r="R118" s="216">
        <v>0</v>
      </c>
      <c r="S118" s="216">
        <v>0</v>
      </c>
      <c r="T118" s="216">
        <v>0</v>
      </c>
      <c r="U118" s="217">
        <v>0</v>
      </c>
      <c r="V118" s="217">
        <v>0</v>
      </c>
      <c r="W118" s="217">
        <v>0</v>
      </c>
      <c r="X118" s="214">
        <v>54196312.462176703</v>
      </c>
      <c r="Y118" s="214">
        <v>40836461.001971602</v>
      </c>
      <c r="Z118" s="214">
        <v>13359851.4602051</v>
      </c>
      <c r="AA118" s="218">
        <v>3638676.3302615257</v>
      </c>
      <c r="AB118" s="218">
        <v>200675.79439387389</v>
      </c>
      <c r="AC118" s="218">
        <v>3438000.5358676519</v>
      </c>
      <c r="AD118" s="193">
        <v>0</v>
      </c>
      <c r="AE118" s="193">
        <v>0</v>
      </c>
      <c r="AF118" s="193">
        <v>0</v>
      </c>
      <c r="AG118" s="214">
        <v>0</v>
      </c>
      <c r="AH118" s="214">
        <v>0</v>
      </c>
      <c r="AI118" s="214">
        <v>0</v>
      </c>
      <c r="AJ118" s="191">
        <v>0</v>
      </c>
      <c r="AK118" s="191">
        <v>0</v>
      </c>
      <c r="AL118" s="191">
        <v>0</v>
      </c>
      <c r="AM118" s="215">
        <v>167089.09563178601</v>
      </c>
      <c r="AN118" s="215">
        <v>167089.09563178601</v>
      </c>
      <c r="AO118" s="215">
        <v>0</v>
      </c>
      <c r="AP118" s="193">
        <v>285018.10031574598</v>
      </c>
      <c r="AQ118" s="193">
        <v>285018.10031574598</v>
      </c>
      <c r="AR118" s="193">
        <v>0</v>
      </c>
      <c r="AS118" s="216">
        <v>0</v>
      </c>
      <c r="AT118" s="216">
        <v>0</v>
      </c>
      <c r="AU118" s="216">
        <v>0</v>
      </c>
      <c r="AV118" s="217">
        <v>0</v>
      </c>
      <c r="AW118" s="217">
        <v>0</v>
      </c>
      <c r="AX118" s="217">
        <v>0</v>
      </c>
      <c r="AY118" s="214">
        <v>0</v>
      </c>
      <c r="AZ118" s="214">
        <v>0</v>
      </c>
      <c r="BA118" s="214">
        <v>0</v>
      </c>
      <c r="BB118" s="218">
        <v>0</v>
      </c>
      <c r="BC118" s="218">
        <v>0</v>
      </c>
      <c r="BD118" s="218">
        <v>0</v>
      </c>
      <c r="BE118" s="214">
        <v>0</v>
      </c>
      <c r="BF118" s="214">
        <v>0</v>
      </c>
      <c r="BG118" s="214">
        <v>0</v>
      </c>
      <c r="BH118" s="191">
        <v>0</v>
      </c>
      <c r="BI118" s="191">
        <v>0</v>
      </c>
      <c r="BJ118" s="191">
        <v>0</v>
      </c>
      <c r="BK118" s="215">
        <v>0</v>
      </c>
      <c r="BL118" s="215">
        <v>0</v>
      </c>
      <c r="BM118" s="215">
        <v>0</v>
      </c>
      <c r="BN118" s="193">
        <v>0</v>
      </c>
      <c r="BO118" s="193">
        <v>0</v>
      </c>
      <c r="BP118" s="193">
        <v>0</v>
      </c>
      <c r="BQ118" s="219">
        <v>839577117.76197851</v>
      </c>
      <c r="BR118" s="219">
        <v>443188941.93437332</v>
      </c>
      <c r="BS118" s="219">
        <v>396388175.82760537</v>
      </c>
      <c r="BT118" s="216">
        <v>0</v>
      </c>
      <c r="BU118" s="216">
        <v>0</v>
      </c>
      <c r="BV118" s="216">
        <v>0</v>
      </c>
      <c r="BW118" s="217">
        <v>0</v>
      </c>
      <c r="BX118" s="217">
        <v>0</v>
      </c>
      <c r="BY118" s="217">
        <v>0</v>
      </c>
      <c r="BZ118" s="214">
        <v>0</v>
      </c>
      <c r="CA118" s="214">
        <v>0</v>
      </c>
      <c r="CB118" s="214">
        <v>0</v>
      </c>
      <c r="CC118" s="214">
        <v>0</v>
      </c>
      <c r="CD118" s="214">
        <v>0</v>
      </c>
      <c r="CE118" s="214">
        <v>0</v>
      </c>
      <c r="CF118" s="214">
        <v>0</v>
      </c>
      <c r="CG118" s="214">
        <v>0</v>
      </c>
      <c r="CH118" s="214">
        <v>0</v>
      </c>
      <c r="CI118" s="219">
        <v>839577117.76197851</v>
      </c>
      <c r="CJ118" s="219">
        <v>443188941.93437332</v>
      </c>
      <c r="CK118" s="219">
        <v>396388175.82760537</v>
      </c>
      <c r="CM118" s="221">
        <v>0</v>
      </c>
      <c r="CP118" s="219">
        <v>62340182.538824216</v>
      </c>
      <c r="CQ118" s="219">
        <v>43799006.312807754</v>
      </c>
      <c r="CR118" s="219">
        <v>18541176.226016454</v>
      </c>
      <c r="CT118" s="219">
        <v>776784828.0272069</v>
      </c>
      <c r="CU118" s="219">
        <v>398937828.42561799</v>
      </c>
      <c r="CV118" s="219">
        <v>377846999.60158896</v>
      </c>
      <c r="CX118" s="221">
        <v>5343634472.3599997</v>
      </c>
      <c r="CY118" s="33">
        <v>0</v>
      </c>
      <c r="CZ118" s="33">
        <v>0</v>
      </c>
      <c r="DA118" s="33">
        <v>0</v>
      </c>
      <c r="DB118" s="33">
        <v>0</v>
      </c>
      <c r="DC118" s="33">
        <v>0</v>
      </c>
      <c r="DD118" s="33">
        <v>0</v>
      </c>
      <c r="DE118" s="33">
        <v>0</v>
      </c>
    </row>
    <row r="119" spans="1:109" x14ac:dyDescent="0.35">
      <c r="A119">
        <v>2033</v>
      </c>
      <c r="B119" s="1">
        <v>48760</v>
      </c>
      <c r="C119" s="213">
        <v>484953963.39614499</v>
      </c>
      <c r="D119" s="214">
        <v>265004026.436802</v>
      </c>
      <c r="E119" s="214">
        <v>219949936.95934299</v>
      </c>
      <c r="F119" s="191">
        <v>293893302.35589999</v>
      </c>
      <c r="G119" s="191">
        <v>136264401.252514</v>
      </c>
      <c r="H119" s="191">
        <v>157628901.10338598</v>
      </c>
      <c r="I119" s="214">
        <v>0</v>
      </c>
      <c r="J119" s="214">
        <v>0</v>
      </c>
      <c r="K119" s="214">
        <v>0</v>
      </c>
      <c r="L119" s="215">
        <v>0</v>
      </c>
      <c r="M119" s="215">
        <v>0</v>
      </c>
      <c r="N119" s="215">
        <v>0</v>
      </c>
      <c r="O119" s="193">
        <v>4614240.9244266702</v>
      </c>
      <c r="P119" s="193">
        <v>2761869.5164422798</v>
      </c>
      <c r="Q119" s="193">
        <v>1852371.4079843904</v>
      </c>
      <c r="R119" s="216">
        <v>0</v>
      </c>
      <c r="S119" s="216">
        <v>0</v>
      </c>
      <c r="T119" s="216">
        <v>0</v>
      </c>
      <c r="U119" s="217">
        <v>0</v>
      </c>
      <c r="V119" s="217">
        <v>0</v>
      </c>
      <c r="W119" s="217">
        <v>0</v>
      </c>
      <c r="X119" s="214">
        <v>0</v>
      </c>
      <c r="Y119" s="214">
        <v>0</v>
      </c>
      <c r="Z119" s="214">
        <v>0</v>
      </c>
      <c r="AA119" s="218">
        <v>3759004.446698653</v>
      </c>
      <c r="AB119" s="218">
        <v>200920.48188517668</v>
      </c>
      <c r="AC119" s="218">
        <v>3558083.9648134764</v>
      </c>
      <c r="AD119" s="193">
        <v>0</v>
      </c>
      <c r="AE119" s="193">
        <v>0</v>
      </c>
      <c r="AF119" s="193">
        <v>0</v>
      </c>
      <c r="AG119" s="214">
        <v>0</v>
      </c>
      <c r="AH119" s="214">
        <v>0</v>
      </c>
      <c r="AI119" s="214">
        <v>0</v>
      </c>
      <c r="AJ119" s="191">
        <v>0</v>
      </c>
      <c r="AK119" s="191">
        <v>0</v>
      </c>
      <c r="AL119" s="191">
        <v>0</v>
      </c>
      <c r="AM119" s="215">
        <v>167615.33406149599</v>
      </c>
      <c r="AN119" s="215">
        <v>167615.33406149599</v>
      </c>
      <c r="AO119" s="215">
        <v>0</v>
      </c>
      <c r="AP119" s="193">
        <v>285907.69653997401</v>
      </c>
      <c r="AQ119" s="193">
        <v>285907.69653997401</v>
      </c>
      <c r="AR119" s="193">
        <v>0</v>
      </c>
      <c r="AS119" s="216">
        <v>0</v>
      </c>
      <c r="AT119" s="216">
        <v>0</v>
      </c>
      <c r="AU119" s="216">
        <v>0</v>
      </c>
      <c r="AV119" s="217">
        <v>0</v>
      </c>
      <c r="AW119" s="217">
        <v>0</v>
      </c>
      <c r="AX119" s="217">
        <v>0</v>
      </c>
      <c r="AY119" s="214">
        <v>0</v>
      </c>
      <c r="AZ119" s="214">
        <v>0</v>
      </c>
      <c r="BA119" s="214">
        <v>0</v>
      </c>
      <c r="BB119" s="218">
        <v>0</v>
      </c>
      <c r="BC119" s="218">
        <v>0</v>
      </c>
      <c r="BD119" s="218">
        <v>0</v>
      </c>
      <c r="BE119" s="214">
        <v>0</v>
      </c>
      <c r="BF119" s="214">
        <v>0</v>
      </c>
      <c r="BG119" s="214">
        <v>0</v>
      </c>
      <c r="BH119" s="191">
        <v>0</v>
      </c>
      <c r="BI119" s="191">
        <v>0</v>
      </c>
      <c r="BJ119" s="191">
        <v>0</v>
      </c>
      <c r="BK119" s="215">
        <v>0</v>
      </c>
      <c r="BL119" s="215">
        <v>0</v>
      </c>
      <c r="BM119" s="215">
        <v>0</v>
      </c>
      <c r="BN119" s="193">
        <v>0</v>
      </c>
      <c r="BO119" s="193">
        <v>0</v>
      </c>
      <c r="BP119" s="193">
        <v>0</v>
      </c>
      <c r="BQ119" s="219">
        <v>787674034.15377176</v>
      </c>
      <c r="BR119" s="219">
        <v>404684740.71824503</v>
      </c>
      <c r="BS119" s="219">
        <v>382989293.43552685</v>
      </c>
      <c r="BT119" s="216">
        <v>27322607.7116892</v>
      </c>
      <c r="BU119" s="216">
        <v>17231602.219997998</v>
      </c>
      <c r="BV119" s="216">
        <v>10091005.491691202</v>
      </c>
      <c r="BW119" s="217">
        <v>11430829.078161901</v>
      </c>
      <c r="BX119" s="217">
        <v>7293278.6249922197</v>
      </c>
      <c r="BY119" s="217">
        <v>4137550.4531696811</v>
      </c>
      <c r="BZ119" s="214">
        <v>176660256.36715001</v>
      </c>
      <c r="CA119" s="214">
        <v>150000000</v>
      </c>
      <c r="CB119" s="214">
        <v>26660256.367150009</v>
      </c>
      <c r="CC119" s="214">
        <v>68770770.741939694</v>
      </c>
      <c r="CD119" s="214">
        <v>32276383.624790601</v>
      </c>
      <c r="CE119" s="214">
        <v>36494387.117149092</v>
      </c>
      <c r="CF119" s="214">
        <v>13661303.8558446</v>
      </c>
      <c r="CG119" s="214">
        <v>8615801.1099989992</v>
      </c>
      <c r="CH119" s="214">
        <v>5045502.745845601</v>
      </c>
      <c r="CI119" s="219">
        <v>1085519801.9085572</v>
      </c>
      <c r="CJ119" s="219">
        <v>620101806.29802477</v>
      </c>
      <c r="CK119" s="219">
        <v>465417995.61053252</v>
      </c>
      <c r="CM119" s="221">
        <v>0</v>
      </c>
      <c r="CP119" s="219">
        <v>8373245.3711253237</v>
      </c>
      <c r="CQ119" s="219">
        <v>2962789.9983274564</v>
      </c>
      <c r="CR119" s="219">
        <v>5410455.3727978673</v>
      </c>
      <c r="CT119" s="219">
        <v>778847265.75204492</v>
      </c>
      <c r="CU119" s="219">
        <v>401268427.68931603</v>
      </c>
      <c r="CV119" s="219">
        <v>377578838.062729</v>
      </c>
      <c r="CX119" s="221">
        <v>5349601366.1199989</v>
      </c>
      <c r="CY119" s="33">
        <v>0</v>
      </c>
      <c r="CZ119" s="33">
        <v>0</v>
      </c>
      <c r="DA119" s="33">
        <v>0</v>
      </c>
      <c r="DB119" s="33">
        <v>0</v>
      </c>
      <c r="DC119" s="33">
        <v>0</v>
      </c>
      <c r="DD119" s="33">
        <v>0</v>
      </c>
      <c r="DE119" s="33">
        <v>0</v>
      </c>
    </row>
    <row r="120" spans="1:109" x14ac:dyDescent="0.35">
      <c r="A120">
        <v>2033</v>
      </c>
      <c r="B120" s="1">
        <v>48791</v>
      </c>
      <c r="C120" s="213">
        <v>486029313.45635599</v>
      </c>
      <c r="D120" s="214">
        <v>266543051.453812</v>
      </c>
      <c r="E120" s="214">
        <v>219486262.00254399</v>
      </c>
      <c r="F120" s="191">
        <v>294599627.018197</v>
      </c>
      <c r="G120" s="191">
        <v>137037212.15620601</v>
      </c>
      <c r="H120" s="191">
        <v>157562414.86199099</v>
      </c>
      <c r="I120" s="214">
        <v>0</v>
      </c>
      <c r="J120" s="214">
        <v>0</v>
      </c>
      <c r="K120" s="214">
        <v>0</v>
      </c>
      <c r="L120" s="215">
        <v>0</v>
      </c>
      <c r="M120" s="215">
        <v>0</v>
      </c>
      <c r="N120" s="215">
        <v>0</v>
      </c>
      <c r="O120" s="193">
        <v>4598408.6901703896</v>
      </c>
      <c r="P120" s="193">
        <v>2761869.5164422798</v>
      </c>
      <c r="Q120" s="193">
        <v>1836539.1737281098</v>
      </c>
      <c r="R120" s="216">
        <v>0</v>
      </c>
      <c r="S120" s="216">
        <v>0</v>
      </c>
      <c r="T120" s="216">
        <v>0</v>
      </c>
      <c r="U120" s="217">
        <v>0</v>
      </c>
      <c r="V120" s="217">
        <v>0</v>
      </c>
      <c r="W120" s="217">
        <v>0</v>
      </c>
      <c r="X120" s="214">
        <v>0</v>
      </c>
      <c r="Y120" s="214">
        <v>0</v>
      </c>
      <c r="Z120" s="214">
        <v>0</v>
      </c>
      <c r="AA120" s="218">
        <v>3649829.6375992531</v>
      </c>
      <c r="AB120" s="218">
        <v>201165.46772821029</v>
      </c>
      <c r="AC120" s="218">
        <v>3448664.1698710429</v>
      </c>
      <c r="AD120" s="193">
        <v>0</v>
      </c>
      <c r="AE120" s="193">
        <v>0</v>
      </c>
      <c r="AF120" s="193">
        <v>0</v>
      </c>
      <c r="AG120" s="214">
        <v>0</v>
      </c>
      <c r="AH120" s="214">
        <v>0</v>
      </c>
      <c r="AI120" s="214">
        <v>0</v>
      </c>
      <c r="AJ120" s="191">
        <v>0</v>
      </c>
      <c r="AK120" s="191">
        <v>0</v>
      </c>
      <c r="AL120" s="191">
        <v>0</v>
      </c>
      <c r="AM120" s="215">
        <v>168141.572491278</v>
      </c>
      <c r="AN120" s="215">
        <v>168141.572491278</v>
      </c>
      <c r="AO120" s="215">
        <v>0</v>
      </c>
      <c r="AP120" s="193">
        <v>286797.292764324</v>
      </c>
      <c r="AQ120" s="193">
        <v>286797.292764324</v>
      </c>
      <c r="AR120" s="193">
        <v>0</v>
      </c>
      <c r="AS120" s="216">
        <v>0</v>
      </c>
      <c r="AT120" s="216">
        <v>0</v>
      </c>
      <c r="AU120" s="216">
        <v>0</v>
      </c>
      <c r="AV120" s="217">
        <v>0</v>
      </c>
      <c r="AW120" s="217">
        <v>0</v>
      </c>
      <c r="AX120" s="217">
        <v>0</v>
      </c>
      <c r="AY120" s="214">
        <v>0</v>
      </c>
      <c r="AZ120" s="214">
        <v>0</v>
      </c>
      <c r="BA120" s="214">
        <v>0</v>
      </c>
      <c r="BB120" s="218">
        <v>0</v>
      </c>
      <c r="BC120" s="218">
        <v>0</v>
      </c>
      <c r="BD120" s="218">
        <v>0</v>
      </c>
      <c r="BE120" s="214">
        <v>0</v>
      </c>
      <c r="BF120" s="214">
        <v>0</v>
      </c>
      <c r="BG120" s="214">
        <v>0</v>
      </c>
      <c r="BH120" s="191">
        <v>0</v>
      </c>
      <c r="BI120" s="191">
        <v>0</v>
      </c>
      <c r="BJ120" s="191">
        <v>0</v>
      </c>
      <c r="BK120" s="215">
        <v>0</v>
      </c>
      <c r="BL120" s="215">
        <v>0</v>
      </c>
      <c r="BM120" s="215">
        <v>0</v>
      </c>
      <c r="BN120" s="193">
        <v>0</v>
      </c>
      <c r="BO120" s="193">
        <v>0</v>
      </c>
      <c r="BP120" s="193">
        <v>0</v>
      </c>
      <c r="BQ120" s="219">
        <v>789332117.66757822</v>
      </c>
      <c r="BR120" s="219">
        <v>406998237.45944411</v>
      </c>
      <c r="BS120" s="219">
        <v>382333880.20813411</v>
      </c>
      <c r="BT120" s="216">
        <v>0</v>
      </c>
      <c r="BU120" s="216">
        <v>0</v>
      </c>
      <c r="BV120" s="216">
        <v>0</v>
      </c>
      <c r="BW120" s="217">
        <v>0</v>
      </c>
      <c r="BX120" s="217">
        <v>0</v>
      </c>
      <c r="BY120" s="217">
        <v>0</v>
      </c>
      <c r="BZ120" s="214">
        <v>0</v>
      </c>
      <c r="CA120" s="214">
        <v>0</v>
      </c>
      <c r="CB120" s="214">
        <v>0</v>
      </c>
      <c r="CC120" s="214">
        <v>0</v>
      </c>
      <c r="CD120" s="214">
        <v>0</v>
      </c>
      <c r="CE120" s="214">
        <v>0</v>
      </c>
      <c r="CF120" s="214">
        <v>0</v>
      </c>
      <c r="CG120" s="214">
        <v>0</v>
      </c>
      <c r="CH120" s="214">
        <v>0</v>
      </c>
      <c r="CI120" s="219">
        <v>789332117.66757822</v>
      </c>
      <c r="CJ120" s="219">
        <v>406998237.45944411</v>
      </c>
      <c r="CK120" s="219">
        <v>382333880.20813411</v>
      </c>
      <c r="CM120" s="221">
        <v>0</v>
      </c>
      <c r="CP120" s="219">
        <v>8248238.3277696427</v>
      </c>
      <c r="CQ120" s="219">
        <v>2963034.9841704899</v>
      </c>
      <c r="CR120" s="219">
        <v>5285203.3435991528</v>
      </c>
      <c r="CT120" s="219">
        <v>780628940.47455299</v>
      </c>
      <c r="CU120" s="219">
        <v>403580263.61001801</v>
      </c>
      <c r="CV120" s="219">
        <v>377048676.86453497</v>
      </c>
      <c r="CX120" s="221">
        <v>5140158469.7999992</v>
      </c>
      <c r="CY120" s="33">
        <v>0</v>
      </c>
      <c r="CZ120" s="33">
        <v>0</v>
      </c>
      <c r="DA120" s="33">
        <v>0</v>
      </c>
      <c r="DB120" s="33">
        <v>0</v>
      </c>
      <c r="DC120" s="33">
        <v>0</v>
      </c>
      <c r="DD120" s="33">
        <v>0</v>
      </c>
      <c r="DE120" s="33">
        <v>0</v>
      </c>
    </row>
    <row r="121" spans="1:109" x14ac:dyDescent="0.35">
      <c r="A121">
        <v>2033</v>
      </c>
      <c r="B121" s="1">
        <v>48822</v>
      </c>
      <c r="C121" s="213">
        <v>487234300.17980301</v>
      </c>
      <c r="D121" s="214">
        <v>268091014.44071701</v>
      </c>
      <c r="E121" s="214">
        <v>219143285.739086</v>
      </c>
      <c r="F121" s="191">
        <v>295340030.10898399</v>
      </c>
      <c r="G121" s="191">
        <v>137846846.48087499</v>
      </c>
      <c r="H121" s="191">
        <v>157493183.62810901</v>
      </c>
      <c r="I121" s="214">
        <v>0</v>
      </c>
      <c r="J121" s="214">
        <v>0</v>
      </c>
      <c r="K121" s="214">
        <v>0</v>
      </c>
      <c r="L121" s="215">
        <v>0</v>
      </c>
      <c r="M121" s="215">
        <v>0</v>
      </c>
      <c r="N121" s="215">
        <v>0</v>
      </c>
      <c r="O121" s="193">
        <v>4643446.1058897199</v>
      </c>
      <c r="P121" s="193">
        <v>2761869.5164422798</v>
      </c>
      <c r="Q121" s="193">
        <v>1881576.5894474401</v>
      </c>
      <c r="R121" s="216">
        <v>0</v>
      </c>
      <c r="S121" s="216">
        <v>0</v>
      </c>
      <c r="T121" s="216">
        <v>0</v>
      </c>
      <c r="U121" s="217">
        <v>0</v>
      </c>
      <c r="V121" s="217">
        <v>0</v>
      </c>
      <c r="W121" s="217">
        <v>0</v>
      </c>
      <c r="X121" s="214">
        <v>0</v>
      </c>
      <c r="Y121" s="214">
        <v>0</v>
      </c>
      <c r="Z121" s="214">
        <v>0</v>
      </c>
      <c r="AA121" s="218">
        <v>3770683.5469351215</v>
      </c>
      <c r="AB121" s="218">
        <v>201410.75228673176</v>
      </c>
      <c r="AC121" s="218">
        <v>3569272.7946483898</v>
      </c>
      <c r="AD121" s="193">
        <v>0</v>
      </c>
      <c r="AE121" s="193">
        <v>0</v>
      </c>
      <c r="AF121" s="193">
        <v>0</v>
      </c>
      <c r="AG121" s="214">
        <v>0</v>
      </c>
      <c r="AH121" s="214">
        <v>0</v>
      </c>
      <c r="AI121" s="214">
        <v>0</v>
      </c>
      <c r="AJ121" s="191">
        <v>0</v>
      </c>
      <c r="AK121" s="191">
        <v>0</v>
      </c>
      <c r="AL121" s="191">
        <v>0</v>
      </c>
      <c r="AM121" s="215">
        <v>168718.12703454099</v>
      </c>
      <c r="AN121" s="215">
        <v>168718.12703454099</v>
      </c>
      <c r="AO121" s="215">
        <v>0</v>
      </c>
      <c r="AP121" s="193">
        <v>287771.94743755099</v>
      </c>
      <c r="AQ121" s="193">
        <v>287771.94743755099</v>
      </c>
      <c r="AR121" s="193">
        <v>0</v>
      </c>
      <c r="AS121" s="216">
        <v>0</v>
      </c>
      <c r="AT121" s="216">
        <v>0</v>
      </c>
      <c r="AU121" s="216">
        <v>0</v>
      </c>
      <c r="AV121" s="217">
        <v>8902177.2422441207</v>
      </c>
      <c r="AW121" s="217">
        <v>7197353.9267699998</v>
      </c>
      <c r="AX121" s="217">
        <v>1704823.3154741209</v>
      </c>
      <c r="AY121" s="214">
        <v>0</v>
      </c>
      <c r="AZ121" s="214">
        <v>0</v>
      </c>
      <c r="BA121" s="214">
        <v>0</v>
      </c>
      <c r="BB121" s="218">
        <v>0</v>
      </c>
      <c r="BC121" s="218">
        <v>0</v>
      </c>
      <c r="BD121" s="218">
        <v>0</v>
      </c>
      <c r="BE121" s="214">
        <v>0</v>
      </c>
      <c r="BF121" s="214">
        <v>0</v>
      </c>
      <c r="BG121" s="214">
        <v>0</v>
      </c>
      <c r="BH121" s="191">
        <v>0</v>
      </c>
      <c r="BI121" s="191">
        <v>0</v>
      </c>
      <c r="BJ121" s="191">
        <v>0</v>
      </c>
      <c r="BK121" s="215">
        <v>0</v>
      </c>
      <c r="BL121" s="215">
        <v>0</v>
      </c>
      <c r="BM121" s="215">
        <v>0</v>
      </c>
      <c r="BN121" s="193">
        <v>100248259.839595</v>
      </c>
      <c r="BO121" s="193">
        <v>64367469.8480222</v>
      </c>
      <c r="BP121" s="193">
        <v>35880789.991572805</v>
      </c>
      <c r="BQ121" s="219">
        <v>900595387.09792292</v>
      </c>
      <c r="BR121" s="219">
        <v>480922455.03958529</v>
      </c>
      <c r="BS121" s="219">
        <v>419672932.05833775</v>
      </c>
      <c r="BT121" s="216">
        <v>0</v>
      </c>
      <c r="BU121" s="216">
        <v>0</v>
      </c>
      <c r="BV121" s="216">
        <v>0</v>
      </c>
      <c r="BW121" s="217">
        <v>0</v>
      </c>
      <c r="BX121" s="217">
        <v>0</v>
      </c>
      <c r="BY121" s="217">
        <v>0</v>
      </c>
      <c r="BZ121" s="214">
        <v>0</v>
      </c>
      <c r="CA121" s="214">
        <v>0</v>
      </c>
      <c r="CB121" s="214">
        <v>0</v>
      </c>
      <c r="CC121" s="214">
        <v>0</v>
      </c>
      <c r="CD121" s="214">
        <v>0</v>
      </c>
      <c r="CE121" s="214">
        <v>0</v>
      </c>
      <c r="CF121" s="214">
        <v>0</v>
      </c>
      <c r="CG121" s="214">
        <v>0</v>
      </c>
      <c r="CH121" s="214">
        <v>0</v>
      </c>
      <c r="CI121" s="219">
        <v>900595387.09792292</v>
      </c>
      <c r="CJ121" s="219">
        <v>480922455.03958529</v>
      </c>
      <c r="CK121" s="219">
        <v>419672932.05833775</v>
      </c>
      <c r="CM121" s="221">
        <v>0</v>
      </c>
      <c r="CP121" s="219">
        <v>8414129.6528248414</v>
      </c>
      <c r="CQ121" s="219">
        <v>2963280.2687290115</v>
      </c>
      <c r="CR121" s="219">
        <v>5450849.3840958299</v>
      </c>
      <c r="CT121" s="219">
        <v>891724767.37062609</v>
      </c>
      <c r="CU121" s="219">
        <v>477502684.69638419</v>
      </c>
      <c r="CV121" s="219">
        <v>414222082.6742419</v>
      </c>
      <c r="CX121" s="221">
        <v>5146060159.3499994</v>
      </c>
      <c r="CY121" s="33">
        <v>0</v>
      </c>
      <c r="CZ121" s="33">
        <v>0</v>
      </c>
      <c r="DA121" s="33">
        <v>0</v>
      </c>
      <c r="DB121" s="33">
        <v>0</v>
      </c>
      <c r="DC121" s="33">
        <v>0</v>
      </c>
      <c r="DD121" s="33">
        <v>0</v>
      </c>
      <c r="DE121" s="33">
        <v>0</v>
      </c>
    </row>
    <row r="122" spans="1:109" x14ac:dyDescent="0.35">
      <c r="A122">
        <v>2033</v>
      </c>
      <c r="B122" s="1">
        <v>48852</v>
      </c>
      <c r="C122" s="213">
        <v>488570452.12716901</v>
      </c>
      <c r="D122" s="214">
        <v>269647967.30532998</v>
      </c>
      <c r="E122" s="214">
        <v>218922484.82183903</v>
      </c>
      <c r="F122" s="191">
        <v>296049801.01415098</v>
      </c>
      <c r="G122" s="191">
        <v>138628723.41535401</v>
      </c>
      <c r="H122" s="191">
        <v>157421077.59879696</v>
      </c>
      <c r="I122" s="214">
        <v>0</v>
      </c>
      <c r="J122" s="214">
        <v>0</v>
      </c>
      <c r="K122" s="214">
        <v>0</v>
      </c>
      <c r="L122" s="215">
        <v>0</v>
      </c>
      <c r="M122" s="215">
        <v>0</v>
      </c>
      <c r="N122" s="215">
        <v>0</v>
      </c>
      <c r="O122" s="193">
        <v>4627084.5703293104</v>
      </c>
      <c r="P122" s="193">
        <v>2761869.5164422798</v>
      </c>
      <c r="Q122" s="193">
        <v>1865215.0538870306</v>
      </c>
      <c r="R122" s="216">
        <v>0</v>
      </c>
      <c r="S122" s="216">
        <v>0</v>
      </c>
      <c r="T122" s="216">
        <v>0</v>
      </c>
      <c r="U122" s="217">
        <v>41102216.829397202</v>
      </c>
      <c r="V122" s="217">
        <v>40354326.800311998</v>
      </c>
      <c r="W122" s="217">
        <v>747890.02908520401</v>
      </c>
      <c r="X122" s="214">
        <v>0</v>
      </c>
      <c r="Y122" s="214">
        <v>0</v>
      </c>
      <c r="Z122" s="214">
        <v>0</v>
      </c>
      <c r="AA122" s="218">
        <v>3776869.6444637435</v>
      </c>
      <c r="AB122" s="218">
        <v>201656.33592498762</v>
      </c>
      <c r="AC122" s="218">
        <v>3575213.3085387559</v>
      </c>
      <c r="AD122" s="193">
        <v>52364644.7534834</v>
      </c>
      <c r="AE122" s="193">
        <v>40354326.800311998</v>
      </c>
      <c r="AF122" s="193">
        <v>12010317.953171402</v>
      </c>
      <c r="AG122" s="214">
        <v>0</v>
      </c>
      <c r="AH122" s="214">
        <v>0</v>
      </c>
      <c r="AI122" s="214">
        <v>0</v>
      </c>
      <c r="AJ122" s="191">
        <v>0</v>
      </c>
      <c r="AK122" s="191">
        <v>0</v>
      </c>
      <c r="AL122" s="191">
        <v>0</v>
      </c>
      <c r="AM122" s="215">
        <v>169244.365464323</v>
      </c>
      <c r="AN122" s="215">
        <v>169244.365464323</v>
      </c>
      <c r="AO122" s="215">
        <v>0</v>
      </c>
      <c r="AP122" s="193">
        <v>288661.54366190103</v>
      </c>
      <c r="AQ122" s="193">
        <v>288661.54366190103</v>
      </c>
      <c r="AR122" s="193">
        <v>0</v>
      </c>
      <c r="AS122" s="216">
        <v>0</v>
      </c>
      <c r="AT122" s="216">
        <v>0</v>
      </c>
      <c r="AU122" s="216">
        <v>0</v>
      </c>
      <c r="AV122" s="217">
        <v>0</v>
      </c>
      <c r="AW122" s="217">
        <v>0</v>
      </c>
      <c r="AX122" s="217">
        <v>0</v>
      </c>
      <c r="AY122" s="214">
        <v>0</v>
      </c>
      <c r="AZ122" s="214">
        <v>0</v>
      </c>
      <c r="BA122" s="214">
        <v>0</v>
      </c>
      <c r="BB122" s="218">
        <v>0</v>
      </c>
      <c r="BC122" s="218">
        <v>0</v>
      </c>
      <c r="BD122" s="218">
        <v>0</v>
      </c>
      <c r="BE122" s="214">
        <v>0</v>
      </c>
      <c r="BF122" s="214">
        <v>0</v>
      </c>
      <c r="BG122" s="214">
        <v>0</v>
      </c>
      <c r="BH122" s="191">
        <v>0</v>
      </c>
      <c r="BI122" s="191">
        <v>0</v>
      </c>
      <c r="BJ122" s="191">
        <v>0</v>
      </c>
      <c r="BK122" s="215">
        <v>0</v>
      </c>
      <c r="BL122" s="215">
        <v>0</v>
      </c>
      <c r="BM122" s="215">
        <v>0</v>
      </c>
      <c r="BN122" s="193">
        <v>0</v>
      </c>
      <c r="BO122" s="193">
        <v>0</v>
      </c>
      <c r="BP122" s="193">
        <v>0</v>
      </c>
      <c r="BQ122" s="219">
        <v>886948974.84811997</v>
      </c>
      <c r="BR122" s="219">
        <v>492406776.08280146</v>
      </c>
      <c r="BS122" s="219">
        <v>394542198.76531839</v>
      </c>
      <c r="BT122" s="216">
        <v>0</v>
      </c>
      <c r="BU122" s="216">
        <v>0</v>
      </c>
      <c r="BV122" s="216">
        <v>0</v>
      </c>
      <c r="BW122" s="217">
        <v>0</v>
      </c>
      <c r="BX122" s="217">
        <v>0</v>
      </c>
      <c r="BY122" s="217">
        <v>0</v>
      </c>
      <c r="BZ122" s="214">
        <v>0</v>
      </c>
      <c r="CA122" s="214">
        <v>0</v>
      </c>
      <c r="CB122" s="214">
        <v>0</v>
      </c>
      <c r="CC122" s="214">
        <v>0</v>
      </c>
      <c r="CD122" s="214">
        <v>0</v>
      </c>
      <c r="CE122" s="214">
        <v>0</v>
      </c>
      <c r="CF122" s="214">
        <v>0</v>
      </c>
      <c r="CG122" s="214">
        <v>0</v>
      </c>
      <c r="CH122" s="214">
        <v>0</v>
      </c>
      <c r="CI122" s="219">
        <v>886948974.84811997</v>
      </c>
      <c r="CJ122" s="219">
        <v>492406776.08280146</v>
      </c>
      <c r="CK122" s="219">
        <v>394542198.76531839</v>
      </c>
      <c r="CM122" s="221">
        <v>0</v>
      </c>
      <c r="CP122" s="219">
        <v>101870815.79767364</v>
      </c>
      <c r="CQ122" s="219">
        <v>83672179.452991262</v>
      </c>
      <c r="CR122" s="219">
        <v>18198636.344682392</v>
      </c>
      <c r="CT122" s="219">
        <v>784620253.14131999</v>
      </c>
      <c r="CU122" s="219">
        <v>408276690.72068399</v>
      </c>
      <c r="CV122" s="219">
        <v>376343562.420636</v>
      </c>
      <c r="CX122" s="221">
        <v>5087601575.0299997</v>
      </c>
      <c r="CY122" s="33">
        <v>0</v>
      </c>
      <c r="CZ122" s="33">
        <v>0</v>
      </c>
      <c r="DA122" s="33">
        <v>0</v>
      </c>
      <c r="DB122" s="33">
        <v>0</v>
      </c>
      <c r="DC122" s="33">
        <v>0</v>
      </c>
      <c r="DD122" s="33">
        <v>0</v>
      </c>
      <c r="DE122" s="33">
        <v>0</v>
      </c>
    </row>
    <row r="123" spans="1:109" x14ac:dyDescent="0.35">
      <c r="A123">
        <v>2033</v>
      </c>
      <c r="B123" s="1">
        <v>48883</v>
      </c>
      <c r="C123" s="213">
        <v>489653302.10746998</v>
      </c>
      <c r="D123" s="214">
        <v>271213962.25661701</v>
      </c>
      <c r="E123" s="214">
        <v>218439339.85085297</v>
      </c>
      <c r="F123" s="191">
        <v>296761158.35732198</v>
      </c>
      <c r="G123" s="191">
        <v>139414975.905927</v>
      </c>
      <c r="H123" s="191">
        <v>157346182.45139498</v>
      </c>
      <c r="I123" s="214">
        <v>0</v>
      </c>
      <c r="J123" s="214">
        <v>0</v>
      </c>
      <c r="K123" s="214">
        <v>0</v>
      </c>
      <c r="L123" s="215">
        <v>0</v>
      </c>
      <c r="M123" s="215">
        <v>0</v>
      </c>
      <c r="N123" s="215">
        <v>0</v>
      </c>
      <c r="O123" s="193">
        <v>4670545.4793516304</v>
      </c>
      <c r="P123" s="193">
        <v>2761869.5164422798</v>
      </c>
      <c r="Q123" s="193">
        <v>1908675.9629093506</v>
      </c>
      <c r="R123" s="216">
        <v>0</v>
      </c>
      <c r="S123" s="216">
        <v>0</v>
      </c>
      <c r="T123" s="216">
        <v>0</v>
      </c>
      <c r="U123" s="217">
        <v>0</v>
      </c>
      <c r="V123" s="217">
        <v>0</v>
      </c>
      <c r="W123" s="217">
        <v>0</v>
      </c>
      <c r="X123" s="214">
        <v>0</v>
      </c>
      <c r="Y123" s="214">
        <v>0</v>
      </c>
      <c r="Z123" s="214">
        <v>0</v>
      </c>
      <c r="AA123" s="218">
        <v>3667718.4858861584</v>
      </c>
      <c r="AB123" s="218">
        <v>201902.21900767967</v>
      </c>
      <c r="AC123" s="218">
        <v>3465816.2668784787</v>
      </c>
      <c r="AD123" s="193">
        <v>0</v>
      </c>
      <c r="AE123" s="193">
        <v>0</v>
      </c>
      <c r="AF123" s="193">
        <v>0</v>
      </c>
      <c r="AG123" s="214">
        <v>0</v>
      </c>
      <c r="AH123" s="214">
        <v>0</v>
      </c>
      <c r="AI123" s="214">
        <v>0</v>
      </c>
      <c r="AJ123" s="191">
        <v>0</v>
      </c>
      <c r="AK123" s="191">
        <v>0</v>
      </c>
      <c r="AL123" s="191">
        <v>0</v>
      </c>
      <c r="AM123" s="215">
        <v>169745.45879086101</v>
      </c>
      <c r="AN123" s="215">
        <v>169745.45879086101</v>
      </c>
      <c r="AO123" s="215">
        <v>0</v>
      </c>
      <c r="AP123" s="193">
        <v>289508.63255945599</v>
      </c>
      <c r="AQ123" s="193">
        <v>289508.63255945599</v>
      </c>
      <c r="AR123" s="193">
        <v>0</v>
      </c>
      <c r="AS123" s="216">
        <v>0</v>
      </c>
      <c r="AT123" s="216">
        <v>0</v>
      </c>
      <c r="AU123" s="216">
        <v>0</v>
      </c>
      <c r="AV123" s="217">
        <v>0</v>
      </c>
      <c r="AW123" s="217">
        <v>0</v>
      </c>
      <c r="AX123" s="217">
        <v>0</v>
      </c>
      <c r="AY123" s="214">
        <v>0</v>
      </c>
      <c r="AZ123" s="214">
        <v>0</v>
      </c>
      <c r="BA123" s="214">
        <v>0</v>
      </c>
      <c r="BB123" s="218">
        <v>12649979.231726799</v>
      </c>
      <c r="BC123" s="218">
        <v>8657899.6143945009</v>
      </c>
      <c r="BD123" s="218">
        <v>3992079.6173322983</v>
      </c>
      <c r="BE123" s="214">
        <v>0</v>
      </c>
      <c r="BF123" s="214">
        <v>0</v>
      </c>
      <c r="BG123" s="214">
        <v>0</v>
      </c>
      <c r="BH123" s="191">
        <v>0</v>
      </c>
      <c r="BI123" s="191">
        <v>0</v>
      </c>
      <c r="BJ123" s="191">
        <v>0</v>
      </c>
      <c r="BK123" s="215">
        <v>0</v>
      </c>
      <c r="BL123" s="215">
        <v>0</v>
      </c>
      <c r="BM123" s="215">
        <v>0</v>
      </c>
      <c r="BN123" s="193">
        <v>0</v>
      </c>
      <c r="BO123" s="193">
        <v>0</v>
      </c>
      <c r="BP123" s="193">
        <v>0</v>
      </c>
      <c r="BQ123" s="219">
        <v>807861957.75310695</v>
      </c>
      <c r="BR123" s="219">
        <v>422709863.60373878</v>
      </c>
      <c r="BS123" s="219">
        <v>385152094.14936805</v>
      </c>
      <c r="BT123" s="216">
        <v>0</v>
      </c>
      <c r="BU123" s="216">
        <v>0</v>
      </c>
      <c r="BV123" s="216">
        <v>0</v>
      </c>
      <c r="BW123" s="217">
        <v>0</v>
      </c>
      <c r="BX123" s="217">
        <v>0</v>
      </c>
      <c r="BY123" s="217">
        <v>0</v>
      </c>
      <c r="BZ123" s="214">
        <v>0</v>
      </c>
      <c r="CA123" s="214">
        <v>0</v>
      </c>
      <c r="CB123" s="214">
        <v>0</v>
      </c>
      <c r="CC123" s="214">
        <v>0</v>
      </c>
      <c r="CD123" s="214">
        <v>0</v>
      </c>
      <c r="CE123" s="214">
        <v>0</v>
      </c>
      <c r="CF123" s="214">
        <v>0</v>
      </c>
      <c r="CG123" s="214">
        <v>0</v>
      </c>
      <c r="CH123" s="214">
        <v>0</v>
      </c>
      <c r="CI123" s="219">
        <v>807861957.75310695</v>
      </c>
      <c r="CJ123" s="219">
        <v>422709863.60373878</v>
      </c>
      <c r="CK123" s="219">
        <v>385152094.14936805</v>
      </c>
      <c r="CM123" s="221">
        <v>0</v>
      </c>
      <c r="CP123" s="219">
        <v>8338263.9652377889</v>
      </c>
      <c r="CQ123" s="219">
        <v>2963771.7354499595</v>
      </c>
      <c r="CR123" s="219">
        <v>5374492.2297878293</v>
      </c>
      <c r="CT123" s="219">
        <v>799064439.69651878</v>
      </c>
      <c r="CU123" s="219">
        <v>419286837.7769385</v>
      </c>
      <c r="CV123" s="219">
        <v>379777601.91958022</v>
      </c>
      <c r="CX123" s="221">
        <v>5093439181.04</v>
      </c>
      <c r="CY123" s="33">
        <v>0</v>
      </c>
      <c r="CZ123" s="33">
        <v>0</v>
      </c>
      <c r="DA123" s="33">
        <v>0</v>
      </c>
      <c r="DB123" s="33">
        <v>0</v>
      </c>
      <c r="DC123" s="33">
        <v>0</v>
      </c>
      <c r="DD123" s="33">
        <v>0</v>
      </c>
      <c r="DE123" s="33">
        <v>0</v>
      </c>
    </row>
    <row r="124" spans="1:109" x14ac:dyDescent="0.35">
      <c r="A124">
        <v>2033</v>
      </c>
      <c r="B124" s="1">
        <v>48913</v>
      </c>
      <c r="C124" s="213">
        <v>490996515.94028598</v>
      </c>
      <c r="D124" s="214">
        <v>272789051.80720401</v>
      </c>
      <c r="E124" s="214">
        <v>218207464.13308197</v>
      </c>
      <c r="F124" s="191">
        <v>297506848.15450799</v>
      </c>
      <c r="G124" s="191">
        <v>140238371.45377699</v>
      </c>
      <c r="H124" s="191">
        <v>157268476.70073101</v>
      </c>
      <c r="I124" s="214">
        <v>0</v>
      </c>
      <c r="J124" s="214">
        <v>0</v>
      </c>
      <c r="K124" s="214">
        <v>0</v>
      </c>
      <c r="L124" s="215">
        <v>0</v>
      </c>
      <c r="M124" s="215">
        <v>0</v>
      </c>
      <c r="N124" s="215">
        <v>0</v>
      </c>
      <c r="O124" s="193">
        <v>4535079.7531436896</v>
      </c>
      <c r="P124" s="193">
        <v>2761869.5164422798</v>
      </c>
      <c r="Q124" s="193">
        <v>1773210.2367014098</v>
      </c>
      <c r="R124" s="216">
        <v>0</v>
      </c>
      <c r="S124" s="216">
        <v>0</v>
      </c>
      <c r="T124" s="216">
        <v>0</v>
      </c>
      <c r="U124" s="217">
        <v>0</v>
      </c>
      <c r="V124" s="217">
        <v>0</v>
      </c>
      <c r="W124" s="217">
        <v>0</v>
      </c>
      <c r="X124" s="214">
        <v>54102244.632085703</v>
      </c>
      <c r="Y124" s="214">
        <v>41136128.827735104</v>
      </c>
      <c r="Z124" s="214">
        <v>12966115.8043506</v>
      </c>
      <c r="AA124" s="218">
        <v>3789559.174144743</v>
      </c>
      <c r="AB124" s="218">
        <v>202148.40189985911</v>
      </c>
      <c r="AC124" s="218">
        <v>3587410.7722448837</v>
      </c>
      <c r="AD124" s="193">
        <v>0</v>
      </c>
      <c r="AE124" s="193">
        <v>0</v>
      </c>
      <c r="AF124" s="193">
        <v>0</v>
      </c>
      <c r="AG124" s="214">
        <v>0</v>
      </c>
      <c r="AH124" s="214">
        <v>0</v>
      </c>
      <c r="AI124" s="214">
        <v>0</v>
      </c>
      <c r="AJ124" s="191">
        <v>0</v>
      </c>
      <c r="AK124" s="191">
        <v>0</v>
      </c>
      <c r="AL124" s="191">
        <v>0</v>
      </c>
      <c r="AM124" s="215">
        <v>170246.55211732601</v>
      </c>
      <c r="AN124" s="215">
        <v>170246.55211732601</v>
      </c>
      <c r="AO124" s="215">
        <v>0</v>
      </c>
      <c r="AP124" s="193">
        <v>290355.72145688703</v>
      </c>
      <c r="AQ124" s="193">
        <v>290355.72145688703</v>
      </c>
      <c r="AR124" s="193">
        <v>0</v>
      </c>
      <c r="AS124" s="216">
        <v>0</v>
      </c>
      <c r="AT124" s="216">
        <v>0</v>
      </c>
      <c r="AU124" s="216">
        <v>0</v>
      </c>
      <c r="AV124" s="217">
        <v>0</v>
      </c>
      <c r="AW124" s="217">
        <v>0</v>
      </c>
      <c r="AX124" s="217">
        <v>0</v>
      </c>
      <c r="AY124" s="214">
        <v>0</v>
      </c>
      <c r="AZ124" s="214">
        <v>0</v>
      </c>
      <c r="BA124" s="214">
        <v>0</v>
      </c>
      <c r="BB124" s="218">
        <v>0</v>
      </c>
      <c r="BC124" s="218">
        <v>0</v>
      </c>
      <c r="BD124" s="218">
        <v>0</v>
      </c>
      <c r="BE124" s="214">
        <v>0</v>
      </c>
      <c r="BF124" s="214">
        <v>0</v>
      </c>
      <c r="BG124" s="214">
        <v>0</v>
      </c>
      <c r="BH124" s="191">
        <v>0</v>
      </c>
      <c r="BI124" s="191">
        <v>0</v>
      </c>
      <c r="BJ124" s="191">
        <v>0</v>
      </c>
      <c r="BK124" s="215">
        <v>0</v>
      </c>
      <c r="BL124" s="215">
        <v>0</v>
      </c>
      <c r="BM124" s="215">
        <v>0</v>
      </c>
      <c r="BN124" s="193">
        <v>0</v>
      </c>
      <c r="BO124" s="193">
        <v>0</v>
      </c>
      <c r="BP124" s="193">
        <v>0</v>
      </c>
      <c r="BQ124" s="219">
        <v>851390849.92774236</v>
      </c>
      <c r="BR124" s="219">
        <v>457588172.2806325</v>
      </c>
      <c r="BS124" s="219">
        <v>393802677.64710987</v>
      </c>
      <c r="BT124" s="216">
        <v>0</v>
      </c>
      <c r="BU124" s="216">
        <v>0</v>
      </c>
      <c r="BV124" s="216">
        <v>0</v>
      </c>
      <c r="BW124" s="217">
        <v>0</v>
      </c>
      <c r="BX124" s="217">
        <v>0</v>
      </c>
      <c r="BY124" s="217">
        <v>0</v>
      </c>
      <c r="BZ124" s="214">
        <v>0</v>
      </c>
      <c r="CA124" s="214">
        <v>0</v>
      </c>
      <c r="CB124" s="214">
        <v>0</v>
      </c>
      <c r="CC124" s="214">
        <v>0</v>
      </c>
      <c r="CD124" s="214">
        <v>0</v>
      </c>
      <c r="CE124" s="214">
        <v>0</v>
      </c>
      <c r="CF124" s="214">
        <v>0</v>
      </c>
      <c r="CG124" s="214">
        <v>0</v>
      </c>
      <c r="CH124" s="214">
        <v>0</v>
      </c>
      <c r="CI124" s="219">
        <v>851390849.92774236</v>
      </c>
      <c r="CJ124" s="219">
        <v>457588172.2806325</v>
      </c>
      <c r="CK124" s="219">
        <v>393802677.64710987</v>
      </c>
      <c r="CM124" s="221">
        <v>0</v>
      </c>
      <c r="CP124" s="219">
        <v>62426883.559374139</v>
      </c>
      <c r="CQ124" s="219">
        <v>44100146.74607724</v>
      </c>
      <c r="CR124" s="219">
        <v>18326736.813296892</v>
      </c>
      <c r="CT124" s="219">
        <v>788503364.09479403</v>
      </c>
      <c r="CU124" s="219">
        <v>413027423.26098096</v>
      </c>
      <c r="CV124" s="219">
        <v>375475940.83381295</v>
      </c>
      <c r="CX124" s="221">
        <v>5090626005.3000002</v>
      </c>
      <c r="CY124" s="33">
        <v>0</v>
      </c>
      <c r="CZ124" s="33">
        <v>0</v>
      </c>
      <c r="DA124" s="33">
        <v>0</v>
      </c>
      <c r="DB124" s="33">
        <v>0</v>
      </c>
      <c r="DC124" s="33">
        <v>0</v>
      </c>
      <c r="DD124" s="33">
        <v>0</v>
      </c>
      <c r="DE124" s="33">
        <v>0</v>
      </c>
    </row>
    <row r="125" spans="1:109" x14ac:dyDescent="0.35">
      <c r="A125">
        <v>2033</v>
      </c>
      <c r="B125" s="1">
        <v>48944</v>
      </c>
      <c r="C125" s="213">
        <v>492084392.95592099</v>
      </c>
      <c r="D125" s="214">
        <v>274373288.77432698</v>
      </c>
      <c r="E125" s="214">
        <v>217711104.18159401</v>
      </c>
      <c r="F125" s="191">
        <v>298221673.36516702</v>
      </c>
      <c r="G125" s="191">
        <v>141033844.05071399</v>
      </c>
      <c r="H125" s="191">
        <v>157187829.31445304</v>
      </c>
      <c r="I125" s="214">
        <v>0</v>
      </c>
      <c r="J125" s="214">
        <v>0</v>
      </c>
      <c r="K125" s="214">
        <v>0</v>
      </c>
      <c r="L125" s="215">
        <v>0</v>
      </c>
      <c r="M125" s="215">
        <v>0</v>
      </c>
      <c r="N125" s="215">
        <v>0</v>
      </c>
      <c r="O125" s="193">
        <v>4460506.2674911004</v>
      </c>
      <c r="P125" s="193">
        <v>2761869.5164422798</v>
      </c>
      <c r="Q125" s="193">
        <v>1698636.7510488206</v>
      </c>
      <c r="R125" s="216">
        <v>0</v>
      </c>
      <c r="S125" s="216">
        <v>0</v>
      </c>
      <c r="T125" s="216">
        <v>0</v>
      </c>
      <c r="U125" s="217">
        <v>0</v>
      </c>
      <c r="V125" s="217">
        <v>0</v>
      </c>
      <c r="W125" s="217">
        <v>0</v>
      </c>
      <c r="X125" s="214">
        <v>0</v>
      </c>
      <c r="Y125" s="214">
        <v>0</v>
      </c>
      <c r="Z125" s="214">
        <v>0</v>
      </c>
      <c r="AA125" s="218">
        <v>3680013.8827407537</v>
      </c>
      <c r="AB125" s="218">
        <v>202394.88496717188</v>
      </c>
      <c r="AC125" s="218">
        <v>3477618.9977735817</v>
      </c>
      <c r="AD125" s="193">
        <v>0</v>
      </c>
      <c r="AE125" s="193">
        <v>0</v>
      </c>
      <c r="AF125" s="193">
        <v>0</v>
      </c>
      <c r="AG125" s="214">
        <v>0</v>
      </c>
      <c r="AH125" s="214">
        <v>0</v>
      </c>
      <c r="AI125" s="214">
        <v>0</v>
      </c>
      <c r="AJ125" s="191">
        <v>0</v>
      </c>
      <c r="AK125" s="191">
        <v>0</v>
      </c>
      <c r="AL125" s="191">
        <v>0</v>
      </c>
      <c r="AM125" s="215">
        <v>170797.94428504701</v>
      </c>
      <c r="AN125" s="215">
        <v>170797.94428504701</v>
      </c>
      <c r="AO125" s="215">
        <v>0</v>
      </c>
      <c r="AP125" s="193">
        <v>291287.83960482298</v>
      </c>
      <c r="AQ125" s="193">
        <v>291287.83960482298</v>
      </c>
      <c r="AR125" s="193">
        <v>0</v>
      </c>
      <c r="AS125" s="216">
        <v>0</v>
      </c>
      <c r="AT125" s="216">
        <v>0</v>
      </c>
      <c r="AU125" s="216">
        <v>0</v>
      </c>
      <c r="AV125" s="217">
        <v>0</v>
      </c>
      <c r="AW125" s="217">
        <v>0</v>
      </c>
      <c r="AX125" s="217">
        <v>0</v>
      </c>
      <c r="AY125" s="214">
        <v>0</v>
      </c>
      <c r="AZ125" s="214">
        <v>0</v>
      </c>
      <c r="BA125" s="214">
        <v>0</v>
      </c>
      <c r="BB125" s="218">
        <v>0</v>
      </c>
      <c r="BC125" s="218">
        <v>0</v>
      </c>
      <c r="BD125" s="218">
        <v>0</v>
      </c>
      <c r="BE125" s="214">
        <v>0</v>
      </c>
      <c r="BF125" s="214">
        <v>0</v>
      </c>
      <c r="BG125" s="214">
        <v>0</v>
      </c>
      <c r="BH125" s="191">
        <v>0</v>
      </c>
      <c r="BI125" s="191">
        <v>0</v>
      </c>
      <c r="BJ125" s="191">
        <v>0</v>
      </c>
      <c r="BK125" s="215">
        <v>0</v>
      </c>
      <c r="BL125" s="215">
        <v>0</v>
      </c>
      <c r="BM125" s="215">
        <v>0</v>
      </c>
      <c r="BN125" s="193">
        <v>0</v>
      </c>
      <c r="BO125" s="193">
        <v>0</v>
      </c>
      <c r="BP125" s="193">
        <v>0</v>
      </c>
      <c r="BQ125" s="219">
        <v>798908672.2552098</v>
      </c>
      <c r="BR125" s="219">
        <v>418833483.01034021</v>
      </c>
      <c r="BS125" s="219">
        <v>380075189.24486941</v>
      </c>
      <c r="BT125" s="216">
        <v>27295494.255286701</v>
      </c>
      <c r="BU125" s="216">
        <v>17358051.883977</v>
      </c>
      <c r="BV125" s="216">
        <v>9937442.3713097014</v>
      </c>
      <c r="BW125" s="217">
        <v>11417144.472327599</v>
      </c>
      <c r="BX125" s="217">
        <v>7346798.4671787601</v>
      </c>
      <c r="BY125" s="217">
        <v>4070346.0051488392</v>
      </c>
      <c r="BZ125" s="214">
        <v>167773504.24476999</v>
      </c>
      <c r="CA125" s="214">
        <v>150000000</v>
      </c>
      <c r="CB125" s="214">
        <v>17773504.24476999</v>
      </c>
      <c r="CC125" s="214">
        <v>68892895.933925003</v>
      </c>
      <c r="CD125" s="214">
        <v>32513235.532796901</v>
      </c>
      <c r="CE125" s="214">
        <v>36379660.401128098</v>
      </c>
      <c r="CF125" s="214">
        <v>13647747.127643401</v>
      </c>
      <c r="CG125" s="214">
        <v>8679025.9419884998</v>
      </c>
      <c r="CH125" s="214">
        <v>4968721.185654901</v>
      </c>
      <c r="CI125" s="219">
        <v>1087935458.2891624</v>
      </c>
      <c r="CJ125" s="219">
        <v>634730594.8362813</v>
      </c>
      <c r="CK125" s="219">
        <v>453204863.45288092</v>
      </c>
      <c r="CM125" s="221">
        <v>0</v>
      </c>
      <c r="CP125" s="219">
        <v>8140520.1502318541</v>
      </c>
      <c r="CQ125" s="219">
        <v>2964264.4014094518</v>
      </c>
      <c r="CR125" s="219">
        <v>5176255.7488224022</v>
      </c>
      <c r="CT125" s="219">
        <v>790306066.32108808</v>
      </c>
      <c r="CU125" s="219">
        <v>415407132.82504094</v>
      </c>
      <c r="CV125" s="219">
        <v>374898933.49604702</v>
      </c>
      <c r="CX125" s="221">
        <v>5096467299.0299997</v>
      </c>
      <c r="CY125" s="33">
        <v>0</v>
      </c>
      <c r="CZ125" s="33">
        <v>0</v>
      </c>
      <c r="DA125" s="33">
        <v>0</v>
      </c>
      <c r="DB125" s="33">
        <v>0</v>
      </c>
      <c r="DC125" s="33">
        <v>0</v>
      </c>
      <c r="DD125" s="33">
        <v>0</v>
      </c>
      <c r="DE125" s="33">
        <v>0</v>
      </c>
    </row>
    <row r="126" spans="1:109" x14ac:dyDescent="0.35">
      <c r="A126">
        <v>2034</v>
      </c>
      <c r="B126" s="1">
        <v>48975</v>
      </c>
      <c r="C126" s="213">
        <v>493304490.90668797</v>
      </c>
      <c r="D126" s="214">
        <v>275966726.28210801</v>
      </c>
      <c r="E126" s="214">
        <v>217337764.62457997</v>
      </c>
      <c r="F126" s="191">
        <v>298971001.23909801</v>
      </c>
      <c r="G126" s="191">
        <v>141866674.88031599</v>
      </c>
      <c r="H126" s="191">
        <v>157104326.35878202</v>
      </c>
      <c r="I126" s="214">
        <v>0</v>
      </c>
      <c r="J126" s="214">
        <v>0</v>
      </c>
      <c r="K126" s="214">
        <v>0</v>
      </c>
      <c r="L126" s="215">
        <v>0</v>
      </c>
      <c r="M126" s="215">
        <v>0</v>
      </c>
      <c r="N126" s="215">
        <v>0</v>
      </c>
      <c r="O126" s="193">
        <v>4619872.6661762996</v>
      </c>
      <c r="P126" s="193">
        <v>2761869.5164422798</v>
      </c>
      <c r="Q126" s="193">
        <v>1858003.1497340198</v>
      </c>
      <c r="R126" s="216">
        <v>0</v>
      </c>
      <c r="S126" s="216">
        <v>0</v>
      </c>
      <c r="T126" s="216">
        <v>0</v>
      </c>
      <c r="U126" s="217">
        <v>0</v>
      </c>
      <c r="V126" s="217">
        <v>0</v>
      </c>
      <c r="W126" s="217">
        <v>0</v>
      </c>
      <c r="X126" s="214">
        <v>0</v>
      </c>
      <c r="Y126" s="214">
        <v>0</v>
      </c>
      <c r="Z126" s="214">
        <v>0</v>
      </c>
      <c r="AA126" s="218">
        <v>3802076.6102294722</v>
      </c>
      <c r="AB126" s="218">
        <v>202641.66857554356</v>
      </c>
      <c r="AC126" s="218">
        <v>3599434.9416539287</v>
      </c>
      <c r="AD126" s="193">
        <v>0</v>
      </c>
      <c r="AE126" s="193">
        <v>0</v>
      </c>
      <c r="AF126" s="193">
        <v>0</v>
      </c>
      <c r="AG126" s="214">
        <v>0</v>
      </c>
      <c r="AH126" s="214">
        <v>0</v>
      </c>
      <c r="AI126" s="214">
        <v>0</v>
      </c>
      <c r="AJ126" s="191">
        <v>0</v>
      </c>
      <c r="AK126" s="191">
        <v>0</v>
      </c>
      <c r="AL126" s="191">
        <v>0</v>
      </c>
      <c r="AM126" s="215">
        <v>171353.78218785499</v>
      </c>
      <c r="AN126" s="215">
        <v>171353.78218785499</v>
      </c>
      <c r="AO126" s="215">
        <v>0</v>
      </c>
      <c r="AP126" s="193">
        <v>292227.473184784</v>
      </c>
      <c r="AQ126" s="193">
        <v>292227.473184784</v>
      </c>
      <c r="AR126" s="193">
        <v>0</v>
      </c>
      <c r="AS126" s="216">
        <v>0</v>
      </c>
      <c r="AT126" s="216">
        <v>0</v>
      </c>
      <c r="AU126" s="216">
        <v>0</v>
      </c>
      <c r="AV126" s="217">
        <v>0</v>
      </c>
      <c r="AW126" s="217">
        <v>0</v>
      </c>
      <c r="AX126" s="217">
        <v>0</v>
      </c>
      <c r="AY126" s="214">
        <v>0</v>
      </c>
      <c r="AZ126" s="214">
        <v>0</v>
      </c>
      <c r="BA126" s="214">
        <v>0</v>
      </c>
      <c r="BB126" s="218">
        <v>0</v>
      </c>
      <c r="BC126" s="218">
        <v>0</v>
      </c>
      <c r="BD126" s="218">
        <v>0</v>
      </c>
      <c r="BE126" s="214">
        <v>0</v>
      </c>
      <c r="BF126" s="214">
        <v>0</v>
      </c>
      <c r="BG126" s="214">
        <v>0</v>
      </c>
      <c r="BH126" s="191">
        <v>0</v>
      </c>
      <c r="BI126" s="191">
        <v>0</v>
      </c>
      <c r="BJ126" s="191">
        <v>0</v>
      </c>
      <c r="BK126" s="215">
        <v>0</v>
      </c>
      <c r="BL126" s="215">
        <v>0</v>
      </c>
      <c r="BM126" s="215">
        <v>0</v>
      </c>
      <c r="BN126" s="193">
        <v>0</v>
      </c>
      <c r="BO126" s="193">
        <v>0</v>
      </c>
      <c r="BP126" s="193">
        <v>0</v>
      </c>
      <c r="BQ126" s="219">
        <v>801161022.6775645</v>
      </c>
      <c r="BR126" s="219">
        <v>421261493.60281444</v>
      </c>
      <c r="BS126" s="219">
        <v>379899529.07474989</v>
      </c>
      <c r="BT126" s="216">
        <v>0</v>
      </c>
      <c r="BU126" s="216">
        <v>0</v>
      </c>
      <c r="BV126" s="216">
        <v>0</v>
      </c>
      <c r="BW126" s="217">
        <v>0</v>
      </c>
      <c r="BX126" s="217">
        <v>0</v>
      </c>
      <c r="BY126" s="217">
        <v>0</v>
      </c>
      <c r="BZ126" s="214">
        <v>0</v>
      </c>
      <c r="CA126" s="214">
        <v>0</v>
      </c>
      <c r="CB126" s="214">
        <v>0</v>
      </c>
      <c r="CC126" s="214">
        <v>0</v>
      </c>
      <c r="CD126" s="214">
        <v>0</v>
      </c>
      <c r="CE126" s="214">
        <v>0</v>
      </c>
      <c r="CF126" s="214">
        <v>0</v>
      </c>
      <c r="CG126" s="214">
        <v>0</v>
      </c>
      <c r="CH126" s="214">
        <v>0</v>
      </c>
      <c r="CI126" s="219">
        <v>801161022.6775645</v>
      </c>
      <c r="CJ126" s="219">
        <v>421261493.60281444</v>
      </c>
      <c r="CK126" s="219">
        <v>379899529.07474989</v>
      </c>
      <c r="CM126" s="221">
        <v>0</v>
      </c>
      <c r="CP126" s="219">
        <v>8421949.2764057722</v>
      </c>
      <c r="CQ126" s="219">
        <v>2964511.1850178232</v>
      </c>
      <c r="CR126" s="219">
        <v>5457438.091387948</v>
      </c>
      <c r="CT126" s="219">
        <v>792275492.14578605</v>
      </c>
      <c r="CU126" s="219">
        <v>417833401.16242397</v>
      </c>
      <c r="CV126" s="219">
        <v>374442090.98336196</v>
      </c>
      <c r="CX126" s="221">
        <v>4886418603.3199997</v>
      </c>
      <c r="CY126" s="33">
        <v>0</v>
      </c>
      <c r="CZ126" s="33">
        <v>0</v>
      </c>
      <c r="DA126" s="33">
        <v>0</v>
      </c>
      <c r="DB126" s="33">
        <v>0</v>
      </c>
      <c r="DC126" s="33">
        <v>0</v>
      </c>
      <c r="DD126" s="33">
        <v>0</v>
      </c>
      <c r="DE126" s="33">
        <v>0</v>
      </c>
    </row>
    <row r="127" spans="1:109" x14ac:dyDescent="0.35">
      <c r="A127">
        <v>2034</v>
      </c>
      <c r="B127" s="1">
        <v>49003</v>
      </c>
      <c r="C127" s="213">
        <v>494648388.335958</v>
      </c>
      <c r="D127" s="214">
        <v>277569417.76330501</v>
      </c>
      <c r="E127" s="214">
        <v>217078970.572653</v>
      </c>
      <c r="F127" s="191">
        <v>299689310.41906703</v>
      </c>
      <c r="G127" s="191">
        <v>142671474.44727999</v>
      </c>
      <c r="H127" s="191">
        <v>157017835.97178704</v>
      </c>
      <c r="I127" s="214">
        <v>0</v>
      </c>
      <c r="J127" s="214">
        <v>0</v>
      </c>
      <c r="K127" s="214">
        <v>0</v>
      </c>
      <c r="L127" s="215">
        <v>0</v>
      </c>
      <c r="M127" s="215">
        <v>0</v>
      </c>
      <c r="N127" s="215">
        <v>0</v>
      </c>
      <c r="O127" s="193">
        <v>4487583.05037646</v>
      </c>
      <c r="P127" s="193">
        <v>2761869.5164422798</v>
      </c>
      <c r="Q127" s="193">
        <v>1725713.5339341802</v>
      </c>
      <c r="R127" s="216">
        <v>0</v>
      </c>
      <c r="S127" s="216">
        <v>0</v>
      </c>
      <c r="T127" s="216">
        <v>0</v>
      </c>
      <c r="U127" s="217">
        <v>0</v>
      </c>
      <c r="V127" s="217">
        <v>0</v>
      </c>
      <c r="W127" s="217">
        <v>0</v>
      </c>
      <c r="X127" s="214">
        <v>0</v>
      </c>
      <c r="Y127" s="214">
        <v>0</v>
      </c>
      <c r="Z127" s="214">
        <v>0</v>
      </c>
      <c r="AA127" s="218">
        <v>3807972.5393161941</v>
      </c>
      <c r="AB127" s="218">
        <v>202888.75309149476</v>
      </c>
      <c r="AC127" s="218">
        <v>3605083.7862246996</v>
      </c>
      <c r="AD127" s="193">
        <v>0</v>
      </c>
      <c r="AE127" s="193">
        <v>0</v>
      </c>
      <c r="AF127" s="193">
        <v>0</v>
      </c>
      <c r="AG127" s="214">
        <v>0</v>
      </c>
      <c r="AH127" s="214">
        <v>0</v>
      </c>
      <c r="AI127" s="214">
        <v>0</v>
      </c>
      <c r="AJ127" s="191">
        <v>0</v>
      </c>
      <c r="AK127" s="191">
        <v>0</v>
      </c>
      <c r="AL127" s="191">
        <v>0</v>
      </c>
      <c r="AM127" s="215">
        <v>171808.243608021</v>
      </c>
      <c r="AN127" s="215">
        <v>171808.243608021</v>
      </c>
      <c r="AO127" s="215">
        <v>0</v>
      </c>
      <c r="AP127" s="193">
        <v>292995.73171668098</v>
      </c>
      <c r="AQ127" s="193">
        <v>292995.73171668098</v>
      </c>
      <c r="AR127" s="193">
        <v>0</v>
      </c>
      <c r="AS127" s="216">
        <v>0</v>
      </c>
      <c r="AT127" s="216">
        <v>0</v>
      </c>
      <c r="AU127" s="216">
        <v>0</v>
      </c>
      <c r="AV127" s="217">
        <v>8867884.5724274609</v>
      </c>
      <c r="AW127" s="217">
        <v>7250169.8503249995</v>
      </c>
      <c r="AX127" s="217">
        <v>1617714.7221024614</v>
      </c>
      <c r="AY127" s="214">
        <v>0</v>
      </c>
      <c r="AZ127" s="214">
        <v>0</v>
      </c>
      <c r="BA127" s="214">
        <v>0</v>
      </c>
      <c r="BB127" s="218">
        <v>0</v>
      </c>
      <c r="BC127" s="218">
        <v>0</v>
      </c>
      <c r="BD127" s="218">
        <v>0</v>
      </c>
      <c r="BE127" s="214">
        <v>0</v>
      </c>
      <c r="BF127" s="214">
        <v>0</v>
      </c>
      <c r="BG127" s="214">
        <v>0</v>
      </c>
      <c r="BH127" s="191">
        <v>0</v>
      </c>
      <c r="BI127" s="191">
        <v>0</v>
      </c>
      <c r="BJ127" s="191">
        <v>0</v>
      </c>
      <c r="BK127" s="215">
        <v>0</v>
      </c>
      <c r="BL127" s="215">
        <v>0</v>
      </c>
      <c r="BM127" s="215">
        <v>0</v>
      </c>
      <c r="BN127" s="193">
        <v>99345499.512444898</v>
      </c>
      <c r="BO127" s="193">
        <v>64839813.906888902</v>
      </c>
      <c r="BP127" s="193">
        <v>34505685.605555996</v>
      </c>
      <c r="BQ127" s="219">
        <v>911311442.40491462</v>
      </c>
      <c r="BR127" s="219">
        <v>495760438.21265739</v>
      </c>
      <c r="BS127" s="219">
        <v>415551004.1922574</v>
      </c>
      <c r="BT127" s="216">
        <v>0</v>
      </c>
      <c r="BU127" s="216">
        <v>0</v>
      </c>
      <c r="BV127" s="216">
        <v>0</v>
      </c>
      <c r="BW127" s="217">
        <v>0</v>
      </c>
      <c r="BX127" s="217">
        <v>0</v>
      </c>
      <c r="BY127" s="217">
        <v>0</v>
      </c>
      <c r="BZ127" s="214">
        <v>0</v>
      </c>
      <c r="CA127" s="214">
        <v>0</v>
      </c>
      <c r="CB127" s="214">
        <v>0</v>
      </c>
      <c r="CC127" s="214">
        <v>0</v>
      </c>
      <c r="CD127" s="214">
        <v>0</v>
      </c>
      <c r="CE127" s="214">
        <v>0</v>
      </c>
      <c r="CF127" s="214">
        <v>0</v>
      </c>
      <c r="CG127" s="214">
        <v>0</v>
      </c>
      <c r="CH127" s="214">
        <v>0</v>
      </c>
      <c r="CI127" s="219">
        <v>911311442.40491462</v>
      </c>
      <c r="CJ127" s="219">
        <v>495760438.21265739</v>
      </c>
      <c r="CK127" s="219">
        <v>415551004.1922574</v>
      </c>
      <c r="CM127" s="221">
        <v>0</v>
      </c>
      <c r="CP127" s="219">
        <v>8295555.5896926541</v>
      </c>
      <c r="CQ127" s="219">
        <v>2964758.2695337743</v>
      </c>
      <c r="CR127" s="219">
        <v>5330797.3201588802</v>
      </c>
      <c r="CT127" s="219">
        <v>902551082.83989739</v>
      </c>
      <c r="CU127" s="219">
        <v>492330875.96779889</v>
      </c>
      <c r="CV127" s="219">
        <v>410220206.87209851</v>
      </c>
      <c r="CX127" s="221">
        <v>4892193801.0199995</v>
      </c>
      <c r="CY127" s="33">
        <v>0</v>
      </c>
      <c r="CZ127" s="33">
        <v>0</v>
      </c>
      <c r="DA127" s="33">
        <v>0</v>
      </c>
      <c r="DB127" s="33">
        <v>0</v>
      </c>
      <c r="DC127" s="33">
        <v>0</v>
      </c>
      <c r="DD127" s="33">
        <v>0</v>
      </c>
      <c r="DE127" s="33">
        <v>0</v>
      </c>
    </row>
    <row r="128" spans="1:109" x14ac:dyDescent="0.35">
      <c r="A128">
        <v>2034</v>
      </c>
      <c r="B128" s="1">
        <v>49034</v>
      </c>
      <c r="C128" s="213">
        <v>495753830.40327901</v>
      </c>
      <c r="D128" s="214">
        <v>279181416.96055698</v>
      </c>
      <c r="E128" s="214">
        <v>216572413.44272202</v>
      </c>
      <c r="F128" s="191">
        <v>300409221.60200202</v>
      </c>
      <c r="G128" s="191">
        <v>143480777.13298899</v>
      </c>
      <c r="H128" s="191">
        <v>156928444.46901304</v>
      </c>
      <c r="I128" s="214">
        <v>0</v>
      </c>
      <c r="J128" s="214">
        <v>0</v>
      </c>
      <c r="K128" s="214">
        <v>0</v>
      </c>
      <c r="L128" s="215">
        <v>0</v>
      </c>
      <c r="M128" s="215">
        <v>0</v>
      </c>
      <c r="N128" s="215">
        <v>0</v>
      </c>
      <c r="O128" s="193">
        <v>4357454.4048678903</v>
      </c>
      <c r="P128" s="193">
        <v>2761869.5164422798</v>
      </c>
      <c r="Q128" s="193">
        <v>1595584.8884256105</v>
      </c>
      <c r="R128" s="216">
        <v>0</v>
      </c>
      <c r="S128" s="216">
        <v>0</v>
      </c>
      <c r="T128" s="216">
        <v>0</v>
      </c>
      <c r="U128" s="217">
        <v>0</v>
      </c>
      <c r="V128" s="217">
        <v>0</v>
      </c>
      <c r="W128" s="217">
        <v>0</v>
      </c>
      <c r="X128" s="214">
        <v>0</v>
      </c>
      <c r="Y128" s="214">
        <v>0</v>
      </c>
      <c r="Z128" s="214">
        <v>0</v>
      </c>
      <c r="AA128" s="218">
        <v>3464649.9207959115</v>
      </c>
      <c r="AB128" s="218">
        <v>203136.13888186077</v>
      </c>
      <c r="AC128" s="218">
        <v>3261513.7819140507</v>
      </c>
      <c r="AD128" s="193">
        <v>51858980.1977906</v>
      </c>
      <c r="AE128" s="193">
        <v>40650456.608719997</v>
      </c>
      <c r="AF128" s="193">
        <v>11208523.589070603</v>
      </c>
      <c r="AG128" s="214">
        <v>0</v>
      </c>
      <c r="AH128" s="214">
        <v>0</v>
      </c>
      <c r="AI128" s="214">
        <v>0</v>
      </c>
      <c r="AJ128" s="191">
        <v>0</v>
      </c>
      <c r="AK128" s="191">
        <v>0</v>
      </c>
      <c r="AL128" s="191">
        <v>0</v>
      </c>
      <c r="AM128" s="215">
        <v>172389.44756778999</v>
      </c>
      <c r="AN128" s="215">
        <v>172389.44756778999</v>
      </c>
      <c r="AO128" s="215">
        <v>0</v>
      </c>
      <c r="AP128" s="193">
        <v>0</v>
      </c>
      <c r="AQ128" s="193">
        <v>0</v>
      </c>
      <c r="AR128" s="193">
        <v>0</v>
      </c>
      <c r="AS128" s="216">
        <v>0</v>
      </c>
      <c r="AT128" s="216">
        <v>0</v>
      </c>
      <c r="AU128" s="216">
        <v>0</v>
      </c>
      <c r="AV128" s="217">
        <v>0</v>
      </c>
      <c r="AW128" s="217">
        <v>0</v>
      </c>
      <c r="AX128" s="217">
        <v>0</v>
      </c>
      <c r="AY128" s="214">
        <v>0</v>
      </c>
      <c r="AZ128" s="214">
        <v>0</v>
      </c>
      <c r="BA128" s="214">
        <v>0</v>
      </c>
      <c r="BB128" s="218">
        <v>0</v>
      </c>
      <c r="BC128" s="218">
        <v>0</v>
      </c>
      <c r="BD128" s="218">
        <v>0</v>
      </c>
      <c r="BE128" s="214">
        <v>0</v>
      </c>
      <c r="BF128" s="214">
        <v>0</v>
      </c>
      <c r="BG128" s="214">
        <v>0</v>
      </c>
      <c r="BH128" s="191">
        <v>0</v>
      </c>
      <c r="BI128" s="191">
        <v>0</v>
      </c>
      <c r="BJ128" s="191">
        <v>0</v>
      </c>
      <c r="BK128" s="215">
        <v>0</v>
      </c>
      <c r="BL128" s="215">
        <v>0</v>
      </c>
      <c r="BM128" s="215">
        <v>0</v>
      </c>
      <c r="BN128" s="193">
        <v>0</v>
      </c>
      <c r="BO128" s="193">
        <v>0</v>
      </c>
      <c r="BP128" s="193">
        <v>0</v>
      </c>
      <c r="BQ128" s="219">
        <v>856016525.97630322</v>
      </c>
      <c r="BR128" s="219">
        <v>466450045.8051579</v>
      </c>
      <c r="BS128" s="219">
        <v>389566480.17114532</v>
      </c>
      <c r="BT128" s="216">
        <v>0</v>
      </c>
      <c r="BU128" s="216">
        <v>0</v>
      </c>
      <c r="BV128" s="216">
        <v>0</v>
      </c>
      <c r="BW128" s="217">
        <v>0</v>
      </c>
      <c r="BX128" s="217">
        <v>0</v>
      </c>
      <c r="BY128" s="217">
        <v>0</v>
      </c>
      <c r="BZ128" s="214">
        <v>0</v>
      </c>
      <c r="CA128" s="214">
        <v>0</v>
      </c>
      <c r="CB128" s="214">
        <v>0</v>
      </c>
      <c r="CC128" s="214">
        <v>0</v>
      </c>
      <c r="CD128" s="214">
        <v>0</v>
      </c>
      <c r="CE128" s="214">
        <v>0</v>
      </c>
      <c r="CF128" s="214">
        <v>0</v>
      </c>
      <c r="CG128" s="214">
        <v>0</v>
      </c>
      <c r="CH128" s="214">
        <v>0</v>
      </c>
      <c r="CI128" s="219">
        <v>856016525.97630322</v>
      </c>
      <c r="CJ128" s="219">
        <v>466450045.8051579</v>
      </c>
      <c r="CK128" s="219">
        <v>389566480.17114532</v>
      </c>
      <c r="CM128" s="221">
        <v>0</v>
      </c>
      <c r="CP128" s="219">
        <v>59681084.523454398</v>
      </c>
      <c r="CQ128" s="219">
        <v>43615462.264044136</v>
      </c>
      <c r="CR128" s="219">
        <v>16065622.259410264</v>
      </c>
      <c r="CT128" s="219">
        <v>796163052.00528097</v>
      </c>
      <c r="CU128" s="219">
        <v>422662194.09354597</v>
      </c>
      <c r="CV128" s="219">
        <v>373500857.91173506</v>
      </c>
      <c r="CX128" s="221">
        <v>4833136226.6099997</v>
      </c>
      <c r="CY128" s="33">
        <v>0</v>
      </c>
      <c r="CZ128" s="33">
        <v>0</v>
      </c>
      <c r="DA128" s="33">
        <v>0</v>
      </c>
      <c r="DB128" s="33">
        <v>0</v>
      </c>
      <c r="DC128" s="33">
        <v>0</v>
      </c>
      <c r="DD128" s="33">
        <v>0</v>
      </c>
      <c r="DE128" s="33">
        <v>0</v>
      </c>
    </row>
    <row r="129" spans="1:109" x14ac:dyDescent="0.35">
      <c r="A129">
        <v>2034</v>
      </c>
      <c r="B129" s="1">
        <v>49064</v>
      </c>
      <c r="C129" s="213">
        <v>497114872.99061602</v>
      </c>
      <c r="D129" s="214">
        <v>280802777.92934501</v>
      </c>
      <c r="E129" s="214">
        <v>216312095.06127101</v>
      </c>
      <c r="F129" s="191">
        <v>301230215.39754301</v>
      </c>
      <c r="G129" s="191">
        <v>144394085.733886</v>
      </c>
      <c r="H129" s="191">
        <v>156836129.66365701</v>
      </c>
      <c r="I129" s="214">
        <v>0</v>
      </c>
      <c r="J129" s="214">
        <v>0</v>
      </c>
      <c r="K129" s="214">
        <v>0</v>
      </c>
      <c r="L129" s="215">
        <v>0</v>
      </c>
      <c r="M129" s="215">
        <v>0</v>
      </c>
      <c r="N129" s="215">
        <v>0</v>
      </c>
      <c r="O129" s="193">
        <v>4625856.6787086297</v>
      </c>
      <c r="P129" s="193">
        <v>2761869.5164422798</v>
      </c>
      <c r="Q129" s="193">
        <v>1863987.1622663499</v>
      </c>
      <c r="R129" s="216">
        <v>0</v>
      </c>
      <c r="S129" s="216">
        <v>0</v>
      </c>
      <c r="T129" s="216">
        <v>0</v>
      </c>
      <c r="U129" s="217">
        <v>0</v>
      </c>
      <c r="V129" s="217">
        <v>0</v>
      </c>
      <c r="W129" s="217">
        <v>0</v>
      </c>
      <c r="X129" s="214">
        <v>0</v>
      </c>
      <c r="Y129" s="214">
        <v>0</v>
      </c>
      <c r="Z129" s="214">
        <v>0</v>
      </c>
      <c r="AA129" s="218">
        <v>3820179.7846174724</v>
      </c>
      <c r="AB129" s="218">
        <v>203383.82631407146</v>
      </c>
      <c r="AC129" s="218">
        <v>3616795.9583034008</v>
      </c>
      <c r="AD129" s="193">
        <v>0</v>
      </c>
      <c r="AE129" s="193">
        <v>0</v>
      </c>
      <c r="AF129" s="193">
        <v>0</v>
      </c>
      <c r="AG129" s="214">
        <v>0</v>
      </c>
      <c r="AH129" s="214">
        <v>0</v>
      </c>
      <c r="AI129" s="214">
        <v>0</v>
      </c>
      <c r="AJ129" s="191">
        <v>0</v>
      </c>
      <c r="AK129" s="191">
        <v>0</v>
      </c>
      <c r="AL129" s="191">
        <v>0</v>
      </c>
      <c r="AM129" s="215">
        <v>172843.90898788199</v>
      </c>
      <c r="AN129" s="215">
        <v>172843.90898788199</v>
      </c>
      <c r="AO129" s="215">
        <v>0</v>
      </c>
      <c r="AP129" s="193">
        <v>0</v>
      </c>
      <c r="AQ129" s="193">
        <v>0</v>
      </c>
      <c r="AR129" s="193">
        <v>0</v>
      </c>
      <c r="AS129" s="216">
        <v>0</v>
      </c>
      <c r="AT129" s="216">
        <v>0</v>
      </c>
      <c r="AU129" s="216">
        <v>0</v>
      </c>
      <c r="AV129" s="217">
        <v>0</v>
      </c>
      <c r="AW129" s="217">
        <v>0</v>
      </c>
      <c r="AX129" s="217">
        <v>0</v>
      </c>
      <c r="AY129" s="214">
        <v>0</v>
      </c>
      <c r="AZ129" s="214">
        <v>0</v>
      </c>
      <c r="BA129" s="214">
        <v>0</v>
      </c>
      <c r="BB129" s="218">
        <v>12576183.398066301</v>
      </c>
      <c r="BC129" s="218">
        <v>8721433.3753890004</v>
      </c>
      <c r="BD129" s="218">
        <v>3854750.0226773005</v>
      </c>
      <c r="BE129" s="214">
        <v>0</v>
      </c>
      <c r="BF129" s="214">
        <v>0</v>
      </c>
      <c r="BG129" s="214">
        <v>0</v>
      </c>
      <c r="BH129" s="191">
        <v>0</v>
      </c>
      <c r="BI129" s="191">
        <v>0</v>
      </c>
      <c r="BJ129" s="191">
        <v>0</v>
      </c>
      <c r="BK129" s="215">
        <v>0</v>
      </c>
      <c r="BL129" s="215">
        <v>0</v>
      </c>
      <c r="BM129" s="215">
        <v>0</v>
      </c>
      <c r="BN129" s="193">
        <v>0</v>
      </c>
      <c r="BO129" s="193">
        <v>0</v>
      </c>
      <c r="BP129" s="193">
        <v>0</v>
      </c>
      <c r="BQ129" s="219">
        <v>819540152.1585393</v>
      </c>
      <c r="BR129" s="219">
        <v>437056394.29036427</v>
      </c>
      <c r="BS129" s="219">
        <v>382483757.86817509</v>
      </c>
      <c r="BT129" s="216">
        <v>0</v>
      </c>
      <c r="BU129" s="216">
        <v>0</v>
      </c>
      <c r="BV129" s="216">
        <v>0</v>
      </c>
      <c r="BW129" s="217">
        <v>0</v>
      </c>
      <c r="BX129" s="217">
        <v>0</v>
      </c>
      <c r="BY129" s="217">
        <v>0</v>
      </c>
      <c r="BZ129" s="214">
        <v>0</v>
      </c>
      <c r="CA129" s="214">
        <v>0</v>
      </c>
      <c r="CB129" s="214">
        <v>0</v>
      </c>
      <c r="CC129" s="214">
        <v>0</v>
      </c>
      <c r="CD129" s="214">
        <v>0</v>
      </c>
      <c r="CE129" s="214">
        <v>0</v>
      </c>
      <c r="CF129" s="214">
        <v>0</v>
      </c>
      <c r="CG129" s="214">
        <v>0</v>
      </c>
      <c r="CH129" s="214">
        <v>0</v>
      </c>
      <c r="CI129" s="219">
        <v>819540152.1585393</v>
      </c>
      <c r="CJ129" s="219">
        <v>437056394.29036427</v>
      </c>
      <c r="CK129" s="219">
        <v>382483757.86817509</v>
      </c>
      <c r="CM129" s="221">
        <v>0</v>
      </c>
      <c r="CP129" s="219">
        <v>8446036.4633261021</v>
      </c>
      <c r="CQ129" s="219">
        <v>2965253.3427563515</v>
      </c>
      <c r="CR129" s="219">
        <v>5480783.1205697507</v>
      </c>
      <c r="CT129" s="219">
        <v>810921271.78622532</v>
      </c>
      <c r="CU129" s="219">
        <v>433918297.03862</v>
      </c>
      <c r="CV129" s="219">
        <v>377002974.74760532</v>
      </c>
      <c r="CX129" s="221">
        <v>4838846456.1800003</v>
      </c>
      <c r="CY129" s="33">
        <v>0</v>
      </c>
      <c r="CZ129" s="33">
        <v>0</v>
      </c>
      <c r="DA129" s="33">
        <v>0</v>
      </c>
      <c r="DB129" s="33">
        <v>0</v>
      </c>
      <c r="DC129" s="33">
        <v>0</v>
      </c>
      <c r="DD129" s="33">
        <v>0</v>
      </c>
      <c r="DE129" s="33">
        <v>0</v>
      </c>
    </row>
    <row r="130" spans="1:109" x14ac:dyDescent="0.35">
      <c r="A130">
        <v>2034</v>
      </c>
      <c r="B130" s="1">
        <v>49095</v>
      </c>
      <c r="C130" s="213">
        <v>498215412.98945898</v>
      </c>
      <c r="D130" s="214">
        <v>282433555.03832901</v>
      </c>
      <c r="E130" s="214">
        <v>215781857.95112997</v>
      </c>
      <c r="F130" s="191">
        <v>301954269.60701102</v>
      </c>
      <c r="G130" s="191">
        <v>145213732.786538</v>
      </c>
      <c r="H130" s="191">
        <v>156740536.82047302</v>
      </c>
      <c r="I130" s="214">
        <v>0</v>
      </c>
      <c r="J130" s="214">
        <v>0</v>
      </c>
      <c r="K130" s="214">
        <v>0</v>
      </c>
      <c r="L130" s="215">
        <v>0</v>
      </c>
      <c r="M130" s="215">
        <v>0</v>
      </c>
      <c r="N130" s="215">
        <v>0</v>
      </c>
      <c r="O130" s="193">
        <v>4327906.5365637103</v>
      </c>
      <c r="P130" s="193">
        <v>2761869.5164422798</v>
      </c>
      <c r="Q130" s="193">
        <v>1566037.0201214305</v>
      </c>
      <c r="R130" s="216">
        <v>0</v>
      </c>
      <c r="S130" s="216">
        <v>0</v>
      </c>
      <c r="T130" s="216">
        <v>0</v>
      </c>
      <c r="U130" s="217">
        <v>0</v>
      </c>
      <c r="V130" s="217">
        <v>0</v>
      </c>
      <c r="W130" s="217">
        <v>0</v>
      </c>
      <c r="X130" s="214">
        <v>53578394.648194298</v>
      </c>
      <c r="Y130" s="214">
        <v>41437995.688478403</v>
      </c>
      <c r="Z130" s="214">
        <v>12140398.959715895</v>
      </c>
      <c r="AA130" s="218">
        <v>3709561.0910732625</v>
      </c>
      <c r="AB130" s="218">
        <v>203631.81575587153</v>
      </c>
      <c r="AC130" s="218">
        <v>3505929.2753173909</v>
      </c>
      <c r="AD130" s="193">
        <v>0</v>
      </c>
      <c r="AE130" s="193">
        <v>0</v>
      </c>
      <c r="AF130" s="193">
        <v>0</v>
      </c>
      <c r="AG130" s="214">
        <v>0</v>
      </c>
      <c r="AH130" s="214">
        <v>0</v>
      </c>
      <c r="AI130" s="214">
        <v>0</v>
      </c>
      <c r="AJ130" s="191">
        <v>0</v>
      </c>
      <c r="AK130" s="191">
        <v>0</v>
      </c>
      <c r="AL130" s="191">
        <v>0</v>
      </c>
      <c r="AM130" s="215">
        <v>173399.74689076401</v>
      </c>
      <c r="AN130" s="215">
        <v>173399.74689076401</v>
      </c>
      <c r="AO130" s="215">
        <v>0</v>
      </c>
      <c r="AP130" s="193">
        <v>0</v>
      </c>
      <c r="AQ130" s="193">
        <v>0</v>
      </c>
      <c r="AR130" s="193">
        <v>0</v>
      </c>
      <c r="AS130" s="216">
        <v>0</v>
      </c>
      <c r="AT130" s="216">
        <v>0</v>
      </c>
      <c r="AU130" s="216">
        <v>0</v>
      </c>
      <c r="AV130" s="217">
        <v>0</v>
      </c>
      <c r="AW130" s="217">
        <v>0</v>
      </c>
      <c r="AX130" s="217">
        <v>0</v>
      </c>
      <c r="AY130" s="214">
        <v>0</v>
      </c>
      <c r="AZ130" s="214">
        <v>0</v>
      </c>
      <c r="BA130" s="214">
        <v>0</v>
      </c>
      <c r="BB130" s="218">
        <v>0</v>
      </c>
      <c r="BC130" s="218">
        <v>0</v>
      </c>
      <c r="BD130" s="218">
        <v>0</v>
      </c>
      <c r="BE130" s="214">
        <v>0</v>
      </c>
      <c r="BF130" s="214">
        <v>0</v>
      </c>
      <c r="BG130" s="214">
        <v>0</v>
      </c>
      <c r="BH130" s="191">
        <v>0</v>
      </c>
      <c r="BI130" s="191">
        <v>0</v>
      </c>
      <c r="BJ130" s="191">
        <v>0</v>
      </c>
      <c r="BK130" s="215">
        <v>0</v>
      </c>
      <c r="BL130" s="215">
        <v>0</v>
      </c>
      <c r="BM130" s="215">
        <v>0</v>
      </c>
      <c r="BN130" s="193">
        <v>0</v>
      </c>
      <c r="BO130" s="193">
        <v>0</v>
      </c>
      <c r="BP130" s="193">
        <v>0</v>
      </c>
      <c r="BQ130" s="219">
        <v>861958944.61919212</v>
      </c>
      <c r="BR130" s="219">
        <v>472224184.59243435</v>
      </c>
      <c r="BS130" s="219">
        <v>389734760.02675772</v>
      </c>
      <c r="BT130" s="216">
        <v>0</v>
      </c>
      <c r="BU130" s="216">
        <v>0</v>
      </c>
      <c r="BV130" s="216">
        <v>0</v>
      </c>
      <c r="BW130" s="217">
        <v>0</v>
      </c>
      <c r="BX130" s="217">
        <v>0</v>
      </c>
      <c r="BY130" s="217">
        <v>0</v>
      </c>
      <c r="BZ130" s="214">
        <v>0</v>
      </c>
      <c r="CA130" s="214">
        <v>0</v>
      </c>
      <c r="CB130" s="214">
        <v>0</v>
      </c>
      <c r="CC130" s="214">
        <v>0</v>
      </c>
      <c r="CD130" s="214">
        <v>0</v>
      </c>
      <c r="CE130" s="214">
        <v>0</v>
      </c>
      <c r="CF130" s="214">
        <v>0</v>
      </c>
      <c r="CG130" s="214">
        <v>0</v>
      </c>
      <c r="CH130" s="214">
        <v>0</v>
      </c>
      <c r="CI130" s="219">
        <v>861958944.61919212</v>
      </c>
      <c r="CJ130" s="219">
        <v>472224184.59243435</v>
      </c>
      <c r="CK130" s="219">
        <v>389734760.02675772</v>
      </c>
      <c r="CM130" s="221">
        <v>0</v>
      </c>
      <c r="CP130" s="219">
        <v>61615862.275831267</v>
      </c>
      <c r="CQ130" s="219">
        <v>44403497.020676553</v>
      </c>
      <c r="CR130" s="219">
        <v>17212365.255154718</v>
      </c>
      <c r="CT130" s="219">
        <v>800169682.59647</v>
      </c>
      <c r="CU130" s="219">
        <v>427647287.82486701</v>
      </c>
      <c r="CV130" s="219">
        <v>372522394.77160299</v>
      </c>
      <c r="CX130" s="221">
        <v>4835842214.9499998</v>
      </c>
      <c r="CY130" s="33">
        <v>0</v>
      </c>
      <c r="CZ130" s="33">
        <v>0</v>
      </c>
      <c r="DA130" s="33">
        <v>0</v>
      </c>
      <c r="DB130" s="33">
        <v>0</v>
      </c>
      <c r="DC130" s="33">
        <v>0</v>
      </c>
      <c r="DD130" s="33">
        <v>0</v>
      </c>
      <c r="DE130" s="33">
        <v>0</v>
      </c>
    </row>
    <row r="131" spans="1:109" x14ac:dyDescent="0.35">
      <c r="A131">
        <v>2034</v>
      </c>
      <c r="B131" s="1">
        <v>49125</v>
      </c>
      <c r="C131" s="213">
        <v>499583657.34798002</v>
      </c>
      <c r="D131" s="214">
        <v>284073802.97233301</v>
      </c>
      <c r="E131" s="214">
        <v>215509854.37564701</v>
      </c>
      <c r="F131" s="191">
        <v>302713253.902731</v>
      </c>
      <c r="G131" s="191">
        <v>146071283.05675301</v>
      </c>
      <c r="H131" s="191">
        <v>156641970.84597799</v>
      </c>
      <c r="I131" s="214">
        <v>0</v>
      </c>
      <c r="J131" s="214">
        <v>0</v>
      </c>
      <c r="K131" s="214">
        <v>0</v>
      </c>
      <c r="L131" s="215">
        <v>0</v>
      </c>
      <c r="M131" s="215">
        <v>0</v>
      </c>
      <c r="N131" s="215">
        <v>0</v>
      </c>
      <c r="O131" s="193">
        <v>4479830.7502856003</v>
      </c>
      <c r="P131" s="193">
        <v>2761869.5164422798</v>
      </c>
      <c r="Q131" s="193">
        <v>1717961.2338433205</v>
      </c>
      <c r="R131" s="216">
        <v>0</v>
      </c>
      <c r="S131" s="216">
        <v>0</v>
      </c>
      <c r="T131" s="216">
        <v>0</v>
      </c>
      <c r="U131" s="217">
        <v>0</v>
      </c>
      <c r="V131" s="217">
        <v>0</v>
      </c>
      <c r="W131" s="217">
        <v>0</v>
      </c>
      <c r="X131" s="214">
        <v>0</v>
      </c>
      <c r="Y131" s="214">
        <v>0</v>
      </c>
      <c r="Z131" s="214">
        <v>0</v>
      </c>
      <c r="AA131" s="218">
        <v>3832655.8429187187</v>
      </c>
      <c r="AB131" s="218">
        <v>203880.10757549561</v>
      </c>
      <c r="AC131" s="218">
        <v>3628775.735343223</v>
      </c>
      <c r="AD131" s="193">
        <v>0</v>
      </c>
      <c r="AE131" s="193">
        <v>0</v>
      </c>
      <c r="AF131" s="193">
        <v>0</v>
      </c>
      <c r="AG131" s="214">
        <v>0</v>
      </c>
      <c r="AH131" s="214">
        <v>0</v>
      </c>
      <c r="AI131" s="214">
        <v>0</v>
      </c>
      <c r="AJ131" s="191">
        <v>0</v>
      </c>
      <c r="AK131" s="191">
        <v>0</v>
      </c>
      <c r="AL131" s="191">
        <v>0</v>
      </c>
      <c r="AM131" s="215">
        <v>0</v>
      </c>
      <c r="AN131" s="215">
        <v>0</v>
      </c>
      <c r="AO131" s="215">
        <v>0</v>
      </c>
      <c r="AP131" s="193">
        <v>0</v>
      </c>
      <c r="AQ131" s="193">
        <v>0</v>
      </c>
      <c r="AR131" s="193">
        <v>0</v>
      </c>
      <c r="AS131" s="216">
        <v>0</v>
      </c>
      <c r="AT131" s="216">
        <v>0</v>
      </c>
      <c r="AU131" s="216">
        <v>0</v>
      </c>
      <c r="AV131" s="217">
        <v>0</v>
      </c>
      <c r="AW131" s="217">
        <v>0</v>
      </c>
      <c r="AX131" s="217">
        <v>0</v>
      </c>
      <c r="AY131" s="214">
        <v>0</v>
      </c>
      <c r="AZ131" s="214">
        <v>0</v>
      </c>
      <c r="BA131" s="214">
        <v>0</v>
      </c>
      <c r="BB131" s="218">
        <v>0</v>
      </c>
      <c r="BC131" s="218">
        <v>0</v>
      </c>
      <c r="BD131" s="218">
        <v>0</v>
      </c>
      <c r="BE131" s="214">
        <v>0</v>
      </c>
      <c r="BF131" s="214">
        <v>0</v>
      </c>
      <c r="BG131" s="214">
        <v>0</v>
      </c>
      <c r="BH131" s="191">
        <v>0</v>
      </c>
      <c r="BI131" s="191">
        <v>0</v>
      </c>
      <c r="BJ131" s="191">
        <v>0</v>
      </c>
      <c r="BK131" s="215">
        <v>0</v>
      </c>
      <c r="BL131" s="215">
        <v>0</v>
      </c>
      <c r="BM131" s="215">
        <v>0</v>
      </c>
      <c r="BN131" s="193">
        <v>0</v>
      </c>
      <c r="BO131" s="193">
        <v>0</v>
      </c>
      <c r="BP131" s="193">
        <v>0</v>
      </c>
      <c r="BQ131" s="219">
        <v>810609397.84391534</v>
      </c>
      <c r="BR131" s="219">
        <v>433110835.65310377</v>
      </c>
      <c r="BS131" s="219">
        <v>377498562.19081151</v>
      </c>
      <c r="BT131" s="216">
        <v>27158379.296945699</v>
      </c>
      <c r="BU131" s="216">
        <v>17485429.466166001</v>
      </c>
      <c r="BV131" s="216">
        <v>9672949.8307796977</v>
      </c>
      <c r="BW131" s="217">
        <v>11358319.4862356</v>
      </c>
      <c r="BX131" s="217">
        <v>7400711.0509084398</v>
      </c>
      <c r="BY131" s="217">
        <v>3957608.4353271602</v>
      </c>
      <c r="BZ131" s="214">
        <v>158741660.472996</v>
      </c>
      <c r="CA131" s="214">
        <v>150000000</v>
      </c>
      <c r="CB131" s="214">
        <v>8741660.4729959965</v>
      </c>
      <c r="CC131" s="214">
        <v>68619692.353417099</v>
      </c>
      <c r="CD131" s="214">
        <v>32751825.517375302</v>
      </c>
      <c r="CE131" s="214">
        <v>35867866.836041793</v>
      </c>
      <c r="CF131" s="214">
        <v>13579189.6484729</v>
      </c>
      <c r="CG131" s="214">
        <v>8742714.7330830004</v>
      </c>
      <c r="CH131" s="214">
        <v>4836474.9153898992</v>
      </c>
      <c r="CI131" s="219">
        <v>1090066639.1019826</v>
      </c>
      <c r="CJ131" s="219">
        <v>649491516.42063653</v>
      </c>
      <c r="CK131" s="219">
        <v>440575122.68134606</v>
      </c>
      <c r="CM131" s="221">
        <v>0</v>
      </c>
      <c r="CP131" s="219">
        <v>8312486.5932043195</v>
      </c>
      <c r="CQ131" s="219">
        <v>2965749.6240177755</v>
      </c>
      <c r="CR131" s="219">
        <v>5346736.9691865435</v>
      </c>
      <c r="CT131" s="219">
        <v>802296911.25071096</v>
      </c>
      <c r="CU131" s="219">
        <v>430145086.02908599</v>
      </c>
      <c r="CV131" s="219">
        <v>372151825.22162497</v>
      </c>
      <c r="CX131" s="221">
        <v>4841555743.9700003</v>
      </c>
      <c r="CY131" s="33">
        <v>0</v>
      </c>
      <c r="CZ131" s="33">
        <v>0</v>
      </c>
      <c r="DA131" s="33">
        <v>0</v>
      </c>
      <c r="DB131" s="33">
        <v>0</v>
      </c>
      <c r="DC131" s="33">
        <v>0</v>
      </c>
      <c r="DD131" s="33">
        <v>0</v>
      </c>
      <c r="DE131" s="33">
        <v>0</v>
      </c>
    </row>
    <row r="132" spans="1:109" x14ac:dyDescent="0.35">
      <c r="A132">
        <v>2034</v>
      </c>
      <c r="B132" s="1">
        <v>49156</v>
      </c>
      <c r="C132" s="213">
        <v>500689300.90964401</v>
      </c>
      <c r="D132" s="214">
        <v>285723576.73362601</v>
      </c>
      <c r="E132" s="214">
        <v>214965724.176018</v>
      </c>
      <c r="F132" s="191">
        <v>303440841.84175003</v>
      </c>
      <c r="G132" s="191">
        <v>146900544.07366899</v>
      </c>
      <c r="H132" s="191">
        <v>156540297.76808104</v>
      </c>
      <c r="I132" s="214">
        <v>0</v>
      </c>
      <c r="J132" s="214">
        <v>0</v>
      </c>
      <c r="K132" s="214">
        <v>0</v>
      </c>
      <c r="L132" s="215">
        <v>0</v>
      </c>
      <c r="M132" s="215">
        <v>0</v>
      </c>
      <c r="N132" s="215">
        <v>0</v>
      </c>
      <c r="O132" s="193">
        <v>4518527.0398278804</v>
      </c>
      <c r="P132" s="193">
        <v>2761869.5164422798</v>
      </c>
      <c r="Q132" s="193">
        <v>1756657.5233856007</v>
      </c>
      <c r="R132" s="216">
        <v>0</v>
      </c>
      <c r="S132" s="216">
        <v>0</v>
      </c>
      <c r="T132" s="216">
        <v>0</v>
      </c>
      <c r="U132" s="217">
        <v>0</v>
      </c>
      <c r="V132" s="217">
        <v>0</v>
      </c>
      <c r="W132" s="217">
        <v>0</v>
      </c>
      <c r="X132" s="214">
        <v>0</v>
      </c>
      <c r="Y132" s="214">
        <v>0</v>
      </c>
      <c r="Z132" s="214">
        <v>0</v>
      </c>
      <c r="AA132" s="218">
        <v>3721725.3485164316</v>
      </c>
      <c r="AB132" s="218">
        <v>204128.70214166766</v>
      </c>
      <c r="AC132" s="218">
        <v>3517596.6463747639</v>
      </c>
      <c r="AD132" s="193">
        <v>0</v>
      </c>
      <c r="AE132" s="193">
        <v>0</v>
      </c>
      <c r="AF132" s="193">
        <v>0</v>
      </c>
      <c r="AG132" s="214">
        <v>0</v>
      </c>
      <c r="AH132" s="214">
        <v>0</v>
      </c>
      <c r="AI132" s="214">
        <v>0</v>
      </c>
      <c r="AJ132" s="191">
        <v>0</v>
      </c>
      <c r="AK132" s="191">
        <v>0</v>
      </c>
      <c r="AL132" s="191">
        <v>0</v>
      </c>
      <c r="AM132" s="215">
        <v>0</v>
      </c>
      <c r="AN132" s="215">
        <v>0</v>
      </c>
      <c r="AO132" s="215">
        <v>0</v>
      </c>
      <c r="AP132" s="193">
        <v>0</v>
      </c>
      <c r="AQ132" s="193">
        <v>0</v>
      </c>
      <c r="AR132" s="193">
        <v>0</v>
      </c>
      <c r="AS132" s="216">
        <v>0</v>
      </c>
      <c r="AT132" s="216">
        <v>0</v>
      </c>
      <c r="AU132" s="216">
        <v>0</v>
      </c>
      <c r="AV132" s="217">
        <v>0</v>
      </c>
      <c r="AW132" s="217">
        <v>0</v>
      </c>
      <c r="AX132" s="217">
        <v>0</v>
      </c>
      <c r="AY132" s="214">
        <v>0</v>
      </c>
      <c r="AZ132" s="214">
        <v>0</v>
      </c>
      <c r="BA132" s="214">
        <v>0</v>
      </c>
      <c r="BB132" s="218">
        <v>0</v>
      </c>
      <c r="BC132" s="218">
        <v>0</v>
      </c>
      <c r="BD132" s="218">
        <v>0</v>
      </c>
      <c r="BE132" s="214">
        <v>0</v>
      </c>
      <c r="BF132" s="214">
        <v>0</v>
      </c>
      <c r="BG132" s="214">
        <v>0</v>
      </c>
      <c r="BH132" s="191">
        <v>0</v>
      </c>
      <c r="BI132" s="191">
        <v>0</v>
      </c>
      <c r="BJ132" s="191">
        <v>0</v>
      </c>
      <c r="BK132" s="215">
        <v>0</v>
      </c>
      <c r="BL132" s="215">
        <v>0</v>
      </c>
      <c r="BM132" s="215">
        <v>0</v>
      </c>
      <c r="BN132" s="193">
        <v>0</v>
      </c>
      <c r="BO132" s="193">
        <v>0</v>
      </c>
      <c r="BP132" s="193">
        <v>0</v>
      </c>
      <c r="BQ132" s="219">
        <v>812370395.13973832</v>
      </c>
      <c r="BR132" s="219">
        <v>435590119.02587891</v>
      </c>
      <c r="BS132" s="219">
        <v>376780276.11385942</v>
      </c>
      <c r="BT132" s="216">
        <v>0</v>
      </c>
      <c r="BU132" s="216">
        <v>0</v>
      </c>
      <c r="BV132" s="216">
        <v>0</v>
      </c>
      <c r="BW132" s="217">
        <v>0</v>
      </c>
      <c r="BX132" s="217">
        <v>0</v>
      </c>
      <c r="BY132" s="217">
        <v>0</v>
      </c>
      <c r="BZ132" s="214">
        <v>0</v>
      </c>
      <c r="CA132" s="214">
        <v>0</v>
      </c>
      <c r="CB132" s="214">
        <v>0</v>
      </c>
      <c r="CC132" s="214">
        <v>0</v>
      </c>
      <c r="CD132" s="214">
        <v>0</v>
      </c>
      <c r="CE132" s="214">
        <v>0</v>
      </c>
      <c r="CF132" s="214">
        <v>0</v>
      </c>
      <c r="CG132" s="214">
        <v>0</v>
      </c>
      <c r="CH132" s="214">
        <v>0</v>
      </c>
      <c r="CI132" s="219">
        <v>812370395.13973832</v>
      </c>
      <c r="CJ132" s="219">
        <v>435590119.02587891</v>
      </c>
      <c r="CK132" s="219">
        <v>376780276.11385942</v>
      </c>
      <c r="CM132" s="221">
        <v>0</v>
      </c>
      <c r="CP132" s="219">
        <v>8240252.3883443121</v>
      </c>
      <c r="CQ132" s="219">
        <v>2965998.2185839475</v>
      </c>
      <c r="CR132" s="219">
        <v>5274254.169760365</v>
      </c>
      <c r="CT132" s="219">
        <v>804130142.75139403</v>
      </c>
      <c r="CU132" s="219">
        <v>432624120.80729496</v>
      </c>
      <c r="CV132" s="219">
        <v>371506021.94409907</v>
      </c>
      <c r="CX132" s="221">
        <v>4630895558.8499994</v>
      </c>
      <c r="CY132" s="33">
        <v>0</v>
      </c>
      <c r="CZ132" s="33">
        <v>0</v>
      </c>
      <c r="DA132" s="33">
        <v>0</v>
      </c>
      <c r="DB132" s="33">
        <v>0</v>
      </c>
      <c r="DC132" s="33">
        <v>0</v>
      </c>
      <c r="DD132" s="33">
        <v>0</v>
      </c>
      <c r="DE132" s="33">
        <v>0</v>
      </c>
    </row>
    <row r="133" spans="1:109" x14ac:dyDescent="0.35">
      <c r="A133">
        <v>2034</v>
      </c>
      <c r="B133" s="1">
        <v>49187</v>
      </c>
      <c r="C133" s="213">
        <v>501930878.91288698</v>
      </c>
      <c r="D133" s="214">
        <v>287382931.64414001</v>
      </c>
      <c r="E133" s="214">
        <v>214547947.26874697</v>
      </c>
      <c r="F133" s="191">
        <v>304203533.08268797</v>
      </c>
      <c r="G133" s="191">
        <v>147767928.61252099</v>
      </c>
      <c r="H133" s="191">
        <v>156435604.47016698</v>
      </c>
      <c r="I133" s="214">
        <v>0</v>
      </c>
      <c r="J133" s="214">
        <v>0</v>
      </c>
      <c r="K133" s="214">
        <v>0</v>
      </c>
      <c r="L133" s="215">
        <v>0</v>
      </c>
      <c r="M133" s="215">
        <v>0</v>
      </c>
      <c r="N133" s="215">
        <v>0</v>
      </c>
      <c r="O133" s="193">
        <v>4338081.9971452402</v>
      </c>
      <c r="P133" s="193">
        <v>2761869.5164422798</v>
      </c>
      <c r="Q133" s="193">
        <v>1576212.4807029604</v>
      </c>
      <c r="R133" s="216">
        <v>0</v>
      </c>
      <c r="S133" s="216">
        <v>0</v>
      </c>
      <c r="T133" s="216">
        <v>0</v>
      </c>
      <c r="U133" s="217">
        <v>0</v>
      </c>
      <c r="V133" s="217">
        <v>0</v>
      </c>
      <c r="W133" s="217">
        <v>0</v>
      </c>
      <c r="X133" s="214">
        <v>0</v>
      </c>
      <c r="Y133" s="214">
        <v>0</v>
      </c>
      <c r="Z133" s="214">
        <v>0</v>
      </c>
      <c r="AA133" s="218">
        <v>3845107.0533564007</v>
      </c>
      <c r="AB133" s="218">
        <v>204377.59982353164</v>
      </c>
      <c r="AC133" s="218">
        <v>3640729.453532869</v>
      </c>
      <c r="AD133" s="193">
        <v>0</v>
      </c>
      <c r="AE133" s="193">
        <v>0</v>
      </c>
      <c r="AF133" s="193">
        <v>0</v>
      </c>
      <c r="AG133" s="214">
        <v>0</v>
      </c>
      <c r="AH133" s="214">
        <v>0</v>
      </c>
      <c r="AI133" s="214">
        <v>0</v>
      </c>
      <c r="AJ133" s="191">
        <v>0</v>
      </c>
      <c r="AK133" s="191">
        <v>0</v>
      </c>
      <c r="AL133" s="191">
        <v>0</v>
      </c>
      <c r="AM133" s="215">
        <v>0</v>
      </c>
      <c r="AN133" s="215">
        <v>0</v>
      </c>
      <c r="AO133" s="215">
        <v>0</v>
      </c>
      <c r="AP133" s="193">
        <v>0</v>
      </c>
      <c r="AQ133" s="193">
        <v>0</v>
      </c>
      <c r="AR133" s="193">
        <v>0</v>
      </c>
      <c r="AS133" s="216">
        <v>0</v>
      </c>
      <c r="AT133" s="216">
        <v>0</v>
      </c>
      <c r="AU133" s="216">
        <v>0</v>
      </c>
      <c r="AV133" s="217">
        <v>8778600.1885178704</v>
      </c>
      <c r="AW133" s="217">
        <v>7303373.3498975001</v>
      </c>
      <c r="AX133" s="217">
        <v>1475226.8386203703</v>
      </c>
      <c r="AY133" s="214">
        <v>0</v>
      </c>
      <c r="AZ133" s="214">
        <v>0</v>
      </c>
      <c r="BA133" s="214">
        <v>0</v>
      </c>
      <c r="BB133" s="218">
        <v>0</v>
      </c>
      <c r="BC133" s="218">
        <v>0</v>
      </c>
      <c r="BD133" s="218">
        <v>0</v>
      </c>
      <c r="BE133" s="214">
        <v>0</v>
      </c>
      <c r="BF133" s="214">
        <v>0</v>
      </c>
      <c r="BG133" s="214">
        <v>0</v>
      </c>
      <c r="BH133" s="191">
        <v>0</v>
      </c>
      <c r="BI133" s="191">
        <v>0</v>
      </c>
      <c r="BJ133" s="191">
        <v>0</v>
      </c>
      <c r="BK133" s="215">
        <v>0</v>
      </c>
      <c r="BL133" s="215">
        <v>0</v>
      </c>
      <c r="BM133" s="215">
        <v>0</v>
      </c>
      <c r="BN133" s="193">
        <v>99566753.3297005</v>
      </c>
      <c r="BO133" s="193">
        <v>65315624.140677802</v>
      </c>
      <c r="BP133" s="193">
        <v>34251129.189022698</v>
      </c>
      <c r="BQ133" s="219">
        <v>922662954.56429505</v>
      </c>
      <c r="BR133" s="219">
        <v>510736104.86350214</v>
      </c>
      <c r="BS133" s="219">
        <v>411926849.70079285</v>
      </c>
      <c r="BT133" s="216">
        <v>0</v>
      </c>
      <c r="BU133" s="216">
        <v>0</v>
      </c>
      <c r="BV133" s="216">
        <v>0</v>
      </c>
      <c r="BW133" s="217">
        <v>0</v>
      </c>
      <c r="BX133" s="217">
        <v>0</v>
      </c>
      <c r="BY133" s="217">
        <v>0</v>
      </c>
      <c r="BZ133" s="214">
        <v>0</v>
      </c>
      <c r="CA133" s="214">
        <v>0</v>
      </c>
      <c r="CB133" s="214">
        <v>0</v>
      </c>
      <c r="CC133" s="214">
        <v>0</v>
      </c>
      <c r="CD133" s="214">
        <v>0</v>
      </c>
      <c r="CE133" s="214">
        <v>0</v>
      </c>
      <c r="CF133" s="214">
        <v>0</v>
      </c>
      <c r="CG133" s="214">
        <v>0</v>
      </c>
      <c r="CH133" s="214">
        <v>0</v>
      </c>
      <c r="CI133" s="219">
        <v>922662954.56429505</v>
      </c>
      <c r="CJ133" s="219">
        <v>510736104.86350214</v>
      </c>
      <c r="CK133" s="219">
        <v>411926849.70079285</v>
      </c>
      <c r="CM133" s="221">
        <v>0</v>
      </c>
      <c r="CP133" s="219">
        <v>8183189.0505016409</v>
      </c>
      <c r="CQ133" s="219">
        <v>2966247.1162658115</v>
      </c>
      <c r="CR133" s="219">
        <v>5216941.9342358299</v>
      </c>
      <c r="CT133" s="219">
        <v>914479765.51379335</v>
      </c>
      <c r="CU133" s="219">
        <v>507769857.74723631</v>
      </c>
      <c r="CV133" s="219">
        <v>406709907.76655704</v>
      </c>
      <c r="CX133" s="221">
        <v>4636542090.4800005</v>
      </c>
      <c r="CY133" s="33">
        <v>0</v>
      </c>
      <c r="CZ133" s="33">
        <v>0</v>
      </c>
      <c r="DA133" s="33">
        <v>0</v>
      </c>
      <c r="DB133" s="33">
        <v>0</v>
      </c>
      <c r="DC133" s="33">
        <v>0</v>
      </c>
      <c r="DD133" s="33">
        <v>0</v>
      </c>
      <c r="DE133" s="33">
        <v>0</v>
      </c>
    </row>
    <row r="134" spans="1:109" x14ac:dyDescent="0.35">
      <c r="A134">
        <v>2034</v>
      </c>
      <c r="B134" s="1">
        <v>49217</v>
      </c>
      <c r="C134" s="213">
        <v>503310002.00398499</v>
      </c>
      <c r="D134" s="214">
        <v>289051923.34676403</v>
      </c>
      <c r="E134" s="214">
        <v>214258078.65722096</v>
      </c>
      <c r="F134" s="191">
        <v>304934671.227961</v>
      </c>
      <c r="G134" s="191">
        <v>148606915.09974399</v>
      </c>
      <c r="H134" s="191">
        <v>156327756.12821701</v>
      </c>
      <c r="I134" s="214">
        <v>0</v>
      </c>
      <c r="J134" s="214">
        <v>0</v>
      </c>
      <c r="K134" s="214">
        <v>0</v>
      </c>
      <c r="L134" s="215">
        <v>0</v>
      </c>
      <c r="M134" s="215">
        <v>0</v>
      </c>
      <c r="N134" s="215">
        <v>0</v>
      </c>
      <c r="O134" s="193">
        <v>4430746.1436043596</v>
      </c>
      <c r="P134" s="193">
        <v>2761869.5164422798</v>
      </c>
      <c r="Q134" s="193">
        <v>1668876.6271620798</v>
      </c>
      <c r="R134" s="216">
        <v>0</v>
      </c>
      <c r="S134" s="216">
        <v>0</v>
      </c>
      <c r="T134" s="216">
        <v>0</v>
      </c>
      <c r="U134" s="217">
        <v>0</v>
      </c>
      <c r="V134" s="217">
        <v>0</v>
      </c>
      <c r="W134" s="217">
        <v>0</v>
      </c>
      <c r="X134" s="214">
        <v>0</v>
      </c>
      <c r="Y134" s="214">
        <v>0</v>
      </c>
      <c r="Z134" s="214">
        <v>0</v>
      </c>
      <c r="AA134" s="218">
        <v>3851266.0810999312</v>
      </c>
      <c r="AB134" s="218">
        <v>204626.8009906864</v>
      </c>
      <c r="AC134" s="218">
        <v>3646639.2801092449</v>
      </c>
      <c r="AD134" s="193">
        <v>51714844.981369503</v>
      </c>
      <c r="AE134" s="193">
        <v>40948759.489274003</v>
      </c>
      <c r="AF134" s="193">
        <v>10766085.4920955</v>
      </c>
      <c r="AG134" s="214">
        <v>0</v>
      </c>
      <c r="AH134" s="214">
        <v>0</v>
      </c>
      <c r="AI134" s="214">
        <v>0</v>
      </c>
      <c r="AJ134" s="191">
        <v>0</v>
      </c>
      <c r="AK134" s="191">
        <v>0</v>
      </c>
      <c r="AL134" s="191">
        <v>0</v>
      </c>
      <c r="AM134" s="215">
        <v>0</v>
      </c>
      <c r="AN134" s="215">
        <v>0</v>
      </c>
      <c r="AO134" s="215">
        <v>0</v>
      </c>
      <c r="AP134" s="193">
        <v>0</v>
      </c>
      <c r="AQ134" s="193">
        <v>0</v>
      </c>
      <c r="AR134" s="193">
        <v>0</v>
      </c>
      <c r="AS134" s="216">
        <v>0</v>
      </c>
      <c r="AT134" s="216">
        <v>0</v>
      </c>
      <c r="AU134" s="216">
        <v>0</v>
      </c>
      <c r="AV134" s="217">
        <v>0</v>
      </c>
      <c r="AW134" s="217">
        <v>0</v>
      </c>
      <c r="AX134" s="217">
        <v>0</v>
      </c>
      <c r="AY134" s="214">
        <v>0</v>
      </c>
      <c r="AZ134" s="214">
        <v>0</v>
      </c>
      <c r="BA134" s="214">
        <v>0</v>
      </c>
      <c r="BB134" s="218">
        <v>0</v>
      </c>
      <c r="BC134" s="218">
        <v>0</v>
      </c>
      <c r="BD134" s="218">
        <v>0</v>
      </c>
      <c r="BE134" s="214">
        <v>0</v>
      </c>
      <c r="BF134" s="214">
        <v>0</v>
      </c>
      <c r="BG134" s="214">
        <v>0</v>
      </c>
      <c r="BH134" s="191">
        <v>0</v>
      </c>
      <c r="BI134" s="191">
        <v>0</v>
      </c>
      <c r="BJ134" s="191">
        <v>0</v>
      </c>
      <c r="BK134" s="215">
        <v>0</v>
      </c>
      <c r="BL134" s="215">
        <v>0</v>
      </c>
      <c r="BM134" s="215">
        <v>0</v>
      </c>
      <c r="BN134" s="193">
        <v>0</v>
      </c>
      <c r="BO134" s="193">
        <v>0</v>
      </c>
      <c r="BP134" s="193">
        <v>0</v>
      </c>
      <c r="BQ134" s="219">
        <v>868241530.43801987</v>
      </c>
      <c r="BR134" s="219">
        <v>481574094.25321507</v>
      </c>
      <c r="BS134" s="219">
        <v>386667436.1848048</v>
      </c>
      <c r="BT134" s="216">
        <v>0</v>
      </c>
      <c r="BU134" s="216">
        <v>0</v>
      </c>
      <c r="BV134" s="216">
        <v>0</v>
      </c>
      <c r="BW134" s="217">
        <v>0</v>
      </c>
      <c r="BX134" s="217">
        <v>0</v>
      </c>
      <c r="BY134" s="217">
        <v>0</v>
      </c>
      <c r="BZ134" s="214">
        <v>0</v>
      </c>
      <c r="CA134" s="214">
        <v>0</v>
      </c>
      <c r="CB134" s="214">
        <v>0</v>
      </c>
      <c r="CC134" s="214">
        <v>0</v>
      </c>
      <c r="CD134" s="214">
        <v>0</v>
      </c>
      <c r="CE134" s="214">
        <v>0</v>
      </c>
      <c r="CF134" s="214">
        <v>0</v>
      </c>
      <c r="CG134" s="214">
        <v>0</v>
      </c>
      <c r="CH134" s="214">
        <v>0</v>
      </c>
      <c r="CI134" s="219">
        <v>868241530.43801987</v>
      </c>
      <c r="CJ134" s="219">
        <v>481574094.25321507</v>
      </c>
      <c r="CK134" s="219">
        <v>386667436.1848048</v>
      </c>
      <c r="CM134" s="221">
        <v>0</v>
      </c>
      <c r="CP134" s="219">
        <v>59996857.206073791</v>
      </c>
      <c r="CQ134" s="219">
        <v>43915255.806706965</v>
      </c>
      <c r="CR134" s="219">
        <v>16081601.399366826</v>
      </c>
      <c r="CT134" s="219">
        <v>808244673.23194599</v>
      </c>
      <c r="CU134" s="219">
        <v>437658838.44650805</v>
      </c>
      <c r="CV134" s="219">
        <v>370585834.78543794</v>
      </c>
      <c r="CX134" s="221">
        <v>4576879882.8399992</v>
      </c>
      <c r="CY134" s="33">
        <v>0</v>
      </c>
      <c r="CZ134" s="33">
        <v>0</v>
      </c>
      <c r="DA134" s="33">
        <v>0</v>
      </c>
      <c r="DB134" s="33">
        <v>0</v>
      </c>
      <c r="DC134" s="33">
        <v>0</v>
      </c>
      <c r="DD134" s="33">
        <v>0</v>
      </c>
      <c r="DE134" s="33">
        <v>0</v>
      </c>
    </row>
    <row r="135" spans="1:109" x14ac:dyDescent="0.35">
      <c r="A135">
        <v>2034</v>
      </c>
      <c r="B135" s="1">
        <v>49248</v>
      </c>
      <c r="C135" s="213">
        <v>504423342.27366</v>
      </c>
      <c r="D135" s="214">
        <v>290730607.80772001</v>
      </c>
      <c r="E135" s="214">
        <v>213692734.46594</v>
      </c>
      <c r="F135" s="191">
        <v>305667439.67470801</v>
      </c>
      <c r="G135" s="191">
        <v>149450599.80340001</v>
      </c>
      <c r="H135" s="191">
        <v>156216839.871308</v>
      </c>
      <c r="I135" s="214">
        <v>0</v>
      </c>
      <c r="J135" s="214">
        <v>0</v>
      </c>
      <c r="K135" s="214">
        <v>0</v>
      </c>
      <c r="L135" s="215">
        <v>0</v>
      </c>
      <c r="M135" s="215">
        <v>0</v>
      </c>
      <c r="N135" s="215">
        <v>0</v>
      </c>
      <c r="O135" s="193">
        <v>4414384.6080431901</v>
      </c>
      <c r="P135" s="193">
        <v>2761869.5164422798</v>
      </c>
      <c r="Q135" s="193">
        <v>1652515.0916009103</v>
      </c>
      <c r="R135" s="216">
        <v>0</v>
      </c>
      <c r="S135" s="216">
        <v>0</v>
      </c>
      <c r="T135" s="216">
        <v>0</v>
      </c>
      <c r="U135" s="217">
        <v>0</v>
      </c>
      <c r="V135" s="217">
        <v>0</v>
      </c>
      <c r="W135" s="217">
        <v>0</v>
      </c>
      <c r="X135" s="214">
        <v>0</v>
      </c>
      <c r="Y135" s="214">
        <v>0</v>
      </c>
      <c r="Z135" s="214">
        <v>0</v>
      </c>
      <c r="AA135" s="218">
        <v>3739913.6059869919</v>
      </c>
      <c r="AB135" s="218">
        <v>204876.3060131502</v>
      </c>
      <c r="AC135" s="218">
        <v>3535037.2999738418</v>
      </c>
      <c r="AD135" s="193">
        <v>0</v>
      </c>
      <c r="AE135" s="193">
        <v>0</v>
      </c>
      <c r="AF135" s="193">
        <v>0</v>
      </c>
      <c r="AG135" s="214">
        <v>0</v>
      </c>
      <c r="AH135" s="214">
        <v>0</v>
      </c>
      <c r="AI135" s="214">
        <v>0</v>
      </c>
      <c r="AJ135" s="191">
        <v>0</v>
      </c>
      <c r="AK135" s="191">
        <v>0</v>
      </c>
      <c r="AL135" s="191">
        <v>0</v>
      </c>
      <c r="AM135" s="215">
        <v>0</v>
      </c>
      <c r="AN135" s="215">
        <v>0</v>
      </c>
      <c r="AO135" s="215">
        <v>0</v>
      </c>
      <c r="AP135" s="193">
        <v>0</v>
      </c>
      <c r="AQ135" s="193">
        <v>0</v>
      </c>
      <c r="AR135" s="193">
        <v>0</v>
      </c>
      <c r="AS135" s="216">
        <v>0</v>
      </c>
      <c r="AT135" s="216">
        <v>0</v>
      </c>
      <c r="AU135" s="216">
        <v>0</v>
      </c>
      <c r="AV135" s="217">
        <v>0</v>
      </c>
      <c r="AW135" s="217">
        <v>0</v>
      </c>
      <c r="AX135" s="217">
        <v>0</v>
      </c>
      <c r="AY135" s="214">
        <v>0</v>
      </c>
      <c r="AZ135" s="214">
        <v>0</v>
      </c>
      <c r="BA135" s="214">
        <v>0</v>
      </c>
      <c r="BB135" s="218">
        <v>12541822.2902287</v>
      </c>
      <c r="BC135" s="218">
        <v>8785433.3624850009</v>
      </c>
      <c r="BD135" s="218">
        <v>3756388.9277436994</v>
      </c>
      <c r="BE135" s="214">
        <v>0</v>
      </c>
      <c r="BF135" s="214">
        <v>0</v>
      </c>
      <c r="BG135" s="214">
        <v>0</v>
      </c>
      <c r="BH135" s="191">
        <v>0</v>
      </c>
      <c r="BI135" s="191">
        <v>0</v>
      </c>
      <c r="BJ135" s="191">
        <v>0</v>
      </c>
      <c r="BK135" s="215">
        <v>0</v>
      </c>
      <c r="BL135" s="215">
        <v>0</v>
      </c>
      <c r="BM135" s="215">
        <v>0</v>
      </c>
      <c r="BN135" s="193">
        <v>0</v>
      </c>
      <c r="BO135" s="193">
        <v>0</v>
      </c>
      <c r="BP135" s="193">
        <v>0</v>
      </c>
      <c r="BQ135" s="219">
        <v>830786902.45262694</v>
      </c>
      <c r="BR135" s="219">
        <v>451933386.79606044</v>
      </c>
      <c r="BS135" s="219">
        <v>378853515.65656638</v>
      </c>
      <c r="BT135" s="216">
        <v>0</v>
      </c>
      <c r="BU135" s="216">
        <v>0</v>
      </c>
      <c r="BV135" s="216">
        <v>0</v>
      </c>
      <c r="BW135" s="217">
        <v>0</v>
      </c>
      <c r="BX135" s="217">
        <v>0</v>
      </c>
      <c r="BY135" s="217">
        <v>0</v>
      </c>
      <c r="BZ135" s="214">
        <v>0</v>
      </c>
      <c r="CA135" s="214">
        <v>0</v>
      </c>
      <c r="CB135" s="214">
        <v>0</v>
      </c>
      <c r="CC135" s="214">
        <v>0</v>
      </c>
      <c r="CD135" s="214">
        <v>0</v>
      </c>
      <c r="CE135" s="214">
        <v>0</v>
      </c>
      <c r="CF135" s="214">
        <v>0</v>
      </c>
      <c r="CG135" s="214">
        <v>0</v>
      </c>
      <c r="CH135" s="214">
        <v>0</v>
      </c>
      <c r="CI135" s="219">
        <v>830786902.45262694</v>
      </c>
      <c r="CJ135" s="219">
        <v>451933386.79606044</v>
      </c>
      <c r="CK135" s="219">
        <v>378853515.65656638</v>
      </c>
      <c r="CM135" s="221">
        <v>0</v>
      </c>
      <c r="CP135" s="219">
        <v>8154298.214030182</v>
      </c>
      <c r="CQ135" s="219">
        <v>2966745.8224554299</v>
      </c>
      <c r="CR135" s="219">
        <v>5187552.3915747516</v>
      </c>
      <c r="CT135" s="219">
        <v>822632604.2385968</v>
      </c>
      <c r="CU135" s="219">
        <v>448966640.97360498</v>
      </c>
      <c r="CV135" s="219">
        <v>373665963.26499164</v>
      </c>
      <c r="CX135" s="221">
        <v>4582460552.1900005</v>
      </c>
      <c r="CY135" s="33">
        <v>0</v>
      </c>
      <c r="CZ135" s="33">
        <v>0</v>
      </c>
      <c r="DA135" s="33">
        <v>0</v>
      </c>
      <c r="DB135" s="33">
        <v>0</v>
      </c>
      <c r="DC135" s="33">
        <v>0</v>
      </c>
      <c r="DD135" s="33">
        <v>0</v>
      </c>
      <c r="DE135" s="33">
        <v>0</v>
      </c>
    </row>
    <row r="136" spans="1:109" x14ac:dyDescent="0.35">
      <c r="A136">
        <v>2034</v>
      </c>
      <c r="B136" s="1">
        <v>49278</v>
      </c>
      <c r="C136" s="213">
        <v>505809768.94119799</v>
      </c>
      <c r="D136" s="214">
        <v>292419041.31814402</v>
      </c>
      <c r="E136" s="214">
        <v>213390727.62305397</v>
      </c>
      <c r="F136" s="191">
        <v>306435573.26602203</v>
      </c>
      <c r="G136" s="191">
        <v>150332740.81541201</v>
      </c>
      <c r="H136" s="191">
        <v>156102832.45061001</v>
      </c>
      <c r="I136" s="214">
        <v>0</v>
      </c>
      <c r="J136" s="214">
        <v>0</v>
      </c>
      <c r="K136" s="214">
        <v>0</v>
      </c>
      <c r="L136" s="215">
        <v>0</v>
      </c>
      <c r="M136" s="215">
        <v>0</v>
      </c>
      <c r="N136" s="215">
        <v>0</v>
      </c>
      <c r="O136" s="193">
        <v>4398023.0724827899</v>
      </c>
      <c r="P136" s="193">
        <v>2761869.5164422798</v>
      </c>
      <c r="Q136" s="193">
        <v>1636153.5560405101</v>
      </c>
      <c r="R136" s="216">
        <v>0</v>
      </c>
      <c r="S136" s="216">
        <v>0</v>
      </c>
      <c r="T136" s="216">
        <v>0</v>
      </c>
      <c r="U136" s="217">
        <v>0</v>
      </c>
      <c r="V136" s="217">
        <v>0</v>
      </c>
      <c r="W136" s="217">
        <v>0</v>
      </c>
      <c r="X136" s="214">
        <v>53442504.827479601</v>
      </c>
      <c r="Y136" s="214">
        <v>41742077.721233599</v>
      </c>
      <c r="Z136" s="214">
        <v>11700427.106246002</v>
      </c>
      <c r="AA136" s="218">
        <v>3864041.5198599575</v>
      </c>
      <c r="AB136" s="218">
        <v>205126.11526143138</v>
      </c>
      <c r="AC136" s="218">
        <v>3658915.4045985262</v>
      </c>
      <c r="AD136" s="193">
        <v>0</v>
      </c>
      <c r="AE136" s="193">
        <v>0</v>
      </c>
      <c r="AF136" s="193">
        <v>0</v>
      </c>
      <c r="AG136" s="214">
        <v>0</v>
      </c>
      <c r="AH136" s="214">
        <v>0</v>
      </c>
      <c r="AI136" s="214">
        <v>0</v>
      </c>
      <c r="AJ136" s="191">
        <v>0</v>
      </c>
      <c r="AK136" s="191">
        <v>0</v>
      </c>
      <c r="AL136" s="191">
        <v>0</v>
      </c>
      <c r="AM136" s="215">
        <v>0</v>
      </c>
      <c r="AN136" s="215">
        <v>0</v>
      </c>
      <c r="AO136" s="215">
        <v>0</v>
      </c>
      <c r="AP136" s="193">
        <v>0</v>
      </c>
      <c r="AQ136" s="193">
        <v>0</v>
      </c>
      <c r="AR136" s="193">
        <v>0</v>
      </c>
      <c r="AS136" s="216">
        <v>0</v>
      </c>
      <c r="AT136" s="216">
        <v>0</v>
      </c>
      <c r="AU136" s="216">
        <v>0</v>
      </c>
      <c r="AV136" s="217">
        <v>0</v>
      </c>
      <c r="AW136" s="217">
        <v>0</v>
      </c>
      <c r="AX136" s="217">
        <v>0</v>
      </c>
      <c r="AY136" s="214">
        <v>0</v>
      </c>
      <c r="AZ136" s="214">
        <v>0</v>
      </c>
      <c r="BA136" s="214">
        <v>0</v>
      </c>
      <c r="BB136" s="218">
        <v>0</v>
      </c>
      <c r="BC136" s="218">
        <v>0</v>
      </c>
      <c r="BD136" s="218">
        <v>0</v>
      </c>
      <c r="BE136" s="214">
        <v>0</v>
      </c>
      <c r="BF136" s="214">
        <v>0</v>
      </c>
      <c r="BG136" s="214">
        <v>0</v>
      </c>
      <c r="BH136" s="191">
        <v>0</v>
      </c>
      <c r="BI136" s="191">
        <v>0</v>
      </c>
      <c r="BJ136" s="191">
        <v>0</v>
      </c>
      <c r="BK136" s="215">
        <v>0</v>
      </c>
      <c r="BL136" s="215">
        <v>0</v>
      </c>
      <c r="BM136" s="215">
        <v>0</v>
      </c>
      <c r="BN136" s="193">
        <v>0</v>
      </c>
      <c r="BO136" s="193">
        <v>0</v>
      </c>
      <c r="BP136" s="193">
        <v>0</v>
      </c>
      <c r="BQ136" s="219">
        <v>873949911.62704241</v>
      </c>
      <c r="BR136" s="219">
        <v>487460855.48649335</v>
      </c>
      <c r="BS136" s="219">
        <v>386489056.140549</v>
      </c>
      <c r="BT136" s="216">
        <v>0</v>
      </c>
      <c r="BU136" s="216">
        <v>0</v>
      </c>
      <c r="BV136" s="216">
        <v>0</v>
      </c>
      <c r="BW136" s="217">
        <v>0</v>
      </c>
      <c r="BX136" s="217">
        <v>0</v>
      </c>
      <c r="BY136" s="217">
        <v>0</v>
      </c>
      <c r="BZ136" s="214">
        <v>0</v>
      </c>
      <c r="CA136" s="214">
        <v>0</v>
      </c>
      <c r="CB136" s="214">
        <v>0</v>
      </c>
      <c r="CC136" s="214">
        <v>0</v>
      </c>
      <c r="CD136" s="214">
        <v>0</v>
      </c>
      <c r="CE136" s="214">
        <v>0</v>
      </c>
      <c r="CF136" s="214">
        <v>0</v>
      </c>
      <c r="CG136" s="214">
        <v>0</v>
      </c>
      <c r="CH136" s="214">
        <v>0</v>
      </c>
      <c r="CI136" s="219">
        <v>873949911.62704241</v>
      </c>
      <c r="CJ136" s="219">
        <v>487460855.48649335</v>
      </c>
      <c r="CK136" s="219">
        <v>386489056.140549</v>
      </c>
      <c r="CM136" s="221">
        <v>0</v>
      </c>
      <c r="CP136" s="219">
        <v>61704569.419822343</v>
      </c>
      <c r="CQ136" s="219">
        <v>44709073.352937303</v>
      </c>
      <c r="CR136" s="219">
        <v>16995496.066885039</v>
      </c>
      <c r="CT136" s="219">
        <v>812245342.20722008</v>
      </c>
      <c r="CU136" s="219">
        <v>442751782.13355601</v>
      </c>
      <c r="CV136" s="219">
        <v>369493560.07366395</v>
      </c>
      <c r="CX136" s="221">
        <v>4579262592.7999992</v>
      </c>
      <c r="CY136" s="33">
        <v>0</v>
      </c>
      <c r="CZ136" s="33">
        <v>0</v>
      </c>
      <c r="DA136" s="33">
        <v>0</v>
      </c>
      <c r="DB136" s="33">
        <v>0</v>
      </c>
      <c r="DC136" s="33">
        <v>0</v>
      </c>
      <c r="DD136" s="33">
        <v>0</v>
      </c>
      <c r="DE136" s="33">
        <v>0</v>
      </c>
    </row>
    <row r="137" spans="1:109" x14ac:dyDescent="0.35">
      <c r="A137">
        <v>2034</v>
      </c>
      <c r="B137" s="1">
        <v>49309</v>
      </c>
      <c r="C137" s="213">
        <v>506928268.043486</v>
      </c>
      <c r="D137" s="214">
        <v>294117280.49621803</v>
      </c>
      <c r="E137" s="214">
        <v>212810987.54726797</v>
      </c>
      <c r="F137" s="191">
        <v>307171914.00379801</v>
      </c>
      <c r="G137" s="191">
        <v>151186316.24811199</v>
      </c>
      <c r="H137" s="191">
        <v>155985597.75568601</v>
      </c>
      <c r="I137" s="214">
        <v>0</v>
      </c>
      <c r="J137" s="214">
        <v>0</v>
      </c>
      <c r="K137" s="214">
        <v>0</v>
      </c>
      <c r="L137" s="215">
        <v>0</v>
      </c>
      <c r="M137" s="215">
        <v>0</v>
      </c>
      <c r="N137" s="215">
        <v>0</v>
      </c>
      <c r="O137" s="193">
        <v>4276869.8619723096</v>
      </c>
      <c r="P137" s="193">
        <v>2761869.5164422798</v>
      </c>
      <c r="Q137" s="193">
        <v>1515000.3455300299</v>
      </c>
      <c r="R137" s="216">
        <v>0</v>
      </c>
      <c r="S137" s="216">
        <v>0</v>
      </c>
      <c r="T137" s="216">
        <v>0</v>
      </c>
      <c r="U137" s="217">
        <v>0</v>
      </c>
      <c r="V137" s="217">
        <v>0</v>
      </c>
      <c r="W137" s="217">
        <v>0</v>
      </c>
      <c r="X137" s="214">
        <v>0</v>
      </c>
      <c r="Y137" s="214">
        <v>0</v>
      </c>
      <c r="Z137" s="214">
        <v>0</v>
      </c>
      <c r="AA137" s="218">
        <v>3751866.6778885061</v>
      </c>
      <c r="AB137" s="218">
        <v>205376.22910649257</v>
      </c>
      <c r="AC137" s="218">
        <v>3546490.4487820137</v>
      </c>
      <c r="AD137" s="193">
        <v>0</v>
      </c>
      <c r="AE137" s="193">
        <v>0</v>
      </c>
      <c r="AF137" s="193">
        <v>0</v>
      </c>
      <c r="AG137" s="214">
        <v>0</v>
      </c>
      <c r="AH137" s="214">
        <v>0</v>
      </c>
      <c r="AI137" s="214">
        <v>0</v>
      </c>
      <c r="AJ137" s="191">
        <v>0</v>
      </c>
      <c r="AK137" s="191">
        <v>0</v>
      </c>
      <c r="AL137" s="191">
        <v>0</v>
      </c>
      <c r="AM137" s="215">
        <v>0</v>
      </c>
      <c r="AN137" s="215">
        <v>0</v>
      </c>
      <c r="AO137" s="215">
        <v>0</v>
      </c>
      <c r="AP137" s="193">
        <v>0</v>
      </c>
      <c r="AQ137" s="193">
        <v>0</v>
      </c>
      <c r="AR137" s="193">
        <v>0</v>
      </c>
      <c r="AS137" s="216">
        <v>0</v>
      </c>
      <c r="AT137" s="216">
        <v>0</v>
      </c>
      <c r="AU137" s="216">
        <v>0</v>
      </c>
      <c r="AV137" s="217">
        <v>0</v>
      </c>
      <c r="AW137" s="217">
        <v>0</v>
      </c>
      <c r="AX137" s="217">
        <v>0</v>
      </c>
      <c r="AY137" s="214">
        <v>0</v>
      </c>
      <c r="AZ137" s="214">
        <v>0</v>
      </c>
      <c r="BA137" s="214">
        <v>0</v>
      </c>
      <c r="BB137" s="218">
        <v>0</v>
      </c>
      <c r="BC137" s="218">
        <v>0</v>
      </c>
      <c r="BD137" s="218">
        <v>0</v>
      </c>
      <c r="BE137" s="214">
        <v>0</v>
      </c>
      <c r="BF137" s="214">
        <v>0</v>
      </c>
      <c r="BG137" s="214">
        <v>0</v>
      </c>
      <c r="BH137" s="191">
        <v>0</v>
      </c>
      <c r="BI137" s="191">
        <v>0</v>
      </c>
      <c r="BJ137" s="191">
        <v>0</v>
      </c>
      <c r="BK137" s="215">
        <v>0</v>
      </c>
      <c r="BL137" s="215">
        <v>0</v>
      </c>
      <c r="BM137" s="215">
        <v>0</v>
      </c>
      <c r="BN137" s="193">
        <v>0</v>
      </c>
      <c r="BO137" s="193">
        <v>0</v>
      </c>
      <c r="BP137" s="193">
        <v>0</v>
      </c>
      <c r="BQ137" s="219">
        <v>822128918.58714485</v>
      </c>
      <c r="BR137" s="219">
        <v>448270842.48987883</v>
      </c>
      <c r="BS137" s="219">
        <v>373858076.09726602</v>
      </c>
      <c r="BT137" s="216">
        <v>27122042.123197898</v>
      </c>
      <c r="BU137" s="216">
        <v>17613741.775857002</v>
      </c>
      <c r="BV137" s="216">
        <v>9508300.3473408967</v>
      </c>
      <c r="BW137" s="217">
        <v>11340636.9665308</v>
      </c>
      <c r="BX137" s="217">
        <v>7455019.2582152896</v>
      </c>
      <c r="BY137" s="217">
        <v>3885617.7083155103</v>
      </c>
      <c r="BZ137" s="214">
        <v>0</v>
      </c>
      <c r="CA137" s="214">
        <v>0</v>
      </c>
      <c r="CB137" s="214">
        <v>0</v>
      </c>
      <c r="CC137" s="214">
        <v>68730239.586732194</v>
      </c>
      <c r="CD137" s="214">
        <v>32992166.332959101</v>
      </c>
      <c r="CE137" s="214">
        <v>35738073.253773093</v>
      </c>
      <c r="CF137" s="214">
        <v>13561021.061598999</v>
      </c>
      <c r="CG137" s="214">
        <v>8806870.8879285008</v>
      </c>
      <c r="CH137" s="214">
        <v>4754150.1736704987</v>
      </c>
      <c r="CI137" s="219">
        <v>942882858.32520473</v>
      </c>
      <c r="CJ137" s="219">
        <v>515138640.74483877</v>
      </c>
      <c r="CK137" s="219">
        <v>427744217.58036596</v>
      </c>
      <c r="CM137" s="221">
        <v>0</v>
      </c>
      <c r="CP137" s="219">
        <v>8028736.5398608157</v>
      </c>
      <c r="CQ137" s="219">
        <v>2967245.7455487722</v>
      </c>
      <c r="CR137" s="219">
        <v>5061490.7943120431</v>
      </c>
      <c r="CT137" s="219">
        <v>814100182.04728401</v>
      </c>
      <c r="CU137" s="219">
        <v>445303596.74433005</v>
      </c>
      <c r="CV137" s="219">
        <v>368796585.30295396</v>
      </c>
      <c r="CX137" s="221">
        <v>4584846167.4400005</v>
      </c>
      <c r="CY137" s="33">
        <v>0</v>
      </c>
      <c r="CZ137" s="33">
        <v>0</v>
      </c>
      <c r="DA137" s="33">
        <v>0</v>
      </c>
      <c r="DB137" s="33">
        <v>0</v>
      </c>
      <c r="DC137" s="33">
        <v>0</v>
      </c>
      <c r="DD137" s="33">
        <v>0</v>
      </c>
      <c r="DE137" s="33">
        <v>0</v>
      </c>
    </row>
    <row r="138" spans="1:109" x14ac:dyDescent="0.35">
      <c r="A138">
        <v>2035</v>
      </c>
      <c r="B138" s="1">
        <v>49340</v>
      </c>
      <c r="C138" s="213">
        <v>508185424.13776702</v>
      </c>
      <c r="D138" s="214">
        <v>295825382.28904498</v>
      </c>
      <c r="E138" s="214">
        <v>212360041.84872204</v>
      </c>
      <c r="F138" s="191">
        <v>307943795.29764003</v>
      </c>
      <c r="G138" s="191">
        <v>152078571.99979201</v>
      </c>
      <c r="H138" s="191">
        <v>155865223.29784802</v>
      </c>
      <c r="I138" s="214">
        <v>0</v>
      </c>
      <c r="J138" s="214">
        <v>0</v>
      </c>
      <c r="K138" s="214">
        <v>0</v>
      </c>
      <c r="L138" s="215">
        <v>0</v>
      </c>
      <c r="M138" s="215">
        <v>0</v>
      </c>
      <c r="N138" s="215">
        <v>0</v>
      </c>
      <c r="O138" s="193">
        <v>4365300.0013627103</v>
      </c>
      <c r="P138" s="193">
        <v>2761869.5164422798</v>
      </c>
      <c r="Q138" s="193">
        <v>1603430.4849204305</v>
      </c>
      <c r="R138" s="216">
        <v>0</v>
      </c>
      <c r="S138" s="216">
        <v>0</v>
      </c>
      <c r="T138" s="216">
        <v>0</v>
      </c>
      <c r="U138" s="217">
        <v>0</v>
      </c>
      <c r="V138" s="217">
        <v>0</v>
      </c>
      <c r="W138" s="217">
        <v>0</v>
      </c>
      <c r="X138" s="214">
        <v>0</v>
      </c>
      <c r="Y138" s="214">
        <v>0</v>
      </c>
      <c r="Z138" s="214">
        <v>0</v>
      </c>
      <c r="AA138" s="218">
        <v>3876259.2161784684</v>
      </c>
      <c r="AB138" s="218">
        <v>205626.6479196818</v>
      </c>
      <c r="AC138" s="218">
        <v>3670632.5682587866</v>
      </c>
      <c r="AD138" s="193">
        <v>0</v>
      </c>
      <c r="AE138" s="193">
        <v>0</v>
      </c>
      <c r="AF138" s="193">
        <v>0</v>
      </c>
      <c r="AG138" s="214">
        <v>0</v>
      </c>
      <c r="AH138" s="214">
        <v>0</v>
      </c>
      <c r="AI138" s="214">
        <v>0</v>
      </c>
      <c r="AJ138" s="191">
        <v>0</v>
      </c>
      <c r="AK138" s="191">
        <v>0</v>
      </c>
      <c r="AL138" s="191">
        <v>0</v>
      </c>
      <c r="AM138" s="215">
        <v>0</v>
      </c>
      <c r="AN138" s="215">
        <v>0</v>
      </c>
      <c r="AO138" s="215">
        <v>0</v>
      </c>
      <c r="AP138" s="193">
        <v>0</v>
      </c>
      <c r="AQ138" s="193">
        <v>0</v>
      </c>
      <c r="AR138" s="193">
        <v>0</v>
      </c>
      <c r="AS138" s="216">
        <v>0</v>
      </c>
      <c r="AT138" s="216">
        <v>0</v>
      </c>
      <c r="AU138" s="216">
        <v>0</v>
      </c>
      <c r="AV138" s="217">
        <v>0</v>
      </c>
      <c r="AW138" s="217">
        <v>0</v>
      </c>
      <c r="AX138" s="217">
        <v>0</v>
      </c>
      <c r="AY138" s="214">
        <v>0</v>
      </c>
      <c r="AZ138" s="214">
        <v>0</v>
      </c>
      <c r="BA138" s="214">
        <v>0</v>
      </c>
      <c r="BB138" s="218">
        <v>0</v>
      </c>
      <c r="BC138" s="218">
        <v>0</v>
      </c>
      <c r="BD138" s="218">
        <v>0</v>
      </c>
      <c r="BE138" s="214">
        <v>0</v>
      </c>
      <c r="BF138" s="214">
        <v>0</v>
      </c>
      <c r="BG138" s="214">
        <v>0</v>
      </c>
      <c r="BH138" s="191">
        <v>0</v>
      </c>
      <c r="BI138" s="191">
        <v>0</v>
      </c>
      <c r="BJ138" s="191">
        <v>0</v>
      </c>
      <c r="BK138" s="215">
        <v>0</v>
      </c>
      <c r="BL138" s="215">
        <v>0</v>
      </c>
      <c r="BM138" s="215">
        <v>0</v>
      </c>
      <c r="BN138" s="193">
        <v>0</v>
      </c>
      <c r="BO138" s="193">
        <v>0</v>
      </c>
      <c r="BP138" s="193">
        <v>0</v>
      </c>
      <c r="BQ138" s="219">
        <v>824370778.65294814</v>
      </c>
      <c r="BR138" s="219">
        <v>450871450.45319891</v>
      </c>
      <c r="BS138" s="219">
        <v>373499328.19974929</v>
      </c>
      <c r="BT138" s="216">
        <v>0</v>
      </c>
      <c r="BU138" s="216">
        <v>0</v>
      </c>
      <c r="BV138" s="216">
        <v>0</v>
      </c>
      <c r="BW138" s="217">
        <v>0</v>
      </c>
      <c r="BX138" s="217">
        <v>0</v>
      </c>
      <c r="BY138" s="217">
        <v>0</v>
      </c>
      <c r="BZ138" s="214">
        <v>0</v>
      </c>
      <c r="CA138" s="214">
        <v>0</v>
      </c>
      <c r="CB138" s="214">
        <v>0</v>
      </c>
      <c r="CC138" s="214">
        <v>0</v>
      </c>
      <c r="CD138" s="214">
        <v>0</v>
      </c>
      <c r="CE138" s="214">
        <v>0</v>
      </c>
      <c r="CF138" s="214">
        <v>0</v>
      </c>
      <c r="CG138" s="214">
        <v>0</v>
      </c>
      <c r="CH138" s="214">
        <v>0</v>
      </c>
      <c r="CI138" s="219">
        <v>824370778.65294814</v>
      </c>
      <c r="CJ138" s="219">
        <v>450871450.45319891</v>
      </c>
      <c r="CK138" s="219">
        <v>373499328.19974929</v>
      </c>
      <c r="CM138" s="221">
        <v>0</v>
      </c>
      <c r="CP138" s="219">
        <v>8241559.2175411787</v>
      </c>
      <c r="CQ138" s="219">
        <v>2967496.1643619617</v>
      </c>
      <c r="CR138" s="219">
        <v>5274063.0531792175</v>
      </c>
      <c r="CT138" s="219">
        <v>816129219.43540704</v>
      </c>
      <c r="CU138" s="219">
        <v>447903954.28883696</v>
      </c>
      <c r="CV138" s="219">
        <v>368225265.14657009</v>
      </c>
      <c r="CX138" s="221">
        <v>4523568751.96</v>
      </c>
      <c r="CY138" s="33">
        <v>0</v>
      </c>
      <c r="CZ138" s="33">
        <v>0</v>
      </c>
      <c r="DA138" s="33">
        <v>0</v>
      </c>
      <c r="DB138" s="33">
        <v>0</v>
      </c>
      <c r="DC138" s="33">
        <v>0</v>
      </c>
      <c r="DD138" s="33">
        <v>0</v>
      </c>
      <c r="DE138" s="33">
        <v>0</v>
      </c>
    </row>
    <row r="139" spans="1:109" x14ac:dyDescent="0.35">
      <c r="A139">
        <v>2035</v>
      </c>
      <c r="B139" s="1">
        <v>49368</v>
      </c>
      <c r="C139" s="213">
        <v>509572409.04447502</v>
      </c>
      <c r="D139" s="214">
        <v>297543403.973984</v>
      </c>
      <c r="E139" s="214">
        <v>212029005.07049102</v>
      </c>
      <c r="F139" s="191">
        <v>308683724.872675</v>
      </c>
      <c r="G139" s="191">
        <v>152942152.77402899</v>
      </c>
      <c r="H139" s="191">
        <v>155741572.09864601</v>
      </c>
      <c r="I139" s="214">
        <v>0</v>
      </c>
      <c r="J139" s="214">
        <v>0</v>
      </c>
      <c r="K139" s="214">
        <v>0</v>
      </c>
      <c r="L139" s="215">
        <v>0</v>
      </c>
      <c r="M139" s="215">
        <v>0</v>
      </c>
      <c r="N139" s="215">
        <v>0</v>
      </c>
      <c r="O139" s="193">
        <v>4348938.4658022998</v>
      </c>
      <c r="P139" s="193">
        <v>2761869.5164422798</v>
      </c>
      <c r="Q139" s="193">
        <v>1587068.94936002</v>
      </c>
      <c r="R139" s="216">
        <v>0</v>
      </c>
      <c r="S139" s="216">
        <v>0</v>
      </c>
      <c r="T139" s="216">
        <v>0</v>
      </c>
      <c r="U139" s="217">
        <v>0</v>
      </c>
      <c r="V139" s="217">
        <v>0</v>
      </c>
      <c r="W139" s="217">
        <v>0</v>
      </c>
      <c r="X139" s="214">
        <v>0</v>
      </c>
      <c r="Y139" s="214">
        <v>0</v>
      </c>
      <c r="Z139" s="214">
        <v>0</v>
      </c>
      <c r="AA139" s="218">
        <v>3882714.9240783127</v>
      </c>
      <c r="AB139" s="218">
        <v>205877.3720729411</v>
      </c>
      <c r="AC139" s="218">
        <v>3676837.5520053715</v>
      </c>
      <c r="AD139" s="193">
        <v>0</v>
      </c>
      <c r="AE139" s="193">
        <v>0</v>
      </c>
      <c r="AF139" s="193">
        <v>0</v>
      </c>
      <c r="AG139" s="214">
        <v>0</v>
      </c>
      <c r="AH139" s="214">
        <v>0</v>
      </c>
      <c r="AI139" s="214">
        <v>0</v>
      </c>
      <c r="AJ139" s="191">
        <v>0</v>
      </c>
      <c r="AK139" s="191">
        <v>0</v>
      </c>
      <c r="AL139" s="191">
        <v>0</v>
      </c>
      <c r="AM139" s="215">
        <v>0</v>
      </c>
      <c r="AN139" s="215">
        <v>0</v>
      </c>
      <c r="AO139" s="215">
        <v>0</v>
      </c>
      <c r="AP139" s="193">
        <v>0</v>
      </c>
      <c r="AQ139" s="193">
        <v>0</v>
      </c>
      <c r="AR139" s="193">
        <v>0</v>
      </c>
      <c r="AS139" s="216">
        <v>0</v>
      </c>
      <c r="AT139" s="216">
        <v>0</v>
      </c>
      <c r="AU139" s="216">
        <v>0</v>
      </c>
      <c r="AV139" s="217">
        <v>8735724.9145099707</v>
      </c>
      <c r="AW139" s="217">
        <v>7356967.2696162499</v>
      </c>
      <c r="AX139" s="217">
        <v>1378757.6448937207</v>
      </c>
      <c r="AY139" s="214">
        <v>0</v>
      </c>
      <c r="AZ139" s="214">
        <v>0</v>
      </c>
      <c r="BA139" s="214">
        <v>0</v>
      </c>
      <c r="BB139" s="218">
        <v>0</v>
      </c>
      <c r="BC139" s="218">
        <v>0</v>
      </c>
      <c r="BD139" s="218">
        <v>0</v>
      </c>
      <c r="BE139" s="214">
        <v>0</v>
      </c>
      <c r="BF139" s="214">
        <v>0</v>
      </c>
      <c r="BG139" s="214">
        <v>0</v>
      </c>
      <c r="BH139" s="191">
        <v>0</v>
      </c>
      <c r="BI139" s="191">
        <v>0</v>
      </c>
      <c r="BJ139" s="191">
        <v>0</v>
      </c>
      <c r="BK139" s="215">
        <v>0</v>
      </c>
      <c r="BL139" s="215">
        <v>0</v>
      </c>
      <c r="BM139" s="215">
        <v>0</v>
      </c>
      <c r="BN139" s="193">
        <v>98651540.410231397</v>
      </c>
      <c r="BO139" s="193">
        <v>65794925.985033303</v>
      </c>
      <c r="BP139" s="193">
        <v>32856614.425198093</v>
      </c>
      <c r="BQ139" s="219">
        <v>933875052.63177204</v>
      </c>
      <c r="BR139" s="219">
        <v>526605196.89117777</v>
      </c>
      <c r="BS139" s="219">
        <v>407269855.74059415</v>
      </c>
      <c r="BT139" s="216">
        <v>0</v>
      </c>
      <c r="BU139" s="216">
        <v>0</v>
      </c>
      <c r="BV139" s="216">
        <v>0</v>
      </c>
      <c r="BW139" s="217">
        <v>0</v>
      </c>
      <c r="BX139" s="217">
        <v>0</v>
      </c>
      <c r="BY139" s="217">
        <v>0</v>
      </c>
      <c r="BZ139" s="214">
        <v>0</v>
      </c>
      <c r="CA139" s="214">
        <v>0</v>
      </c>
      <c r="CB139" s="214">
        <v>0</v>
      </c>
      <c r="CC139" s="214">
        <v>0</v>
      </c>
      <c r="CD139" s="214">
        <v>0</v>
      </c>
      <c r="CE139" s="214">
        <v>0</v>
      </c>
      <c r="CF139" s="214">
        <v>0</v>
      </c>
      <c r="CG139" s="214">
        <v>0</v>
      </c>
      <c r="CH139" s="214">
        <v>0</v>
      </c>
      <c r="CI139" s="219">
        <v>933875052.63177204</v>
      </c>
      <c r="CJ139" s="219">
        <v>526605196.89117777</v>
      </c>
      <c r="CK139" s="219">
        <v>407269855.74059415</v>
      </c>
      <c r="CM139" s="221">
        <v>0</v>
      </c>
      <c r="CP139" s="219">
        <v>8231653.3898806125</v>
      </c>
      <c r="CQ139" s="219">
        <v>2967746.888515221</v>
      </c>
      <c r="CR139" s="219">
        <v>5263906.5013653915</v>
      </c>
      <c r="CT139" s="219">
        <v>925643399.24189138</v>
      </c>
      <c r="CU139" s="219">
        <v>523637450.00266254</v>
      </c>
      <c r="CV139" s="219">
        <v>402005949.23922879</v>
      </c>
      <c r="CX139" s="221">
        <v>4529084418.1400003</v>
      </c>
      <c r="CY139" s="33">
        <v>0</v>
      </c>
      <c r="CZ139" s="33">
        <v>0</v>
      </c>
      <c r="DA139" s="33">
        <v>0</v>
      </c>
      <c r="DB139" s="33">
        <v>0</v>
      </c>
      <c r="DC139" s="33">
        <v>0</v>
      </c>
      <c r="DD139" s="33">
        <v>0</v>
      </c>
      <c r="DE139" s="33">
        <v>0</v>
      </c>
    </row>
    <row r="140" spans="1:109" x14ac:dyDescent="0.35">
      <c r="A140">
        <v>2035</v>
      </c>
      <c r="B140" s="1">
        <v>49399</v>
      </c>
      <c r="C140" s="213">
        <v>510709162.54168099</v>
      </c>
      <c r="D140" s="214">
        <v>299271403.16163599</v>
      </c>
      <c r="E140" s="214">
        <v>211437759.380045</v>
      </c>
      <c r="F140" s="191">
        <v>309425300.41543102</v>
      </c>
      <c r="G140" s="191">
        <v>153810568.50208199</v>
      </c>
      <c r="H140" s="191">
        <v>155614731.91334903</v>
      </c>
      <c r="I140" s="214">
        <v>0</v>
      </c>
      <c r="J140" s="214">
        <v>0</v>
      </c>
      <c r="K140" s="214">
        <v>0</v>
      </c>
      <c r="L140" s="215">
        <v>0</v>
      </c>
      <c r="M140" s="215">
        <v>0</v>
      </c>
      <c r="N140" s="215">
        <v>0</v>
      </c>
      <c r="O140" s="193">
        <v>4180167.1950428202</v>
      </c>
      <c r="P140" s="193">
        <v>2761869.5164422798</v>
      </c>
      <c r="Q140" s="193">
        <v>1418297.6786005404</v>
      </c>
      <c r="R140" s="216">
        <v>0</v>
      </c>
      <c r="S140" s="216">
        <v>0</v>
      </c>
      <c r="T140" s="216">
        <v>0</v>
      </c>
      <c r="U140" s="217">
        <v>0</v>
      </c>
      <c r="V140" s="217">
        <v>0</v>
      </c>
      <c r="W140" s="217">
        <v>0</v>
      </c>
      <c r="X140" s="214">
        <v>0</v>
      </c>
      <c r="Y140" s="214">
        <v>0</v>
      </c>
      <c r="Z140" s="214">
        <v>0</v>
      </c>
      <c r="AA140" s="218">
        <v>3532699.7692760751</v>
      </c>
      <c r="AB140" s="218">
        <v>206128.4019384929</v>
      </c>
      <c r="AC140" s="218">
        <v>3326571.3673375822</v>
      </c>
      <c r="AD140" s="193">
        <v>51203604.724845298</v>
      </c>
      <c r="AE140" s="193">
        <v>41249251.388492003</v>
      </c>
      <c r="AF140" s="193">
        <v>9954353.3363532946</v>
      </c>
      <c r="AG140" s="214">
        <v>0</v>
      </c>
      <c r="AH140" s="214">
        <v>0</v>
      </c>
      <c r="AI140" s="214">
        <v>0</v>
      </c>
      <c r="AJ140" s="191">
        <v>0</v>
      </c>
      <c r="AK140" s="191">
        <v>0</v>
      </c>
      <c r="AL140" s="191">
        <v>0</v>
      </c>
      <c r="AM140" s="215">
        <v>0</v>
      </c>
      <c r="AN140" s="215">
        <v>0</v>
      </c>
      <c r="AO140" s="215">
        <v>0</v>
      </c>
      <c r="AP140" s="193">
        <v>0</v>
      </c>
      <c r="AQ140" s="193">
        <v>0</v>
      </c>
      <c r="AR140" s="193">
        <v>0</v>
      </c>
      <c r="AS140" s="216">
        <v>0</v>
      </c>
      <c r="AT140" s="216">
        <v>0</v>
      </c>
      <c r="AU140" s="216">
        <v>0</v>
      </c>
      <c r="AV140" s="217">
        <v>0</v>
      </c>
      <c r="AW140" s="217">
        <v>0</v>
      </c>
      <c r="AX140" s="217">
        <v>0</v>
      </c>
      <c r="AY140" s="214">
        <v>0</v>
      </c>
      <c r="AZ140" s="214">
        <v>0</v>
      </c>
      <c r="BA140" s="214">
        <v>0</v>
      </c>
      <c r="BB140" s="218">
        <v>0</v>
      </c>
      <c r="BC140" s="218">
        <v>0</v>
      </c>
      <c r="BD140" s="218">
        <v>0</v>
      </c>
      <c r="BE140" s="214">
        <v>0</v>
      </c>
      <c r="BF140" s="214">
        <v>0</v>
      </c>
      <c r="BG140" s="214">
        <v>0</v>
      </c>
      <c r="BH140" s="191">
        <v>0</v>
      </c>
      <c r="BI140" s="191">
        <v>0</v>
      </c>
      <c r="BJ140" s="191">
        <v>0</v>
      </c>
      <c r="BK140" s="215">
        <v>0</v>
      </c>
      <c r="BL140" s="215">
        <v>0</v>
      </c>
      <c r="BM140" s="215">
        <v>0</v>
      </c>
      <c r="BN140" s="193">
        <v>0</v>
      </c>
      <c r="BO140" s="193">
        <v>0</v>
      </c>
      <c r="BP140" s="193">
        <v>0</v>
      </c>
      <c r="BQ140" s="219">
        <v>879050934.64627624</v>
      </c>
      <c r="BR140" s="219">
        <v>497299220.97059077</v>
      </c>
      <c r="BS140" s="219">
        <v>381751713.67568547</v>
      </c>
      <c r="BT140" s="216">
        <v>0</v>
      </c>
      <c r="BU140" s="216">
        <v>0</v>
      </c>
      <c r="BV140" s="216">
        <v>0</v>
      </c>
      <c r="BW140" s="217">
        <v>0</v>
      </c>
      <c r="BX140" s="217">
        <v>0</v>
      </c>
      <c r="BY140" s="217">
        <v>0</v>
      </c>
      <c r="BZ140" s="214">
        <v>0</v>
      </c>
      <c r="CA140" s="214">
        <v>0</v>
      </c>
      <c r="CB140" s="214">
        <v>0</v>
      </c>
      <c r="CC140" s="214">
        <v>0</v>
      </c>
      <c r="CD140" s="214">
        <v>0</v>
      </c>
      <c r="CE140" s="214">
        <v>0</v>
      </c>
      <c r="CF140" s="214">
        <v>0</v>
      </c>
      <c r="CG140" s="214">
        <v>0</v>
      </c>
      <c r="CH140" s="214">
        <v>0</v>
      </c>
      <c r="CI140" s="219">
        <v>879050934.64627624</v>
      </c>
      <c r="CJ140" s="219">
        <v>497299220.97059077</v>
      </c>
      <c r="CK140" s="219">
        <v>381751713.67568547</v>
      </c>
      <c r="CM140" s="221">
        <v>0</v>
      </c>
      <c r="CP140" s="219">
        <v>58916471.689164191</v>
      </c>
      <c r="CQ140" s="219">
        <v>44217249.306872778</v>
      </c>
      <c r="CR140" s="219">
        <v>14699222.382291418</v>
      </c>
      <c r="CT140" s="219">
        <v>820134462.95711207</v>
      </c>
      <c r="CU140" s="219">
        <v>453081971.66371799</v>
      </c>
      <c r="CV140" s="219">
        <v>367052491.29339403</v>
      </c>
      <c r="CX140" s="221">
        <v>4468811883.6700001</v>
      </c>
      <c r="CY140" s="33">
        <v>0</v>
      </c>
      <c r="CZ140" s="33">
        <v>0</v>
      </c>
      <c r="DA140" s="33">
        <v>0</v>
      </c>
      <c r="DB140" s="33">
        <v>0</v>
      </c>
      <c r="DC140" s="33">
        <v>0</v>
      </c>
      <c r="DD140" s="33">
        <v>0</v>
      </c>
      <c r="DE140" s="33">
        <v>0</v>
      </c>
    </row>
    <row r="141" spans="1:109" x14ac:dyDescent="0.35">
      <c r="A141">
        <v>2035</v>
      </c>
      <c r="B141" s="1">
        <v>49429</v>
      </c>
      <c r="C141" s="213">
        <v>512114028.836151</v>
      </c>
      <c r="D141" s="214">
        <v>301009437.79651803</v>
      </c>
      <c r="E141" s="214">
        <v>211104591.03963298</v>
      </c>
      <c r="F141" s="191">
        <v>310271008.59673399</v>
      </c>
      <c r="G141" s="191">
        <v>154786329.85813299</v>
      </c>
      <c r="H141" s="191">
        <v>155484678.738601</v>
      </c>
      <c r="I141" s="214">
        <v>0</v>
      </c>
      <c r="J141" s="214">
        <v>0</v>
      </c>
      <c r="K141" s="214">
        <v>0</v>
      </c>
      <c r="L141" s="215">
        <v>0</v>
      </c>
      <c r="M141" s="215">
        <v>0</v>
      </c>
      <c r="N141" s="215">
        <v>0</v>
      </c>
      <c r="O141" s="193">
        <v>4366508.6003034804</v>
      </c>
      <c r="P141" s="193">
        <v>2761869.5164422798</v>
      </c>
      <c r="Q141" s="193">
        <v>1604639.0838612006</v>
      </c>
      <c r="R141" s="216">
        <v>0</v>
      </c>
      <c r="S141" s="216">
        <v>0</v>
      </c>
      <c r="T141" s="216">
        <v>0</v>
      </c>
      <c r="U141" s="217">
        <v>0</v>
      </c>
      <c r="V141" s="217">
        <v>0</v>
      </c>
      <c r="W141" s="217">
        <v>0</v>
      </c>
      <c r="X141" s="214">
        <v>0</v>
      </c>
      <c r="Y141" s="214">
        <v>0</v>
      </c>
      <c r="Z141" s="214">
        <v>0</v>
      </c>
      <c r="AA141" s="218">
        <v>3895302.6205993323</v>
      </c>
      <c r="AB141" s="218">
        <v>206379.73788915382</v>
      </c>
      <c r="AC141" s="218">
        <v>3688922.8827101784</v>
      </c>
      <c r="AD141" s="193">
        <v>0</v>
      </c>
      <c r="AE141" s="193">
        <v>0</v>
      </c>
      <c r="AF141" s="193">
        <v>0</v>
      </c>
      <c r="AG141" s="214">
        <v>0</v>
      </c>
      <c r="AH141" s="214">
        <v>0</v>
      </c>
      <c r="AI141" s="214">
        <v>0</v>
      </c>
      <c r="AJ141" s="191">
        <v>0</v>
      </c>
      <c r="AK141" s="191">
        <v>0</v>
      </c>
      <c r="AL141" s="191">
        <v>0</v>
      </c>
      <c r="AM141" s="215">
        <v>0</v>
      </c>
      <c r="AN141" s="215">
        <v>0</v>
      </c>
      <c r="AO141" s="215">
        <v>0</v>
      </c>
      <c r="AP141" s="193">
        <v>0</v>
      </c>
      <c r="AQ141" s="193">
        <v>0</v>
      </c>
      <c r="AR141" s="193">
        <v>0</v>
      </c>
      <c r="AS141" s="216">
        <v>0</v>
      </c>
      <c r="AT141" s="216">
        <v>0</v>
      </c>
      <c r="AU141" s="216">
        <v>0</v>
      </c>
      <c r="AV141" s="217">
        <v>0</v>
      </c>
      <c r="AW141" s="217">
        <v>0</v>
      </c>
      <c r="AX141" s="217">
        <v>0</v>
      </c>
      <c r="AY141" s="214">
        <v>0</v>
      </c>
      <c r="AZ141" s="214">
        <v>0</v>
      </c>
      <c r="BA141" s="214">
        <v>0</v>
      </c>
      <c r="BB141" s="218">
        <v>12463752.6549416</v>
      </c>
      <c r="BC141" s="218">
        <v>8849902.9969619997</v>
      </c>
      <c r="BD141" s="218">
        <v>3613849.6579796001</v>
      </c>
      <c r="BE141" s="214">
        <v>0</v>
      </c>
      <c r="BF141" s="214">
        <v>0</v>
      </c>
      <c r="BG141" s="214">
        <v>0</v>
      </c>
      <c r="BH141" s="191">
        <v>0</v>
      </c>
      <c r="BI141" s="191">
        <v>0</v>
      </c>
      <c r="BJ141" s="191">
        <v>0</v>
      </c>
      <c r="BK141" s="215">
        <v>0</v>
      </c>
      <c r="BL141" s="215">
        <v>0</v>
      </c>
      <c r="BM141" s="215">
        <v>0</v>
      </c>
      <c r="BN141" s="193">
        <v>0</v>
      </c>
      <c r="BO141" s="193">
        <v>0</v>
      </c>
      <c r="BP141" s="193">
        <v>0</v>
      </c>
      <c r="BQ141" s="219">
        <v>843110601.30872941</v>
      </c>
      <c r="BR141" s="219">
        <v>467613919.90594453</v>
      </c>
      <c r="BS141" s="219">
        <v>375496681.40278494</v>
      </c>
      <c r="BT141" s="216">
        <v>0</v>
      </c>
      <c r="BU141" s="216">
        <v>0</v>
      </c>
      <c r="BV141" s="216">
        <v>0</v>
      </c>
      <c r="BW141" s="217">
        <v>0</v>
      </c>
      <c r="BX141" s="217">
        <v>0</v>
      </c>
      <c r="BY141" s="217">
        <v>0</v>
      </c>
      <c r="BZ141" s="214">
        <v>0</v>
      </c>
      <c r="CA141" s="214">
        <v>0</v>
      </c>
      <c r="CB141" s="214">
        <v>0</v>
      </c>
      <c r="CC141" s="214">
        <v>0</v>
      </c>
      <c r="CD141" s="214">
        <v>0</v>
      </c>
      <c r="CE141" s="214">
        <v>0</v>
      </c>
      <c r="CF141" s="214">
        <v>0</v>
      </c>
      <c r="CG141" s="214">
        <v>0</v>
      </c>
      <c r="CH141" s="214">
        <v>0</v>
      </c>
      <c r="CI141" s="219">
        <v>843110601.30872941</v>
      </c>
      <c r="CJ141" s="219">
        <v>467613919.90594453</v>
      </c>
      <c r="CK141" s="219">
        <v>375496681.40278494</v>
      </c>
      <c r="CM141" s="221">
        <v>0</v>
      </c>
      <c r="CP141" s="219">
        <v>8261811.2209028127</v>
      </c>
      <c r="CQ141" s="219">
        <v>2968249.2543314337</v>
      </c>
      <c r="CR141" s="219">
        <v>5293561.9665713795</v>
      </c>
      <c r="CT141" s="219">
        <v>834848790.08782649</v>
      </c>
      <c r="CU141" s="219">
        <v>464645670.65161306</v>
      </c>
      <c r="CV141" s="219">
        <v>370203119.43621361</v>
      </c>
      <c r="CX141" s="221">
        <v>4474260783.8400002</v>
      </c>
      <c r="CY141" s="33">
        <v>0</v>
      </c>
      <c r="CZ141" s="33">
        <v>0</v>
      </c>
      <c r="DA141" s="33">
        <v>0</v>
      </c>
      <c r="DB141" s="33">
        <v>0</v>
      </c>
      <c r="DC141" s="33">
        <v>0</v>
      </c>
      <c r="DD141" s="33">
        <v>0</v>
      </c>
      <c r="DE141" s="33">
        <v>0</v>
      </c>
    </row>
    <row r="142" spans="1:109" x14ac:dyDescent="0.35">
      <c r="A142">
        <v>2035</v>
      </c>
      <c r="B142" s="1">
        <v>49460</v>
      </c>
      <c r="C142" s="213">
        <v>513245522.54550302</v>
      </c>
      <c r="D142" s="214">
        <v>302757566.160353</v>
      </c>
      <c r="E142" s="214">
        <v>210487956.38515002</v>
      </c>
      <c r="F142" s="191">
        <v>311016870.95490599</v>
      </c>
      <c r="G142" s="191">
        <v>155665824.987737</v>
      </c>
      <c r="H142" s="191">
        <v>155351045.96716899</v>
      </c>
      <c r="I142" s="214">
        <v>0</v>
      </c>
      <c r="J142" s="214">
        <v>0</v>
      </c>
      <c r="K142" s="214">
        <v>0</v>
      </c>
      <c r="L142" s="215">
        <v>0</v>
      </c>
      <c r="M142" s="215">
        <v>0</v>
      </c>
      <c r="N142" s="215">
        <v>0</v>
      </c>
      <c r="O142" s="193">
        <v>4200354.6930061402</v>
      </c>
      <c r="P142" s="193">
        <v>2761869.5164422798</v>
      </c>
      <c r="Q142" s="193">
        <v>1438485.1765638604</v>
      </c>
      <c r="R142" s="216">
        <v>0</v>
      </c>
      <c r="S142" s="216">
        <v>0</v>
      </c>
      <c r="T142" s="216">
        <v>0</v>
      </c>
      <c r="U142" s="217">
        <v>0</v>
      </c>
      <c r="V142" s="217">
        <v>0</v>
      </c>
      <c r="W142" s="217">
        <v>0</v>
      </c>
      <c r="X142" s="214">
        <v>52911369.512176402</v>
      </c>
      <c r="Y142" s="214">
        <v>42048391.181480497</v>
      </c>
      <c r="Z142" s="214">
        <v>10862978.330695905</v>
      </c>
      <c r="AA142" s="218">
        <v>3782396.8508737022</v>
      </c>
      <c r="AB142" s="218">
        <v>206631.38029812562</v>
      </c>
      <c r="AC142" s="218">
        <v>3575765.4705755766</v>
      </c>
      <c r="AD142" s="193">
        <v>0</v>
      </c>
      <c r="AE142" s="193">
        <v>0</v>
      </c>
      <c r="AF142" s="193">
        <v>0</v>
      </c>
      <c r="AG142" s="214">
        <v>0</v>
      </c>
      <c r="AH142" s="214">
        <v>0</v>
      </c>
      <c r="AI142" s="214">
        <v>0</v>
      </c>
      <c r="AJ142" s="191">
        <v>0</v>
      </c>
      <c r="AK142" s="191">
        <v>0</v>
      </c>
      <c r="AL142" s="191">
        <v>0</v>
      </c>
      <c r="AM142" s="215">
        <v>0</v>
      </c>
      <c r="AN142" s="215">
        <v>0</v>
      </c>
      <c r="AO142" s="215">
        <v>0</v>
      </c>
      <c r="AP142" s="193">
        <v>0</v>
      </c>
      <c r="AQ142" s="193">
        <v>0</v>
      </c>
      <c r="AR142" s="193">
        <v>0</v>
      </c>
      <c r="AS142" s="216">
        <v>0</v>
      </c>
      <c r="AT142" s="216">
        <v>0</v>
      </c>
      <c r="AU142" s="216">
        <v>0</v>
      </c>
      <c r="AV142" s="217">
        <v>0</v>
      </c>
      <c r="AW142" s="217">
        <v>0</v>
      </c>
      <c r="AX142" s="217">
        <v>0</v>
      </c>
      <c r="AY142" s="214">
        <v>0</v>
      </c>
      <c r="AZ142" s="214">
        <v>0</v>
      </c>
      <c r="BA142" s="214">
        <v>0</v>
      </c>
      <c r="BB142" s="218">
        <v>0</v>
      </c>
      <c r="BC142" s="218">
        <v>0</v>
      </c>
      <c r="BD142" s="218">
        <v>0</v>
      </c>
      <c r="BE142" s="214">
        <v>0</v>
      </c>
      <c r="BF142" s="214">
        <v>0</v>
      </c>
      <c r="BG142" s="214">
        <v>0</v>
      </c>
      <c r="BH142" s="191">
        <v>0</v>
      </c>
      <c r="BI142" s="191">
        <v>0</v>
      </c>
      <c r="BJ142" s="191">
        <v>0</v>
      </c>
      <c r="BK142" s="215">
        <v>0</v>
      </c>
      <c r="BL142" s="215">
        <v>0</v>
      </c>
      <c r="BM142" s="215">
        <v>0</v>
      </c>
      <c r="BN142" s="193">
        <v>0</v>
      </c>
      <c r="BO142" s="193">
        <v>0</v>
      </c>
      <c r="BP142" s="193">
        <v>0</v>
      </c>
      <c r="BQ142" s="219">
        <v>885156514.55646527</v>
      </c>
      <c r="BR142" s="219">
        <v>503440283.22631097</v>
      </c>
      <c r="BS142" s="219">
        <v>381716231.33015436</v>
      </c>
      <c r="BT142" s="216">
        <v>0</v>
      </c>
      <c r="BU142" s="216">
        <v>0</v>
      </c>
      <c r="BV142" s="216">
        <v>0</v>
      </c>
      <c r="BW142" s="217">
        <v>0</v>
      </c>
      <c r="BX142" s="217">
        <v>0</v>
      </c>
      <c r="BY142" s="217">
        <v>0</v>
      </c>
      <c r="BZ142" s="214">
        <v>0</v>
      </c>
      <c r="CA142" s="214">
        <v>0</v>
      </c>
      <c r="CB142" s="214">
        <v>0</v>
      </c>
      <c r="CC142" s="214">
        <v>0</v>
      </c>
      <c r="CD142" s="214">
        <v>0</v>
      </c>
      <c r="CE142" s="214">
        <v>0</v>
      </c>
      <c r="CF142" s="214">
        <v>0</v>
      </c>
      <c r="CG142" s="214">
        <v>0</v>
      </c>
      <c r="CH142" s="214">
        <v>0</v>
      </c>
      <c r="CI142" s="219">
        <v>885156514.55646527</v>
      </c>
      <c r="CJ142" s="219">
        <v>503440283.22631097</v>
      </c>
      <c r="CK142" s="219">
        <v>381716231.33015436</v>
      </c>
      <c r="CM142" s="221">
        <v>0</v>
      </c>
      <c r="CP142" s="219">
        <v>60894121.056056246</v>
      </c>
      <c r="CQ142" s="219">
        <v>45016892.078220896</v>
      </c>
      <c r="CR142" s="219">
        <v>15877228.977835342</v>
      </c>
      <c r="CT142" s="219">
        <v>824262393.50040901</v>
      </c>
      <c r="CU142" s="219">
        <v>458423391.14809</v>
      </c>
      <c r="CV142" s="219">
        <v>365839002.352319</v>
      </c>
      <c r="CX142" s="221">
        <v>4470866424.96</v>
      </c>
      <c r="CY142" s="33">
        <v>0</v>
      </c>
      <c r="CZ142" s="33">
        <v>0</v>
      </c>
      <c r="DA142" s="33">
        <v>0</v>
      </c>
      <c r="DB142" s="33">
        <v>0</v>
      </c>
      <c r="DC142" s="33">
        <v>0</v>
      </c>
      <c r="DD142" s="33">
        <v>0</v>
      </c>
      <c r="DE142" s="33">
        <v>0</v>
      </c>
    </row>
    <row r="143" spans="1:109" x14ac:dyDescent="0.35">
      <c r="A143">
        <v>2035</v>
      </c>
      <c r="B143" s="1">
        <v>49490</v>
      </c>
      <c r="C143" s="213">
        <v>514657837.648691</v>
      </c>
      <c r="D143" s="214">
        <v>304515846.87289602</v>
      </c>
      <c r="E143" s="214">
        <v>210141990.77579498</v>
      </c>
      <c r="F143" s="191">
        <v>311798714.159711</v>
      </c>
      <c r="G143" s="191">
        <v>156584567.69187701</v>
      </c>
      <c r="H143" s="191">
        <v>155214146.467834</v>
      </c>
      <c r="I143" s="214">
        <v>0</v>
      </c>
      <c r="J143" s="214">
        <v>0</v>
      </c>
      <c r="K143" s="214">
        <v>0</v>
      </c>
      <c r="L143" s="215">
        <v>0</v>
      </c>
      <c r="M143" s="215">
        <v>0</v>
      </c>
      <c r="N143" s="215">
        <v>0</v>
      </c>
      <c r="O143" s="193">
        <v>4283492.3235606505</v>
      </c>
      <c r="P143" s="193">
        <v>2761869.5164422798</v>
      </c>
      <c r="Q143" s="193">
        <v>1521622.8071183707</v>
      </c>
      <c r="R143" s="216">
        <v>0</v>
      </c>
      <c r="S143" s="216">
        <v>0</v>
      </c>
      <c r="T143" s="216">
        <v>0</v>
      </c>
      <c r="U143" s="217">
        <v>0</v>
      </c>
      <c r="V143" s="217">
        <v>0</v>
      </c>
      <c r="W143" s="217">
        <v>0</v>
      </c>
      <c r="X143" s="214">
        <v>0</v>
      </c>
      <c r="Y143" s="214">
        <v>0</v>
      </c>
      <c r="Z143" s="214">
        <v>0</v>
      </c>
      <c r="AA143" s="218">
        <v>3907734.9796399917</v>
      </c>
      <c r="AB143" s="218">
        <v>206883.32953902963</v>
      </c>
      <c r="AC143" s="218">
        <v>3700851.6501009623</v>
      </c>
      <c r="AD143" s="193">
        <v>0</v>
      </c>
      <c r="AE143" s="193">
        <v>0</v>
      </c>
      <c r="AF143" s="193">
        <v>0</v>
      </c>
      <c r="AG143" s="214">
        <v>0</v>
      </c>
      <c r="AH143" s="214">
        <v>0</v>
      </c>
      <c r="AI143" s="214">
        <v>0</v>
      </c>
      <c r="AJ143" s="191">
        <v>0</v>
      </c>
      <c r="AK143" s="191">
        <v>0</v>
      </c>
      <c r="AL143" s="191">
        <v>0</v>
      </c>
      <c r="AM143" s="215">
        <v>0</v>
      </c>
      <c r="AN143" s="215">
        <v>0</v>
      </c>
      <c r="AO143" s="215">
        <v>0</v>
      </c>
      <c r="AP143" s="193">
        <v>0</v>
      </c>
      <c r="AQ143" s="193">
        <v>0</v>
      </c>
      <c r="AR143" s="193">
        <v>0</v>
      </c>
      <c r="AS143" s="216">
        <v>0</v>
      </c>
      <c r="AT143" s="216">
        <v>0</v>
      </c>
      <c r="AU143" s="216">
        <v>0</v>
      </c>
      <c r="AV143" s="217">
        <v>0</v>
      </c>
      <c r="AW143" s="217">
        <v>0</v>
      </c>
      <c r="AX143" s="217">
        <v>0</v>
      </c>
      <c r="AY143" s="214">
        <v>0</v>
      </c>
      <c r="AZ143" s="214">
        <v>0</v>
      </c>
      <c r="BA143" s="214">
        <v>0</v>
      </c>
      <c r="BB143" s="218">
        <v>0</v>
      </c>
      <c r="BC143" s="218">
        <v>0</v>
      </c>
      <c r="BD143" s="218">
        <v>0</v>
      </c>
      <c r="BE143" s="214">
        <v>0</v>
      </c>
      <c r="BF143" s="214">
        <v>0</v>
      </c>
      <c r="BG143" s="214">
        <v>0</v>
      </c>
      <c r="BH143" s="191">
        <v>0</v>
      </c>
      <c r="BI143" s="191">
        <v>0</v>
      </c>
      <c r="BJ143" s="191">
        <v>0</v>
      </c>
      <c r="BK143" s="215">
        <v>0</v>
      </c>
      <c r="BL143" s="215">
        <v>0</v>
      </c>
      <c r="BM143" s="215">
        <v>0</v>
      </c>
      <c r="BN143" s="193">
        <v>0</v>
      </c>
      <c r="BO143" s="193">
        <v>0</v>
      </c>
      <c r="BP143" s="193">
        <v>0</v>
      </c>
      <c r="BQ143" s="219">
        <v>834647779.11160266</v>
      </c>
      <c r="BR143" s="219">
        <v>464069167.41075432</v>
      </c>
      <c r="BS143" s="219">
        <v>370578611.70084828</v>
      </c>
      <c r="BT143" s="216">
        <v>26976392.157545999</v>
      </c>
      <c r="BU143" s="216">
        <v>17742995.672301002</v>
      </c>
      <c r="BV143" s="216">
        <v>9233396.4852449968</v>
      </c>
      <c r="BW143" s="217">
        <v>11278189.916415</v>
      </c>
      <c r="BX143" s="217">
        <v>7509725.9922784697</v>
      </c>
      <c r="BY143" s="217">
        <v>3768463.9241365306</v>
      </c>
      <c r="BZ143" s="214">
        <v>0</v>
      </c>
      <c r="CA143" s="214">
        <v>0</v>
      </c>
      <c r="CB143" s="214">
        <v>0</v>
      </c>
      <c r="CC143" s="214">
        <v>68440250.088910297</v>
      </c>
      <c r="CD143" s="214">
        <v>33234270.8275594</v>
      </c>
      <c r="CE143" s="214">
        <v>35205979.2613509</v>
      </c>
      <c r="CF143" s="214">
        <v>13488196.078772999</v>
      </c>
      <c r="CG143" s="214">
        <v>8871497.8361505009</v>
      </c>
      <c r="CH143" s="214">
        <v>4616698.2426224984</v>
      </c>
      <c r="CI143" s="219">
        <v>954830807.35324705</v>
      </c>
      <c r="CJ143" s="219">
        <v>531427657.73904371</v>
      </c>
      <c r="CK143" s="219">
        <v>423403149.61420321</v>
      </c>
      <c r="CM143" s="221">
        <v>0</v>
      </c>
      <c r="CP143" s="219">
        <v>8191227.3032006416</v>
      </c>
      <c r="CQ143" s="219">
        <v>2968752.8459813092</v>
      </c>
      <c r="CR143" s="219">
        <v>5222474.4572193325</v>
      </c>
      <c r="CT143" s="219">
        <v>826456551.80840206</v>
      </c>
      <c r="CU143" s="219">
        <v>461100414.56477302</v>
      </c>
      <c r="CV143" s="219">
        <v>365356137.24362898</v>
      </c>
      <c r="CX143" s="221">
        <v>4476317830.25</v>
      </c>
      <c r="CY143" s="33">
        <v>0</v>
      </c>
      <c r="CZ143" s="33">
        <v>0</v>
      </c>
      <c r="DA143" s="33">
        <v>0</v>
      </c>
      <c r="DB143" s="33">
        <v>0</v>
      </c>
      <c r="DC143" s="33">
        <v>0</v>
      </c>
      <c r="DD143" s="33">
        <v>0</v>
      </c>
      <c r="DE143" s="33">
        <v>0</v>
      </c>
    </row>
    <row r="144" spans="1:109" x14ac:dyDescent="0.35">
      <c r="A144">
        <v>2035</v>
      </c>
      <c r="B144" s="1">
        <v>49521</v>
      </c>
      <c r="C144" s="213">
        <v>515794568.426364</v>
      </c>
      <c r="D144" s="214">
        <v>306284338.89455903</v>
      </c>
      <c r="E144" s="214">
        <v>209510229.53180498</v>
      </c>
      <c r="F144" s="191">
        <v>312548217.055812</v>
      </c>
      <c r="G144" s="191">
        <v>157474376.001288</v>
      </c>
      <c r="H144" s="191">
        <v>155073841.054524</v>
      </c>
      <c r="I144" s="214">
        <v>0</v>
      </c>
      <c r="J144" s="214">
        <v>0</v>
      </c>
      <c r="K144" s="214">
        <v>0</v>
      </c>
      <c r="L144" s="215">
        <v>0</v>
      </c>
      <c r="M144" s="215">
        <v>0</v>
      </c>
      <c r="N144" s="215">
        <v>0</v>
      </c>
      <c r="O144" s="193">
        <v>4267130.7879995499</v>
      </c>
      <c r="P144" s="193">
        <v>2761869.5164422798</v>
      </c>
      <c r="Q144" s="193">
        <v>1505261.2715572701</v>
      </c>
      <c r="R144" s="216">
        <v>0</v>
      </c>
      <c r="S144" s="216">
        <v>0</v>
      </c>
      <c r="T144" s="216">
        <v>0</v>
      </c>
      <c r="U144" s="217">
        <v>0</v>
      </c>
      <c r="V144" s="217">
        <v>0</v>
      </c>
      <c r="W144" s="217">
        <v>0</v>
      </c>
      <c r="X144" s="214">
        <v>0</v>
      </c>
      <c r="Y144" s="214">
        <v>0</v>
      </c>
      <c r="Z144" s="214">
        <v>0</v>
      </c>
      <c r="AA144" s="218">
        <v>3794325.3380784611</v>
      </c>
      <c r="AB144" s="218">
        <v>207135.58598608198</v>
      </c>
      <c r="AC144" s="218">
        <v>3587189.7520923791</v>
      </c>
      <c r="AD144" s="193">
        <v>0</v>
      </c>
      <c r="AE144" s="193">
        <v>0</v>
      </c>
      <c r="AF144" s="193">
        <v>0</v>
      </c>
      <c r="AG144" s="214">
        <v>0</v>
      </c>
      <c r="AH144" s="214">
        <v>0</v>
      </c>
      <c r="AI144" s="214">
        <v>0</v>
      </c>
      <c r="AJ144" s="191">
        <v>0</v>
      </c>
      <c r="AK144" s="191">
        <v>0</v>
      </c>
      <c r="AL144" s="191">
        <v>0</v>
      </c>
      <c r="AM144" s="215">
        <v>0</v>
      </c>
      <c r="AN144" s="215">
        <v>0</v>
      </c>
      <c r="AO144" s="215">
        <v>0</v>
      </c>
      <c r="AP144" s="193">
        <v>0</v>
      </c>
      <c r="AQ144" s="193">
        <v>0</v>
      </c>
      <c r="AR144" s="193">
        <v>0</v>
      </c>
      <c r="AS144" s="216">
        <v>0</v>
      </c>
      <c r="AT144" s="216">
        <v>0</v>
      </c>
      <c r="AU144" s="216">
        <v>0</v>
      </c>
      <c r="AV144" s="217">
        <v>0</v>
      </c>
      <c r="AW144" s="217">
        <v>0</v>
      </c>
      <c r="AX144" s="217">
        <v>0</v>
      </c>
      <c r="AY144" s="214">
        <v>0</v>
      </c>
      <c r="AZ144" s="214">
        <v>0</v>
      </c>
      <c r="BA144" s="214">
        <v>0</v>
      </c>
      <c r="BB144" s="218">
        <v>0</v>
      </c>
      <c r="BC144" s="218">
        <v>0</v>
      </c>
      <c r="BD144" s="218">
        <v>0</v>
      </c>
      <c r="BE144" s="214">
        <v>0</v>
      </c>
      <c r="BF144" s="214">
        <v>0</v>
      </c>
      <c r="BG144" s="214">
        <v>0</v>
      </c>
      <c r="BH144" s="191">
        <v>0</v>
      </c>
      <c r="BI144" s="191">
        <v>0</v>
      </c>
      <c r="BJ144" s="191">
        <v>0</v>
      </c>
      <c r="BK144" s="215">
        <v>0</v>
      </c>
      <c r="BL144" s="215">
        <v>0</v>
      </c>
      <c r="BM144" s="215">
        <v>0</v>
      </c>
      <c r="BN144" s="193">
        <v>0</v>
      </c>
      <c r="BO144" s="193">
        <v>0</v>
      </c>
      <c r="BP144" s="193">
        <v>0</v>
      </c>
      <c r="BQ144" s="219">
        <v>836404241.60825408</v>
      </c>
      <c r="BR144" s="219">
        <v>466727719.9982754</v>
      </c>
      <c r="BS144" s="219">
        <v>369676521.60997862</v>
      </c>
      <c r="BT144" s="216">
        <v>0</v>
      </c>
      <c r="BU144" s="216">
        <v>0</v>
      </c>
      <c r="BV144" s="216">
        <v>0</v>
      </c>
      <c r="BW144" s="217">
        <v>0</v>
      </c>
      <c r="BX144" s="217">
        <v>0</v>
      </c>
      <c r="BY144" s="217">
        <v>0</v>
      </c>
      <c r="BZ144" s="214">
        <v>0</v>
      </c>
      <c r="CA144" s="214">
        <v>0</v>
      </c>
      <c r="CB144" s="214">
        <v>0</v>
      </c>
      <c r="CC144" s="214">
        <v>0</v>
      </c>
      <c r="CD144" s="214">
        <v>0</v>
      </c>
      <c r="CE144" s="214">
        <v>0</v>
      </c>
      <c r="CF144" s="214">
        <v>0</v>
      </c>
      <c r="CG144" s="214">
        <v>0</v>
      </c>
      <c r="CH144" s="214">
        <v>0</v>
      </c>
      <c r="CI144" s="219">
        <v>836404241.60825408</v>
      </c>
      <c r="CJ144" s="219">
        <v>466727719.9982754</v>
      </c>
      <c r="CK144" s="219">
        <v>369676521.60997862</v>
      </c>
      <c r="CM144" s="221">
        <v>0</v>
      </c>
      <c r="CP144" s="219">
        <v>8061456.1260780115</v>
      </c>
      <c r="CQ144" s="219">
        <v>2969005.1024283618</v>
      </c>
      <c r="CR144" s="219">
        <v>5092451.0236496497</v>
      </c>
      <c r="CT144" s="219">
        <v>828342785.48217607</v>
      </c>
      <c r="CU144" s="219">
        <v>463758714.89584702</v>
      </c>
      <c r="CV144" s="219">
        <v>364584070.58632898</v>
      </c>
      <c r="CX144" s="221">
        <v>4414417392.21</v>
      </c>
      <c r="CY144" s="33">
        <v>0</v>
      </c>
      <c r="CZ144" s="33">
        <v>0</v>
      </c>
      <c r="DA144" s="33">
        <v>0</v>
      </c>
      <c r="DB144" s="33">
        <v>0</v>
      </c>
      <c r="DC144" s="33">
        <v>0</v>
      </c>
      <c r="DD144" s="33">
        <v>0</v>
      </c>
      <c r="DE144" s="33">
        <v>0</v>
      </c>
    </row>
    <row r="145" spans="1:109" x14ac:dyDescent="0.35">
      <c r="A145">
        <v>2035</v>
      </c>
      <c r="B145" s="1">
        <v>49552</v>
      </c>
      <c r="C145" s="213">
        <v>517073868.75141698</v>
      </c>
      <c r="D145" s="214">
        <v>308063101.52781099</v>
      </c>
      <c r="E145" s="214">
        <v>209010767.22360599</v>
      </c>
      <c r="F145" s="191">
        <v>313333879.31575501</v>
      </c>
      <c r="G145" s="191">
        <v>158403661.283934</v>
      </c>
      <c r="H145" s="191">
        <v>154930218.03182101</v>
      </c>
      <c r="I145" s="214">
        <v>0</v>
      </c>
      <c r="J145" s="214">
        <v>0</v>
      </c>
      <c r="K145" s="214">
        <v>0</v>
      </c>
      <c r="L145" s="215">
        <v>0</v>
      </c>
      <c r="M145" s="215">
        <v>0</v>
      </c>
      <c r="N145" s="215">
        <v>0</v>
      </c>
      <c r="O145" s="193">
        <v>4202602.8337634699</v>
      </c>
      <c r="P145" s="193">
        <v>2761869.5164422798</v>
      </c>
      <c r="Q145" s="193">
        <v>1440733.3173211901</v>
      </c>
      <c r="R145" s="216">
        <v>0</v>
      </c>
      <c r="S145" s="216">
        <v>0</v>
      </c>
      <c r="T145" s="216">
        <v>0</v>
      </c>
      <c r="U145" s="217">
        <v>0</v>
      </c>
      <c r="V145" s="217">
        <v>0</v>
      </c>
      <c r="W145" s="217">
        <v>0</v>
      </c>
      <c r="X145" s="214">
        <v>0</v>
      </c>
      <c r="Y145" s="214">
        <v>0</v>
      </c>
      <c r="Z145" s="214">
        <v>0</v>
      </c>
      <c r="AA145" s="218">
        <v>3920432.0464233709</v>
      </c>
      <c r="AB145" s="218">
        <v>207388.15001377833</v>
      </c>
      <c r="AC145" s="218">
        <v>3713043.8964095926</v>
      </c>
      <c r="AD145" s="193">
        <v>0</v>
      </c>
      <c r="AE145" s="193">
        <v>0</v>
      </c>
      <c r="AF145" s="193">
        <v>0</v>
      </c>
      <c r="AG145" s="214">
        <v>0</v>
      </c>
      <c r="AH145" s="214">
        <v>0</v>
      </c>
      <c r="AI145" s="214">
        <v>0</v>
      </c>
      <c r="AJ145" s="191">
        <v>0</v>
      </c>
      <c r="AK145" s="191">
        <v>0</v>
      </c>
      <c r="AL145" s="191">
        <v>0</v>
      </c>
      <c r="AM145" s="215">
        <v>0</v>
      </c>
      <c r="AN145" s="215">
        <v>0</v>
      </c>
      <c r="AO145" s="215">
        <v>0</v>
      </c>
      <c r="AP145" s="193">
        <v>0</v>
      </c>
      <c r="AQ145" s="193">
        <v>0</v>
      </c>
      <c r="AR145" s="193">
        <v>0</v>
      </c>
      <c r="AS145" s="216">
        <v>0</v>
      </c>
      <c r="AT145" s="216">
        <v>0</v>
      </c>
      <c r="AU145" s="216">
        <v>0</v>
      </c>
      <c r="AV145" s="217">
        <v>8645399.8482428398</v>
      </c>
      <c r="AW145" s="217">
        <v>7410954.4744774997</v>
      </c>
      <c r="AX145" s="217">
        <v>1234445.3737653401</v>
      </c>
      <c r="AY145" s="214">
        <v>0</v>
      </c>
      <c r="AZ145" s="214">
        <v>0</v>
      </c>
      <c r="BA145" s="214">
        <v>0</v>
      </c>
      <c r="BB145" s="218">
        <v>0</v>
      </c>
      <c r="BC145" s="218">
        <v>0</v>
      </c>
      <c r="BD145" s="218">
        <v>0</v>
      </c>
      <c r="BE145" s="214">
        <v>0</v>
      </c>
      <c r="BF145" s="214">
        <v>0</v>
      </c>
      <c r="BG145" s="214">
        <v>0</v>
      </c>
      <c r="BH145" s="191">
        <v>0</v>
      </c>
      <c r="BI145" s="191">
        <v>0</v>
      </c>
      <c r="BJ145" s="191">
        <v>0</v>
      </c>
      <c r="BK145" s="215">
        <v>0</v>
      </c>
      <c r="BL145" s="215">
        <v>0</v>
      </c>
      <c r="BM145" s="215">
        <v>0</v>
      </c>
      <c r="BN145" s="193">
        <v>98822754.0271236</v>
      </c>
      <c r="BO145" s="193">
        <v>66277745.062211096</v>
      </c>
      <c r="BP145" s="193">
        <v>32545008.964912504</v>
      </c>
      <c r="BQ145" s="219">
        <v>945998936.8227253</v>
      </c>
      <c r="BR145" s="219">
        <v>543124720.01488972</v>
      </c>
      <c r="BS145" s="219">
        <v>402874216.80783558</v>
      </c>
      <c r="BT145" s="216">
        <v>0</v>
      </c>
      <c r="BU145" s="216">
        <v>0</v>
      </c>
      <c r="BV145" s="216">
        <v>0</v>
      </c>
      <c r="BW145" s="217">
        <v>0</v>
      </c>
      <c r="BX145" s="217">
        <v>0</v>
      </c>
      <c r="BY145" s="217">
        <v>0</v>
      </c>
      <c r="BZ145" s="214">
        <v>0</v>
      </c>
      <c r="CA145" s="214">
        <v>0</v>
      </c>
      <c r="CB145" s="214">
        <v>0</v>
      </c>
      <c r="CC145" s="214">
        <v>0</v>
      </c>
      <c r="CD145" s="214">
        <v>0</v>
      </c>
      <c r="CE145" s="214">
        <v>0</v>
      </c>
      <c r="CF145" s="214">
        <v>0</v>
      </c>
      <c r="CG145" s="214">
        <v>0</v>
      </c>
      <c r="CH145" s="214">
        <v>0</v>
      </c>
      <c r="CI145" s="219">
        <v>945998936.8227253</v>
      </c>
      <c r="CJ145" s="219">
        <v>543124720.01488972</v>
      </c>
      <c r="CK145" s="219">
        <v>402874216.80783558</v>
      </c>
      <c r="CM145" s="221">
        <v>0</v>
      </c>
      <c r="CP145" s="219">
        <v>8123034.8801868409</v>
      </c>
      <c r="CQ145" s="219">
        <v>2969257.6664560582</v>
      </c>
      <c r="CR145" s="219">
        <v>5153777.2137307823</v>
      </c>
      <c r="CT145" s="219">
        <v>937875901.9425385</v>
      </c>
      <c r="CU145" s="219">
        <v>540155462.34843349</v>
      </c>
      <c r="CV145" s="219">
        <v>397720439.59410489</v>
      </c>
      <c r="CX145" s="221">
        <v>4419799968.21</v>
      </c>
      <c r="CY145" s="33">
        <v>0</v>
      </c>
      <c r="CZ145" s="33">
        <v>0</v>
      </c>
      <c r="DA145" s="33">
        <v>0</v>
      </c>
      <c r="DB145" s="33">
        <v>0</v>
      </c>
      <c r="DC145" s="33">
        <v>0</v>
      </c>
      <c r="DD145" s="33">
        <v>0</v>
      </c>
      <c r="DE145" s="33">
        <v>0</v>
      </c>
    </row>
    <row r="146" spans="1:109" x14ac:dyDescent="0.35">
      <c r="A146">
        <v>2035</v>
      </c>
      <c r="B146" s="1">
        <v>49582</v>
      </c>
      <c r="C146" s="213">
        <v>518497436.05925298</v>
      </c>
      <c r="D146" s="214">
        <v>309852194.41996902</v>
      </c>
      <c r="E146" s="214">
        <v>208645241.63928396</v>
      </c>
      <c r="F146" s="191">
        <v>314087039.69183499</v>
      </c>
      <c r="G146" s="191">
        <v>159303902.36978999</v>
      </c>
      <c r="H146" s="191">
        <v>154783137.322045</v>
      </c>
      <c r="I146" s="214">
        <v>0</v>
      </c>
      <c r="J146" s="214">
        <v>0</v>
      </c>
      <c r="K146" s="214">
        <v>0</v>
      </c>
      <c r="L146" s="215">
        <v>0</v>
      </c>
      <c r="M146" s="215">
        <v>0</v>
      </c>
      <c r="N146" s="215">
        <v>0</v>
      </c>
      <c r="O146" s="193">
        <v>4329709.1856382703</v>
      </c>
      <c r="P146" s="193">
        <v>2761869.5164422798</v>
      </c>
      <c r="Q146" s="193">
        <v>1567839.6691959905</v>
      </c>
      <c r="R146" s="216">
        <v>0</v>
      </c>
      <c r="S146" s="216">
        <v>0</v>
      </c>
      <c r="T146" s="216">
        <v>0</v>
      </c>
      <c r="U146" s="217">
        <v>0</v>
      </c>
      <c r="V146" s="217">
        <v>0</v>
      </c>
      <c r="W146" s="217">
        <v>0</v>
      </c>
      <c r="X146" s="214">
        <v>0</v>
      </c>
      <c r="Y146" s="214">
        <v>0</v>
      </c>
      <c r="Z146" s="214">
        <v>0</v>
      </c>
      <c r="AA146" s="218">
        <v>3927508.9708671048</v>
      </c>
      <c r="AB146" s="218">
        <v>207641.02199720952</v>
      </c>
      <c r="AC146" s="218">
        <v>3719867.9488698952</v>
      </c>
      <c r="AD146" s="193">
        <v>51011564.322365999</v>
      </c>
      <c r="AE146" s="193">
        <v>41551948.369938999</v>
      </c>
      <c r="AF146" s="193">
        <v>9459615.9524269998</v>
      </c>
      <c r="AG146" s="214">
        <v>0</v>
      </c>
      <c r="AH146" s="214">
        <v>0</v>
      </c>
      <c r="AI146" s="214">
        <v>0</v>
      </c>
      <c r="AJ146" s="191">
        <v>0</v>
      </c>
      <c r="AK146" s="191">
        <v>0</v>
      </c>
      <c r="AL146" s="191">
        <v>0</v>
      </c>
      <c r="AM146" s="215">
        <v>0</v>
      </c>
      <c r="AN146" s="215">
        <v>0</v>
      </c>
      <c r="AO146" s="215">
        <v>0</v>
      </c>
      <c r="AP146" s="193">
        <v>0</v>
      </c>
      <c r="AQ146" s="193">
        <v>0</v>
      </c>
      <c r="AR146" s="193">
        <v>0</v>
      </c>
      <c r="AS146" s="216">
        <v>0</v>
      </c>
      <c r="AT146" s="216">
        <v>0</v>
      </c>
      <c r="AU146" s="216">
        <v>0</v>
      </c>
      <c r="AV146" s="217">
        <v>0</v>
      </c>
      <c r="AW146" s="217">
        <v>0</v>
      </c>
      <c r="AX146" s="217">
        <v>0</v>
      </c>
      <c r="AY146" s="214">
        <v>0</v>
      </c>
      <c r="AZ146" s="214">
        <v>0</v>
      </c>
      <c r="BA146" s="214">
        <v>0</v>
      </c>
      <c r="BB146" s="218">
        <v>0</v>
      </c>
      <c r="BC146" s="218">
        <v>0</v>
      </c>
      <c r="BD146" s="218">
        <v>0</v>
      </c>
      <c r="BE146" s="214">
        <v>0</v>
      </c>
      <c r="BF146" s="214">
        <v>0</v>
      </c>
      <c r="BG146" s="214">
        <v>0</v>
      </c>
      <c r="BH146" s="191">
        <v>0</v>
      </c>
      <c r="BI146" s="191">
        <v>0</v>
      </c>
      <c r="BJ146" s="191">
        <v>0</v>
      </c>
      <c r="BK146" s="215">
        <v>0</v>
      </c>
      <c r="BL146" s="215">
        <v>0</v>
      </c>
      <c r="BM146" s="215">
        <v>0</v>
      </c>
      <c r="BN146" s="193">
        <v>0</v>
      </c>
      <c r="BO146" s="193">
        <v>0</v>
      </c>
      <c r="BP146" s="193">
        <v>0</v>
      </c>
      <c r="BQ146" s="219">
        <v>891853258.22995937</v>
      </c>
      <c r="BR146" s="219">
        <v>513677555.69813752</v>
      </c>
      <c r="BS146" s="219">
        <v>378175702.53182185</v>
      </c>
      <c r="BT146" s="216">
        <v>0</v>
      </c>
      <c r="BU146" s="216">
        <v>0</v>
      </c>
      <c r="BV146" s="216">
        <v>0</v>
      </c>
      <c r="BW146" s="217">
        <v>0</v>
      </c>
      <c r="BX146" s="217">
        <v>0</v>
      </c>
      <c r="BY146" s="217">
        <v>0</v>
      </c>
      <c r="BZ146" s="214">
        <v>0</v>
      </c>
      <c r="CA146" s="214">
        <v>0</v>
      </c>
      <c r="CB146" s="214">
        <v>0</v>
      </c>
      <c r="CC146" s="214">
        <v>0</v>
      </c>
      <c r="CD146" s="214">
        <v>0</v>
      </c>
      <c r="CE146" s="214">
        <v>0</v>
      </c>
      <c r="CF146" s="214">
        <v>0</v>
      </c>
      <c r="CG146" s="214">
        <v>0</v>
      </c>
      <c r="CH146" s="214">
        <v>0</v>
      </c>
      <c r="CI146" s="219">
        <v>891853258.22995937</v>
      </c>
      <c r="CJ146" s="219">
        <v>513677555.69813752</v>
      </c>
      <c r="CK146" s="219">
        <v>378175702.53182185</v>
      </c>
      <c r="CM146" s="221">
        <v>0</v>
      </c>
      <c r="CP146" s="219">
        <v>59268782.478871375</v>
      </c>
      <c r="CQ146" s="219">
        <v>44521458.908378489</v>
      </c>
      <c r="CR146" s="219">
        <v>14747323.570492886</v>
      </c>
      <c r="CT146" s="219">
        <v>832584475.7510879</v>
      </c>
      <c r="CU146" s="219">
        <v>469156096.78975904</v>
      </c>
      <c r="CV146" s="219">
        <v>363428378.96132898</v>
      </c>
      <c r="CX146" s="221">
        <v>4358911362.2299995</v>
      </c>
      <c r="CY146" s="33">
        <v>0</v>
      </c>
      <c r="CZ146" s="33">
        <v>0</v>
      </c>
      <c r="DA146" s="33">
        <v>0</v>
      </c>
      <c r="DB146" s="33">
        <v>0</v>
      </c>
      <c r="DC146" s="33">
        <v>0</v>
      </c>
      <c r="DD146" s="33">
        <v>0</v>
      </c>
      <c r="DE146" s="33">
        <v>0</v>
      </c>
    </row>
    <row r="147" spans="1:109" x14ac:dyDescent="0.35">
      <c r="A147">
        <v>2035</v>
      </c>
      <c r="B147" s="1">
        <v>49613</v>
      </c>
      <c r="C147" s="213">
        <v>519642064.723557</v>
      </c>
      <c r="D147" s="214">
        <v>311651677.564475</v>
      </c>
      <c r="E147" s="214">
        <v>207990387.159082</v>
      </c>
      <c r="F147" s="191">
        <v>314841875.01294798</v>
      </c>
      <c r="G147" s="191">
        <v>160209187.54351199</v>
      </c>
      <c r="H147" s="191">
        <v>154632687.46943599</v>
      </c>
      <c r="I147" s="214">
        <v>0</v>
      </c>
      <c r="J147" s="214">
        <v>0</v>
      </c>
      <c r="K147" s="214">
        <v>0</v>
      </c>
      <c r="L147" s="215">
        <v>0</v>
      </c>
      <c r="M147" s="215">
        <v>0</v>
      </c>
      <c r="N147" s="215">
        <v>0</v>
      </c>
      <c r="O147" s="193">
        <v>4076749.6559782</v>
      </c>
      <c r="P147" s="193">
        <v>2761869.5164422798</v>
      </c>
      <c r="Q147" s="193">
        <v>1314880.1395359202</v>
      </c>
      <c r="R147" s="216">
        <v>0</v>
      </c>
      <c r="S147" s="216">
        <v>0</v>
      </c>
      <c r="T147" s="216">
        <v>0</v>
      </c>
      <c r="U147" s="217">
        <v>0</v>
      </c>
      <c r="V147" s="217">
        <v>0</v>
      </c>
      <c r="W147" s="217">
        <v>0</v>
      </c>
      <c r="X147" s="214">
        <v>0</v>
      </c>
      <c r="Y147" s="214">
        <v>0</v>
      </c>
      <c r="Z147" s="214">
        <v>0</v>
      </c>
      <c r="AA147" s="218">
        <v>3814506.0113217393</v>
      </c>
      <c r="AB147" s="218">
        <v>207894.20231185056</v>
      </c>
      <c r="AC147" s="218">
        <v>3606611.8090098887</v>
      </c>
      <c r="AD147" s="193">
        <v>0</v>
      </c>
      <c r="AE147" s="193">
        <v>0</v>
      </c>
      <c r="AF147" s="193">
        <v>0</v>
      </c>
      <c r="AG147" s="214">
        <v>0</v>
      </c>
      <c r="AH147" s="214">
        <v>0</v>
      </c>
      <c r="AI147" s="214">
        <v>0</v>
      </c>
      <c r="AJ147" s="191">
        <v>0</v>
      </c>
      <c r="AK147" s="191">
        <v>0</v>
      </c>
      <c r="AL147" s="191">
        <v>0</v>
      </c>
      <c r="AM147" s="215">
        <v>0</v>
      </c>
      <c r="AN147" s="215">
        <v>0</v>
      </c>
      <c r="AO147" s="215">
        <v>0</v>
      </c>
      <c r="AP147" s="193">
        <v>0</v>
      </c>
      <c r="AQ147" s="193">
        <v>0</v>
      </c>
      <c r="AR147" s="193">
        <v>0</v>
      </c>
      <c r="AS147" s="216">
        <v>0</v>
      </c>
      <c r="AT147" s="216">
        <v>0</v>
      </c>
      <c r="AU147" s="216">
        <v>0</v>
      </c>
      <c r="AV147" s="217">
        <v>0</v>
      </c>
      <c r="AW147" s="217">
        <v>0</v>
      </c>
      <c r="AX147" s="217">
        <v>0</v>
      </c>
      <c r="AY147" s="214">
        <v>0</v>
      </c>
      <c r="AZ147" s="214">
        <v>0</v>
      </c>
      <c r="BA147" s="214">
        <v>0</v>
      </c>
      <c r="BB147" s="218">
        <v>12422840.057841601</v>
      </c>
      <c r="BC147" s="218">
        <v>8914845.7252079993</v>
      </c>
      <c r="BD147" s="218">
        <v>3507994.3326336015</v>
      </c>
      <c r="BE147" s="214">
        <v>0</v>
      </c>
      <c r="BF147" s="214">
        <v>0</v>
      </c>
      <c r="BG147" s="214">
        <v>0</v>
      </c>
      <c r="BH147" s="191">
        <v>0</v>
      </c>
      <c r="BI147" s="191">
        <v>0</v>
      </c>
      <c r="BJ147" s="191">
        <v>0</v>
      </c>
      <c r="BK147" s="215">
        <v>0</v>
      </c>
      <c r="BL147" s="215">
        <v>0</v>
      </c>
      <c r="BM147" s="215">
        <v>0</v>
      </c>
      <c r="BN147" s="193">
        <v>0</v>
      </c>
      <c r="BO147" s="193">
        <v>0</v>
      </c>
      <c r="BP147" s="193">
        <v>0</v>
      </c>
      <c r="BQ147" s="219">
        <v>854798035.46164668</v>
      </c>
      <c r="BR147" s="219">
        <v>483745474.55194914</v>
      </c>
      <c r="BS147" s="219">
        <v>371052560.90969741</v>
      </c>
      <c r="BT147" s="216">
        <v>0</v>
      </c>
      <c r="BU147" s="216">
        <v>0</v>
      </c>
      <c r="BV147" s="216">
        <v>0</v>
      </c>
      <c r="BW147" s="217">
        <v>0</v>
      </c>
      <c r="BX147" s="217">
        <v>0</v>
      </c>
      <c r="BY147" s="217">
        <v>0</v>
      </c>
      <c r="BZ147" s="214">
        <v>0</v>
      </c>
      <c r="CA147" s="214">
        <v>0</v>
      </c>
      <c r="CB147" s="214">
        <v>0</v>
      </c>
      <c r="CC147" s="214">
        <v>0</v>
      </c>
      <c r="CD147" s="214">
        <v>0</v>
      </c>
      <c r="CE147" s="214">
        <v>0</v>
      </c>
      <c r="CF147" s="214">
        <v>0</v>
      </c>
      <c r="CG147" s="214">
        <v>0</v>
      </c>
      <c r="CH147" s="214">
        <v>0</v>
      </c>
      <c r="CI147" s="219">
        <v>854798035.46164668</v>
      </c>
      <c r="CJ147" s="219">
        <v>483745474.55194914</v>
      </c>
      <c r="CK147" s="219">
        <v>371052560.90969741</v>
      </c>
      <c r="CM147" s="221">
        <v>0</v>
      </c>
      <c r="CP147" s="219">
        <v>7891255.6672999393</v>
      </c>
      <c r="CQ147" s="219">
        <v>2969763.7187541304</v>
      </c>
      <c r="CR147" s="219">
        <v>4921491.9485458089</v>
      </c>
      <c r="CT147" s="219">
        <v>846906779.79434669</v>
      </c>
      <c r="CU147" s="219">
        <v>480775710.83319497</v>
      </c>
      <c r="CV147" s="219">
        <v>366131068.9611516</v>
      </c>
      <c r="CX147" s="221">
        <v>4364226258.8099995</v>
      </c>
      <c r="CY147" s="33">
        <v>0</v>
      </c>
      <c r="CZ147" s="33">
        <v>0</v>
      </c>
      <c r="DA147" s="33">
        <v>0</v>
      </c>
      <c r="DB147" s="33">
        <v>0</v>
      </c>
      <c r="DC147" s="33">
        <v>0</v>
      </c>
      <c r="DD147" s="33">
        <v>0</v>
      </c>
      <c r="DE147" s="33">
        <v>0</v>
      </c>
    </row>
    <row r="148" spans="1:109" x14ac:dyDescent="0.35">
      <c r="A148">
        <v>2035</v>
      </c>
      <c r="B148" s="1">
        <v>49643</v>
      </c>
      <c r="C148" s="213">
        <v>521073186.55094701</v>
      </c>
      <c r="D148" s="214">
        <v>313461611.303442</v>
      </c>
      <c r="E148" s="214">
        <v>207611575.24750501</v>
      </c>
      <c r="F148" s="191">
        <v>315633139.62563998</v>
      </c>
      <c r="G148" s="191">
        <v>161154296.29666501</v>
      </c>
      <c r="H148" s="191">
        <v>154478843.32897496</v>
      </c>
      <c r="I148" s="214">
        <v>0</v>
      </c>
      <c r="J148" s="214">
        <v>0</v>
      </c>
      <c r="K148" s="214">
        <v>0</v>
      </c>
      <c r="L148" s="215">
        <v>0</v>
      </c>
      <c r="M148" s="215">
        <v>0</v>
      </c>
      <c r="N148" s="215">
        <v>0</v>
      </c>
      <c r="O148" s="193">
        <v>4248272.0362294903</v>
      </c>
      <c r="P148" s="193">
        <v>2761869.5164422798</v>
      </c>
      <c r="Q148" s="193">
        <v>1486402.5197872105</v>
      </c>
      <c r="R148" s="216">
        <v>0</v>
      </c>
      <c r="S148" s="216">
        <v>0</v>
      </c>
      <c r="T148" s="216">
        <v>0</v>
      </c>
      <c r="U148" s="217">
        <v>0</v>
      </c>
      <c r="V148" s="217">
        <v>0</v>
      </c>
      <c r="W148" s="217">
        <v>0</v>
      </c>
      <c r="X148" s="214">
        <v>52728161.839009099</v>
      </c>
      <c r="Y148" s="214">
        <v>42356952.443965301</v>
      </c>
      <c r="Z148" s="214">
        <v>10371209.395043798</v>
      </c>
      <c r="AA148" s="218">
        <v>3941862.707686828</v>
      </c>
      <c r="AB148" s="218">
        <v>208147.69133363169</v>
      </c>
      <c r="AC148" s="218">
        <v>3733715.0163531965</v>
      </c>
      <c r="AD148" s="193">
        <v>0</v>
      </c>
      <c r="AE148" s="193">
        <v>0</v>
      </c>
      <c r="AF148" s="193">
        <v>0</v>
      </c>
      <c r="AG148" s="214">
        <v>0</v>
      </c>
      <c r="AH148" s="214">
        <v>0</v>
      </c>
      <c r="AI148" s="214">
        <v>0</v>
      </c>
      <c r="AJ148" s="191">
        <v>0</v>
      </c>
      <c r="AK148" s="191">
        <v>0</v>
      </c>
      <c r="AL148" s="191">
        <v>0</v>
      </c>
      <c r="AM148" s="215">
        <v>0</v>
      </c>
      <c r="AN148" s="215">
        <v>0</v>
      </c>
      <c r="AO148" s="215">
        <v>0</v>
      </c>
      <c r="AP148" s="193">
        <v>0</v>
      </c>
      <c r="AQ148" s="193">
        <v>0</v>
      </c>
      <c r="AR148" s="193">
        <v>0</v>
      </c>
      <c r="AS148" s="216">
        <v>0</v>
      </c>
      <c r="AT148" s="216">
        <v>0</v>
      </c>
      <c r="AU148" s="216">
        <v>0</v>
      </c>
      <c r="AV148" s="217">
        <v>0</v>
      </c>
      <c r="AW148" s="217">
        <v>0</v>
      </c>
      <c r="AX148" s="217">
        <v>0</v>
      </c>
      <c r="AY148" s="214">
        <v>0</v>
      </c>
      <c r="AZ148" s="214">
        <v>0</v>
      </c>
      <c r="BA148" s="214">
        <v>0</v>
      </c>
      <c r="BB148" s="218">
        <v>0</v>
      </c>
      <c r="BC148" s="218">
        <v>0</v>
      </c>
      <c r="BD148" s="218">
        <v>0</v>
      </c>
      <c r="BE148" s="214">
        <v>0</v>
      </c>
      <c r="BF148" s="214">
        <v>0</v>
      </c>
      <c r="BG148" s="214">
        <v>0</v>
      </c>
      <c r="BH148" s="191">
        <v>0</v>
      </c>
      <c r="BI148" s="191">
        <v>0</v>
      </c>
      <c r="BJ148" s="191">
        <v>0</v>
      </c>
      <c r="BK148" s="215">
        <v>0</v>
      </c>
      <c r="BL148" s="215">
        <v>0</v>
      </c>
      <c r="BM148" s="215">
        <v>0</v>
      </c>
      <c r="BN148" s="193">
        <v>0</v>
      </c>
      <c r="BO148" s="193">
        <v>0</v>
      </c>
      <c r="BP148" s="193">
        <v>0</v>
      </c>
      <c r="BQ148" s="219">
        <v>897624622.75951231</v>
      </c>
      <c r="BR148" s="219">
        <v>519942877.25184828</v>
      </c>
      <c r="BS148" s="219">
        <v>377681745.50766414</v>
      </c>
      <c r="BT148" s="216">
        <v>0</v>
      </c>
      <c r="BU148" s="216">
        <v>0</v>
      </c>
      <c r="BV148" s="216">
        <v>0</v>
      </c>
      <c r="BW148" s="217">
        <v>0</v>
      </c>
      <c r="BX148" s="217">
        <v>0</v>
      </c>
      <c r="BY148" s="217">
        <v>0</v>
      </c>
      <c r="BZ148" s="214">
        <v>0</v>
      </c>
      <c r="CA148" s="214">
        <v>0</v>
      </c>
      <c r="CB148" s="214">
        <v>0</v>
      </c>
      <c r="CC148" s="214">
        <v>0</v>
      </c>
      <c r="CD148" s="214">
        <v>0</v>
      </c>
      <c r="CE148" s="214">
        <v>0</v>
      </c>
      <c r="CF148" s="214">
        <v>0</v>
      </c>
      <c r="CG148" s="214">
        <v>0</v>
      </c>
      <c r="CH148" s="214">
        <v>0</v>
      </c>
      <c r="CI148" s="219">
        <v>897624622.75951231</v>
      </c>
      <c r="CJ148" s="219">
        <v>519942877.25184828</v>
      </c>
      <c r="CK148" s="219">
        <v>377681745.50766414</v>
      </c>
      <c r="CM148" s="221">
        <v>0</v>
      </c>
      <c r="CP148" s="219">
        <v>60918296.582925417</v>
      </c>
      <c r="CQ148" s="219">
        <v>45326969.651741207</v>
      </c>
      <c r="CR148" s="219">
        <v>15591326.931184206</v>
      </c>
      <c r="CT148" s="219">
        <v>836706326.17658699</v>
      </c>
      <c r="CU148" s="219">
        <v>474615907.60010701</v>
      </c>
      <c r="CV148" s="219">
        <v>362090418.57647997</v>
      </c>
      <c r="CX148" s="221">
        <v>4360632790.1299992</v>
      </c>
      <c r="CY148" s="33">
        <v>0</v>
      </c>
      <c r="CZ148" s="33">
        <v>0</v>
      </c>
      <c r="DA148" s="33">
        <v>0</v>
      </c>
      <c r="DB148" s="33">
        <v>0</v>
      </c>
      <c r="DC148" s="33">
        <v>0</v>
      </c>
      <c r="DD148" s="33">
        <v>0</v>
      </c>
      <c r="DE148" s="33">
        <v>0</v>
      </c>
    </row>
    <row r="149" spans="1:109" x14ac:dyDescent="0.35">
      <c r="A149">
        <v>2035</v>
      </c>
      <c r="B149" s="1">
        <v>49674</v>
      </c>
      <c r="C149" s="213">
        <v>522223108.78353399</v>
      </c>
      <c r="D149" s="214">
        <v>315282056.32894301</v>
      </c>
      <c r="E149" s="214">
        <v>206941052.45459098</v>
      </c>
      <c r="F149" s="191">
        <v>316391654.95452201</v>
      </c>
      <c r="G149" s="191">
        <v>162070191.478194</v>
      </c>
      <c r="H149" s="191">
        <v>154321463.47632802</v>
      </c>
      <c r="I149" s="214">
        <v>0</v>
      </c>
      <c r="J149" s="214">
        <v>0</v>
      </c>
      <c r="K149" s="214">
        <v>0</v>
      </c>
      <c r="L149" s="215">
        <v>0</v>
      </c>
      <c r="M149" s="215">
        <v>0</v>
      </c>
      <c r="N149" s="215">
        <v>0</v>
      </c>
      <c r="O149" s="193">
        <v>4185323.1101975199</v>
      </c>
      <c r="P149" s="193">
        <v>2761869.5164422798</v>
      </c>
      <c r="Q149" s="193">
        <v>1423453.5937552401</v>
      </c>
      <c r="R149" s="216">
        <v>0</v>
      </c>
      <c r="S149" s="216">
        <v>0</v>
      </c>
      <c r="T149" s="216">
        <v>0</v>
      </c>
      <c r="U149" s="217">
        <v>0</v>
      </c>
      <c r="V149" s="217">
        <v>0</v>
      </c>
      <c r="W149" s="217">
        <v>0</v>
      </c>
      <c r="X149" s="214">
        <v>0</v>
      </c>
      <c r="Y149" s="214">
        <v>0</v>
      </c>
      <c r="Z149" s="214">
        <v>0</v>
      </c>
      <c r="AA149" s="218">
        <v>3828410.3357997928</v>
      </c>
      <c r="AB149" s="218">
        <v>208401.48943900771</v>
      </c>
      <c r="AC149" s="218">
        <v>3620008.846360785</v>
      </c>
      <c r="AD149" s="193">
        <v>0</v>
      </c>
      <c r="AE149" s="193">
        <v>0</v>
      </c>
      <c r="AF149" s="193">
        <v>0</v>
      </c>
      <c r="AG149" s="214">
        <v>0</v>
      </c>
      <c r="AH149" s="214">
        <v>0</v>
      </c>
      <c r="AI149" s="214">
        <v>0</v>
      </c>
      <c r="AJ149" s="191">
        <v>0</v>
      </c>
      <c r="AK149" s="191">
        <v>0</v>
      </c>
      <c r="AL149" s="191">
        <v>0</v>
      </c>
      <c r="AM149" s="215">
        <v>0</v>
      </c>
      <c r="AN149" s="215">
        <v>0</v>
      </c>
      <c r="AO149" s="215">
        <v>0</v>
      </c>
      <c r="AP149" s="193">
        <v>0</v>
      </c>
      <c r="AQ149" s="193">
        <v>0</v>
      </c>
      <c r="AR149" s="193">
        <v>0</v>
      </c>
      <c r="AS149" s="216">
        <v>0</v>
      </c>
      <c r="AT149" s="216">
        <v>0</v>
      </c>
      <c r="AU149" s="216">
        <v>0</v>
      </c>
      <c r="AV149" s="217">
        <v>0</v>
      </c>
      <c r="AW149" s="217">
        <v>0</v>
      </c>
      <c r="AX149" s="217">
        <v>0</v>
      </c>
      <c r="AY149" s="214">
        <v>0</v>
      </c>
      <c r="AZ149" s="214">
        <v>0</v>
      </c>
      <c r="BA149" s="214">
        <v>0</v>
      </c>
      <c r="BB149" s="218">
        <v>0</v>
      </c>
      <c r="BC149" s="218">
        <v>0</v>
      </c>
      <c r="BD149" s="218">
        <v>0</v>
      </c>
      <c r="BE149" s="214">
        <v>0</v>
      </c>
      <c r="BF149" s="214">
        <v>0</v>
      </c>
      <c r="BG149" s="214">
        <v>0</v>
      </c>
      <c r="BH149" s="191">
        <v>0</v>
      </c>
      <c r="BI149" s="191">
        <v>0</v>
      </c>
      <c r="BJ149" s="191">
        <v>0</v>
      </c>
      <c r="BK149" s="215">
        <v>0</v>
      </c>
      <c r="BL149" s="215">
        <v>0</v>
      </c>
      <c r="BM149" s="215">
        <v>0</v>
      </c>
      <c r="BN149" s="193">
        <v>0</v>
      </c>
      <c r="BO149" s="193">
        <v>0</v>
      </c>
      <c r="BP149" s="193">
        <v>0</v>
      </c>
      <c r="BQ149" s="219">
        <v>846628497.1840533</v>
      </c>
      <c r="BR149" s="219">
        <v>480322518.81301832</v>
      </c>
      <c r="BS149" s="219">
        <v>366305978.37103504</v>
      </c>
      <c r="BT149" s="216">
        <v>26929920.697131399</v>
      </c>
      <c r="BU149" s="216">
        <v>17873198.065095</v>
      </c>
      <c r="BV149" s="216">
        <v>9056722.6320363991</v>
      </c>
      <c r="BW149" s="217">
        <v>11256121.0294488</v>
      </c>
      <c r="BX149" s="217">
        <v>7564834.1775861196</v>
      </c>
      <c r="BY149" s="217">
        <v>3691286.8518626802</v>
      </c>
      <c r="BZ149" s="214">
        <v>0</v>
      </c>
      <c r="CA149" s="214">
        <v>0</v>
      </c>
      <c r="CB149" s="214">
        <v>0</v>
      </c>
      <c r="CC149" s="214">
        <v>68537715.3013708</v>
      </c>
      <c r="CD149" s="214">
        <v>33478151.943489902</v>
      </c>
      <c r="CE149" s="214">
        <v>35059563.357880898</v>
      </c>
      <c r="CF149" s="214">
        <v>13464960.3485657</v>
      </c>
      <c r="CG149" s="214">
        <v>8936599.0325475</v>
      </c>
      <c r="CH149" s="214">
        <v>4528361.3160181995</v>
      </c>
      <c r="CI149" s="219">
        <v>966817214.56056988</v>
      </c>
      <c r="CJ149" s="219">
        <v>548175302.03173685</v>
      </c>
      <c r="CK149" s="219">
        <v>418641912.52883321</v>
      </c>
      <c r="CM149" s="221">
        <v>0</v>
      </c>
      <c r="CP149" s="219">
        <v>8013733.4459973127</v>
      </c>
      <c r="CQ149" s="219">
        <v>2970271.0058812876</v>
      </c>
      <c r="CR149" s="219">
        <v>5043462.4401160255</v>
      </c>
      <c r="CT149" s="219">
        <v>838614763.73805594</v>
      </c>
      <c r="CU149" s="219">
        <v>477352247.80713701</v>
      </c>
      <c r="CV149" s="219">
        <v>361262515.93091899</v>
      </c>
      <c r="CX149" s="221">
        <v>4365949785.6700001</v>
      </c>
      <c r="CY149" s="33">
        <v>0</v>
      </c>
      <c r="CZ149" s="33">
        <v>0</v>
      </c>
      <c r="DA149" s="33">
        <v>0</v>
      </c>
      <c r="DB149" s="33">
        <v>0</v>
      </c>
      <c r="DC149" s="33">
        <v>0</v>
      </c>
      <c r="DD149" s="33">
        <v>0</v>
      </c>
      <c r="DE149" s="33">
        <v>0</v>
      </c>
    </row>
    <row r="150" spans="1:109" x14ac:dyDescent="0.35">
      <c r="A150">
        <v>2036</v>
      </c>
      <c r="B150" s="1">
        <v>49705</v>
      </c>
      <c r="C150" s="213">
        <v>523518469.30094397</v>
      </c>
      <c r="D150" s="214">
        <v>317113073.68614602</v>
      </c>
      <c r="E150" s="214">
        <v>206405395.61479795</v>
      </c>
      <c r="F150" s="191">
        <v>317186780.36337</v>
      </c>
      <c r="G150" s="191">
        <v>163026143.53342399</v>
      </c>
      <c r="H150" s="191">
        <v>154160636.82994601</v>
      </c>
      <c r="I150" s="214">
        <v>0</v>
      </c>
      <c r="J150" s="214">
        <v>0</v>
      </c>
      <c r="K150" s="214">
        <v>0</v>
      </c>
      <c r="L150" s="215">
        <v>0</v>
      </c>
      <c r="M150" s="215">
        <v>0</v>
      </c>
      <c r="N150" s="215">
        <v>0</v>
      </c>
      <c r="O150" s="193">
        <v>4077930.42266028</v>
      </c>
      <c r="P150" s="193">
        <v>2761869.5164422798</v>
      </c>
      <c r="Q150" s="193">
        <v>1316060.9062180002</v>
      </c>
      <c r="R150" s="216">
        <v>0</v>
      </c>
      <c r="S150" s="216">
        <v>0</v>
      </c>
      <c r="T150" s="216">
        <v>0</v>
      </c>
      <c r="U150" s="217">
        <v>0</v>
      </c>
      <c r="V150" s="217">
        <v>0</v>
      </c>
      <c r="W150" s="217">
        <v>0</v>
      </c>
      <c r="X150" s="214">
        <v>0</v>
      </c>
      <c r="Y150" s="214">
        <v>0</v>
      </c>
      <c r="Z150" s="214">
        <v>0</v>
      </c>
      <c r="AA150" s="218">
        <v>3956344.0356657617</v>
      </c>
      <c r="AB150" s="218">
        <v>208655.59700485301</v>
      </c>
      <c r="AC150" s="218">
        <v>3747688.4386609085</v>
      </c>
      <c r="AD150" s="193">
        <v>0</v>
      </c>
      <c r="AE150" s="193">
        <v>0</v>
      </c>
      <c r="AF150" s="193">
        <v>0</v>
      </c>
      <c r="AG150" s="214">
        <v>0</v>
      </c>
      <c r="AH150" s="214">
        <v>0</v>
      </c>
      <c r="AI150" s="214">
        <v>0</v>
      </c>
      <c r="AJ150" s="191">
        <v>0</v>
      </c>
      <c r="AK150" s="191">
        <v>0</v>
      </c>
      <c r="AL150" s="191">
        <v>0</v>
      </c>
      <c r="AM150" s="215">
        <v>0</v>
      </c>
      <c r="AN150" s="215">
        <v>0</v>
      </c>
      <c r="AO150" s="215">
        <v>0</v>
      </c>
      <c r="AP150" s="193">
        <v>0</v>
      </c>
      <c r="AQ150" s="193">
        <v>0</v>
      </c>
      <c r="AR150" s="193">
        <v>0</v>
      </c>
      <c r="AS150" s="216">
        <v>0</v>
      </c>
      <c r="AT150" s="216">
        <v>0</v>
      </c>
      <c r="AU150" s="216">
        <v>0</v>
      </c>
      <c r="AV150" s="217">
        <v>0</v>
      </c>
      <c r="AW150" s="217">
        <v>0</v>
      </c>
      <c r="AX150" s="217">
        <v>0</v>
      </c>
      <c r="AY150" s="214">
        <v>0</v>
      </c>
      <c r="AZ150" s="214">
        <v>0</v>
      </c>
      <c r="BA150" s="214">
        <v>0</v>
      </c>
      <c r="BB150" s="218">
        <v>0</v>
      </c>
      <c r="BC150" s="218">
        <v>0</v>
      </c>
      <c r="BD150" s="218">
        <v>0</v>
      </c>
      <c r="BE150" s="214">
        <v>0</v>
      </c>
      <c r="BF150" s="214">
        <v>0</v>
      </c>
      <c r="BG150" s="214">
        <v>0</v>
      </c>
      <c r="BH150" s="191">
        <v>0</v>
      </c>
      <c r="BI150" s="191">
        <v>0</v>
      </c>
      <c r="BJ150" s="191">
        <v>0</v>
      </c>
      <c r="BK150" s="215">
        <v>0</v>
      </c>
      <c r="BL150" s="215">
        <v>0</v>
      </c>
      <c r="BM150" s="215">
        <v>0</v>
      </c>
      <c r="BN150" s="193">
        <v>0</v>
      </c>
      <c r="BO150" s="193">
        <v>0</v>
      </c>
      <c r="BP150" s="193">
        <v>0</v>
      </c>
      <c r="BQ150" s="219">
        <v>848739524.12264001</v>
      </c>
      <c r="BR150" s="219">
        <v>483109742.33301717</v>
      </c>
      <c r="BS150" s="219">
        <v>365629781.7896229</v>
      </c>
      <c r="BT150" s="216">
        <v>0</v>
      </c>
      <c r="BU150" s="216">
        <v>0</v>
      </c>
      <c r="BV150" s="216">
        <v>0</v>
      </c>
      <c r="BW150" s="217">
        <v>0</v>
      </c>
      <c r="BX150" s="217">
        <v>0</v>
      </c>
      <c r="BY150" s="217">
        <v>0</v>
      </c>
      <c r="BZ150" s="214">
        <v>0</v>
      </c>
      <c r="CA150" s="214">
        <v>0</v>
      </c>
      <c r="CB150" s="214">
        <v>0</v>
      </c>
      <c r="CC150" s="214">
        <v>0</v>
      </c>
      <c r="CD150" s="214">
        <v>0</v>
      </c>
      <c r="CE150" s="214">
        <v>0</v>
      </c>
      <c r="CF150" s="214">
        <v>0</v>
      </c>
      <c r="CG150" s="214">
        <v>0</v>
      </c>
      <c r="CH150" s="214">
        <v>0</v>
      </c>
      <c r="CI150" s="219">
        <v>848739524.12264001</v>
      </c>
      <c r="CJ150" s="219">
        <v>483109742.33301717</v>
      </c>
      <c r="CK150" s="219">
        <v>365629781.7896229</v>
      </c>
      <c r="CM150" s="221">
        <v>0</v>
      </c>
      <c r="CP150" s="219">
        <v>8034274.4583260417</v>
      </c>
      <c r="CQ150" s="219">
        <v>2970525.113447133</v>
      </c>
      <c r="CR150" s="219">
        <v>5063749.3448789082</v>
      </c>
      <c r="CT150" s="219">
        <v>840705249.66431403</v>
      </c>
      <c r="CU150" s="219">
        <v>480139217.21957004</v>
      </c>
      <c r="CV150" s="219">
        <v>360566032.44474399</v>
      </c>
      <c r="CX150" s="221">
        <v>4303420481.0499992</v>
      </c>
      <c r="CY150" s="33">
        <v>0</v>
      </c>
      <c r="CZ150" s="33">
        <v>0</v>
      </c>
      <c r="DA150" s="33">
        <v>0</v>
      </c>
      <c r="DB150" s="33">
        <v>0</v>
      </c>
      <c r="DC150" s="33">
        <v>0</v>
      </c>
      <c r="DD150" s="33">
        <v>0</v>
      </c>
      <c r="DE150" s="33">
        <v>0</v>
      </c>
    </row>
    <row r="151" spans="1:109" x14ac:dyDescent="0.35">
      <c r="A151">
        <v>2036</v>
      </c>
      <c r="B151" s="1">
        <v>49734</v>
      </c>
      <c r="C151" s="213">
        <v>524955696.81915301</v>
      </c>
      <c r="D151" s="214">
        <v>318954724.77434701</v>
      </c>
      <c r="E151" s="214">
        <v>206000972.044806</v>
      </c>
      <c r="F151" s="191">
        <v>317948992.69977403</v>
      </c>
      <c r="G151" s="191">
        <v>163952771.642883</v>
      </c>
      <c r="H151" s="191">
        <v>153996221.05689102</v>
      </c>
      <c r="I151" s="214">
        <v>0</v>
      </c>
      <c r="J151" s="214">
        <v>0</v>
      </c>
      <c r="K151" s="214">
        <v>0</v>
      </c>
      <c r="L151" s="215">
        <v>0</v>
      </c>
      <c r="M151" s="215">
        <v>0</v>
      </c>
      <c r="N151" s="215">
        <v>0</v>
      </c>
      <c r="O151" s="193">
        <v>4152600.0390773499</v>
      </c>
      <c r="P151" s="193">
        <v>2761869.5164422798</v>
      </c>
      <c r="Q151" s="193">
        <v>1390730.5226350701</v>
      </c>
      <c r="R151" s="216">
        <v>0</v>
      </c>
      <c r="S151" s="216">
        <v>0</v>
      </c>
      <c r="T151" s="216">
        <v>0</v>
      </c>
      <c r="U151" s="217">
        <v>0</v>
      </c>
      <c r="V151" s="217">
        <v>0</v>
      </c>
      <c r="W151" s="217">
        <v>0</v>
      </c>
      <c r="X151" s="214">
        <v>0</v>
      </c>
      <c r="Y151" s="214">
        <v>0</v>
      </c>
      <c r="Z151" s="214">
        <v>0</v>
      </c>
      <c r="AA151" s="218">
        <v>3963605.0083693778</v>
      </c>
      <c r="AB151" s="218">
        <v>208910.01440846192</v>
      </c>
      <c r="AC151" s="218">
        <v>3754694.9939609161</v>
      </c>
      <c r="AD151" s="193">
        <v>0</v>
      </c>
      <c r="AE151" s="193">
        <v>0</v>
      </c>
      <c r="AF151" s="193">
        <v>0</v>
      </c>
      <c r="AG151" s="214">
        <v>0</v>
      </c>
      <c r="AH151" s="214">
        <v>0</v>
      </c>
      <c r="AI151" s="214">
        <v>0</v>
      </c>
      <c r="AJ151" s="191">
        <v>0</v>
      </c>
      <c r="AK151" s="191">
        <v>0</v>
      </c>
      <c r="AL151" s="191">
        <v>0</v>
      </c>
      <c r="AM151" s="215">
        <v>0</v>
      </c>
      <c r="AN151" s="215">
        <v>0</v>
      </c>
      <c r="AO151" s="215">
        <v>0</v>
      </c>
      <c r="AP151" s="193">
        <v>0</v>
      </c>
      <c r="AQ151" s="193">
        <v>0</v>
      </c>
      <c r="AR151" s="193">
        <v>0</v>
      </c>
      <c r="AS151" s="216">
        <v>0</v>
      </c>
      <c r="AT151" s="216">
        <v>0</v>
      </c>
      <c r="AU151" s="216">
        <v>0</v>
      </c>
      <c r="AV151" s="217">
        <v>8594282.9629048109</v>
      </c>
      <c r="AW151" s="217">
        <v>7465337.8505025003</v>
      </c>
      <c r="AX151" s="217">
        <v>1128945.1124023106</v>
      </c>
      <c r="AY151" s="214">
        <v>0</v>
      </c>
      <c r="AZ151" s="214">
        <v>0</v>
      </c>
      <c r="BA151" s="214">
        <v>0</v>
      </c>
      <c r="BB151" s="218">
        <v>0</v>
      </c>
      <c r="BC151" s="218">
        <v>0</v>
      </c>
      <c r="BD151" s="218">
        <v>0</v>
      </c>
      <c r="BE151" s="214">
        <v>0</v>
      </c>
      <c r="BF151" s="214">
        <v>0</v>
      </c>
      <c r="BG151" s="214">
        <v>0</v>
      </c>
      <c r="BH151" s="191">
        <v>0</v>
      </c>
      <c r="BI151" s="191">
        <v>0</v>
      </c>
      <c r="BJ151" s="191">
        <v>0</v>
      </c>
      <c r="BK151" s="215">
        <v>0</v>
      </c>
      <c r="BL151" s="215">
        <v>0</v>
      </c>
      <c r="BM151" s="215">
        <v>0</v>
      </c>
      <c r="BN151" s="193">
        <v>98107872.007658705</v>
      </c>
      <c r="BO151" s="193">
        <v>66764107.182533301</v>
      </c>
      <c r="BP151" s="193">
        <v>31343764.825125404</v>
      </c>
      <c r="BQ151" s="219">
        <v>957723049.53693736</v>
      </c>
      <c r="BR151" s="219">
        <v>560107720.98111653</v>
      </c>
      <c r="BS151" s="219">
        <v>397615328.5558207</v>
      </c>
      <c r="BT151" s="216">
        <v>0</v>
      </c>
      <c r="BU151" s="216">
        <v>0</v>
      </c>
      <c r="BV151" s="216">
        <v>0</v>
      </c>
      <c r="BW151" s="217">
        <v>0</v>
      </c>
      <c r="BX151" s="217">
        <v>0</v>
      </c>
      <c r="BY151" s="217">
        <v>0</v>
      </c>
      <c r="BZ151" s="214">
        <v>0</v>
      </c>
      <c r="CA151" s="214">
        <v>0</v>
      </c>
      <c r="CB151" s="214">
        <v>0</v>
      </c>
      <c r="CC151" s="214">
        <v>0</v>
      </c>
      <c r="CD151" s="214">
        <v>0</v>
      </c>
      <c r="CE151" s="214">
        <v>0</v>
      </c>
      <c r="CF151" s="214">
        <v>0</v>
      </c>
      <c r="CG151" s="214">
        <v>0</v>
      </c>
      <c r="CH151" s="214">
        <v>0</v>
      </c>
      <c r="CI151" s="219">
        <v>957723049.53693736</v>
      </c>
      <c r="CJ151" s="219">
        <v>560107720.98111653</v>
      </c>
      <c r="CK151" s="219">
        <v>397615328.5558207</v>
      </c>
      <c r="CM151" s="221">
        <v>0</v>
      </c>
      <c r="CP151" s="219">
        <v>8116205.0474467278</v>
      </c>
      <c r="CQ151" s="219">
        <v>2970779.5308507415</v>
      </c>
      <c r="CR151" s="219">
        <v>5145425.5165959857</v>
      </c>
      <c r="CT151" s="219">
        <v>949606844.48949063</v>
      </c>
      <c r="CU151" s="219">
        <v>557136941.45026577</v>
      </c>
      <c r="CV151" s="219">
        <v>392469903.03922474</v>
      </c>
      <c r="CX151" s="221">
        <v>4308667716.6199999</v>
      </c>
      <c r="CY151" s="33">
        <v>0</v>
      </c>
      <c r="CZ151" s="33">
        <v>0</v>
      </c>
      <c r="DA151" s="33">
        <v>0</v>
      </c>
      <c r="DB151" s="33">
        <v>0</v>
      </c>
      <c r="DC151" s="33">
        <v>0</v>
      </c>
      <c r="DD151" s="33">
        <v>0</v>
      </c>
      <c r="DE151" s="33">
        <v>0</v>
      </c>
    </row>
    <row r="152" spans="1:109" x14ac:dyDescent="0.35">
      <c r="A152">
        <v>2036</v>
      </c>
      <c r="B152" s="1">
        <v>49765</v>
      </c>
      <c r="C152" s="213">
        <v>526118908.412691</v>
      </c>
      <c r="D152" s="214">
        <v>320807071.34927702</v>
      </c>
      <c r="E152" s="214">
        <v>205311837.06341398</v>
      </c>
      <c r="F152" s="191">
        <v>318712895.68164599</v>
      </c>
      <c r="G152" s="191">
        <v>164884590.36848101</v>
      </c>
      <c r="H152" s="191">
        <v>153828305.31316498</v>
      </c>
      <c r="I152" s="214">
        <v>0</v>
      </c>
      <c r="J152" s="214">
        <v>0</v>
      </c>
      <c r="K152" s="214">
        <v>0</v>
      </c>
      <c r="L152" s="215">
        <v>0</v>
      </c>
      <c r="M152" s="215">
        <v>0</v>
      </c>
      <c r="N152" s="215">
        <v>0</v>
      </c>
      <c r="O152" s="193">
        <v>4136238.5035163099</v>
      </c>
      <c r="P152" s="193">
        <v>2761869.5164422798</v>
      </c>
      <c r="Q152" s="193">
        <v>1374368.9870740301</v>
      </c>
      <c r="R152" s="216">
        <v>0</v>
      </c>
      <c r="S152" s="216">
        <v>0</v>
      </c>
      <c r="T152" s="216">
        <v>0</v>
      </c>
      <c r="U152" s="217">
        <v>0</v>
      </c>
      <c r="V152" s="217">
        <v>0</v>
      </c>
      <c r="W152" s="217">
        <v>0</v>
      </c>
      <c r="X152" s="214">
        <v>0</v>
      </c>
      <c r="Y152" s="214">
        <v>0</v>
      </c>
      <c r="Z152" s="214">
        <v>0</v>
      </c>
      <c r="AA152" s="218">
        <v>3728072.9983334942</v>
      </c>
      <c r="AB152" s="218">
        <v>209164.74202765361</v>
      </c>
      <c r="AC152" s="218">
        <v>3518908.2563058408</v>
      </c>
      <c r="AD152" s="193">
        <v>50551088.683886901</v>
      </c>
      <c r="AE152" s="193">
        <v>41856866.615024999</v>
      </c>
      <c r="AF152" s="193">
        <v>8694222.0688619018</v>
      </c>
      <c r="AG152" s="214">
        <v>0</v>
      </c>
      <c r="AH152" s="214">
        <v>0</v>
      </c>
      <c r="AI152" s="214">
        <v>0</v>
      </c>
      <c r="AJ152" s="191">
        <v>0</v>
      </c>
      <c r="AK152" s="191">
        <v>0</v>
      </c>
      <c r="AL152" s="191">
        <v>0</v>
      </c>
      <c r="AM152" s="215">
        <v>0</v>
      </c>
      <c r="AN152" s="215">
        <v>0</v>
      </c>
      <c r="AO152" s="215">
        <v>0</v>
      </c>
      <c r="AP152" s="193">
        <v>0</v>
      </c>
      <c r="AQ152" s="193">
        <v>0</v>
      </c>
      <c r="AR152" s="193">
        <v>0</v>
      </c>
      <c r="AS152" s="216">
        <v>0</v>
      </c>
      <c r="AT152" s="216">
        <v>0</v>
      </c>
      <c r="AU152" s="216">
        <v>0</v>
      </c>
      <c r="AV152" s="217">
        <v>0</v>
      </c>
      <c r="AW152" s="217">
        <v>0</v>
      </c>
      <c r="AX152" s="217">
        <v>0</v>
      </c>
      <c r="AY152" s="214">
        <v>0</v>
      </c>
      <c r="AZ152" s="214">
        <v>0</v>
      </c>
      <c r="BA152" s="214">
        <v>0</v>
      </c>
      <c r="BB152" s="218">
        <v>0</v>
      </c>
      <c r="BC152" s="218">
        <v>0</v>
      </c>
      <c r="BD152" s="218">
        <v>0</v>
      </c>
      <c r="BE152" s="214">
        <v>0</v>
      </c>
      <c r="BF152" s="214">
        <v>0</v>
      </c>
      <c r="BG152" s="214">
        <v>0</v>
      </c>
      <c r="BH152" s="191">
        <v>0</v>
      </c>
      <c r="BI152" s="191">
        <v>0</v>
      </c>
      <c r="BJ152" s="191">
        <v>0</v>
      </c>
      <c r="BK152" s="215">
        <v>0</v>
      </c>
      <c r="BL152" s="215">
        <v>0</v>
      </c>
      <c r="BM152" s="215">
        <v>0</v>
      </c>
      <c r="BN152" s="193">
        <v>0</v>
      </c>
      <c r="BO152" s="193">
        <v>0</v>
      </c>
      <c r="BP152" s="193">
        <v>0</v>
      </c>
      <c r="BQ152" s="219">
        <v>903247204.28007364</v>
      </c>
      <c r="BR152" s="219">
        <v>530519562.59125298</v>
      </c>
      <c r="BS152" s="219">
        <v>372727641.68882066</v>
      </c>
      <c r="BT152" s="216">
        <v>0</v>
      </c>
      <c r="BU152" s="216">
        <v>0</v>
      </c>
      <c r="BV152" s="216">
        <v>0</v>
      </c>
      <c r="BW152" s="217">
        <v>0</v>
      </c>
      <c r="BX152" s="217">
        <v>0</v>
      </c>
      <c r="BY152" s="217">
        <v>0</v>
      </c>
      <c r="BZ152" s="214">
        <v>0</v>
      </c>
      <c r="CA152" s="214">
        <v>0</v>
      </c>
      <c r="CB152" s="214">
        <v>0</v>
      </c>
      <c r="CC152" s="214">
        <v>0</v>
      </c>
      <c r="CD152" s="214">
        <v>0</v>
      </c>
      <c r="CE152" s="214">
        <v>0</v>
      </c>
      <c r="CF152" s="214">
        <v>0</v>
      </c>
      <c r="CG152" s="214">
        <v>0</v>
      </c>
      <c r="CH152" s="214">
        <v>0</v>
      </c>
      <c r="CI152" s="219">
        <v>903247204.28007364</v>
      </c>
      <c r="CJ152" s="219">
        <v>530519562.59125298</v>
      </c>
      <c r="CK152" s="219">
        <v>372727641.68882066</v>
      </c>
      <c r="CM152" s="221">
        <v>0</v>
      </c>
      <c r="CP152" s="219">
        <v>58415400.185736701</v>
      </c>
      <c r="CQ152" s="219">
        <v>44827900.873494931</v>
      </c>
      <c r="CR152" s="219">
        <v>13587499.312241772</v>
      </c>
      <c r="CT152" s="219">
        <v>844831804.09433699</v>
      </c>
      <c r="CU152" s="219">
        <v>485691661.71775806</v>
      </c>
      <c r="CV152" s="219">
        <v>359140142.37657893</v>
      </c>
      <c r="CX152" s="221">
        <v>4247157243.0299997</v>
      </c>
      <c r="CY152" s="33">
        <v>0</v>
      </c>
      <c r="CZ152" s="33">
        <v>0</v>
      </c>
      <c r="DA152" s="33">
        <v>0</v>
      </c>
      <c r="DB152" s="33">
        <v>0</v>
      </c>
      <c r="DC152" s="33">
        <v>0</v>
      </c>
      <c r="DD152" s="33">
        <v>0</v>
      </c>
      <c r="DE152" s="33">
        <v>0</v>
      </c>
    </row>
    <row r="153" spans="1:109" x14ac:dyDescent="0.35">
      <c r="A153">
        <v>2036</v>
      </c>
      <c r="B153" s="1">
        <v>49795</v>
      </c>
      <c r="C153" s="213">
        <v>527569104.17674601</v>
      </c>
      <c r="D153" s="214">
        <v>322670175.52586102</v>
      </c>
      <c r="E153" s="214">
        <v>204898928.65088499</v>
      </c>
      <c r="F153" s="191">
        <v>319548876.96223098</v>
      </c>
      <c r="G153" s="191">
        <v>165892013.31962901</v>
      </c>
      <c r="H153" s="191">
        <v>153656863.64260197</v>
      </c>
      <c r="I153" s="214">
        <v>0</v>
      </c>
      <c r="J153" s="214">
        <v>0</v>
      </c>
      <c r="K153" s="214">
        <v>0</v>
      </c>
      <c r="L153" s="215">
        <v>0</v>
      </c>
      <c r="M153" s="215">
        <v>0</v>
      </c>
      <c r="N153" s="215">
        <v>0</v>
      </c>
      <c r="O153" s="193">
        <v>4032021.3212805898</v>
      </c>
      <c r="P153" s="193">
        <v>2761869.5164422798</v>
      </c>
      <c r="Q153" s="193">
        <v>1270151.80483831</v>
      </c>
      <c r="R153" s="216">
        <v>0</v>
      </c>
      <c r="S153" s="216">
        <v>0</v>
      </c>
      <c r="T153" s="216">
        <v>0</v>
      </c>
      <c r="U153" s="217">
        <v>0</v>
      </c>
      <c r="V153" s="217">
        <v>0</v>
      </c>
      <c r="W153" s="217">
        <v>0</v>
      </c>
      <c r="X153" s="214">
        <v>0</v>
      </c>
      <c r="Y153" s="214">
        <v>0</v>
      </c>
      <c r="Z153" s="214">
        <v>0</v>
      </c>
      <c r="AA153" s="218">
        <v>3977689.6022813981</v>
      </c>
      <c r="AB153" s="218">
        <v>209419.78024066635</v>
      </c>
      <c r="AC153" s="218">
        <v>3768269.822040732</v>
      </c>
      <c r="AD153" s="193">
        <v>0</v>
      </c>
      <c r="AE153" s="193">
        <v>0</v>
      </c>
      <c r="AF153" s="193">
        <v>0</v>
      </c>
      <c r="AG153" s="214">
        <v>0</v>
      </c>
      <c r="AH153" s="214">
        <v>0</v>
      </c>
      <c r="AI153" s="214">
        <v>0</v>
      </c>
      <c r="AJ153" s="191">
        <v>0</v>
      </c>
      <c r="AK153" s="191">
        <v>0</v>
      </c>
      <c r="AL153" s="191">
        <v>0</v>
      </c>
      <c r="AM153" s="215">
        <v>0</v>
      </c>
      <c r="AN153" s="215">
        <v>0</v>
      </c>
      <c r="AO153" s="215">
        <v>0</v>
      </c>
      <c r="AP153" s="193">
        <v>0</v>
      </c>
      <c r="AQ153" s="193">
        <v>0</v>
      </c>
      <c r="AR153" s="193">
        <v>0</v>
      </c>
      <c r="AS153" s="216">
        <v>0</v>
      </c>
      <c r="AT153" s="216">
        <v>0</v>
      </c>
      <c r="AU153" s="216">
        <v>0</v>
      </c>
      <c r="AV153" s="217">
        <v>0</v>
      </c>
      <c r="AW153" s="217">
        <v>0</v>
      </c>
      <c r="AX153" s="217">
        <v>0</v>
      </c>
      <c r="AY153" s="214">
        <v>0</v>
      </c>
      <c r="AZ153" s="214">
        <v>0</v>
      </c>
      <c r="BA153" s="214">
        <v>0</v>
      </c>
      <c r="BB153" s="218">
        <v>12362816.9847482</v>
      </c>
      <c r="BC153" s="218">
        <v>8980265.0188964996</v>
      </c>
      <c r="BD153" s="218">
        <v>3382551.9658516999</v>
      </c>
      <c r="BE153" s="214">
        <v>0</v>
      </c>
      <c r="BF153" s="214">
        <v>0</v>
      </c>
      <c r="BG153" s="214">
        <v>0</v>
      </c>
      <c r="BH153" s="191">
        <v>0</v>
      </c>
      <c r="BI153" s="191">
        <v>0</v>
      </c>
      <c r="BJ153" s="191">
        <v>0</v>
      </c>
      <c r="BK153" s="215">
        <v>0</v>
      </c>
      <c r="BL153" s="215">
        <v>0</v>
      </c>
      <c r="BM153" s="215">
        <v>0</v>
      </c>
      <c r="BN153" s="193">
        <v>0</v>
      </c>
      <c r="BO153" s="193">
        <v>0</v>
      </c>
      <c r="BP153" s="193">
        <v>0</v>
      </c>
      <c r="BQ153" s="219">
        <v>867490509.04728734</v>
      </c>
      <c r="BR153" s="219">
        <v>500513743.16106951</v>
      </c>
      <c r="BS153" s="219">
        <v>366976765.88621771</v>
      </c>
      <c r="BT153" s="216">
        <v>0</v>
      </c>
      <c r="BU153" s="216">
        <v>0</v>
      </c>
      <c r="BV153" s="216">
        <v>0</v>
      </c>
      <c r="BW153" s="217">
        <v>0</v>
      </c>
      <c r="BX153" s="217">
        <v>0</v>
      </c>
      <c r="BY153" s="217">
        <v>0</v>
      </c>
      <c r="BZ153" s="214">
        <v>0</v>
      </c>
      <c r="CA153" s="214">
        <v>0</v>
      </c>
      <c r="CB153" s="214">
        <v>0</v>
      </c>
      <c r="CC153" s="214">
        <v>0</v>
      </c>
      <c r="CD153" s="214">
        <v>0</v>
      </c>
      <c r="CE153" s="214">
        <v>0</v>
      </c>
      <c r="CF153" s="214">
        <v>0</v>
      </c>
      <c r="CG153" s="214">
        <v>0</v>
      </c>
      <c r="CH153" s="214">
        <v>0</v>
      </c>
      <c r="CI153" s="219">
        <v>867490509.04728734</v>
      </c>
      <c r="CJ153" s="219">
        <v>500513743.16106951</v>
      </c>
      <c r="CK153" s="219">
        <v>366976765.88621771</v>
      </c>
      <c r="CM153" s="221">
        <v>0</v>
      </c>
      <c r="CP153" s="219">
        <v>8009710.9235619884</v>
      </c>
      <c r="CQ153" s="219">
        <v>2971289.2966829464</v>
      </c>
      <c r="CR153" s="219">
        <v>5038421.626879042</v>
      </c>
      <c r="CT153" s="219">
        <v>859480798.1237253</v>
      </c>
      <c r="CU153" s="219">
        <v>497542453.86438656</v>
      </c>
      <c r="CV153" s="219">
        <v>361938344.25933868</v>
      </c>
      <c r="CX153" s="221">
        <v>4252335875.8099999</v>
      </c>
      <c r="CY153" s="33">
        <v>0</v>
      </c>
      <c r="CZ153" s="33">
        <v>0</v>
      </c>
      <c r="DA153" s="33">
        <v>0</v>
      </c>
      <c r="DB153" s="33">
        <v>0</v>
      </c>
      <c r="DC153" s="33">
        <v>0</v>
      </c>
      <c r="DD153" s="33">
        <v>0</v>
      </c>
      <c r="DE153" s="33">
        <v>0</v>
      </c>
    </row>
    <row r="154" spans="1:109" x14ac:dyDescent="0.35">
      <c r="A154">
        <v>2036</v>
      </c>
      <c r="B154" s="1">
        <v>49826</v>
      </c>
      <c r="C154" s="213">
        <v>528732360.02359402</v>
      </c>
      <c r="D154" s="214">
        <v>324544099.77941698</v>
      </c>
      <c r="E154" s="214">
        <v>204188260.24417704</v>
      </c>
      <c r="F154" s="191">
        <v>320316849.22308803</v>
      </c>
      <c r="G154" s="191">
        <v>166835214.48865601</v>
      </c>
      <c r="H154" s="191">
        <v>153481634.73443201</v>
      </c>
      <c r="I154" s="214">
        <v>0</v>
      </c>
      <c r="J154" s="214">
        <v>0</v>
      </c>
      <c r="K154" s="214">
        <v>0</v>
      </c>
      <c r="L154" s="215">
        <v>0</v>
      </c>
      <c r="M154" s="215">
        <v>0</v>
      </c>
      <c r="N154" s="215">
        <v>0</v>
      </c>
      <c r="O154" s="193">
        <v>4060112.7254569801</v>
      </c>
      <c r="P154" s="193">
        <v>2761869.5164422798</v>
      </c>
      <c r="Q154" s="193">
        <v>1298243.2090147003</v>
      </c>
      <c r="R154" s="216">
        <v>0</v>
      </c>
      <c r="S154" s="216">
        <v>0</v>
      </c>
      <c r="T154" s="216">
        <v>0</v>
      </c>
      <c r="U154" s="217">
        <v>0</v>
      </c>
      <c r="V154" s="217">
        <v>0</v>
      </c>
      <c r="W154" s="217">
        <v>0</v>
      </c>
      <c r="X154" s="214">
        <v>52255270.0704358</v>
      </c>
      <c r="Y154" s="214">
        <v>42667778.003618203</v>
      </c>
      <c r="Z154" s="214">
        <v>9587492.0668175966</v>
      </c>
      <c r="AA154" s="218">
        <v>3863028.532970788</v>
      </c>
      <c r="AB154" s="218">
        <v>209675.12942622908</v>
      </c>
      <c r="AC154" s="218">
        <v>3653353.4035445587</v>
      </c>
      <c r="AD154" s="193">
        <v>0</v>
      </c>
      <c r="AE154" s="193">
        <v>0</v>
      </c>
      <c r="AF154" s="193">
        <v>0</v>
      </c>
      <c r="AG154" s="214">
        <v>0</v>
      </c>
      <c r="AH154" s="214">
        <v>0</v>
      </c>
      <c r="AI154" s="214">
        <v>0</v>
      </c>
      <c r="AJ154" s="191">
        <v>0</v>
      </c>
      <c r="AK154" s="191">
        <v>0</v>
      </c>
      <c r="AL154" s="191">
        <v>0</v>
      </c>
      <c r="AM154" s="215">
        <v>0</v>
      </c>
      <c r="AN154" s="215">
        <v>0</v>
      </c>
      <c r="AO154" s="215">
        <v>0</v>
      </c>
      <c r="AP154" s="193">
        <v>0</v>
      </c>
      <c r="AQ154" s="193">
        <v>0</v>
      </c>
      <c r="AR154" s="193">
        <v>0</v>
      </c>
      <c r="AS154" s="216">
        <v>0</v>
      </c>
      <c r="AT154" s="216">
        <v>0</v>
      </c>
      <c r="AU154" s="216">
        <v>0</v>
      </c>
      <c r="AV154" s="217">
        <v>0</v>
      </c>
      <c r="AW154" s="217">
        <v>0</v>
      </c>
      <c r="AX154" s="217">
        <v>0</v>
      </c>
      <c r="AY154" s="214">
        <v>0</v>
      </c>
      <c r="AZ154" s="214">
        <v>0</v>
      </c>
      <c r="BA154" s="214">
        <v>0</v>
      </c>
      <c r="BB154" s="218">
        <v>0</v>
      </c>
      <c r="BC154" s="218">
        <v>0</v>
      </c>
      <c r="BD154" s="218">
        <v>0</v>
      </c>
      <c r="BE154" s="214">
        <v>0</v>
      </c>
      <c r="BF154" s="214">
        <v>0</v>
      </c>
      <c r="BG154" s="214">
        <v>0</v>
      </c>
      <c r="BH154" s="191">
        <v>0</v>
      </c>
      <c r="BI154" s="191">
        <v>0</v>
      </c>
      <c r="BJ154" s="191">
        <v>0</v>
      </c>
      <c r="BK154" s="215">
        <v>0</v>
      </c>
      <c r="BL154" s="215">
        <v>0</v>
      </c>
      <c r="BM154" s="215">
        <v>0</v>
      </c>
      <c r="BN154" s="193">
        <v>0</v>
      </c>
      <c r="BO154" s="193">
        <v>0</v>
      </c>
      <c r="BP154" s="193">
        <v>0</v>
      </c>
      <c r="BQ154" s="219">
        <v>909227620.57554555</v>
      </c>
      <c r="BR154" s="219">
        <v>537018636.91755962</v>
      </c>
      <c r="BS154" s="219">
        <v>372208983.65798593</v>
      </c>
      <c r="BT154" s="216">
        <v>0</v>
      </c>
      <c r="BU154" s="216">
        <v>0</v>
      </c>
      <c r="BV154" s="216">
        <v>0</v>
      </c>
      <c r="BW154" s="217">
        <v>0</v>
      </c>
      <c r="BX154" s="217">
        <v>0</v>
      </c>
      <c r="BY154" s="217">
        <v>0</v>
      </c>
      <c r="BZ154" s="214">
        <v>0</v>
      </c>
      <c r="CA154" s="214">
        <v>0</v>
      </c>
      <c r="CB154" s="214">
        <v>0</v>
      </c>
      <c r="CC154" s="214">
        <v>0</v>
      </c>
      <c r="CD154" s="214">
        <v>0</v>
      </c>
      <c r="CE154" s="214">
        <v>0</v>
      </c>
      <c r="CF154" s="214">
        <v>0</v>
      </c>
      <c r="CG154" s="214">
        <v>0</v>
      </c>
      <c r="CH154" s="214">
        <v>0</v>
      </c>
      <c r="CI154" s="219">
        <v>909227620.57554555</v>
      </c>
      <c r="CJ154" s="219">
        <v>537018636.91755962</v>
      </c>
      <c r="CK154" s="219">
        <v>372208983.65798593</v>
      </c>
      <c r="CM154" s="221">
        <v>0</v>
      </c>
      <c r="CP154" s="219">
        <v>60178411.328863569</v>
      </c>
      <c r="CQ154" s="219">
        <v>45639322.649486706</v>
      </c>
      <c r="CR154" s="219">
        <v>14539088.679376855</v>
      </c>
      <c r="CT154" s="219">
        <v>849049209.24668205</v>
      </c>
      <c r="CU154" s="219">
        <v>491379314.26807296</v>
      </c>
      <c r="CV154" s="219">
        <v>357669894.97860909</v>
      </c>
      <c r="CX154" s="221">
        <v>4248540557.98</v>
      </c>
      <c r="CY154" s="33">
        <v>0</v>
      </c>
      <c r="CZ154" s="33">
        <v>0</v>
      </c>
      <c r="DA154" s="33">
        <v>0</v>
      </c>
      <c r="DB154" s="33">
        <v>0</v>
      </c>
      <c r="DC154" s="33">
        <v>0</v>
      </c>
      <c r="DD154" s="33">
        <v>0</v>
      </c>
      <c r="DE154" s="33">
        <v>0</v>
      </c>
    </row>
    <row r="155" spans="1:109" x14ac:dyDescent="0.35">
      <c r="A155">
        <v>2036</v>
      </c>
      <c r="B155" s="1">
        <v>49856</v>
      </c>
      <c r="C155" s="213">
        <v>530190261.132963</v>
      </c>
      <c r="D155" s="214">
        <v>326428906.94785798</v>
      </c>
      <c r="E155" s="214">
        <v>203761354.18510503</v>
      </c>
      <c r="F155" s="191">
        <v>321121886.75145799</v>
      </c>
      <c r="G155" s="191">
        <v>167819062.88167</v>
      </c>
      <c r="H155" s="191">
        <v>153302823.86978799</v>
      </c>
      <c r="I155" s="214">
        <v>0</v>
      </c>
      <c r="J155" s="214">
        <v>0</v>
      </c>
      <c r="K155" s="214">
        <v>0</v>
      </c>
      <c r="L155" s="215">
        <v>0</v>
      </c>
      <c r="M155" s="215">
        <v>0</v>
      </c>
      <c r="N155" s="215">
        <v>0</v>
      </c>
      <c r="O155" s="193">
        <v>4130035.47215551</v>
      </c>
      <c r="P155" s="193">
        <v>2761869.5164422798</v>
      </c>
      <c r="Q155" s="193">
        <v>1368165.9557132302</v>
      </c>
      <c r="R155" s="216">
        <v>0</v>
      </c>
      <c r="S155" s="216">
        <v>0</v>
      </c>
      <c r="T155" s="216">
        <v>0</v>
      </c>
      <c r="U155" s="217">
        <v>0</v>
      </c>
      <c r="V155" s="217">
        <v>0</v>
      </c>
      <c r="W155" s="217">
        <v>0</v>
      </c>
      <c r="X155" s="214">
        <v>0</v>
      </c>
      <c r="Y155" s="214">
        <v>0</v>
      </c>
      <c r="Z155" s="214">
        <v>0</v>
      </c>
      <c r="AA155" s="218">
        <v>3991947.7338592969</v>
      </c>
      <c r="AB155" s="218">
        <v>209930.78996345476</v>
      </c>
      <c r="AC155" s="218">
        <v>3782016.9438958419</v>
      </c>
      <c r="AD155" s="193">
        <v>0</v>
      </c>
      <c r="AE155" s="193">
        <v>0</v>
      </c>
      <c r="AF155" s="193">
        <v>0</v>
      </c>
      <c r="AG155" s="214">
        <v>0</v>
      </c>
      <c r="AH155" s="214">
        <v>0</v>
      </c>
      <c r="AI155" s="214">
        <v>0</v>
      </c>
      <c r="AJ155" s="191">
        <v>0</v>
      </c>
      <c r="AK155" s="191">
        <v>0</v>
      </c>
      <c r="AL155" s="191">
        <v>0</v>
      </c>
      <c r="AM155" s="215">
        <v>0</v>
      </c>
      <c r="AN155" s="215">
        <v>0</v>
      </c>
      <c r="AO155" s="215">
        <v>0</v>
      </c>
      <c r="AP155" s="193">
        <v>0</v>
      </c>
      <c r="AQ155" s="193">
        <v>0</v>
      </c>
      <c r="AR155" s="193">
        <v>0</v>
      </c>
      <c r="AS155" s="216">
        <v>0</v>
      </c>
      <c r="AT155" s="216">
        <v>0</v>
      </c>
      <c r="AU155" s="216">
        <v>0</v>
      </c>
      <c r="AV155" s="217">
        <v>0</v>
      </c>
      <c r="AW155" s="217">
        <v>0</v>
      </c>
      <c r="AX155" s="217">
        <v>0</v>
      </c>
      <c r="AY155" s="214">
        <v>0</v>
      </c>
      <c r="AZ155" s="214">
        <v>0</v>
      </c>
      <c r="BA155" s="214">
        <v>0</v>
      </c>
      <c r="BB155" s="218">
        <v>0</v>
      </c>
      <c r="BC155" s="218">
        <v>0</v>
      </c>
      <c r="BD155" s="218">
        <v>0</v>
      </c>
      <c r="BE155" s="214">
        <v>0</v>
      </c>
      <c r="BF155" s="214">
        <v>0</v>
      </c>
      <c r="BG155" s="214">
        <v>0</v>
      </c>
      <c r="BH155" s="191">
        <v>0</v>
      </c>
      <c r="BI155" s="191">
        <v>0</v>
      </c>
      <c r="BJ155" s="191">
        <v>0</v>
      </c>
      <c r="BK155" s="215">
        <v>0</v>
      </c>
      <c r="BL155" s="215">
        <v>0</v>
      </c>
      <c r="BM155" s="215">
        <v>0</v>
      </c>
      <c r="BN155" s="193">
        <v>0</v>
      </c>
      <c r="BO155" s="193">
        <v>0</v>
      </c>
      <c r="BP155" s="193">
        <v>0</v>
      </c>
      <c r="BQ155" s="219">
        <v>859434131.09043574</v>
      </c>
      <c r="BR155" s="219">
        <v>497219770.13593376</v>
      </c>
      <c r="BS155" s="219">
        <v>362214360.95450205</v>
      </c>
      <c r="BT155" s="216">
        <v>26835718.566195</v>
      </c>
      <c r="BU155" s="216">
        <v>18004355.914533</v>
      </c>
      <c r="BV155" s="216">
        <v>8831362.6516619995</v>
      </c>
      <c r="BW155" s="217">
        <v>11214458.0796522</v>
      </c>
      <c r="BX155" s="217">
        <v>7620346.76008387</v>
      </c>
      <c r="BY155" s="217">
        <v>3594111.3195683295</v>
      </c>
      <c r="BZ155" s="214">
        <v>0</v>
      </c>
      <c r="CA155" s="214">
        <v>0</v>
      </c>
      <c r="CB155" s="214">
        <v>0</v>
      </c>
      <c r="CC155" s="214">
        <v>68460903.845875397</v>
      </c>
      <c r="CD155" s="214">
        <v>33723822.718024798</v>
      </c>
      <c r="CE155" s="214">
        <v>34737081.1278506</v>
      </c>
      <c r="CF155" s="214">
        <v>13417859.2830975</v>
      </c>
      <c r="CG155" s="214">
        <v>9002177.9572665002</v>
      </c>
      <c r="CH155" s="214">
        <v>4415681.3258309998</v>
      </c>
      <c r="CI155" s="219">
        <v>979363070.86525583</v>
      </c>
      <c r="CJ155" s="219">
        <v>565570473.48584187</v>
      </c>
      <c r="CK155" s="219">
        <v>413792597.37941396</v>
      </c>
      <c r="CM155" s="221">
        <v>0</v>
      </c>
      <c r="CP155" s="219">
        <v>8121983.2060148064</v>
      </c>
      <c r="CQ155" s="219">
        <v>2971800.3064057347</v>
      </c>
      <c r="CR155" s="219">
        <v>5150182.8996090721</v>
      </c>
      <c r="CT155" s="219">
        <v>851312147.88442099</v>
      </c>
      <c r="CU155" s="219">
        <v>494247969.82952797</v>
      </c>
      <c r="CV155" s="219">
        <v>357064178.05489302</v>
      </c>
      <c r="CX155" s="221">
        <v>4253720877.5</v>
      </c>
      <c r="CY155" s="33">
        <v>0</v>
      </c>
      <c r="CZ155" s="33">
        <v>0</v>
      </c>
      <c r="DA155" s="33">
        <v>0</v>
      </c>
      <c r="DB155" s="33">
        <v>0</v>
      </c>
      <c r="DC155" s="33">
        <v>0</v>
      </c>
      <c r="DD155" s="33">
        <v>0</v>
      </c>
      <c r="DE155" s="33">
        <v>0</v>
      </c>
    </row>
    <row r="156" spans="1:109" x14ac:dyDescent="0.35">
      <c r="A156">
        <v>2036</v>
      </c>
      <c r="B156" s="1">
        <v>49887</v>
      </c>
      <c r="C156" s="213">
        <v>531358890.521667</v>
      </c>
      <c r="D156" s="214">
        <v>328324660.23449099</v>
      </c>
      <c r="E156" s="214">
        <v>203034230.28717601</v>
      </c>
      <c r="F156" s="191">
        <v>321893602.38038301</v>
      </c>
      <c r="G156" s="191">
        <v>168773315.96950001</v>
      </c>
      <c r="H156" s="191">
        <v>153120286.41088301</v>
      </c>
      <c r="I156" s="214">
        <v>0</v>
      </c>
      <c r="J156" s="214">
        <v>0</v>
      </c>
      <c r="K156" s="214">
        <v>0</v>
      </c>
      <c r="L156" s="215">
        <v>0</v>
      </c>
      <c r="M156" s="215">
        <v>0</v>
      </c>
      <c r="N156" s="215">
        <v>0</v>
      </c>
      <c r="O156" s="193">
        <v>3986112.2199008898</v>
      </c>
      <c r="P156" s="193">
        <v>2761869.5164422798</v>
      </c>
      <c r="Q156" s="193">
        <v>1224242.70345861</v>
      </c>
      <c r="R156" s="216">
        <v>0</v>
      </c>
      <c r="S156" s="216">
        <v>0</v>
      </c>
      <c r="T156" s="216">
        <v>0</v>
      </c>
      <c r="U156" s="217">
        <v>0</v>
      </c>
      <c r="V156" s="217">
        <v>0</v>
      </c>
      <c r="W156" s="217">
        <v>0</v>
      </c>
      <c r="X156" s="214">
        <v>0</v>
      </c>
      <c r="Y156" s="214">
        <v>0</v>
      </c>
      <c r="Z156" s="214">
        <v>0</v>
      </c>
      <c r="AA156" s="218">
        <v>3876915.5134623614</v>
      </c>
      <c r="AB156" s="218">
        <v>210186.76223205152</v>
      </c>
      <c r="AC156" s="218">
        <v>3666728.7512303097</v>
      </c>
      <c r="AD156" s="193">
        <v>0</v>
      </c>
      <c r="AE156" s="193">
        <v>0</v>
      </c>
      <c r="AF156" s="193">
        <v>0</v>
      </c>
      <c r="AG156" s="214">
        <v>0</v>
      </c>
      <c r="AH156" s="214">
        <v>0</v>
      </c>
      <c r="AI156" s="214">
        <v>0</v>
      </c>
      <c r="AJ156" s="191">
        <v>0</v>
      </c>
      <c r="AK156" s="191">
        <v>0</v>
      </c>
      <c r="AL156" s="191">
        <v>0</v>
      </c>
      <c r="AM156" s="215">
        <v>0</v>
      </c>
      <c r="AN156" s="215">
        <v>0</v>
      </c>
      <c r="AO156" s="215">
        <v>0</v>
      </c>
      <c r="AP156" s="193">
        <v>0</v>
      </c>
      <c r="AQ156" s="193">
        <v>0</v>
      </c>
      <c r="AR156" s="193">
        <v>0</v>
      </c>
      <c r="AS156" s="216">
        <v>0</v>
      </c>
      <c r="AT156" s="216">
        <v>0</v>
      </c>
      <c r="AU156" s="216">
        <v>0</v>
      </c>
      <c r="AV156" s="217">
        <v>0</v>
      </c>
      <c r="AW156" s="217">
        <v>0</v>
      </c>
      <c r="AX156" s="217">
        <v>0</v>
      </c>
      <c r="AY156" s="214">
        <v>0</v>
      </c>
      <c r="AZ156" s="214">
        <v>0</v>
      </c>
      <c r="BA156" s="214">
        <v>0</v>
      </c>
      <c r="BB156" s="218">
        <v>0</v>
      </c>
      <c r="BC156" s="218">
        <v>0</v>
      </c>
      <c r="BD156" s="218">
        <v>0</v>
      </c>
      <c r="BE156" s="214">
        <v>0</v>
      </c>
      <c r="BF156" s="214">
        <v>0</v>
      </c>
      <c r="BG156" s="214">
        <v>0</v>
      </c>
      <c r="BH156" s="191">
        <v>0</v>
      </c>
      <c r="BI156" s="191">
        <v>0</v>
      </c>
      <c r="BJ156" s="191">
        <v>0</v>
      </c>
      <c r="BK156" s="215">
        <v>0</v>
      </c>
      <c r="BL156" s="215">
        <v>0</v>
      </c>
      <c r="BM156" s="215">
        <v>0</v>
      </c>
      <c r="BN156" s="193">
        <v>0</v>
      </c>
      <c r="BO156" s="193">
        <v>0</v>
      </c>
      <c r="BP156" s="193">
        <v>0</v>
      </c>
      <c r="BQ156" s="219">
        <v>861115520.63541317</v>
      </c>
      <c r="BR156" s="219">
        <v>500070032.48266536</v>
      </c>
      <c r="BS156" s="219">
        <v>361045488.15274793</v>
      </c>
      <c r="BT156" s="216">
        <v>0</v>
      </c>
      <c r="BU156" s="216">
        <v>0</v>
      </c>
      <c r="BV156" s="216">
        <v>0</v>
      </c>
      <c r="BW156" s="217">
        <v>0</v>
      </c>
      <c r="BX156" s="217">
        <v>0</v>
      </c>
      <c r="BY156" s="217">
        <v>0</v>
      </c>
      <c r="BZ156" s="214">
        <v>0</v>
      </c>
      <c r="CA156" s="214">
        <v>0</v>
      </c>
      <c r="CB156" s="214">
        <v>0</v>
      </c>
      <c r="CC156" s="214">
        <v>0</v>
      </c>
      <c r="CD156" s="214">
        <v>0</v>
      </c>
      <c r="CE156" s="214">
        <v>0</v>
      </c>
      <c r="CF156" s="214">
        <v>0</v>
      </c>
      <c r="CG156" s="214">
        <v>0</v>
      </c>
      <c r="CH156" s="214">
        <v>0</v>
      </c>
      <c r="CI156" s="219">
        <v>861115520.63541317</v>
      </c>
      <c r="CJ156" s="219">
        <v>500070032.48266536</v>
      </c>
      <c r="CK156" s="219">
        <v>361045488.15274793</v>
      </c>
      <c r="CM156" s="221">
        <v>0</v>
      </c>
      <c r="CP156" s="219">
        <v>7863027.7333632512</v>
      </c>
      <c r="CQ156" s="219">
        <v>2972056.2786743315</v>
      </c>
      <c r="CR156" s="219">
        <v>4890971.4546889197</v>
      </c>
      <c r="CT156" s="219">
        <v>853252492.90205002</v>
      </c>
      <c r="CU156" s="219">
        <v>497097976.203991</v>
      </c>
      <c r="CV156" s="219">
        <v>356154516.69805902</v>
      </c>
      <c r="CX156" s="221">
        <v>4190556810.0999994</v>
      </c>
      <c r="CY156" s="33">
        <v>0</v>
      </c>
      <c r="CZ156" s="33">
        <v>0</v>
      </c>
      <c r="DA156" s="33">
        <v>0</v>
      </c>
      <c r="DB156" s="33">
        <v>0</v>
      </c>
      <c r="DC156" s="33">
        <v>0</v>
      </c>
      <c r="DD156" s="33">
        <v>0</v>
      </c>
      <c r="DE156" s="33">
        <v>0</v>
      </c>
    </row>
    <row r="157" spans="1:109" x14ac:dyDescent="0.35">
      <c r="A157">
        <v>2036</v>
      </c>
      <c r="B157" s="1">
        <v>49918</v>
      </c>
      <c r="C157" s="213">
        <v>532677081.19832402</v>
      </c>
      <c r="D157" s="214">
        <v>330231423.209391</v>
      </c>
      <c r="E157" s="214">
        <v>202445657.98893303</v>
      </c>
      <c r="F157" s="191">
        <v>322702567.28945601</v>
      </c>
      <c r="G157" s="191">
        <v>169768455.20680401</v>
      </c>
      <c r="H157" s="191">
        <v>152934112.082652</v>
      </c>
      <c r="I157" s="214">
        <v>0</v>
      </c>
      <c r="J157" s="214">
        <v>0</v>
      </c>
      <c r="K157" s="214">
        <v>0</v>
      </c>
      <c r="L157" s="215">
        <v>0</v>
      </c>
      <c r="M157" s="215">
        <v>0</v>
      </c>
      <c r="N157" s="215">
        <v>0</v>
      </c>
      <c r="O157" s="193">
        <v>4054430.8257148699</v>
      </c>
      <c r="P157" s="193">
        <v>2761869.5164422798</v>
      </c>
      <c r="Q157" s="193">
        <v>1292561.3092725901</v>
      </c>
      <c r="R157" s="216">
        <v>0</v>
      </c>
      <c r="S157" s="216">
        <v>0</v>
      </c>
      <c r="T157" s="216">
        <v>0</v>
      </c>
      <c r="U157" s="217">
        <v>0</v>
      </c>
      <c r="V157" s="217">
        <v>0</v>
      </c>
      <c r="W157" s="217">
        <v>0</v>
      </c>
      <c r="X157" s="214">
        <v>0</v>
      </c>
      <c r="Y157" s="214">
        <v>0</v>
      </c>
      <c r="Z157" s="214">
        <v>0</v>
      </c>
      <c r="AA157" s="218">
        <v>4005159.7128786501</v>
      </c>
      <c r="AB157" s="218">
        <v>210443.04661211162</v>
      </c>
      <c r="AC157" s="218">
        <v>3794716.6662665382</v>
      </c>
      <c r="AD157" s="193">
        <v>0</v>
      </c>
      <c r="AE157" s="193">
        <v>0</v>
      </c>
      <c r="AF157" s="193">
        <v>0</v>
      </c>
      <c r="AG157" s="214">
        <v>0</v>
      </c>
      <c r="AH157" s="214">
        <v>0</v>
      </c>
      <c r="AI157" s="214">
        <v>0</v>
      </c>
      <c r="AJ157" s="191">
        <v>0</v>
      </c>
      <c r="AK157" s="191">
        <v>0</v>
      </c>
      <c r="AL157" s="191">
        <v>0</v>
      </c>
      <c r="AM157" s="215">
        <v>0</v>
      </c>
      <c r="AN157" s="215">
        <v>0</v>
      </c>
      <c r="AO157" s="215">
        <v>0</v>
      </c>
      <c r="AP157" s="193">
        <v>0</v>
      </c>
      <c r="AQ157" s="193">
        <v>0</v>
      </c>
      <c r="AR157" s="193">
        <v>0</v>
      </c>
      <c r="AS157" s="216">
        <v>0</v>
      </c>
      <c r="AT157" s="216">
        <v>0</v>
      </c>
      <c r="AU157" s="216">
        <v>0</v>
      </c>
      <c r="AV157" s="217">
        <v>8509451.0186487492</v>
      </c>
      <c r="AW157" s="217">
        <v>7520120.3048924999</v>
      </c>
      <c r="AX157" s="217">
        <v>989330.71375624929</v>
      </c>
      <c r="AY157" s="214">
        <v>0</v>
      </c>
      <c r="AZ157" s="214">
        <v>0</v>
      </c>
      <c r="BA157" s="214">
        <v>0</v>
      </c>
      <c r="BB157" s="218">
        <v>0</v>
      </c>
      <c r="BC157" s="218">
        <v>0</v>
      </c>
      <c r="BD157" s="218">
        <v>0</v>
      </c>
      <c r="BE157" s="214">
        <v>0</v>
      </c>
      <c r="BF157" s="214">
        <v>0</v>
      </c>
      <c r="BG157" s="214">
        <v>0</v>
      </c>
      <c r="BH157" s="191">
        <v>0</v>
      </c>
      <c r="BI157" s="191">
        <v>0</v>
      </c>
      <c r="BJ157" s="191">
        <v>0</v>
      </c>
      <c r="BK157" s="215">
        <v>0</v>
      </c>
      <c r="BL157" s="215">
        <v>0</v>
      </c>
      <c r="BM157" s="215">
        <v>0</v>
      </c>
      <c r="BN157" s="193">
        <v>98001096.565936893</v>
      </c>
      <c r="BO157" s="193">
        <v>67254038.345711097</v>
      </c>
      <c r="BP157" s="193">
        <v>30747058.220225796</v>
      </c>
      <c r="BQ157" s="219">
        <v>969949786.61095929</v>
      </c>
      <c r="BR157" s="219">
        <v>577746349.62985301</v>
      </c>
      <c r="BS157" s="219">
        <v>392203436.98110628</v>
      </c>
      <c r="BT157" s="216">
        <v>0</v>
      </c>
      <c r="BU157" s="216">
        <v>0</v>
      </c>
      <c r="BV157" s="216">
        <v>0</v>
      </c>
      <c r="BW157" s="217">
        <v>0</v>
      </c>
      <c r="BX157" s="217">
        <v>0</v>
      </c>
      <c r="BY157" s="217">
        <v>0</v>
      </c>
      <c r="BZ157" s="214">
        <v>0</v>
      </c>
      <c r="CA157" s="214">
        <v>0</v>
      </c>
      <c r="CB157" s="214">
        <v>0</v>
      </c>
      <c r="CC157" s="214">
        <v>0</v>
      </c>
      <c r="CD157" s="214">
        <v>0</v>
      </c>
      <c r="CE157" s="214">
        <v>0</v>
      </c>
      <c r="CF157" s="214">
        <v>0</v>
      </c>
      <c r="CG157" s="214">
        <v>0</v>
      </c>
      <c r="CH157" s="214">
        <v>0</v>
      </c>
      <c r="CI157" s="219">
        <v>969949786.61095929</v>
      </c>
      <c r="CJ157" s="219">
        <v>577746349.62985301</v>
      </c>
      <c r="CK157" s="219">
        <v>392203436.98110628</v>
      </c>
      <c r="CM157" s="221">
        <v>0</v>
      </c>
      <c r="CP157" s="219">
        <v>8059590.5385935195</v>
      </c>
      <c r="CQ157" s="219">
        <v>2972312.5630543912</v>
      </c>
      <c r="CR157" s="219">
        <v>5087277.9755391283</v>
      </c>
      <c r="CT157" s="219">
        <v>961890196.07236576</v>
      </c>
      <c r="CU157" s="219">
        <v>574774037.06679857</v>
      </c>
      <c r="CV157" s="219">
        <v>387116159.00556713</v>
      </c>
      <c r="CX157" s="221">
        <v>4195666428.9999995</v>
      </c>
      <c r="CY157" s="33">
        <v>0</v>
      </c>
      <c r="CZ157" s="33">
        <v>0</v>
      </c>
      <c r="DA157" s="33">
        <v>0</v>
      </c>
      <c r="DB157" s="33">
        <v>0</v>
      </c>
      <c r="DC157" s="33">
        <v>0</v>
      </c>
      <c r="DD157" s="33">
        <v>0</v>
      </c>
      <c r="DE157" s="33">
        <v>0</v>
      </c>
    </row>
    <row r="158" spans="1:109" x14ac:dyDescent="0.35">
      <c r="A158">
        <v>2036</v>
      </c>
      <c r="B158" s="1">
        <v>49948</v>
      </c>
      <c r="C158" s="213">
        <v>534146622.37041903</v>
      </c>
      <c r="D158" s="214">
        <v>332149259.81207597</v>
      </c>
      <c r="E158" s="214">
        <v>201997362.55834305</v>
      </c>
      <c r="F158" s="191">
        <v>323478043.52803701</v>
      </c>
      <c r="G158" s="191">
        <v>170733888.21404099</v>
      </c>
      <c r="H158" s="191">
        <v>152744155.31399602</v>
      </c>
      <c r="I158" s="214">
        <v>0</v>
      </c>
      <c r="J158" s="214">
        <v>0</v>
      </c>
      <c r="K158" s="214">
        <v>0</v>
      </c>
      <c r="L158" s="215">
        <v>0</v>
      </c>
      <c r="M158" s="215">
        <v>0</v>
      </c>
      <c r="N158" s="215">
        <v>0</v>
      </c>
      <c r="O158" s="193">
        <v>4038069.2901544599</v>
      </c>
      <c r="P158" s="193">
        <v>2761869.5164422798</v>
      </c>
      <c r="Q158" s="193">
        <v>1276199.7737121801</v>
      </c>
      <c r="R158" s="216">
        <v>0</v>
      </c>
      <c r="S158" s="216">
        <v>0</v>
      </c>
      <c r="T158" s="216">
        <v>0</v>
      </c>
      <c r="U158" s="217">
        <v>0</v>
      </c>
      <c r="V158" s="217">
        <v>0</v>
      </c>
      <c r="W158" s="217">
        <v>0</v>
      </c>
      <c r="X158" s="214">
        <v>0</v>
      </c>
      <c r="Y158" s="214">
        <v>0</v>
      </c>
      <c r="Z158" s="214">
        <v>0</v>
      </c>
      <c r="AA158" s="218">
        <v>4010226.7479422656</v>
      </c>
      <c r="AB158" s="218">
        <v>210699.64348418306</v>
      </c>
      <c r="AC158" s="218">
        <v>3799527.1044580825</v>
      </c>
      <c r="AD158" s="193">
        <v>50268118.134878397</v>
      </c>
      <c r="AE158" s="193">
        <v>42164022.423936002</v>
      </c>
      <c r="AF158" s="193">
        <v>8104095.710942395</v>
      </c>
      <c r="AG158" s="214">
        <v>0</v>
      </c>
      <c r="AH158" s="214">
        <v>0</v>
      </c>
      <c r="AI158" s="214">
        <v>0</v>
      </c>
      <c r="AJ158" s="191">
        <v>0</v>
      </c>
      <c r="AK158" s="191">
        <v>0</v>
      </c>
      <c r="AL158" s="191">
        <v>0</v>
      </c>
      <c r="AM158" s="215">
        <v>0</v>
      </c>
      <c r="AN158" s="215">
        <v>0</v>
      </c>
      <c r="AO158" s="215">
        <v>0</v>
      </c>
      <c r="AP158" s="193">
        <v>0</v>
      </c>
      <c r="AQ158" s="193">
        <v>0</v>
      </c>
      <c r="AR158" s="193">
        <v>0</v>
      </c>
      <c r="AS158" s="216">
        <v>0</v>
      </c>
      <c r="AT158" s="216">
        <v>0</v>
      </c>
      <c r="AU158" s="216">
        <v>0</v>
      </c>
      <c r="AV158" s="217">
        <v>0</v>
      </c>
      <c r="AW158" s="217">
        <v>0</v>
      </c>
      <c r="AX158" s="217">
        <v>0</v>
      </c>
      <c r="AY158" s="214">
        <v>0</v>
      </c>
      <c r="AZ158" s="214">
        <v>0</v>
      </c>
      <c r="BA158" s="214">
        <v>0</v>
      </c>
      <c r="BB158" s="218">
        <v>0</v>
      </c>
      <c r="BC158" s="218">
        <v>0</v>
      </c>
      <c r="BD158" s="218">
        <v>0</v>
      </c>
      <c r="BE158" s="214">
        <v>0</v>
      </c>
      <c r="BF158" s="214">
        <v>0</v>
      </c>
      <c r="BG158" s="214">
        <v>0</v>
      </c>
      <c r="BH158" s="191">
        <v>0</v>
      </c>
      <c r="BI158" s="191">
        <v>0</v>
      </c>
      <c r="BJ158" s="191">
        <v>0</v>
      </c>
      <c r="BK158" s="215">
        <v>0</v>
      </c>
      <c r="BL158" s="215">
        <v>0</v>
      </c>
      <c r="BM158" s="215">
        <v>0</v>
      </c>
      <c r="BN158" s="193">
        <v>0</v>
      </c>
      <c r="BO158" s="193">
        <v>0</v>
      </c>
      <c r="BP158" s="193">
        <v>0</v>
      </c>
      <c r="BQ158" s="219">
        <v>915941080.07143116</v>
      </c>
      <c r="BR158" s="219">
        <v>548019739.60997939</v>
      </c>
      <c r="BS158" s="219">
        <v>367921340.46145171</v>
      </c>
      <c r="BT158" s="216">
        <v>0</v>
      </c>
      <c r="BU158" s="216">
        <v>0</v>
      </c>
      <c r="BV158" s="216">
        <v>0</v>
      </c>
      <c r="BW158" s="217">
        <v>0</v>
      </c>
      <c r="BX158" s="217">
        <v>0</v>
      </c>
      <c r="BY158" s="217">
        <v>0</v>
      </c>
      <c r="BZ158" s="214">
        <v>0</v>
      </c>
      <c r="CA158" s="214">
        <v>0</v>
      </c>
      <c r="CB158" s="214">
        <v>0</v>
      </c>
      <c r="CC158" s="214">
        <v>0</v>
      </c>
      <c r="CD158" s="214">
        <v>0</v>
      </c>
      <c r="CE158" s="214">
        <v>0</v>
      </c>
      <c r="CF158" s="214">
        <v>0</v>
      </c>
      <c r="CG158" s="214">
        <v>0</v>
      </c>
      <c r="CH158" s="214">
        <v>0</v>
      </c>
      <c r="CI158" s="219">
        <v>915941080.07143116</v>
      </c>
      <c r="CJ158" s="219">
        <v>548019739.60997939</v>
      </c>
      <c r="CK158" s="219">
        <v>367921340.46145171</v>
      </c>
      <c r="CM158" s="221">
        <v>0</v>
      </c>
      <c r="CP158" s="219">
        <v>58316414.172975123</v>
      </c>
      <c r="CQ158" s="219">
        <v>45136591.583862469</v>
      </c>
      <c r="CR158" s="219">
        <v>13179822.589112658</v>
      </c>
      <c r="CT158" s="219">
        <v>857624665.8984561</v>
      </c>
      <c r="CU158" s="219">
        <v>502883148.02611697</v>
      </c>
      <c r="CV158" s="219">
        <v>354741517.87233907</v>
      </c>
      <c r="CX158" s="221">
        <v>4133528239.8099999</v>
      </c>
      <c r="CY158" s="33">
        <v>0</v>
      </c>
      <c r="CZ158" s="33">
        <v>0</v>
      </c>
      <c r="DA158" s="33">
        <v>0</v>
      </c>
      <c r="DB158" s="33">
        <v>0</v>
      </c>
      <c r="DC158" s="33">
        <v>0</v>
      </c>
      <c r="DD158" s="33">
        <v>0</v>
      </c>
      <c r="DE158" s="33">
        <v>0</v>
      </c>
    </row>
    <row r="159" spans="1:109" x14ac:dyDescent="0.35">
      <c r="A159">
        <v>2036</v>
      </c>
      <c r="B159" s="1">
        <v>49979</v>
      </c>
      <c r="C159" s="213">
        <v>535323355.295044</v>
      </c>
      <c r="D159" s="214">
        <v>334078234.35304397</v>
      </c>
      <c r="E159" s="214">
        <v>201245120.94200003</v>
      </c>
      <c r="F159" s="191">
        <v>324255236.21758097</v>
      </c>
      <c r="G159" s="191">
        <v>171704730.15429699</v>
      </c>
      <c r="H159" s="191">
        <v>152550506.06328398</v>
      </c>
      <c r="I159" s="214">
        <v>0</v>
      </c>
      <c r="J159" s="214">
        <v>0</v>
      </c>
      <c r="K159" s="214">
        <v>0</v>
      </c>
      <c r="L159" s="215">
        <v>0</v>
      </c>
      <c r="M159" s="215">
        <v>0</v>
      </c>
      <c r="N159" s="215">
        <v>0</v>
      </c>
      <c r="O159" s="193">
        <v>3980951.5541755999</v>
      </c>
      <c r="P159" s="193">
        <v>2761869.5164422798</v>
      </c>
      <c r="Q159" s="193">
        <v>1219082.0377333201</v>
      </c>
      <c r="R159" s="216">
        <v>0</v>
      </c>
      <c r="S159" s="216">
        <v>0</v>
      </c>
      <c r="T159" s="216">
        <v>0</v>
      </c>
      <c r="U159" s="217">
        <v>0</v>
      </c>
      <c r="V159" s="217">
        <v>0</v>
      </c>
      <c r="W159" s="217">
        <v>0</v>
      </c>
      <c r="X159" s="214">
        <v>0</v>
      </c>
      <c r="Y159" s="214">
        <v>0</v>
      </c>
      <c r="Z159" s="214">
        <v>0</v>
      </c>
      <c r="AA159" s="218">
        <v>3892917.077655233</v>
      </c>
      <c r="AB159" s="218">
        <v>210956.55322926759</v>
      </c>
      <c r="AC159" s="218">
        <v>3681960.5244259653</v>
      </c>
      <c r="AD159" s="193">
        <v>0</v>
      </c>
      <c r="AE159" s="193">
        <v>0</v>
      </c>
      <c r="AF159" s="193">
        <v>0</v>
      </c>
      <c r="AG159" s="214">
        <v>0</v>
      </c>
      <c r="AH159" s="214">
        <v>0</v>
      </c>
      <c r="AI159" s="214">
        <v>0</v>
      </c>
      <c r="AJ159" s="191">
        <v>0</v>
      </c>
      <c r="AK159" s="191">
        <v>0</v>
      </c>
      <c r="AL159" s="191">
        <v>0</v>
      </c>
      <c r="AM159" s="215">
        <v>0</v>
      </c>
      <c r="AN159" s="215">
        <v>0</v>
      </c>
      <c r="AO159" s="215">
        <v>0</v>
      </c>
      <c r="AP159" s="193">
        <v>0</v>
      </c>
      <c r="AQ159" s="193">
        <v>0</v>
      </c>
      <c r="AR159" s="193">
        <v>0</v>
      </c>
      <c r="AS159" s="216">
        <v>0</v>
      </c>
      <c r="AT159" s="216">
        <v>0</v>
      </c>
      <c r="AU159" s="216">
        <v>0</v>
      </c>
      <c r="AV159" s="217">
        <v>0</v>
      </c>
      <c r="AW159" s="217">
        <v>0</v>
      </c>
      <c r="AX159" s="217">
        <v>0</v>
      </c>
      <c r="AY159" s="214">
        <v>0</v>
      </c>
      <c r="AZ159" s="214">
        <v>0</v>
      </c>
      <c r="BA159" s="214">
        <v>0</v>
      </c>
      <c r="BB159" s="218">
        <v>12298355.5176084</v>
      </c>
      <c r="BC159" s="218">
        <v>9046164.3751829993</v>
      </c>
      <c r="BD159" s="218">
        <v>3252191.1424254011</v>
      </c>
      <c r="BE159" s="214">
        <v>0</v>
      </c>
      <c r="BF159" s="214">
        <v>0</v>
      </c>
      <c r="BG159" s="214">
        <v>0</v>
      </c>
      <c r="BH159" s="191">
        <v>0</v>
      </c>
      <c r="BI159" s="191">
        <v>0</v>
      </c>
      <c r="BJ159" s="191">
        <v>0</v>
      </c>
      <c r="BK159" s="215">
        <v>0</v>
      </c>
      <c r="BL159" s="215">
        <v>0</v>
      </c>
      <c r="BM159" s="215">
        <v>0</v>
      </c>
      <c r="BN159" s="193">
        <v>0</v>
      </c>
      <c r="BO159" s="193">
        <v>0</v>
      </c>
      <c r="BP159" s="193">
        <v>0</v>
      </c>
      <c r="BQ159" s="219">
        <v>879750815.66206419</v>
      </c>
      <c r="BR159" s="219">
        <v>517801954.95219553</v>
      </c>
      <c r="BS159" s="219">
        <v>361948860.70986873</v>
      </c>
      <c r="BT159" s="216">
        <v>0</v>
      </c>
      <c r="BU159" s="216">
        <v>0</v>
      </c>
      <c r="BV159" s="216">
        <v>0</v>
      </c>
      <c r="BW159" s="217">
        <v>0</v>
      </c>
      <c r="BX159" s="217">
        <v>0</v>
      </c>
      <c r="BY159" s="217">
        <v>0</v>
      </c>
      <c r="BZ159" s="214">
        <v>0</v>
      </c>
      <c r="CA159" s="214">
        <v>0</v>
      </c>
      <c r="CB159" s="214">
        <v>0</v>
      </c>
      <c r="CC159" s="214">
        <v>0</v>
      </c>
      <c r="CD159" s="214">
        <v>0</v>
      </c>
      <c r="CE159" s="214">
        <v>0</v>
      </c>
      <c r="CF159" s="214">
        <v>0</v>
      </c>
      <c r="CG159" s="214">
        <v>0</v>
      </c>
      <c r="CH159" s="214">
        <v>0</v>
      </c>
      <c r="CI159" s="219">
        <v>879750815.66206419</v>
      </c>
      <c r="CJ159" s="219">
        <v>517801954.95219553</v>
      </c>
      <c r="CK159" s="219">
        <v>361948860.70986873</v>
      </c>
      <c r="CM159" s="221">
        <v>0</v>
      </c>
      <c r="CP159" s="219">
        <v>7873868.6318308329</v>
      </c>
      <c r="CQ159" s="219">
        <v>2972826.0696715475</v>
      </c>
      <c r="CR159" s="219">
        <v>4901042.5621592849</v>
      </c>
      <c r="CT159" s="219">
        <v>871876947.03023338</v>
      </c>
      <c r="CU159" s="219">
        <v>514829128.88252395</v>
      </c>
      <c r="CV159" s="219">
        <v>357047818.14770943</v>
      </c>
      <c r="CX159" s="221">
        <v>4138568322.7700005</v>
      </c>
      <c r="CY159" s="33">
        <v>0</v>
      </c>
      <c r="CZ159" s="33">
        <v>0</v>
      </c>
      <c r="DA159" s="33">
        <v>0</v>
      </c>
      <c r="DB159" s="33">
        <v>0</v>
      </c>
      <c r="DC159" s="33">
        <v>0</v>
      </c>
      <c r="DD159" s="33">
        <v>0</v>
      </c>
      <c r="DE159" s="33">
        <v>0</v>
      </c>
    </row>
    <row r="160" spans="1:109" x14ac:dyDescent="0.35">
      <c r="A160">
        <v>2036</v>
      </c>
      <c r="B160" s="1">
        <v>50009</v>
      </c>
      <c r="C160" s="213">
        <v>536800711.61191899</v>
      </c>
      <c r="D160" s="214">
        <v>336018411.51662701</v>
      </c>
      <c r="E160" s="214">
        <v>200782300.09529197</v>
      </c>
      <c r="F160" s="191">
        <v>325069956.50426501</v>
      </c>
      <c r="G160" s="191">
        <v>172716819.33248499</v>
      </c>
      <c r="H160" s="191">
        <v>152353137.17178002</v>
      </c>
      <c r="I160" s="214">
        <v>0</v>
      </c>
      <c r="J160" s="214">
        <v>0</v>
      </c>
      <c r="K160" s="214">
        <v>0</v>
      </c>
      <c r="L160" s="215">
        <v>0</v>
      </c>
      <c r="M160" s="215">
        <v>0</v>
      </c>
      <c r="N160" s="215">
        <v>0</v>
      </c>
      <c r="O160" s="193">
        <v>4085823.0148744499</v>
      </c>
      <c r="P160" s="193">
        <v>2761869.5164422798</v>
      </c>
      <c r="Q160" s="193">
        <v>1323953.4984321701</v>
      </c>
      <c r="R160" s="216">
        <v>0</v>
      </c>
      <c r="S160" s="216">
        <v>0</v>
      </c>
      <c r="T160" s="216">
        <v>0</v>
      </c>
      <c r="U160" s="217">
        <v>0</v>
      </c>
      <c r="V160" s="217">
        <v>0</v>
      </c>
      <c r="W160" s="217">
        <v>0</v>
      </c>
      <c r="X160" s="214">
        <v>51969125.070214197</v>
      </c>
      <c r="Y160" s="214">
        <v>42980884.476379998</v>
      </c>
      <c r="Z160" s="214">
        <v>8988240.593834199</v>
      </c>
      <c r="AA160" s="218">
        <v>4020927.4122853549</v>
      </c>
      <c r="AB160" s="218">
        <v>211213.77622885714</v>
      </c>
      <c r="AC160" s="218">
        <v>3809713.6360564977</v>
      </c>
      <c r="AD160" s="193">
        <v>0</v>
      </c>
      <c r="AE160" s="193">
        <v>0</v>
      </c>
      <c r="AF160" s="193">
        <v>0</v>
      </c>
      <c r="AG160" s="214">
        <v>0</v>
      </c>
      <c r="AH160" s="214">
        <v>0</v>
      </c>
      <c r="AI160" s="214">
        <v>0</v>
      </c>
      <c r="AJ160" s="191">
        <v>0</v>
      </c>
      <c r="AK160" s="191">
        <v>0</v>
      </c>
      <c r="AL160" s="191">
        <v>0</v>
      </c>
      <c r="AM160" s="215">
        <v>0</v>
      </c>
      <c r="AN160" s="215">
        <v>0</v>
      </c>
      <c r="AO160" s="215">
        <v>0</v>
      </c>
      <c r="AP160" s="193">
        <v>0</v>
      </c>
      <c r="AQ160" s="193">
        <v>0</v>
      </c>
      <c r="AR160" s="193">
        <v>0</v>
      </c>
      <c r="AS160" s="216">
        <v>0</v>
      </c>
      <c r="AT160" s="216">
        <v>0</v>
      </c>
      <c r="AU160" s="216">
        <v>0</v>
      </c>
      <c r="AV160" s="217">
        <v>0</v>
      </c>
      <c r="AW160" s="217">
        <v>0</v>
      </c>
      <c r="AX160" s="217">
        <v>0</v>
      </c>
      <c r="AY160" s="214">
        <v>0</v>
      </c>
      <c r="AZ160" s="214">
        <v>0</v>
      </c>
      <c r="BA160" s="214">
        <v>0</v>
      </c>
      <c r="BB160" s="218">
        <v>0</v>
      </c>
      <c r="BC160" s="218">
        <v>0</v>
      </c>
      <c r="BD160" s="218">
        <v>0</v>
      </c>
      <c r="BE160" s="214">
        <v>0</v>
      </c>
      <c r="BF160" s="214">
        <v>0</v>
      </c>
      <c r="BG160" s="214">
        <v>0</v>
      </c>
      <c r="BH160" s="191">
        <v>0</v>
      </c>
      <c r="BI160" s="191">
        <v>0</v>
      </c>
      <c r="BJ160" s="191">
        <v>0</v>
      </c>
      <c r="BK160" s="215">
        <v>0</v>
      </c>
      <c r="BL160" s="215">
        <v>0</v>
      </c>
      <c r="BM160" s="215">
        <v>0</v>
      </c>
      <c r="BN160" s="193">
        <v>0</v>
      </c>
      <c r="BO160" s="193">
        <v>0</v>
      </c>
      <c r="BP160" s="193">
        <v>0</v>
      </c>
      <c r="BQ160" s="219">
        <v>921946543.61355793</v>
      </c>
      <c r="BR160" s="219">
        <v>554689198.61816323</v>
      </c>
      <c r="BS160" s="219">
        <v>367257344.99539483</v>
      </c>
      <c r="BT160" s="216">
        <v>0</v>
      </c>
      <c r="BU160" s="216">
        <v>0</v>
      </c>
      <c r="BV160" s="216">
        <v>0</v>
      </c>
      <c r="BW160" s="217">
        <v>0</v>
      </c>
      <c r="BX160" s="217">
        <v>0</v>
      </c>
      <c r="BY160" s="217">
        <v>0</v>
      </c>
      <c r="BZ160" s="214">
        <v>0</v>
      </c>
      <c r="CA160" s="214">
        <v>0</v>
      </c>
      <c r="CB160" s="214">
        <v>0</v>
      </c>
      <c r="CC160" s="214">
        <v>0</v>
      </c>
      <c r="CD160" s="214">
        <v>0</v>
      </c>
      <c r="CE160" s="214">
        <v>0</v>
      </c>
      <c r="CF160" s="214">
        <v>0</v>
      </c>
      <c r="CG160" s="214">
        <v>0</v>
      </c>
      <c r="CH160" s="214">
        <v>0</v>
      </c>
      <c r="CI160" s="219">
        <v>921946543.61355793</v>
      </c>
      <c r="CJ160" s="219">
        <v>554689198.61816323</v>
      </c>
      <c r="CK160" s="219">
        <v>367257344.99539483</v>
      </c>
      <c r="CM160" s="221">
        <v>0</v>
      </c>
      <c r="CP160" s="219">
        <v>60075875.497374006</v>
      </c>
      <c r="CQ160" s="219">
        <v>45953967.769051135</v>
      </c>
      <c r="CR160" s="219">
        <v>14121907.728322867</v>
      </c>
      <c r="CT160" s="219">
        <v>861870668.116184</v>
      </c>
      <c r="CU160" s="219">
        <v>508735230.84911203</v>
      </c>
      <c r="CV160" s="219">
        <v>353135437.26707196</v>
      </c>
      <c r="CX160" s="221">
        <v>4134568386.8500004</v>
      </c>
      <c r="CY160" s="33">
        <v>0</v>
      </c>
      <c r="CZ160" s="33">
        <v>0</v>
      </c>
      <c r="DA160" s="33">
        <v>0</v>
      </c>
      <c r="DB160" s="33">
        <v>0</v>
      </c>
      <c r="DC160" s="33">
        <v>0</v>
      </c>
      <c r="DD160" s="33">
        <v>0</v>
      </c>
      <c r="DE160" s="33">
        <v>0</v>
      </c>
    </row>
    <row r="161" spans="1:109" x14ac:dyDescent="0.35">
      <c r="A161">
        <v>2036</v>
      </c>
      <c r="B161" s="1">
        <v>50040</v>
      </c>
      <c r="C161" s="213">
        <v>537982875.83195806</v>
      </c>
      <c r="D161" s="214">
        <v>337969856.36239499</v>
      </c>
      <c r="E161" s="214">
        <v>200013019.46956307</v>
      </c>
      <c r="F161" s="191">
        <v>325850932.47439098</v>
      </c>
      <c r="G161" s="191">
        <v>173699030.81596801</v>
      </c>
      <c r="H161" s="191">
        <v>152151901.65842298</v>
      </c>
      <c r="I161" s="214">
        <v>0</v>
      </c>
      <c r="J161" s="214">
        <v>0</v>
      </c>
      <c r="K161" s="214">
        <v>0</v>
      </c>
      <c r="L161" s="215">
        <v>0</v>
      </c>
      <c r="M161" s="215">
        <v>0</v>
      </c>
      <c r="N161" s="215">
        <v>0</v>
      </c>
      <c r="O161" s="193">
        <v>3869914.5778489499</v>
      </c>
      <c r="P161" s="193">
        <v>2761869.5164422798</v>
      </c>
      <c r="Q161" s="193">
        <v>1108045.0614066701</v>
      </c>
      <c r="R161" s="216">
        <v>0</v>
      </c>
      <c r="S161" s="216">
        <v>0</v>
      </c>
      <c r="T161" s="216">
        <v>0</v>
      </c>
      <c r="U161" s="217">
        <v>0</v>
      </c>
      <c r="V161" s="217">
        <v>0</v>
      </c>
      <c r="W161" s="217">
        <v>0</v>
      </c>
      <c r="X161" s="214">
        <v>0</v>
      </c>
      <c r="Y161" s="214">
        <v>0</v>
      </c>
      <c r="Z161" s="214">
        <v>0</v>
      </c>
      <c r="AA161" s="218">
        <v>3902885.9615807128</v>
      </c>
      <c r="AB161" s="218">
        <v>211471.31286496849</v>
      </c>
      <c r="AC161" s="218">
        <v>3691414.6487157443</v>
      </c>
      <c r="AD161" s="193">
        <v>0</v>
      </c>
      <c r="AE161" s="193">
        <v>0</v>
      </c>
      <c r="AF161" s="193">
        <v>0</v>
      </c>
      <c r="AG161" s="214">
        <v>0</v>
      </c>
      <c r="AH161" s="214">
        <v>0</v>
      </c>
      <c r="AI161" s="214">
        <v>0</v>
      </c>
      <c r="AJ161" s="191">
        <v>0</v>
      </c>
      <c r="AK161" s="191">
        <v>0</v>
      </c>
      <c r="AL161" s="191">
        <v>0</v>
      </c>
      <c r="AM161" s="215">
        <v>0</v>
      </c>
      <c r="AN161" s="215">
        <v>0</v>
      </c>
      <c r="AO161" s="215">
        <v>0</v>
      </c>
      <c r="AP161" s="193">
        <v>0</v>
      </c>
      <c r="AQ161" s="193">
        <v>0</v>
      </c>
      <c r="AR161" s="193">
        <v>0</v>
      </c>
      <c r="AS161" s="216">
        <v>0</v>
      </c>
      <c r="AT161" s="216">
        <v>0</v>
      </c>
      <c r="AU161" s="216">
        <v>0</v>
      </c>
      <c r="AV161" s="217">
        <v>0</v>
      </c>
      <c r="AW161" s="217">
        <v>0</v>
      </c>
      <c r="AX161" s="217">
        <v>0</v>
      </c>
      <c r="AY161" s="214">
        <v>0</v>
      </c>
      <c r="AZ161" s="214">
        <v>0</v>
      </c>
      <c r="BA161" s="214">
        <v>0</v>
      </c>
      <c r="BB161" s="218">
        <v>0</v>
      </c>
      <c r="BC161" s="218">
        <v>0</v>
      </c>
      <c r="BD161" s="218">
        <v>0</v>
      </c>
      <c r="BE161" s="214">
        <v>0</v>
      </c>
      <c r="BF161" s="214">
        <v>0</v>
      </c>
      <c r="BG161" s="214">
        <v>0</v>
      </c>
      <c r="BH161" s="191">
        <v>0</v>
      </c>
      <c r="BI161" s="191">
        <v>0</v>
      </c>
      <c r="BJ161" s="191">
        <v>0</v>
      </c>
      <c r="BK161" s="215">
        <v>0</v>
      </c>
      <c r="BL161" s="215">
        <v>0</v>
      </c>
      <c r="BM161" s="215">
        <v>0</v>
      </c>
      <c r="BN161" s="193">
        <v>0</v>
      </c>
      <c r="BO161" s="193">
        <v>0</v>
      </c>
      <c r="BP161" s="193">
        <v>0</v>
      </c>
      <c r="BQ161" s="219">
        <v>871606608.8457787</v>
      </c>
      <c r="BR161" s="219">
        <v>514642228.00767022</v>
      </c>
      <c r="BS161" s="219">
        <v>356964380.83810848</v>
      </c>
      <c r="BT161" s="216">
        <v>26723868.2260205</v>
      </c>
      <c r="BU161" s="216">
        <v>18136476.231987</v>
      </c>
      <c r="BV161" s="216">
        <v>8587391.9940335006</v>
      </c>
      <c r="BW161" s="217">
        <v>11165497.250608301</v>
      </c>
      <c r="BX161" s="217">
        <v>7676266.7073361501</v>
      </c>
      <c r="BY161" s="217">
        <v>3489230.5432721507</v>
      </c>
      <c r="BZ161" s="214">
        <v>0</v>
      </c>
      <c r="CA161" s="214">
        <v>0</v>
      </c>
      <c r="CB161" s="214">
        <v>0</v>
      </c>
      <c r="CC161" s="214">
        <v>68333830.351625606</v>
      </c>
      <c r="CD161" s="214">
        <v>33971296.284111701</v>
      </c>
      <c r="CE161" s="214">
        <v>34362534.067513905</v>
      </c>
      <c r="CF161" s="214">
        <v>13361934.1130102</v>
      </c>
      <c r="CG161" s="214">
        <v>9068238.1159934998</v>
      </c>
      <c r="CH161" s="214">
        <v>4293695.9970167</v>
      </c>
      <c r="CI161" s="219">
        <v>991191738.78704321</v>
      </c>
      <c r="CJ161" s="219">
        <v>583494505.34709859</v>
      </c>
      <c r="CK161" s="219">
        <v>407697233.43994474</v>
      </c>
      <c r="CM161" s="221">
        <v>0</v>
      </c>
      <c r="CP161" s="219">
        <v>7772800.5394296627</v>
      </c>
      <c r="CQ161" s="219">
        <v>2973340.8293072484</v>
      </c>
      <c r="CR161" s="219">
        <v>4799459.7101224139</v>
      </c>
      <c r="CT161" s="219">
        <v>863833808.30634904</v>
      </c>
      <c r="CU161" s="219">
        <v>511668887.17836297</v>
      </c>
      <c r="CV161" s="219">
        <v>352164921.12798607</v>
      </c>
      <c r="CX161" s="221">
        <v>4139609738.1100001</v>
      </c>
      <c r="CY161" s="33">
        <v>0</v>
      </c>
      <c r="CZ161" s="33">
        <v>0</v>
      </c>
      <c r="DA161" s="33">
        <v>0</v>
      </c>
      <c r="DB161" s="33">
        <v>0</v>
      </c>
      <c r="DC161" s="33">
        <v>0</v>
      </c>
      <c r="DD161" s="33">
        <v>0</v>
      </c>
      <c r="DE161" s="33">
        <v>0</v>
      </c>
    </row>
    <row r="162" spans="1:109" x14ac:dyDescent="0.35">
      <c r="A162">
        <v>2037</v>
      </c>
      <c r="B162" s="1">
        <v>50071</v>
      </c>
      <c r="C162" s="213">
        <v>539317624.64504397</v>
      </c>
      <c r="D162" s="214">
        <v>339932634.32834101</v>
      </c>
      <c r="E162" s="214">
        <v>199384990.31670296</v>
      </c>
      <c r="F162" s="191">
        <v>326669622.405949</v>
      </c>
      <c r="G162" s="191">
        <v>174722732.558245</v>
      </c>
      <c r="H162" s="191">
        <v>151946889.84770399</v>
      </c>
      <c r="I162" s="214">
        <v>0</v>
      </c>
      <c r="J162" s="214">
        <v>0</v>
      </c>
      <c r="K162" s="214">
        <v>0</v>
      </c>
      <c r="L162" s="215">
        <v>0</v>
      </c>
      <c r="M162" s="215">
        <v>0</v>
      </c>
      <c r="N162" s="215">
        <v>0</v>
      </c>
      <c r="O162" s="193">
        <v>3972623.1479128101</v>
      </c>
      <c r="P162" s="193">
        <v>2761869.5164422798</v>
      </c>
      <c r="Q162" s="193">
        <v>1210753.6314705303</v>
      </c>
      <c r="R162" s="216">
        <v>0</v>
      </c>
      <c r="S162" s="216">
        <v>0</v>
      </c>
      <c r="T162" s="216">
        <v>0</v>
      </c>
      <c r="U162" s="217">
        <v>0</v>
      </c>
      <c r="V162" s="217">
        <v>0</v>
      </c>
      <c r="W162" s="217">
        <v>0</v>
      </c>
      <c r="X162" s="214">
        <v>0</v>
      </c>
      <c r="Y162" s="214">
        <v>0</v>
      </c>
      <c r="Z162" s="214">
        <v>0</v>
      </c>
      <c r="AA162" s="218">
        <v>4031011.9501351202</v>
      </c>
      <c r="AB162" s="218">
        <v>211729.16351996767</v>
      </c>
      <c r="AC162" s="218">
        <v>3819282.7866151524</v>
      </c>
      <c r="AD162" s="193">
        <v>0</v>
      </c>
      <c r="AE162" s="193">
        <v>0</v>
      </c>
      <c r="AF162" s="193">
        <v>0</v>
      </c>
      <c r="AG162" s="214">
        <v>0</v>
      </c>
      <c r="AH162" s="214">
        <v>0</v>
      </c>
      <c r="AI162" s="214">
        <v>0</v>
      </c>
      <c r="AJ162" s="191">
        <v>0</v>
      </c>
      <c r="AK162" s="191">
        <v>0</v>
      </c>
      <c r="AL162" s="191">
        <v>0</v>
      </c>
      <c r="AM162" s="215">
        <v>0</v>
      </c>
      <c r="AN162" s="215">
        <v>0</v>
      </c>
      <c r="AO162" s="215">
        <v>0</v>
      </c>
      <c r="AP162" s="193">
        <v>0</v>
      </c>
      <c r="AQ162" s="193">
        <v>0</v>
      </c>
      <c r="AR162" s="193">
        <v>0</v>
      </c>
      <c r="AS162" s="216">
        <v>0</v>
      </c>
      <c r="AT162" s="216">
        <v>0</v>
      </c>
      <c r="AU162" s="216">
        <v>0</v>
      </c>
      <c r="AV162" s="217">
        <v>0</v>
      </c>
      <c r="AW162" s="217">
        <v>0</v>
      </c>
      <c r="AX162" s="217">
        <v>0</v>
      </c>
      <c r="AY162" s="214">
        <v>0</v>
      </c>
      <c r="AZ162" s="214">
        <v>0</v>
      </c>
      <c r="BA162" s="214">
        <v>0</v>
      </c>
      <c r="BB162" s="218">
        <v>0</v>
      </c>
      <c r="BC162" s="218">
        <v>0</v>
      </c>
      <c r="BD162" s="218">
        <v>0</v>
      </c>
      <c r="BE162" s="214">
        <v>0</v>
      </c>
      <c r="BF162" s="214">
        <v>0</v>
      </c>
      <c r="BG162" s="214">
        <v>0</v>
      </c>
      <c r="BH162" s="191">
        <v>0</v>
      </c>
      <c r="BI162" s="191">
        <v>0</v>
      </c>
      <c r="BJ162" s="191">
        <v>0</v>
      </c>
      <c r="BK162" s="215">
        <v>0</v>
      </c>
      <c r="BL162" s="215">
        <v>0</v>
      </c>
      <c r="BM162" s="215">
        <v>0</v>
      </c>
      <c r="BN162" s="193">
        <v>0</v>
      </c>
      <c r="BO162" s="193">
        <v>0</v>
      </c>
      <c r="BP162" s="193">
        <v>0</v>
      </c>
      <c r="BQ162" s="219">
        <v>873990882.14904094</v>
      </c>
      <c r="BR162" s="219">
        <v>517628965.56654829</v>
      </c>
      <c r="BS162" s="219">
        <v>356361916.58249259</v>
      </c>
      <c r="BT162" s="216">
        <v>0</v>
      </c>
      <c r="BU162" s="216">
        <v>0</v>
      </c>
      <c r="BV162" s="216">
        <v>0</v>
      </c>
      <c r="BW162" s="217">
        <v>0</v>
      </c>
      <c r="BX162" s="217">
        <v>0</v>
      </c>
      <c r="BY162" s="217">
        <v>0</v>
      </c>
      <c r="BZ162" s="214">
        <v>0</v>
      </c>
      <c r="CA162" s="214">
        <v>0</v>
      </c>
      <c r="CB162" s="214">
        <v>0</v>
      </c>
      <c r="CC162" s="214">
        <v>0</v>
      </c>
      <c r="CD162" s="214">
        <v>0</v>
      </c>
      <c r="CE162" s="214">
        <v>0</v>
      </c>
      <c r="CF162" s="214">
        <v>0</v>
      </c>
      <c r="CG162" s="214">
        <v>0</v>
      </c>
      <c r="CH162" s="214">
        <v>0</v>
      </c>
      <c r="CI162" s="219">
        <v>873990882.14904094</v>
      </c>
      <c r="CJ162" s="219">
        <v>517628965.56654829</v>
      </c>
      <c r="CK162" s="219">
        <v>356361916.58249259</v>
      </c>
      <c r="CM162" s="221">
        <v>0</v>
      </c>
      <c r="CP162" s="219">
        <v>8003635.0980479307</v>
      </c>
      <c r="CQ162" s="219">
        <v>2973598.6799622476</v>
      </c>
      <c r="CR162" s="219">
        <v>5030036.4180856831</v>
      </c>
      <c r="CT162" s="219">
        <v>865987247.05099297</v>
      </c>
      <c r="CU162" s="219">
        <v>514655366.88658601</v>
      </c>
      <c r="CV162" s="219">
        <v>351331880.16440696</v>
      </c>
      <c r="CX162" s="221">
        <v>4075804959.0200005</v>
      </c>
      <c r="CY162" s="33">
        <v>0</v>
      </c>
      <c r="CZ162" s="33">
        <v>0</v>
      </c>
      <c r="DA162" s="33">
        <v>0</v>
      </c>
      <c r="DB162" s="33">
        <v>0</v>
      </c>
      <c r="DC162" s="33">
        <v>0</v>
      </c>
      <c r="DD162" s="33">
        <v>0</v>
      </c>
      <c r="DE162" s="33">
        <v>0</v>
      </c>
    </row>
    <row r="163" spans="1:109" x14ac:dyDescent="0.35">
      <c r="A163">
        <v>2037</v>
      </c>
      <c r="B163" s="1">
        <v>50099</v>
      </c>
      <c r="C163" s="213">
        <v>540795250.14601099</v>
      </c>
      <c r="D163" s="214">
        <v>341906811.23186398</v>
      </c>
      <c r="E163" s="214">
        <v>198888438.91414702</v>
      </c>
      <c r="F163" s="191">
        <v>327454398.92653602</v>
      </c>
      <c r="G163" s="191">
        <v>175716445.119241</v>
      </c>
      <c r="H163" s="191">
        <v>151737953.80729502</v>
      </c>
      <c r="I163" s="214">
        <v>0</v>
      </c>
      <c r="J163" s="214">
        <v>0</v>
      </c>
      <c r="K163" s="214">
        <v>0</v>
      </c>
      <c r="L163" s="215">
        <v>0</v>
      </c>
      <c r="M163" s="215">
        <v>0</v>
      </c>
      <c r="N163" s="215">
        <v>0</v>
      </c>
      <c r="O163" s="193">
        <v>4072222.78038787</v>
      </c>
      <c r="P163" s="193">
        <v>2761869.5164422798</v>
      </c>
      <c r="Q163" s="193">
        <v>1310353.2639455902</v>
      </c>
      <c r="R163" s="216">
        <v>0</v>
      </c>
      <c r="S163" s="216">
        <v>0</v>
      </c>
      <c r="T163" s="216">
        <v>0</v>
      </c>
      <c r="U163" s="217">
        <v>0</v>
      </c>
      <c r="V163" s="217">
        <v>0</v>
      </c>
      <c r="W163" s="217">
        <v>0</v>
      </c>
      <c r="X163" s="214">
        <v>0</v>
      </c>
      <c r="Y163" s="214">
        <v>0</v>
      </c>
      <c r="Z163" s="214">
        <v>0</v>
      </c>
      <c r="AA163" s="218">
        <v>4036303.1202951605</v>
      </c>
      <c r="AB163" s="218">
        <v>211987.32857678132</v>
      </c>
      <c r="AC163" s="218">
        <v>3824315.7917183791</v>
      </c>
      <c r="AD163" s="193">
        <v>0</v>
      </c>
      <c r="AE163" s="193">
        <v>0</v>
      </c>
      <c r="AF163" s="193">
        <v>0</v>
      </c>
      <c r="AG163" s="214">
        <v>0</v>
      </c>
      <c r="AH163" s="214">
        <v>0</v>
      </c>
      <c r="AI163" s="214">
        <v>0</v>
      </c>
      <c r="AJ163" s="191">
        <v>0</v>
      </c>
      <c r="AK163" s="191">
        <v>0</v>
      </c>
      <c r="AL163" s="191">
        <v>0</v>
      </c>
      <c r="AM163" s="215">
        <v>0</v>
      </c>
      <c r="AN163" s="215">
        <v>0</v>
      </c>
      <c r="AO163" s="215">
        <v>0</v>
      </c>
      <c r="AP163" s="193">
        <v>0</v>
      </c>
      <c r="AQ163" s="193">
        <v>0</v>
      </c>
      <c r="AR163" s="193">
        <v>0</v>
      </c>
      <c r="AS163" s="216">
        <v>0</v>
      </c>
      <c r="AT163" s="216">
        <v>0</v>
      </c>
      <c r="AU163" s="216">
        <v>0</v>
      </c>
      <c r="AV163" s="217">
        <v>8441369.8064508196</v>
      </c>
      <c r="AW163" s="217">
        <v>7575304.7661800003</v>
      </c>
      <c r="AX163" s="217">
        <v>866065.04027081933</v>
      </c>
      <c r="AY163" s="214">
        <v>0</v>
      </c>
      <c r="AZ163" s="214">
        <v>0</v>
      </c>
      <c r="BA163" s="214">
        <v>0</v>
      </c>
      <c r="BB163" s="218">
        <v>0</v>
      </c>
      <c r="BC163" s="218">
        <v>0</v>
      </c>
      <c r="BD163" s="218">
        <v>0</v>
      </c>
      <c r="BE163" s="214">
        <v>0</v>
      </c>
      <c r="BF163" s="214">
        <v>0</v>
      </c>
      <c r="BG163" s="214">
        <v>0</v>
      </c>
      <c r="BH163" s="191">
        <v>0</v>
      </c>
      <c r="BI163" s="191">
        <v>0</v>
      </c>
      <c r="BJ163" s="191">
        <v>0</v>
      </c>
      <c r="BK163" s="215">
        <v>0</v>
      </c>
      <c r="BL163" s="215">
        <v>0</v>
      </c>
      <c r="BM163" s="215">
        <v>0</v>
      </c>
      <c r="BN163" s="193">
        <v>96992625.249444395</v>
      </c>
      <c r="BO163" s="193">
        <v>67747564.742233306</v>
      </c>
      <c r="BP163" s="193">
        <v>29245060.507211089</v>
      </c>
      <c r="BQ163" s="219">
        <v>981792170.02912521</v>
      </c>
      <c r="BR163" s="219">
        <v>595919982.70453739</v>
      </c>
      <c r="BS163" s="219">
        <v>385872187.32458788</v>
      </c>
      <c r="BT163" s="216">
        <v>0</v>
      </c>
      <c r="BU163" s="216">
        <v>0</v>
      </c>
      <c r="BV163" s="216">
        <v>0</v>
      </c>
      <c r="BW163" s="217">
        <v>0</v>
      </c>
      <c r="BX163" s="217">
        <v>0</v>
      </c>
      <c r="BY163" s="217">
        <v>0</v>
      </c>
      <c r="BZ163" s="214">
        <v>0</v>
      </c>
      <c r="CA163" s="214">
        <v>0</v>
      </c>
      <c r="CB163" s="214">
        <v>0</v>
      </c>
      <c r="CC163" s="214">
        <v>0</v>
      </c>
      <c r="CD163" s="214">
        <v>0</v>
      </c>
      <c r="CE163" s="214">
        <v>0</v>
      </c>
      <c r="CF163" s="214">
        <v>0</v>
      </c>
      <c r="CG163" s="214">
        <v>0</v>
      </c>
      <c r="CH163" s="214">
        <v>0</v>
      </c>
      <c r="CI163" s="219">
        <v>981792170.02912521</v>
      </c>
      <c r="CJ163" s="219">
        <v>595919982.70453739</v>
      </c>
      <c r="CK163" s="219">
        <v>385872187.32458788</v>
      </c>
      <c r="CM163" s="221">
        <v>0</v>
      </c>
      <c r="CP163" s="219">
        <v>8108525.9006830305</v>
      </c>
      <c r="CQ163" s="219">
        <v>2973856.8450190611</v>
      </c>
      <c r="CR163" s="219">
        <v>5134669.0556639694</v>
      </c>
      <c r="CT163" s="219">
        <v>973683644.12844217</v>
      </c>
      <c r="CU163" s="219">
        <v>592946125.85951829</v>
      </c>
      <c r="CV163" s="219">
        <v>380737518.26892394</v>
      </c>
      <c r="CX163" s="221">
        <v>4080774658.98</v>
      </c>
      <c r="CY163" s="33">
        <v>0</v>
      </c>
      <c r="CZ163" s="33">
        <v>0</v>
      </c>
      <c r="DA163" s="33">
        <v>0</v>
      </c>
      <c r="DB163" s="33">
        <v>0</v>
      </c>
      <c r="DC163" s="33">
        <v>0</v>
      </c>
      <c r="DD163" s="33">
        <v>0</v>
      </c>
      <c r="DE163" s="33">
        <v>0</v>
      </c>
    </row>
    <row r="164" spans="1:109" x14ac:dyDescent="0.35">
      <c r="A164">
        <v>2037</v>
      </c>
      <c r="B164" s="1">
        <v>50130</v>
      </c>
      <c r="C164" s="213">
        <v>541997141.82012498</v>
      </c>
      <c r="D164" s="214">
        <v>343892453.27312499</v>
      </c>
      <c r="E164" s="214">
        <v>198104688.54699999</v>
      </c>
      <c r="F164" s="191">
        <v>328240907.309156</v>
      </c>
      <c r="G164" s="191">
        <v>176715723.21646601</v>
      </c>
      <c r="H164" s="191">
        <v>151525184.09268999</v>
      </c>
      <c r="I164" s="214">
        <v>0</v>
      </c>
      <c r="J164" s="214">
        <v>0</v>
      </c>
      <c r="K164" s="214">
        <v>0</v>
      </c>
      <c r="L164" s="215">
        <v>0</v>
      </c>
      <c r="M164" s="215">
        <v>0</v>
      </c>
      <c r="N164" s="215">
        <v>0</v>
      </c>
      <c r="O164" s="193">
        <v>3749424.1990611702</v>
      </c>
      <c r="P164" s="193">
        <v>2761869.5164422798</v>
      </c>
      <c r="Q164" s="193">
        <v>987554.68261889042</v>
      </c>
      <c r="R164" s="216">
        <v>0</v>
      </c>
      <c r="S164" s="216">
        <v>0</v>
      </c>
      <c r="T164" s="216">
        <v>0</v>
      </c>
      <c r="U164" s="217">
        <v>0</v>
      </c>
      <c r="V164" s="217">
        <v>0</v>
      </c>
      <c r="W164" s="217">
        <v>0</v>
      </c>
      <c r="X164" s="214">
        <v>0</v>
      </c>
      <c r="Y164" s="214">
        <v>0</v>
      </c>
      <c r="Z164" s="214">
        <v>0</v>
      </c>
      <c r="AA164" s="218">
        <v>3670806.9786929721</v>
      </c>
      <c r="AB164" s="218">
        <v>212245.80841871956</v>
      </c>
      <c r="AC164" s="218">
        <v>3458561.1702742525</v>
      </c>
      <c r="AD164" s="193">
        <v>49733045.399445601</v>
      </c>
      <c r="AE164" s="193">
        <v>42473432.216439001</v>
      </c>
      <c r="AF164" s="193">
        <v>7259613.1830065995</v>
      </c>
      <c r="AG164" s="214">
        <v>0</v>
      </c>
      <c r="AH164" s="214">
        <v>0</v>
      </c>
      <c r="AI164" s="214">
        <v>0</v>
      </c>
      <c r="AJ164" s="191">
        <v>0</v>
      </c>
      <c r="AK164" s="191">
        <v>0</v>
      </c>
      <c r="AL164" s="191">
        <v>0</v>
      </c>
      <c r="AM164" s="215">
        <v>0</v>
      </c>
      <c r="AN164" s="215">
        <v>0</v>
      </c>
      <c r="AO164" s="215">
        <v>0</v>
      </c>
      <c r="AP164" s="193">
        <v>0</v>
      </c>
      <c r="AQ164" s="193">
        <v>0</v>
      </c>
      <c r="AR164" s="193">
        <v>0</v>
      </c>
      <c r="AS164" s="216">
        <v>0</v>
      </c>
      <c r="AT164" s="216">
        <v>0</v>
      </c>
      <c r="AU164" s="216">
        <v>0</v>
      </c>
      <c r="AV164" s="217">
        <v>0</v>
      </c>
      <c r="AW164" s="217">
        <v>0</v>
      </c>
      <c r="AX164" s="217">
        <v>0</v>
      </c>
      <c r="AY164" s="214">
        <v>0</v>
      </c>
      <c r="AZ164" s="214">
        <v>0</v>
      </c>
      <c r="BA164" s="214">
        <v>0</v>
      </c>
      <c r="BB164" s="218">
        <v>0</v>
      </c>
      <c r="BC164" s="218">
        <v>0</v>
      </c>
      <c r="BD164" s="218">
        <v>0</v>
      </c>
      <c r="BE164" s="214">
        <v>0</v>
      </c>
      <c r="BF164" s="214">
        <v>0</v>
      </c>
      <c r="BG164" s="214">
        <v>0</v>
      </c>
      <c r="BH164" s="191">
        <v>0</v>
      </c>
      <c r="BI164" s="191">
        <v>0</v>
      </c>
      <c r="BJ164" s="191">
        <v>0</v>
      </c>
      <c r="BK164" s="215">
        <v>0</v>
      </c>
      <c r="BL164" s="215">
        <v>0</v>
      </c>
      <c r="BM164" s="215">
        <v>0</v>
      </c>
      <c r="BN164" s="193">
        <v>0</v>
      </c>
      <c r="BO164" s="193">
        <v>0</v>
      </c>
      <c r="BP164" s="193">
        <v>0</v>
      </c>
      <c r="BQ164" s="219">
        <v>927391325.70648086</v>
      </c>
      <c r="BR164" s="219">
        <v>566055724.03089094</v>
      </c>
      <c r="BS164" s="219">
        <v>361335601.67558974</v>
      </c>
      <c r="BT164" s="216">
        <v>0</v>
      </c>
      <c r="BU164" s="216">
        <v>0</v>
      </c>
      <c r="BV164" s="216">
        <v>0</v>
      </c>
      <c r="BW164" s="217">
        <v>0</v>
      </c>
      <c r="BX164" s="217">
        <v>0</v>
      </c>
      <c r="BY164" s="217">
        <v>0</v>
      </c>
      <c r="BZ164" s="214">
        <v>0</v>
      </c>
      <c r="CA164" s="214">
        <v>0</v>
      </c>
      <c r="CB164" s="214">
        <v>0</v>
      </c>
      <c r="CC164" s="214">
        <v>0</v>
      </c>
      <c r="CD164" s="214">
        <v>0</v>
      </c>
      <c r="CE164" s="214">
        <v>0</v>
      </c>
      <c r="CF164" s="214">
        <v>0</v>
      </c>
      <c r="CG164" s="214">
        <v>0</v>
      </c>
      <c r="CH164" s="214">
        <v>0</v>
      </c>
      <c r="CI164" s="219">
        <v>927391325.70648086</v>
      </c>
      <c r="CJ164" s="219">
        <v>566055724.03089094</v>
      </c>
      <c r="CK164" s="219">
        <v>361335601.67558974</v>
      </c>
      <c r="CM164" s="221">
        <v>0</v>
      </c>
      <c r="CP164" s="219">
        <v>57153276.577199742</v>
      </c>
      <c r="CQ164" s="219">
        <v>45447547.541299999</v>
      </c>
      <c r="CR164" s="219">
        <v>11705729.035899743</v>
      </c>
      <c r="CT164" s="219">
        <v>870238049.12928104</v>
      </c>
      <c r="CU164" s="219">
        <v>520608176.489591</v>
      </c>
      <c r="CV164" s="219">
        <v>349629872.63968998</v>
      </c>
      <c r="CX164" s="221">
        <v>4018002853.8699999</v>
      </c>
      <c r="CY164" s="33">
        <v>0</v>
      </c>
      <c r="CZ164" s="33">
        <v>0</v>
      </c>
      <c r="DA164" s="33">
        <v>0</v>
      </c>
      <c r="DB164" s="33">
        <v>0</v>
      </c>
      <c r="DC164" s="33">
        <v>0</v>
      </c>
      <c r="DD164" s="33">
        <v>0</v>
      </c>
      <c r="DE164" s="33">
        <v>0</v>
      </c>
    </row>
    <row r="165" spans="1:109" x14ac:dyDescent="0.35">
      <c r="A165">
        <v>2037</v>
      </c>
      <c r="B165" s="1">
        <v>50160</v>
      </c>
      <c r="C165" s="213">
        <v>543494230.91716695</v>
      </c>
      <c r="D165" s="214">
        <v>345889627.03649902</v>
      </c>
      <c r="E165" s="214">
        <v>197604603.88066792</v>
      </c>
      <c r="F165" s="191">
        <v>329137948.22473198</v>
      </c>
      <c r="G165" s="191">
        <v>177829395.549759</v>
      </c>
      <c r="H165" s="191">
        <v>151308552.67497298</v>
      </c>
      <c r="I165" s="214">
        <v>0</v>
      </c>
      <c r="J165" s="214">
        <v>0</v>
      </c>
      <c r="K165" s="214">
        <v>0</v>
      </c>
      <c r="L165" s="215">
        <v>0</v>
      </c>
      <c r="M165" s="215">
        <v>0</v>
      </c>
      <c r="N165" s="215">
        <v>0</v>
      </c>
      <c r="O165" s="193">
        <v>3885958.1486379402</v>
      </c>
      <c r="P165" s="193">
        <v>2761869.5164422798</v>
      </c>
      <c r="Q165" s="193">
        <v>1124088.6321956604</v>
      </c>
      <c r="R165" s="216">
        <v>0</v>
      </c>
      <c r="S165" s="216">
        <v>0</v>
      </c>
      <c r="T165" s="216">
        <v>0</v>
      </c>
      <c r="U165" s="217">
        <v>0</v>
      </c>
      <c r="V165" s="217">
        <v>0</v>
      </c>
      <c r="W165" s="217">
        <v>0</v>
      </c>
      <c r="X165" s="214">
        <v>0</v>
      </c>
      <c r="Y165" s="214">
        <v>0</v>
      </c>
      <c r="Z165" s="214">
        <v>0</v>
      </c>
      <c r="AA165" s="218">
        <v>4046213.7406600798</v>
      </c>
      <c r="AB165" s="218">
        <v>212504.60342965336</v>
      </c>
      <c r="AC165" s="218">
        <v>3833709.1372304265</v>
      </c>
      <c r="AD165" s="193">
        <v>0</v>
      </c>
      <c r="AE165" s="193">
        <v>0</v>
      </c>
      <c r="AF165" s="193">
        <v>0</v>
      </c>
      <c r="AG165" s="214">
        <v>0</v>
      </c>
      <c r="AH165" s="214">
        <v>0</v>
      </c>
      <c r="AI165" s="214">
        <v>0</v>
      </c>
      <c r="AJ165" s="191">
        <v>0</v>
      </c>
      <c r="AK165" s="191">
        <v>0</v>
      </c>
      <c r="AL165" s="191">
        <v>0</v>
      </c>
      <c r="AM165" s="215">
        <v>0</v>
      </c>
      <c r="AN165" s="215">
        <v>0</v>
      </c>
      <c r="AO165" s="215">
        <v>0</v>
      </c>
      <c r="AP165" s="193">
        <v>0</v>
      </c>
      <c r="AQ165" s="193">
        <v>0</v>
      </c>
      <c r="AR165" s="193">
        <v>0</v>
      </c>
      <c r="AS165" s="216">
        <v>0</v>
      </c>
      <c r="AT165" s="216">
        <v>0</v>
      </c>
      <c r="AU165" s="216">
        <v>0</v>
      </c>
      <c r="AV165" s="217">
        <v>0</v>
      </c>
      <c r="AW165" s="217">
        <v>0</v>
      </c>
      <c r="AX165" s="217">
        <v>0</v>
      </c>
      <c r="AY165" s="214">
        <v>0</v>
      </c>
      <c r="AZ165" s="214">
        <v>0</v>
      </c>
      <c r="BA165" s="214">
        <v>0</v>
      </c>
      <c r="BB165" s="218">
        <v>12205661.5044038</v>
      </c>
      <c r="BC165" s="218">
        <v>9112547.3168804999</v>
      </c>
      <c r="BD165" s="218">
        <v>3093114.1875232998</v>
      </c>
      <c r="BE165" s="214">
        <v>0</v>
      </c>
      <c r="BF165" s="214">
        <v>0</v>
      </c>
      <c r="BG165" s="214">
        <v>0</v>
      </c>
      <c r="BH165" s="191">
        <v>0</v>
      </c>
      <c r="BI165" s="191">
        <v>0</v>
      </c>
      <c r="BJ165" s="191">
        <v>0</v>
      </c>
      <c r="BK165" s="215">
        <v>0</v>
      </c>
      <c r="BL165" s="215">
        <v>0</v>
      </c>
      <c r="BM165" s="215">
        <v>0</v>
      </c>
      <c r="BN165" s="193">
        <v>0</v>
      </c>
      <c r="BO165" s="193">
        <v>0</v>
      </c>
      <c r="BP165" s="193">
        <v>0</v>
      </c>
      <c r="BQ165" s="219">
        <v>892770012.53560066</v>
      </c>
      <c r="BR165" s="219">
        <v>535805944.02301055</v>
      </c>
      <c r="BS165" s="219">
        <v>356964068.51259035</v>
      </c>
      <c r="BT165" s="216">
        <v>0</v>
      </c>
      <c r="BU165" s="216">
        <v>0</v>
      </c>
      <c r="BV165" s="216">
        <v>0</v>
      </c>
      <c r="BW165" s="217">
        <v>0</v>
      </c>
      <c r="BX165" s="217">
        <v>0</v>
      </c>
      <c r="BY165" s="217">
        <v>0</v>
      </c>
      <c r="BZ165" s="214">
        <v>0</v>
      </c>
      <c r="CA165" s="214">
        <v>0</v>
      </c>
      <c r="CB165" s="214">
        <v>0</v>
      </c>
      <c r="CC165" s="214">
        <v>0</v>
      </c>
      <c r="CD165" s="214">
        <v>0</v>
      </c>
      <c r="CE165" s="214">
        <v>0</v>
      </c>
      <c r="CF165" s="214">
        <v>0</v>
      </c>
      <c r="CG165" s="214">
        <v>0</v>
      </c>
      <c r="CH165" s="214">
        <v>0</v>
      </c>
      <c r="CI165" s="219">
        <v>892770012.53560066</v>
      </c>
      <c r="CJ165" s="219">
        <v>535805944.02301055</v>
      </c>
      <c r="CK165" s="219">
        <v>356964068.51259035</v>
      </c>
      <c r="CM165" s="221">
        <v>0</v>
      </c>
      <c r="CP165" s="219">
        <v>7932171.8892980199</v>
      </c>
      <c r="CQ165" s="219">
        <v>2974374.119871933</v>
      </c>
      <c r="CR165" s="219">
        <v>4957797.7694260869</v>
      </c>
      <c r="CT165" s="219">
        <v>884837840.6463027</v>
      </c>
      <c r="CU165" s="219">
        <v>532831569.90313858</v>
      </c>
      <c r="CV165" s="219">
        <v>352006270.74316424</v>
      </c>
      <c r="CX165" s="221">
        <v>4022902074.7199998</v>
      </c>
      <c r="CY165" s="33">
        <v>0</v>
      </c>
      <c r="CZ165" s="33">
        <v>0</v>
      </c>
      <c r="DA165" s="33">
        <v>0</v>
      </c>
      <c r="DB165" s="33">
        <v>0</v>
      </c>
      <c r="DC165" s="33">
        <v>0</v>
      </c>
      <c r="DD165" s="33">
        <v>0</v>
      </c>
      <c r="DE165" s="33">
        <v>0</v>
      </c>
    </row>
    <row r="166" spans="1:109" x14ac:dyDescent="0.35">
      <c r="A166">
        <v>2037</v>
      </c>
      <c r="B166" s="1">
        <v>50191</v>
      </c>
      <c r="C166" s="213">
        <v>544690075.27820599</v>
      </c>
      <c r="D166" s="214">
        <v>347898399.49292302</v>
      </c>
      <c r="E166" s="214">
        <v>196791675.78528297</v>
      </c>
      <c r="F166" s="191">
        <v>329929046.078991</v>
      </c>
      <c r="G166" s="191">
        <v>178841378.27951801</v>
      </c>
      <c r="H166" s="191">
        <v>151087667.79947299</v>
      </c>
      <c r="I166" s="214">
        <v>0</v>
      </c>
      <c r="J166" s="214">
        <v>0</v>
      </c>
      <c r="K166" s="214">
        <v>0</v>
      </c>
      <c r="L166" s="215">
        <v>0</v>
      </c>
      <c r="M166" s="215">
        <v>0</v>
      </c>
      <c r="N166" s="215">
        <v>0</v>
      </c>
      <c r="O166" s="193">
        <v>3870125.9143816601</v>
      </c>
      <c r="P166" s="193">
        <v>2761869.5164422798</v>
      </c>
      <c r="Q166" s="193">
        <v>1108256.3979393803</v>
      </c>
      <c r="R166" s="216">
        <v>0</v>
      </c>
      <c r="S166" s="216">
        <v>0</v>
      </c>
      <c r="T166" s="216">
        <v>0</v>
      </c>
      <c r="U166" s="217">
        <v>0</v>
      </c>
      <c r="V166" s="217">
        <v>0</v>
      </c>
      <c r="W166" s="217">
        <v>0</v>
      </c>
      <c r="X166" s="214">
        <v>51406796.726440303</v>
      </c>
      <c r="Y166" s="214">
        <v>43296288.600162297</v>
      </c>
      <c r="Z166" s="214">
        <v>8110508.1262780055</v>
      </c>
      <c r="AA166" s="218">
        <v>3927426.423187362</v>
      </c>
      <c r="AB166" s="218">
        <v>212763.71399383777</v>
      </c>
      <c r="AC166" s="218">
        <v>3714662.7091935244</v>
      </c>
      <c r="AD166" s="193">
        <v>0</v>
      </c>
      <c r="AE166" s="193">
        <v>0</v>
      </c>
      <c r="AF166" s="193">
        <v>0</v>
      </c>
      <c r="AG166" s="214">
        <v>0</v>
      </c>
      <c r="AH166" s="214">
        <v>0</v>
      </c>
      <c r="AI166" s="214">
        <v>0</v>
      </c>
      <c r="AJ166" s="191">
        <v>0</v>
      </c>
      <c r="AK166" s="191">
        <v>0</v>
      </c>
      <c r="AL166" s="191">
        <v>0</v>
      </c>
      <c r="AM166" s="215">
        <v>0</v>
      </c>
      <c r="AN166" s="215">
        <v>0</v>
      </c>
      <c r="AO166" s="215">
        <v>0</v>
      </c>
      <c r="AP166" s="193">
        <v>0</v>
      </c>
      <c r="AQ166" s="193">
        <v>0</v>
      </c>
      <c r="AR166" s="193">
        <v>0</v>
      </c>
      <c r="AS166" s="216">
        <v>0</v>
      </c>
      <c r="AT166" s="216">
        <v>0</v>
      </c>
      <c r="AU166" s="216">
        <v>0</v>
      </c>
      <c r="AV166" s="217">
        <v>0</v>
      </c>
      <c r="AW166" s="217">
        <v>0</v>
      </c>
      <c r="AX166" s="217">
        <v>0</v>
      </c>
      <c r="AY166" s="214">
        <v>0</v>
      </c>
      <c r="AZ166" s="214">
        <v>0</v>
      </c>
      <c r="BA166" s="214">
        <v>0</v>
      </c>
      <c r="BB166" s="218">
        <v>0</v>
      </c>
      <c r="BC166" s="218">
        <v>0</v>
      </c>
      <c r="BD166" s="218">
        <v>0</v>
      </c>
      <c r="BE166" s="214">
        <v>0</v>
      </c>
      <c r="BF166" s="214">
        <v>0</v>
      </c>
      <c r="BG166" s="214">
        <v>0</v>
      </c>
      <c r="BH166" s="191">
        <v>0</v>
      </c>
      <c r="BI166" s="191">
        <v>0</v>
      </c>
      <c r="BJ166" s="191">
        <v>0</v>
      </c>
      <c r="BK166" s="215">
        <v>0</v>
      </c>
      <c r="BL166" s="215">
        <v>0</v>
      </c>
      <c r="BM166" s="215">
        <v>0</v>
      </c>
      <c r="BN166" s="193">
        <v>0</v>
      </c>
      <c r="BO166" s="193">
        <v>0</v>
      </c>
      <c r="BP166" s="193">
        <v>0</v>
      </c>
      <c r="BQ166" s="219">
        <v>933823470.42120636</v>
      </c>
      <c r="BR166" s="219">
        <v>573010699.60303938</v>
      </c>
      <c r="BS166" s="219">
        <v>360812770.81816685</v>
      </c>
      <c r="BT166" s="216">
        <v>0</v>
      </c>
      <c r="BU166" s="216">
        <v>0</v>
      </c>
      <c r="BV166" s="216">
        <v>0</v>
      </c>
      <c r="BW166" s="217">
        <v>0</v>
      </c>
      <c r="BX166" s="217">
        <v>0</v>
      </c>
      <c r="BY166" s="217">
        <v>0</v>
      </c>
      <c r="BZ166" s="214">
        <v>0</v>
      </c>
      <c r="CA166" s="214">
        <v>0</v>
      </c>
      <c r="CB166" s="214">
        <v>0</v>
      </c>
      <c r="CC166" s="214">
        <v>0</v>
      </c>
      <c r="CD166" s="214">
        <v>0</v>
      </c>
      <c r="CE166" s="214">
        <v>0</v>
      </c>
      <c r="CF166" s="214">
        <v>0</v>
      </c>
      <c r="CG166" s="214">
        <v>0</v>
      </c>
      <c r="CH166" s="214">
        <v>0</v>
      </c>
      <c r="CI166" s="219">
        <v>933823470.42120636</v>
      </c>
      <c r="CJ166" s="219">
        <v>573010699.60303938</v>
      </c>
      <c r="CK166" s="219">
        <v>360812770.81816685</v>
      </c>
      <c r="CM166" s="221">
        <v>0</v>
      </c>
      <c r="CP166" s="219">
        <v>59204349.064009324</v>
      </c>
      <c r="CQ166" s="219">
        <v>46270921.830598414</v>
      </c>
      <c r="CR166" s="219">
        <v>12933427.23341091</v>
      </c>
      <c r="CT166" s="219">
        <v>874619121.35719705</v>
      </c>
      <c r="CU166" s="219">
        <v>526739777.77244103</v>
      </c>
      <c r="CV166" s="219">
        <v>347879343.58475596</v>
      </c>
      <c r="CX166" s="221">
        <v>4018694721.9700003</v>
      </c>
      <c r="CY166" s="33">
        <v>0</v>
      </c>
      <c r="CZ166" s="33">
        <v>0</v>
      </c>
      <c r="DA166" s="33">
        <v>0</v>
      </c>
      <c r="DB166" s="33">
        <v>0</v>
      </c>
      <c r="DC166" s="33">
        <v>0</v>
      </c>
      <c r="DD166" s="33">
        <v>0</v>
      </c>
      <c r="DE166" s="33">
        <v>0</v>
      </c>
    </row>
    <row r="167" spans="1:109" x14ac:dyDescent="0.35">
      <c r="A167">
        <v>2037</v>
      </c>
      <c r="B167" s="1">
        <v>50221</v>
      </c>
      <c r="C167" s="213">
        <v>546195136.20401394</v>
      </c>
      <c r="D167" s="214">
        <v>349918838.00255603</v>
      </c>
      <c r="E167" s="214">
        <v>196276298.20145792</v>
      </c>
      <c r="F167" s="191">
        <v>330758325.21549201</v>
      </c>
      <c r="G167" s="191">
        <v>179895466.41408801</v>
      </c>
      <c r="H167" s="191">
        <v>150862858.801404</v>
      </c>
      <c r="I167" s="214">
        <v>0</v>
      </c>
      <c r="J167" s="214">
        <v>0</v>
      </c>
      <c r="K167" s="214">
        <v>0</v>
      </c>
      <c r="L167" s="215">
        <v>0</v>
      </c>
      <c r="M167" s="215">
        <v>0</v>
      </c>
      <c r="N167" s="215">
        <v>0</v>
      </c>
      <c r="O167" s="193">
        <v>3890815.47011074</v>
      </c>
      <c r="P167" s="193">
        <v>2761869.5164422798</v>
      </c>
      <c r="Q167" s="193">
        <v>1128945.9536684602</v>
      </c>
      <c r="R167" s="216">
        <v>0</v>
      </c>
      <c r="S167" s="216">
        <v>0</v>
      </c>
      <c r="T167" s="216">
        <v>0</v>
      </c>
      <c r="U167" s="217">
        <v>0</v>
      </c>
      <c r="V167" s="217">
        <v>0</v>
      </c>
      <c r="W167" s="217">
        <v>0</v>
      </c>
      <c r="X167" s="214">
        <v>0</v>
      </c>
      <c r="Y167" s="214">
        <v>0</v>
      </c>
      <c r="Z167" s="214">
        <v>0</v>
      </c>
      <c r="AA167" s="218">
        <v>4056546.2888432257</v>
      </c>
      <c r="AB167" s="218">
        <v>213023.14049605333</v>
      </c>
      <c r="AC167" s="218">
        <v>3843523.1483471724</v>
      </c>
      <c r="AD167" s="193">
        <v>0</v>
      </c>
      <c r="AE167" s="193">
        <v>0</v>
      </c>
      <c r="AF167" s="193">
        <v>0</v>
      </c>
      <c r="AG167" s="214">
        <v>0</v>
      </c>
      <c r="AH167" s="214">
        <v>0</v>
      </c>
      <c r="AI167" s="214">
        <v>0</v>
      </c>
      <c r="AJ167" s="191">
        <v>0</v>
      </c>
      <c r="AK167" s="191">
        <v>0</v>
      </c>
      <c r="AL167" s="191">
        <v>0</v>
      </c>
      <c r="AM167" s="215">
        <v>0</v>
      </c>
      <c r="AN167" s="215">
        <v>0</v>
      </c>
      <c r="AO167" s="215">
        <v>0</v>
      </c>
      <c r="AP167" s="193">
        <v>0</v>
      </c>
      <c r="AQ167" s="193">
        <v>0</v>
      </c>
      <c r="AR167" s="193">
        <v>0</v>
      </c>
      <c r="AS167" s="216">
        <v>0</v>
      </c>
      <c r="AT167" s="216">
        <v>0</v>
      </c>
      <c r="AU167" s="216">
        <v>0</v>
      </c>
      <c r="AV167" s="217">
        <v>0</v>
      </c>
      <c r="AW167" s="217">
        <v>0</v>
      </c>
      <c r="AX167" s="217">
        <v>0</v>
      </c>
      <c r="AY167" s="214">
        <v>0</v>
      </c>
      <c r="AZ167" s="214">
        <v>0</v>
      </c>
      <c r="BA167" s="214">
        <v>0</v>
      </c>
      <c r="BB167" s="218">
        <v>0</v>
      </c>
      <c r="BC167" s="218">
        <v>0</v>
      </c>
      <c r="BD167" s="218">
        <v>0</v>
      </c>
      <c r="BE167" s="214">
        <v>0</v>
      </c>
      <c r="BF167" s="214">
        <v>0</v>
      </c>
      <c r="BG167" s="214">
        <v>0</v>
      </c>
      <c r="BH167" s="191">
        <v>0</v>
      </c>
      <c r="BI167" s="191">
        <v>0</v>
      </c>
      <c r="BJ167" s="191">
        <v>0</v>
      </c>
      <c r="BK167" s="215">
        <v>0</v>
      </c>
      <c r="BL167" s="215">
        <v>0</v>
      </c>
      <c r="BM167" s="215">
        <v>0</v>
      </c>
      <c r="BN167" s="193">
        <v>0</v>
      </c>
      <c r="BO167" s="193">
        <v>0</v>
      </c>
      <c r="BP167" s="193">
        <v>0</v>
      </c>
      <c r="BQ167" s="219">
        <v>884900823.17846</v>
      </c>
      <c r="BR167" s="219">
        <v>532789197.07358241</v>
      </c>
      <c r="BS167" s="219">
        <v>352111626.10487759</v>
      </c>
      <c r="BT167" s="216">
        <v>26542122.7611285</v>
      </c>
      <c r="BU167" s="216">
        <v>18269566.080279</v>
      </c>
      <c r="BV167" s="216">
        <v>8272556.6808495</v>
      </c>
      <c r="BW167" s="217">
        <v>11088068.013392</v>
      </c>
      <c r="BX167" s="217">
        <v>7732597.00868358</v>
      </c>
      <c r="BY167" s="217">
        <v>3355471.0047084196</v>
      </c>
      <c r="BZ167" s="214">
        <v>0</v>
      </c>
      <c r="CA167" s="214">
        <v>0</v>
      </c>
      <c r="CB167" s="214">
        <v>0</v>
      </c>
      <c r="CC167" s="214">
        <v>67945314.476564094</v>
      </c>
      <c r="CD167" s="214">
        <v>34220585.871069103</v>
      </c>
      <c r="CE167" s="214">
        <v>33724728.605494991</v>
      </c>
      <c r="CF167" s="214">
        <v>13271061.3805642</v>
      </c>
      <c r="CG167" s="214">
        <v>9134783.0401395001</v>
      </c>
      <c r="CH167" s="214">
        <v>4136278.3404246997</v>
      </c>
      <c r="CI167" s="219">
        <v>1003747389.8101088</v>
      </c>
      <c r="CJ167" s="219">
        <v>602146729.0737536</v>
      </c>
      <c r="CK167" s="219">
        <v>401600660.73635519</v>
      </c>
      <c r="CM167" s="221">
        <v>0</v>
      </c>
      <c r="CP167" s="219">
        <v>7947361.7589539662</v>
      </c>
      <c r="CQ167" s="219">
        <v>2974892.6569383331</v>
      </c>
      <c r="CR167" s="219">
        <v>4972469.1020156331</v>
      </c>
      <c r="CT167" s="219">
        <v>876953461.41950595</v>
      </c>
      <c r="CU167" s="219">
        <v>529814304.41664404</v>
      </c>
      <c r="CV167" s="219">
        <v>347139157.00286192</v>
      </c>
      <c r="CX167" s="221">
        <v>4023594786.46</v>
      </c>
      <c r="CY167" s="33">
        <v>0</v>
      </c>
      <c r="CZ167" s="33">
        <v>0</v>
      </c>
      <c r="DA167" s="33">
        <v>0</v>
      </c>
      <c r="DB167" s="33">
        <v>0</v>
      </c>
      <c r="DC167" s="33">
        <v>0</v>
      </c>
      <c r="DD167" s="33">
        <v>0</v>
      </c>
      <c r="DE167" s="33">
        <v>0</v>
      </c>
    </row>
    <row r="168" spans="1:109" x14ac:dyDescent="0.35">
      <c r="A168">
        <v>2037</v>
      </c>
      <c r="B168" s="1">
        <v>50252</v>
      </c>
      <c r="C168" s="213">
        <v>547396493.60592699</v>
      </c>
      <c r="D168" s="214">
        <v>351951010.31656402</v>
      </c>
      <c r="E168" s="214">
        <v>195445483.28936297</v>
      </c>
      <c r="F168" s="191">
        <v>331553279.180107</v>
      </c>
      <c r="G168" s="191">
        <v>180919303.85040399</v>
      </c>
      <c r="H168" s="191">
        <v>150633975.329703</v>
      </c>
      <c r="I168" s="214">
        <v>0</v>
      </c>
      <c r="J168" s="214">
        <v>0</v>
      </c>
      <c r="K168" s="214">
        <v>0</v>
      </c>
      <c r="L168" s="215">
        <v>0</v>
      </c>
      <c r="M168" s="215">
        <v>0</v>
      </c>
      <c r="N168" s="215">
        <v>0</v>
      </c>
      <c r="O168" s="193">
        <v>3838461.4458690998</v>
      </c>
      <c r="P168" s="193">
        <v>2761869.5164422798</v>
      </c>
      <c r="Q168" s="193">
        <v>1076591.92942682</v>
      </c>
      <c r="R168" s="216">
        <v>0</v>
      </c>
      <c r="S168" s="216">
        <v>0</v>
      </c>
      <c r="T168" s="216">
        <v>0</v>
      </c>
      <c r="U168" s="217">
        <v>0</v>
      </c>
      <c r="V168" s="217">
        <v>0</v>
      </c>
      <c r="W168" s="217">
        <v>0</v>
      </c>
      <c r="X168" s="214">
        <v>0</v>
      </c>
      <c r="Y168" s="214">
        <v>0</v>
      </c>
      <c r="Z168" s="214">
        <v>0</v>
      </c>
      <c r="AA168" s="218">
        <v>3938133.130368364</v>
      </c>
      <c r="AB168" s="218">
        <v>213282.88332149904</v>
      </c>
      <c r="AC168" s="218">
        <v>3724850.2470468651</v>
      </c>
      <c r="AD168" s="193">
        <v>0</v>
      </c>
      <c r="AE168" s="193">
        <v>0</v>
      </c>
      <c r="AF168" s="193">
        <v>0</v>
      </c>
      <c r="AG168" s="214">
        <v>0</v>
      </c>
      <c r="AH168" s="214">
        <v>0</v>
      </c>
      <c r="AI168" s="214">
        <v>0</v>
      </c>
      <c r="AJ168" s="191">
        <v>0</v>
      </c>
      <c r="AK168" s="191">
        <v>0</v>
      </c>
      <c r="AL168" s="191">
        <v>0</v>
      </c>
      <c r="AM168" s="215">
        <v>0</v>
      </c>
      <c r="AN168" s="215">
        <v>0</v>
      </c>
      <c r="AO168" s="215">
        <v>0</v>
      </c>
      <c r="AP168" s="193">
        <v>0</v>
      </c>
      <c r="AQ168" s="193">
        <v>0</v>
      </c>
      <c r="AR168" s="193">
        <v>0</v>
      </c>
      <c r="AS168" s="216">
        <v>0</v>
      </c>
      <c r="AT168" s="216">
        <v>0</v>
      </c>
      <c r="AU168" s="216">
        <v>0</v>
      </c>
      <c r="AV168" s="217">
        <v>0</v>
      </c>
      <c r="AW168" s="217">
        <v>0</v>
      </c>
      <c r="AX168" s="217">
        <v>0</v>
      </c>
      <c r="AY168" s="214">
        <v>0</v>
      </c>
      <c r="AZ168" s="214">
        <v>0</v>
      </c>
      <c r="BA168" s="214">
        <v>0</v>
      </c>
      <c r="BB168" s="218">
        <v>0</v>
      </c>
      <c r="BC168" s="218">
        <v>0</v>
      </c>
      <c r="BD168" s="218">
        <v>0</v>
      </c>
      <c r="BE168" s="214">
        <v>0</v>
      </c>
      <c r="BF168" s="214">
        <v>0</v>
      </c>
      <c r="BG168" s="214">
        <v>0</v>
      </c>
      <c r="BH168" s="191">
        <v>0</v>
      </c>
      <c r="BI168" s="191">
        <v>0</v>
      </c>
      <c r="BJ168" s="191">
        <v>0</v>
      </c>
      <c r="BK168" s="215">
        <v>0</v>
      </c>
      <c r="BL168" s="215">
        <v>0</v>
      </c>
      <c r="BM168" s="215">
        <v>0</v>
      </c>
      <c r="BN168" s="193">
        <v>0</v>
      </c>
      <c r="BO168" s="193">
        <v>0</v>
      </c>
      <c r="BP168" s="193">
        <v>0</v>
      </c>
      <c r="BQ168" s="219">
        <v>886726367.36227143</v>
      </c>
      <c r="BR168" s="219">
        <v>535845466.56673181</v>
      </c>
      <c r="BS168" s="219">
        <v>350880900.79553974</v>
      </c>
      <c r="BT168" s="216">
        <v>0</v>
      </c>
      <c r="BU168" s="216">
        <v>0</v>
      </c>
      <c r="BV168" s="216">
        <v>0</v>
      </c>
      <c r="BW168" s="217">
        <v>0</v>
      </c>
      <c r="BX168" s="217">
        <v>0</v>
      </c>
      <c r="BY168" s="217">
        <v>0</v>
      </c>
      <c r="BZ168" s="214">
        <v>0</v>
      </c>
      <c r="CA168" s="214">
        <v>0</v>
      </c>
      <c r="CB168" s="214">
        <v>0</v>
      </c>
      <c r="CC168" s="214">
        <v>0</v>
      </c>
      <c r="CD168" s="214">
        <v>0</v>
      </c>
      <c r="CE168" s="214">
        <v>0</v>
      </c>
      <c r="CF168" s="214">
        <v>0</v>
      </c>
      <c r="CG168" s="214">
        <v>0</v>
      </c>
      <c r="CH168" s="214">
        <v>0</v>
      </c>
      <c r="CI168" s="219">
        <v>886726367.36227143</v>
      </c>
      <c r="CJ168" s="219">
        <v>535845466.56673181</v>
      </c>
      <c r="CK168" s="219">
        <v>350880900.79553974</v>
      </c>
      <c r="CM168" s="221">
        <v>0</v>
      </c>
      <c r="CP168" s="219">
        <v>7776594.5762374643</v>
      </c>
      <c r="CQ168" s="219">
        <v>2975152.3997637788</v>
      </c>
      <c r="CR168" s="219">
        <v>4801442.1764736846</v>
      </c>
      <c r="CT168" s="219">
        <v>878949772.78603399</v>
      </c>
      <c r="CU168" s="219">
        <v>532870314.16696799</v>
      </c>
      <c r="CV168" s="219">
        <v>346079458.619066</v>
      </c>
      <c r="CX168" s="221">
        <v>3959143293.6099997</v>
      </c>
      <c r="CY168" s="33">
        <v>0</v>
      </c>
      <c r="CZ168" s="33">
        <v>0</v>
      </c>
      <c r="DA168" s="33">
        <v>0</v>
      </c>
      <c r="DB168" s="33">
        <v>0</v>
      </c>
      <c r="DC168" s="33">
        <v>0</v>
      </c>
      <c r="DD168" s="33">
        <v>0</v>
      </c>
      <c r="DE168" s="33">
        <v>0</v>
      </c>
    </row>
    <row r="169" spans="1:109" x14ac:dyDescent="0.35">
      <c r="A169">
        <v>2037</v>
      </c>
      <c r="B169" s="1">
        <v>50283</v>
      </c>
      <c r="C169" s="213">
        <v>548754781.132056</v>
      </c>
      <c r="D169" s="214">
        <v>353994984.57980299</v>
      </c>
      <c r="E169" s="214">
        <v>194759796.55225301</v>
      </c>
      <c r="F169" s="191">
        <v>332386604.11443102</v>
      </c>
      <c r="G169" s="191">
        <v>181985495.66982701</v>
      </c>
      <c r="H169" s="191">
        <v>150401108.44460401</v>
      </c>
      <c r="I169" s="214">
        <v>0</v>
      </c>
      <c r="J169" s="214">
        <v>0</v>
      </c>
      <c r="K169" s="214">
        <v>0</v>
      </c>
      <c r="L169" s="215">
        <v>0</v>
      </c>
      <c r="M169" s="215">
        <v>0</v>
      </c>
      <c r="N169" s="215">
        <v>0</v>
      </c>
      <c r="O169" s="193">
        <v>3929039.0479548499</v>
      </c>
      <c r="P169" s="193">
        <v>2761869.5164422798</v>
      </c>
      <c r="Q169" s="193">
        <v>1167169.5315125701</v>
      </c>
      <c r="R169" s="216">
        <v>0</v>
      </c>
      <c r="S169" s="216">
        <v>0</v>
      </c>
      <c r="T169" s="216">
        <v>0</v>
      </c>
      <c r="U169" s="217">
        <v>0</v>
      </c>
      <c r="V169" s="217">
        <v>0</v>
      </c>
      <c r="W169" s="217">
        <v>0</v>
      </c>
      <c r="X169" s="214">
        <v>0</v>
      </c>
      <c r="Y169" s="214">
        <v>0</v>
      </c>
      <c r="Z169" s="214">
        <v>0</v>
      </c>
      <c r="AA169" s="218">
        <v>4069357.0643870817</v>
      </c>
      <c r="AB169" s="218">
        <v>213542.94285593455</v>
      </c>
      <c r="AC169" s="218">
        <v>3855814.121531147</v>
      </c>
      <c r="AD169" s="193">
        <v>0</v>
      </c>
      <c r="AE169" s="193">
        <v>0</v>
      </c>
      <c r="AF169" s="193">
        <v>0</v>
      </c>
      <c r="AG169" s="214">
        <v>0</v>
      </c>
      <c r="AH169" s="214">
        <v>0</v>
      </c>
      <c r="AI169" s="214">
        <v>0</v>
      </c>
      <c r="AJ169" s="191">
        <v>0</v>
      </c>
      <c r="AK169" s="191">
        <v>0</v>
      </c>
      <c r="AL169" s="191">
        <v>0</v>
      </c>
      <c r="AM169" s="215">
        <v>0</v>
      </c>
      <c r="AN169" s="215">
        <v>0</v>
      </c>
      <c r="AO169" s="215">
        <v>0</v>
      </c>
      <c r="AP169" s="193">
        <v>0</v>
      </c>
      <c r="AQ169" s="193">
        <v>0</v>
      </c>
      <c r="AR169" s="193">
        <v>0</v>
      </c>
      <c r="AS169" s="216">
        <v>0</v>
      </c>
      <c r="AT169" s="216">
        <v>0</v>
      </c>
      <c r="AU169" s="216">
        <v>0</v>
      </c>
      <c r="AV169" s="217">
        <v>8347265.5992598701</v>
      </c>
      <c r="AW169" s="217">
        <v>7630894.1843887502</v>
      </c>
      <c r="AX169" s="217">
        <v>716371.41487111989</v>
      </c>
      <c r="AY169" s="214">
        <v>0</v>
      </c>
      <c r="AZ169" s="214">
        <v>0</v>
      </c>
      <c r="BA169" s="214">
        <v>0</v>
      </c>
      <c r="BB169" s="218">
        <v>0</v>
      </c>
      <c r="BC169" s="218">
        <v>0</v>
      </c>
      <c r="BD169" s="218">
        <v>0</v>
      </c>
      <c r="BE169" s="214">
        <v>0</v>
      </c>
      <c r="BF169" s="214">
        <v>0</v>
      </c>
      <c r="BG169" s="214">
        <v>0</v>
      </c>
      <c r="BH169" s="191">
        <v>0</v>
      </c>
      <c r="BI169" s="191">
        <v>0</v>
      </c>
      <c r="BJ169" s="191">
        <v>0</v>
      </c>
      <c r="BK169" s="215">
        <v>0</v>
      </c>
      <c r="BL169" s="215">
        <v>0</v>
      </c>
      <c r="BM169" s="215">
        <v>0</v>
      </c>
      <c r="BN169" s="193">
        <v>97022429.457918406</v>
      </c>
      <c r="BO169" s="193">
        <v>68244712.754800007</v>
      </c>
      <c r="BP169" s="193">
        <v>28777716.703118399</v>
      </c>
      <c r="BQ169" s="219">
        <v>994509476.41600716</v>
      </c>
      <c r="BR169" s="219">
        <v>614831499.64811695</v>
      </c>
      <c r="BS169" s="219">
        <v>379677976.76789021</v>
      </c>
      <c r="BT169" s="216">
        <v>0</v>
      </c>
      <c r="BU169" s="216">
        <v>0</v>
      </c>
      <c r="BV169" s="216">
        <v>0</v>
      </c>
      <c r="BW169" s="217">
        <v>0</v>
      </c>
      <c r="BX169" s="217">
        <v>0</v>
      </c>
      <c r="BY169" s="217">
        <v>0</v>
      </c>
      <c r="BZ169" s="214">
        <v>0</v>
      </c>
      <c r="CA169" s="214">
        <v>0</v>
      </c>
      <c r="CB169" s="214">
        <v>0</v>
      </c>
      <c r="CC169" s="214">
        <v>0</v>
      </c>
      <c r="CD169" s="214">
        <v>0</v>
      </c>
      <c r="CE169" s="214">
        <v>0</v>
      </c>
      <c r="CF169" s="214">
        <v>0</v>
      </c>
      <c r="CG169" s="214">
        <v>0</v>
      </c>
      <c r="CH169" s="214">
        <v>0</v>
      </c>
      <c r="CI169" s="219">
        <v>994509476.41600716</v>
      </c>
      <c r="CJ169" s="219">
        <v>614831499.64811695</v>
      </c>
      <c r="CK169" s="219">
        <v>379677976.76789021</v>
      </c>
      <c r="CM169" s="221">
        <v>0</v>
      </c>
      <c r="CP169" s="219">
        <v>7998396.1123419311</v>
      </c>
      <c r="CQ169" s="219">
        <v>2975412.4592982144</v>
      </c>
      <c r="CR169" s="219">
        <v>5022983.6530437171</v>
      </c>
      <c r="CT169" s="219">
        <v>986511080.30366528</v>
      </c>
      <c r="CU169" s="219">
        <v>611856087.18881869</v>
      </c>
      <c r="CV169" s="219">
        <v>374654993.11484653</v>
      </c>
      <c r="CX169" s="221">
        <v>3963970746.0500002</v>
      </c>
      <c r="CY169" s="33">
        <v>0</v>
      </c>
      <c r="CZ169" s="33">
        <v>0</v>
      </c>
      <c r="DA169" s="33">
        <v>0</v>
      </c>
      <c r="DB169" s="33">
        <v>0</v>
      </c>
      <c r="DC169" s="33">
        <v>0</v>
      </c>
      <c r="DD169" s="33">
        <v>0</v>
      </c>
      <c r="DE169" s="33">
        <v>0</v>
      </c>
    </row>
    <row r="170" spans="1:109" x14ac:dyDescent="0.35">
      <c r="A170">
        <v>2037</v>
      </c>
      <c r="B170" s="1">
        <v>50313</v>
      </c>
      <c r="C170" s="213">
        <v>550271885.04338598</v>
      </c>
      <c r="D170" s="214">
        <v>356050829.33247602</v>
      </c>
      <c r="E170" s="214">
        <v>194221055.71090996</v>
      </c>
      <c r="F170" s="191">
        <v>333185431.88561499</v>
      </c>
      <c r="G170" s="191">
        <v>183021325.068189</v>
      </c>
      <c r="H170" s="191">
        <v>150164106.817426</v>
      </c>
      <c r="I170" s="214">
        <v>0</v>
      </c>
      <c r="J170" s="214">
        <v>0</v>
      </c>
      <c r="K170" s="214">
        <v>0</v>
      </c>
      <c r="L170" s="215">
        <v>0</v>
      </c>
      <c r="M170" s="215">
        <v>0</v>
      </c>
      <c r="N170" s="215">
        <v>0</v>
      </c>
      <c r="O170" s="193">
        <v>3771869.7467956301</v>
      </c>
      <c r="P170" s="193">
        <v>2761869.5164422798</v>
      </c>
      <c r="Q170" s="193">
        <v>1010000.2303533503</v>
      </c>
      <c r="R170" s="216">
        <v>0</v>
      </c>
      <c r="S170" s="216">
        <v>0</v>
      </c>
      <c r="T170" s="216">
        <v>0</v>
      </c>
      <c r="U170" s="217">
        <v>0</v>
      </c>
      <c r="V170" s="217">
        <v>0</v>
      </c>
      <c r="W170" s="217">
        <v>0</v>
      </c>
      <c r="X170" s="214">
        <v>0</v>
      </c>
      <c r="Y170" s="214">
        <v>0</v>
      </c>
      <c r="Z170" s="214">
        <v>0</v>
      </c>
      <c r="AA170" s="218">
        <v>4077861.6592685231</v>
      </c>
      <c r="AB170" s="218">
        <v>213803.31948546946</v>
      </c>
      <c r="AC170" s="218">
        <v>3864058.3397830538</v>
      </c>
      <c r="AD170" s="193">
        <v>49424825.1591876</v>
      </c>
      <c r="AE170" s="193">
        <v>42785112.532826997</v>
      </c>
      <c r="AF170" s="193">
        <v>6639712.6263606027</v>
      </c>
      <c r="AG170" s="214">
        <v>0</v>
      </c>
      <c r="AH170" s="214">
        <v>0</v>
      </c>
      <c r="AI170" s="214">
        <v>0</v>
      </c>
      <c r="AJ170" s="191">
        <v>0</v>
      </c>
      <c r="AK170" s="191">
        <v>0</v>
      </c>
      <c r="AL170" s="191">
        <v>0</v>
      </c>
      <c r="AM170" s="215">
        <v>0</v>
      </c>
      <c r="AN170" s="215">
        <v>0</v>
      </c>
      <c r="AO170" s="215">
        <v>0</v>
      </c>
      <c r="AP170" s="193">
        <v>0</v>
      </c>
      <c r="AQ170" s="193">
        <v>0</v>
      </c>
      <c r="AR170" s="193">
        <v>0</v>
      </c>
      <c r="AS170" s="216">
        <v>0</v>
      </c>
      <c r="AT170" s="216">
        <v>0</v>
      </c>
      <c r="AU170" s="216">
        <v>0</v>
      </c>
      <c r="AV170" s="217">
        <v>0</v>
      </c>
      <c r="AW170" s="217">
        <v>0</v>
      </c>
      <c r="AX170" s="217">
        <v>0</v>
      </c>
      <c r="AY170" s="214">
        <v>0</v>
      </c>
      <c r="AZ170" s="214">
        <v>0</v>
      </c>
      <c r="BA170" s="214">
        <v>0</v>
      </c>
      <c r="BB170" s="218">
        <v>0</v>
      </c>
      <c r="BC170" s="218">
        <v>0</v>
      </c>
      <c r="BD170" s="218">
        <v>0</v>
      </c>
      <c r="BE170" s="214">
        <v>0</v>
      </c>
      <c r="BF170" s="214">
        <v>0</v>
      </c>
      <c r="BG170" s="214">
        <v>0</v>
      </c>
      <c r="BH170" s="191">
        <v>0</v>
      </c>
      <c r="BI170" s="191">
        <v>0</v>
      </c>
      <c r="BJ170" s="191">
        <v>0</v>
      </c>
      <c r="BK170" s="215">
        <v>0</v>
      </c>
      <c r="BL170" s="215">
        <v>0</v>
      </c>
      <c r="BM170" s="215">
        <v>0</v>
      </c>
      <c r="BN170" s="193">
        <v>0</v>
      </c>
      <c r="BO170" s="193">
        <v>0</v>
      </c>
      <c r="BP170" s="193">
        <v>0</v>
      </c>
      <c r="BQ170" s="219">
        <v>940731873.49425268</v>
      </c>
      <c r="BR170" s="219">
        <v>584832939.76941979</v>
      </c>
      <c r="BS170" s="219">
        <v>355898933.72483295</v>
      </c>
      <c r="BT170" s="216">
        <v>0</v>
      </c>
      <c r="BU170" s="216">
        <v>0</v>
      </c>
      <c r="BV170" s="216">
        <v>0</v>
      </c>
      <c r="BW170" s="217">
        <v>0</v>
      </c>
      <c r="BX170" s="217">
        <v>0</v>
      </c>
      <c r="BY170" s="217">
        <v>0</v>
      </c>
      <c r="BZ170" s="214">
        <v>0</v>
      </c>
      <c r="CA170" s="214">
        <v>0</v>
      </c>
      <c r="CB170" s="214">
        <v>0</v>
      </c>
      <c r="CC170" s="214">
        <v>0</v>
      </c>
      <c r="CD170" s="214">
        <v>0</v>
      </c>
      <c r="CE170" s="214">
        <v>0</v>
      </c>
      <c r="CF170" s="214">
        <v>0</v>
      </c>
      <c r="CG170" s="214">
        <v>0</v>
      </c>
      <c r="CH170" s="214">
        <v>0</v>
      </c>
      <c r="CI170" s="219">
        <v>940731873.49425268</v>
      </c>
      <c r="CJ170" s="219">
        <v>584832939.76941979</v>
      </c>
      <c r="CK170" s="219">
        <v>355898933.72483295</v>
      </c>
      <c r="CM170" s="221">
        <v>0</v>
      </c>
      <c r="CP170" s="219">
        <v>57274556.565251753</v>
      </c>
      <c r="CQ170" s="219">
        <v>45760785.368754745</v>
      </c>
      <c r="CR170" s="219">
        <v>11513771.196497006</v>
      </c>
      <c r="CT170" s="219">
        <v>883457316.92900097</v>
      </c>
      <c r="CU170" s="219">
        <v>539072154.40066504</v>
      </c>
      <c r="CV170" s="219">
        <v>344385162.52833593</v>
      </c>
      <c r="CX170" s="221">
        <v>3900559371.8399997</v>
      </c>
      <c r="CY170" s="33">
        <v>0</v>
      </c>
      <c r="CZ170" s="33">
        <v>0</v>
      </c>
      <c r="DA170" s="33">
        <v>0</v>
      </c>
      <c r="DB170" s="33">
        <v>0</v>
      </c>
      <c r="DC170" s="33">
        <v>0</v>
      </c>
      <c r="DD170" s="33">
        <v>0</v>
      </c>
      <c r="DE170" s="33">
        <v>0</v>
      </c>
    </row>
    <row r="171" spans="1:109" x14ac:dyDescent="0.35">
      <c r="A171">
        <v>2037</v>
      </c>
      <c r="B171" s="1">
        <v>50344</v>
      </c>
      <c r="C171" s="213">
        <v>551481556.186203</v>
      </c>
      <c r="D171" s="214">
        <v>358118613.51314998</v>
      </c>
      <c r="E171" s="214">
        <v>193362942.67305303</v>
      </c>
      <c r="F171" s="191">
        <v>333986021.43479103</v>
      </c>
      <c r="G171" s="191">
        <v>184062959.70110899</v>
      </c>
      <c r="H171" s="191">
        <v>149923061.73368204</v>
      </c>
      <c r="I171" s="214">
        <v>0</v>
      </c>
      <c r="J171" s="214">
        <v>0</v>
      </c>
      <c r="K171" s="214">
        <v>0</v>
      </c>
      <c r="L171" s="215">
        <v>0</v>
      </c>
      <c r="M171" s="215">
        <v>0</v>
      </c>
      <c r="N171" s="215">
        <v>0</v>
      </c>
      <c r="O171" s="193">
        <v>3790964.7431002702</v>
      </c>
      <c r="P171" s="193">
        <v>2761869.5164422798</v>
      </c>
      <c r="Q171" s="193">
        <v>1029095.2266579904</v>
      </c>
      <c r="R171" s="216">
        <v>0</v>
      </c>
      <c r="S171" s="216">
        <v>0</v>
      </c>
      <c r="T171" s="216">
        <v>0</v>
      </c>
      <c r="U171" s="217">
        <v>0</v>
      </c>
      <c r="V171" s="217">
        <v>0</v>
      </c>
      <c r="W171" s="217">
        <v>0</v>
      </c>
      <c r="X171" s="214">
        <v>0</v>
      </c>
      <c r="Y171" s="214">
        <v>0</v>
      </c>
      <c r="Z171" s="214">
        <v>0</v>
      </c>
      <c r="AA171" s="218">
        <v>3961770.8113133344</v>
      </c>
      <c r="AB171" s="218">
        <v>214064.01359677274</v>
      </c>
      <c r="AC171" s="218">
        <v>3747706.7977165617</v>
      </c>
      <c r="AD171" s="193">
        <v>0</v>
      </c>
      <c r="AE171" s="193">
        <v>0</v>
      </c>
      <c r="AF171" s="193">
        <v>0</v>
      </c>
      <c r="AG171" s="214">
        <v>0</v>
      </c>
      <c r="AH171" s="214">
        <v>0</v>
      </c>
      <c r="AI171" s="214">
        <v>0</v>
      </c>
      <c r="AJ171" s="191">
        <v>0</v>
      </c>
      <c r="AK171" s="191">
        <v>0</v>
      </c>
      <c r="AL171" s="191">
        <v>0</v>
      </c>
      <c r="AM171" s="215">
        <v>0</v>
      </c>
      <c r="AN171" s="215">
        <v>0</v>
      </c>
      <c r="AO171" s="215">
        <v>0</v>
      </c>
      <c r="AP171" s="193">
        <v>0</v>
      </c>
      <c r="AQ171" s="193">
        <v>0</v>
      </c>
      <c r="AR171" s="193">
        <v>0</v>
      </c>
      <c r="AS171" s="216">
        <v>0</v>
      </c>
      <c r="AT171" s="216">
        <v>0</v>
      </c>
      <c r="AU171" s="216">
        <v>0</v>
      </c>
      <c r="AV171" s="217">
        <v>0</v>
      </c>
      <c r="AW171" s="217">
        <v>0</v>
      </c>
      <c r="AX171" s="217">
        <v>0</v>
      </c>
      <c r="AY171" s="214">
        <v>0</v>
      </c>
      <c r="AZ171" s="214">
        <v>0</v>
      </c>
      <c r="BA171" s="214">
        <v>0</v>
      </c>
      <c r="BB171" s="218">
        <v>12145302.539875699</v>
      </c>
      <c r="BC171" s="218">
        <v>9179417.3926574998</v>
      </c>
      <c r="BD171" s="218">
        <v>2965885.1472181994</v>
      </c>
      <c r="BE171" s="214">
        <v>0</v>
      </c>
      <c r="BF171" s="214">
        <v>0</v>
      </c>
      <c r="BG171" s="214">
        <v>0</v>
      </c>
      <c r="BH171" s="191">
        <v>0</v>
      </c>
      <c r="BI171" s="191">
        <v>0</v>
      </c>
      <c r="BJ171" s="191">
        <v>0</v>
      </c>
      <c r="BK171" s="215">
        <v>0</v>
      </c>
      <c r="BL171" s="215">
        <v>0</v>
      </c>
      <c r="BM171" s="215">
        <v>0</v>
      </c>
      <c r="BN171" s="193">
        <v>0</v>
      </c>
      <c r="BO171" s="193">
        <v>0</v>
      </c>
      <c r="BP171" s="193">
        <v>0</v>
      </c>
      <c r="BQ171" s="219">
        <v>905365615.71528351</v>
      </c>
      <c r="BR171" s="219">
        <v>554336924.1369555</v>
      </c>
      <c r="BS171" s="219">
        <v>351028691.57832783</v>
      </c>
      <c r="BT171" s="216">
        <v>0</v>
      </c>
      <c r="BU171" s="216">
        <v>0</v>
      </c>
      <c r="BV171" s="216">
        <v>0</v>
      </c>
      <c r="BW171" s="217">
        <v>0</v>
      </c>
      <c r="BX171" s="217">
        <v>0</v>
      </c>
      <c r="BY171" s="217">
        <v>0</v>
      </c>
      <c r="BZ171" s="214">
        <v>0</v>
      </c>
      <c r="CA171" s="214">
        <v>0</v>
      </c>
      <c r="CB171" s="214">
        <v>0</v>
      </c>
      <c r="CC171" s="214">
        <v>0</v>
      </c>
      <c r="CD171" s="214">
        <v>0</v>
      </c>
      <c r="CE171" s="214">
        <v>0</v>
      </c>
      <c r="CF171" s="214">
        <v>0</v>
      </c>
      <c r="CG171" s="214">
        <v>0</v>
      </c>
      <c r="CH171" s="214">
        <v>0</v>
      </c>
      <c r="CI171" s="219">
        <v>905365615.71528351</v>
      </c>
      <c r="CJ171" s="219">
        <v>554336924.1369555</v>
      </c>
      <c r="CK171" s="219">
        <v>351028691.57832783</v>
      </c>
      <c r="CM171" s="221">
        <v>0</v>
      </c>
      <c r="CP171" s="219">
        <v>7752735.5544136046</v>
      </c>
      <c r="CQ171" s="219">
        <v>2975933.5300390525</v>
      </c>
      <c r="CR171" s="219">
        <v>4776802.0243745521</v>
      </c>
      <c r="CT171" s="219">
        <v>897612880.16086984</v>
      </c>
      <c r="CU171" s="219">
        <v>551360990.60691643</v>
      </c>
      <c r="CV171" s="219">
        <v>346251889.55395329</v>
      </c>
      <c r="CX171" s="221">
        <v>3905315391.8200006</v>
      </c>
      <c r="CY171" s="33">
        <v>0</v>
      </c>
      <c r="CZ171" s="33">
        <v>0</v>
      </c>
      <c r="DA171" s="33">
        <v>0</v>
      </c>
      <c r="DB171" s="33">
        <v>0</v>
      </c>
      <c r="DC171" s="33">
        <v>0</v>
      </c>
      <c r="DD171" s="33">
        <v>0</v>
      </c>
      <c r="DE171" s="33">
        <v>0</v>
      </c>
    </row>
    <row r="172" spans="1:109" x14ac:dyDescent="0.35">
      <c r="A172">
        <v>2037</v>
      </c>
      <c r="B172" s="1">
        <v>50374</v>
      </c>
      <c r="C172" s="213">
        <v>553006746.00896096</v>
      </c>
      <c r="D172" s="214">
        <v>360198406.46073502</v>
      </c>
      <c r="E172" s="214">
        <v>192808339.54822594</v>
      </c>
      <c r="F172" s="191">
        <v>334825268.94440502</v>
      </c>
      <c r="G172" s="191">
        <v>185147325.09627199</v>
      </c>
      <c r="H172" s="191">
        <v>149677943.84813303</v>
      </c>
      <c r="I172" s="214">
        <v>0</v>
      </c>
      <c r="J172" s="214">
        <v>0</v>
      </c>
      <c r="K172" s="214">
        <v>0</v>
      </c>
      <c r="L172" s="215">
        <v>0</v>
      </c>
      <c r="M172" s="215">
        <v>0</v>
      </c>
      <c r="N172" s="215">
        <v>0</v>
      </c>
      <c r="O172" s="193">
        <v>3842889.5308329798</v>
      </c>
      <c r="P172" s="193">
        <v>2761869.5164422798</v>
      </c>
      <c r="Q172" s="193">
        <v>1081020.0143907</v>
      </c>
      <c r="R172" s="216">
        <v>0</v>
      </c>
      <c r="S172" s="216">
        <v>0</v>
      </c>
      <c r="T172" s="216">
        <v>0</v>
      </c>
      <c r="U172" s="217">
        <v>0</v>
      </c>
      <c r="V172" s="217">
        <v>0</v>
      </c>
      <c r="W172" s="217">
        <v>0</v>
      </c>
      <c r="X172" s="214">
        <v>51110117.133626901</v>
      </c>
      <c r="Y172" s="214">
        <v>43614007.235673703</v>
      </c>
      <c r="Z172" s="214">
        <v>7496109.8979531974</v>
      </c>
      <c r="AA172" s="218">
        <v>4095349.13813012</v>
      </c>
      <c r="AB172" s="218">
        <v>214325.02557693236</v>
      </c>
      <c r="AC172" s="218">
        <v>3881024.1125531876</v>
      </c>
      <c r="AD172" s="193">
        <v>0</v>
      </c>
      <c r="AE172" s="193">
        <v>0</v>
      </c>
      <c r="AF172" s="193">
        <v>0</v>
      </c>
      <c r="AG172" s="214">
        <v>0</v>
      </c>
      <c r="AH172" s="214">
        <v>0</v>
      </c>
      <c r="AI172" s="214">
        <v>0</v>
      </c>
      <c r="AJ172" s="191">
        <v>0</v>
      </c>
      <c r="AK172" s="191">
        <v>0</v>
      </c>
      <c r="AL172" s="191">
        <v>0</v>
      </c>
      <c r="AM172" s="215">
        <v>0</v>
      </c>
      <c r="AN172" s="215">
        <v>0</v>
      </c>
      <c r="AO172" s="215">
        <v>0</v>
      </c>
      <c r="AP172" s="193">
        <v>0</v>
      </c>
      <c r="AQ172" s="193">
        <v>0</v>
      </c>
      <c r="AR172" s="193">
        <v>0</v>
      </c>
      <c r="AS172" s="216">
        <v>0</v>
      </c>
      <c r="AT172" s="216">
        <v>0</v>
      </c>
      <c r="AU172" s="216">
        <v>0</v>
      </c>
      <c r="AV172" s="217">
        <v>0</v>
      </c>
      <c r="AW172" s="217">
        <v>0</v>
      </c>
      <c r="AX172" s="217">
        <v>0</v>
      </c>
      <c r="AY172" s="214">
        <v>0</v>
      </c>
      <c r="AZ172" s="214">
        <v>0</v>
      </c>
      <c r="BA172" s="214">
        <v>0</v>
      </c>
      <c r="BB172" s="218">
        <v>0</v>
      </c>
      <c r="BC172" s="218">
        <v>0</v>
      </c>
      <c r="BD172" s="218">
        <v>0</v>
      </c>
      <c r="BE172" s="214">
        <v>0</v>
      </c>
      <c r="BF172" s="214">
        <v>0</v>
      </c>
      <c r="BG172" s="214">
        <v>0</v>
      </c>
      <c r="BH172" s="191">
        <v>0</v>
      </c>
      <c r="BI172" s="191">
        <v>0</v>
      </c>
      <c r="BJ172" s="191">
        <v>0</v>
      </c>
      <c r="BK172" s="215">
        <v>0</v>
      </c>
      <c r="BL172" s="215">
        <v>0</v>
      </c>
      <c r="BM172" s="215">
        <v>0</v>
      </c>
      <c r="BN172" s="193">
        <v>0</v>
      </c>
      <c r="BO172" s="193">
        <v>0</v>
      </c>
      <c r="BP172" s="193">
        <v>0</v>
      </c>
      <c r="BQ172" s="219">
        <v>946880370.75595605</v>
      </c>
      <c r="BR172" s="219">
        <v>591935933.33469999</v>
      </c>
      <c r="BS172" s="219">
        <v>354944437.42125607</v>
      </c>
      <c r="BT172" s="216">
        <v>0</v>
      </c>
      <c r="BU172" s="216">
        <v>0</v>
      </c>
      <c r="BV172" s="216">
        <v>0</v>
      </c>
      <c r="BW172" s="217">
        <v>0</v>
      </c>
      <c r="BX172" s="217">
        <v>0</v>
      </c>
      <c r="BY172" s="217">
        <v>0</v>
      </c>
      <c r="BZ172" s="214">
        <v>0</v>
      </c>
      <c r="CA172" s="214">
        <v>0</v>
      </c>
      <c r="CB172" s="214">
        <v>0</v>
      </c>
      <c r="CC172" s="214">
        <v>0</v>
      </c>
      <c r="CD172" s="214">
        <v>0</v>
      </c>
      <c r="CE172" s="214">
        <v>0</v>
      </c>
      <c r="CF172" s="214">
        <v>0</v>
      </c>
      <c r="CG172" s="214">
        <v>0</v>
      </c>
      <c r="CH172" s="214">
        <v>0</v>
      </c>
      <c r="CI172" s="219">
        <v>946880370.75595605</v>
      </c>
      <c r="CJ172" s="219">
        <v>591935933.33469999</v>
      </c>
      <c r="CK172" s="219">
        <v>354944437.42125607</v>
      </c>
      <c r="CM172" s="221">
        <v>0</v>
      </c>
      <c r="CP172" s="219">
        <v>59048355.802590005</v>
      </c>
      <c r="CQ172" s="219">
        <v>46590201.777692914</v>
      </c>
      <c r="CR172" s="219">
        <v>12458154.024897084</v>
      </c>
      <c r="CT172" s="219">
        <v>887832014.95336604</v>
      </c>
      <c r="CU172" s="219">
        <v>545345731.55700707</v>
      </c>
      <c r="CV172" s="219">
        <v>342486283.39635897</v>
      </c>
      <c r="CX172" s="221">
        <v>3900897793.4800005</v>
      </c>
      <c r="CY172" s="33">
        <v>0</v>
      </c>
      <c r="CZ172" s="33">
        <v>0</v>
      </c>
      <c r="DA172" s="33">
        <v>0</v>
      </c>
      <c r="DB172" s="33">
        <v>0</v>
      </c>
      <c r="DC172" s="33">
        <v>0</v>
      </c>
      <c r="DD172" s="33">
        <v>0</v>
      </c>
      <c r="DE172" s="33">
        <v>0</v>
      </c>
    </row>
    <row r="173" spans="1:109" x14ac:dyDescent="0.35">
      <c r="A173">
        <v>2037</v>
      </c>
      <c r="B173" s="1">
        <v>50405</v>
      </c>
      <c r="C173" s="213">
        <v>554221989.22462702</v>
      </c>
      <c r="D173" s="214">
        <v>362290277.91693097</v>
      </c>
      <c r="E173" s="214">
        <v>191931711.30769604</v>
      </c>
      <c r="F173" s="191">
        <v>335629755.29824197</v>
      </c>
      <c r="G173" s="191">
        <v>186201154.94338799</v>
      </c>
      <c r="H173" s="191">
        <v>149428600.35485399</v>
      </c>
      <c r="I173" s="214">
        <v>0</v>
      </c>
      <c r="J173" s="214">
        <v>0</v>
      </c>
      <c r="K173" s="214">
        <v>0</v>
      </c>
      <c r="L173" s="215">
        <v>0</v>
      </c>
      <c r="M173" s="215">
        <v>0</v>
      </c>
      <c r="N173" s="215">
        <v>0</v>
      </c>
      <c r="O173" s="193">
        <v>3725960.6454159301</v>
      </c>
      <c r="P173" s="193">
        <v>2761869.5164422798</v>
      </c>
      <c r="Q173" s="193">
        <v>964091.12897365028</v>
      </c>
      <c r="R173" s="216">
        <v>0</v>
      </c>
      <c r="S173" s="216">
        <v>0</v>
      </c>
      <c r="T173" s="216">
        <v>0</v>
      </c>
      <c r="U173" s="217">
        <v>0</v>
      </c>
      <c r="V173" s="217">
        <v>0</v>
      </c>
      <c r="W173" s="217">
        <v>0</v>
      </c>
      <c r="X173" s="214">
        <v>0</v>
      </c>
      <c r="Y173" s="214">
        <v>0</v>
      </c>
      <c r="Z173" s="214">
        <v>0</v>
      </c>
      <c r="AA173" s="218">
        <v>3978509.3748458731</v>
      </c>
      <c r="AB173" s="218">
        <v>214586.35581352765</v>
      </c>
      <c r="AC173" s="218">
        <v>3763923.0190323456</v>
      </c>
      <c r="AD173" s="193">
        <v>0</v>
      </c>
      <c r="AE173" s="193">
        <v>0</v>
      </c>
      <c r="AF173" s="193">
        <v>0</v>
      </c>
      <c r="AG173" s="214">
        <v>0</v>
      </c>
      <c r="AH173" s="214">
        <v>0</v>
      </c>
      <c r="AI173" s="214">
        <v>0</v>
      </c>
      <c r="AJ173" s="191">
        <v>0</v>
      </c>
      <c r="AK173" s="191">
        <v>0</v>
      </c>
      <c r="AL173" s="191">
        <v>0</v>
      </c>
      <c r="AM173" s="215">
        <v>0</v>
      </c>
      <c r="AN173" s="215">
        <v>0</v>
      </c>
      <c r="AO173" s="215">
        <v>0</v>
      </c>
      <c r="AP173" s="193">
        <v>0</v>
      </c>
      <c r="AQ173" s="193">
        <v>0</v>
      </c>
      <c r="AR173" s="193">
        <v>0</v>
      </c>
      <c r="AS173" s="216">
        <v>0</v>
      </c>
      <c r="AT173" s="216">
        <v>0</v>
      </c>
      <c r="AU173" s="216">
        <v>0</v>
      </c>
      <c r="AV173" s="217">
        <v>0</v>
      </c>
      <c r="AW173" s="217">
        <v>0</v>
      </c>
      <c r="AX173" s="217">
        <v>0</v>
      </c>
      <c r="AY173" s="214">
        <v>0</v>
      </c>
      <c r="AZ173" s="214">
        <v>0</v>
      </c>
      <c r="BA173" s="214">
        <v>0</v>
      </c>
      <c r="BB173" s="218">
        <v>0</v>
      </c>
      <c r="BC173" s="218">
        <v>0</v>
      </c>
      <c r="BD173" s="218">
        <v>0</v>
      </c>
      <c r="BE173" s="214">
        <v>0</v>
      </c>
      <c r="BF173" s="214">
        <v>0</v>
      </c>
      <c r="BG173" s="214">
        <v>0</v>
      </c>
      <c r="BH173" s="191">
        <v>0</v>
      </c>
      <c r="BI173" s="191">
        <v>0</v>
      </c>
      <c r="BJ173" s="191">
        <v>0</v>
      </c>
      <c r="BK173" s="215">
        <v>0</v>
      </c>
      <c r="BL173" s="215">
        <v>0</v>
      </c>
      <c r="BM173" s="215">
        <v>0</v>
      </c>
      <c r="BN173" s="193">
        <v>0</v>
      </c>
      <c r="BO173" s="193">
        <v>0</v>
      </c>
      <c r="BP173" s="193">
        <v>0</v>
      </c>
      <c r="BQ173" s="219">
        <v>897556214.54313076</v>
      </c>
      <c r="BR173" s="219">
        <v>551467888.7325747</v>
      </c>
      <c r="BS173" s="219">
        <v>346088325.81055605</v>
      </c>
      <c r="BT173" s="216">
        <v>26463659.0464007</v>
      </c>
      <c r="BU173" s="216">
        <v>18403632.574058998</v>
      </c>
      <c r="BV173" s="216">
        <v>8060026.4723417014</v>
      </c>
      <c r="BW173" s="217">
        <v>11052426.2066218</v>
      </c>
      <c r="BX173" s="217">
        <v>7789340.6754029999</v>
      </c>
      <c r="BY173" s="217">
        <v>3263085.5312187998</v>
      </c>
      <c r="BZ173" s="214">
        <v>0</v>
      </c>
      <c r="CA173" s="214">
        <v>0</v>
      </c>
      <c r="CB173" s="214">
        <v>0</v>
      </c>
      <c r="CC173" s="214">
        <v>67979358.898299903</v>
      </c>
      <c r="CD173" s="214">
        <v>34471704.805294096</v>
      </c>
      <c r="CE173" s="214">
        <v>33507654.093005806</v>
      </c>
      <c r="CF173" s="214">
        <v>13231829.5232003</v>
      </c>
      <c r="CG173" s="214">
        <v>9201816.2870294992</v>
      </c>
      <c r="CH173" s="214">
        <v>4030013.2361708004</v>
      </c>
      <c r="CI173" s="219">
        <v>1016283488.2176534</v>
      </c>
      <c r="CJ173" s="219">
        <v>621334383.07436037</v>
      </c>
      <c r="CK173" s="219">
        <v>394949105.1432932</v>
      </c>
      <c r="CM173" s="221">
        <v>0</v>
      </c>
      <c r="CP173" s="219">
        <v>7704470.0202618036</v>
      </c>
      <c r="CQ173" s="219">
        <v>2976455.8722558073</v>
      </c>
      <c r="CR173" s="219">
        <v>4728014.1480059959</v>
      </c>
      <c r="CT173" s="219">
        <v>889851744.52286899</v>
      </c>
      <c r="CU173" s="219">
        <v>548491432.8603189</v>
      </c>
      <c r="CV173" s="219">
        <v>341360311.66255003</v>
      </c>
      <c r="CX173" s="221">
        <v>3905654226.1300001</v>
      </c>
      <c r="CY173" s="33">
        <v>0</v>
      </c>
      <c r="CZ173" s="33">
        <v>0</v>
      </c>
      <c r="DA173" s="33">
        <v>0</v>
      </c>
      <c r="DB173" s="33">
        <v>0</v>
      </c>
      <c r="DC173" s="33">
        <v>0</v>
      </c>
      <c r="DD173" s="33">
        <v>0</v>
      </c>
      <c r="DE173" s="33">
        <v>0</v>
      </c>
    </row>
    <row r="174" spans="1:109" x14ac:dyDescent="0.35">
      <c r="A174">
        <v>2038</v>
      </c>
      <c r="B174" s="1">
        <v>50436</v>
      </c>
      <c r="C174" s="213">
        <v>555597349.32020402</v>
      </c>
      <c r="D174" s="214">
        <v>364394298.02807301</v>
      </c>
      <c r="E174" s="214">
        <v>191203051.29213101</v>
      </c>
      <c r="F174" s="191">
        <v>336473091.736992</v>
      </c>
      <c r="G174" s="191">
        <v>187297968.842309</v>
      </c>
      <c r="H174" s="191">
        <v>149175122.894683</v>
      </c>
      <c r="I174" s="214">
        <v>0</v>
      </c>
      <c r="J174" s="214">
        <v>0</v>
      </c>
      <c r="K174" s="214">
        <v>0</v>
      </c>
      <c r="L174" s="215">
        <v>0</v>
      </c>
      <c r="M174" s="215">
        <v>0</v>
      </c>
      <c r="N174" s="215">
        <v>0</v>
      </c>
      <c r="O174" s="193">
        <v>3776284.7211878598</v>
      </c>
      <c r="P174" s="193">
        <v>2761869.5164422798</v>
      </c>
      <c r="Q174" s="193">
        <v>1014415.20474558</v>
      </c>
      <c r="R174" s="216">
        <v>0</v>
      </c>
      <c r="S174" s="216">
        <v>0</v>
      </c>
      <c r="T174" s="216">
        <v>0</v>
      </c>
      <c r="U174" s="217">
        <v>0</v>
      </c>
      <c r="V174" s="217">
        <v>0</v>
      </c>
      <c r="W174" s="217">
        <v>0</v>
      </c>
      <c r="X174" s="214">
        <v>0</v>
      </c>
      <c r="Y174" s="214">
        <v>0</v>
      </c>
      <c r="Z174" s="214">
        <v>0</v>
      </c>
      <c r="AA174" s="218">
        <v>4112464.2137543233</v>
      </c>
      <c r="AB174" s="218">
        <v>214848.00469466139</v>
      </c>
      <c r="AC174" s="218">
        <v>3897616.2090596617</v>
      </c>
      <c r="AD174" s="193">
        <v>0</v>
      </c>
      <c r="AE174" s="193">
        <v>0</v>
      </c>
      <c r="AF174" s="193">
        <v>0</v>
      </c>
      <c r="AG174" s="214">
        <v>0</v>
      </c>
      <c r="AH174" s="214">
        <v>0</v>
      </c>
      <c r="AI174" s="214">
        <v>0</v>
      </c>
      <c r="AJ174" s="191">
        <v>0</v>
      </c>
      <c r="AK174" s="191">
        <v>0</v>
      </c>
      <c r="AL174" s="191">
        <v>0</v>
      </c>
      <c r="AM174" s="215">
        <v>0</v>
      </c>
      <c r="AN174" s="215">
        <v>0</v>
      </c>
      <c r="AO174" s="215">
        <v>0</v>
      </c>
      <c r="AP174" s="193">
        <v>0</v>
      </c>
      <c r="AQ174" s="193">
        <v>0</v>
      </c>
      <c r="AR174" s="193">
        <v>0</v>
      </c>
      <c r="AS174" s="216">
        <v>0</v>
      </c>
      <c r="AT174" s="216">
        <v>0</v>
      </c>
      <c r="AU174" s="216">
        <v>0</v>
      </c>
      <c r="AV174" s="217">
        <v>0</v>
      </c>
      <c r="AW174" s="217">
        <v>0</v>
      </c>
      <c r="AX174" s="217">
        <v>0</v>
      </c>
      <c r="AY174" s="214">
        <v>0</v>
      </c>
      <c r="AZ174" s="214">
        <v>0</v>
      </c>
      <c r="BA174" s="214">
        <v>0</v>
      </c>
      <c r="BB174" s="218">
        <v>0</v>
      </c>
      <c r="BC174" s="218">
        <v>0</v>
      </c>
      <c r="BD174" s="218">
        <v>0</v>
      </c>
      <c r="BE174" s="214">
        <v>0</v>
      </c>
      <c r="BF174" s="214">
        <v>0</v>
      </c>
      <c r="BG174" s="214">
        <v>0</v>
      </c>
      <c r="BH174" s="191">
        <v>0</v>
      </c>
      <c r="BI174" s="191">
        <v>0</v>
      </c>
      <c r="BJ174" s="191">
        <v>0</v>
      </c>
      <c r="BK174" s="215">
        <v>0</v>
      </c>
      <c r="BL174" s="215">
        <v>0</v>
      </c>
      <c r="BM174" s="215">
        <v>0</v>
      </c>
      <c r="BN174" s="193">
        <v>0</v>
      </c>
      <c r="BO174" s="193">
        <v>0</v>
      </c>
      <c r="BP174" s="193">
        <v>0</v>
      </c>
      <c r="BQ174" s="219">
        <v>899959189.99213815</v>
      </c>
      <c r="BR174" s="219">
        <v>554668984.39151907</v>
      </c>
      <c r="BS174" s="219">
        <v>345290205.60061926</v>
      </c>
      <c r="BT174" s="216">
        <v>0</v>
      </c>
      <c r="BU174" s="216">
        <v>0</v>
      </c>
      <c r="BV174" s="216">
        <v>0</v>
      </c>
      <c r="BW174" s="217">
        <v>0</v>
      </c>
      <c r="BX174" s="217">
        <v>0</v>
      </c>
      <c r="BY174" s="217">
        <v>0</v>
      </c>
      <c r="BZ174" s="214">
        <v>0</v>
      </c>
      <c r="CA174" s="214">
        <v>0</v>
      </c>
      <c r="CB174" s="214">
        <v>0</v>
      </c>
      <c r="CC174" s="214">
        <v>0</v>
      </c>
      <c r="CD174" s="214">
        <v>0</v>
      </c>
      <c r="CE174" s="214">
        <v>0</v>
      </c>
      <c r="CF174" s="214">
        <v>0</v>
      </c>
      <c r="CG174" s="214">
        <v>0</v>
      </c>
      <c r="CH174" s="214">
        <v>0</v>
      </c>
      <c r="CI174" s="219">
        <v>899959189.99213815</v>
      </c>
      <c r="CJ174" s="219">
        <v>554668984.39151907</v>
      </c>
      <c r="CK174" s="219">
        <v>345290205.60061926</v>
      </c>
      <c r="CM174" s="221">
        <v>0</v>
      </c>
      <c r="CP174" s="219">
        <v>7888748.9349421831</v>
      </c>
      <c r="CQ174" s="219">
        <v>2976717.5211369414</v>
      </c>
      <c r="CR174" s="219">
        <v>4912031.4138052417</v>
      </c>
      <c r="CT174" s="219">
        <v>892070441.05719602</v>
      </c>
      <c r="CU174" s="219">
        <v>551692266.87038207</v>
      </c>
      <c r="CV174" s="219">
        <v>340378174.18681401</v>
      </c>
      <c r="CX174" s="221">
        <v>3840549964</v>
      </c>
      <c r="CY174" s="33">
        <v>0</v>
      </c>
      <c r="CZ174" s="33">
        <v>0</v>
      </c>
      <c r="DA174" s="33">
        <v>0</v>
      </c>
      <c r="DB174" s="33">
        <v>0</v>
      </c>
      <c r="DC174" s="33">
        <v>0</v>
      </c>
      <c r="DD174" s="33">
        <v>0</v>
      </c>
      <c r="DE174" s="33">
        <v>0</v>
      </c>
    </row>
    <row r="175" spans="1:109" x14ac:dyDescent="0.35">
      <c r="A175">
        <v>2038</v>
      </c>
      <c r="B175" s="1">
        <v>50464</v>
      </c>
      <c r="C175" s="213">
        <v>557122642.84401202</v>
      </c>
      <c r="D175" s="214">
        <v>366510537.348216</v>
      </c>
      <c r="E175" s="214">
        <v>190612105.49579602</v>
      </c>
      <c r="F175" s="191">
        <v>337281492.59637302</v>
      </c>
      <c r="G175" s="191">
        <v>188364134.931288</v>
      </c>
      <c r="H175" s="191">
        <v>148917357.66508502</v>
      </c>
      <c r="I175" s="214">
        <v>0</v>
      </c>
      <c r="J175" s="214">
        <v>0</v>
      </c>
      <c r="K175" s="214">
        <v>0</v>
      </c>
      <c r="L175" s="215">
        <v>0</v>
      </c>
      <c r="M175" s="215">
        <v>0</v>
      </c>
      <c r="N175" s="215">
        <v>0</v>
      </c>
      <c r="O175" s="193">
        <v>3759923.18562744</v>
      </c>
      <c r="P175" s="193">
        <v>2761869.5164422798</v>
      </c>
      <c r="Q175" s="193">
        <v>998053.66918516019</v>
      </c>
      <c r="R175" s="216">
        <v>0</v>
      </c>
      <c r="S175" s="216">
        <v>0</v>
      </c>
      <c r="T175" s="216">
        <v>0</v>
      </c>
      <c r="U175" s="217">
        <v>0</v>
      </c>
      <c r="V175" s="217">
        <v>0</v>
      </c>
      <c r="W175" s="217">
        <v>0</v>
      </c>
      <c r="X175" s="214">
        <v>0</v>
      </c>
      <c r="Y175" s="214">
        <v>0</v>
      </c>
      <c r="Z175" s="214">
        <v>0</v>
      </c>
      <c r="AA175" s="218">
        <v>4120782.122448016</v>
      </c>
      <c r="AB175" s="218">
        <v>215109.97260882135</v>
      </c>
      <c r="AC175" s="218">
        <v>3905672.1498391945</v>
      </c>
      <c r="AD175" s="193">
        <v>0</v>
      </c>
      <c r="AE175" s="193">
        <v>0</v>
      </c>
      <c r="AF175" s="193">
        <v>0</v>
      </c>
      <c r="AG175" s="214">
        <v>0</v>
      </c>
      <c r="AH175" s="214">
        <v>0</v>
      </c>
      <c r="AI175" s="214">
        <v>0</v>
      </c>
      <c r="AJ175" s="191">
        <v>0</v>
      </c>
      <c r="AK175" s="191">
        <v>0</v>
      </c>
      <c r="AL175" s="191">
        <v>0</v>
      </c>
      <c r="AM175" s="215">
        <v>0</v>
      </c>
      <c r="AN175" s="215">
        <v>0</v>
      </c>
      <c r="AO175" s="215">
        <v>0</v>
      </c>
      <c r="AP175" s="193">
        <v>0</v>
      </c>
      <c r="AQ175" s="193">
        <v>0</v>
      </c>
      <c r="AR175" s="193">
        <v>0</v>
      </c>
      <c r="AS175" s="216">
        <v>0</v>
      </c>
      <c r="AT175" s="216">
        <v>0</v>
      </c>
      <c r="AU175" s="216">
        <v>0</v>
      </c>
      <c r="AV175" s="217">
        <v>8276953.7442637002</v>
      </c>
      <c r="AW175" s="217">
        <v>7686891.5311899995</v>
      </c>
      <c r="AX175" s="217">
        <v>590062.21307370067</v>
      </c>
      <c r="AY175" s="214">
        <v>0</v>
      </c>
      <c r="AZ175" s="214">
        <v>0</v>
      </c>
      <c r="BA175" s="214">
        <v>0</v>
      </c>
      <c r="BB175" s="218">
        <v>0</v>
      </c>
      <c r="BC175" s="218">
        <v>0</v>
      </c>
      <c r="BD175" s="218">
        <v>0</v>
      </c>
      <c r="BE175" s="214">
        <v>0</v>
      </c>
      <c r="BF175" s="214">
        <v>0</v>
      </c>
      <c r="BG175" s="214">
        <v>0</v>
      </c>
      <c r="BH175" s="191">
        <v>0</v>
      </c>
      <c r="BI175" s="191">
        <v>0</v>
      </c>
      <c r="BJ175" s="191">
        <v>0</v>
      </c>
      <c r="BK175" s="215">
        <v>0</v>
      </c>
      <c r="BL175" s="215">
        <v>0</v>
      </c>
      <c r="BM175" s="215">
        <v>0</v>
      </c>
      <c r="BN175" s="193">
        <v>96150695.253737107</v>
      </c>
      <c r="BO175" s="193">
        <v>68745508.959700003</v>
      </c>
      <c r="BP175" s="193">
        <v>27405186.294037104</v>
      </c>
      <c r="BQ175" s="219">
        <v>1006712489.7464613</v>
      </c>
      <c r="BR175" s="219">
        <v>634284052.25944519</v>
      </c>
      <c r="BS175" s="219">
        <v>372428437.4870162</v>
      </c>
      <c r="BT175" s="216">
        <v>0</v>
      </c>
      <c r="BU175" s="216">
        <v>0</v>
      </c>
      <c r="BV175" s="216">
        <v>0</v>
      </c>
      <c r="BW175" s="217">
        <v>0</v>
      </c>
      <c r="BX175" s="217">
        <v>0</v>
      </c>
      <c r="BY175" s="217">
        <v>0</v>
      </c>
      <c r="BZ175" s="214">
        <v>0</v>
      </c>
      <c r="CA175" s="214">
        <v>0</v>
      </c>
      <c r="CB175" s="214">
        <v>0</v>
      </c>
      <c r="CC175" s="214">
        <v>0</v>
      </c>
      <c r="CD175" s="214">
        <v>0</v>
      </c>
      <c r="CE175" s="214">
        <v>0</v>
      </c>
      <c r="CF175" s="214">
        <v>0</v>
      </c>
      <c r="CG175" s="214">
        <v>0</v>
      </c>
      <c r="CH175" s="214">
        <v>0</v>
      </c>
      <c r="CI175" s="219">
        <v>1006712489.7464613</v>
      </c>
      <c r="CJ175" s="219">
        <v>634284052.25944519</v>
      </c>
      <c r="CK175" s="219">
        <v>372428437.4870162</v>
      </c>
      <c r="CM175" s="221">
        <v>0</v>
      </c>
      <c r="CP175" s="219">
        <v>7880705.3080754559</v>
      </c>
      <c r="CQ175" s="219">
        <v>2976979.4890511013</v>
      </c>
      <c r="CR175" s="219">
        <v>4903725.8190243542</v>
      </c>
      <c r="CT175" s="219">
        <v>998831784.43838584</v>
      </c>
      <c r="CU175" s="219">
        <v>631307072.77039409</v>
      </c>
      <c r="CV175" s="219">
        <v>367524711.66799188</v>
      </c>
      <c r="CX175" s="221">
        <v>3845232813.4500003</v>
      </c>
      <c r="CY175" s="33">
        <v>0</v>
      </c>
      <c r="CZ175" s="33">
        <v>0</v>
      </c>
      <c r="DA175" s="33">
        <v>0</v>
      </c>
      <c r="DB175" s="33">
        <v>0</v>
      </c>
      <c r="DC175" s="33">
        <v>0</v>
      </c>
      <c r="DD175" s="33">
        <v>0</v>
      </c>
      <c r="DE175" s="33">
        <v>0</v>
      </c>
    </row>
    <row r="176" spans="1:109" x14ac:dyDescent="0.35">
      <c r="A176">
        <v>2038</v>
      </c>
      <c r="B176" s="1">
        <v>50495</v>
      </c>
      <c r="C176" s="213">
        <v>558358400.53893399</v>
      </c>
      <c r="D176" s="214">
        <v>368639066.84116298</v>
      </c>
      <c r="E176" s="214">
        <v>189719333.69777101</v>
      </c>
      <c r="F176" s="191">
        <v>338091670.42751497</v>
      </c>
      <c r="G176" s="191">
        <v>189436273.898168</v>
      </c>
      <c r="H176" s="191">
        <v>148655396.52934697</v>
      </c>
      <c r="I176" s="214">
        <v>0</v>
      </c>
      <c r="J176" s="214">
        <v>0</v>
      </c>
      <c r="K176" s="214">
        <v>0</v>
      </c>
      <c r="L176" s="215">
        <v>0</v>
      </c>
      <c r="M176" s="215">
        <v>0</v>
      </c>
      <c r="N176" s="215">
        <v>0</v>
      </c>
      <c r="O176" s="193">
        <v>3648305.5655676099</v>
      </c>
      <c r="P176" s="193">
        <v>2761869.5164422798</v>
      </c>
      <c r="Q176" s="193">
        <v>886436.04912533006</v>
      </c>
      <c r="R176" s="216">
        <v>0</v>
      </c>
      <c r="S176" s="216">
        <v>0</v>
      </c>
      <c r="T176" s="216">
        <v>0</v>
      </c>
      <c r="U176" s="217">
        <v>0</v>
      </c>
      <c r="V176" s="217">
        <v>0</v>
      </c>
      <c r="W176" s="217">
        <v>0</v>
      </c>
      <c r="X176" s="214">
        <v>0</v>
      </c>
      <c r="Y176" s="214">
        <v>0</v>
      </c>
      <c r="Z176" s="214">
        <v>0</v>
      </c>
      <c r="AA176" s="218">
        <v>3750353.5968129821</v>
      </c>
      <c r="AB176" s="218">
        <v>215372.25994505416</v>
      </c>
      <c r="AC176" s="218">
        <v>3534981.336867928</v>
      </c>
      <c r="AD176" s="193">
        <v>10120787.698685201</v>
      </c>
      <c r="AE176" s="193">
        <v>4309908.0034745</v>
      </c>
      <c r="AF176" s="193">
        <v>5810879.6952107009</v>
      </c>
      <c r="AG176" s="214">
        <v>0</v>
      </c>
      <c r="AH176" s="214">
        <v>0</v>
      </c>
      <c r="AI176" s="214">
        <v>0</v>
      </c>
      <c r="AJ176" s="191">
        <v>0</v>
      </c>
      <c r="AK176" s="191">
        <v>0</v>
      </c>
      <c r="AL176" s="191">
        <v>0</v>
      </c>
      <c r="AM176" s="215">
        <v>0</v>
      </c>
      <c r="AN176" s="215">
        <v>0</v>
      </c>
      <c r="AO176" s="215">
        <v>0</v>
      </c>
      <c r="AP176" s="193">
        <v>0</v>
      </c>
      <c r="AQ176" s="193">
        <v>0</v>
      </c>
      <c r="AR176" s="193">
        <v>0</v>
      </c>
      <c r="AS176" s="216">
        <v>0</v>
      </c>
      <c r="AT176" s="216">
        <v>0</v>
      </c>
      <c r="AU176" s="216">
        <v>0</v>
      </c>
      <c r="AV176" s="217">
        <v>0</v>
      </c>
      <c r="AW176" s="217">
        <v>0</v>
      </c>
      <c r="AX176" s="217">
        <v>0</v>
      </c>
      <c r="AY176" s="214">
        <v>0</v>
      </c>
      <c r="AZ176" s="214">
        <v>0</v>
      </c>
      <c r="BA176" s="214">
        <v>0</v>
      </c>
      <c r="BB176" s="218">
        <v>0</v>
      </c>
      <c r="BC176" s="218">
        <v>0</v>
      </c>
      <c r="BD176" s="218">
        <v>0</v>
      </c>
      <c r="BE176" s="214">
        <v>0</v>
      </c>
      <c r="BF176" s="214">
        <v>0</v>
      </c>
      <c r="BG176" s="214">
        <v>0</v>
      </c>
      <c r="BH176" s="191">
        <v>0</v>
      </c>
      <c r="BI176" s="191">
        <v>0</v>
      </c>
      <c r="BJ176" s="191">
        <v>0</v>
      </c>
      <c r="BK176" s="215">
        <v>0</v>
      </c>
      <c r="BL176" s="215">
        <v>0</v>
      </c>
      <c r="BM176" s="215">
        <v>0</v>
      </c>
      <c r="BN176" s="193">
        <v>0</v>
      </c>
      <c r="BO176" s="193">
        <v>0</v>
      </c>
      <c r="BP176" s="193">
        <v>0</v>
      </c>
      <c r="BQ176" s="219">
        <v>913969517.82751477</v>
      </c>
      <c r="BR176" s="219">
        <v>565362490.51919281</v>
      </c>
      <c r="BS176" s="219">
        <v>348607027.30832195</v>
      </c>
      <c r="BT176" s="216">
        <v>0</v>
      </c>
      <c r="BU176" s="216">
        <v>0</v>
      </c>
      <c r="BV176" s="216">
        <v>0</v>
      </c>
      <c r="BW176" s="217">
        <v>0</v>
      </c>
      <c r="BX176" s="217">
        <v>0</v>
      </c>
      <c r="BY176" s="217">
        <v>0</v>
      </c>
      <c r="BZ176" s="214">
        <v>0</v>
      </c>
      <c r="CA176" s="214">
        <v>0</v>
      </c>
      <c r="CB176" s="214">
        <v>0</v>
      </c>
      <c r="CC176" s="214">
        <v>0</v>
      </c>
      <c r="CD176" s="214">
        <v>0</v>
      </c>
      <c r="CE176" s="214">
        <v>0</v>
      </c>
      <c r="CF176" s="214">
        <v>0</v>
      </c>
      <c r="CG176" s="214">
        <v>0</v>
      </c>
      <c r="CH176" s="214">
        <v>0</v>
      </c>
      <c r="CI176" s="219">
        <v>913969517.82751477</v>
      </c>
      <c r="CJ176" s="219">
        <v>565362490.51919281</v>
      </c>
      <c r="CK176" s="219">
        <v>348607027.30832195</v>
      </c>
      <c r="CM176" s="221">
        <v>0</v>
      </c>
      <c r="CP176" s="219">
        <v>17519446.861065794</v>
      </c>
      <c r="CQ176" s="219">
        <v>7287149.7798618339</v>
      </c>
      <c r="CR176" s="219">
        <v>10232297.08120396</v>
      </c>
      <c r="CT176" s="219">
        <v>896450070.96644902</v>
      </c>
      <c r="CU176" s="219">
        <v>558075340.73933101</v>
      </c>
      <c r="CV176" s="219">
        <v>338374730.22711802</v>
      </c>
      <c r="CX176" s="221">
        <v>3781175863.8400002</v>
      </c>
      <c r="CY176" s="33">
        <v>0</v>
      </c>
      <c r="CZ176" s="33">
        <v>0</v>
      </c>
      <c r="DA176" s="33">
        <v>0</v>
      </c>
      <c r="DB176" s="33">
        <v>0</v>
      </c>
      <c r="DC176" s="33">
        <v>0</v>
      </c>
      <c r="DD176" s="33">
        <v>0</v>
      </c>
      <c r="DE176" s="33">
        <v>0</v>
      </c>
    </row>
    <row r="177" spans="1:109" x14ac:dyDescent="0.35">
      <c r="A177">
        <v>2038</v>
      </c>
      <c r="B177" s="1">
        <v>50525</v>
      </c>
      <c r="C177" s="213">
        <v>559904007.68817902</v>
      </c>
      <c r="D177" s="214">
        <v>370779957.88250202</v>
      </c>
      <c r="E177" s="214">
        <v>189124049.805677</v>
      </c>
      <c r="F177" s="191">
        <v>339015726.14571398</v>
      </c>
      <c r="G177" s="191">
        <v>190626516.938086</v>
      </c>
      <c r="H177" s="191">
        <v>148389209.20762798</v>
      </c>
      <c r="I177" s="214">
        <v>0</v>
      </c>
      <c r="J177" s="214">
        <v>0</v>
      </c>
      <c r="K177" s="214">
        <v>0</v>
      </c>
      <c r="L177" s="215">
        <v>0</v>
      </c>
      <c r="M177" s="215">
        <v>0</v>
      </c>
      <c r="N177" s="215">
        <v>0</v>
      </c>
      <c r="O177" s="193">
        <v>3727200.11450662</v>
      </c>
      <c r="P177" s="193">
        <v>2761869.5164422798</v>
      </c>
      <c r="Q177" s="193">
        <v>965330.59806434019</v>
      </c>
      <c r="R177" s="216">
        <v>0</v>
      </c>
      <c r="S177" s="216">
        <v>0</v>
      </c>
      <c r="T177" s="216">
        <v>0</v>
      </c>
      <c r="U177" s="217">
        <v>0</v>
      </c>
      <c r="V177" s="217">
        <v>0</v>
      </c>
      <c r="W177" s="217">
        <v>0</v>
      </c>
      <c r="X177" s="214">
        <v>0</v>
      </c>
      <c r="Y177" s="214">
        <v>0</v>
      </c>
      <c r="Z177" s="214">
        <v>0</v>
      </c>
      <c r="AA177" s="218">
        <v>4137114.1244337065</v>
      </c>
      <c r="AB177" s="218">
        <v>215634.86709275909</v>
      </c>
      <c r="AC177" s="218">
        <v>3921479.2573409476</v>
      </c>
      <c r="AD177" s="193">
        <v>0</v>
      </c>
      <c r="AE177" s="193">
        <v>0</v>
      </c>
      <c r="AF177" s="193">
        <v>0</v>
      </c>
      <c r="AG177" s="214">
        <v>0</v>
      </c>
      <c r="AH177" s="214">
        <v>0</v>
      </c>
      <c r="AI177" s="214">
        <v>0</v>
      </c>
      <c r="AJ177" s="191">
        <v>0</v>
      </c>
      <c r="AK177" s="191">
        <v>0</v>
      </c>
      <c r="AL177" s="191">
        <v>0</v>
      </c>
      <c r="AM177" s="215">
        <v>0</v>
      </c>
      <c r="AN177" s="215">
        <v>0</v>
      </c>
      <c r="AO177" s="215">
        <v>0</v>
      </c>
      <c r="AP177" s="193">
        <v>0</v>
      </c>
      <c r="AQ177" s="193">
        <v>0</v>
      </c>
      <c r="AR177" s="193">
        <v>0</v>
      </c>
      <c r="AS177" s="216">
        <v>0</v>
      </c>
      <c r="AT177" s="216">
        <v>0</v>
      </c>
      <c r="AU177" s="216">
        <v>0</v>
      </c>
      <c r="AV177" s="217">
        <v>0</v>
      </c>
      <c r="AW177" s="217">
        <v>0</v>
      </c>
      <c r="AX177" s="217">
        <v>0</v>
      </c>
      <c r="AY177" s="214">
        <v>0</v>
      </c>
      <c r="AZ177" s="214">
        <v>0</v>
      </c>
      <c r="BA177" s="214">
        <v>0</v>
      </c>
      <c r="BB177" s="218">
        <v>12061552.851704299</v>
      </c>
      <c r="BC177" s="218">
        <v>9246778.1772195008</v>
      </c>
      <c r="BD177" s="218">
        <v>2814774.6744847987</v>
      </c>
      <c r="BE177" s="214">
        <v>0</v>
      </c>
      <c r="BF177" s="214">
        <v>0</v>
      </c>
      <c r="BG177" s="214">
        <v>0</v>
      </c>
      <c r="BH177" s="191">
        <v>0</v>
      </c>
      <c r="BI177" s="191">
        <v>0</v>
      </c>
      <c r="BJ177" s="191">
        <v>0</v>
      </c>
      <c r="BK177" s="215">
        <v>0</v>
      </c>
      <c r="BL177" s="215">
        <v>0</v>
      </c>
      <c r="BM177" s="215">
        <v>0</v>
      </c>
      <c r="BN177" s="193">
        <v>0</v>
      </c>
      <c r="BO177" s="193">
        <v>0</v>
      </c>
      <c r="BP177" s="193">
        <v>0</v>
      </c>
      <c r="BQ177" s="219">
        <v>918845600.92453766</v>
      </c>
      <c r="BR177" s="219">
        <v>573630757.38134253</v>
      </c>
      <c r="BS177" s="219">
        <v>345214843.54319507</v>
      </c>
      <c r="BT177" s="216">
        <v>0</v>
      </c>
      <c r="BU177" s="216">
        <v>0</v>
      </c>
      <c r="BV177" s="216">
        <v>0</v>
      </c>
      <c r="BW177" s="217">
        <v>0</v>
      </c>
      <c r="BX177" s="217">
        <v>0</v>
      </c>
      <c r="BY177" s="217">
        <v>0</v>
      </c>
      <c r="BZ177" s="214">
        <v>0</v>
      </c>
      <c r="CA177" s="214">
        <v>0</v>
      </c>
      <c r="CB177" s="214">
        <v>0</v>
      </c>
      <c r="CC177" s="214">
        <v>0</v>
      </c>
      <c r="CD177" s="214">
        <v>0</v>
      </c>
      <c r="CE177" s="214">
        <v>0</v>
      </c>
      <c r="CF177" s="214">
        <v>0</v>
      </c>
      <c r="CG177" s="214">
        <v>0</v>
      </c>
      <c r="CH177" s="214">
        <v>0</v>
      </c>
      <c r="CI177" s="219">
        <v>918845600.92453766</v>
      </c>
      <c r="CJ177" s="219">
        <v>573630757.38134253</v>
      </c>
      <c r="CK177" s="219">
        <v>345214843.54319507</v>
      </c>
      <c r="CM177" s="221">
        <v>0</v>
      </c>
      <c r="CP177" s="219">
        <v>7864314.2389403265</v>
      </c>
      <c r="CQ177" s="219">
        <v>2977504.3835350387</v>
      </c>
      <c r="CR177" s="219">
        <v>4886809.8554052878</v>
      </c>
      <c r="CT177" s="219">
        <v>910981286.68559742</v>
      </c>
      <c r="CU177" s="219">
        <v>570653252.9978075</v>
      </c>
      <c r="CV177" s="219">
        <v>340328033.68778974</v>
      </c>
      <c r="CX177" s="221">
        <v>3785786317.4399996</v>
      </c>
      <c r="CY177" s="33">
        <v>0</v>
      </c>
      <c r="CZ177" s="33">
        <v>0</v>
      </c>
      <c r="DA177" s="33">
        <v>0</v>
      </c>
      <c r="DB177" s="33">
        <v>0</v>
      </c>
      <c r="DC177" s="33">
        <v>0</v>
      </c>
      <c r="DD177" s="33">
        <v>0</v>
      </c>
      <c r="DE177" s="33">
        <v>0</v>
      </c>
    </row>
    <row r="178" spans="1:109" x14ac:dyDescent="0.35">
      <c r="A178">
        <v>2038</v>
      </c>
      <c r="B178" s="1">
        <v>50556</v>
      </c>
      <c r="C178" s="213">
        <v>561133285.24207795</v>
      </c>
      <c r="D178" s="214">
        <v>372933282.26289201</v>
      </c>
      <c r="E178" s="214">
        <v>188200002.97918594</v>
      </c>
      <c r="F178" s="191">
        <v>339830661.63591099</v>
      </c>
      <c r="G178" s="191">
        <v>191712270.98255301</v>
      </c>
      <c r="H178" s="191">
        <v>148118390.65335798</v>
      </c>
      <c r="I178" s="214">
        <v>0</v>
      </c>
      <c r="J178" s="214">
        <v>0</v>
      </c>
      <c r="K178" s="214">
        <v>0</v>
      </c>
      <c r="L178" s="215">
        <v>0</v>
      </c>
      <c r="M178" s="215">
        <v>0</v>
      </c>
      <c r="N178" s="215">
        <v>0</v>
      </c>
      <c r="O178" s="193">
        <v>3741543.9044842501</v>
      </c>
      <c r="P178" s="193">
        <v>2761869.5164422798</v>
      </c>
      <c r="Q178" s="193">
        <v>979674.38804197032</v>
      </c>
      <c r="R178" s="216">
        <v>0</v>
      </c>
      <c r="S178" s="216">
        <v>0</v>
      </c>
      <c r="T178" s="216">
        <v>0</v>
      </c>
      <c r="U178" s="217">
        <v>0</v>
      </c>
      <c r="V178" s="217">
        <v>0</v>
      </c>
      <c r="W178" s="217">
        <v>0</v>
      </c>
      <c r="X178" s="214">
        <v>50580218.289038301</v>
      </c>
      <c r="Y178" s="214">
        <v>43934057.367359199</v>
      </c>
      <c r="Z178" s="214">
        <v>6646160.9216791019</v>
      </c>
      <c r="AA178" s="218">
        <v>4018688.9727994977</v>
      </c>
      <c r="AB178" s="218">
        <v>215897.79444196098</v>
      </c>
      <c r="AC178" s="218">
        <v>3802791.1783575369</v>
      </c>
      <c r="AD178" s="193">
        <v>0</v>
      </c>
      <c r="AE178" s="193">
        <v>0</v>
      </c>
      <c r="AF178" s="193">
        <v>0</v>
      </c>
      <c r="AG178" s="214">
        <v>0</v>
      </c>
      <c r="AH178" s="214">
        <v>0</v>
      </c>
      <c r="AI178" s="214">
        <v>0</v>
      </c>
      <c r="AJ178" s="191">
        <v>0</v>
      </c>
      <c r="AK178" s="191">
        <v>0</v>
      </c>
      <c r="AL178" s="191">
        <v>0</v>
      </c>
      <c r="AM178" s="215">
        <v>0</v>
      </c>
      <c r="AN178" s="215">
        <v>0</v>
      </c>
      <c r="AO178" s="215">
        <v>0</v>
      </c>
      <c r="AP178" s="193">
        <v>0</v>
      </c>
      <c r="AQ178" s="193">
        <v>0</v>
      </c>
      <c r="AR178" s="193">
        <v>0</v>
      </c>
      <c r="AS178" s="216">
        <v>0</v>
      </c>
      <c r="AT178" s="216">
        <v>0</v>
      </c>
      <c r="AU178" s="216">
        <v>0</v>
      </c>
      <c r="AV178" s="217">
        <v>0</v>
      </c>
      <c r="AW178" s="217">
        <v>0</v>
      </c>
      <c r="AX178" s="217">
        <v>0</v>
      </c>
      <c r="AY178" s="214">
        <v>0</v>
      </c>
      <c r="AZ178" s="214">
        <v>0</v>
      </c>
      <c r="BA178" s="214">
        <v>0</v>
      </c>
      <c r="BB178" s="218">
        <v>0</v>
      </c>
      <c r="BC178" s="218">
        <v>0</v>
      </c>
      <c r="BD178" s="218">
        <v>0</v>
      </c>
      <c r="BE178" s="214">
        <v>0</v>
      </c>
      <c r="BF178" s="214">
        <v>0</v>
      </c>
      <c r="BG178" s="214">
        <v>0</v>
      </c>
      <c r="BH178" s="191">
        <v>0</v>
      </c>
      <c r="BI178" s="191">
        <v>0</v>
      </c>
      <c r="BJ178" s="191">
        <v>0</v>
      </c>
      <c r="BK178" s="215">
        <v>0</v>
      </c>
      <c r="BL178" s="215">
        <v>0</v>
      </c>
      <c r="BM178" s="215">
        <v>0</v>
      </c>
      <c r="BN178" s="193">
        <v>0</v>
      </c>
      <c r="BO178" s="193">
        <v>0</v>
      </c>
      <c r="BP178" s="193">
        <v>0</v>
      </c>
      <c r="BQ178" s="219">
        <v>959304398.04431105</v>
      </c>
      <c r="BR178" s="219">
        <v>611557377.92368841</v>
      </c>
      <c r="BS178" s="219">
        <v>347747020.12062252</v>
      </c>
      <c r="BT178" s="216">
        <v>0</v>
      </c>
      <c r="BU178" s="216">
        <v>0</v>
      </c>
      <c r="BV178" s="216">
        <v>0</v>
      </c>
      <c r="BW178" s="217">
        <v>0</v>
      </c>
      <c r="BX178" s="217">
        <v>0</v>
      </c>
      <c r="BY178" s="217">
        <v>0</v>
      </c>
      <c r="BZ178" s="214">
        <v>0</v>
      </c>
      <c r="CA178" s="214">
        <v>0</v>
      </c>
      <c r="CB178" s="214">
        <v>0</v>
      </c>
      <c r="CC178" s="214">
        <v>0</v>
      </c>
      <c r="CD178" s="214">
        <v>0</v>
      </c>
      <c r="CE178" s="214">
        <v>0</v>
      </c>
      <c r="CF178" s="214">
        <v>0</v>
      </c>
      <c r="CG178" s="214">
        <v>0</v>
      </c>
      <c r="CH178" s="214">
        <v>0</v>
      </c>
      <c r="CI178" s="219">
        <v>959304398.04431105</v>
      </c>
      <c r="CJ178" s="219">
        <v>611557377.92368841</v>
      </c>
      <c r="CK178" s="219">
        <v>347747020.12062252</v>
      </c>
      <c r="CM178" s="221">
        <v>0</v>
      </c>
      <c r="CP178" s="219">
        <v>58340451.166322045</v>
      </c>
      <c r="CQ178" s="219">
        <v>46911824.678243436</v>
      </c>
      <c r="CR178" s="219">
        <v>11428626.488078609</v>
      </c>
      <c r="CT178" s="219">
        <v>900963946.87798893</v>
      </c>
      <c r="CU178" s="219">
        <v>564645553.24544501</v>
      </c>
      <c r="CV178" s="219">
        <v>336318393.63254392</v>
      </c>
      <c r="CX178" s="221">
        <v>3781155614.46</v>
      </c>
      <c r="CY178" s="33">
        <v>0</v>
      </c>
      <c r="CZ178" s="33">
        <v>0</v>
      </c>
      <c r="DA178" s="33">
        <v>0</v>
      </c>
      <c r="DB178" s="33">
        <v>0</v>
      </c>
      <c r="DC178" s="33">
        <v>0</v>
      </c>
      <c r="DD178" s="33">
        <v>0</v>
      </c>
      <c r="DE178" s="33">
        <v>0</v>
      </c>
    </row>
    <row r="179" spans="1:109" x14ac:dyDescent="0.35">
      <c r="A179">
        <v>2038</v>
      </c>
      <c r="B179" s="1">
        <v>50586</v>
      </c>
      <c r="C179" s="213">
        <v>562687141.127038</v>
      </c>
      <c r="D179" s="214">
        <v>375099112.18935698</v>
      </c>
      <c r="E179" s="214">
        <v>187588028.93768102</v>
      </c>
      <c r="F179" s="191">
        <v>340684928.71140897</v>
      </c>
      <c r="G179" s="191">
        <v>192841650.08335099</v>
      </c>
      <c r="H179" s="191">
        <v>147843278.62805799</v>
      </c>
      <c r="I179" s="214">
        <v>0</v>
      </c>
      <c r="J179" s="214">
        <v>0</v>
      </c>
      <c r="K179" s="214">
        <v>0</v>
      </c>
      <c r="L179" s="215">
        <v>0</v>
      </c>
      <c r="M179" s="215">
        <v>0</v>
      </c>
      <c r="N179" s="215">
        <v>0</v>
      </c>
      <c r="O179" s="193">
        <v>3634142.4426565398</v>
      </c>
      <c r="P179" s="193">
        <v>2761869.5164422798</v>
      </c>
      <c r="Q179" s="193">
        <v>872272.92621426005</v>
      </c>
      <c r="R179" s="216">
        <v>0</v>
      </c>
      <c r="S179" s="216">
        <v>0</v>
      </c>
      <c r="T179" s="216">
        <v>0</v>
      </c>
      <c r="U179" s="217">
        <v>0</v>
      </c>
      <c r="V179" s="217">
        <v>0</v>
      </c>
      <c r="W179" s="217">
        <v>0</v>
      </c>
      <c r="X179" s="214">
        <v>0</v>
      </c>
      <c r="Y179" s="214">
        <v>0</v>
      </c>
      <c r="Z179" s="214">
        <v>0</v>
      </c>
      <c r="AA179" s="218">
        <v>4153843.4088265458</v>
      </c>
      <c r="AB179" s="218">
        <v>216161.0423830385</v>
      </c>
      <c r="AC179" s="218">
        <v>3937682.3664435074</v>
      </c>
      <c r="AD179" s="193">
        <v>0</v>
      </c>
      <c r="AE179" s="193">
        <v>0</v>
      </c>
      <c r="AF179" s="193">
        <v>0</v>
      </c>
      <c r="AG179" s="214">
        <v>0</v>
      </c>
      <c r="AH179" s="214">
        <v>0</v>
      </c>
      <c r="AI179" s="214">
        <v>0</v>
      </c>
      <c r="AJ179" s="191">
        <v>0</v>
      </c>
      <c r="AK179" s="191">
        <v>0</v>
      </c>
      <c r="AL179" s="191">
        <v>0</v>
      </c>
      <c r="AM179" s="215">
        <v>0</v>
      </c>
      <c r="AN179" s="215">
        <v>0</v>
      </c>
      <c r="AO179" s="215">
        <v>0</v>
      </c>
      <c r="AP179" s="193">
        <v>0</v>
      </c>
      <c r="AQ179" s="193">
        <v>0</v>
      </c>
      <c r="AR179" s="193">
        <v>0</v>
      </c>
      <c r="AS179" s="216">
        <v>0</v>
      </c>
      <c r="AT179" s="216">
        <v>0</v>
      </c>
      <c r="AU179" s="216">
        <v>0</v>
      </c>
      <c r="AV179" s="217">
        <v>0</v>
      </c>
      <c r="AW179" s="217">
        <v>0</v>
      </c>
      <c r="AX179" s="217">
        <v>0</v>
      </c>
      <c r="AY179" s="214">
        <v>0</v>
      </c>
      <c r="AZ179" s="214">
        <v>0</v>
      </c>
      <c r="BA179" s="214">
        <v>0</v>
      </c>
      <c r="BB179" s="218">
        <v>0</v>
      </c>
      <c r="BC179" s="218">
        <v>0</v>
      </c>
      <c r="BD179" s="218">
        <v>0</v>
      </c>
      <c r="BE179" s="214">
        <v>0</v>
      </c>
      <c r="BF179" s="214">
        <v>0</v>
      </c>
      <c r="BG179" s="214">
        <v>0</v>
      </c>
      <c r="BH179" s="191">
        <v>0</v>
      </c>
      <c r="BI179" s="191">
        <v>0</v>
      </c>
      <c r="BJ179" s="191">
        <v>0</v>
      </c>
      <c r="BK179" s="215">
        <v>0</v>
      </c>
      <c r="BL179" s="215">
        <v>0</v>
      </c>
      <c r="BM179" s="215">
        <v>0</v>
      </c>
      <c r="BN179" s="193">
        <v>0</v>
      </c>
      <c r="BO179" s="193">
        <v>0</v>
      </c>
      <c r="BP179" s="193">
        <v>0</v>
      </c>
      <c r="BQ179" s="219">
        <v>911160055.68993008</v>
      </c>
      <c r="BR179" s="219">
        <v>570918792.83153331</v>
      </c>
      <c r="BS179" s="219">
        <v>340241262.85839683</v>
      </c>
      <c r="BT179" s="216">
        <v>26315546.052527301</v>
      </c>
      <c r="BU179" s="216">
        <v>18538682.880192</v>
      </c>
      <c r="BV179" s="216">
        <v>7776863.1723353006</v>
      </c>
      <c r="BW179" s="217">
        <v>10988443.122039899</v>
      </c>
      <c r="BX179" s="217">
        <v>7846500.7408712897</v>
      </c>
      <c r="BY179" s="217">
        <v>3141942.3811686095</v>
      </c>
      <c r="BZ179" s="214">
        <v>0</v>
      </c>
      <c r="CA179" s="214">
        <v>0</v>
      </c>
      <c r="CB179" s="214">
        <v>0</v>
      </c>
      <c r="CC179" s="214">
        <v>67725361.0186432</v>
      </c>
      <c r="CD179" s="214">
        <v>34724666.510987103</v>
      </c>
      <c r="CE179" s="214">
        <v>33000694.507656097</v>
      </c>
      <c r="CF179" s="214">
        <v>13157773.026263701</v>
      </c>
      <c r="CG179" s="214">
        <v>9269341.4400960002</v>
      </c>
      <c r="CH179" s="214">
        <v>3888431.5861677006</v>
      </c>
      <c r="CI179" s="219">
        <v>1029347178.9094043</v>
      </c>
      <c r="CJ179" s="219">
        <v>641297984.40367973</v>
      </c>
      <c r="CK179" s="219">
        <v>388049194.50572455</v>
      </c>
      <c r="CM179" s="221">
        <v>0</v>
      </c>
      <c r="CP179" s="219">
        <v>7787985.8514830861</v>
      </c>
      <c r="CQ179" s="219">
        <v>2978030.5588253182</v>
      </c>
      <c r="CR179" s="219">
        <v>4809955.2926577674</v>
      </c>
      <c r="CT179" s="219">
        <v>903372069.83844697</v>
      </c>
      <c r="CU179" s="219">
        <v>567940762.27270794</v>
      </c>
      <c r="CV179" s="219">
        <v>335431307.56573904</v>
      </c>
      <c r="CX179" s="221">
        <v>3785766043.3600001</v>
      </c>
      <c r="CY179" s="33">
        <v>0</v>
      </c>
      <c r="CZ179" s="33">
        <v>0</v>
      </c>
      <c r="DA179" s="33">
        <v>0</v>
      </c>
      <c r="DB179" s="33">
        <v>0</v>
      </c>
      <c r="DC179" s="33">
        <v>0</v>
      </c>
      <c r="DD179" s="33">
        <v>0</v>
      </c>
      <c r="DE179" s="33">
        <v>0</v>
      </c>
    </row>
    <row r="180" spans="1:109" x14ac:dyDescent="0.35">
      <c r="A180">
        <v>2038</v>
      </c>
      <c r="B180" s="1">
        <v>50617</v>
      </c>
      <c r="C180" s="213">
        <v>563922074.30752504</v>
      </c>
      <c r="D180" s="214">
        <v>377277520.28875798</v>
      </c>
      <c r="E180" s="214">
        <v>186644554.01876706</v>
      </c>
      <c r="F180" s="191">
        <v>341503836.66849297</v>
      </c>
      <c r="G180" s="191">
        <v>193940119.87300599</v>
      </c>
      <c r="H180" s="191">
        <v>147563716.79548699</v>
      </c>
      <c r="I180" s="214">
        <v>0</v>
      </c>
      <c r="J180" s="214">
        <v>0</v>
      </c>
      <c r="K180" s="214">
        <v>0</v>
      </c>
      <c r="L180" s="215">
        <v>0</v>
      </c>
      <c r="M180" s="215">
        <v>0</v>
      </c>
      <c r="N180" s="215">
        <v>0</v>
      </c>
      <c r="O180" s="193">
        <v>3648474.6347937798</v>
      </c>
      <c r="P180" s="193">
        <v>2761869.5164422798</v>
      </c>
      <c r="Q180" s="193">
        <v>886605.11835150002</v>
      </c>
      <c r="R180" s="216">
        <v>0</v>
      </c>
      <c r="S180" s="216">
        <v>0</v>
      </c>
      <c r="T180" s="216">
        <v>0</v>
      </c>
      <c r="U180" s="217">
        <v>0</v>
      </c>
      <c r="V180" s="217">
        <v>0</v>
      </c>
      <c r="W180" s="217">
        <v>0</v>
      </c>
      <c r="X180" s="214">
        <v>0</v>
      </c>
      <c r="Y180" s="214">
        <v>0</v>
      </c>
      <c r="Z180" s="214">
        <v>0</v>
      </c>
      <c r="AA180" s="218">
        <v>1136830579.9434843</v>
      </c>
      <c r="AB180" s="218">
        <v>1133012964.4806666</v>
      </c>
      <c r="AC180" s="218">
        <v>3817615.4628176689</v>
      </c>
      <c r="AD180" s="193">
        <v>0</v>
      </c>
      <c r="AE180" s="193">
        <v>0</v>
      </c>
      <c r="AF180" s="193">
        <v>0</v>
      </c>
      <c r="AG180" s="214">
        <v>0</v>
      </c>
      <c r="AH180" s="214">
        <v>0</v>
      </c>
      <c r="AI180" s="214">
        <v>0</v>
      </c>
      <c r="AJ180" s="191">
        <v>0</v>
      </c>
      <c r="AK180" s="191">
        <v>0</v>
      </c>
      <c r="AL180" s="191">
        <v>0</v>
      </c>
      <c r="AM180" s="215">
        <v>0</v>
      </c>
      <c r="AN180" s="215">
        <v>0</v>
      </c>
      <c r="AO180" s="215">
        <v>0</v>
      </c>
      <c r="AP180" s="193">
        <v>0</v>
      </c>
      <c r="AQ180" s="193">
        <v>0</v>
      </c>
      <c r="AR180" s="193">
        <v>0</v>
      </c>
      <c r="AS180" s="216">
        <v>0</v>
      </c>
      <c r="AT180" s="216">
        <v>0</v>
      </c>
      <c r="AU180" s="216">
        <v>0</v>
      </c>
      <c r="AV180" s="217">
        <v>0</v>
      </c>
      <c r="AW180" s="217">
        <v>0</v>
      </c>
      <c r="AX180" s="217">
        <v>0</v>
      </c>
      <c r="AY180" s="214">
        <v>0</v>
      </c>
      <c r="AZ180" s="214">
        <v>0</v>
      </c>
      <c r="BA180" s="214">
        <v>0</v>
      </c>
      <c r="BB180" s="218">
        <v>0</v>
      </c>
      <c r="BC180" s="218">
        <v>0</v>
      </c>
      <c r="BD180" s="218">
        <v>0</v>
      </c>
      <c r="BE180" s="214">
        <v>0</v>
      </c>
      <c r="BF180" s="214">
        <v>0</v>
      </c>
      <c r="BG180" s="214">
        <v>0</v>
      </c>
      <c r="BH180" s="191">
        <v>0</v>
      </c>
      <c r="BI180" s="191">
        <v>0</v>
      </c>
      <c r="BJ180" s="191">
        <v>0</v>
      </c>
      <c r="BK180" s="215">
        <v>0</v>
      </c>
      <c r="BL180" s="215">
        <v>0</v>
      </c>
      <c r="BM180" s="215">
        <v>0</v>
      </c>
      <c r="BN180" s="193">
        <v>0</v>
      </c>
      <c r="BO180" s="193">
        <v>0</v>
      </c>
      <c r="BP180" s="193">
        <v>0</v>
      </c>
      <c r="BQ180" s="219">
        <v>2045904965.554296</v>
      </c>
      <c r="BR180" s="219">
        <v>1706992474.1588728</v>
      </c>
      <c r="BS180" s="219">
        <v>338912491.39542323</v>
      </c>
      <c r="BT180" s="216">
        <v>0</v>
      </c>
      <c r="BU180" s="216">
        <v>0</v>
      </c>
      <c r="BV180" s="216">
        <v>0</v>
      </c>
      <c r="BW180" s="217">
        <v>0</v>
      </c>
      <c r="BX180" s="217">
        <v>0</v>
      </c>
      <c r="BY180" s="217">
        <v>0</v>
      </c>
      <c r="BZ180" s="214">
        <v>0</v>
      </c>
      <c r="CA180" s="214">
        <v>0</v>
      </c>
      <c r="CB180" s="214">
        <v>0</v>
      </c>
      <c r="CC180" s="214">
        <v>0</v>
      </c>
      <c r="CD180" s="214">
        <v>0</v>
      </c>
      <c r="CE180" s="214">
        <v>0</v>
      </c>
      <c r="CF180" s="214">
        <v>0</v>
      </c>
      <c r="CG180" s="214">
        <v>0</v>
      </c>
      <c r="CH180" s="214">
        <v>0</v>
      </c>
      <c r="CI180" s="219">
        <v>2045904965.554296</v>
      </c>
      <c r="CJ180" s="219">
        <v>1706992474.1588728</v>
      </c>
      <c r="CK180" s="219">
        <v>338912491.39542323</v>
      </c>
      <c r="CM180" s="221">
        <v>0</v>
      </c>
      <c r="CP180" s="219">
        <v>1140479054.5782781</v>
      </c>
      <c r="CQ180" s="219">
        <v>1135774833.9971089</v>
      </c>
      <c r="CR180" s="219">
        <v>4704220.5811691694</v>
      </c>
      <c r="CT180" s="219">
        <v>905425910.97601795</v>
      </c>
      <c r="CU180" s="219">
        <v>571217640.16176391</v>
      </c>
      <c r="CV180" s="219">
        <v>334208270.81425405</v>
      </c>
      <c r="CX180" s="221">
        <v>3720002902.2600002</v>
      </c>
      <c r="CY180" s="33">
        <v>0</v>
      </c>
      <c r="CZ180" s="33">
        <v>0</v>
      </c>
      <c r="DA180" s="33">
        <v>0</v>
      </c>
      <c r="DB180" s="33">
        <v>0</v>
      </c>
      <c r="DC180" s="33">
        <v>0</v>
      </c>
      <c r="DD180" s="33">
        <v>0</v>
      </c>
      <c r="DE180" s="33">
        <v>0</v>
      </c>
    </row>
    <row r="181" spans="1:109" x14ac:dyDescent="0.35">
      <c r="A181">
        <v>2038</v>
      </c>
      <c r="B181" s="1">
        <v>50648</v>
      </c>
      <c r="C181" s="213">
        <v>565321705.23218203</v>
      </c>
      <c r="D181" s="214">
        <v>379468579.60925603</v>
      </c>
      <c r="E181" s="214">
        <v>185853125.622926</v>
      </c>
      <c r="F181" s="191">
        <v>342362271.77864701</v>
      </c>
      <c r="G181" s="191">
        <v>195082474.28387201</v>
      </c>
      <c r="H181" s="191">
        <v>147279797.494775</v>
      </c>
      <c r="I181" s="214">
        <v>0</v>
      </c>
      <c r="J181" s="214">
        <v>0</v>
      </c>
      <c r="K181" s="214">
        <v>0</v>
      </c>
      <c r="L181" s="215">
        <v>0</v>
      </c>
      <c r="M181" s="215">
        <v>0</v>
      </c>
      <c r="N181" s="215">
        <v>0</v>
      </c>
      <c r="O181" s="193">
        <v>3690871.0913092899</v>
      </c>
      <c r="P181" s="193">
        <v>2761869.5164422798</v>
      </c>
      <c r="Q181" s="193">
        <v>929001.57486701012</v>
      </c>
      <c r="R181" s="216">
        <v>0</v>
      </c>
      <c r="S181" s="216">
        <v>0</v>
      </c>
      <c r="T181" s="216">
        <v>0</v>
      </c>
      <c r="U181" s="217">
        <v>0</v>
      </c>
      <c r="V181" s="217">
        <v>0</v>
      </c>
      <c r="W181" s="217">
        <v>0</v>
      </c>
      <c r="X181" s="214">
        <v>0</v>
      </c>
      <c r="Y181" s="214">
        <v>0</v>
      </c>
      <c r="Z181" s="214">
        <v>0</v>
      </c>
      <c r="AA181" s="218">
        <v>0</v>
      </c>
      <c r="AB181" s="218">
        <v>0</v>
      </c>
      <c r="AC181" s="218">
        <v>0</v>
      </c>
      <c r="AD181" s="193">
        <v>0</v>
      </c>
      <c r="AE181" s="193">
        <v>0</v>
      </c>
      <c r="AF181" s="193">
        <v>0</v>
      </c>
      <c r="AG181" s="214">
        <v>0</v>
      </c>
      <c r="AH181" s="214">
        <v>0</v>
      </c>
      <c r="AI181" s="214">
        <v>0</v>
      </c>
      <c r="AJ181" s="191">
        <v>0</v>
      </c>
      <c r="AK181" s="191">
        <v>0</v>
      </c>
      <c r="AL181" s="191">
        <v>0</v>
      </c>
      <c r="AM181" s="215">
        <v>0</v>
      </c>
      <c r="AN181" s="215">
        <v>0</v>
      </c>
      <c r="AO181" s="215">
        <v>0</v>
      </c>
      <c r="AP181" s="193">
        <v>0</v>
      </c>
      <c r="AQ181" s="193">
        <v>0</v>
      </c>
      <c r="AR181" s="193">
        <v>0</v>
      </c>
      <c r="AS181" s="216">
        <v>0</v>
      </c>
      <c r="AT181" s="216">
        <v>0</v>
      </c>
      <c r="AU181" s="216">
        <v>0</v>
      </c>
      <c r="AV181" s="217">
        <v>8184670.5908758296</v>
      </c>
      <c r="AW181" s="217">
        <v>7743299.8000637498</v>
      </c>
      <c r="AX181" s="217">
        <v>441370.79081207979</v>
      </c>
      <c r="AY181" s="214">
        <v>0</v>
      </c>
      <c r="AZ181" s="214">
        <v>0</v>
      </c>
      <c r="BA181" s="214">
        <v>0</v>
      </c>
      <c r="BB181" s="218">
        <v>0</v>
      </c>
      <c r="BC181" s="218">
        <v>0</v>
      </c>
      <c r="BD181" s="218">
        <v>0</v>
      </c>
      <c r="BE181" s="214">
        <v>0</v>
      </c>
      <c r="BF181" s="214">
        <v>0</v>
      </c>
      <c r="BG181" s="214">
        <v>0</v>
      </c>
      <c r="BH181" s="191">
        <v>0</v>
      </c>
      <c r="BI181" s="191">
        <v>0</v>
      </c>
      <c r="BJ181" s="191">
        <v>0</v>
      </c>
      <c r="BK181" s="215">
        <v>0</v>
      </c>
      <c r="BL181" s="215">
        <v>0</v>
      </c>
      <c r="BM181" s="215">
        <v>0</v>
      </c>
      <c r="BN181" s="193">
        <v>96014484.635240495</v>
      </c>
      <c r="BO181" s="193">
        <v>69249980.128255606</v>
      </c>
      <c r="BP181" s="193">
        <v>26764504.50698489</v>
      </c>
      <c r="BQ181" s="219">
        <v>1015574003.3282547</v>
      </c>
      <c r="BR181" s="219">
        <v>654306203.33788967</v>
      </c>
      <c r="BS181" s="219">
        <v>361267799.99036497</v>
      </c>
      <c r="BT181" s="216">
        <v>0</v>
      </c>
      <c r="BU181" s="216">
        <v>0</v>
      </c>
      <c r="BV181" s="216">
        <v>0</v>
      </c>
      <c r="BW181" s="217">
        <v>0</v>
      </c>
      <c r="BX181" s="217">
        <v>0</v>
      </c>
      <c r="BY181" s="217">
        <v>0</v>
      </c>
      <c r="BZ181" s="214">
        <v>0</v>
      </c>
      <c r="CA181" s="214">
        <v>0</v>
      </c>
      <c r="CB181" s="214">
        <v>0</v>
      </c>
      <c r="CC181" s="214">
        <v>0</v>
      </c>
      <c r="CD181" s="214">
        <v>0</v>
      </c>
      <c r="CE181" s="214">
        <v>0</v>
      </c>
      <c r="CF181" s="214">
        <v>0</v>
      </c>
      <c r="CG181" s="214">
        <v>0</v>
      </c>
      <c r="CH181" s="214">
        <v>0</v>
      </c>
      <c r="CI181" s="219">
        <v>1015574003.3282547</v>
      </c>
      <c r="CJ181" s="219">
        <v>654306203.33788967</v>
      </c>
      <c r="CK181" s="219">
        <v>361267799.99036497</v>
      </c>
      <c r="CM181" s="221">
        <v>0</v>
      </c>
      <c r="CP181" s="219">
        <v>3690871.0913092899</v>
      </c>
      <c r="CQ181" s="219">
        <v>2761869.5164422798</v>
      </c>
      <c r="CR181" s="219">
        <v>929001.57486701012</v>
      </c>
      <c r="CT181" s="219">
        <v>1011883132.2369454</v>
      </c>
      <c r="CU181" s="219">
        <v>651544333.82144737</v>
      </c>
      <c r="CV181" s="219">
        <v>360338798.41549796</v>
      </c>
      <c r="CX181" s="221">
        <v>3724538766.5799994</v>
      </c>
      <c r="CY181" s="33">
        <v>0</v>
      </c>
      <c r="CZ181" s="33">
        <v>0</v>
      </c>
      <c r="DA181" s="33">
        <v>0</v>
      </c>
      <c r="DB181" s="33">
        <v>0</v>
      </c>
      <c r="DC181" s="33">
        <v>0</v>
      </c>
      <c r="DD181" s="33">
        <v>0</v>
      </c>
      <c r="DE181" s="33">
        <v>0</v>
      </c>
    </row>
    <row r="182" spans="1:109" x14ac:dyDescent="0.35">
      <c r="A182">
        <v>2038</v>
      </c>
      <c r="B182" s="1">
        <v>50678</v>
      </c>
      <c r="C182" s="213">
        <v>566888022.81592</v>
      </c>
      <c r="D182" s="214">
        <v>381672363.62367398</v>
      </c>
      <c r="E182" s="214">
        <v>185215659.19224602</v>
      </c>
      <c r="F182" s="191">
        <v>343185170.35882503</v>
      </c>
      <c r="G182" s="191">
        <v>196193806.99364299</v>
      </c>
      <c r="H182" s="191">
        <v>146991363.36518204</v>
      </c>
      <c r="I182" s="214">
        <v>0</v>
      </c>
      <c r="J182" s="214">
        <v>0</v>
      </c>
      <c r="K182" s="214">
        <v>0</v>
      </c>
      <c r="L182" s="215">
        <v>0</v>
      </c>
      <c r="M182" s="215">
        <v>0</v>
      </c>
      <c r="N182" s="215">
        <v>0</v>
      </c>
      <c r="O182" s="193">
        <v>3616810.1662812298</v>
      </c>
      <c r="P182" s="193">
        <v>2761869.5164422798</v>
      </c>
      <c r="Q182" s="193">
        <v>854940.64983895002</v>
      </c>
      <c r="R182" s="216">
        <v>0</v>
      </c>
      <c r="S182" s="216">
        <v>0</v>
      </c>
      <c r="T182" s="216">
        <v>0</v>
      </c>
      <c r="U182" s="217">
        <v>0</v>
      </c>
      <c r="V182" s="217">
        <v>0</v>
      </c>
      <c r="W182" s="217">
        <v>0</v>
      </c>
      <c r="X182" s="214">
        <v>0</v>
      </c>
      <c r="Y182" s="214">
        <v>0</v>
      </c>
      <c r="Z182" s="214">
        <v>0</v>
      </c>
      <c r="AA182" s="218">
        <v>0</v>
      </c>
      <c r="AB182" s="218">
        <v>0</v>
      </c>
      <c r="AC182" s="218">
        <v>0</v>
      </c>
      <c r="AD182" s="193">
        <v>10244718.5304856</v>
      </c>
      <c r="AE182" s="193">
        <v>4341535.1506107002</v>
      </c>
      <c r="AF182" s="193">
        <v>5903183.3798749</v>
      </c>
      <c r="AG182" s="214">
        <v>0</v>
      </c>
      <c r="AH182" s="214">
        <v>0</v>
      </c>
      <c r="AI182" s="214">
        <v>0</v>
      </c>
      <c r="AJ182" s="191">
        <v>0</v>
      </c>
      <c r="AK182" s="191">
        <v>0</v>
      </c>
      <c r="AL182" s="191">
        <v>0</v>
      </c>
      <c r="AM182" s="215">
        <v>0</v>
      </c>
      <c r="AN182" s="215">
        <v>0</v>
      </c>
      <c r="AO182" s="215">
        <v>0</v>
      </c>
      <c r="AP182" s="193">
        <v>0</v>
      </c>
      <c r="AQ182" s="193">
        <v>0</v>
      </c>
      <c r="AR182" s="193">
        <v>0</v>
      </c>
      <c r="AS182" s="216">
        <v>0</v>
      </c>
      <c r="AT182" s="216">
        <v>0</v>
      </c>
      <c r="AU182" s="216">
        <v>0</v>
      </c>
      <c r="AV182" s="217">
        <v>0</v>
      </c>
      <c r="AW182" s="217">
        <v>0</v>
      </c>
      <c r="AX182" s="217">
        <v>0</v>
      </c>
      <c r="AY182" s="214">
        <v>0</v>
      </c>
      <c r="AZ182" s="214">
        <v>0</v>
      </c>
      <c r="BA182" s="214">
        <v>0</v>
      </c>
      <c r="BB182" s="218">
        <v>0</v>
      </c>
      <c r="BC182" s="218">
        <v>0</v>
      </c>
      <c r="BD182" s="218">
        <v>0</v>
      </c>
      <c r="BE182" s="214">
        <v>0</v>
      </c>
      <c r="BF182" s="214">
        <v>0</v>
      </c>
      <c r="BG182" s="214">
        <v>0</v>
      </c>
      <c r="BH182" s="191">
        <v>0</v>
      </c>
      <c r="BI182" s="191">
        <v>0</v>
      </c>
      <c r="BJ182" s="191">
        <v>0</v>
      </c>
      <c r="BK182" s="215">
        <v>0</v>
      </c>
      <c r="BL182" s="215">
        <v>0</v>
      </c>
      <c r="BM182" s="215">
        <v>0</v>
      </c>
      <c r="BN182" s="193">
        <v>0</v>
      </c>
      <c r="BO182" s="193">
        <v>0</v>
      </c>
      <c r="BP182" s="193">
        <v>0</v>
      </c>
      <c r="BQ182" s="219">
        <v>923934721.87151194</v>
      </c>
      <c r="BR182" s="219">
        <v>584969575.28436995</v>
      </c>
      <c r="BS182" s="219">
        <v>338965146.58714187</v>
      </c>
      <c r="BT182" s="216">
        <v>0</v>
      </c>
      <c r="BU182" s="216">
        <v>0</v>
      </c>
      <c r="BV182" s="216">
        <v>0</v>
      </c>
      <c r="BW182" s="217">
        <v>0</v>
      </c>
      <c r="BX182" s="217">
        <v>0</v>
      </c>
      <c r="BY182" s="217">
        <v>0</v>
      </c>
      <c r="BZ182" s="214">
        <v>0</v>
      </c>
      <c r="CA182" s="214">
        <v>0</v>
      </c>
      <c r="CB182" s="214">
        <v>0</v>
      </c>
      <c r="CC182" s="214">
        <v>0</v>
      </c>
      <c r="CD182" s="214">
        <v>0</v>
      </c>
      <c r="CE182" s="214">
        <v>0</v>
      </c>
      <c r="CF182" s="214">
        <v>0</v>
      </c>
      <c r="CG182" s="214">
        <v>0</v>
      </c>
      <c r="CH182" s="214">
        <v>0</v>
      </c>
      <c r="CI182" s="219">
        <v>923934721.87151194</v>
      </c>
      <c r="CJ182" s="219">
        <v>584969575.28436995</v>
      </c>
      <c r="CK182" s="219">
        <v>338965146.58714187</v>
      </c>
      <c r="CM182" s="221">
        <v>0</v>
      </c>
      <c r="CP182" s="219">
        <v>13861528.696766831</v>
      </c>
      <c r="CQ182" s="219">
        <v>7103404.6670529805</v>
      </c>
      <c r="CR182" s="219">
        <v>6758124.0297138505</v>
      </c>
      <c r="CT182" s="219">
        <v>910073193.17474508</v>
      </c>
      <c r="CU182" s="219">
        <v>577866170.61731696</v>
      </c>
      <c r="CV182" s="219">
        <v>332207022.55742806</v>
      </c>
      <c r="CX182" s="221">
        <v>3659830181.4500003</v>
      </c>
      <c r="CY182" s="33">
        <v>0</v>
      </c>
      <c r="CZ182" s="33">
        <v>0</v>
      </c>
      <c r="DA182" s="33">
        <v>0</v>
      </c>
      <c r="DB182" s="33">
        <v>0</v>
      </c>
      <c r="DC182" s="33">
        <v>0</v>
      </c>
      <c r="DD182" s="33">
        <v>0</v>
      </c>
      <c r="DE182" s="33">
        <v>0</v>
      </c>
    </row>
    <row r="183" spans="1:109" x14ac:dyDescent="0.35">
      <c r="A183">
        <v>2038</v>
      </c>
      <c r="B183" s="1">
        <v>50709</v>
      </c>
      <c r="C183" s="213">
        <v>568131484.59331</v>
      </c>
      <c r="D183" s="214">
        <v>383888946.23129302</v>
      </c>
      <c r="E183" s="214">
        <v>184242538.36201698</v>
      </c>
      <c r="F183" s="191">
        <v>344009876.35471398</v>
      </c>
      <c r="G183" s="191">
        <v>197311369.39299101</v>
      </c>
      <c r="H183" s="191">
        <v>146698506.96172297</v>
      </c>
      <c r="I183" s="214">
        <v>0</v>
      </c>
      <c r="J183" s="214">
        <v>0</v>
      </c>
      <c r="K183" s="214">
        <v>0</v>
      </c>
      <c r="L183" s="215">
        <v>0</v>
      </c>
      <c r="M183" s="215">
        <v>0</v>
      </c>
      <c r="N183" s="215">
        <v>0</v>
      </c>
      <c r="O183" s="193">
        <v>3600977.9320249502</v>
      </c>
      <c r="P183" s="193">
        <v>2761869.5164422798</v>
      </c>
      <c r="Q183" s="193">
        <v>839108.41558267036</v>
      </c>
      <c r="R183" s="216">
        <v>0</v>
      </c>
      <c r="S183" s="216">
        <v>0</v>
      </c>
      <c r="T183" s="216">
        <v>0</v>
      </c>
      <c r="U183" s="217">
        <v>0</v>
      </c>
      <c r="V183" s="217">
        <v>0</v>
      </c>
      <c r="W183" s="217">
        <v>0</v>
      </c>
      <c r="X183" s="214">
        <v>0</v>
      </c>
      <c r="Y183" s="214">
        <v>0</v>
      </c>
      <c r="Z183" s="214">
        <v>0</v>
      </c>
      <c r="AA183" s="218">
        <v>0</v>
      </c>
      <c r="AB183" s="218">
        <v>0</v>
      </c>
      <c r="AC183" s="218">
        <v>0</v>
      </c>
      <c r="AD183" s="193">
        <v>0</v>
      </c>
      <c r="AE183" s="193">
        <v>0</v>
      </c>
      <c r="AF183" s="193">
        <v>0</v>
      </c>
      <c r="AG183" s="214">
        <v>0</v>
      </c>
      <c r="AH183" s="214">
        <v>0</v>
      </c>
      <c r="AI183" s="214">
        <v>0</v>
      </c>
      <c r="AJ183" s="191">
        <v>0</v>
      </c>
      <c r="AK183" s="191">
        <v>0</v>
      </c>
      <c r="AL183" s="191">
        <v>0</v>
      </c>
      <c r="AM183" s="215">
        <v>0</v>
      </c>
      <c r="AN183" s="215">
        <v>0</v>
      </c>
      <c r="AO183" s="215">
        <v>0</v>
      </c>
      <c r="AP183" s="193">
        <v>0</v>
      </c>
      <c r="AQ183" s="193">
        <v>0</v>
      </c>
      <c r="AR183" s="193">
        <v>0</v>
      </c>
      <c r="AS183" s="216">
        <v>0</v>
      </c>
      <c r="AT183" s="216">
        <v>0</v>
      </c>
      <c r="AU183" s="216">
        <v>0</v>
      </c>
      <c r="AV183" s="217">
        <v>0</v>
      </c>
      <c r="AW183" s="217">
        <v>0</v>
      </c>
      <c r="AX183" s="217">
        <v>0</v>
      </c>
      <c r="AY183" s="214">
        <v>0</v>
      </c>
      <c r="AZ183" s="214">
        <v>0</v>
      </c>
      <c r="BA183" s="214">
        <v>0</v>
      </c>
      <c r="BB183" s="218">
        <v>12001166.2284529</v>
      </c>
      <c r="BC183" s="218">
        <v>9314633.2715085</v>
      </c>
      <c r="BD183" s="218">
        <v>2686532.9569444004</v>
      </c>
      <c r="BE183" s="214">
        <v>0</v>
      </c>
      <c r="BF183" s="214">
        <v>0</v>
      </c>
      <c r="BG183" s="214">
        <v>0</v>
      </c>
      <c r="BH183" s="191">
        <v>0</v>
      </c>
      <c r="BI183" s="191">
        <v>0</v>
      </c>
      <c r="BJ183" s="191">
        <v>0</v>
      </c>
      <c r="BK183" s="215">
        <v>0</v>
      </c>
      <c r="BL183" s="215">
        <v>0</v>
      </c>
      <c r="BM183" s="215">
        <v>0</v>
      </c>
      <c r="BN183" s="193">
        <v>0</v>
      </c>
      <c r="BO183" s="193">
        <v>0</v>
      </c>
      <c r="BP183" s="193">
        <v>0</v>
      </c>
      <c r="BQ183" s="219">
        <v>927743505.10850191</v>
      </c>
      <c r="BR183" s="219">
        <v>593276818.41223478</v>
      </c>
      <c r="BS183" s="219">
        <v>334466686.69626701</v>
      </c>
      <c r="BT183" s="216">
        <v>0</v>
      </c>
      <c r="BU183" s="216">
        <v>0</v>
      </c>
      <c r="BV183" s="216">
        <v>0</v>
      </c>
      <c r="BW183" s="217">
        <v>0</v>
      </c>
      <c r="BX183" s="217">
        <v>0</v>
      </c>
      <c r="BY183" s="217">
        <v>0</v>
      </c>
      <c r="BZ183" s="214">
        <v>0</v>
      </c>
      <c r="CA183" s="214">
        <v>0</v>
      </c>
      <c r="CB183" s="214">
        <v>0</v>
      </c>
      <c r="CC183" s="214">
        <v>0</v>
      </c>
      <c r="CD183" s="214">
        <v>0</v>
      </c>
      <c r="CE183" s="214">
        <v>0</v>
      </c>
      <c r="CF183" s="214">
        <v>0</v>
      </c>
      <c r="CG183" s="214">
        <v>0</v>
      </c>
      <c r="CH183" s="214">
        <v>0</v>
      </c>
      <c r="CI183" s="219">
        <v>927743505.10850191</v>
      </c>
      <c r="CJ183" s="219">
        <v>593276818.41223478</v>
      </c>
      <c r="CK183" s="219">
        <v>334466686.69626701</v>
      </c>
      <c r="CM183" s="221">
        <v>0</v>
      </c>
      <c r="CP183" s="219">
        <v>3600977.9320249502</v>
      </c>
      <c r="CQ183" s="219">
        <v>2761869.5164422798</v>
      </c>
      <c r="CR183" s="219">
        <v>839108.41558267036</v>
      </c>
      <c r="CT183" s="219">
        <v>924142527.17647696</v>
      </c>
      <c r="CU183" s="219">
        <v>590514948.89579248</v>
      </c>
      <c r="CV183" s="219">
        <v>333627578.28068435</v>
      </c>
      <c r="CX183" s="221">
        <v>3664292676.1300001</v>
      </c>
      <c r="CY183" s="33">
        <v>0</v>
      </c>
      <c r="CZ183" s="33">
        <v>0</v>
      </c>
      <c r="DA183" s="33">
        <v>0</v>
      </c>
      <c r="DB183" s="33">
        <v>0</v>
      </c>
      <c r="DC183" s="33">
        <v>0</v>
      </c>
      <c r="DD183" s="33">
        <v>0</v>
      </c>
      <c r="DE183" s="33">
        <v>0</v>
      </c>
    </row>
    <row r="184" spans="1:109" x14ac:dyDescent="0.35">
      <c r="A184">
        <v>2038</v>
      </c>
      <c r="B184" s="1">
        <v>50739</v>
      </c>
      <c r="C184" s="213">
        <v>569706169.48688495</v>
      </c>
      <c r="D184" s="214">
        <v>386118401.76061302</v>
      </c>
      <c r="E184" s="214">
        <v>183587767.72627193</v>
      </c>
      <c r="F184" s="191">
        <v>344874405.49381399</v>
      </c>
      <c r="G184" s="191">
        <v>198473208.90332299</v>
      </c>
      <c r="H184" s="191">
        <v>146401196.590491</v>
      </c>
      <c r="I184" s="214">
        <v>0</v>
      </c>
      <c r="J184" s="214">
        <v>0</v>
      </c>
      <c r="K184" s="214">
        <v>0</v>
      </c>
      <c r="L184" s="215">
        <v>0</v>
      </c>
      <c r="M184" s="215">
        <v>0</v>
      </c>
      <c r="N184" s="215">
        <v>0</v>
      </c>
      <c r="O184" s="193">
        <v>3640198.2781347199</v>
      </c>
      <c r="P184" s="193">
        <v>2761869.5164422798</v>
      </c>
      <c r="Q184" s="193">
        <v>878328.76169244014</v>
      </c>
      <c r="R184" s="216">
        <v>0</v>
      </c>
      <c r="S184" s="216">
        <v>0</v>
      </c>
      <c r="T184" s="216">
        <v>0</v>
      </c>
      <c r="U184" s="217">
        <v>0</v>
      </c>
      <c r="V184" s="217">
        <v>0</v>
      </c>
      <c r="W184" s="217">
        <v>0</v>
      </c>
      <c r="X184" s="214">
        <v>50234548.821205802</v>
      </c>
      <c r="Y184" s="214">
        <v>44256456.104304299</v>
      </c>
      <c r="Z184" s="214">
        <v>5978092.7169015035</v>
      </c>
      <c r="AA184" s="218">
        <v>0</v>
      </c>
      <c r="AB184" s="218">
        <v>0</v>
      </c>
      <c r="AC184" s="218">
        <v>0</v>
      </c>
      <c r="AD184" s="193">
        <v>0</v>
      </c>
      <c r="AE184" s="193">
        <v>0</v>
      </c>
      <c r="AF184" s="193">
        <v>0</v>
      </c>
      <c r="AG184" s="214">
        <v>0</v>
      </c>
      <c r="AH184" s="214">
        <v>0</v>
      </c>
      <c r="AI184" s="214">
        <v>0</v>
      </c>
      <c r="AJ184" s="191">
        <v>0</v>
      </c>
      <c r="AK184" s="191">
        <v>0</v>
      </c>
      <c r="AL184" s="191">
        <v>0</v>
      </c>
      <c r="AM184" s="215">
        <v>0</v>
      </c>
      <c r="AN184" s="215">
        <v>0</v>
      </c>
      <c r="AO184" s="215">
        <v>0</v>
      </c>
      <c r="AP184" s="193">
        <v>0</v>
      </c>
      <c r="AQ184" s="193">
        <v>0</v>
      </c>
      <c r="AR184" s="193">
        <v>0</v>
      </c>
      <c r="AS184" s="216">
        <v>0</v>
      </c>
      <c r="AT184" s="216">
        <v>0</v>
      </c>
      <c r="AU184" s="216">
        <v>0</v>
      </c>
      <c r="AV184" s="217">
        <v>0</v>
      </c>
      <c r="AW184" s="217">
        <v>0</v>
      </c>
      <c r="AX184" s="217">
        <v>0</v>
      </c>
      <c r="AY184" s="214">
        <v>0</v>
      </c>
      <c r="AZ184" s="214">
        <v>0</v>
      </c>
      <c r="BA184" s="214">
        <v>0</v>
      </c>
      <c r="BB184" s="218">
        <v>0</v>
      </c>
      <c r="BC184" s="218">
        <v>0</v>
      </c>
      <c r="BD184" s="218">
        <v>0</v>
      </c>
      <c r="BE184" s="214">
        <v>0</v>
      </c>
      <c r="BF184" s="214">
        <v>0</v>
      </c>
      <c r="BG184" s="214">
        <v>0</v>
      </c>
      <c r="BH184" s="191">
        <v>0</v>
      </c>
      <c r="BI184" s="191">
        <v>0</v>
      </c>
      <c r="BJ184" s="191">
        <v>0</v>
      </c>
      <c r="BK184" s="215">
        <v>0</v>
      </c>
      <c r="BL184" s="215">
        <v>0</v>
      </c>
      <c r="BM184" s="215">
        <v>0</v>
      </c>
      <c r="BN184" s="193">
        <v>0</v>
      </c>
      <c r="BO184" s="193">
        <v>0</v>
      </c>
      <c r="BP184" s="193">
        <v>0</v>
      </c>
      <c r="BQ184" s="219">
        <v>968455322.0800395</v>
      </c>
      <c r="BR184" s="219">
        <v>631609936.28468263</v>
      </c>
      <c r="BS184" s="219">
        <v>336845385.79535687</v>
      </c>
      <c r="BT184" s="216">
        <v>0</v>
      </c>
      <c r="BU184" s="216">
        <v>0</v>
      </c>
      <c r="BV184" s="216">
        <v>0</v>
      </c>
      <c r="BW184" s="217">
        <v>0</v>
      </c>
      <c r="BX184" s="217">
        <v>0</v>
      </c>
      <c r="BY184" s="217">
        <v>0</v>
      </c>
      <c r="BZ184" s="214">
        <v>0</v>
      </c>
      <c r="CA184" s="214">
        <v>0</v>
      </c>
      <c r="CB184" s="214">
        <v>0</v>
      </c>
      <c r="CC184" s="214">
        <v>0</v>
      </c>
      <c r="CD184" s="214">
        <v>0</v>
      </c>
      <c r="CE184" s="214">
        <v>0</v>
      </c>
      <c r="CF184" s="214">
        <v>0</v>
      </c>
      <c r="CG184" s="214">
        <v>0</v>
      </c>
      <c r="CH184" s="214">
        <v>0</v>
      </c>
      <c r="CI184" s="219">
        <v>968455322.0800395</v>
      </c>
      <c r="CJ184" s="219">
        <v>631609936.28468263</v>
      </c>
      <c r="CK184" s="219">
        <v>336845385.79535687</v>
      </c>
      <c r="CM184" s="221">
        <v>0</v>
      </c>
      <c r="CP184" s="219">
        <v>53874747.099340521</v>
      </c>
      <c r="CQ184" s="219">
        <v>47018325.620746575</v>
      </c>
      <c r="CR184" s="219">
        <v>6856421.4785939436</v>
      </c>
      <c r="CT184" s="219">
        <v>914580574.98069894</v>
      </c>
      <c r="CU184" s="219">
        <v>584591610.66393602</v>
      </c>
      <c r="CV184" s="219">
        <v>329988964.31676292</v>
      </c>
      <c r="CX184" s="221">
        <v>3659445978.7400002</v>
      </c>
      <c r="CY184" s="33">
        <v>0</v>
      </c>
      <c r="CZ184" s="33">
        <v>0</v>
      </c>
      <c r="DA184" s="33">
        <v>0</v>
      </c>
      <c r="DB184" s="33">
        <v>0</v>
      </c>
      <c r="DC184" s="33">
        <v>0</v>
      </c>
      <c r="DD184" s="33">
        <v>0</v>
      </c>
      <c r="DE184" s="33">
        <v>0</v>
      </c>
    </row>
    <row r="185" spans="1:109" x14ac:dyDescent="0.35">
      <c r="A185">
        <v>2038</v>
      </c>
      <c r="B185" s="1">
        <v>50770</v>
      </c>
      <c r="C185" s="213">
        <v>570955347.22880602</v>
      </c>
      <c r="D185" s="214">
        <v>388360804.971807</v>
      </c>
      <c r="E185" s="214">
        <v>182594542.25699902</v>
      </c>
      <c r="F185" s="191">
        <v>345703125.37605298</v>
      </c>
      <c r="G185" s="191">
        <v>199603852.03377101</v>
      </c>
      <c r="H185" s="191">
        <v>146099273.34228197</v>
      </c>
      <c r="I185" s="214">
        <v>0</v>
      </c>
      <c r="J185" s="214">
        <v>0</v>
      </c>
      <c r="K185" s="214">
        <v>0</v>
      </c>
      <c r="L185" s="215">
        <v>0</v>
      </c>
      <c r="M185" s="215">
        <v>0</v>
      </c>
      <c r="N185" s="215">
        <v>0</v>
      </c>
      <c r="O185" s="193">
        <v>3542324.2398971398</v>
      </c>
      <c r="P185" s="193">
        <v>2761869.5164422798</v>
      </c>
      <c r="Q185" s="193">
        <v>780454.72345486004</v>
      </c>
      <c r="R185" s="216">
        <v>0</v>
      </c>
      <c r="S185" s="216">
        <v>0</v>
      </c>
      <c r="T185" s="216">
        <v>0</v>
      </c>
      <c r="U185" s="217">
        <v>0</v>
      </c>
      <c r="V185" s="217">
        <v>0</v>
      </c>
      <c r="W185" s="217">
        <v>0</v>
      </c>
      <c r="X185" s="214">
        <v>0</v>
      </c>
      <c r="Y185" s="214">
        <v>0</v>
      </c>
      <c r="Z185" s="214">
        <v>0</v>
      </c>
      <c r="AA185" s="218">
        <v>0</v>
      </c>
      <c r="AB185" s="218">
        <v>0</v>
      </c>
      <c r="AC185" s="218">
        <v>0</v>
      </c>
      <c r="AD185" s="193">
        <v>0</v>
      </c>
      <c r="AE185" s="193">
        <v>0</v>
      </c>
      <c r="AF185" s="193">
        <v>0</v>
      </c>
      <c r="AG185" s="214">
        <v>0</v>
      </c>
      <c r="AH185" s="214">
        <v>0</v>
      </c>
      <c r="AI185" s="214">
        <v>0</v>
      </c>
      <c r="AJ185" s="191">
        <v>0</v>
      </c>
      <c r="AK185" s="191">
        <v>0</v>
      </c>
      <c r="AL185" s="191">
        <v>0</v>
      </c>
      <c r="AM185" s="215">
        <v>0</v>
      </c>
      <c r="AN185" s="215">
        <v>0</v>
      </c>
      <c r="AO185" s="215">
        <v>0</v>
      </c>
      <c r="AP185" s="193">
        <v>0</v>
      </c>
      <c r="AQ185" s="193">
        <v>0</v>
      </c>
      <c r="AR185" s="193">
        <v>0</v>
      </c>
      <c r="AS185" s="216">
        <v>0</v>
      </c>
      <c r="AT185" s="216">
        <v>0</v>
      </c>
      <c r="AU185" s="216">
        <v>0</v>
      </c>
      <c r="AV185" s="217">
        <v>0</v>
      </c>
      <c r="AW185" s="217">
        <v>0</v>
      </c>
      <c r="AX185" s="217">
        <v>0</v>
      </c>
      <c r="AY185" s="214">
        <v>0</v>
      </c>
      <c r="AZ185" s="214">
        <v>0</v>
      </c>
      <c r="BA185" s="214">
        <v>0</v>
      </c>
      <c r="BB185" s="218">
        <v>0</v>
      </c>
      <c r="BC185" s="218">
        <v>0</v>
      </c>
      <c r="BD185" s="218">
        <v>0</v>
      </c>
      <c r="BE185" s="214">
        <v>0</v>
      </c>
      <c r="BF185" s="214">
        <v>0</v>
      </c>
      <c r="BG185" s="214">
        <v>0</v>
      </c>
      <c r="BH185" s="191">
        <v>0</v>
      </c>
      <c r="BI185" s="191">
        <v>0</v>
      </c>
      <c r="BJ185" s="191">
        <v>0</v>
      </c>
      <c r="BK185" s="215">
        <v>0</v>
      </c>
      <c r="BL185" s="215">
        <v>0</v>
      </c>
      <c r="BM185" s="215">
        <v>0</v>
      </c>
      <c r="BN185" s="193">
        <v>0</v>
      </c>
      <c r="BO185" s="193">
        <v>0</v>
      </c>
      <c r="BP185" s="193">
        <v>0</v>
      </c>
      <c r="BQ185" s="219">
        <v>920200796.84475613</v>
      </c>
      <c r="BR185" s="219">
        <v>590726526.52202034</v>
      </c>
      <c r="BS185" s="219">
        <v>329474270.32273579</v>
      </c>
      <c r="BT185" s="216">
        <v>26214903.708456401</v>
      </c>
      <c r="BU185" s="216">
        <v>18674724.21813</v>
      </c>
      <c r="BV185" s="216">
        <v>7540179.4903264008</v>
      </c>
      <c r="BW185" s="217">
        <v>10943491.9517875</v>
      </c>
      <c r="BX185" s="217">
        <v>7904080.2607227303</v>
      </c>
      <c r="BY185" s="217">
        <v>3039411.6910647694</v>
      </c>
      <c r="BZ185" s="214">
        <v>0</v>
      </c>
      <c r="CA185" s="214">
        <v>0</v>
      </c>
      <c r="CB185" s="214">
        <v>0</v>
      </c>
      <c r="CC185" s="214">
        <v>67707262.681047797</v>
      </c>
      <c r="CD185" s="214">
        <v>34979484.510848999</v>
      </c>
      <c r="CE185" s="214">
        <v>32727778.170198798</v>
      </c>
      <c r="CF185" s="214">
        <v>13107451.8542282</v>
      </c>
      <c r="CG185" s="214">
        <v>9337362.109065</v>
      </c>
      <c r="CH185" s="214">
        <v>3770089.7451632004</v>
      </c>
      <c r="CI185" s="219">
        <v>1038173907.0402761</v>
      </c>
      <c r="CJ185" s="219">
        <v>661622177.62078714</v>
      </c>
      <c r="CK185" s="219">
        <v>376551729.41948897</v>
      </c>
      <c r="CM185" s="221">
        <v>0</v>
      </c>
      <c r="CP185" s="219">
        <v>3542324.2398971398</v>
      </c>
      <c r="CQ185" s="219">
        <v>2761869.5164422798</v>
      </c>
      <c r="CR185" s="219">
        <v>780454.72345486004</v>
      </c>
      <c r="CT185" s="219">
        <v>916658472.60485899</v>
      </c>
      <c r="CU185" s="219">
        <v>587964657.00557804</v>
      </c>
      <c r="CV185" s="219">
        <v>328693815.59928095</v>
      </c>
      <c r="CX185" s="221">
        <v>3663908004.9699998</v>
      </c>
      <c r="CY185" s="33">
        <v>0</v>
      </c>
      <c r="CZ185" s="33">
        <v>0</v>
      </c>
      <c r="DA185" s="33">
        <v>0</v>
      </c>
      <c r="DB185" s="33">
        <v>0</v>
      </c>
      <c r="DC185" s="33">
        <v>0</v>
      </c>
      <c r="DD185" s="33">
        <v>0</v>
      </c>
      <c r="DE185" s="33">
        <v>0</v>
      </c>
    </row>
    <row r="186" spans="1:109" x14ac:dyDescent="0.35">
      <c r="A186">
        <v>2039</v>
      </c>
      <c r="B186" s="1">
        <v>50801</v>
      </c>
      <c r="C186" s="213">
        <v>572372582.33983397</v>
      </c>
      <c r="D186" s="214">
        <v>390616231.05919999</v>
      </c>
      <c r="E186" s="214">
        <v>181756351.28063399</v>
      </c>
      <c r="F186" s="191">
        <v>346571866.49829602</v>
      </c>
      <c r="G186" s="191">
        <v>200779036.383228</v>
      </c>
      <c r="H186" s="191">
        <v>145792830.11506802</v>
      </c>
      <c r="I186" s="214">
        <v>0</v>
      </c>
      <c r="J186" s="214">
        <v>0</v>
      </c>
      <c r="K186" s="214">
        <v>0</v>
      </c>
      <c r="L186" s="215">
        <v>0</v>
      </c>
      <c r="M186" s="215">
        <v>0</v>
      </c>
      <c r="N186" s="215">
        <v>0</v>
      </c>
      <c r="O186" s="193">
        <v>3632891.5548844999</v>
      </c>
      <c r="P186" s="193">
        <v>2761869.5164422798</v>
      </c>
      <c r="Q186" s="193">
        <v>871022.03844222007</v>
      </c>
      <c r="R186" s="216">
        <v>0</v>
      </c>
      <c r="S186" s="216">
        <v>0</v>
      </c>
      <c r="T186" s="216">
        <v>0</v>
      </c>
      <c r="U186" s="217">
        <v>0</v>
      </c>
      <c r="V186" s="217">
        <v>0</v>
      </c>
      <c r="W186" s="217">
        <v>0</v>
      </c>
      <c r="X186" s="214">
        <v>0</v>
      </c>
      <c r="Y186" s="214">
        <v>0</v>
      </c>
      <c r="Z186" s="214">
        <v>0</v>
      </c>
      <c r="AA186" s="218">
        <v>0</v>
      </c>
      <c r="AB186" s="218">
        <v>0</v>
      </c>
      <c r="AC186" s="218">
        <v>0</v>
      </c>
      <c r="AD186" s="193">
        <v>0</v>
      </c>
      <c r="AE186" s="193">
        <v>0</v>
      </c>
      <c r="AF186" s="193">
        <v>0</v>
      </c>
      <c r="AG186" s="214">
        <v>0</v>
      </c>
      <c r="AH186" s="214">
        <v>0</v>
      </c>
      <c r="AI186" s="214">
        <v>0</v>
      </c>
      <c r="AJ186" s="191">
        <v>0</v>
      </c>
      <c r="AK186" s="191">
        <v>0</v>
      </c>
      <c r="AL186" s="191">
        <v>0</v>
      </c>
      <c r="AM186" s="215">
        <v>0</v>
      </c>
      <c r="AN186" s="215">
        <v>0</v>
      </c>
      <c r="AO186" s="215">
        <v>0</v>
      </c>
      <c r="AP186" s="193">
        <v>0</v>
      </c>
      <c r="AQ186" s="193">
        <v>0</v>
      </c>
      <c r="AR186" s="193">
        <v>0</v>
      </c>
      <c r="AS186" s="216">
        <v>0</v>
      </c>
      <c r="AT186" s="216">
        <v>0</v>
      </c>
      <c r="AU186" s="216">
        <v>0</v>
      </c>
      <c r="AV186" s="217">
        <v>0</v>
      </c>
      <c r="AW186" s="217">
        <v>0</v>
      </c>
      <c r="AX186" s="217">
        <v>0</v>
      </c>
      <c r="AY186" s="214">
        <v>0</v>
      </c>
      <c r="AZ186" s="214">
        <v>0</v>
      </c>
      <c r="BA186" s="214">
        <v>0</v>
      </c>
      <c r="BB186" s="218">
        <v>0</v>
      </c>
      <c r="BC186" s="218">
        <v>0</v>
      </c>
      <c r="BD186" s="218">
        <v>0</v>
      </c>
      <c r="BE186" s="214">
        <v>0</v>
      </c>
      <c r="BF186" s="214">
        <v>0</v>
      </c>
      <c r="BG186" s="214">
        <v>0</v>
      </c>
      <c r="BH186" s="191">
        <v>0</v>
      </c>
      <c r="BI186" s="191">
        <v>0</v>
      </c>
      <c r="BJ186" s="191">
        <v>0</v>
      </c>
      <c r="BK186" s="215">
        <v>0</v>
      </c>
      <c r="BL186" s="215">
        <v>0</v>
      </c>
      <c r="BM186" s="215">
        <v>0</v>
      </c>
      <c r="BN186" s="193">
        <v>0</v>
      </c>
      <c r="BO186" s="193">
        <v>0</v>
      </c>
      <c r="BP186" s="193">
        <v>0</v>
      </c>
      <c r="BQ186" s="219">
        <v>922577340.39301455</v>
      </c>
      <c r="BR186" s="219">
        <v>594157136.95887029</v>
      </c>
      <c r="BS186" s="219">
        <v>328420203.4341442</v>
      </c>
      <c r="BT186" s="216">
        <v>0</v>
      </c>
      <c r="BU186" s="216">
        <v>0</v>
      </c>
      <c r="BV186" s="216">
        <v>0</v>
      </c>
      <c r="BW186" s="217">
        <v>0</v>
      </c>
      <c r="BX186" s="217">
        <v>0</v>
      </c>
      <c r="BY186" s="217">
        <v>0</v>
      </c>
      <c r="BZ186" s="214">
        <v>0</v>
      </c>
      <c r="CA186" s="214">
        <v>0</v>
      </c>
      <c r="CB186" s="214">
        <v>0</v>
      </c>
      <c r="CC186" s="214">
        <v>0</v>
      </c>
      <c r="CD186" s="214">
        <v>0</v>
      </c>
      <c r="CE186" s="214">
        <v>0</v>
      </c>
      <c r="CF186" s="214">
        <v>0</v>
      </c>
      <c r="CG186" s="214">
        <v>0</v>
      </c>
      <c r="CH186" s="214">
        <v>0</v>
      </c>
      <c r="CI186" s="219">
        <v>922577340.39301455</v>
      </c>
      <c r="CJ186" s="219">
        <v>594157136.95887029</v>
      </c>
      <c r="CK186" s="219">
        <v>328420203.4341442</v>
      </c>
      <c r="CM186" s="221">
        <v>0</v>
      </c>
      <c r="CP186" s="219">
        <v>3632891.5548844999</v>
      </c>
      <c r="CQ186" s="219">
        <v>2761869.5164422798</v>
      </c>
      <c r="CR186" s="219">
        <v>871022.03844222007</v>
      </c>
      <c r="CT186" s="219">
        <v>918944448.83813</v>
      </c>
      <c r="CU186" s="219">
        <v>591395267.44242799</v>
      </c>
      <c r="CV186" s="219">
        <v>327549181.395702</v>
      </c>
      <c r="CX186" s="221">
        <v>3597479820.7000003</v>
      </c>
      <c r="CY186" s="33">
        <v>0</v>
      </c>
      <c r="CZ186" s="33">
        <v>0</v>
      </c>
      <c r="DA186" s="33">
        <v>0</v>
      </c>
      <c r="DB186" s="33">
        <v>0</v>
      </c>
      <c r="DC186" s="33">
        <v>0</v>
      </c>
      <c r="DD186" s="33">
        <v>0</v>
      </c>
      <c r="DE186" s="33">
        <v>0</v>
      </c>
    </row>
    <row r="187" spans="1:109" x14ac:dyDescent="0.35">
      <c r="A187">
        <v>2039</v>
      </c>
      <c r="B187" s="1">
        <v>50829</v>
      </c>
      <c r="C187" s="213">
        <v>573947190.20914304</v>
      </c>
      <c r="D187" s="214">
        <v>392884755.65390903</v>
      </c>
      <c r="E187" s="214">
        <v>181062434.55523401</v>
      </c>
      <c r="F187" s="191">
        <v>347404618.39698201</v>
      </c>
      <c r="G187" s="191">
        <v>201922911.44194099</v>
      </c>
      <c r="H187" s="191">
        <v>145481706.95504102</v>
      </c>
      <c r="I187" s="214">
        <v>0</v>
      </c>
      <c r="J187" s="214">
        <v>0</v>
      </c>
      <c r="K187" s="214">
        <v>0</v>
      </c>
      <c r="L187" s="215">
        <v>0</v>
      </c>
      <c r="M187" s="215">
        <v>0</v>
      </c>
      <c r="N187" s="215">
        <v>0</v>
      </c>
      <c r="O187" s="193">
        <v>3511718.1723106802</v>
      </c>
      <c r="P187" s="193">
        <v>2761869.5164422798</v>
      </c>
      <c r="Q187" s="193">
        <v>749848.65586840035</v>
      </c>
      <c r="R187" s="216">
        <v>0</v>
      </c>
      <c r="S187" s="216">
        <v>0</v>
      </c>
      <c r="T187" s="216">
        <v>0</v>
      </c>
      <c r="U187" s="217">
        <v>0</v>
      </c>
      <c r="V187" s="217">
        <v>0</v>
      </c>
      <c r="W187" s="217">
        <v>0</v>
      </c>
      <c r="X187" s="214">
        <v>0</v>
      </c>
      <c r="Y187" s="214">
        <v>0</v>
      </c>
      <c r="Z187" s="214">
        <v>0</v>
      </c>
      <c r="AA187" s="218">
        <v>0</v>
      </c>
      <c r="AB187" s="218">
        <v>0</v>
      </c>
      <c r="AC187" s="218">
        <v>0</v>
      </c>
      <c r="AD187" s="193">
        <v>0</v>
      </c>
      <c r="AE187" s="193">
        <v>0</v>
      </c>
      <c r="AF187" s="193">
        <v>0</v>
      </c>
      <c r="AG187" s="214">
        <v>0</v>
      </c>
      <c r="AH187" s="214">
        <v>0</v>
      </c>
      <c r="AI187" s="214">
        <v>0</v>
      </c>
      <c r="AJ187" s="191">
        <v>0</v>
      </c>
      <c r="AK187" s="191">
        <v>0</v>
      </c>
      <c r="AL187" s="191">
        <v>0</v>
      </c>
      <c r="AM187" s="215">
        <v>0</v>
      </c>
      <c r="AN187" s="215">
        <v>0</v>
      </c>
      <c r="AO187" s="215">
        <v>0</v>
      </c>
      <c r="AP187" s="193">
        <v>0</v>
      </c>
      <c r="AQ187" s="193">
        <v>0</v>
      </c>
      <c r="AR187" s="193">
        <v>0</v>
      </c>
      <c r="AS187" s="216">
        <v>0</v>
      </c>
      <c r="AT187" s="216">
        <v>0</v>
      </c>
      <c r="AU187" s="216">
        <v>0</v>
      </c>
      <c r="AV187" s="217">
        <v>8101452.7686508903</v>
      </c>
      <c r="AW187" s="217">
        <v>7800122.0064562503</v>
      </c>
      <c r="AX187" s="217">
        <v>301330.76219464</v>
      </c>
      <c r="AY187" s="214">
        <v>0</v>
      </c>
      <c r="AZ187" s="214">
        <v>0</v>
      </c>
      <c r="BA187" s="214">
        <v>0</v>
      </c>
      <c r="BB187" s="218">
        <v>0</v>
      </c>
      <c r="BC187" s="218">
        <v>0</v>
      </c>
      <c r="BD187" s="218">
        <v>0</v>
      </c>
      <c r="BE187" s="214">
        <v>0</v>
      </c>
      <c r="BF187" s="214">
        <v>0</v>
      </c>
      <c r="BG187" s="214">
        <v>0</v>
      </c>
      <c r="BH187" s="191">
        <v>0</v>
      </c>
      <c r="BI187" s="191">
        <v>0</v>
      </c>
      <c r="BJ187" s="191">
        <v>0</v>
      </c>
      <c r="BK187" s="215">
        <v>0</v>
      </c>
      <c r="BL187" s="215">
        <v>0</v>
      </c>
      <c r="BM187" s="215">
        <v>0</v>
      </c>
      <c r="BN187" s="193">
        <v>94887765.422702596</v>
      </c>
      <c r="BO187" s="193">
        <v>69758153.228233293</v>
      </c>
      <c r="BP187" s="193">
        <v>25129612.194469303</v>
      </c>
      <c r="BQ187" s="219">
        <v>1027852744.9697893</v>
      </c>
      <c r="BR187" s="219">
        <v>675127811.84698188</v>
      </c>
      <c r="BS187" s="219">
        <v>352724933.12280738</v>
      </c>
      <c r="BT187" s="216">
        <v>0</v>
      </c>
      <c r="BU187" s="216">
        <v>0</v>
      </c>
      <c r="BV187" s="216">
        <v>0</v>
      </c>
      <c r="BW187" s="217">
        <v>0</v>
      </c>
      <c r="BX187" s="217">
        <v>0</v>
      </c>
      <c r="BY187" s="217">
        <v>0</v>
      </c>
      <c r="BZ187" s="214">
        <v>0</v>
      </c>
      <c r="CA187" s="214">
        <v>0</v>
      </c>
      <c r="CB187" s="214">
        <v>0</v>
      </c>
      <c r="CC187" s="214">
        <v>0</v>
      </c>
      <c r="CD187" s="214">
        <v>0</v>
      </c>
      <c r="CE187" s="214">
        <v>0</v>
      </c>
      <c r="CF187" s="214">
        <v>0</v>
      </c>
      <c r="CG187" s="214">
        <v>0</v>
      </c>
      <c r="CH187" s="214">
        <v>0</v>
      </c>
      <c r="CI187" s="219">
        <v>1027852744.9697893</v>
      </c>
      <c r="CJ187" s="219">
        <v>675127811.84698188</v>
      </c>
      <c r="CK187" s="219">
        <v>352724933.12280738</v>
      </c>
      <c r="CM187" s="221">
        <v>0</v>
      </c>
      <c r="CP187" s="219">
        <v>3511718.1723106802</v>
      </c>
      <c r="CQ187" s="219">
        <v>2761869.5164422798</v>
      </c>
      <c r="CR187" s="219">
        <v>749848.65586840035</v>
      </c>
      <c r="CT187" s="219">
        <v>1024341026.7974786</v>
      </c>
      <c r="CU187" s="219">
        <v>672365942.33053958</v>
      </c>
      <c r="CV187" s="219">
        <v>351975084.46693897</v>
      </c>
      <c r="CX187" s="221">
        <v>3601866290.52</v>
      </c>
      <c r="CY187" s="33">
        <v>0</v>
      </c>
      <c r="CZ187" s="33">
        <v>0</v>
      </c>
      <c r="DA187" s="33">
        <v>0</v>
      </c>
      <c r="DB187" s="33">
        <v>0</v>
      </c>
      <c r="DC187" s="33">
        <v>0</v>
      </c>
      <c r="DD187" s="33">
        <v>0</v>
      </c>
      <c r="DE187" s="33">
        <v>0</v>
      </c>
    </row>
    <row r="188" spans="1:109" x14ac:dyDescent="0.35">
      <c r="A188">
        <v>2039</v>
      </c>
      <c r="B188" s="1">
        <v>50860</v>
      </c>
      <c r="C188" s="213">
        <v>575217705.49894905</v>
      </c>
      <c r="D188" s="214">
        <v>395166454.82634801</v>
      </c>
      <c r="E188" s="214">
        <v>180051250.67260104</v>
      </c>
      <c r="F188" s="191">
        <v>348239192.52294999</v>
      </c>
      <c r="G188" s="191">
        <v>203073195.55011699</v>
      </c>
      <c r="H188" s="191">
        <v>145165996.97283301</v>
      </c>
      <c r="I188" s="214">
        <v>0</v>
      </c>
      <c r="J188" s="214">
        <v>0</v>
      </c>
      <c r="K188" s="214">
        <v>0</v>
      </c>
      <c r="L188" s="215">
        <v>0</v>
      </c>
      <c r="M188" s="215">
        <v>0</v>
      </c>
      <c r="N188" s="215">
        <v>0</v>
      </c>
      <c r="O188" s="193">
        <v>3471018.35574255</v>
      </c>
      <c r="P188" s="193">
        <v>2761869.5164422798</v>
      </c>
      <c r="Q188" s="193">
        <v>709148.83930027019</v>
      </c>
      <c r="R188" s="216">
        <v>0</v>
      </c>
      <c r="S188" s="216">
        <v>0</v>
      </c>
      <c r="T188" s="216">
        <v>0</v>
      </c>
      <c r="U188" s="217">
        <v>0</v>
      </c>
      <c r="V188" s="217">
        <v>0</v>
      </c>
      <c r="W188" s="217">
        <v>0</v>
      </c>
      <c r="X188" s="214">
        <v>0</v>
      </c>
      <c r="Y188" s="214">
        <v>0</v>
      </c>
      <c r="Z188" s="214">
        <v>0</v>
      </c>
      <c r="AA188" s="218">
        <v>0</v>
      </c>
      <c r="AB188" s="218">
        <v>0</v>
      </c>
      <c r="AC188" s="218">
        <v>0</v>
      </c>
      <c r="AD188" s="193">
        <v>30251783.498041101</v>
      </c>
      <c r="AE188" s="193">
        <v>24491008.558247302</v>
      </c>
      <c r="AF188" s="193">
        <v>5760774.9397937991</v>
      </c>
      <c r="AG188" s="214">
        <v>0</v>
      </c>
      <c r="AH188" s="214">
        <v>0</v>
      </c>
      <c r="AI188" s="214">
        <v>0</v>
      </c>
      <c r="AJ188" s="191">
        <v>0</v>
      </c>
      <c r="AK188" s="191">
        <v>0</v>
      </c>
      <c r="AL188" s="191">
        <v>0</v>
      </c>
      <c r="AM188" s="215">
        <v>0</v>
      </c>
      <c r="AN188" s="215">
        <v>0</v>
      </c>
      <c r="AO188" s="215">
        <v>0</v>
      </c>
      <c r="AP188" s="193">
        <v>0</v>
      </c>
      <c r="AQ188" s="193">
        <v>0</v>
      </c>
      <c r="AR188" s="193">
        <v>0</v>
      </c>
      <c r="AS188" s="216">
        <v>0</v>
      </c>
      <c r="AT188" s="216">
        <v>0</v>
      </c>
      <c r="AU188" s="216">
        <v>0</v>
      </c>
      <c r="AV188" s="217">
        <v>0</v>
      </c>
      <c r="AW188" s="217">
        <v>0</v>
      </c>
      <c r="AX188" s="217">
        <v>0</v>
      </c>
      <c r="AY188" s="214">
        <v>0</v>
      </c>
      <c r="AZ188" s="214">
        <v>0</v>
      </c>
      <c r="BA188" s="214">
        <v>0</v>
      </c>
      <c r="BB188" s="218">
        <v>0</v>
      </c>
      <c r="BC188" s="218">
        <v>0</v>
      </c>
      <c r="BD188" s="218">
        <v>0</v>
      </c>
      <c r="BE188" s="214">
        <v>0</v>
      </c>
      <c r="BF188" s="214">
        <v>0</v>
      </c>
      <c r="BG188" s="214">
        <v>0</v>
      </c>
      <c r="BH188" s="191">
        <v>0</v>
      </c>
      <c r="BI188" s="191">
        <v>0</v>
      </c>
      <c r="BJ188" s="191">
        <v>0</v>
      </c>
      <c r="BK188" s="215">
        <v>0</v>
      </c>
      <c r="BL188" s="215">
        <v>0</v>
      </c>
      <c r="BM188" s="215">
        <v>0</v>
      </c>
      <c r="BN188" s="193">
        <v>0</v>
      </c>
      <c r="BO188" s="193">
        <v>0</v>
      </c>
      <c r="BP188" s="193">
        <v>0</v>
      </c>
      <c r="BQ188" s="219">
        <v>957179699.87568271</v>
      </c>
      <c r="BR188" s="219">
        <v>625492528.45115459</v>
      </c>
      <c r="BS188" s="219">
        <v>331687171.42452812</v>
      </c>
      <c r="BT188" s="216">
        <v>0</v>
      </c>
      <c r="BU188" s="216">
        <v>0</v>
      </c>
      <c r="BV188" s="216">
        <v>0</v>
      </c>
      <c r="BW188" s="217">
        <v>0</v>
      </c>
      <c r="BX188" s="217">
        <v>0</v>
      </c>
      <c r="BY188" s="217">
        <v>0</v>
      </c>
      <c r="BZ188" s="214">
        <v>0</v>
      </c>
      <c r="CA188" s="214">
        <v>0</v>
      </c>
      <c r="CB188" s="214">
        <v>0</v>
      </c>
      <c r="CC188" s="214">
        <v>0</v>
      </c>
      <c r="CD188" s="214">
        <v>0</v>
      </c>
      <c r="CE188" s="214">
        <v>0</v>
      </c>
      <c r="CF188" s="214">
        <v>0</v>
      </c>
      <c r="CG188" s="214">
        <v>0</v>
      </c>
      <c r="CH188" s="214">
        <v>0</v>
      </c>
      <c r="CI188" s="219">
        <v>957179699.87568271</v>
      </c>
      <c r="CJ188" s="219">
        <v>625492528.45115459</v>
      </c>
      <c r="CK188" s="219">
        <v>331687171.42452812</v>
      </c>
      <c r="CM188" s="221">
        <v>0</v>
      </c>
      <c r="CP188" s="219">
        <v>33722801.853783652</v>
      </c>
      <c r="CQ188" s="219">
        <v>27252878.074689582</v>
      </c>
      <c r="CR188" s="219">
        <v>6469923.7790940693</v>
      </c>
      <c r="CT188" s="219">
        <v>923456898.02189898</v>
      </c>
      <c r="CU188" s="219">
        <v>598239650.37646496</v>
      </c>
      <c r="CV188" s="219">
        <v>325217247.64543402</v>
      </c>
      <c r="CX188" s="221">
        <v>3536499955.5599999</v>
      </c>
      <c r="CY188" s="33">
        <v>0</v>
      </c>
      <c r="CZ188" s="33">
        <v>0</v>
      </c>
      <c r="DA188" s="33">
        <v>0</v>
      </c>
      <c r="DB188" s="33">
        <v>0</v>
      </c>
      <c r="DC188" s="33">
        <v>0</v>
      </c>
      <c r="DD188" s="33">
        <v>0</v>
      </c>
      <c r="DE188" s="33">
        <v>0</v>
      </c>
    </row>
    <row r="189" spans="1:109" x14ac:dyDescent="0.35">
      <c r="A189">
        <v>2039</v>
      </c>
      <c r="B189" s="1">
        <v>50890</v>
      </c>
      <c r="C189" s="213">
        <v>576813519.21840096</v>
      </c>
      <c r="D189" s="214">
        <v>397461405.08825803</v>
      </c>
      <c r="E189" s="214">
        <v>179352114.13014293</v>
      </c>
      <c r="F189" s="191">
        <v>349191095.848544</v>
      </c>
      <c r="G189" s="191">
        <v>204345428.377336</v>
      </c>
      <c r="H189" s="191">
        <v>144845667.47120801</v>
      </c>
      <c r="I189" s="214">
        <v>0</v>
      </c>
      <c r="J189" s="214">
        <v>0</v>
      </c>
      <c r="K189" s="214">
        <v>0</v>
      </c>
      <c r="L189" s="215">
        <v>0</v>
      </c>
      <c r="M189" s="215">
        <v>0</v>
      </c>
      <c r="N189" s="215">
        <v>0</v>
      </c>
      <c r="O189" s="193">
        <v>3530861.6877816701</v>
      </c>
      <c r="P189" s="193">
        <v>2761869.5164422798</v>
      </c>
      <c r="Q189" s="193">
        <v>768992.17133939033</v>
      </c>
      <c r="R189" s="216">
        <v>0</v>
      </c>
      <c r="S189" s="216">
        <v>0</v>
      </c>
      <c r="T189" s="216">
        <v>0</v>
      </c>
      <c r="U189" s="217">
        <v>0</v>
      </c>
      <c r="V189" s="217">
        <v>0</v>
      </c>
      <c r="W189" s="217">
        <v>0</v>
      </c>
      <c r="X189" s="214">
        <v>0</v>
      </c>
      <c r="Y189" s="214">
        <v>0</v>
      </c>
      <c r="Z189" s="214">
        <v>0</v>
      </c>
      <c r="AA189" s="218">
        <v>0</v>
      </c>
      <c r="AB189" s="218">
        <v>0</v>
      </c>
      <c r="AC189" s="218">
        <v>0</v>
      </c>
      <c r="AD189" s="193">
        <v>0</v>
      </c>
      <c r="AE189" s="193">
        <v>0</v>
      </c>
      <c r="AF189" s="193">
        <v>0</v>
      </c>
      <c r="AG189" s="214">
        <v>0</v>
      </c>
      <c r="AH189" s="214">
        <v>0</v>
      </c>
      <c r="AI189" s="214">
        <v>0</v>
      </c>
      <c r="AJ189" s="191">
        <v>0</v>
      </c>
      <c r="AK189" s="191">
        <v>0</v>
      </c>
      <c r="AL189" s="191">
        <v>0</v>
      </c>
      <c r="AM189" s="215">
        <v>0</v>
      </c>
      <c r="AN189" s="215">
        <v>0</v>
      </c>
      <c r="AO189" s="215">
        <v>0</v>
      </c>
      <c r="AP189" s="193">
        <v>0</v>
      </c>
      <c r="AQ189" s="193">
        <v>0</v>
      </c>
      <c r="AR189" s="193">
        <v>0</v>
      </c>
      <c r="AS189" s="216">
        <v>0</v>
      </c>
      <c r="AT189" s="216">
        <v>0</v>
      </c>
      <c r="AU189" s="216">
        <v>0</v>
      </c>
      <c r="AV189" s="217">
        <v>0</v>
      </c>
      <c r="AW189" s="217">
        <v>0</v>
      </c>
      <c r="AX189" s="217">
        <v>0</v>
      </c>
      <c r="AY189" s="214">
        <v>0</v>
      </c>
      <c r="AZ189" s="214">
        <v>0</v>
      </c>
      <c r="BA189" s="214">
        <v>0</v>
      </c>
      <c r="BB189" s="218">
        <v>11890571.6197094</v>
      </c>
      <c r="BC189" s="218">
        <v>9382986.3028874993</v>
      </c>
      <c r="BD189" s="218">
        <v>2507585.3168219011</v>
      </c>
      <c r="BE189" s="214">
        <v>0</v>
      </c>
      <c r="BF189" s="214">
        <v>0</v>
      </c>
      <c r="BG189" s="214">
        <v>0</v>
      </c>
      <c r="BH189" s="191">
        <v>0</v>
      </c>
      <c r="BI189" s="191">
        <v>0</v>
      </c>
      <c r="BJ189" s="191">
        <v>0</v>
      </c>
      <c r="BK189" s="215">
        <v>0</v>
      </c>
      <c r="BL189" s="215">
        <v>0</v>
      </c>
      <c r="BM189" s="215">
        <v>0</v>
      </c>
      <c r="BN189" s="193">
        <v>0</v>
      </c>
      <c r="BO189" s="193">
        <v>0</v>
      </c>
      <c r="BP189" s="193">
        <v>0</v>
      </c>
      <c r="BQ189" s="219">
        <v>941426048.37443602</v>
      </c>
      <c r="BR189" s="219">
        <v>613951689.28492379</v>
      </c>
      <c r="BS189" s="219">
        <v>327474359.08951217</v>
      </c>
      <c r="BT189" s="216">
        <v>0</v>
      </c>
      <c r="BU189" s="216">
        <v>0</v>
      </c>
      <c r="BV189" s="216">
        <v>0</v>
      </c>
      <c r="BW189" s="217">
        <v>0</v>
      </c>
      <c r="BX189" s="217">
        <v>0</v>
      </c>
      <c r="BY189" s="217">
        <v>0</v>
      </c>
      <c r="BZ189" s="214">
        <v>0</v>
      </c>
      <c r="CA189" s="214">
        <v>0</v>
      </c>
      <c r="CB189" s="214">
        <v>0</v>
      </c>
      <c r="CC189" s="214">
        <v>0</v>
      </c>
      <c r="CD189" s="214">
        <v>0</v>
      </c>
      <c r="CE189" s="214">
        <v>0</v>
      </c>
      <c r="CF189" s="214">
        <v>0</v>
      </c>
      <c r="CG189" s="214">
        <v>0</v>
      </c>
      <c r="CH189" s="214">
        <v>0</v>
      </c>
      <c r="CI189" s="219">
        <v>941426048.37443602</v>
      </c>
      <c r="CJ189" s="219">
        <v>613951689.28492379</v>
      </c>
      <c r="CK189" s="219">
        <v>327474359.08951217</v>
      </c>
      <c r="CM189" s="221">
        <v>0</v>
      </c>
      <c r="CP189" s="219">
        <v>3530861.6877816701</v>
      </c>
      <c r="CQ189" s="219">
        <v>2761869.5164422798</v>
      </c>
      <c r="CR189" s="219">
        <v>768992.17133939033</v>
      </c>
      <c r="CT189" s="219">
        <v>937895186.68665433</v>
      </c>
      <c r="CU189" s="219">
        <v>611189819.76848149</v>
      </c>
      <c r="CV189" s="219">
        <v>326705366.91817278</v>
      </c>
      <c r="CX189" s="221">
        <v>3540812071.5899997</v>
      </c>
      <c r="CY189" s="33">
        <v>0</v>
      </c>
      <c r="CZ189" s="33">
        <v>0</v>
      </c>
      <c r="DA189" s="33">
        <v>0</v>
      </c>
      <c r="DB189" s="33">
        <v>0</v>
      </c>
      <c r="DC189" s="33">
        <v>0</v>
      </c>
      <c r="DD189" s="33">
        <v>0</v>
      </c>
      <c r="DE189" s="33">
        <v>0</v>
      </c>
    </row>
    <row r="190" spans="1:109" x14ac:dyDescent="0.35">
      <c r="A190">
        <v>2039</v>
      </c>
      <c r="B190" s="1">
        <v>50921</v>
      </c>
      <c r="C190" s="213">
        <v>578077093.33426905</v>
      </c>
      <c r="D190" s="214">
        <v>399769683.39620298</v>
      </c>
      <c r="E190" s="214">
        <v>178307409.93806607</v>
      </c>
      <c r="F190" s="191">
        <v>350030606.77455199</v>
      </c>
      <c r="G190" s="191">
        <v>205510307.18384701</v>
      </c>
      <c r="H190" s="191">
        <v>144520299.59070498</v>
      </c>
      <c r="I190" s="214">
        <v>0</v>
      </c>
      <c r="J190" s="214">
        <v>0</v>
      </c>
      <c r="K190" s="214">
        <v>0</v>
      </c>
      <c r="L190" s="215">
        <v>0</v>
      </c>
      <c r="M190" s="215">
        <v>0</v>
      </c>
      <c r="N190" s="215">
        <v>0</v>
      </c>
      <c r="O190" s="193">
        <v>3514500.1522209099</v>
      </c>
      <c r="P190" s="193">
        <v>2761869.5164422798</v>
      </c>
      <c r="Q190" s="193">
        <v>752630.63577863015</v>
      </c>
      <c r="R190" s="216">
        <v>0</v>
      </c>
      <c r="S190" s="216">
        <v>0</v>
      </c>
      <c r="T190" s="216">
        <v>0</v>
      </c>
      <c r="U190" s="217">
        <v>0</v>
      </c>
      <c r="V190" s="217">
        <v>0</v>
      </c>
      <c r="W190" s="217">
        <v>0</v>
      </c>
      <c r="X190" s="214">
        <v>49645355.070212297</v>
      </c>
      <c r="Y190" s="214">
        <v>44581220.681146003</v>
      </c>
      <c r="Z190" s="214">
        <v>5064134.3890662938</v>
      </c>
      <c r="AA190" s="218">
        <v>0</v>
      </c>
      <c r="AB190" s="218">
        <v>0</v>
      </c>
      <c r="AC190" s="218">
        <v>0</v>
      </c>
      <c r="AD190" s="193">
        <v>0</v>
      </c>
      <c r="AE190" s="193">
        <v>0</v>
      </c>
      <c r="AF190" s="193">
        <v>0</v>
      </c>
      <c r="AG190" s="214">
        <v>0</v>
      </c>
      <c r="AH190" s="214">
        <v>0</v>
      </c>
      <c r="AI190" s="214">
        <v>0</v>
      </c>
      <c r="AJ190" s="191">
        <v>0</v>
      </c>
      <c r="AK190" s="191">
        <v>0</v>
      </c>
      <c r="AL190" s="191">
        <v>0</v>
      </c>
      <c r="AM190" s="215">
        <v>0</v>
      </c>
      <c r="AN190" s="215">
        <v>0</v>
      </c>
      <c r="AO190" s="215">
        <v>0</v>
      </c>
      <c r="AP190" s="193">
        <v>0</v>
      </c>
      <c r="AQ190" s="193">
        <v>0</v>
      </c>
      <c r="AR190" s="193">
        <v>0</v>
      </c>
      <c r="AS190" s="216">
        <v>0</v>
      </c>
      <c r="AT190" s="216">
        <v>0</v>
      </c>
      <c r="AU190" s="216">
        <v>0</v>
      </c>
      <c r="AV190" s="217">
        <v>0</v>
      </c>
      <c r="AW190" s="217">
        <v>0</v>
      </c>
      <c r="AX190" s="217">
        <v>0</v>
      </c>
      <c r="AY190" s="214">
        <v>0</v>
      </c>
      <c r="AZ190" s="214">
        <v>0</v>
      </c>
      <c r="BA190" s="214">
        <v>0</v>
      </c>
      <c r="BB190" s="218">
        <v>0</v>
      </c>
      <c r="BC190" s="218">
        <v>0</v>
      </c>
      <c r="BD190" s="218">
        <v>0</v>
      </c>
      <c r="BE190" s="214">
        <v>0</v>
      </c>
      <c r="BF190" s="214">
        <v>0</v>
      </c>
      <c r="BG190" s="214">
        <v>0</v>
      </c>
      <c r="BH190" s="191">
        <v>0</v>
      </c>
      <c r="BI190" s="191">
        <v>0</v>
      </c>
      <c r="BJ190" s="191">
        <v>0</v>
      </c>
      <c r="BK190" s="215">
        <v>0</v>
      </c>
      <c r="BL190" s="215">
        <v>0</v>
      </c>
      <c r="BM190" s="215">
        <v>0</v>
      </c>
      <c r="BN190" s="193">
        <v>0</v>
      </c>
      <c r="BO190" s="193">
        <v>0</v>
      </c>
      <c r="BP190" s="193">
        <v>0</v>
      </c>
      <c r="BQ190" s="219">
        <v>981267555.33125424</v>
      </c>
      <c r="BR190" s="219">
        <v>652623080.77763832</v>
      </c>
      <c r="BS190" s="219">
        <v>328644474.55361593</v>
      </c>
      <c r="BT190" s="216">
        <v>0</v>
      </c>
      <c r="BU190" s="216">
        <v>0</v>
      </c>
      <c r="BV190" s="216">
        <v>0</v>
      </c>
      <c r="BW190" s="217">
        <v>0</v>
      </c>
      <c r="BX190" s="217">
        <v>0</v>
      </c>
      <c r="BY190" s="217">
        <v>0</v>
      </c>
      <c r="BZ190" s="214">
        <v>0</v>
      </c>
      <c r="CA190" s="214">
        <v>0</v>
      </c>
      <c r="CB190" s="214">
        <v>0</v>
      </c>
      <c r="CC190" s="214">
        <v>0</v>
      </c>
      <c r="CD190" s="214">
        <v>0</v>
      </c>
      <c r="CE190" s="214">
        <v>0</v>
      </c>
      <c r="CF190" s="214">
        <v>0</v>
      </c>
      <c r="CG190" s="214">
        <v>0</v>
      </c>
      <c r="CH190" s="214">
        <v>0</v>
      </c>
      <c r="CI190" s="219">
        <v>981267555.33125424</v>
      </c>
      <c r="CJ190" s="219">
        <v>652623080.77763832</v>
      </c>
      <c r="CK190" s="219">
        <v>328644474.55361593</v>
      </c>
      <c r="CM190" s="221">
        <v>0</v>
      </c>
      <c r="CP190" s="219">
        <v>53159855.222433209</v>
      </c>
      <c r="CQ190" s="219">
        <v>47343090.19758828</v>
      </c>
      <c r="CR190" s="219">
        <v>5816765.024844924</v>
      </c>
      <c r="CT190" s="219">
        <v>928107700.10882103</v>
      </c>
      <c r="CU190" s="219">
        <v>605279990.58004999</v>
      </c>
      <c r="CV190" s="219">
        <v>322827709.52877104</v>
      </c>
      <c r="CX190" s="221">
        <v>3535746459.0999999</v>
      </c>
      <c r="CY190" s="33">
        <v>0</v>
      </c>
      <c r="CZ190" s="33">
        <v>0</v>
      </c>
      <c r="DA190" s="33">
        <v>0</v>
      </c>
      <c r="DB190" s="33">
        <v>0</v>
      </c>
      <c r="DC190" s="33">
        <v>0</v>
      </c>
      <c r="DD190" s="33">
        <v>0</v>
      </c>
      <c r="DE190" s="33">
        <v>0</v>
      </c>
    </row>
    <row r="191" spans="1:109" x14ac:dyDescent="0.35">
      <c r="A191">
        <v>2039</v>
      </c>
      <c r="B191" s="1">
        <v>50951</v>
      </c>
      <c r="C191" s="213">
        <v>579681443.62974799</v>
      </c>
      <c r="D191" s="214">
        <v>402091367.15363801</v>
      </c>
      <c r="E191" s="214">
        <v>177590076.47610998</v>
      </c>
      <c r="F191" s="191">
        <v>350910635.11990702</v>
      </c>
      <c r="G191" s="191">
        <v>206720395.45324001</v>
      </c>
      <c r="H191" s="191">
        <v>144190239.66666701</v>
      </c>
      <c r="I191" s="214">
        <v>0</v>
      </c>
      <c r="J191" s="214">
        <v>0</v>
      </c>
      <c r="K191" s="214">
        <v>0</v>
      </c>
      <c r="L191" s="215">
        <v>0</v>
      </c>
      <c r="M191" s="215">
        <v>0</v>
      </c>
      <c r="N191" s="215">
        <v>0</v>
      </c>
      <c r="O191" s="193">
        <v>3474320.0579747399</v>
      </c>
      <c r="P191" s="193">
        <v>2761869.5164422798</v>
      </c>
      <c r="Q191" s="193">
        <v>712450.54153246013</v>
      </c>
      <c r="R191" s="216">
        <v>0</v>
      </c>
      <c r="S191" s="216">
        <v>0</v>
      </c>
      <c r="T191" s="216">
        <v>0</v>
      </c>
      <c r="U191" s="217">
        <v>0</v>
      </c>
      <c r="V191" s="217">
        <v>0</v>
      </c>
      <c r="W191" s="217">
        <v>0</v>
      </c>
      <c r="X191" s="214">
        <v>0</v>
      </c>
      <c r="Y191" s="214">
        <v>0</v>
      </c>
      <c r="Z191" s="214">
        <v>0</v>
      </c>
      <c r="AA191" s="218">
        <v>0</v>
      </c>
      <c r="AB191" s="218">
        <v>0</v>
      </c>
      <c r="AC191" s="218">
        <v>0</v>
      </c>
      <c r="AD191" s="193">
        <v>0</v>
      </c>
      <c r="AE191" s="193">
        <v>0</v>
      </c>
      <c r="AF191" s="193">
        <v>0</v>
      </c>
      <c r="AG191" s="214">
        <v>0</v>
      </c>
      <c r="AH191" s="214">
        <v>0</v>
      </c>
      <c r="AI191" s="214">
        <v>0</v>
      </c>
      <c r="AJ191" s="191">
        <v>0</v>
      </c>
      <c r="AK191" s="191">
        <v>0</v>
      </c>
      <c r="AL191" s="191">
        <v>0</v>
      </c>
      <c r="AM191" s="215">
        <v>0</v>
      </c>
      <c r="AN191" s="215">
        <v>0</v>
      </c>
      <c r="AO191" s="215">
        <v>0</v>
      </c>
      <c r="AP191" s="193">
        <v>0</v>
      </c>
      <c r="AQ191" s="193">
        <v>0</v>
      </c>
      <c r="AR191" s="193">
        <v>0</v>
      </c>
      <c r="AS191" s="216">
        <v>0</v>
      </c>
      <c r="AT191" s="216">
        <v>0</v>
      </c>
      <c r="AU191" s="216">
        <v>0</v>
      </c>
      <c r="AV191" s="217">
        <v>0</v>
      </c>
      <c r="AW191" s="217">
        <v>0</v>
      </c>
      <c r="AX191" s="217">
        <v>0</v>
      </c>
      <c r="AY191" s="214">
        <v>0</v>
      </c>
      <c r="AZ191" s="214">
        <v>0</v>
      </c>
      <c r="BA191" s="214">
        <v>0</v>
      </c>
      <c r="BB191" s="218">
        <v>0</v>
      </c>
      <c r="BC191" s="218">
        <v>0</v>
      </c>
      <c r="BD191" s="218">
        <v>0</v>
      </c>
      <c r="BE191" s="214">
        <v>0</v>
      </c>
      <c r="BF191" s="214">
        <v>0</v>
      </c>
      <c r="BG191" s="214">
        <v>0</v>
      </c>
      <c r="BH191" s="191">
        <v>0</v>
      </c>
      <c r="BI191" s="191">
        <v>0</v>
      </c>
      <c r="BJ191" s="191">
        <v>0</v>
      </c>
      <c r="BK191" s="215">
        <v>0</v>
      </c>
      <c r="BL191" s="215">
        <v>0</v>
      </c>
      <c r="BM191" s="215">
        <v>0</v>
      </c>
      <c r="BN191" s="193">
        <v>0</v>
      </c>
      <c r="BO191" s="193">
        <v>0</v>
      </c>
      <c r="BP191" s="193">
        <v>0</v>
      </c>
      <c r="BQ191" s="219">
        <v>934066398.8076297</v>
      </c>
      <c r="BR191" s="219">
        <v>611573632.12332034</v>
      </c>
      <c r="BS191" s="219">
        <v>322492766.68430942</v>
      </c>
      <c r="BT191" s="216">
        <v>25987498.661251999</v>
      </c>
      <c r="BU191" s="216">
        <v>18811763.860298999</v>
      </c>
      <c r="BV191" s="216">
        <v>7175734.8009530008</v>
      </c>
      <c r="BW191" s="217">
        <v>10847356.760828501</v>
      </c>
      <c r="BX191" s="217">
        <v>7962082.3130128998</v>
      </c>
      <c r="BY191" s="217">
        <v>2885274.4478156008</v>
      </c>
      <c r="BZ191" s="214">
        <v>0</v>
      </c>
      <c r="CA191" s="214">
        <v>0</v>
      </c>
      <c r="CB191" s="214">
        <v>0</v>
      </c>
      <c r="CC191" s="214">
        <v>67172047.492187694</v>
      </c>
      <c r="CD191" s="214">
        <v>35236172.426806003</v>
      </c>
      <c r="CE191" s="214">
        <v>31935875.065381691</v>
      </c>
      <c r="CF191" s="214">
        <v>12993749.330626</v>
      </c>
      <c r="CG191" s="214">
        <v>9405881.9301494993</v>
      </c>
      <c r="CH191" s="214">
        <v>3587867.4004765004</v>
      </c>
      <c r="CI191" s="219">
        <v>1051067051.052524</v>
      </c>
      <c r="CJ191" s="219">
        <v>682989532.65358782</v>
      </c>
      <c r="CK191" s="219">
        <v>368077518.39893621</v>
      </c>
      <c r="CM191" s="221">
        <v>0</v>
      </c>
      <c r="CP191" s="219">
        <v>3474320.0579747399</v>
      </c>
      <c r="CQ191" s="219">
        <v>2761869.5164422798</v>
      </c>
      <c r="CR191" s="219">
        <v>712450.54153246013</v>
      </c>
      <c r="CT191" s="219">
        <v>930592078.74965501</v>
      </c>
      <c r="CU191" s="219">
        <v>608811762.60687804</v>
      </c>
      <c r="CV191" s="219">
        <v>321780316.14277697</v>
      </c>
      <c r="CX191" s="221">
        <v>3540057656.3400002</v>
      </c>
      <c r="CY191" s="33">
        <v>0</v>
      </c>
      <c r="CZ191" s="33">
        <v>0</v>
      </c>
      <c r="DA191" s="33">
        <v>0</v>
      </c>
      <c r="DB191" s="33">
        <v>0</v>
      </c>
      <c r="DC191" s="33">
        <v>0</v>
      </c>
      <c r="DD191" s="33">
        <v>0</v>
      </c>
      <c r="DE191" s="33">
        <v>0</v>
      </c>
    </row>
    <row r="192" spans="1:109" x14ac:dyDescent="0.35">
      <c r="A192">
        <v>2039</v>
      </c>
      <c r="B192" s="1">
        <v>50982</v>
      </c>
      <c r="C192" s="213">
        <v>580950819.11425197</v>
      </c>
      <c r="D192" s="214">
        <v>404426534.21313101</v>
      </c>
      <c r="E192" s="214">
        <v>176524284.90112096</v>
      </c>
      <c r="F192" s="191">
        <v>351754238.68577898</v>
      </c>
      <c r="G192" s="191">
        <v>207898913.59591401</v>
      </c>
      <c r="H192" s="191">
        <v>143855325.08986497</v>
      </c>
      <c r="I192" s="214">
        <v>0</v>
      </c>
      <c r="J192" s="214">
        <v>0</v>
      </c>
      <c r="K192" s="214">
        <v>0</v>
      </c>
      <c r="L192" s="215">
        <v>0</v>
      </c>
      <c r="M192" s="215">
        <v>0</v>
      </c>
      <c r="N192" s="215">
        <v>0</v>
      </c>
      <c r="O192" s="193">
        <v>3458487.8237184598</v>
      </c>
      <c r="P192" s="193">
        <v>2761869.5164422798</v>
      </c>
      <c r="Q192" s="193">
        <v>696618.30727618001</v>
      </c>
      <c r="R192" s="216">
        <v>0</v>
      </c>
      <c r="S192" s="216">
        <v>0</v>
      </c>
      <c r="T192" s="216">
        <v>0</v>
      </c>
      <c r="U192" s="217">
        <v>0</v>
      </c>
      <c r="V192" s="217">
        <v>0</v>
      </c>
      <c r="W192" s="217">
        <v>0</v>
      </c>
      <c r="X192" s="214">
        <v>0</v>
      </c>
      <c r="Y192" s="214">
        <v>0</v>
      </c>
      <c r="Z192" s="214">
        <v>0</v>
      </c>
      <c r="AA192" s="218">
        <v>0</v>
      </c>
      <c r="AB192" s="218">
        <v>0</v>
      </c>
      <c r="AC192" s="218">
        <v>0</v>
      </c>
      <c r="AD192" s="193">
        <v>0</v>
      </c>
      <c r="AE192" s="193">
        <v>0</v>
      </c>
      <c r="AF192" s="193">
        <v>0</v>
      </c>
      <c r="AG192" s="214">
        <v>0</v>
      </c>
      <c r="AH192" s="214">
        <v>0</v>
      </c>
      <c r="AI192" s="214">
        <v>0</v>
      </c>
      <c r="AJ192" s="191">
        <v>0</v>
      </c>
      <c r="AK192" s="191">
        <v>0</v>
      </c>
      <c r="AL192" s="191">
        <v>0</v>
      </c>
      <c r="AM192" s="215">
        <v>0</v>
      </c>
      <c r="AN192" s="215">
        <v>0</v>
      </c>
      <c r="AO192" s="215">
        <v>0</v>
      </c>
      <c r="AP192" s="193">
        <v>0</v>
      </c>
      <c r="AQ192" s="193">
        <v>0</v>
      </c>
      <c r="AR192" s="193">
        <v>0</v>
      </c>
      <c r="AS192" s="216">
        <v>0</v>
      </c>
      <c r="AT192" s="216">
        <v>0</v>
      </c>
      <c r="AU192" s="216">
        <v>0</v>
      </c>
      <c r="AV192" s="217">
        <v>0</v>
      </c>
      <c r="AW192" s="217">
        <v>0</v>
      </c>
      <c r="AX192" s="217">
        <v>0</v>
      </c>
      <c r="AY192" s="214">
        <v>0</v>
      </c>
      <c r="AZ192" s="214">
        <v>0</v>
      </c>
      <c r="BA192" s="214">
        <v>0</v>
      </c>
      <c r="BB192" s="218">
        <v>0</v>
      </c>
      <c r="BC192" s="218">
        <v>0</v>
      </c>
      <c r="BD192" s="218">
        <v>0</v>
      </c>
      <c r="BE192" s="214">
        <v>0</v>
      </c>
      <c r="BF192" s="214">
        <v>0</v>
      </c>
      <c r="BG192" s="214">
        <v>0</v>
      </c>
      <c r="BH192" s="191">
        <v>0</v>
      </c>
      <c r="BI192" s="191">
        <v>0</v>
      </c>
      <c r="BJ192" s="191">
        <v>0</v>
      </c>
      <c r="BK192" s="215">
        <v>0</v>
      </c>
      <c r="BL192" s="215">
        <v>0</v>
      </c>
      <c r="BM192" s="215">
        <v>0</v>
      </c>
      <c r="BN192" s="193">
        <v>0</v>
      </c>
      <c r="BO192" s="193">
        <v>0</v>
      </c>
      <c r="BP192" s="193">
        <v>0</v>
      </c>
      <c r="BQ192" s="219">
        <v>936163545.62374938</v>
      </c>
      <c r="BR192" s="219">
        <v>615087317.32548738</v>
      </c>
      <c r="BS192" s="219">
        <v>321076228.29826212</v>
      </c>
      <c r="BT192" s="216">
        <v>0</v>
      </c>
      <c r="BU192" s="216">
        <v>0</v>
      </c>
      <c r="BV192" s="216">
        <v>0</v>
      </c>
      <c r="BW192" s="217">
        <v>0</v>
      </c>
      <c r="BX192" s="217">
        <v>0</v>
      </c>
      <c r="BY192" s="217">
        <v>0</v>
      </c>
      <c r="BZ192" s="214">
        <v>0</v>
      </c>
      <c r="CA192" s="214">
        <v>0</v>
      </c>
      <c r="CB192" s="214">
        <v>0</v>
      </c>
      <c r="CC192" s="214">
        <v>0</v>
      </c>
      <c r="CD192" s="214">
        <v>0</v>
      </c>
      <c r="CE192" s="214">
        <v>0</v>
      </c>
      <c r="CF192" s="214">
        <v>0</v>
      </c>
      <c r="CG192" s="214">
        <v>0</v>
      </c>
      <c r="CH192" s="214">
        <v>0</v>
      </c>
      <c r="CI192" s="219">
        <v>936163545.62374938</v>
      </c>
      <c r="CJ192" s="219">
        <v>615087317.32548738</v>
      </c>
      <c r="CK192" s="219">
        <v>321076228.29826212</v>
      </c>
      <c r="CM192" s="221">
        <v>0</v>
      </c>
      <c r="CP192" s="219">
        <v>3458487.8237184598</v>
      </c>
      <c r="CQ192" s="219">
        <v>2761869.5164422798</v>
      </c>
      <c r="CR192" s="219">
        <v>696618.30727618001</v>
      </c>
      <c r="CT192" s="219">
        <v>932705057.80003095</v>
      </c>
      <c r="CU192" s="219">
        <v>612325447.80904508</v>
      </c>
      <c r="CV192" s="219">
        <v>320379609.99098593</v>
      </c>
      <c r="CX192" s="221">
        <v>3472958209.79</v>
      </c>
      <c r="CY192" s="33">
        <v>0</v>
      </c>
      <c r="CZ192" s="33">
        <v>0</v>
      </c>
      <c r="DA192" s="33">
        <v>0</v>
      </c>
      <c r="DB192" s="33">
        <v>0</v>
      </c>
      <c r="DC192" s="33">
        <v>0</v>
      </c>
      <c r="DD192" s="33">
        <v>0</v>
      </c>
      <c r="DE192" s="33">
        <v>0</v>
      </c>
    </row>
    <row r="193" spans="1:109" x14ac:dyDescent="0.35">
      <c r="A193">
        <v>2039</v>
      </c>
      <c r="B193" s="1">
        <v>51013</v>
      </c>
      <c r="C193" s="213">
        <v>582393081.74163496</v>
      </c>
      <c r="D193" s="214">
        <v>406775262.88009</v>
      </c>
      <c r="E193" s="214">
        <v>175617818.86154497</v>
      </c>
      <c r="F193" s="191">
        <v>352638561.342067</v>
      </c>
      <c r="G193" s="191">
        <v>209122911.92850801</v>
      </c>
      <c r="H193" s="191">
        <v>143515649.41355899</v>
      </c>
      <c r="I193" s="214">
        <v>0</v>
      </c>
      <c r="J193" s="214">
        <v>0</v>
      </c>
      <c r="K193" s="214">
        <v>0</v>
      </c>
      <c r="L193" s="215">
        <v>0</v>
      </c>
      <c r="M193" s="215">
        <v>0</v>
      </c>
      <c r="N193" s="215">
        <v>0</v>
      </c>
      <c r="O193" s="193">
        <v>3465415.5455400199</v>
      </c>
      <c r="P193" s="193">
        <v>2761869.5164422798</v>
      </c>
      <c r="Q193" s="193">
        <v>703546.02909774007</v>
      </c>
      <c r="R193" s="216">
        <v>0</v>
      </c>
      <c r="S193" s="216">
        <v>0</v>
      </c>
      <c r="T193" s="216">
        <v>0</v>
      </c>
      <c r="U193" s="217">
        <v>0</v>
      </c>
      <c r="V193" s="217">
        <v>0</v>
      </c>
      <c r="W193" s="217">
        <v>0</v>
      </c>
      <c r="X193" s="214">
        <v>0</v>
      </c>
      <c r="Y193" s="214">
        <v>0</v>
      </c>
      <c r="Z193" s="214">
        <v>0</v>
      </c>
      <c r="AA193" s="218">
        <v>0</v>
      </c>
      <c r="AB193" s="218">
        <v>0</v>
      </c>
      <c r="AC193" s="218">
        <v>0</v>
      </c>
      <c r="AD193" s="193">
        <v>0</v>
      </c>
      <c r="AE193" s="193">
        <v>0</v>
      </c>
      <c r="AF193" s="193">
        <v>0</v>
      </c>
      <c r="AG193" s="214">
        <v>0</v>
      </c>
      <c r="AH193" s="214">
        <v>0</v>
      </c>
      <c r="AI193" s="214">
        <v>0</v>
      </c>
      <c r="AJ193" s="191">
        <v>0</v>
      </c>
      <c r="AK193" s="191">
        <v>0</v>
      </c>
      <c r="AL193" s="191">
        <v>0</v>
      </c>
      <c r="AM193" s="215">
        <v>0</v>
      </c>
      <c r="AN193" s="215">
        <v>0</v>
      </c>
      <c r="AO193" s="215">
        <v>0</v>
      </c>
      <c r="AP193" s="193">
        <v>0</v>
      </c>
      <c r="AQ193" s="193">
        <v>0</v>
      </c>
      <c r="AR193" s="193">
        <v>0</v>
      </c>
      <c r="AS193" s="216">
        <v>0</v>
      </c>
      <c r="AT193" s="216">
        <v>0</v>
      </c>
      <c r="AU193" s="216">
        <v>0</v>
      </c>
      <c r="AV193" s="217">
        <v>8006281.8609303497</v>
      </c>
      <c r="AW193" s="217">
        <v>7857361.1879375</v>
      </c>
      <c r="AX193" s="217">
        <v>148920.67299284972</v>
      </c>
      <c r="AY193" s="214">
        <v>0</v>
      </c>
      <c r="AZ193" s="214">
        <v>0</v>
      </c>
      <c r="BA193" s="214">
        <v>0</v>
      </c>
      <c r="BB193" s="218">
        <v>0</v>
      </c>
      <c r="BC193" s="218">
        <v>0</v>
      </c>
      <c r="BD193" s="218">
        <v>0</v>
      </c>
      <c r="BE193" s="214">
        <v>0</v>
      </c>
      <c r="BF193" s="214">
        <v>0</v>
      </c>
      <c r="BG193" s="214">
        <v>0</v>
      </c>
      <c r="BH193" s="191">
        <v>0</v>
      </c>
      <c r="BI193" s="191">
        <v>0</v>
      </c>
      <c r="BJ193" s="191">
        <v>0</v>
      </c>
      <c r="BK193" s="215">
        <v>0</v>
      </c>
      <c r="BL193" s="215">
        <v>0</v>
      </c>
      <c r="BM193" s="215">
        <v>0</v>
      </c>
      <c r="BN193" s="193">
        <v>94623126.913713694</v>
      </c>
      <c r="BO193" s="193">
        <v>70270055.425300002</v>
      </c>
      <c r="BP193" s="193">
        <v>24353071.488413692</v>
      </c>
      <c r="BQ193" s="219">
        <v>1041126467.403886</v>
      </c>
      <c r="BR193" s="219">
        <v>696787460.93827784</v>
      </c>
      <c r="BS193" s="219">
        <v>344339006.46560818</v>
      </c>
      <c r="BT193" s="216">
        <v>0</v>
      </c>
      <c r="BU193" s="216">
        <v>0</v>
      </c>
      <c r="BV193" s="216">
        <v>0</v>
      </c>
      <c r="BW193" s="217">
        <v>0</v>
      </c>
      <c r="BX193" s="217">
        <v>0</v>
      </c>
      <c r="BY193" s="217">
        <v>0</v>
      </c>
      <c r="BZ193" s="214">
        <v>0</v>
      </c>
      <c r="CA193" s="214">
        <v>0</v>
      </c>
      <c r="CB193" s="214">
        <v>0</v>
      </c>
      <c r="CC193" s="214">
        <v>0</v>
      </c>
      <c r="CD193" s="214">
        <v>0</v>
      </c>
      <c r="CE193" s="214">
        <v>0</v>
      </c>
      <c r="CF193" s="214">
        <v>0</v>
      </c>
      <c r="CG193" s="214">
        <v>0</v>
      </c>
      <c r="CH193" s="214">
        <v>0</v>
      </c>
      <c r="CI193" s="219">
        <v>1041126467.403886</v>
      </c>
      <c r="CJ193" s="219">
        <v>696787460.93827784</v>
      </c>
      <c r="CK193" s="219">
        <v>344339006.46560818</v>
      </c>
      <c r="CM193" s="221">
        <v>0</v>
      </c>
      <c r="CP193" s="219">
        <v>3465415.5455400199</v>
      </c>
      <c r="CQ193" s="219">
        <v>2761869.5164422798</v>
      </c>
      <c r="CR193" s="219">
        <v>703546.02909774007</v>
      </c>
      <c r="CT193" s="219">
        <v>1037661051.858346</v>
      </c>
      <c r="CU193" s="219">
        <v>694025591.42183554</v>
      </c>
      <c r="CV193" s="219">
        <v>343635460.43651044</v>
      </c>
      <c r="CX193" s="221">
        <v>3477192848.2200003</v>
      </c>
      <c r="CY193" s="33">
        <v>0</v>
      </c>
      <c r="CZ193" s="33">
        <v>0</v>
      </c>
      <c r="DA193" s="33">
        <v>0</v>
      </c>
      <c r="DB193" s="33">
        <v>0</v>
      </c>
      <c r="DC193" s="33">
        <v>0</v>
      </c>
      <c r="DD193" s="33">
        <v>0</v>
      </c>
      <c r="DE193" s="33">
        <v>0</v>
      </c>
    </row>
    <row r="194" spans="1:109" x14ac:dyDescent="0.35">
      <c r="A194">
        <v>2039</v>
      </c>
      <c r="B194" s="1">
        <v>51043</v>
      </c>
      <c r="C194" s="213">
        <v>584010329.01520097</v>
      </c>
      <c r="D194" s="214">
        <v>409137631.913872</v>
      </c>
      <c r="E194" s="214">
        <v>174872697.10132897</v>
      </c>
      <c r="F194" s="191">
        <v>353486276.16904002</v>
      </c>
      <c r="G194" s="191">
        <v>210315227.21467799</v>
      </c>
      <c r="H194" s="191">
        <v>143171048.95436203</v>
      </c>
      <c r="I194" s="214">
        <v>0</v>
      </c>
      <c r="J194" s="214">
        <v>0</v>
      </c>
      <c r="K194" s="214">
        <v>0</v>
      </c>
      <c r="L194" s="215">
        <v>0</v>
      </c>
      <c r="M194" s="215">
        <v>0</v>
      </c>
      <c r="N194" s="215">
        <v>0</v>
      </c>
      <c r="O194" s="193">
        <v>3449054.0099796001</v>
      </c>
      <c r="P194" s="193">
        <v>2761869.5164422798</v>
      </c>
      <c r="Q194" s="193">
        <v>687184.49353732029</v>
      </c>
      <c r="R194" s="216">
        <v>0</v>
      </c>
      <c r="S194" s="216">
        <v>0</v>
      </c>
      <c r="T194" s="216">
        <v>0</v>
      </c>
      <c r="U194" s="217">
        <v>0</v>
      </c>
      <c r="V194" s="217">
        <v>0</v>
      </c>
      <c r="W194" s="217">
        <v>0</v>
      </c>
      <c r="X194" s="214">
        <v>0</v>
      </c>
      <c r="Y194" s="214">
        <v>0</v>
      </c>
      <c r="Z194" s="214">
        <v>0</v>
      </c>
      <c r="AA194" s="218">
        <v>0</v>
      </c>
      <c r="AB194" s="218">
        <v>0</v>
      </c>
      <c r="AC194" s="218">
        <v>0</v>
      </c>
      <c r="AD194" s="193">
        <v>30086176.054173701</v>
      </c>
      <c r="AE194" s="193">
        <v>24670729.501381598</v>
      </c>
      <c r="AF194" s="193">
        <v>5415446.5527921021</v>
      </c>
      <c r="AG194" s="214">
        <v>0</v>
      </c>
      <c r="AH194" s="214">
        <v>0</v>
      </c>
      <c r="AI194" s="214">
        <v>0</v>
      </c>
      <c r="AJ194" s="191">
        <v>0</v>
      </c>
      <c r="AK194" s="191">
        <v>0</v>
      </c>
      <c r="AL194" s="191">
        <v>0</v>
      </c>
      <c r="AM194" s="215">
        <v>0</v>
      </c>
      <c r="AN194" s="215">
        <v>0</v>
      </c>
      <c r="AO194" s="215">
        <v>0</v>
      </c>
      <c r="AP194" s="193">
        <v>0</v>
      </c>
      <c r="AQ194" s="193">
        <v>0</v>
      </c>
      <c r="AR194" s="193">
        <v>0</v>
      </c>
      <c r="AS194" s="216">
        <v>0</v>
      </c>
      <c r="AT194" s="216">
        <v>0</v>
      </c>
      <c r="AU194" s="216">
        <v>0</v>
      </c>
      <c r="AV194" s="217">
        <v>0</v>
      </c>
      <c r="AW194" s="217">
        <v>0</v>
      </c>
      <c r="AX194" s="217">
        <v>0</v>
      </c>
      <c r="AY194" s="214">
        <v>0</v>
      </c>
      <c r="AZ194" s="214">
        <v>0</v>
      </c>
      <c r="BA194" s="214">
        <v>0</v>
      </c>
      <c r="BB194" s="218">
        <v>0</v>
      </c>
      <c r="BC194" s="218">
        <v>0</v>
      </c>
      <c r="BD194" s="218">
        <v>0</v>
      </c>
      <c r="BE194" s="214">
        <v>0</v>
      </c>
      <c r="BF194" s="214">
        <v>0</v>
      </c>
      <c r="BG194" s="214">
        <v>0</v>
      </c>
      <c r="BH194" s="191">
        <v>0</v>
      </c>
      <c r="BI194" s="191">
        <v>0</v>
      </c>
      <c r="BJ194" s="191">
        <v>0</v>
      </c>
      <c r="BK194" s="215">
        <v>0</v>
      </c>
      <c r="BL194" s="215">
        <v>0</v>
      </c>
      <c r="BM194" s="215">
        <v>0</v>
      </c>
      <c r="BN194" s="193">
        <v>0</v>
      </c>
      <c r="BO194" s="193">
        <v>0</v>
      </c>
      <c r="BP194" s="193">
        <v>0</v>
      </c>
      <c r="BQ194" s="219">
        <v>971031835.24839437</v>
      </c>
      <c r="BR194" s="219">
        <v>646885458.14637399</v>
      </c>
      <c r="BS194" s="219">
        <v>324146377.10202038</v>
      </c>
      <c r="BT194" s="216">
        <v>0</v>
      </c>
      <c r="BU194" s="216">
        <v>0</v>
      </c>
      <c r="BV194" s="216">
        <v>0</v>
      </c>
      <c r="BW194" s="217">
        <v>0</v>
      </c>
      <c r="BX194" s="217">
        <v>0</v>
      </c>
      <c r="BY194" s="217">
        <v>0</v>
      </c>
      <c r="BZ194" s="214">
        <v>0</v>
      </c>
      <c r="CA194" s="214">
        <v>0</v>
      </c>
      <c r="CB194" s="214">
        <v>0</v>
      </c>
      <c r="CC194" s="214">
        <v>0</v>
      </c>
      <c r="CD194" s="214">
        <v>0</v>
      </c>
      <c r="CE194" s="214">
        <v>0</v>
      </c>
      <c r="CF194" s="214">
        <v>0</v>
      </c>
      <c r="CG194" s="214">
        <v>0</v>
      </c>
      <c r="CH194" s="214">
        <v>0</v>
      </c>
      <c r="CI194" s="219">
        <v>971031835.24839437</v>
      </c>
      <c r="CJ194" s="219">
        <v>646885458.14637399</v>
      </c>
      <c r="CK194" s="219">
        <v>324146377.10202038</v>
      </c>
      <c r="CM194" s="221">
        <v>0</v>
      </c>
      <c r="CP194" s="219">
        <v>33535230.064153299</v>
      </c>
      <c r="CQ194" s="219">
        <v>27432599.017823879</v>
      </c>
      <c r="CR194" s="219">
        <v>6102631.0463294219</v>
      </c>
      <c r="CT194" s="219">
        <v>937496605.18424106</v>
      </c>
      <c r="CU194" s="219">
        <v>619452859.12855005</v>
      </c>
      <c r="CV194" s="219">
        <v>318043746.055691</v>
      </c>
      <c r="CX194" s="221">
        <v>3411162594.5900002</v>
      </c>
      <c r="CY194" s="33">
        <v>0</v>
      </c>
      <c r="CZ194" s="33">
        <v>0</v>
      </c>
      <c r="DA194" s="33">
        <v>0</v>
      </c>
      <c r="DB194" s="33">
        <v>0</v>
      </c>
      <c r="DC194" s="33">
        <v>0</v>
      </c>
      <c r="DD194" s="33">
        <v>0</v>
      </c>
      <c r="DE194" s="33">
        <v>0</v>
      </c>
    </row>
    <row r="195" spans="1:109" x14ac:dyDescent="0.35">
      <c r="A195">
        <v>2039</v>
      </c>
      <c r="B195" s="1">
        <v>51074</v>
      </c>
      <c r="C195" s="213">
        <v>585288452.71114695</v>
      </c>
      <c r="D195" s="214">
        <v>411513720.53186703</v>
      </c>
      <c r="E195" s="214">
        <v>173774732.17927992</v>
      </c>
      <c r="F195" s="191">
        <v>354335844.12023199</v>
      </c>
      <c r="G195" s="191">
        <v>211514226.64952001</v>
      </c>
      <c r="H195" s="191">
        <v>142821617.47071198</v>
      </c>
      <c r="I195" s="214">
        <v>0</v>
      </c>
      <c r="J195" s="214">
        <v>0</v>
      </c>
      <c r="K195" s="214">
        <v>0</v>
      </c>
      <c r="L195" s="215">
        <v>0</v>
      </c>
      <c r="M195" s="215">
        <v>0</v>
      </c>
      <c r="N195" s="215">
        <v>0</v>
      </c>
      <c r="O195" s="193">
        <v>3454397.9631615998</v>
      </c>
      <c r="P195" s="193">
        <v>2761869.5164422798</v>
      </c>
      <c r="Q195" s="193">
        <v>692528.44671932003</v>
      </c>
      <c r="R195" s="216">
        <v>0</v>
      </c>
      <c r="S195" s="216">
        <v>0</v>
      </c>
      <c r="T195" s="216">
        <v>0</v>
      </c>
      <c r="U195" s="217">
        <v>0</v>
      </c>
      <c r="V195" s="217">
        <v>0</v>
      </c>
      <c r="W195" s="217">
        <v>0</v>
      </c>
      <c r="X195" s="214">
        <v>0</v>
      </c>
      <c r="Y195" s="214">
        <v>0</v>
      </c>
      <c r="Z195" s="214">
        <v>0</v>
      </c>
      <c r="AA195" s="218">
        <v>0</v>
      </c>
      <c r="AB195" s="218">
        <v>0</v>
      </c>
      <c r="AC195" s="218">
        <v>0</v>
      </c>
      <c r="AD195" s="193">
        <v>0</v>
      </c>
      <c r="AE195" s="193">
        <v>0</v>
      </c>
      <c r="AF195" s="193">
        <v>0</v>
      </c>
      <c r="AG195" s="214">
        <v>0</v>
      </c>
      <c r="AH195" s="214">
        <v>0</v>
      </c>
      <c r="AI195" s="214">
        <v>0</v>
      </c>
      <c r="AJ195" s="191">
        <v>0</v>
      </c>
      <c r="AK195" s="191">
        <v>0</v>
      </c>
      <c r="AL195" s="191">
        <v>0</v>
      </c>
      <c r="AM195" s="215">
        <v>0</v>
      </c>
      <c r="AN195" s="215">
        <v>0</v>
      </c>
      <c r="AO195" s="215">
        <v>0</v>
      </c>
      <c r="AP195" s="193">
        <v>0</v>
      </c>
      <c r="AQ195" s="193">
        <v>0</v>
      </c>
      <c r="AR195" s="193">
        <v>0</v>
      </c>
      <c r="AS195" s="216">
        <v>0</v>
      </c>
      <c r="AT195" s="216">
        <v>0</v>
      </c>
      <c r="AU195" s="216">
        <v>0</v>
      </c>
      <c r="AV195" s="217">
        <v>0</v>
      </c>
      <c r="AW195" s="217">
        <v>0</v>
      </c>
      <c r="AX195" s="217">
        <v>0</v>
      </c>
      <c r="AY195" s="214">
        <v>0</v>
      </c>
      <c r="AZ195" s="214">
        <v>0</v>
      </c>
      <c r="BA195" s="214">
        <v>0</v>
      </c>
      <c r="BB195" s="218">
        <v>11805265.5968797</v>
      </c>
      <c r="BC195" s="218">
        <v>9451840.9253400005</v>
      </c>
      <c r="BD195" s="218">
        <v>2353424.6715396997</v>
      </c>
      <c r="BE195" s="214">
        <v>0</v>
      </c>
      <c r="BF195" s="214">
        <v>0</v>
      </c>
      <c r="BG195" s="214">
        <v>0</v>
      </c>
      <c r="BH195" s="191">
        <v>0</v>
      </c>
      <c r="BI195" s="191">
        <v>0</v>
      </c>
      <c r="BJ195" s="191">
        <v>0</v>
      </c>
      <c r="BK195" s="215">
        <v>0</v>
      </c>
      <c r="BL195" s="215">
        <v>0</v>
      </c>
      <c r="BM195" s="215">
        <v>0</v>
      </c>
      <c r="BN195" s="193">
        <v>0</v>
      </c>
      <c r="BO195" s="193">
        <v>0</v>
      </c>
      <c r="BP195" s="193">
        <v>0</v>
      </c>
      <c r="BQ195" s="219">
        <v>954883960.39142025</v>
      </c>
      <c r="BR195" s="219">
        <v>635241657.62316942</v>
      </c>
      <c r="BS195" s="219">
        <v>319642302.76825094</v>
      </c>
      <c r="BT195" s="216">
        <v>0</v>
      </c>
      <c r="BU195" s="216">
        <v>0</v>
      </c>
      <c r="BV195" s="216">
        <v>0</v>
      </c>
      <c r="BW195" s="217">
        <v>0</v>
      </c>
      <c r="BX195" s="217">
        <v>0</v>
      </c>
      <c r="BY195" s="217">
        <v>0</v>
      </c>
      <c r="BZ195" s="214">
        <v>0</v>
      </c>
      <c r="CA195" s="214">
        <v>0</v>
      </c>
      <c r="CB195" s="214">
        <v>0</v>
      </c>
      <c r="CC195" s="214">
        <v>0</v>
      </c>
      <c r="CD195" s="214">
        <v>0</v>
      </c>
      <c r="CE195" s="214">
        <v>0</v>
      </c>
      <c r="CF195" s="214">
        <v>0</v>
      </c>
      <c r="CG195" s="214">
        <v>0</v>
      </c>
      <c r="CH195" s="214">
        <v>0</v>
      </c>
      <c r="CI195" s="219">
        <v>954883960.39142025</v>
      </c>
      <c r="CJ195" s="219">
        <v>635241657.62316942</v>
      </c>
      <c r="CK195" s="219">
        <v>319642302.76825094</v>
      </c>
      <c r="CM195" s="221">
        <v>0</v>
      </c>
      <c r="CP195" s="219">
        <v>3454397.9631615998</v>
      </c>
      <c r="CQ195" s="219">
        <v>2761869.5164422798</v>
      </c>
      <c r="CR195" s="219">
        <v>692528.44671932003</v>
      </c>
      <c r="CT195" s="219">
        <v>951429562.42825866</v>
      </c>
      <c r="CU195" s="219">
        <v>632479788.10672712</v>
      </c>
      <c r="CV195" s="219">
        <v>318949774.32153159</v>
      </c>
      <c r="CX195" s="221">
        <v>3415321884.5300002</v>
      </c>
      <c r="CY195" s="33">
        <v>0</v>
      </c>
      <c r="CZ195" s="33">
        <v>0</v>
      </c>
      <c r="DA195" s="33">
        <v>0</v>
      </c>
      <c r="DB195" s="33">
        <v>0</v>
      </c>
      <c r="DC195" s="33">
        <v>0</v>
      </c>
      <c r="DD195" s="33">
        <v>0</v>
      </c>
      <c r="DE195" s="33">
        <v>0</v>
      </c>
    </row>
    <row r="196" spans="1:109" x14ac:dyDescent="0.35">
      <c r="A196">
        <v>2039</v>
      </c>
      <c r="B196" s="1">
        <v>51104</v>
      </c>
      <c r="C196" s="213">
        <v>586914359.84979999</v>
      </c>
      <c r="D196" s="214">
        <v>413903608.41129601</v>
      </c>
      <c r="E196" s="214">
        <v>173010751.43850398</v>
      </c>
      <c r="F196" s="191">
        <v>355226436.50585002</v>
      </c>
      <c r="G196" s="191">
        <v>212759115.75921801</v>
      </c>
      <c r="H196" s="191">
        <v>142467320.74663201</v>
      </c>
      <c r="I196" s="214">
        <v>0</v>
      </c>
      <c r="J196" s="214">
        <v>0</v>
      </c>
      <c r="K196" s="214">
        <v>0</v>
      </c>
      <c r="L196" s="215">
        <v>0</v>
      </c>
      <c r="M196" s="215">
        <v>0</v>
      </c>
      <c r="N196" s="215">
        <v>0</v>
      </c>
      <c r="O196" s="193">
        <v>3395158.8866927801</v>
      </c>
      <c r="P196" s="193">
        <v>2761869.5164422798</v>
      </c>
      <c r="Q196" s="193">
        <v>633289.37025050027</v>
      </c>
      <c r="R196" s="216">
        <v>0</v>
      </c>
      <c r="S196" s="216">
        <v>0</v>
      </c>
      <c r="T196" s="216">
        <v>0</v>
      </c>
      <c r="U196" s="217">
        <v>0</v>
      </c>
      <c r="V196" s="217">
        <v>0</v>
      </c>
      <c r="W196" s="217">
        <v>0</v>
      </c>
      <c r="X196" s="214">
        <v>49220045.498105399</v>
      </c>
      <c r="Y196" s="214">
        <v>44908368.458984099</v>
      </c>
      <c r="Z196" s="214">
        <v>4311677.0391213</v>
      </c>
      <c r="AA196" s="218">
        <v>0</v>
      </c>
      <c r="AB196" s="218">
        <v>0</v>
      </c>
      <c r="AC196" s="218">
        <v>0</v>
      </c>
      <c r="AD196" s="193">
        <v>0</v>
      </c>
      <c r="AE196" s="193">
        <v>0</v>
      </c>
      <c r="AF196" s="193">
        <v>0</v>
      </c>
      <c r="AG196" s="214">
        <v>0</v>
      </c>
      <c r="AH196" s="214">
        <v>0</v>
      </c>
      <c r="AI196" s="214">
        <v>0</v>
      </c>
      <c r="AJ196" s="191">
        <v>0</v>
      </c>
      <c r="AK196" s="191">
        <v>0</v>
      </c>
      <c r="AL196" s="191">
        <v>0</v>
      </c>
      <c r="AM196" s="215">
        <v>0</v>
      </c>
      <c r="AN196" s="215">
        <v>0</v>
      </c>
      <c r="AO196" s="215">
        <v>0</v>
      </c>
      <c r="AP196" s="193">
        <v>0</v>
      </c>
      <c r="AQ196" s="193">
        <v>0</v>
      </c>
      <c r="AR196" s="193">
        <v>0</v>
      </c>
      <c r="AS196" s="216">
        <v>0</v>
      </c>
      <c r="AT196" s="216">
        <v>0</v>
      </c>
      <c r="AU196" s="216">
        <v>0</v>
      </c>
      <c r="AV196" s="217">
        <v>0</v>
      </c>
      <c r="AW196" s="217">
        <v>0</v>
      </c>
      <c r="AX196" s="217">
        <v>0</v>
      </c>
      <c r="AY196" s="214">
        <v>0</v>
      </c>
      <c r="AZ196" s="214">
        <v>0</v>
      </c>
      <c r="BA196" s="214">
        <v>0</v>
      </c>
      <c r="BB196" s="218">
        <v>0</v>
      </c>
      <c r="BC196" s="218">
        <v>0</v>
      </c>
      <c r="BD196" s="218">
        <v>0</v>
      </c>
      <c r="BE196" s="214">
        <v>0</v>
      </c>
      <c r="BF196" s="214">
        <v>0</v>
      </c>
      <c r="BG196" s="214">
        <v>0</v>
      </c>
      <c r="BH196" s="191">
        <v>0</v>
      </c>
      <c r="BI196" s="191">
        <v>0</v>
      </c>
      <c r="BJ196" s="191">
        <v>0</v>
      </c>
      <c r="BK196" s="215">
        <v>0</v>
      </c>
      <c r="BL196" s="215">
        <v>0</v>
      </c>
      <c r="BM196" s="215">
        <v>0</v>
      </c>
      <c r="BN196" s="193">
        <v>0</v>
      </c>
      <c r="BO196" s="193">
        <v>0</v>
      </c>
      <c r="BP196" s="193">
        <v>0</v>
      </c>
      <c r="BQ196" s="219">
        <v>994756000.74044812</v>
      </c>
      <c r="BR196" s="219">
        <v>674332962.14594042</v>
      </c>
      <c r="BS196" s="219">
        <v>320423038.59450781</v>
      </c>
      <c r="BT196" s="216">
        <v>0</v>
      </c>
      <c r="BU196" s="216">
        <v>0</v>
      </c>
      <c r="BV196" s="216">
        <v>0</v>
      </c>
      <c r="BW196" s="217">
        <v>0</v>
      </c>
      <c r="BX196" s="217">
        <v>0</v>
      </c>
      <c r="BY196" s="217">
        <v>0</v>
      </c>
      <c r="BZ196" s="214">
        <v>0</v>
      </c>
      <c r="CA196" s="214">
        <v>0</v>
      </c>
      <c r="CB196" s="214">
        <v>0</v>
      </c>
      <c r="CC196" s="214">
        <v>0</v>
      </c>
      <c r="CD196" s="214">
        <v>0</v>
      </c>
      <c r="CE196" s="214">
        <v>0</v>
      </c>
      <c r="CF196" s="214">
        <v>0</v>
      </c>
      <c r="CG196" s="214">
        <v>0</v>
      </c>
      <c r="CH196" s="214">
        <v>0</v>
      </c>
      <c r="CI196" s="219">
        <v>994756000.74044812</v>
      </c>
      <c r="CJ196" s="219">
        <v>674332962.14594042</v>
      </c>
      <c r="CK196" s="219">
        <v>320423038.59450781</v>
      </c>
      <c r="CM196" s="221">
        <v>0</v>
      </c>
      <c r="CP196" s="219">
        <v>52615204.384798177</v>
      </c>
      <c r="CQ196" s="219">
        <v>47670237.975426376</v>
      </c>
      <c r="CR196" s="219">
        <v>4944966.4093718007</v>
      </c>
      <c r="CT196" s="219">
        <v>942140796.35564995</v>
      </c>
      <c r="CU196" s="219">
        <v>626662724.17051399</v>
      </c>
      <c r="CV196" s="219">
        <v>315478072.18513596</v>
      </c>
      <c r="CX196" s="221">
        <v>3410034405.0599999</v>
      </c>
      <c r="CY196" s="33">
        <v>0</v>
      </c>
      <c r="CZ196" s="33">
        <v>0</v>
      </c>
      <c r="DA196" s="33">
        <v>0</v>
      </c>
      <c r="DB196" s="33">
        <v>0</v>
      </c>
      <c r="DC196" s="33">
        <v>0</v>
      </c>
      <c r="DD196" s="33">
        <v>0</v>
      </c>
      <c r="DE196" s="33">
        <v>0</v>
      </c>
    </row>
    <row r="197" spans="1:109" x14ac:dyDescent="0.35">
      <c r="A197">
        <v>2039</v>
      </c>
      <c r="B197" s="1">
        <v>51135</v>
      </c>
      <c r="C197" s="213">
        <v>588198346.59052396</v>
      </c>
      <c r="D197" s="214">
        <v>416307375.69200897</v>
      </c>
      <c r="E197" s="214">
        <v>171890970.89851499</v>
      </c>
      <c r="F197" s="191">
        <v>356080139.16302598</v>
      </c>
      <c r="G197" s="191">
        <v>213972145.68820199</v>
      </c>
      <c r="H197" s="191">
        <v>142107993.47482398</v>
      </c>
      <c r="I197" s="214">
        <v>0</v>
      </c>
      <c r="J197" s="214">
        <v>0</v>
      </c>
      <c r="K197" s="214">
        <v>0</v>
      </c>
      <c r="L197" s="215">
        <v>0</v>
      </c>
      <c r="M197" s="215">
        <v>0</v>
      </c>
      <c r="N197" s="215">
        <v>0</v>
      </c>
      <c r="O197" s="193">
        <v>3358687.8343783501</v>
      </c>
      <c r="P197" s="193">
        <v>2761869.5164422798</v>
      </c>
      <c r="Q197" s="193">
        <v>596818.31793607026</v>
      </c>
      <c r="R197" s="216">
        <v>0</v>
      </c>
      <c r="S197" s="216">
        <v>0</v>
      </c>
      <c r="T197" s="216">
        <v>0</v>
      </c>
      <c r="U197" s="217">
        <v>0</v>
      </c>
      <c r="V197" s="217">
        <v>0</v>
      </c>
      <c r="W197" s="217">
        <v>0</v>
      </c>
      <c r="X197" s="214">
        <v>0</v>
      </c>
      <c r="Y197" s="214">
        <v>0</v>
      </c>
      <c r="Z197" s="214">
        <v>0</v>
      </c>
      <c r="AA197" s="218">
        <v>0</v>
      </c>
      <c r="AB197" s="218">
        <v>0</v>
      </c>
      <c r="AC197" s="218">
        <v>0</v>
      </c>
      <c r="AD197" s="193">
        <v>0</v>
      </c>
      <c r="AE197" s="193">
        <v>0</v>
      </c>
      <c r="AF197" s="193">
        <v>0</v>
      </c>
      <c r="AG197" s="214">
        <v>0</v>
      </c>
      <c r="AH197" s="214">
        <v>0</v>
      </c>
      <c r="AI197" s="214">
        <v>0</v>
      </c>
      <c r="AJ197" s="191">
        <v>0</v>
      </c>
      <c r="AK197" s="191">
        <v>0</v>
      </c>
      <c r="AL197" s="191">
        <v>0</v>
      </c>
      <c r="AM197" s="215">
        <v>0</v>
      </c>
      <c r="AN197" s="215">
        <v>0</v>
      </c>
      <c r="AO197" s="215">
        <v>0</v>
      </c>
      <c r="AP197" s="193">
        <v>0</v>
      </c>
      <c r="AQ197" s="193">
        <v>0</v>
      </c>
      <c r="AR197" s="193">
        <v>0</v>
      </c>
      <c r="AS197" s="216">
        <v>0</v>
      </c>
      <c r="AT197" s="216">
        <v>0</v>
      </c>
      <c r="AU197" s="216">
        <v>0</v>
      </c>
      <c r="AV197" s="217">
        <v>0</v>
      </c>
      <c r="AW197" s="217">
        <v>0</v>
      </c>
      <c r="AX197" s="217">
        <v>0</v>
      </c>
      <c r="AY197" s="214">
        <v>0</v>
      </c>
      <c r="AZ197" s="214">
        <v>0</v>
      </c>
      <c r="BA197" s="214">
        <v>0</v>
      </c>
      <c r="BB197" s="218">
        <v>0</v>
      </c>
      <c r="BC197" s="218">
        <v>0</v>
      </c>
      <c r="BD197" s="218">
        <v>0</v>
      </c>
      <c r="BE197" s="214">
        <v>0</v>
      </c>
      <c r="BF197" s="214">
        <v>0</v>
      </c>
      <c r="BG197" s="214">
        <v>0</v>
      </c>
      <c r="BH197" s="191">
        <v>0</v>
      </c>
      <c r="BI197" s="191">
        <v>0</v>
      </c>
      <c r="BJ197" s="191">
        <v>0</v>
      </c>
      <c r="BK197" s="215">
        <v>0</v>
      </c>
      <c r="BL197" s="215">
        <v>0</v>
      </c>
      <c r="BM197" s="215">
        <v>0</v>
      </c>
      <c r="BN197" s="193">
        <v>0</v>
      </c>
      <c r="BO197" s="193">
        <v>0</v>
      </c>
      <c r="BP197" s="193">
        <v>0</v>
      </c>
      <c r="BQ197" s="219">
        <v>947637173.5879283</v>
      </c>
      <c r="BR197" s="219">
        <v>633041390.89665329</v>
      </c>
      <c r="BS197" s="219">
        <v>314595782.691275</v>
      </c>
      <c r="BT197" s="216">
        <v>25844421.046848599</v>
      </c>
      <c r="BU197" s="216">
        <v>18949809.132504001</v>
      </c>
      <c r="BV197" s="216">
        <v>6894611.9143445976</v>
      </c>
      <c r="BW197" s="217">
        <v>10785069.0705112</v>
      </c>
      <c r="BX197" s="217">
        <v>8020509.9983900301</v>
      </c>
      <c r="BY197" s="217">
        <v>2764559.0721211694</v>
      </c>
      <c r="BZ197" s="214">
        <v>0</v>
      </c>
      <c r="CA197" s="214">
        <v>0</v>
      </c>
      <c r="CB197" s="214">
        <v>0</v>
      </c>
      <c r="CC197" s="214">
        <v>67012987.724184297</v>
      </c>
      <c r="CD197" s="214">
        <v>35494743.980767801</v>
      </c>
      <c r="CE197" s="214">
        <v>31518243.743416496</v>
      </c>
      <c r="CF197" s="214">
        <v>12922210.523424299</v>
      </c>
      <c r="CG197" s="214">
        <v>9474904.5662520006</v>
      </c>
      <c r="CH197" s="214">
        <v>3447305.9571722988</v>
      </c>
      <c r="CI197" s="219">
        <v>1064201861.9528967</v>
      </c>
      <c r="CJ197" s="219">
        <v>704981358.5745672</v>
      </c>
      <c r="CK197" s="219">
        <v>359220503.37832952</v>
      </c>
      <c r="CM197" s="221">
        <v>0</v>
      </c>
      <c r="CP197" s="219">
        <v>3358687.8343783501</v>
      </c>
      <c r="CQ197" s="219">
        <v>2761869.5164422798</v>
      </c>
      <c r="CR197" s="219">
        <v>596818.31793607026</v>
      </c>
      <c r="CT197" s="219">
        <v>944278485.75354993</v>
      </c>
      <c r="CU197" s="219">
        <v>630279521.380211</v>
      </c>
      <c r="CV197" s="219">
        <v>313998964.37333894</v>
      </c>
      <c r="CX197" s="221">
        <v>3414192319.4400001</v>
      </c>
      <c r="CY197" s="33">
        <v>0</v>
      </c>
      <c r="CZ197" s="33">
        <v>0</v>
      </c>
      <c r="DA197" s="33">
        <v>0</v>
      </c>
      <c r="DB197" s="33">
        <v>0</v>
      </c>
      <c r="DC197" s="33">
        <v>0</v>
      </c>
      <c r="DD197" s="33">
        <v>0</v>
      </c>
      <c r="DE197" s="33">
        <v>0</v>
      </c>
    </row>
    <row r="198" spans="1:109" x14ac:dyDescent="0.35">
      <c r="A198">
        <v>2040</v>
      </c>
      <c r="B198" s="1">
        <v>51166</v>
      </c>
      <c r="C198" s="213">
        <v>589658762.95252204</v>
      </c>
      <c r="D198" s="214">
        <v>418725102.97946501</v>
      </c>
      <c r="E198" s="214">
        <v>170933659.97305703</v>
      </c>
      <c r="F198" s="191">
        <v>356975070.55521601</v>
      </c>
      <c r="G198" s="191">
        <v>215231340.81251401</v>
      </c>
      <c r="H198" s="191">
        <v>141743729.74270201</v>
      </c>
      <c r="I198" s="214">
        <v>0</v>
      </c>
      <c r="J198" s="214">
        <v>0</v>
      </c>
      <c r="K198" s="214">
        <v>0</v>
      </c>
      <c r="L198" s="215">
        <v>0</v>
      </c>
      <c r="M198" s="215">
        <v>0</v>
      </c>
      <c r="N198" s="215">
        <v>0</v>
      </c>
      <c r="O198" s="193">
        <v>3403725.1499867602</v>
      </c>
      <c r="P198" s="193">
        <v>2761869.5164422798</v>
      </c>
      <c r="Q198" s="193">
        <v>641855.63354448043</v>
      </c>
      <c r="R198" s="216">
        <v>0</v>
      </c>
      <c r="S198" s="216">
        <v>0</v>
      </c>
      <c r="T198" s="216">
        <v>0</v>
      </c>
      <c r="U198" s="217">
        <v>0</v>
      </c>
      <c r="V198" s="217">
        <v>0</v>
      </c>
      <c r="W198" s="217">
        <v>0</v>
      </c>
      <c r="X198" s="214">
        <v>0</v>
      </c>
      <c r="Y198" s="214">
        <v>0</v>
      </c>
      <c r="Z198" s="214">
        <v>0</v>
      </c>
      <c r="AA198" s="218">
        <v>0</v>
      </c>
      <c r="AB198" s="218">
        <v>0</v>
      </c>
      <c r="AC198" s="218">
        <v>0</v>
      </c>
      <c r="AD198" s="193">
        <v>0</v>
      </c>
      <c r="AE198" s="193">
        <v>0</v>
      </c>
      <c r="AF198" s="193">
        <v>0</v>
      </c>
      <c r="AG198" s="214">
        <v>0</v>
      </c>
      <c r="AH198" s="214">
        <v>0</v>
      </c>
      <c r="AI198" s="214">
        <v>0</v>
      </c>
      <c r="AJ198" s="191">
        <v>0</v>
      </c>
      <c r="AK198" s="191">
        <v>0</v>
      </c>
      <c r="AL198" s="191">
        <v>0</v>
      </c>
      <c r="AM198" s="215">
        <v>0</v>
      </c>
      <c r="AN198" s="215">
        <v>0</v>
      </c>
      <c r="AO198" s="215">
        <v>0</v>
      </c>
      <c r="AP198" s="193">
        <v>0</v>
      </c>
      <c r="AQ198" s="193">
        <v>0</v>
      </c>
      <c r="AR198" s="193">
        <v>0</v>
      </c>
      <c r="AS198" s="216">
        <v>0</v>
      </c>
      <c r="AT198" s="216">
        <v>0</v>
      </c>
      <c r="AU198" s="216">
        <v>0</v>
      </c>
      <c r="AV198" s="217">
        <v>0</v>
      </c>
      <c r="AW198" s="217">
        <v>0</v>
      </c>
      <c r="AX198" s="217">
        <v>0</v>
      </c>
      <c r="AY198" s="214">
        <v>0</v>
      </c>
      <c r="AZ198" s="214">
        <v>0</v>
      </c>
      <c r="BA198" s="214">
        <v>0</v>
      </c>
      <c r="BB198" s="218">
        <v>0</v>
      </c>
      <c r="BC198" s="218">
        <v>0</v>
      </c>
      <c r="BD198" s="218">
        <v>0</v>
      </c>
      <c r="BE198" s="214">
        <v>0</v>
      </c>
      <c r="BF198" s="214">
        <v>0</v>
      </c>
      <c r="BG198" s="214">
        <v>0</v>
      </c>
      <c r="BH198" s="191">
        <v>0</v>
      </c>
      <c r="BI198" s="191">
        <v>0</v>
      </c>
      <c r="BJ198" s="191">
        <v>0</v>
      </c>
      <c r="BK198" s="215">
        <v>0</v>
      </c>
      <c r="BL198" s="215">
        <v>0</v>
      </c>
      <c r="BM198" s="215">
        <v>0</v>
      </c>
      <c r="BN198" s="193">
        <v>0</v>
      </c>
      <c r="BO198" s="193">
        <v>0</v>
      </c>
      <c r="BP198" s="193">
        <v>0</v>
      </c>
      <c r="BQ198" s="219">
        <v>950037558.65772486</v>
      </c>
      <c r="BR198" s="219">
        <v>636718313.30842137</v>
      </c>
      <c r="BS198" s="219">
        <v>313319245.34930354</v>
      </c>
      <c r="BT198" s="216">
        <v>0</v>
      </c>
      <c r="BU198" s="216">
        <v>0</v>
      </c>
      <c r="BV198" s="216">
        <v>0</v>
      </c>
      <c r="BW198" s="217">
        <v>0</v>
      </c>
      <c r="BX198" s="217">
        <v>0</v>
      </c>
      <c r="BY198" s="217">
        <v>0</v>
      </c>
      <c r="BZ198" s="214">
        <v>0</v>
      </c>
      <c r="CA198" s="214">
        <v>0</v>
      </c>
      <c r="CB198" s="214">
        <v>0</v>
      </c>
      <c r="CC198" s="214">
        <v>0</v>
      </c>
      <c r="CD198" s="214">
        <v>0</v>
      </c>
      <c r="CE198" s="214">
        <v>0</v>
      </c>
      <c r="CF198" s="214">
        <v>0</v>
      </c>
      <c r="CG198" s="214">
        <v>0</v>
      </c>
      <c r="CH198" s="214">
        <v>0</v>
      </c>
      <c r="CI198" s="219">
        <v>950037558.65772486</v>
      </c>
      <c r="CJ198" s="219">
        <v>636718313.30842137</v>
      </c>
      <c r="CK198" s="219">
        <v>313319245.34930354</v>
      </c>
      <c r="CM198" s="221">
        <v>0</v>
      </c>
      <c r="CP198" s="219">
        <v>3403725.1499867602</v>
      </c>
      <c r="CQ198" s="219">
        <v>2761869.5164422798</v>
      </c>
      <c r="CR198" s="219">
        <v>641855.63354448043</v>
      </c>
      <c r="CT198" s="219">
        <v>946633833.50773811</v>
      </c>
      <c r="CU198" s="219">
        <v>633956443.79197907</v>
      </c>
      <c r="CV198" s="219">
        <v>312677389.71575904</v>
      </c>
      <c r="CX198" s="221">
        <v>3346415335.9400001</v>
      </c>
      <c r="CY198" s="33">
        <v>0</v>
      </c>
      <c r="CZ198" s="33">
        <v>0</v>
      </c>
      <c r="DA198" s="33">
        <v>0</v>
      </c>
      <c r="DB198" s="33">
        <v>0</v>
      </c>
      <c r="DC198" s="33">
        <v>0</v>
      </c>
      <c r="DD198" s="33">
        <v>0</v>
      </c>
      <c r="DE198" s="33">
        <v>0</v>
      </c>
    </row>
    <row r="199" spans="1:109" x14ac:dyDescent="0.35">
      <c r="A199">
        <v>2040</v>
      </c>
      <c r="B199" s="1">
        <v>51195</v>
      </c>
      <c r="C199" s="213">
        <v>591291305.06583095</v>
      </c>
      <c r="D199" s="214">
        <v>421156871.34689999</v>
      </c>
      <c r="E199" s="214">
        <v>170134433.71893096</v>
      </c>
      <c r="F199" s="191">
        <v>357832926.473122</v>
      </c>
      <c r="G199" s="191">
        <v>216458563.32561299</v>
      </c>
      <c r="H199" s="191">
        <v>141374363.14750901</v>
      </c>
      <c r="I199" s="214">
        <v>0</v>
      </c>
      <c r="J199" s="214">
        <v>0</v>
      </c>
      <c r="K199" s="214">
        <v>0</v>
      </c>
      <c r="L199" s="215">
        <v>0</v>
      </c>
      <c r="M199" s="215">
        <v>0</v>
      </c>
      <c r="N199" s="215">
        <v>0</v>
      </c>
      <c r="O199" s="193">
        <v>3347662.1839245199</v>
      </c>
      <c r="P199" s="193">
        <v>2761869.5164422798</v>
      </c>
      <c r="Q199" s="193">
        <v>585792.66748224013</v>
      </c>
      <c r="R199" s="216">
        <v>0</v>
      </c>
      <c r="S199" s="216">
        <v>0</v>
      </c>
      <c r="T199" s="216">
        <v>0</v>
      </c>
      <c r="U199" s="217">
        <v>0</v>
      </c>
      <c r="V199" s="217">
        <v>0</v>
      </c>
      <c r="W199" s="217">
        <v>0</v>
      </c>
      <c r="X199" s="214">
        <v>0</v>
      </c>
      <c r="Y199" s="214">
        <v>0</v>
      </c>
      <c r="Z199" s="214">
        <v>0</v>
      </c>
      <c r="AA199" s="218">
        <v>0</v>
      </c>
      <c r="AB199" s="218">
        <v>0</v>
      </c>
      <c r="AC199" s="218">
        <v>0</v>
      </c>
      <c r="AD199" s="193">
        <v>0</v>
      </c>
      <c r="AE199" s="193">
        <v>0</v>
      </c>
      <c r="AF199" s="193">
        <v>0</v>
      </c>
      <c r="AG199" s="214">
        <v>0</v>
      </c>
      <c r="AH199" s="214">
        <v>0</v>
      </c>
      <c r="AI199" s="214">
        <v>0</v>
      </c>
      <c r="AJ199" s="191">
        <v>0</v>
      </c>
      <c r="AK199" s="191">
        <v>0</v>
      </c>
      <c r="AL199" s="191">
        <v>0</v>
      </c>
      <c r="AM199" s="215">
        <v>0</v>
      </c>
      <c r="AN199" s="215">
        <v>0</v>
      </c>
      <c r="AO199" s="215">
        <v>0</v>
      </c>
      <c r="AP199" s="193">
        <v>0</v>
      </c>
      <c r="AQ199" s="193">
        <v>0</v>
      </c>
      <c r="AR199" s="193">
        <v>0</v>
      </c>
      <c r="AS199" s="216">
        <v>0</v>
      </c>
      <c r="AT199" s="216">
        <v>0</v>
      </c>
      <c r="AU199" s="216">
        <v>0</v>
      </c>
      <c r="AV199" s="217">
        <v>0</v>
      </c>
      <c r="AW199" s="217">
        <v>0</v>
      </c>
      <c r="AX199" s="217">
        <v>0</v>
      </c>
      <c r="AY199" s="214">
        <v>0</v>
      </c>
      <c r="AZ199" s="214">
        <v>0</v>
      </c>
      <c r="BA199" s="214">
        <v>0</v>
      </c>
      <c r="BB199" s="218">
        <v>0</v>
      </c>
      <c r="BC199" s="218">
        <v>0</v>
      </c>
      <c r="BD199" s="218">
        <v>0</v>
      </c>
      <c r="BE199" s="214">
        <v>0</v>
      </c>
      <c r="BF199" s="214">
        <v>0</v>
      </c>
      <c r="BG199" s="214">
        <v>0</v>
      </c>
      <c r="BH199" s="191">
        <v>0</v>
      </c>
      <c r="BI199" s="191">
        <v>0</v>
      </c>
      <c r="BJ199" s="191">
        <v>0</v>
      </c>
      <c r="BK199" s="215">
        <v>0</v>
      </c>
      <c r="BL199" s="215">
        <v>0</v>
      </c>
      <c r="BM199" s="215">
        <v>0</v>
      </c>
      <c r="BN199" s="193">
        <v>93702781.713771299</v>
      </c>
      <c r="BO199" s="193">
        <v>70785714.084477797</v>
      </c>
      <c r="BP199" s="193">
        <v>22917067.629293501</v>
      </c>
      <c r="BQ199" s="219">
        <v>1046174675.4366488</v>
      </c>
      <c r="BR199" s="219">
        <v>711163018.27343309</v>
      </c>
      <c r="BS199" s="219">
        <v>335011657.1632157</v>
      </c>
      <c r="BT199" s="216">
        <v>0</v>
      </c>
      <c r="BU199" s="216">
        <v>0</v>
      </c>
      <c r="BV199" s="216">
        <v>0</v>
      </c>
      <c r="BW199" s="217">
        <v>0</v>
      </c>
      <c r="BX199" s="217">
        <v>0</v>
      </c>
      <c r="BY199" s="217">
        <v>0</v>
      </c>
      <c r="BZ199" s="214">
        <v>0</v>
      </c>
      <c r="CA199" s="214">
        <v>0</v>
      </c>
      <c r="CB199" s="214">
        <v>0</v>
      </c>
      <c r="CC199" s="214">
        <v>0</v>
      </c>
      <c r="CD199" s="214">
        <v>0</v>
      </c>
      <c r="CE199" s="214">
        <v>0</v>
      </c>
      <c r="CF199" s="214">
        <v>0</v>
      </c>
      <c r="CG199" s="214">
        <v>0</v>
      </c>
      <c r="CH199" s="214">
        <v>0</v>
      </c>
      <c r="CI199" s="219">
        <v>1046174675.4366488</v>
      </c>
      <c r="CJ199" s="219">
        <v>711163018.27343309</v>
      </c>
      <c r="CK199" s="219">
        <v>335011657.1632157</v>
      </c>
      <c r="CM199" s="221">
        <v>0</v>
      </c>
      <c r="CP199" s="219">
        <v>3347662.1839245199</v>
      </c>
      <c r="CQ199" s="219">
        <v>2761869.5164422798</v>
      </c>
      <c r="CR199" s="219">
        <v>585792.66748224013</v>
      </c>
      <c r="CT199" s="219">
        <v>1042827013.2527243</v>
      </c>
      <c r="CU199" s="219">
        <v>708401148.75699079</v>
      </c>
      <c r="CV199" s="219">
        <v>334425864.49573344</v>
      </c>
      <c r="CX199" s="221">
        <v>3350495678.3900003</v>
      </c>
      <c r="CY199" s="33">
        <v>0</v>
      </c>
      <c r="CZ199" s="33">
        <v>0</v>
      </c>
      <c r="DA199" s="33">
        <v>0</v>
      </c>
      <c r="DB199" s="33">
        <v>0</v>
      </c>
      <c r="DC199" s="33">
        <v>0</v>
      </c>
      <c r="DD199" s="33">
        <v>0</v>
      </c>
      <c r="DE199" s="33">
        <v>0</v>
      </c>
    </row>
    <row r="200" spans="1:109" x14ac:dyDescent="0.35">
      <c r="A200">
        <v>2040</v>
      </c>
      <c r="B200" s="1">
        <v>51226</v>
      </c>
      <c r="C200" s="213">
        <v>592590581.412081</v>
      </c>
      <c r="D200" s="214">
        <v>423602762.33900797</v>
      </c>
      <c r="E200" s="214">
        <v>168987819.07307303</v>
      </c>
      <c r="F200" s="191">
        <v>358692649.724087</v>
      </c>
      <c r="G200" s="191">
        <v>217692661.74587199</v>
      </c>
      <c r="H200" s="191">
        <v>140999987.97821501</v>
      </c>
      <c r="I200" s="214">
        <v>0</v>
      </c>
      <c r="J200" s="214">
        <v>0</v>
      </c>
      <c r="K200" s="214">
        <v>0</v>
      </c>
      <c r="L200" s="215">
        <v>0</v>
      </c>
      <c r="M200" s="215">
        <v>0</v>
      </c>
      <c r="N200" s="215">
        <v>0</v>
      </c>
      <c r="O200" s="193">
        <v>3312778.7329986501</v>
      </c>
      <c r="P200" s="193">
        <v>2761869.5164422798</v>
      </c>
      <c r="Q200" s="193">
        <v>550909.21655637026</v>
      </c>
      <c r="R200" s="216">
        <v>0</v>
      </c>
      <c r="S200" s="216">
        <v>0</v>
      </c>
      <c r="T200" s="216">
        <v>0</v>
      </c>
      <c r="U200" s="217">
        <v>0</v>
      </c>
      <c r="V200" s="217">
        <v>0</v>
      </c>
      <c r="W200" s="217">
        <v>0</v>
      </c>
      <c r="X200" s="214">
        <v>0</v>
      </c>
      <c r="Y200" s="214">
        <v>0</v>
      </c>
      <c r="Z200" s="214">
        <v>0</v>
      </c>
      <c r="AA200" s="218">
        <v>0</v>
      </c>
      <c r="AB200" s="218">
        <v>0</v>
      </c>
      <c r="AC200" s="218">
        <v>0</v>
      </c>
      <c r="AD200" s="193">
        <v>29775819.736215599</v>
      </c>
      <c r="AE200" s="193">
        <v>24851769.2802529</v>
      </c>
      <c r="AF200" s="193">
        <v>4924050.4559626989</v>
      </c>
      <c r="AG200" s="214">
        <v>0</v>
      </c>
      <c r="AH200" s="214">
        <v>0</v>
      </c>
      <c r="AI200" s="214">
        <v>0</v>
      </c>
      <c r="AJ200" s="191">
        <v>0</v>
      </c>
      <c r="AK200" s="191">
        <v>0</v>
      </c>
      <c r="AL200" s="191">
        <v>0</v>
      </c>
      <c r="AM200" s="215">
        <v>0</v>
      </c>
      <c r="AN200" s="215">
        <v>0</v>
      </c>
      <c r="AO200" s="215">
        <v>0</v>
      </c>
      <c r="AP200" s="193">
        <v>0</v>
      </c>
      <c r="AQ200" s="193">
        <v>0</v>
      </c>
      <c r="AR200" s="193">
        <v>0</v>
      </c>
      <c r="AS200" s="216">
        <v>0</v>
      </c>
      <c r="AT200" s="216">
        <v>0</v>
      </c>
      <c r="AU200" s="216">
        <v>0</v>
      </c>
      <c r="AV200" s="217">
        <v>0</v>
      </c>
      <c r="AW200" s="217">
        <v>0</v>
      </c>
      <c r="AX200" s="217">
        <v>0</v>
      </c>
      <c r="AY200" s="214">
        <v>0</v>
      </c>
      <c r="AZ200" s="214">
        <v>0</v>
      </c>
      <c r="BA200" s="214">
        <v>0</v>
      </c>
      <c r="BB200" s="218">
        <v>0</v>
      </c>
      <c r="BC200" s="218">
        <v>0</v>
      </c>
      <c r="BD200" s="218">
        <v>0</v>
      </c>
      <c r="BE200" s="214">
        <v>0</v>
      </c>
      <c r="BF200" s="214">
        <v>0</v>
      </c>
      <c r="BG200" s="214">
        <v>0</v>
      </c>
      <c r="BH200" s="191">
        <v>0</v>
      </c>
      <c r="BI200" s="191">
        <v>0</v>
      </c>
      <c r="BJ200" s="191">
        <v>0</v>
      </c>
      <c r="BK200" s="215">
        <v>0</v>
      </c>
      <c r="BL200" s="215">
        <v>0</v>
      </c>
      <c r="BM200" s="215">
        <v>0</v>
      </c>
      <c r="BN200" s="193">
        <v>0</v>
      </c>
      <c r="BO200" s="193">
        <v>0</v>
      </c>
      <c r="BP200" s="193">
        <v>0</v>
      </c>
      <c r="BQ200" s="219">
        <v>984371829.6053822</v>
      </c>
      <c r="BR200" s="219">
        <v>668909062.88157523</v>
      </c>
      <c r="BS200" s="219">
        <v>315462766.7238071</v>
      </c>
      <c r="BT200" s="216">
        <v>0</v>
      </c>
      <c r="BU200" s="216">
        <v>0</v>
      </c>
      <c r="BV200" s="216">
        <v>0</v>
      </c>
      <c r="BW200" s="217">
        <v>0</v>
      </c>
      <c r="BX200" s="217">
        <v>0</v>
      </c>
      <c r="BY200" s="217">
        <v>0</v>
      </c>
      <c r="BZ200" s="214">
        <v>0</v>
      </c>
      <c r="CA200" s="214">
        <v>0</v>
      </c>
      <c r="CB200" s="214">
        <v>0</v>
      </c>
      <c r="CC200" s="214">
        <v>0</v>
      </c>
      <c r="CD200" s="214">
        <v>0</v>
      </c>
      <c r="CE200" s="214">
        <v>0</v>
      </c>
      <c r="CF200" s="214">
        <v>0</v>
      </c>
      <c r="CG200" s="214">
        <v>0</v>
      </c>
      <c r="CH200" s="214">
        <v>0</v>
      </c>
      <c r="CI200" s="219">
        <v>984371829.6053822</v>
      </c>
      <c r="CJ200" s="219">
        <v>668909062.88157523</v>
      </c>
      <c r="CK200" s="219">
        <v>315462766.7238071</v>
      </c>
      <c r="CM200" s="221">
        <v>0</v>
      </c>
      <c r="CP200" s="219">
        <v>33088598.469214249</v>
      </c>
      <c r="CQ200" s="219">
        <v>27613638.79669518</v>
      </c>
      <c r="CR200" s="219">
        <v>5474959.6725190692</v>
      </c>
      <c r="CT200" s="219">
        <v>951283231.136168</v>
      </c>
      <c r="CU200" s="219">
        <v>641295424.08487999</v>
      </c>
      <c r="CV200" s="219">
        <v>309987807.05128801</v>
      </c>
      <c r="CX200" s="221">
        <v>3283795282.02</v>
      </c>
      <c r="CY200" s="33">
        <v>0</v>
      </c>
      <c r="CZ200" s="33">
        <v>0</v>
      </c>
      <c r="DA200" s="33">
        <v>0</v>
      </c>
      <c r="DB200" s="33">
        <v>0</v>
      </c>
      <c r="DC200" s="33">
        <v>0</v>
      </c>
      <c r="DD200" s="33">
        <v>0</v>
      </c>
      <c r="DE200" s="33">
        <v>0</v>
      </c>
    </row>
    <row r="201" spans="1:109" x14ac:dyDescent="0.35">
      <c r="A201">
        <v>2040</v>
      </c>
      <c r="B201" s="1">
        <v>51256</v>
      </c>
      <c r="C201" s="213">
        <v>594238357.16924703</v>
      </c>
      <c r="D201" s="214">
        <v>426062857.97346801</v>
      </c>
      <c r="E201" s="214">
        <v>168175499.19577903</v>
      </c>
      <c r="F201" s="191">
        <v>359633585.38809699</v>
      </c>
      <c r="G201" s="191">
        <v>219013016.44575199</v>
      </c>
      <c r="H201" s="191">
        <v>140620568.94234499</v>
      </c>
      <c r="I201" s="214">
        <v>0</v>
      </c>
      <c r="J201" s="214">
        <v>0</v>
      </c>
      <c r="K201" s="214">
        <v>0</v>
      </c>
      <c r="L201" s="215">
        <v>0</v>
      </c>
      <c r="M201" s="215">
        <v>0</v>
      </c>
      <c r="N201" s="215">
        <v>0</v>
      </c>
      <c r="O201" s="193">
        <v>3353052.3368121898</v>
      </c>
      <c r="P201" s="193">
        <v>2761869.5164422798</v>
      </c>
      <c r="Q201" s="193">
        <v>591182.82036990998</v>
      </c>
      <c r="R201" s="216">
        <v>0</v>
      </c>
      <c r="S201" s="216">
        <v>0</v>
      </c>
      <c r="T201" s="216">
        <v>0</v>
      </c>
      <c r="U201" s="217">
        <v>0</v>
      </c>
      <c r="V201" s="217">
        <v>0</v>
      </c>
      <c r="W201" s="217">
        <v>0</v>
      </c>
      <c r="X201" s="214">
        <v>0</v>
      </c>
      <c r="Y201" s="214">
        <v>0</v>
      </c>
      <c r="Z201" s="214">
        <v>0</v>
      </c>
      <c r="AA201" s="218">
        <v>0</v>
      </c>
      <c r="AB201" s="218">
        <v>0</v>
      </c>
      <c r="AC201" s="218">
        <v>0</v>
      </c>
      <c r="AD201" s="193">
        <v>0</v>
      </c>
      <c r="AE201" s="193">
        <v>0</v>
      </c>
      <c r="AF201" s="193">
        <v>0</v>
      </c>
      <c r="AG201" s="214">
        <v>0</v>
      </c>
      <c r="AH201" s="214">
        <v>0</v>
      </c>
      <c r="AI201" s="214">
        <v>0</v>
      </c>
      <c r="AJ201" s="191">
        <v>0</v>
      </c>
      <c r="AK201" s="191">
        <v>0</v>
      </c>
      <c r="AL201" s="191">
        <v>0</v>
      </c>
      <c r="AM201" s="215">
        <v>0</v>
      </c>
      <c r="AN201" s="215">
        <v>0</v>
      </c>
      <c r="AO201" s="215">
        <v>0</v>
      </c>
      <c r="AP201" s="193">
        <v>0</v>
      </c>
      <c r="AQ201" s="193">
        <v>0</v>
      </c>
      <c r="AR201" s="193">
        <v>0</v>
      </c>
      <c r="AS201" s="216">
        <v>0</v>
      </c>
      <c r="AT201" s="216">
        <v>0</v>
      </c>
      <c r="AU201" s="216">
        <v>0</v>
      </c>
      <c r="AV201" s="217">
        <v>0</v>
      </c>
      <c r="AW201" s="217">
        <v>0</v>
      </c>
      <c r="AX201" s="217">
        <v>0</v>
      </c>
      <c r="AY201" s="214">
        <v>0</v>
      </c>
      <c r="AZ201" s="214">
        <v>0</v>
      </c>
      <c r="BA201" s="214">
        <v>0</v>
      </c>
      <c r="BB201" s="218">
        <v>11709048.992409701</v>
      </c>
      <c r="BC201" s="218">
        <v>9521200.8196619991</v>
      </c>
      <c r="BD201" s="218">
        <v>2187848.1727477014</v>
      </c>
      <c r="BE201" s="214">
        <v>0</v>
      </c>
      <c r="BF201" s="214">
        <v>0</v>
      </c>
      <c r="BG201" s="214">
        <v>0</v>
      </c>
      <c r="BH201" s="191">
        <v>0</v>
      </c>
      <c r="BI201" s="191">
        <v>0</v>
      </c>
      <c r="BJ201" s="191">
        <v>0</v>
      </c>
      <c r="BK201" s="215">
        <v>0</v>
      </c>
      <c r="BL201" s="215">
        <v>0</v>
      </c>
      <c r="BM201" s="215">
        <v>0</v>
      </c>
      <c r="BN201" s="193">
        <v>0</v>
      </c>
      <c r="BO201" s="193">
        <v>0</v>
      </c>
      <c r="BP201" s="193">
        <v>0</v>
      </c>
      <c r="BQ201" s="219">
        <v>968934043.8865658</v>
      </c>
      <c r="BR201" s="219">
        <v>657358944.75532424</v>
      </c>
      <c r="BS201" s="219">
        <v>311575099.13124156</v>
      </c>
      <c r="BT201" s="216">
        <v>0</v>
      </c>
      <c r="BU201" s="216">
        <v>0</v>
      </c>
      <c r="BV201" s="216">
        <v>0</v>
      </c>
      <c r="BW201" s="217">
        <v>0</v>
      </c>
      <c r="BX201" s="217">
        <v>0</v>
      </c>
      <c r="BY201" s="217">
        <v>0</v>
      </c>
      <c r="BZ201" s="214">
        <v>0</v>
      </c>
      <c r="CA201" s="214">
        <v>0</v>
      </c>
      <c r="CB201" s="214">
        <v>0</v>
      </c>
      <c r="CC201" s="214">
        <v>0</v>
      </c>
      <c r="CD201" s="214">
        <v>0</v>
      </c>
      <c r="CE201" s="214">
        <v>0</v>
      </c>
      <c r="CF201" s="214">
        <v>0</v>
      </c>
      <c r="CG201" s="214">
        <v>0</v>
      </c>
      <c r="CH201" s="214">
        <v>0</v>
      </c>
      <c r="CI201" s="219">
        <v>968934043.8865658</v>
      </c>
      <c r="CJ201" s="219">
        <v>657358944.75532424</v>
      </c>
      <c r="CK201" s="219">
        <v>311575099.13124156</v>
      </c>
      <c r="CM201" s="221">
        <v>0</v>
      </c>
      <c r="CP201" s="219">
        <v>3353052.3368121898</v>
      </c>
      <c r="CQ201" s="219">
        <v>2761869.5164422798</v>
      </c>
      <c r="CR201" s="219">
        <v>591182.82036990998</v>
      </c>
      <c r="CT201" s="219">
        <v>965580991.54975367</v>
      </c>
      <c r="CU201" s="219">
        <v>654597075.23888195</v>
      </c>
      <c r="CV201" s="219">
        <v>310983916.31087172</v>
      </c>
      <c r="CX201" s="221">
        <v>3287799270.8299999</v>
      </c>
      <c r="CY201" s="33">
        <v>0</v>
      </c>
      <c r="CZ201" s="33">
        <v>0</v>
      </c>
      <c r="DA201" s="33">
        <v>0</v>
      </c>
      <c r="DB201" s="33">
        <v>0</v>
      </c>
      <c r="DC201" s="33">
        <v>0</v>
      </c>
      <c r="DD201" s="33">
        <v>0</v>
      </c>
      <c r="DE201" s="33">
        <v>0</v>
      </c>
    </row>
    <row r="202" spans="1:109" x14ac:dyDescent="0.35">
      <c r="A202">
        <v>2040</v>
      </c>
      <c r="B202" s="1">
        <v>51287</v>
      </c>
      <c r="C202" s="213">
        <v>595537110.34880805</v>
      </c>
      <c r="D202" s="214">
        <v>428537240.74449199</v>
      </c>
      <c r="E202" s="214">
        <v>166999869.60431606</v>
      </c>
      <c r="F202" s="191">
        <v>360497947.98044002</v>
      </c>
      <c r="G202" s="191">
        <v>220262142.573358</v>
      </c>
      <c r="H202" s="191">
        <v>140235805.40708202</v>
      </c>
      <c r="I202" s="214">
        <v>0</v>
      </c>
      <c r="J202" s="214">
        <v>0</v>
      </c>
      <c r="K202" s="214">
        <v>0</v>
      </c>
      <c r="L202" s="215">
        <v>0</v>
      </c>
      <c r="M202" s="215">
        <v>0</v>
      </c>
      <c r="N202" s="215">
        <v>0</v>
      </c>
      <c r="O202" s="193">
        <v>3282172.6654121899</v>
      </c>
      <c r="P202" s="193">
        <v>2761869.5164422798</v>
      </c>
      <c r="Q202" s="193">
        <v>520303.14896991011</v>
      </c>
      <c r="R202" s="216">
        <v>0</v>
      </c>
      <c r="S202" s="216">
        <v>0</v>
      </c>
      <c r="T202" s="216">
        <v>0</v>
      </c>
      <c r="U202" s="217">
        <v>0</v>
      </c>
      <c r="V202" s="217">
        <v>0</v>
      </c>
      <c r="W202" s="217">
        <v>0</v>
      </c>
      <c r="X202" s="214">
        <v>48672132.596079104</v>
      </c>
      <c r="Y202" s="214">
        <v>45237916.926320903</v>
      </c>
      <c r="Z202" s="214">
        <v>3434215.6697582006</v>
      </c>
      <c r="AA202" s="218">
        <v>0</v>
      </c>
      <c r="AB202" s="218">
        <v>0</v>
      </c>
      <c r="AC202" s="218">
        <v>0</v>
      </c>
      <c r="AD202" s="193">
        <v>0</v>
      </c>
      <c r="AE202" s="193">
        <v>0</v>
      </c>
      <c r="AF202" s="193">
        <v>0</v>
      </c>
      <c r="AG202" s="214">
        <v>0</v>
      </c>
      <c r="AH202" s="214">
        <v>0</v>
      </c>
      <c r="AI202" s="214">
        <v>0</v>
      </c>
      <c r="AJ202" s="191">
        <v>0</v>
      </c>
      <c r="AK202" s="191">
        <v>0</v>
      </c>
      <c r="AL202" s="191">
        <v>0</v>
      </c>
      <c r="AM202" s="215">
        <v>0</v>
      </c>
      <c r="AN202" s="215">
        <v>0</v>
      </c>
      <c r="AO202" s="215">
        <v>0</v>
      </c>
      <c r="AP202" s="193">
        <v>0</v>
      </c>
      <c r="AQ202" s="193">
        <v>0</v>
      </c>
      <c r="AR202" s="193">
        <v>0</v>
      </c>
      <c r="AS202" s="216">
        <v>0</v>
      </c>
      <c r="AT202" s="216">
        <v>0</v>
      </c>
      <c r="AU202" s="216">
        <v>0</v>
      </c>
      <c r="AV202" s="217">
        <v>0</v>
      </c>
      <c r="AW202" s="217">
        <v>0</v>
      </c>
      <c r="AX202" s="217">
        <v>0</v>
      </c>
      <c r="AY202" s="214">
        <v>0</v>
      </c>
      <c r="AZ202" s="214">
        <v>0</v>
      </c>
      <c r="BA202" s="214">
        <v>0</v>
      </c>
      <c r="BB202" s="218">
        <v>0</v>
      </c>
      <c r="BC202" s="218">
        <v>0</v>
      </c>
      <c r="BD202" s="218">
        <v>0</v>
      </c>
      <c r="BE202" s="214">
        <v>0</v>
      </c>
      <c r="BF202" s="214">
        <v>0</v>
      </c>
      <c r="BG202" s="214">
        <v>0</v>
      </c>
      <c r="BH202" s="191">
        <v>0</v>
      </c>
      <c r="BI202" s="191">
        <v>0</v>
      </c>
      <c r="BJ202" s="191">
        <v>0</v>
      </c>
      <c r="BK202" s="215">
        <v>0</v>
      </c>
      <c r="BL202" s="215">
        <v>0</v>
      </c>
      <c r="BM202" s="215">
        <v>0</v>
      </c>
      <c r="BN202" s="193">
        <v>0</v>
      </c>
      <c r="BO202" s="193">
        <v>0</v>
      </c>
      <c r="BP202" s="193">
        <v>0</v>
      </c>
      <c r="BQ202" s="219">
        <v>1007989363.5907394</v>
      </c>
      <c r="BR202" s="219">
        <v>696799169.7606132</v>
      </c>
      <c r="BS202" s="219">
        <v>311190193.83012617</v>
      </c>
      <c r="BT202" s="216">
        <v>0</v>
      </c>
      <c r="BU202" s="216">
        <v>0</v>
      </c>
      <c r="BV202" s="216">
        <v>0</v>
      </c>
      <c r="BW202" s="217">
        <v>0</v>
      </c>
      <c r="BX202" s="217">
        <v>0</v>
      </c>
      <c r="BY202" s="217">
        <v>0</v>
      </c>
      <c r="BZ202" s="214">
        <v>0</v>
      </c>
      <c r="CA202" s="214">
        <v>0</v>
      </c>
      <c r="CB202" s="214">
        <v>0</v>
      </c>
      <c r="CC202" s="214">
        <v>0</v>
      </c>
      <c r="CD202" s="214">
        <v>0</v>
      </c>
      <c r="CE202" s="214">
        <v>0</v>
      </c>
      <c r="CF202" s="214">
        <v>0</v>
      </c>
      <c r="CG202" s="214">
        <v>0</v>
      </c>
      <c r="CH202" s="214">
        <v>0</v>
      </c>
      <c r="CI202" s="219">
        <v>1007989363.5907394</v>
      </c>
      <c r="CJ202" s="219">
        <v>696799169.7606132</v>
      </c>
      <c r="CK202" s="219">
        <v>311190193.83012617</v>
      </c>
      <c r="CM202" s="221">
        <v>0</v>
      </c>
      <c r="CP202" s="219">
        <v>51954305.261491291</v>
      </c>
      <c r="CQ202" s="219">
        <v>47999786.44276318</v>
      </c>
      <c r="CR202" s="219">
        <v>3954518.8187281108</v>
      </c>
      <c r="CT202" s="219">
        <v>956035058.32924807</v>
      </c>
      <c r="CU202" s="219">
        <v>648799383.31784999</v>
      </c>
      <c r="CV202" s="219">
        <v>307235675.01139808</v>
      </c>
      <c r="CX202" s="221">
        <v>3282286940.9499998</v>
      </c>
      <c r="CY202" s="33">
        <v>0</v>
      </c>
      <c r="CZ202" s="33">
        <v>0</v>
      </c>
      <c r="DA202" s="33">
        <v>0</v>
      </c>
      <c r="DB202" s="33">
        <v>0</v>
      </c>
      <c r="DC202" s="33">
        <v>0</v>
      </c>
      <c r="DD202" s="33">
        <v>0</v>
      </c>
      <c r="DE202" s="33">
        <v>0</v>
      </c>
    </row>
    <row r="203" spans="1:109" x14ac:dyDescent="0.35">
      <c r="A203">
        <v>2040</v>
      </c>
      <c r="B203" s="1">
        <v>51317</v>
      </c>
      <c r="C203" s="213">
        <v>597193722.00275695</v>
      </c>
      <c r="D203" s="214">
        <v>431025993.62538803</v>
      </c>
      <c r="E203" s="214">
        <v>166167728.37736893</v>
      </c>
      <c r="F203" s="191">
        <v>361404053.38779497</v>
      </c>
      <c r="G203" s="191">
        <v>221558131.14506799</v>
      </c>
      <c r="H203" s="191">
        <v>139845922.24272698</v>
      </c>
      <c r="I203" s="214">
        <v>0</v>
      </c>
      <c r="J203" s="214">
        <v>0</v>
      </c>
      <c r="K203" s="214">
        <v>0</v>
      </c>
      <c r="L203" s="215">
        <v>0</v>
      </c>
      <c r="M203" s="215">
        <v>0</v>
      </c>
      <c r="N203" s="215">
        <v>0</v>
      </c>
      <c r="O203" s="193">
        <v>3301800.18993589</v>
      </c>
      <c r="P203" s="193">
        <v>2761869.5164422798</v>
      </c>
      <c r="Q203" s="193">
        <v>539930.67349361023</v>
      </c>
      <c r="R203" s="216">
        <v>0</v>
      </c>
      <c r="S203" s="216">
        <v>0</v>
      </c>
      <c r="T203" s="216">
        <v>0</v>
      </c>
      <c r="U203" s="217">
        <v>0</v>
      </c>
      <c r="V203" s="217">
        <v>0</v>
      </c>
      <c r="W203" s="217">
        <v>0</v>
      </c>
      <c r="X203" s="214">
        <v>0</v>
      </c>
      <c r="Y203" s="214">
        <v>0</v>
      </c>
      <c r="Z203" s="214">
        <v>0</v>
      </c>
      <c r="AA203" s="218">
        <v>0</v>
      </c>
      <c r="AB203" s="218">
        <v>0</v>
      </c>
      <c r="AC203" s="218">
        <v>0</v>
      </c>
      <c r="AD203" s="193">
        <v>0</v>
      </c>
      <c r="AE203" s="193">
        <v>0</v>
      </c>
      <c r="AF203" s="193">
        <v>0</v>
      </c>
      <c r="AG203" s="214">
        <v>0</v>
      </c>
      <c r="AH203" s="214">
        <v>0</v>
      </c>
      <c r="AI203" s="214">
        <v>0</v>
      </c>
      <c r="AJ203" s="191">
        <v>0</v>
      </c>
      <c r="AK203" s="191">
        <v>0</v>
      </c>
      <c r="AL203" s="191">
        <v>0</v>
      </c>
      <c r="AM203" s="215">
        <v>0</v>
      </c>
      <c r="AN203" s="215">
        <v>0</v>
      </c>
      <c r="AO203" s="215">
        <v>0</v>
      </c>
      <c r="AP203" s="193">
        <v>0</v>
      </c>
      <c r="AQ203" s="193">
        <v>0</v>
      </c>
      <c r="AR203" s="193">
        <v>0</v>
      </c>
      <c r="AS203" s="216">
        <v>0</v>
      </c>
      <c r="AT203" s="216">
        <v>0</v>
      </c>
      <c r="AU203" s="216">
        <v>0</v>
      </c>
      <c r="AV203" s="217">
        <v>0</v>
      </c>
      <c r="AW203" s="217">
        <v>0</v>
      </c>
      <c r="AX203" s="217">
        <v>0</v>
      </c>
      <c r="AY203" s="214">
        <v>0</v>
      </c>
      <c r="AZ203" s="214">
        <v>0</v>
      </c>
      <c r="BA203" s="214">
        <v>0</v>
      </c>
      <c r="BB203" s="218">
        <v>0</v>
      </c>
      <c r="BC203" s="218">
        <v>0</v>
      </c>
      <c r="BD203" s="218">
        <v>0</v>
      </c>
      <c r="BE203" s="214">
        <v>0</v>
      </c>
      <c r="BF203" s="214">
        <v>0</v>
      </c>
      <c r="BG203" s="214">
        <v>0</v>
      </c>
      <c r="BH203" s="191">
        <v>0</v>
      </c>
      <c r="BI203" s="191">
        <v>0</v>
      </c>
      <c r="BJ203" s="191">
        <v>0</v>
      </c>
      <c r="BK203" s="215">
        <v>0</v>
      </c>
      <c r="BL203" s="215">
        <v>0</v>
      </c>
      <c r="BM203" s="215">
        <v>0</v>
      </c>
      <c r="BN203" s="193">
        <v>0</v>
      </c>
      <c r="BO203" s="193">
        <v>0</v>
      </c>
      <c r="BP203" s="193">
        <v>0</v>
      </c>
      <c r="BQ203" s="219">
        <v>961899575.58048785</v>
      </c>
      <c r="BR203" s="219">
        <v>655345994.28689837</v>
      </c>
      <c r="BS203" s="219">
        <v>306553581.29358953</v>
      </c>
      <c r="BT203" s="216">
        <v>25668427.779087901</v>
      </c>
      <c r="BU203" s="216">
        <v>19088867.414294999</v>
      </c>
      <c r="BV203" s="216">
        <v>6579560.364792902</v>
      </c>
      <c r="BW203" s="217">
        <v>10709455.3898747</v>
      </c>
      <c r="BX203" s="217">
        <v>8079366.4402499497</v>
      </c>
      <c r="BY203" s="217">
        <v>2630088.9496247508</v>
      </c>
      <c r="BZ203" s="214">
        <v>0</v>
      </c>
      <c r="CA203" s="214">
        <v>0</v>
      </c>
      <c r="CB203" s="214">
        <v>0</v>
      </c>
      <c r="CC203" s="214">
        <v>66710565.748907402</v>
      </c>
      <c r="CD203" s="214">
        <v>35755212.995313801</v>
      </c>
      <c r="CE203" s="214">
        <v>30955352.753593601</v>
      </c>
      <c r="CF203" s="214">
        <v>12834213.889544001</v>
      </c>
      <c r="CG203" s="214">
        <v>9544433.7071474995</v>
      </c>
      <c r="CH203" s="214">
        <v>3289780.1823965013</v>
      </c>
      <c r="CI203" s="219">
        <v>1077822238.3879018</v>
      </c>
      <c r="CJ203" s="219">
        <v>727813874.8439045</v>
      </c>
      <c r="CK203" s="219">
        <v>350008363.54399729</v>
      </c>
      <c r="CM203" s="221">
        <v>0</v>
      </c>
      <c r="CP203" s="219">
        <v>3301800.18993589</v>
      </c>
      <c r="CQ203" s="219">
        <v>2761869.5164422798</v>
      </c>
      <c r="CR203" s="219">
        <v>539930.67349361023</v>
      </c>
      <c r="CT203" s="219">
        <v>958597775.39055192</v>
      </c>
      <c r="CU203" s="219">
        <v>652584124.77045608</v>
      </c>
      <c r="CV203" s="219">
        <v>306013650.62009591</v>
      </c>
      <c r="CX203" s="221">
        <v>3286289090.5699997</v>
      </c>
      <c r="CY203" s="33">
        <v>0</v>
      </c>
      <c r="CZ203" s="33">
        <v>0</v>
      </c>
      <c r="DA203" s="33">
        <v>0</v>
      </c>
      <c r="DB203" s="33">
        <v>0</v>
      </c>
      <c r="DC203" s="33">
        <v>0</v>
      </c>
      <c r="DD203" s="33">
        <v>0</v>
      </c>
      <c r="DE203" s="33">
        <v>0</v>
      </c>
    </row>
    <row r="204" spans="1:109" x14ac:dyDescent="0.35">
      <c r="A204">
        <v>2040</v>
      </c>
      <c r="B204" s="1">
        <v>51348</v>
      </c>
      <c r="C204" s="213">
        <v>598498425.52925098</v>
      </c>
      <c r="D204" s="214">
        <v>433529200.07146901</v>
      </c>
      <c r="E204" s="214">
        <v>164969225.45778197</v>
      </c>
      <c r="F204" s="191">
        <v>362272621.34850001</v>
      </c>
      <c r="G204" s="191">
        <v>222821871.08136401</v>
      </c>
      <c r="H204" s="191">
        <v>139450750.26713601</v>
      </c>
      <c r="I204" s="214">
        <v>0</v>
      </c>
      <c r="J204" s="214">
        <v>0</v>
      </c>
      <c r="K204" s="214">
        <v>0</v>
      </c>
      <c r="L204" s="215">
        <v>0</v>
      </c>
      <c r="M204" s="215">
        <v>0</v>
      </c>
      <c r="N204" s="215">
        <v>0</v>
      </c>
      <c r="O204" s="193">
        <v>3285438.6543752402</v>
      </c>
      <c r="P204" s="193">
        <v>2761869.5164422798</v>
      </c>
      <c r="Q204" s="193">
        <v>523569.13793296041</v>
      </c>
      <c r="R204" s="216">
        <v>0</v>
      </c>
      <c r="S204" s="216">
        <v>0</v>
      </c>
      <c r="T204" s="216">
        <v>0</v>
      </c>
      <c r="U204" s="217">
        <v>0</v>
      </c>
      <c r="V204" s="217">
        <v>0</v>
      </c>
      <c r="W204" s="217">
        <v>0</v>
      </c>
      <c r="X204" s="214">
        <v>0</v>
      </c>
      <c r="Y204" s="214">
        <v>0</v>
      </c>
      <c r="Z204" s="214">
        <v>0</v>
      </c>
      <c r="AA204" s="218">
        <v>0</v>
      </c>
      <c r="AB204" s="218">
        <v>0</v>
      </c>
      <c r="AC204" s="218">
        <v>0</v>
      </c>
      <c r="AD204" s="193">
        <v>0</v>
      </c>
      <c r="AE204" s="193">
        <v>0</v>
      </c>
      <c r="AF204" s="193">
        <v>0</v>
      </c>
      <c r="AG204" s="214">
        <v>0</v>
      </c>
      <c r="AH204" s="214">
        <v>0</v>
      </c>
      <c r="AI204" s="214">
        <v>0</v>
      </c>
      <c r="AJ204" s="191">
        <v>0</v>
      </c>
      <c r="AK204" s="191">
        <v>0</v>
      </c>
      <c r="AL204" s="191">
        <v>0</v>
      </c>
      <c r="AM204" s="215">
        <v>0</v>
      </c>
      <c r="AN204" s="215">
        <v>0</v>
      </c>
      <c r="AO204" s="215">
        <v>0</v>
      </c>
      <c r="AP204" s="193">
        <v>0</v>
      </c>
      <c r="AQ204" s="193">
        <v>0</v>
      </c>
      <c r="AR204" s="193">
        <v>0</v>
      </c>
      <c r="AS204" s="216">
        <v>0</v>
      </c>
      <c r="AT204" s="216">
        <v>0</v>
      </c>
      <c r="AU204" s="216">
        <v>0</v>
      </c>
      <c r="AV204" s="217">
        <v>0</v>
      </c>
      <c r="AW204" s="217">
        <v>0</v>
      </c>
      <c r="AX204" s="217">
        <v>0</v>
      </c>
      <c r="AY204" s="214">
        <v>0</v>
      </c>
      <c r="AZ204" s="214">
        <v>0</v>
      </c>
      <c r="BA204" s="214">
        <v>0</v>
      </c>
      <c r="BB204" s="218">
        <v>0</v>
      </c>
      <c r="BC204" s="218">
        <v>0</v>
      </c>
      <c r="BD204" s="218">
        <v>0</v>
      </c>
      <c r="BE204" s="214">
        <v>0</v>
      </c>
      <c r="BF204" s="214">
        <v>0</v>
      </c>
      <c r="BG204" s="214">
        <v>0</v>
      </c>
      <c r="BH204" s="191">
        <v>0</v>
      </c>
      <c r="BI204" s="191">
        <v>0</v>
      </c>
      <c r="BJ204" s="191">
        <v>0</v>
      </c>
      <c r="BK204" s="215">
        <v>0</v>
      </c>
      <c r="BL204" s="215">
        <v>0</v>
      </c>
      <c r="BM204" s="215">
        <v>0</v>
      </c>
      <c r="BN204" s="193">
        <v>0</v>
      </c>
      <c r="BO204" s="193">
        <v>0</v>
      </c>
      <c r="BP204" s="193">
        <v>0</v>
      </c>
      <c r="BQ204" s="219">
        <v>964056485.53212619</v>
      </c>
      <c r="BR204" s="219">
        <v>659112940.66927528</v>
      </c>
      <c r="BS204" s="219">
        <v>304943544.86285096</v>
      </c>
      <c r="BT204" s="216">
        <v>0</v>
      </c>
      <c r="BU204" s="216">
        <v>0</v>
      </c>
      <c r="BV204" s="216">
        <v>0</v>
      </c>
      <c r="BW204" s="217">
        <v>0</v>
      </c>
      <c r="BX204" s="217">
        <v>0</v>
      </c>
      <c r="BY204" s="217">
        <v>0</v>
      </c>
      <c r="BZ204" s="214">
        <v>0</v>
      </c>
      <c r="CA204" s="214">
        <v>0</v>
      </c>
      <c r="CB204" s="214">
        <v>0</v>
      </c>
      <c r="CC204" s="214">
        <v>0</v>
      </c>
      <c r="CD204" s="214">
        <v>0</v>
      </c>
      <c r="CE204" s="214">
        <v>0</v>
      </c>
      <c r="CF204" s="214">
        <v>0</v>
      </c>
      <c r="CG204" s="214">
        <v>0</v>
      </c>
      <c r="CH204" s="214">
        <v>0</v>
      </c>
      <c r="CI204" s="219">
        <v>964056485.53212619</v>
      </c>
      <c r="CJ204" s="219">
        <v>659112940.66927528</v>
      </c>
      <c r="CK204" s="219">
        <v>304943544.86285096</v>
      </c>
      <c r="CM204" s="221">
        <v>0</v>
      </c>
      <c r="CP204" s="219">
        <v>3285438.6543752402</v>
      </c>
      <c r="CQ204" s="219">
        <v>2761869.5164422798</v>
      </c>
      <c r="CR204" s="219">
        <v>523569.13793296041</v>
      </c>
      <c r="CT204" s="219">
        <v>960771046.87775099</v>
      </c>
      <c r="CU204" s="219">
        <v>656351071.15283298</v>
      </c>
      <c r="CV204" s="219">
        <v>304419975.72491801</v>
      </c>
      <c r="CX204" s="221">
        <v>3217828239.5299997</v>
      </c>
      <c r="CY204" s="33">
        <v>0</v>
      </c>
      <c r="CZ204" s="33">
        <v>0</v>
      </c>
      <c r="DA204" s="33">
        <v>0</v>
      </c>
      <c r="DB204" s="33">
        <v>0</v>
      </c>
      <c r="DC204" s="33">
        <v>0</v>
      </c>
      <c r="DD204" s="33">
        <v>0</v>
      </c>
      <c r="DE204" s="33">
        <v>0</v>
      </c>
    </row>
    <row r="205" spans="1:109" x14ac:dyDescent="0.35">
      <c r="A205">
        <v>2040</v>
      </c>
      <c r="B205" s="1">
        <v>51379</v>
      </c>
      <c r="C205" s="213">
        <v>599984651.75485098</v>
      </c>
      <c r="D205" s="214">
        <v>436046944.02247602</v>
      </c>
      <c r="E205" s="214">
        <v>163937707.73237497</v>
      </c>
      <c r="F205" s="191">
        <v>363183140.16432399</v>
      </c>
      <c r="G205" s="191">
        <v>224132755.92901599</v>
      </c>
      <c r="H205" s="191">
        <v>139050384.23530799</v>
      </c>
      <c r="I205" s="214">
        <v>0</v>
      </c>
      <c r="J205" s="214">
        <v>0</v>
      </c>
      <c r="K205" s="214">
        <v>0</v>
      </c>
      <c r="L205" s="215">
        <v>0</v>
      </c>
      <c r="M205" s="215">
        <v>0</v>
      </c>
      <c r="N205" s="215">
        <v>0</v>
      </c>
      <c r="O205" s="193">
        <v>3252668.7783868602</v>
      </c>
      <c r="P205" s="193">
        <v>2761869.5164422798</v>
      </c>
      <c r="Q205" s="193">
        <v>490799.26194458036</v>
      </c>
      <c r="R205" s="216">
        <v>0</v>
      </c>
      <c r="S205" s="216">
        <v>0</v>
      </c>
      <c r="T205" s="216">
        <v>0</v>
      </c>
      <c r="U205" s="217">
        <v>0</v>
      </c>
      <c r="V205" s="217">
        <v>0</v>
      </c>
      <c r="W205" s="217">
        <v>0</v>
      </c>
      <c r="X205" s="214">
        <v>0</v>
      </c>
      <c r="Y205" s="214">
        <v>0</v>
      </c>
      <c r="Z205" s="214">
        <v>0</v>
      </c>
      <c r="AA205" s="218">
        <v>0</v>
      </c>
      <c r="AB205" s="218">
        <v>0</v>
      </c>
      <c r="AC205" s="218">
        <v>0</v>
      </c>
      <c r="AD205" s="193">
        <v>0</v>
      </c>
      <c r="AE205" s="193">
        <v>0</v>
      </c>
      <c r="AF205" s="193">
        <v>0</v>
      </c>
      <c r="AG205" s="214">
        <v>0</v>
      </c>
      <c r="AH205" s="214">
        <v>0</v>
      </c>
      <c r="AI205" s="214">
        <v>0</v>
      </c>
      <c r="AJ205" s="191">
        <v>0</v>
      </c>
      <c r="AK205" s="191">
        <v>0</v>
      </c>
      <c r="AL205" s="191">
        <v>0</v>
      </c>
      <c r="AM205" s="215">
        <v>0</v>
      </c>
      <c r="AN205" s="215">
        <v>0</v>
      </c>
      <c r="AO205" s="215">
        <v>0</v>
      </c>
      <c r="AP205" s="193">
        <v>0</v>
      </c>
      <c r="AQ205" s="193">
        <v>0</v>
      </c>
      <c r="AR205" s="193">
        <v>0</v>
      </c>
      <c r="AS205" s="216">
        <v>0</v>
      </c>
      <c r="AT205" s="216">
        <v>0</v>
      </c>
      <c r="AU205" s="216">
        <v>0</v>
      </c>
      <c r="AV205" s="217">
        <v>0</v>
      </c>
      <c r="AW205" s="217">
        <v>0</v>
      </c>
      <c r="AX205" s="217">
        <v>0</v>
      </c>
      <c r="AY205" s="214">
        <v>0</v>
      </c>
      <c r="AZ205" s="214">
        <v>0</v>
      </c>
      <c r="BA205" s="214">
        <v>0</v>
      </c>
      <c r="BB205" s="218">
        <v>0</v>
      </c>
      <c r="BC205" s="218">
        <v>0</v>
      </c>
      <c r="BD205" s="218">
        <v>0</v>
      </c>
      <c r="BE205" s="214">
        <v>0</v>
      </c>
      <c r="BF205" s="214">
        <v>0</v>
      </c>
      <c r="BG205" s="214">
        <v>0</v>
      </c>
      <c r="BH205" s="191">
        <v>0</v>
      </c>
      <c r="BI205" s="191">
        <v>0</v>
      </c>
      <c r="BJ205" s="191">
        <v>0</v>
      </c>
      <c r="BK205" s="215">
        <v>0</v>
      </c>
      <c r="BL205" s="215">
        <v>0</v>
      </c>
      <c r="BM205" s="215">
        <v>0</v>
      </c>
      <c r="BN205" s="193">
        <v>93271201.528379098</v>
      </c>
      <c r="BO205" s="193">
        <v>71305156.771588907</v>
      </c>
      <c r="BP205" s="193">
        <v>21966044.756790191</v>
      </c>
      <c r="BQ205" s="219">
        <v>1059691662.2259408</v>
      </c>
      <c r="BR205" s="219">
        <v>734246726.23952329</v>
      </c>
      <c r="BS205" s="219">
        <v>325444935.98641777</v>
      </c>
      <c r="BT205" s="216">
        <v>0</v>
      </c>
      <c r="BU205" s="216">
        <v>0</v>
      </c>
      <c r="BV205" s="216">
        <v>0</v>
      </c>
      <c r="BW205" s="217">
        <v>0</v>
      </c>
      <c r="BX205" s="217">
        <v>0</v>
      </c>
      <c r="BY205" s="217">
        <v>0</v>
      </c>
      <c r="BZ205" s="214">
        <v>0</v>
      </c>
      <c r="CA205" s="214">
        <v>0</v>
      </c>
      <c r="CB205" s="214">
        <v>0</v>
      </c>
      <c r="CC205" s="214">
        <v>0</v>
      </c>
      <c r="CD205" s="214">
        <v>0</v>
      </c>
      <c r="CE205" s="214">
        <v>0</v>
      </c>
      <c r="CF205" s="214">
        <v>0</v>
      </c>
      <c r="CG205" s="214">
        <v>0</v>
      </c>
      <c r="CH205" s="214">
        <v>0</v>
      </c>
      <c r="CI205" s="219">
        <v>1059691662.2259408</v>
      </c>
      <c r="CJ205" s="219">
        <v>734246726.23952329</v>
      </c>
      <c r="CK205" s="219">
        <v>325444935.98641777</v>
      </c>
      <c r="CM205" s="221">
        <v>0</v>
      </c>
      <c r="CP205" s="219">
        <v>3252668.7783868602</v>
      </c>
      <c r="CQ205" s="219">
        <v>2761869.5164422798</v>
      </c>
      <c r="CR205" s="219">
        <v>490799.26194458036</v>
      </c>
      <c r="CT205" s="219">
        <v>1056438993.447554</v>
      </c>
      <c r="CU205" s="219">
        <v>731484856.72308099</v>
      </c>
      <c r="CV205" s="219">
        <v>324954136.72447312</v>
      </c>
      <c r="CX205" s="221">
        <v>3221751793.5499997</v>
      </c>
      <c r="CY205" s="33">
        <v>0</v>
      </c>
      <c r="CZ205" s="33">
        <v>0</v>
      </c>
      <c r="DA205" s="33">
        <v>0</v>
      </c>
      <c r="DB205" s="33">
        <v>0</v>
      </c>
      <c r="DC205" s="33">
        <v>0</v>
      </c>
      <c r="DD205" s="33">
        <v>0</v>
      </c>
      <c r="DE205" s="33">
        <v>0</v>
      </c>
    </row>
    <row r="206" spans="1:109" x14ac:dyDescent="0.35">
      <c r="A206">
        <v>2040</v>
      </c>
      <c r="B206" s="1">
        <v>51409</v>
      </c>
      <c r="C206" s="213">
        <v>601654613.06667697</v>
      </c>
      <c r="D206" s="214">
        <v>438579309.90569299</v>
      </c>
      <c r="E206" s="214">
        <v>163075303.16098398</v>
      </c>
      <c r="F206" s="191">
        <v>364055932.24161202</v>
      </c>
      <c r="G206" s="191">
        <v>225411278.40300801</v>
      </c>
      <c r="H206" s="191">
        <v>138644653.838604</v>
      </c>
      <c r="I206" s="214">
        <v>0</v>
      </c>
      <c r="J206" s="214">
        <v>0</v>
      </c>
      <c r="K206" s="214">
        <v>0</v>
      </c>
      <c r="L206" s="215">
        <v>0</v>
      </c>
      <c r="M206" s="215">
        <v>0</v>
      </c>
      <c r="N206" s="215">
        <v>0</v>
      </c>
      <c r="O206" s="193">
        <v>3284482.73950761</v>
      </c>
      <c r="P206" s="193">
        <v>2761869.5164422798</v>
      </c>
      <c r="Q206" s="193">
        <v>522613.22306533018</v>
      </c>
      <c r="R206" s="216">
        <v>0</v>
      </c>
      <c r="S206" s="216">
        <v>0</v>
      </c>
      <c r="T206" s="216">
        <v>0</v>
      </c>
      <c r="U206" s="217">
        <v>0</v>
      </c>
      <c r="V206" s="217">
        <v>0</v>
      </c>
      <c r="W206" s="217">
        <v>0</v>
      </c>
      <c r="X206" s="214">
        <v>0</v>
      </c>
      <c r="Y206" s="214">
        <v>0</v>
      </c>
      <c r="Z206" s="214">
        <v>0</v>
      </c>
      <c r="AA206" s="218">
        <v>0</v>
      </c>
      <c r="AB206" s="218">
        <v>0</v>
      </c>
      <c r="AC206" s="218">
        <v>0</v>
      </c>
      <c r="AD206" s="193">
        <v>38512470.658546403</v>
      </c>
      <c r="AE206" s="193">
        <v>33974900.991662703</v>
      </c>
      <c r="AF206" s="193">
        <v>4537569.6668836996</v>
      </c>
      <c r="AG206" s="214">
        <v>0</v>
      </c>
      <c r="AH206" s="214">
        <v>0</v>
      </c>
      <c r="AI206" s="214">
        <v>0</v>
      </c>
      <c r="AJ206" s="191">
        <v>0</v>
      </c>
      <c r="AK206" s="191">
        <v>0</v>
      </c>
      <c r="AL206" s="191">
        <v>0</v>
      </c>
      <c r="AM206" s="215">
        <v>0</v>
      </c>
      <c r="AN206" s="215">
        <v>0</v>
      </c>
      <c r="AO206" s="215">
        <v>0</v>
      </c>
      <c r="AP206" s="193">
        <v>0</v>
      </c>
      <c r="AQ206" s="193">
        <v>0</v>
      </c>
      <c r="AR206" s="193">
        <v>0</v>
      </c>
      <c r="AS206" s="216">
        <v>0</v>
      </c>
      <c r="AT206" s="216">
        <v>0</v>
      </c>
      <c r="AU206" s="216">
        <v>0</v>
      </c>
      <c r="AV206" s="217">
        <v>0</v>
      </c>
      <c r="AW206" s="217">
        <v>0</v>
      </c>
      <c r="AX206" s="217">
        <v>0</v>
      </c>
      <c r="AY206" s="214">
        <v>0</v>
      </c>
      <c r="AZ206" s="214">
        <v>0</v>
      </c>
      <c r="BA206" s="214">
        <v>0</v>
      </c>
      <c r="BB206" s="218">
        <v>0</v>
      </c>
      <c r="BC206" s="218">
        <v>0</v>
      </c>
      <c r="BD206" s="218">
        <v>0</v>
      </c>
      <c r="BE206" s="214">
        <v>0</v>
      </c>
      <c r="BF206" s="214">
        <v>0</v>
      </c>
      <c r="BG206" s="214">
        <v>0</v>
      </c>
      <c r="BH206" s="191">
        <v>0</v>
      </c>
      <c r="BI206" s="191">
        <v>0</v>
      </c>
      <c r="BJ206" s="191">
        <v>0</v>
      </c>
      <c r="BK206" s="215">
        <v>0</v>
      </c>
      <c r="BL206" s="215">
        <v>0</v>
      </c>
      <c r="BM206" s="215">
        <v>0</v>
      </c>
      <c r="BN206" s="193">
        <v>0</v>
      </c>
      <c r="BO206" s="193">
        <v>0</v>
      </c>
      <c r="BP206" s="193">
        <v>0</v>
      </c>
      <c r="BQ206" s="219">
        <v>1007507498.7063431</v>
      </c>
      <c r="BR206" s="219">
        <v>700727358.81680608</v>
      </c>
      <c r="BS206" s="219">
        <v>306780139.88953704</v>
      </c>
      <c r="BT206" s="216">
        <v>0</v>
      </c>
      <c r="BU206" s="216">
        <v>0</v>
      </c>
      <c r="BV206" s="216">
        <v>0</v>
      </c>
      <c r="BW206" s="217">
        <v>0</v>
      </c>
      <c r="BX206" s="217">
        <v>0</v>
      </c>
      <c r="BY206" s="217">
        <v>0</v>
      </c>
      <c r="BZ206" s="214">
        <v>0</v>
      </c>
      <c r="CA206" s="214">
        <v>0</v>
      </c>
      <c r="CB206" s="214">
        <v>0</v>
      </c>
      <c r="CC206" s="214">
        <v>0</v>
      </c>
      <c r="CD206" s="214">
        <v>0</v>
      </c>
      <c r="CE206" s="214">
        <v>0</v>
      </c>
      <c r="CF206" s="214">
        <v>0</v>
      </c>
      <c r="CG206" s="214">
        <v>0</v>
      </c>
      <c r="CH206" s="214">
        <v>0</v>
      </c>
      <c r="CI206" s="219">
        <v>1007507498.7063431</v>
      </c>
      <c r="CJ206" s="219">
        <v>700727358.81680608</v>
      </c>
      <c r="CK206" s="219">
        <v>306780139.88953704</v>
      </c>
      <c r="CM206" s="221">
        <v>0</v>
      </c>
      <c r="CP206" s="219">
        <v>41796953.398054011</v>
      </c>
      <c r="CQ206" s="219">
        <v>36736770.50810498</v>
      </c>
      <c r="CR206" s="219">
        <v>5060182.8899490293</v>
      </c>
      <c r="CT206" s="219">
        <v>965710545.30828905</v>
      </c>
      <c r="CU206" s="219">
        <v>663990588.30870104</v>
      </c>
      <c r="CV206" s="219">
        <v>301719956.99958801</v>
      </c>
      <c r="CX206" s="221">
        <v>3154374974.8600001</v>
      </c>
      <c r="CY206" s="33">
        <v>0</v>
      </c>
      <c r="CZ206" s="33">
        <v>0</v>
      </c>
      <c r="DA206" s="33">
        <v>0</v>
      </c>
      <c r="DB206" s="33">
        <v>0</v>
      </c>
      <c r="DC206" s="33">
        <v>0</v>
      </c>
      <c r="DD206" s="33">
        <v>0</v>
      </c>
      <c r="DE206" s="33">
        <v>0</v>
      </c>
    </row>
    <row r="207" spans="1:109" x14ac:dyDescent="0.35">
      <c r="A207">
        <v>2040</v>
      </c>
      <c r="B207" s="1">
        <v>51440</v>
      </c>
      <c r="C207" s="213">
        <v>602968289.29972303</v>
      </c>
      <c r="D207" s="214">
        <v>441126382.63890803</v>
      </c>
      <c r="E207" s="214">
        <v>161841906.660815</v>
      </c>
      <c r="F207" s="191">
        <v>364930616.88497198</v>
      </c>
      <c r="G207" s="191">
        <v>226696962.85826501</v>
      </c>
      <c r="H207" s="191">
        <v>138233654.02670696</v>
      </c>
      <c r="I207" s="214">
        <v>0</v>
      </c>
      <c r="J207" s="214">
        <v>0</v>
      </c>
      <c r="K207" s="214">
        <v>0</v>
      </c>
      <c r="L207" s="215">
        <v>0</v>
      </c>
      <c r="M207" s="215">
        <v>0</v>
      </c>
      <c r="N207" s="215">
        <v>0</v>
      </c>
      <c r="O207" s="193">
        <v>3190313.6068528602</v>
      </c>
      <c r="P207" s="193">
        <v>2761869.5164422798</v>
      </c>
      <c r="Q207" s="193">
        <v>428444.09041058039</v>
      </c>
      <c r="R207" s="216">
        <v>0</v>
      </c>
      <c r="S207" s="216">
        <v>0</v>
      </c>
      <c r="T207" s="216">
        <v>0</v>
      </c>
      <c r="U207" s="217">
        <v>0</v>
      </c>
      <c r="V207" s="217">
        <v>0</v>
      </c>
      <c r="W207" s="217">
        <v>0</v>
      </c>
      <c r="X207" s="214">
        <v>0</v>
      </c>
      <c r="Y207" s="214">
        <v>0</v>
      </c>
      <c r="Z207" s="214">
        <v>0</v>
      </c>
      <c r="AA207" s="218">
        <v>0</v>
      </c>
      <c r="AB207" s="218">
        <v>0</v>
      </c>
      <c r="AC207" s="218">
        <v>0</v>
      </c>
      <c r="AD207" s="193">
        <v>0</v>
      </c>
      <c r="AE207" s="193">
        <v>0</v>
      </c>
      <c r="AF207" s="193">
        <v>0</v>
      </c>
      <c r="AG207" s="214">
        <v>0</v>
      </c>
      <c r="AH207" s="214">
        <v>0</v>
      </c>
      <c r="AI207" s="214">
        <v>0</v>
      </c>
      <c r="AJ207" s="191">
        <v>0</v>
      </c>
      <c r="AK207" s="191">
        <v>0</v>
      </c>
      <c r="AL207" s="191">
        <v>0</v>
      </c>
      <c r="AM207" s="215">
        <v>0</v>
      </c>
      <c r="AN207" s="215">
        <v>0</v>
      </c>
      <c r="AO207" s="215">
        <v>0</v>
      </c>
      <c r="AP207" s="193">
        <v>0</v>
      </c>
      <c r="AQ207" s="193">
        <v>0</v>
      </c>
      <c r="AR207" s="193">
        <v>0</v>
      </c>
      <c r="AS207" s="216">
        <v>0</v>
      </c>
      <c r="AT207" s="216">
        <v>0</v>
      </c>
      <c r="AU207" s="216">
        <v>0</v>
      </c>
      <c r="AV207" s="217">
        <v>0</v>
      </c>
      <c r="AW207" s="217">
        <v>0</v>
      </c>
      <c r="AX207" s="217">
        <v>0</v>
      </c>
      <c r="AY207" s="214">
        <v>0</v>
      </c>
      <c r="AZ207" s="214">
        <v>0</v>
      </c>
      <c r="BA207" s="214">
        <v>0</v>
      </c>
      <c r="BB207" s="218">
        <v>11611314.231050801</v>
      </c>
      <c r="BC207" s="218">
        <v>9591069.6936614998</v>
      </c>
      <c r="BD207" s="218">
        <v>2020244.5373893008</v>
      </c>
      <c r="BE207" s="214">
        <v>0</v>
      </c>
      <c r="BF207" s="214">
        <v>0</v>
      </c>
      <c r="BG207" s="214">
        <v>0</v>
      </c>
      <c r="BH207" s="191">
        <v>0</v>
      </c>
      <c r="BI207" s="191">
        <v>0</v>
      </c>
      <c r="BJ207" s="191">
        <v>0</v>
      </c>
      <c r="BK207" s="215">
        <v>0</v>
      </c>
      <c r="BL207" s="215">
        <v>0</v>
      </c>
      <c r="BM207" s="215">
        <v>0</v>
      </c>
      <c r="BN207" s="193">
        <v>0</v>
      </c>
      <c r="BO207" s="193">
        <v>0</v>
      </c>
      <c r="BP207" s="193">
        <v>0</v>
      </c>
      <c r="BQ207" s="219">
        <v>982700534.02259874</v>
      </c>
      <c r="BR207" s="219">
        <v>680176284.70727682</v>
      </c>
      <c r="BS207" s="219">
        <v>302524249.3153218</v>
      </c>
      <c r="BT207" s="216">
        <v>0</v>
      </c>
      <c r="BU207" s="216">
        <v>0</v>
      </c>
      <c r="BV207" s="216">
        <v>0</v>
      </c>
      <c r="BW207" s="217">
        <v>0</v>
      </c>
      <c r="BX207" s="217">
        <v>0</v>
      </c>
      <c r="BY207" s="217">
        <v>0</v>
      </c>
      <c r="BZ207" s="214">
        <v>0</v>
      </c>
      <c r="CA207" s="214">
        <v>0</v>
      </c>
      <c r="CB207" s="214">
        <v>0</v>
      </c>
      <c r="CC207" s="214">
        <v>0</v>
      </c>
      <c r="CD207" s="214">
        <v>0</v>
      </c>
      <c r="CE207" s="214">
        <v>0</v>
      </c>
      <c r="CF207" s="214">
        <v>0</v>
      </c>
      <c r="CG207" s="214">
        <v>0</v>
      </c>
      <c r="CH207" s="214">
        <v>0</v>
      </c>
      <c r="CI207" s="219">
        <v>982700534.02259874</v>
      </c>
      <c r="CJ207" s="219">
        <v>680176284.70727682</v>
      </c>
      <c r="CK207" s="219">
        <v>302524249.3153218</v>
      </c>
      <c r="CM207" s="221">
        <v>0</v>
      </c>
      <c r="CP207" s="219">
        <v>3190313.6068528602</v>
      </c>
      <c r="CQ207" s="219">
        <v>2761869.5164422798</v>
      </c>
      <c r="CR207" s="219">
        <v>428444.09041058039</v>
      </c>
      <c r="CT207" s="219">
        <v>979510220.41574585</v>
      </c>
      <c r="CU207" s="219">
        <v>677414415.19083452</v>
      </c>
      <c r="CV207" s="219">
        <v>302095805.22491121</v>
      </c>
      <c r="CX207" s="221">
        <v>3158221159.1899996</v>
      </c>
      <c r="CY207" s="33">
        <v>0</v>
      </c>
      <c r="CZ207" s="33">
        <v>0</v>
      </c>
      <c r="DA207" s="33">
        <v>0</v>
      </c>
      <c r="DB207" s="33">
        <v>0</v>
      </c>
      <c r="DC207" s="33">
        <v>0</v>
      </c>
      <c r="DD207" s="33">
        <v>0</v>
      </c>
      <c r="DE207" s="33">
        <v>0</v>
      </c>
    </row>
    <row r="208" spans="1:109" x14ac:dyDescent="0.35">
      <c r="A208">
        <v>2040</v>
      </c>
      <c r="B208" s="1">
        <v>51470</v>
      </c>
      <c r="C208" s="213">
        <v>604647214.75235605</v>
      </c>
      <c r="D208" s="214">
        <v>443688247.63270903</v>
      </c>
      <c r="E208" s="214">
        <v>160958967.11964703</v>
      </c>
      <c r="F208" s="191">
        <v>365847567.50199199</v>
      </c>
      <c r="G208" s="191">
        <v>228030219.59080401</v>
      </c>
      <c r="H208" s="191">
        <v>137817347.91118798</v>
      </c>
      <c r="I208" s="214">
        <v>0</v>
      </c>
      <c r="J208" s="214">
        <v>0</v>
      </c>
      <c r="K208" s="214">
        <v>0</v>
      </c>
      <c r="L208" s="215">
        <v>0</v>
      </c>
      <c r="M208" s="215">
        <v>0</v>
      </c>
      <c r="N208" s="215">
        <v>0</v>
      </c>
      <c r="O208" s="193">
        <v>3234815.7727382099</v>
      </c>
      <c r="P208" s="193">
        <v>2761869.5164422798</v>
      </c>
      <c r="Q208" s="193">
        <v>472946.25629593013</v>
      </c>
      <c r="R208" s="216">
        <v>0</v>
      </c>
      <c r="S208" s="216">
        <v>0</v>
      </c>
      <c r="T208" s="216">
        <v>0</v>
      </c>
      <c r="U208" s="217">
        <v>0</v>
      </c>
      <c r="V208" s="217">
        <v>0</v>
      </c>
      <c r="W208" s="217">
        <v>0</v>
      </c>
      <c r="X208" s="214">
        <v>48189933.756276399</v>
      </c>
      <c r="Y208" s="214">
        <v>45569883.700007498</v>
      </c>
      <c r="Z208" s="214">
        <v>2620050.0562689006</v>
      </c>
      <c r="AA208" s="218">
        <v>0</v>
      </c>
      <c r="AB208" s="218">
        <v>0</v>
      </c>
      <c r="AC208" s="218">
        <v>0</v>
      </c>
      <c r="AD208" s="193">
        <v>0</v>
      </c>
      <c r="AE208" s="193">
        <v>0</v>
      </c>
      <c r="AF208" s="193">
        <v>0</v>
      </c>
      <c r="AG208" s="214">
        <v>0</v>
      </c>
      <c r="AH208" s="214">
        <v>0</v>
      </c>
      <c r="AI208" s="214">
        <v>0</v>
      </c>
      <c r="AJ208" s="191">
        <v>0</v>
      </c>
      <c r="AK208" s="191">
        <v>0</v>
      </c>
      <c r="AL208" s="191">
        <v>0</v>
      </c>
      <c r="AM208" s="215">
        <v>0</v>
      </c>
      <c r="AN208" s="215">
        <v>0</v>
      </c>
      <c r="AO208" s="215">
        <v>0</v>
      </c>
      <c r="AP208" s="193">
        <v>0</v>
      </c>
      <c r="AQ208" s="193">
        <v>0</v>
      </c>
      <c r="AR208" s="193">
        <v>0</v>
      </c>
      <c r="AS208" s="216">
        <v>0</v>
      </c>
      <c r="AT208" s="216">
        <v>0</v>
      </c>
      <c r="AU208" s="216">
        <v>0</v>
      </c>
      <c r="AV208" s="217">
        <v>0</v>
      </c>
      <c r="AW208" s="217">
        <v>0</v>
      </c>
      <c r="AX208" s="217">
        <v>0</v>
      </c>
      <c r="AY208" s="214">
        <v>0</v>
      </c>
      <c r="AZ208" s="214">
        <v>0</v>
      </c>
      <c r="BA208" s="214">
        <v>0</v>
      </c>
      <c r="BB208" s="218">
        <v>0</v>
      </c>
      <c r="BC208" s="218">
        <v>0</v>
      </c>
      <c r="BD208" s="218">
        <v>0</v>
      </c>
      <c r="BE208" s="214">
        <v>0</v>
      </c>
      <c r="BF208" s="214">
        <v>0</v>
      </c>
      <c r="BG208" s="214">
        <v>0</v>
      </c>
      <c r="BH208" s="191">
        <v>0</v>
      </c>
      <c r="BI208" s="191">
        <v>0</v>
      </c>
      <c r="BJ208" s="191">
        <v>0</v>
      </c>
      <c r="BK208" s="215">
        <v>0</v>
      </c>
      <c r="BL208" s="215">
        <v>0</v>
      </c>
      <c r="BM208" s="215">
        <v>0</v>
      </c>
      <c r="BN208" s="193">
        <v>0</v>
      </c>
      <c r="BO208" s="193">
        <v>0</v>
      </c>
      <c r="BP208" s="193">
        <v>0</v>
      </c>
      <c r="BQ208" s="219">
        <v>1021919531.7833626</v>
      </c>
      <c r="BR208" s="219">
        <v>720050220.43996286</v>
      </c>
      <c r="BS208" s="219">
        <v>301869311.34339988</v>
      </c>
      <c r="BT208" s="216">
        <v>0</v>
      </c>
      <c r="BU208" s="216">
        <v>0</v>
      </c>
      <c r="BV208" s="216">
        <v>0</v>
      </c>
      <c r="BW208" s="217">
        <v>0</v>
      </c>
      <c r="BX208" s="217">
        <v>0</v>
      </c>
      <c r="BY208" s="217">
        <v>0</v>
      </c>
      <c r="BZ208" s="214">
        <v>0</v>
      </c>
      <c r="CA208" s="214">
        <v>0</v>
      </c>
      <c r="CB208" s="214">
        <v>0</v>
      </c>
      <c r="CC208" s="214">
        <v>0</v>
      </c>
      <c r="CD208" s="214">
        <v>0</v>
      </c>
      <c r="CE208" s="214">
        <v>0</v>
      </c>
      <c r="CF208" s="214">
        <v>0</v>
      </c>
      <c r="CG208" s="214">
        <v>0</v>
      </c>
      <c r="CH208" s="214">
        <v>0</v>
      </c>
      <c r="CI208" s="219">
        <v>1021919531.7833626</v>
      </c>
      <c r="CJ208" s="219">
        <v>720050220.43996286</v>
      </c>
      <c r="CK208" s="219">
        <v>301869311.34339988</v>
      </c>
      <c r="CM208" s="221">
        <v>0</v>
      </c>
      <c r="CP208" s="219">
        <v>51424749.52901461</v>
      </c>
      <c r="CQ208" s="219">
        <v>48331753.216449775</v>
      </c>
      <c r="CR208" s="219">
        <v>3092996.3125648308</v>
      </c>
      <c r="CT208" s="219">
        <v>970494782.25434804</v>
      </c>
      <c r="CU208" s="219">
        <v>671718467.22351301</v>
      </c>
      <c r="CV208" s="219">
        <v>298776315.03083503</v>
      </c>
      <c r="CX208" s="221">
        <v>3152480963.5499997</v>
      </c>
      <c r="CY208" s="33">
        <v>0</v>
      </c>
      <c r="CZ208" s="33">
        <v>0</v>
      </c>
      <c r="DA208" s="33">
        <v>0</v>
      </c>
      <c r="DB208" s="33">
        <v>0</v>
      </c>
      <c r="DC208" s="33">
        <v>0</v>
      </c>
      <c r="DD208" s="33">
        <v>0</v>
      </c>
      <c r="DE208" s="33">
        <v>0</v>
      </c>
    </row>
    <row r="209" spans="1:109" x14ac:dyDescent="0.35">
      <c r="A209">
        <v>2040</v>
      </c>
      <c r="B209" s="1">
        <v>51501</v>
      </c>
      <c r="C209" s="213">
        <v>605966904.38302302</v>
      </c>
      <c r="D209" s="214">
        <v>446264990.794339</v>
      </c>
      <c r="E209" s="214">
        <v>159701913.58868402</v>
      </c>
      <c r="F209" s="191">
        <v>366726499.23808402</v>
      </c>
      <c r="G209" s="191">
        <v>229330935.758111</v>
      </c>
      <c r="H209" s="191">
        <v>137395563.47997302</v>
      </c>
      <c r="I209" s="214">
        <v>0</v>
      </c>
      <c r="J209" s="214">
        <v>0</v>
      </c>
      <c r="K209" s="214">
        <v>0</v>
      </c>
      <c r="L209" s="215">
        <v>0</v>
      </c>
      <c r="M209" s="215">
        <v>0</v>
      </c>
      <c r="N209" s="215">
        <v>0</v>
      </c>
      <c r="O209" s="193">
        <v>3203630.9765732102</v>
      </c>
      <c r="P209" s="193">
        <v>2761869.5164422798</v>
      </c>
      <c r="Q209" s="193">
        <v>441761.46013093041</v>
      </c>
      <c r="R209" s="216">
        <v>0</v>
      </c>
      <c r="S209" s="216">
        <v>0</v>
      </c>
      <c r="T209" s="216">
        <v>0</v>
      </c>
      <c r="U209" s="217">
        <v>0</v>
      </c>
      <c r="V209" s="217">
        <v>0</v>
      </c>
      <c r="W209" s="217">
        <v>0</v>
      </c>
      <c r="X209" s="214">
        <v>0</v>
      </c>
      <c r="Y209" s="214">
        <v>0</v>
      </c>
      <c r="Z209" s="214">
        <v>0</v>
      </c>
      <c r="AA209" s="218">
        <v>0</v>
      </c>
      <c r="AB209" s="218">
        <v>0</v>
      </c>
      <c r="AC209" s="218">
        <v>0</v>
      </c>
      <c r="AD209" s="193">
        <v>0</v>
      </c>
      <c r="AE209" s="193">
        <v>0</v>
      </c>
      <c r="AF209" s="193">
        <v>0</v>
      </c>
      <c r="AG209" s="214">
        <v>0</v>
      </c>
      <c r="AH209" s="214">
        <v>0</v>
      </c>
      <c r="AI209" s="214">
        <v>0</v>
      </c>
      <c r="AJ209" s="191">
        <v>0</v>
      </c>
      <c r="AK209" s="191">
        <v>0</v>
      </c>
      <c r="AL209" s="191">
        <v>0</v>
      </c>
      <c r="AM209" s="215">
        <v>0</v>
      </c>
      <c r="AN209" s="215">
        <v>0</v>
      </c>
      <c r="AO209" s="215">
        <v>0</v>
      </c>
      <c r="AP209" s="193">
        <v>0</v>
      </c>
      <c r="AQ209" s="193">
        <v>0</v>
      </c>
      <c r="AR209" s="193">
        <v>0</v>
      </c>
      <c r="AS209" s="216">
        <v>0</v>
      </c>
      <c r="AT209" s="216">
        <v>0</v>
      </c>
      <c r="AU209" s="216">
        <v>0</v>
      </c>
      <c r="AV209" s="217">
        <v>0</v>
      </c>
      <c r="AW209" s="217">
        <v>0</v>
      </c>
      <c r="AX209" s="217">
        <v>0</v>
      </c>
      <c r="AY209" s="214">
        <v>0</v>
      </c>
      <c r="AZ209" s="214">
        <v>0</v>
      </c>
      <c r="BA209" s="214">
        <v>0</v>
      </c>
      <c r="BB209" s="218">
        <v>0</v>
      </c>
      <c r="BC209" s="218">
        <v>0</v>
      </c>
      <c r="BD209" s="218">
        <v>0</v>
      </c>
      <c r="BE209" s="214">
        <v>0</v>
      </c>
      <c r="BF209" s="214">
        <v>0</v>
      </c>
      <c r="BG209" s="214">
        <v>0</v>
      </c>
      <c r="BH209" s="191">
        <v>0</v>
      </c>
      <c r="BI209" s="191">
        <v>0</v>
      </c>
      <c r="BJ209" s="191">
        <v>0</v>
      </c>
      <c r="BK209" s="215">
        <v>0</v>
      </c>
      <c r="BL209" s="215">
        <v>0</v>
      </c>
      <c r="BM209" s="215">
        <v>0</v>
      </c>
      <c r="BN209" s="193">
        <v>0</v>
      </c>
      <c r="BO209" s="193">
        <v>0</v>
      </c>
      <c r="BP209" s="193">
        <v>0</v>
      </c>
      <c r="BQ209" s="219">
        <v>975897034.59768033</v>
      </c>
      <c r="BR209" s="219">
        <v>678357796.06889224</v>
      </c>
      <c r="BS209" s="219">
        <v>297539238.52878797</v>
      </c>
      <c r="BT209" s="216">
        <v>25488575.421973001</v>
      </c>
      <c r="BU209" s="216">
        <v>19228946.139387</v>
      </c>
      <c r="BV209" s="216">
        <v>6259629.2825860009</v>
      </c>
      <c r="BW209" s="217">
        <v>10632197.540995101</v>
      </c>
      <c r="BX209" s="217">
        <v>8138654.7849137997</v>
      </c>
      <c r="BY209" s="217">
        <v>2493542.7560813008</v>
      </c>
      <c r="BZ209" s="214">
        <v>0</v>
      </c>
      <c r="CA209" s="214">
        <v>0</v>
      </c>
      <c r="CB209" s="214">
        <v>0</v>
      </c>
      <c r="CC209" s="214">
        <v>66400552.457800202</v>
      </c>
      <c r="CD209" s="214">
        <v>36017593.394479103</v>
      </c>
      <c r="CE209" s="214">
        <v>30382959.063321099</v>
      </c>
      <c r="CF209" s="214">
        <v>12744287.710986501</v>
      </c>
      <c r="CG209" s="214">
        <v>9614473.0696935002</v>
      </c>
      <c r="CH209" s="214">
        <v>3129814.6412930004</v>
      </c>
      <c r="CI209" s="219">
        <v>1091162647.7294352</v>
      </c>
      <c r="CJ209" s="219">
        <v>751357463.45736563</v>
      </c>
      <c r="CK209" s="219">
        <v>339805184.27206933</v>
      </c>
      <c r="CM209" s="221">
        <v>0</v>
      </c>
      <c r="CP209" s="219">
        <v>3203630.9765732102</v>
      </c>
      <c r="CQ209" s="219">
        <v>2761869.5164422798</v>
      </c>
      <c r="CR209" s="219">
        <v>441761.46013093041</v>
      </c>
      <c r="CT209" s="219">
        <v>972693403.6211071</v>
      </c>
      <c r="CU209" s="219">
        <v>675595926.55244994</v>
      </c>
      <c r="CV209" s="219">
        <v>297097477.06865704</v>
      </c>
      <c r="CX209" s="221">
        <v>3156324838.5300002</v>
      </c>
      <c r="CY209" s="33">
        <v>0</v>
      </c>
      <c r="CZ209" s="33">
        <v>0</v>
      </c>
      <c r="DA209" s="33">
        <v>0</v>
      </c>
      <c r="DB209" s="33">
        <v>0</v>
      </c>
      <c r="DC209" s="33">
        <v>0</v>
      </c>
      <c r="DD209" s="33">
        <v>0</v>
      </c>
      <c r="DE209" s="33">
        <v>0</v>
      </c>
    </row>
    <row r="210" spans="1:109" x14ac:dyDescent="0.35">
      <c r="A210">
        <v>2041</v>
      </c>
      <c r="B210" s="1">
        <v>51532</v>
      </c>
      <c r="C210" s="213">
        <v>607471852.63374603</v>
      </c>
      <c r="D210" s="214">
        <v>448856698.52915901</v>
      </c>
      <c r="E210" s="214">
        <v>158615154.10458702</v>
      </c>
      <c r="F210" s="191">
        <v>367647907.72880501</v>
      </c>
      <c r="G210" s="191">
        <v>230679511.73017201</v>
      </c>
      <c r="H210" s="191">
        <v>136968395.998633</v>
      </c>
      <c r="I210" s="214">
        <v>0</v>
      </c>
      <c r="J210" s="214">
        <v>0</v>
      </c>
      <c r="K210" s="214">
        <v>0</v>
      </c>
      <c r="L210" s="215">
        <v>0</v>
      </c>
      <c r="M210" s="215">
        <v>0</v>
      </c>
      <c r="N210" s="215">
        <v>0</v>
      </c>
      <c r="O210" s="193">
        <v>3159748.3950663302</v>
      </c>
      <c r="P210" s="193">
        <v>2761869.5164422798</v>
      </c>
      <c r="Q210" s="193">
        <v>397878.87862405041</v>
      </c>
      <c r="R210" s="216">
        <v>0</v>
      </c>
      <c r="S210" s="216">
        <v>0</v>
      </c>
      <c r="T210" s="216">
        <v>0</v>
      </c>
      <c r="U210" s="217">
        <v>0</v>
      </c>
      <c r="V210" s="217">
        <v>0</v>
      </c>
      <c r="W210" s="217">
        <v>0</v>
      </c>
      <c r="X210" s="214">
        <v>0</v>
      </c>
      <c r="Y210" s="214">
        <v>0</v>
      </c>
      <c r="Z210" s="214">
        <v>0</v>
      </c>
      <c r="AA210" s="218">
        <v>0</v>
      </c>
      <c r="AB210" s="218">
        <v>0</v>
      </c>
      <c r="AC210" s="218">
        <v>0</v>
      </c>
      <c r="AD210" s="193">
        <v>0</v>
      </c>
      <c r="AE210" s="193">
        <v>0</v>
      </c>
      <c r="AF210" s="193">
        <v>0</v>
      </c>
      <c r="AG210" s="214">
        <v>0</v>
      </c>
      <c r="AH210" s="214">
        <v>0</v>
      </c>
      <c r="AI210" s="214">
        <v>0</v>
      </c>
      <c r="AJ210" s="191">
        <v>0</v>
      </c>
      <c r="AK210" s="191">
        <v>0</v>
      </c>
      <c r="AL210" s="191">
        <v>0</v>
      </c>
      <c r="AM210" s="215">
        <v>0</v>
      </c>
      <c r="AN210" s="215">
        <v>0</v>
      </c>
      <c r="AO210" s="215">
        <v>0</v>
      </c>
      <c r="AP210" s="193">
        <v>0</v>
      </c>
      <c r="AQ210" s="193">
        <v>0</v>
      </c>
      <c r="AR210" s="193">
        <v>0</v>
      </c>
      <c r="AS210" s="216">
        <v>0</v>
      </c>
      <c r="AT210" s="216">
        <v>0</v>
      </c>
      <c r="AU210" s="216">
        <v>0</v>
      </c>
      <c r="AV210" s="217">
        <v>0</v>
      </c>
      <c r="AW210" s="217">
        <v>0</v>
      </c>
      <c r="AX210" s="217">
        <v>0</v>
      </c>
      <c r="AY210" s="214">
        <v>0</v>
      </c>
      <c r="AZ210" s="214">
        <v>0</v>
      </c>
      <c r="BA210" s="214">
        <v>0</v>
      </c>
      <c r="BB210" s="218">
        <v>0</v>
      </c>
      <c r="BC210" s="218">
        <v>0</v>
      </c>
      <c r="BD210" s="218">
        <v>0</v>
      </c>
      <c r="BE210" s="214">
        <v>0</v>
      </c>
      <c r="BF210" s="214">
        <v>0</v>
      </c>
      <c r="BG210" s="214">
        <v>0</v>
      </c>
      <c r="BH210" s="191">
        <v>0</v>
      </c>
      <c r="BI210" s="191">
        <v>0</v>
      </c>
      <c r="BJ210" s="191">
        <v>0</v>
      </c>
      <c r="BK210" s="215">
        <v>0</v>
      </c>
      <c r="BL210" s="215">
        <v>0</v>
      </c>
      <c r="BM210" s="215">
        <v>0</v>
      </c>
      <c r="BN210" s="193">
        <v>0</v>
      </c>
      <c r="BO210" s="193">
        <v>0</v>
      </c>
      <c r="BP210" s="193">
        <v>0</v>
      </c>
      <c r="BQ210" s="219">
        <v>978279508.75761735</v>
      </c>
      <c r="BR210" s="219">
        <v>682298079.77577329</v>
      </c>
      <c r="BS210" s="219">
        <v>295981428.98184401</v>
      </c>
      <c r="BT210" s="216">
        <v>0</v>
      </c>
      <c r="BU210" s="216">
        <v>0</v>
      </c>
      <c r="BV210" s="216">
        <v>0</v>
      </c>
      <c r="BW210" s="217">
        <v>0</v>
      </c>
      <c r="BX210" s="217">
        <v>0</v>
      </c>
      <c r="BY210" s="217">
        <v>0</v>
      </c>
      <c r="BZ210" s="214">
        <v>0</v>
      </c>
      <c r="CA210" s="214">
        <v>0</v>
      </c>
      <c r="CB210" s="214">
        <v>0</v>
      </c>
      <c r="CC210" s="214">
        <v>0</v>
      </c>
      <c r="CD210" s="214">
        <v>0</v>
      </c>
      <c r="CE210" s="214">
        <v>0</v>
      </c>
      <c r="CF210" s="214">
        <v>0</v>
      </c>
      <c r="CG210" s="214">
        <v>0</v>
      </c>
      <c r="CH210" s="214">
        <v>0</v>
      </c>
      <c r="CI210" s="219">
        <v>978279508.75761735</v>
      </c>
      <c r="CJ210" s="219">
        <v>682298079.77577329</v>
      </c>
      <c r="CK210" s="219">
        <v>295981428.98184401</v>
      </c>
      <c r="CM210" s="221">
        <v>0</v>
      </c>
      <c r="CP210" s="219">
        <v>3159748.3950663302</v>
      </c>
      <c r="CQ210" s="219">
        <v>2761869.5164422798</v>
      </c>
      <c r="CR210" s="219">
        <v>397878.87862405041</v>
      </c>
      <c r="CT210" s="219">
        <v>975119760.36255097</v>
      </c>
      <c r="CU210" s="219">
        <v>679536210.25933099</v>
      </c>
      <c r="CV210" s="219">
        <v>295583550.10321999</v>
      </c>
      <c r="CX210" s="221">
        <v>3087173733.0299997</v>
      </c>
      <c r="CY210" s="33">
        <v>0</v>
      </c>
      <c r="CZ210" s="33">
        <v>0</v>
      </c>
      <c r="DA210" s="33">
        <v>0</v>
      </c>
      <c r="DB210" s="33">
        <v>0</v>
      </c>
      <c r="DC210" s="33">
        <v>0</v>
      </c>
      <c r="DD210" s="33">
        <v>0</v>
      </c>
      <c r="DE210" s="33">
        <v>0</v>
      </c>
    </row>
    <row r="211" spans="1:109" x14ac:dyDescent="0.35">
      <c r="A211">
        <v>2041</v>
      </c>
      <c r="B211" s="1">
        <v>51560</v>
      </c>
      <c r="C211" s="213">
        <v>609150289.77674401</v>
      </c>
      <c r="D211" s="214">
        <v>451463457.74488199</v>
      </c>
      <c r="E211" s="214">
        <v>157686832.03186202</v>
      </c>
      <c r="F211" s="191">
        <v>368531105.14950502</v>
      </c>
      <c r="G211" s="191">
        <v>231995432.84346399</v>
      </c>
      <c r="H211" s="191">
        <v>136535672.30604103</v>
      </c>
      <c r="I211" s="214">
        <v>0</v>
      </c>
      <c r="J211" s="214">
        <v>0</v>
      </c>
      <c r="K211" s="214">
        <v>0</v>
      </c>
      <c r="L211" s="215">
        <v>0</v>
      </c>
      <c r="M211" s="215">
        <v>0</v>
      </c>
      <c r="N211" s="215">
        <v>0</v>
      </c>
      <c r="O211" s="193">
        <v>3170907.90545259</v>
      </c>
      <c r="P211" s="193">
        <v>2761869.5164422798</v>
      </c>
      <c r="Q211" s="193">
        <v>409038.38901031017</v>
      </c>
      <c r="R211" s="216">
        <v>0</v>
      </c>
      <c r="S211" s="216">
        <v>0</v>
      </c>
      <c r="T211" s="216">
        <v>0</v>
      </c>
      <c r="U211" s="217">
        <v>0</v>
      </c>
      <c r="V211" s="217">
        <v>0</v>
      </c>
      <c r="W211" s="217">
        <v>0</v>
      </c>
      <c r="X211" s="214">
        <v>0</v>
      </c>
      <c r="Y211" s="214">
        <v>0</v>
      </c>
      <c r="Z211" s="214">
        <v>0</v>
      </c>
      <c r="AA211" s="218">
        <v>0</v>
      </c>
      <c r="AB211" s="218">
        <v>0</v>
      </c>
      <c r="AC211" s="218">
        <v>0</v>
      </c>
      <c r="AD211" s="193">
        <v>0</v>
      </c>
      <c r="AE211" s="193">
        <v>0</v>
      </c>
      <c r="AF211" s="193">
        <v>0</v>
      </c>
      <c r="AG211" s="214">
        <v>0</v>
      </c>
      <c r="AH211" s="214">
        <v>0</v>
      </c>
      <c r="AI211" s="214">
        <v>0</v>
      </c>
      <c r="AJ211" s="191">
        <v>0</v>
      </c>
      <c r="AK211" s="191">
        <v>0</v>
      </c>
      <c r="AL211" s="191">
        <v>0</v>
      </c>
      <c r="AM211" s="215">
        <v>0</v>
      </c>
      <c r="AN211" s="215">
        <v>0</v>
      </c>
      <c r="AO211" s="215">
        <v>0</v>
      </c>
      <c r="AP211" s="193">
        <v>0</v>
      </c>
      <c r="AQ211" s="193">
        <v>0</v>
      </c>
      <c r="AR211" s="193">
        <v>0</v>
      </c>
      <c r="AS211" s="216">
        <v>0</v>
      </c>
      <c r="AT211" s="216">
        <v>0</v>
      </c>
      <c r="AU211" s="216">
        <v>0</v>
      </c>
      <c r="AV211" s="217">
        <v>0</v>
      </c>
      <c r="AW211" s="217">
        <v>0</v>
      </c>
      <c r="AX211" s="217">
        <v>0</v>
      </c>
      <c r="AY211" s="214">
        <v>0</v>
      </c>
      <c r="AZ211" s="214">
        <v>0</v>
      </c>
      <c r="BA211" s="214">
        <v>0</v>
      </c>
      <c r="BB211" s="218">
        <v>0</v>
      </c>
      <c r="BC211" s="218">
        <v>0</v>
      </c>
      <c r="BD211" s="218">
        <v>0</v>
      </c>
      <c r="BE211" s="214">
        <v>0</v>
      </c>
      <c r="BF211" s="214">
        <v>0</v>
      </c>
      <c r="BG211" s="214">
        <v>0</v>
      </c>
      <c r="BH211" s="191">
        <v>0</v>
      </c>
      <c r="BI211" s="191">
        <v>0</v>
      </c>
      <c r="BJ211" s="191">
        <v>0</v>
      </c>
      <c r="BK211" s="215">
        <v>0</v>
      </c>
      <c r="BL211" s="215">
        <v>0</v>
      </c>
      <c r="BM211" s="215">
        <v>0</v>
      </c>
      <c r="BN211" s="193">
        <v>92234473.821656406</v>
      </c>
      <c r="BO211" s="193">
        <v>71828411.2547445</v>
      </c>
      <c r="BP211" s="193">
        <v>20406062.566911906</v>
      </c>
      <c r="BQ211" s="219">
        <v>1073086776.653358</v>
      </c>
      <c r="BR211" s="219">
        <v>758049171.35953283</v>
      </c>
      <c r="BS211" s="219">
        <v>315037605.29382527</v>
      </c>
      <c r="BT211" s="216">
        <v>0</v>
      </c>
      <c r="BU211" s="216">
        <v>0</v>
      </c>
      <c r="BV211" s="216">
        <v>0</v>
      </c>
      <c r="BW211" s="217">
        <v>0</v>
      </c>
      <c r="BX211" s="217">
        <v>0</v>
      </c>
      <c r="BY211" s="217">
        <v>0</v>
      </c>
      <c r="BZ211" s="214">
        <v>0</v>
      </c>
      <c r="CA211" s="214">
        <v>0</v>
      </c>
      <c r="CB211" s="214">
        <v>0</v>
      </c>
      <c r="CC211" s="214">
        <v>0</v>
      </c>
      <c r="CD211" s="214">
        <v>0</v>
      </c>
      <c r="CE211" s="214">
        <v>0</v>
      </c>
      <c r="CF211" s="214">
        <v>0</v>
      </c>
      <c r="CG211" s="214">
        <v>0</v>
      </c>
      <c r="CH211" s="214">
        <v>0</v>
      </c>
      <c r="CI211" s="219">
        <v>1073086776.653358</v>
      </c>
      <c r="CJ211" s="219">
        <v>758049171.35953283</v>
      </c>
      <c r="CK211" s="219">
        <v>315037605.29382527</v>
      </c>
      <c r="CM211" s="221">
        <v>0</v>
      </c>
      <c r="CP211" s="219">
        <v>3170907.90545259</v>
      </c>
      <c r="CQ211" s="219">
        <v>2761869.5164422798</v>
      </c>
      <c r="CR211" s="219">
        <v>409038.38901031017</v>
      </c>
      <c r="CT211" s="219">
        <v>1069915868.7479055</v>
      </c>
      <c r="CU211" s="219">
        <v>755287301.84309053</v>
      </c>
      <c r="CV211" s="219">
        <v>314628566.90481496</v>
      </c>
      <c r="CX211" s="221">
        <v>3090937977.6900001</v>
      </c>
      <c r="CY211" s="33">
        <v>0</v>
      </c>
      <c r="CZ211" s="33">
        <v>0</v>
      </c>
      <c r="DA211" s="33">
        <v>0</v>
      </c>
      <c r="DB211" s="33">
        <v>0</v>
      </c>
      <c r="DC211" s="33">
        <v>0</v>
      </c>
      <c r="DD211" s="33">
        <v>0</v>
      </c>
      <c r="DE211" s="33">
        <v>0</v>
      </c>
    </row>
    <row r="212" spans="1:109" x14ac:dyDescent="0.35">
      <c r="A212">
        <v>2041</v>
      </c>
      <c r="B212" s="1">
        <v>51591</v>
      </c>
      <c r="C212" s="213">
        <v>610493079.05773997</v>
      </c>
      <c r="D212" s="214">
        <v>454085355.85376</v>
      </c>
      <c r="E212" s="214">
        <v>156407723.20397997</v>
      </c>
      <c r="F212" s="191">
        <v>369416207.97546703</v>
      </c>
      <c r="G212" s="191">
        <v>233318720.11686501</v>
      </c>
      <c r="H212" s="191">
        <v>136097487.85860202</v>
      </c>
      <c r="I212" s="214">
        <v>0</v>
      </c>
      <c r="J212" s="214">
        <v>0</v>
      </c>
      <c r="K212" s="214">
        <v>0</v>
      </c>
      <c r="L212" s="215">
        <v>0</v>
      </c>
      <c r="M212" s="215">
        <v>0</v>
      </c>
      <c r="N212" s="215">
        <v>0</v>
      </c>
      <c r="O212" s="193">
        <v>3116443.9360924098</v>
      </c>
      <c r="P212" s="193">
        <v>2761869.5164422798</v>
      </c>
      <c r="Q212" s="193">
        <v>354574.41965012997</v>
      </c>
      <c r="R212" s="216">
        <v>0</v>
      </c>
      <c r="S212" s="216">
        <v>0</v>
      </c>
      <c r="T212" s="216">
        <v>0</v>
      </c>
      <c r="U212" s="217">
        <v>0</v>
      </c>
      <c r="V212" s="217">
        <v>0</v>
      </c>
      <c r="W212" s="217">
        <v>0</v>
      </c>
      <c r="X212" s="214">
        <v>0</v>
      </c>
      <c r="Y212" s="214">
        <v>0</v>
      </c>
      <c r="Z212" s="214">
        <v>0</v>
      </c>
      <c r="AA212" s="218">
        <v>0</v>
      </c>
      <c r="AB212" s="218">
        <v>0</v>
      </c>
      <c r="AC212" s="218">
        <v>0</v>
      </c>
      <c r="AD212" s="193">
        <v>38077629.222018197</v>
      </c>
      <c r="AE212" s="193">
        <v>34224217.030831501</v>
      </c>
      <c r="AF212" s="193">
        <v>3853412.1911866963</v>
      </c>
      <c r="AG212" s="214">
        <v>0</v>
      </c>
      <c r="AH212" s="214">
        <v>0</v>
      </c>
      <c r="AI212" s="214">
        <v>0</v>
      </c>
      <c r="AJ212" s="191">
        <v>0</v>
      </c>
      <c r="AK212" s="191">
        <v>0</v>
      </c>
      <c r="AL212" s="191">
        <v>0</v>
      </c>
      <c r="AM212" s="215">
        <v>0</v>
      </c>
      <c r="AN212" s="215">
        <v>0</v>
      </c>
      <c r="AO212" s="215">
        <v>0</v>
      </c>
      <c r="AP212" s="193">
        <v>0</v>
      </c>
      <c r="AQ212" s="193">
        <v>0</v>
      </c>
      <c r="AR212" s="193">
        <v>0</v>
      </c>
      <c r="AS212" s="216">
        <v>0</v>
      </c>
      <c r="AT212" s="216">
        <v>0</v>
      </c>
      <c r="AU212" s="216">
        <v>0</v>
      </c>
      <c r="AV212" s="217">
        <v>0</v>
      </c>
      <c r="AW212" s="217">
        <v>0</v>
      </c>
      <c r="AX212" s="217">
        <v>0</v>
      </c>
      <c r="AY212" s="214">
        <v>0</v>
      </c>
      <c r="AZ212" s="214">
        <v>0</v>
      </c>
      <c r="BA212" s="214">
        <v>0</v>
      </c>
      <c r="BB212" s="218">
        <v>0</v>
      </c>
      <c r="BC212" s="218">
        <v>0</v>
      </c>
      <c r="BD212" s="218">
        <v>0</v>
      </c>
      <c r="BE212" s="214">
        <v>0</v>
      </c>
      <c r="BF212" s="214">
        <v>0</v>
      </c>
      <c r="BG212" s="214">
        <v>0</v>
      </c>
      <c r="BH212" s="191">
        <v>0</v>
      </c>
      <c r="BI212" s="191">
        <v>0</v>
      </c>
      <c r="BJ212" s="191">
        <v>0</v>
      </c>
      <c r="BK212" s="215">
        <v>0</v>
      </c>
      <c r="BL212" s="215">
        <v>0</v>
      </c>
      <c r="BM212" s="215">
        <v>0</v>
      </c>
      <c r="BN212" s="193">
        <v>0</v>
      </c>
      <c r="BO212" s="193">
        <v>0</v>
      </c>
      <c r="BP212" s="193">
        <v>0</v>
      </c>
      <c r="BQ212" s="219">
        <v>1021103360.1913176</v>
      </c>
      <c r="BR212" s="219">
        <v>724390162.5178988</v>
      </c>
      <c r="BS212" s="219">
        <v>296713197.67341888</v>
      </c>
      <c r="BT212" s="216">
        <v>0</v>
      </c>
      <c r="BU212" s="216">
        <v>0</v>
      </c>
      <c r="BV212" s="216">
        <v>0</v>
      </c>
      <c r="BW212" s="217">
        <v>0</v>
      </c>
      <c r="BX212" s="217">
        <v>0</v>
      </c>
      <c r="BY212" s="217">
        <v>0</v>
      </c>
      <c r="BZ212" s="214">
        <v>0</v>
      </c>
      <c r="CA212" s="214">
        <v>0</v>
      </c>
      <c r="CB212" s="214">
        <v>0</v>
      </c>
      <c r="CC212" s="214">
        <v>0</v>
      </c>
      <c r="CD212" s="214">
        <v>0</v>
      </c>
      <c r="CE212" s="214">
        <v>0</v>
      </c>
      <c r="CF212" s="214">
        <v>0</v>
      </c>
      <c r="CG212" s="214">
        <v>0</v>
      </c>
      <c r="CH212" s="214">
        <v>0</v>
      </c>
      <c r="CI212" s="219">
        <v>1021103360.1913176</v>
      </c>
      <c r="CJ212" s="219">
        <v>724390162.5178988</v>
      </c>
      <c r="CK212" s="219">
        <v>296713197.67341888</v>
      </c>
      <c r="CM212" s="221">
        <v>0</v>
      </c>
      <c r="CP212" s="219">
        <v>41194073.158110604</v>
      </c>
      <c r="CQ212" s="219">
        <v>36986086.547273777</v>
      </c>
      <c r="CR212" s="219">
        <v>4207986.6108368263</v>
      </c>
      <c r="CT212" s="219">
        <v>979909287.03320694</v>
      </c>
      <c r="CU212" s="219">
        <v>687404075.97062504</v>
      </c>
      <c r="CV212" s="219">
        <v>292505211.06258202</v>
      </c>
      <c r="CX212" s="221">
        <v>3022878400.9200001</v>
      </c>
      <c r="CY212" s="33">
        <v>0</v>
      </c>
      <c r="CZ212" s="33">
        <v>0</v>
      </c>
      <c r="DA212" s="33">
        <v>0</v>
      </c>
      <c r="DB212" s="33">
        <v>0</v>
      </c>
      <c r="DC212" s="33">
        <v>0</v>
      </c>
      <c r="DD212" s="33">
        <v>0</v>
      </c>
      <c r="DE212" s="33">
        <v>0</v>
      </c>
    </row>
    <row r="213" spans="1:109" x14ac:dyDescent="0.35">
      <c r="A213">
        <v>2041</v>
      </c>
      <c r="B213" s="1">
        <v>51621</v>
      </c>
      <c r="C213" s="213">
        <v>612194642.65625894</v>
      </c>
      <c r="D213" s="214">
        <v>456722480.77582097</v>
      </c>
      <c r="E213" s="214">
        <v>155472161.88043797</v>
      </c>
      <c r="F213" s="191">
        <v>370425901.263004</v>
      </c>
      <c r="G213" s="191">
        <v>234772096.64674601</v>
      </c>
      <c r="H213" s="191">
        <v>135653804.616258</v>
      </c>
      <c r="I213" s="214">
        <v>0</v>
      </c>
      <c r="J213" s="214">
        <v>0</v>
      </c>
      <c r="K213" s="214">
        <v>0</v>
      </c>
      <c r="L213" s="215">
        <v>0</v>
      </c>
      <c r="M213" s="215">
        <v>0</v>
      </c>
      <c r="N213" s="215">
        <v>0</v>
      </c>
      <c r="O213" s="193">
        <v>3138184.83433177</v>
      </c>
      <c r="P213" s="193">
        <v>2761869.5164422798</v>
      </c>
      <c r="Q213" s="193">
        <v>376315.31788949016</v>
      </c>
      <c r="R213" s="216">
        <v>0</v>
      </c>
      <c r="S213" s="216">
        <v>0</v>
      </c>
      <c r="T213" s="216">
        <v>0</v>
      </c>
      <c r="U213" s="217">
        <v>0</v>
      </c>
      <c r="V213" s="217">
        <v>0</v>
      </c>
      <c r="W213" s="217">
        <v>0</v>
      </c>
      <c r="X213" s="214">
        <v>0</v>
      </c>
      <c r="Y213" s="214">
        <v>0</v>
      </c>
      <c r="Z213" s="214">
        <v>0</v>
      </c>
      <c r="AA213" s="218">
        <v>0</v>
      </c>
      <c r="AB213" s="218">
        <v>0</v>
      </c>
      <c r="AC213" s="218">
        <v>0</v>
      </c>
      <c r="AD213" s="193">
        <v>0</v>
      </c>
      <c r="AE213" s="193">
        <v>0</v>
      </c>
      <c r="AF213" s="193">
        <v>0</v>
      </c>
      <c r="AG213" s="214">
        <v>0</v>
      </c>
      <c r="AH213" s="214">
        <v>0</v>
      </c>
      <c r="AI213" s="214">
        <v>0</v>
      </c>
      <c r="AJ213" s="191">
        <v>0</v>
      </c>
      <c r="AK213" s="191">
        <v>0</v>
      </c>
      <c r="AL213" s="191">
        <v>0</v>
      </c>
      <c r="AM213" s="215">
        <v>0</v>
      </c>
      <c r="AN213" s="215">
        <v>0</v>
      </c>
      <c r="AO213" s="215">
        <v>0</v>
      </c>
      <c r="AP213" s="193">
        <v>0</v>
      </c>
      <c r="AQ213" s="193">
        <v>0</v>
      </c>
      <c r="AR213" s="193">
        <v>0</v>
      </c>
      <c r="AS213" s="216">
        <v>0</v>
      </c>
      <c r="AT213" s="216">
        <v>0</v>
      </c>
      <c r="AU213" s="216">
        <v>0</v>
      </c>
      <c r="AV213" s="217">
        <v>0</v>
      </c>
      <c r="AW213" s="217">
        <v>0</v>
      </c>
      <c r="AX213" s="217">
        <v>0</v>
      </c>
      <c r="AY213" s="214">
        <v>0</v>
      </c>
      <c r="AZ213" s="214">
        <v>0</v>
      </c>
      <c r="BA213" s="214">
        <v>0</v>
      </c>
      <c r="BB213" s="218">
        <v>11501404.9019296</v>
      </c>
      <c r="BC213" s="218">
        <v>9661451.2823534999</v>
      </c>
      <c r="BD213" s="218">
        <v>1839953.6195761003</v>
      </c>
      <c r="BE213" s="214">
        <v>0</v>
      </c>
      <c r="BF213" s="214">
        <v>0</v>
      </c>
      <c r="BG213" s="214">
        <v>0</v>
      </c>
      <c r="BH213" s="191">
        <v>0</v>
      </c>
      <c r="BI213" s="191">
        <v>0</v>
      </c>
      <c r="BJ213" s="191">
        <v>0</v>
      </c>
      <c r="BK213" s="215">
        <v>0</v>
      </c>
      <c r="BL213" s="215">
        <v>0</v>
      </c>
      <c r="BM213" s="215">
        <v>0</v>
      </c>
      <c r="BN213" s="193">
        <v>0</v>
      </c>
      <c r="BO213" s="193">
        <v>0</v>
      </c>
      <c r="BP213" s="193">
        <v>0</v>
      </c>
      <c r="BQ213" s="219">
        <v>997260133.65552425</v>
      </c>
      <c r="BR213" s="219">
        <v>703917898.22136283</v>
      </c>
      <c r="BS213" s="219">
        <v>293342235.4341616</v>
      </c>
      <c r="BT213" s="216">
        <v>0</v>
      </c>
      <c r="BU213" s="216">
        <v>0</v>
      </c>
      <c r="BV213" s="216">
        <v>0</v>
      </c>
      <c r="BW213" s="217">
        <v>0</v>
      </c>
      <c r="BX213" s="217">
        <v>0</v>
      </c>
      <c r="BY213" s="217">
        <v>0</v>
      </c>
      <c r="BZ213" s="214">
        <v>0</v>
      </c>
      <c r="CA213" s="214">
        <v>0</v>
      </c>
      <c r="CB213" s="214">
        <v>0</v>
      </c>
      <c r="CC213" s="214">
        <v>0</v>
      </c>
      <c r="CD213" s="214">
        <v>0</v>
      </c>
      <c r="CE213" s="214">
        <v>0</v>
      </c>
      <c r="CF213" s="214">
        <v>0</v>
      </c>
      <c r="CG213" s="214">
        <v>0</v>
      </c>
      <c r="CH213" s="214">
        <v>0</v>
      </c>
      <c r="CI213" s="219">
        <v>997260133.65552425</v>
      </c>
      <c r="CJ213" s="219">
        <v>703917898.22136283</v>
      </c>
      <c r="CK213" s="219">
        <v>293342235.4341616</v>
      </c>
      <c r="CM213" s="221">
        <v>0</v>
      </c>
      <c r="CP213" s="219">
        <v>3138184.83433177</v>
      </c>
      <c r="CQ213" s="219">
        <v>2761869.5164422798</v>
      </c>
      <c r="CR213" s="219">
        <v>376315.31788949016</v>
      </c>
      <c r="CT213" s="219">
        <v>994121948.8211925</v>
      </c>
      <c r="CU213" s="219">
        <v>701156028.70492053</v>
      </c>
      <c r="CV213" s="219">
        <v>292965920.11627209</v>
      </c>
      <c r="CX213" s="221">
        <v>3026564249.2400002</v>
      </c>
      <c r="CY213" s="33">
        <v>0</v>
      </c>
      <c r="CZ213" s="33">
        <v>0</v>
      </c>
      <c r="DA213" s="33">
        <v>0</v>
      </c>
      <c r="DB213" s="33">
        <v>0</v>
      </c>
      <c r="DC213" s="33">
        <v>0</v>
      </c>
      <c r="DD213" s="33">
        <v>0</v>
      </c>
      <c r="DE213" s="33">
        <v>0</v>
      </c>
    </row>
    <row r="214" spans="1:109" x14ac:dyDescent="0.35">
      <c r="A214">
        <v>2041</v>
      </c>
      <c r="B214" s="1">
        <v>51652</v>
      </c>
      <c r="C214" s="213">
        <v>613529477.03980196</v>
      </c>
      <c r="D214" s="214">
        <v>459374920.941423</v>
      </c>
      <c r="E214" s="214">
        <v>154154556.09837896</v>
      </c>
      <c r="F214" s="191">
        <v>371316326.79321301</v>
      </c>
      <c r="G214" s="191">
        <v>236112152.43331701</v>
      </c>
      <c r="H214" s="191">
        <v>135204174.359896</v>
      </c>
      <c r="I214" s="214">
        <v>0</v>
      </c>
      <c r="J214" s="214">
        <v>0</v>
      </c>
      <c r="K214" s="214">
        <v>0</v>
      </c>
      <c r="L214" s="215">
        <v>0</v>
      </c>
      <c r="M214" s="215">
        <v>0</v>
      </c>
      <c r="N214" s="215">
        <v>0</v>
      </c>
      <c r="O214" s="193">
        <v>3110178.6700803698</v>
      </c>
      <c r="P214" s="193">
        <v>2761869.5164422798</v>
      </c>
      <c r="Q214" s="193">
        <v>348309.15363809001</v>
      </c>
      <c r="R214" s="216">
        <v>0</v>
      </c>
      <c r="S214" s="216">
        <v>0</v>
      </c>
      <c r="T214" s="216">
        <v>0</v>
      </c>
      <c r="U214" s="217">
        <v>0</v>
      </c>
      <c r="V214" s="217">
        <v>0</v>
      </c>
      <c r="W214" s="217">
        <v>0</v>
      </c>
      <c r="X214" s="214">
        <v>47631120.849076197</v>
      </c>
      <c r="Y214" s="214">
        <v>45904286.526155397</v>
      </c>
      <c r="Z214" s="214">
        <v>1726834.3229207993</v>
      </c>
      <c r="AA214" s="218">
        <v>0</v>
      </c>
      <c r="AB214" s="218">
        <v>0</v>
      </c>
      <c r="AC214" s="218">
        <v>0</v>
      </c>
      <c r="AD214" s="193">
        <v>0</v>
      </c>
      <c r="AE214" s="193">
        <v>0</v>
      </c>
      <c r="AF214" s="193">
        <v>0</v>
      </c>
      <c r="AG214" s="214">
        <v>0</v>
      </c>
      <c r="AH214" s="214">
        <v>0</v>
      </c>
      <c r="AI214" s="214">
        <v>0</v>
      </c>
      <c r="AJ214" s="191">
        <v>0</v>
      </c>
      <c r="AK214" s="191">
        <v>0</v>
      </c>
      <c r="AL214" s="191">
        <v>0</v>
      </c>
      <c r="AM214" s="215">
        <v>0</v>
      </c>
      <c r="AN214" s="215">
        <v>0</v>
      </c>
      <c r="AO214" s="215">
        <v>0</v>
      </c>
      <c r="AP214" s="193">
        <v>0</v>
      </c>
      <c r="AQ214" s="193">
        <v>0</v>
      </c>
      <c r="AR214" s="193">
        <v>0</v>
      </c>
      <c r="AS214" s="216">
        <v>0</v>
      </c>
      <c r="AT214" s="216">
        <v>0</v>
      </c>
      <c r="AU214" s="216">
        <v>0</v>
      </c>
      <c r="AV214" s="217">
        <v>0</v>
      </c>
      <c r="AW214" s="217">
        <v>0</v>
      </c>
      <c r="AX214" s="217">
        <v>0</v>
      </c>
      <c r="AY214" s="214">
        <v>0</v>
      </c>
      <c r="AZ214" s="214">
        <v>0</v>
      </c>
      <c r="BA214" s="214">
        <v>0</v>
      </c>
      <c r="BB214" s="218">
        <v>0</v>
      </c>
      <c r="BC214" s="218">
        <v>0</v>
      </c>
      <c r="BD214" s="218">
        <v>0</v>
      </c>
      <c r="BE214" s="214">
        <v>0</v>
      </c>
      <c r="BF214" s="214">
        <v>0</v>
      </c>
      <c r="BG214" s="214">
        <v>0</v>
      </c>
      <c r="BH214" s="191">
        <v>0</v>
      </c>
      <c r="BI214" s="191">
        <v>0</v>
      </c>
      <c r="BJ214" s="191">
        <v>0</v>
      </c>
      <c r="BK214" s="215">
        <v>0</v>
      </c>
      <c r="BL214" s="215">
        <v>0</v>
      </c>
      <c r="BM214" s="215">
        <v>0</v>
      </c>
      <c r="BN214" s="193">
        <v>0</v>
      </c>
      <c r="BO214" s="193">
        <v>0</v>
      </c>
      <c r="BP214" s="193">
        <v>0</v>
      </c>
      <c r="BQ214" s="219">
        <v>1035587103.3521715</v>
      </c>
      <c r="BR214" s="219">
        <v>744153229.41733766</v>
      </c>
      <c r="BS214" s="219">
        <v>291433873.93483382</v>
      </c>
      <c r="BT214" s="216">
        <v>0</v>
      </c>
      <c r="BU214" s="216">
        <v>0</v>
      </c>
      <c r="BV214" s="216">
        <v>0</v>
      </c>
      <c r="BW214" s="217">
        <v>0</v>
      </c>
      <c r="BX214" s="217">
        <v>0</v>
      </c>
      <c r="BY214" s="217">
        <v>0</v>
      </c>
      <c r="BZ214" s="214">
        <v>0</v>
      </c>
      <c r="CA214" s="214">
        <v>0</v>
      </c>
      <c r="CB214" s="214">
        <v>0</v>
      </c>
      <c r="CC214" s="214">
        <v>0</v>
      </c>
      <c r="CD214" s="214">
        <v>0</v>
      </c>
      <c r="CE214" s="214">
        <v>0</v>
      </c>
      <c r="CF214" s="214">
        <v>0</v>
      </c>
      <c r="CG214" s="214">
        <v>0</v>
      </c>
      <c r="CH214" s="214">
        <v>0</v>
      </c>
      <c r="CI214" s="219">
        <v>1035587103.3521715</v>
      </c>
      <c r="CJ214" s="219">
        <v>744153229.41733766</v>
      </c>
      <c r="CK214" s="219">
        <v>291433873.93483382</v>
      </c>
      <c r="CM214" s="221">
        <v>0</v>
      </c>
      <c r="CP214" s="219">
        <v>50741299.519156568</v>
      </c>
      <c r="CQ214" s="219">
        <v>48666156.042597674</v>
      </c>
      <c r="CR214" s="219">
        <v>2075143.4765588893</v>
      </c>
      <c r="CT214" s="219">
        <v>984845803.83301497</v>
      </c>
      <c r="CU214" s="219">
        <v>695487073.37474</v>
      </c>
      <c r="CV214" s="219">
        <v>289358730.45827496</v>
      </c>
      <c r="CX214" s="221">
        <v>3020593140.4700003</v>
      </c>
      <c r="CY214" s="33">
        <v>0</v>
      </c>
      <c r="CZ214" s="33">
        <v>0</v>
      </c>
      <c r="DA214" s="33">
        <v>0</v>
      </c>
      <c r="DB214" s="33">
        <v>0</v>
      </c>
      <c r="DC214" s="33">
        <v>0</v>
      </c>
      <c r="DD214" s="33">
        <v>0</v>
      </c>
      <c r="DE214" s="33">
        <v>0</v>
      </c>
    </row>
    <row r="215" spans="1:109" x14ac:dyDescent="0.35">
      <c r="A215">
        <v>2041</v>
      </c>
      <c r="B215" s="1">
        <v>51682</v>
      </c>
      <c r="C215" s="213">
        <v>615240187.92607999</v>
      </c>
      <c r="D215" s="214">
        <v>462042765.29470801</v>
      </c>
      <c r="E215" s="214">
        <v>153197422.63137197</v>
      </c>
      <c r="F215" s="191">
        <v>372249756.38123202</v>
      </c>
      <c r="G215" s="191">
        <v>237500795.248117</v>
      </c>
      <c r="H215" s="191">
        <v>134748961.13311502</v>
      </c>
      <c r="I215" s="214">
        <v>0</v>
      </c>
      <c r="J215" s="214">
        <v>0</v>
      </c>
      <c r="K215" s="214">
        <v>0</v>
      </c>
      <c r="L215" s="215">
        <v>0</v>
      </c>
      <c r="M215" s="215">
        <v>0</v>
      </c>
      <c r="N215" s="215">
        <v>0</v>
      </c>
      <c r="O215" s="193">
        <v>3127698.7725880099</v>
      </c>
      <c r="P215" s="193">
        <v>2761869.5164422798</v>
      </c>
      <c r="Q215" s="193">
        <v>365829.25614573015</v>
      </c>
      <c r="R215" s="216">
        <v>0</v>
      </c>
      <c r="S215" s="216">
        <v>0</v>
      </c>
      <c r="T215" s="216">
        <v>0</v>
      </c>
      <c r="U215" s="217">
        <v>0</v>
      </c>
      <c r="V215" s="217">
        <v>0</v>
      </c>
      <c r="W215" s="217">
        <v>0</v>
      </c>
      <c r="X215" s="214">
        <v>0</v>
      </c>
      <c r="Y215" s="214">
        <v>0</v>
      </c>
      <c r="Z215" s="214">
        <v>0</v>
      </c>
      <c r="AA215" s="218">
        <v>0</v>
      </c>
      <c r="AB215" s="218">
        <v>0</v>
      </c>
      <c r="AC215" s="218">
        <v>0</v>
      </c>
      <c r="AD215" s="193">
        <v>0</v>
      </c>
      <c r="AE215" s="193">
        <v>0</v>
      </c>
      <c r="AF215" s="193">
        <v>0</v>
      </c>
      <c r="AG215" s="214">
        <v>0</v>
      </c>
      <c r="AH215" s="214">
        <v>0</v>
      </c>
      <c r="AI215" s="214">
        <v>0</v>
      </c>
      <c r="AJ215" s="191">
        <v>0</v>
      </c>
      <c r="AK215" s="191">
        <v>0</v>
      </c>
      <c r="AL215" s="191">
        <v>0</v>
      </c>
      <c r="AM215" s="215">
        <v>0</v>
      </c>
      <c r="AN215" s="215">
        <v>0</v>
      </c>
      <c r="AO215" s="215">
        <v>0</v>
      </c>
      <c r="AP215" s="193">
        <v>0</v>
      </c>
      <c r="AQ215" s="193">
        <v>0</v>
      </c>
      <c r="AR215" s="193">
        <v>0</v>
      </c>
      <c r="AS215" s="216">
        <v>0</v>
      </c>
      <c r="AT215" s="216">
        <v>0</v>
      </c>
      <c r="AU215" s="216">
        <v>0</v>
      </c>
      <c r="AV215" s="217">
        <v>0</v>
      </c>
      <c r="AW215" s="217">
        <v>0</v>
      </c>
      <c r="AX215" s="217">
        <v>0</v>
      </c>
      <c r="AY215" s="214">
        <v>0</v>
      </c>
      <c r="AZ215" s="214">
        <v>0</v>
      </c>
      <c r="BA215" s="214">
        <v>0</v>
      </c>
      <c r="BB215" s="218">
        <v>0</v>
      </c>
      <c r="BC215" s="218">
        <v>0</v>
      </c>
      <c r="BD215" s="218">
        <v>0</v>
      </c>
      <c r="BE215" s="214">
        <v>0</v>
      </c>
      <c r="BF215" s="214">
        <v>0</v>
      </c>
      <c r="BG215" s="214">
        <v>0</v>
      </c>
      <c r="BH215" s="191">
        <v>0</v>
      </c>
      <c r="BI215" s="191">
        <v>0</v>
      </c>
      <c r="BJ215" s="191">
        <v>0</v>
      </c>
      <c r="BK215" s="215">
        <v>0</v>
      </c>
      <c r="BL215" s="215">
        <v>0</v>
      </c>
      <c r="BM215" s="215">
        <v>0</v>
      </c>
      <c r="BN215" s="193">
        <v>0</v>
      </c>
      <c r="BO215" s="193">
        <v>0</v>
      </c>
      <c r="BP215" s="193">
        <v>0</v>
      </c>
      <c r="BQ215" s="219">
        <v>990617643.07990003</v>
      </c>
      <c r="BR215" s="219">
        <v>702305430.05926728</v>
      </c>
      <c r="BS215" s="219">
        <v>288312213.02063274</v>
      </c>
      <c r="BT215" s="216">
        <v>25272271.452325501</v>
      </c>
      <c r="BU215" s="216">
        <v>19370052.796038002</v>
      </c>
      <c r="BV215" s="216">
        <v>5902218.6562874988</v>
      </c>
      <c r="BW215" s="217">
        <v>10540361.078819999</v>
      </c>
      <c r="BX215" s="217">
        <v>8198378.2017880902</v>
      </c>
      <c r="BY215" s="217">
        <v>2341982.8770319093</v>
      </c>
      <c r="BZ215" s="214">
        <v>0</v>
      </c>
      <c r="CA215" s="214">
        <v>0</v>
      </c>
      <c r="CB215" s="214">
        <v>0</v>
      </c>
      <c r="CC215" s="214">
        <v>65919552.661783896</v>
      </c>
      <c r="CD215" s="214">
        <v>36281899.204463102</v>
      </c>
      <c r="CE215" s="214">
        <v>29637653.457320794</v>
      </c>
      <c r="CF215" s="214">
        <v>12636135.726162801</v>
      </c>
      <c r="CG215" s="214">
        <v>9685026.3980190009</v>
      </c>
      <c r="CH215" s="214">
        <v>2951109.3281437997</v>
      </c>
      <c r="CI215" s="219">
        <v>1104985963.9989922</v>
      </c>
      <c r="CJ215" s="219">
        <v>775840786.65957546</v>
      </c>
      <c r="CK215" s="219">
        <v>329145177.33941674</v>
      </c>
      <c r="CM215" s="221">
        <v>0</v>
      </c>
      <c r="CP215" s="219">
        <v>3127698.7725880099</v>
      </c>
      <c r="CQ215" s="219">
        <v>2761869.5164422798</v>
      </c>
      <c r="CR215" s="219">
        <v>365829.25614573015</v>
      </c>
      <c r="CT215" s="219">
        <v>987489944.30731201</v>
      </c>
      <c r="CU215" s="219">
        <v>699543560.54282498</v>
      </c>
      <c r="CV215" s="219">
        <v>287946383.76448703</v>
      </c>
      <c r="CX215" s="221">
        <v>3024276202.27</v>
      </c>
      <c r="CY215" s="33">
        <v>0</v>
      </c>
      <c r="CZ215" s="33">
        <v>0</v>
      </c>
      <c r="DA215" s="33">
        <v>0</v>
      </c>
      <c r="DB215" s="33">
        <v>0</v>
      </c>
      <c r="DC215" s="33">
        <v>0</v>
      </c>
      <c r="DD215" s="33">
        <v>0</v>
      </c>
      <c r="DE215" s="33">
        <v>0</v>
      </c>
    </row>
    <row r="216" spans="1:109" x14ac:dyDescent="0.35">
      <c r="A216">
        <v>2041</v>
      </c>
      <c r="B216" s="1">
        <v>51713</v>
      </c>
      <c r="C216" s="213">
        <v>616581124.96282005</v>
      </c>
      <c r="D216" s="214">
        <v>464726103.29654199</v>
      </c>
      <c r="E216" s="214">
        <v>151855021.66627806</v>
      </c>
      <c r="F216" s="191">
        <v>373144513.62839299</v>
      </c>
      <c r="G216" s="191">
        <v>238856524.774066</v>
      </c>
      <c r="H216" s="191">
        <v>134287988.85432699</v>
      </c>
      <c r="I216" s="214">
        <v>0</v>
      </c>
      <c r="J216" s="214">
        <v>0</v>
      </c>
      <c r="K216" s="214">
        <v>0</v>
      </c>
      <c r="L216" s="215">
        <v>0</v>
      </c>
      <c r="M216" s="215">
        <v>0</v>
      </c>
      <c r="N216" s="215">
        <v>0</v>
      </c>
      <c r="O216" s="193">
        <v>3057348.1994840601</v>
      </c>
      <c r="P216" s="193">
        <v>2761869.5164422798</v>
      </c>
      <c r="Q216" s="193">
        <v>295478.68304178026</v>
      </c>
      <c r="R216" s="216">
        <v>0</v>
      </c>
      <c r="S216" s="216">
        <v>0</v>
      </c>
      <c r="T216" s="216">
        <v>0</v>
      </c>
      <c r="U216" s="217">
        <v>0</v>
      </c>
      <c r="V216" s="217">
        <v>0</v>
      </c>
      <c r="W216" s="217">
        <v>0</v>
      </c>
      <c r="X216" s="214">
        <v>0</v>
      </c>
      <c r="Y216" s="214">
        <v>0</v>
      </c>
      <c r="Z216" s="214">
        <v>0</v>
      </c>
      <c r="AA216" s="218">
        <v>0</v>
      </c>
      <c r="AB216" s="218">
        <v>0</v>
      </c>
      <c r="AC216" s="218">
        <v>0</v>
      </c>
      <c r="AD216" s="193">
        <v>0</v>
      </c>
      <c r="AE216" s="193">
        <v>0</v>
      </c>
      <c r="AF216" s="193">
        <v>0</v>
      </c>
      <c r="AG216" s="214">
        <v>0</v>
      </c>
      <c r="AH216" s="214">
        <v>0</v>
      </c>
      <c r="AI216" s="214">
        <v>0</v>
      </c>
      <c r="AJ216" s="191">
        <v>0</v>
      </c>
      <c r="AK216" s="191">
        <v>0</v>
      </c>
      <c r="AL216" s="191">
        <v>0</v>
      </c>
      <c r="AM216" s="215">
        <v>0</v>
      </c>
      <c r="AN216" s="215">
        <v>0</v>
      </c>
      <c r="AO216" s="215">
        <v>0</v>
      </c>
      <c r="AP216" s="193">
        <v>0</v>
      </c>
      <c r="AQ216" s="193">
        <v>0</v>
      </c>
      <c r="AR216" s="193">
        <v>0</v>
      </c>
      <c r="AS216" s="216">
        <v>0</v>
      </c>
      <c r="AT216" s="216">
        <v>0</v>
      </c>
      <c r="AU216" s="216">
        <v>0</v>
      </c>
      <c r="AV216" s="217">
        <v>0</v>
      </c>
      <c r="AW216" s="217">
        <v>0</v>
      </c>
      <c r="AX216" s="217">
        <v>0</v>
      </c>
      <c r="AY216" s="214">
        <v>0</v>
      </c>
      <c r="AZ216" s="214">
        <v>0</v>
      </c>
      <c r="BA216" s="214">
        <v>0</v>
      </c>
      <c r="BB216" s="218">
        <v>0</v>
      </c>
      <c r="BC216" s="218">
        <v>0</v>
      </c>
      <c r="BD216" s="218">
        <v>0</v>
      </c>
      <c r="BE216" s="214">
        <v>0</v>
      </c>
      <c r="BF216" s="214">
        <v>0</v>
      </c>
      <c r="BG216" s="214">
        <v>0</v>
      </c>
      <c r="BH216" s="191">
        <v>0</v>
      </c>
      <c r="BI216" s="191">
        <v>0</v>
      </c>
      <c r="BJ216" s="191">
        <v>0</v>
      </c>
      <c r="BK216" s="215">
        <v>0</v>
      </c>
      <c r="BL216" s="215">
        <v>0</v>
      </c>
      <c r="BM216" s="215">
        <v>0</v>
      </c>
      <c r="BN216" s="193">
        <v>0</v>
      </c>
      <c r="BO216" s="193">
        <v>0</v>
      </c>
      <c r="BP216" s="193">
        <v>0</v>
      </c>
      <c r="BQ216" s="219">
        <v>992782986.7906971</v>
      </c>
      <c r="BR216" s="219">
        <v>706344497.58705032</v>
      </c>
      <c r="BS216" s="219">
        <v>286438489.20364684</v>
      </c>
      <c r="BT216" s="216">
        <v>0</v>
      </c>
      <c r="BU216" s="216">
        <v>0</v>
      </c>
      <c r="BV216" s="216">
        <v>0</v>
      </c>
      <c r="BW216" s="217">
        <v>0</v>
      </c>
      <c r="BX216" s="217">
        <v>0</v>
      </c>
      <c r="BY216" s="217">
        <v>0</v>
      </c>
      <c r="BZ216" s="214">
        <v>0</v>
      </c>
      <c r="CA216" s="214">
        <v>0</v>
      </c>
      <c r="CB216" s="214">
        <v>0</v>
      </c>
      <c r="CC216" s="214">
        <v>0</v>
      </c>
      <c r="CD216" s="214">
        <v>0</v>
      </c>
      <c r="CE216" s="214">
        <v>0</v>
      </c>
      <c r="CF216" s="214">
        <v>0</v>
      </c>
      <c r="CG216" s="214">
        <v>0</v>
      </c>
      <c r="CH216" s="214">
        <v>0</v>
      </c>
      <c r="CI216" s="219">
        <v>992782986.7906971</v>
      </c>
      <c r="CJ216" s="219">
        <v>706344497.58705032</v>
      </c>
      <c r="CK216" s="219">
        <v>286438489.20364684</v>
      </c>
      <c r="CM216" s="221">
        <v>0</v>
      </c>
      <c r="CP216" s="219">
        <v>3057348.1994840601</v>
      </c>
      <c r="CQ216" s="219">
        <v>2761869.5164422798</v>
      </c>
      <c r="CR216" s="219">
        <v>295478.68304178026</v>
      </c>
      <c r="CT216" s="219">
        <v>989725638.59121299</v>
      </c>
      <c r="CU216" s="219">
        <v>703582628.07060802</v>
      </c>
      <c r="CV216" s="219">
        <v>286143010.52060509</v>
      </c>
      <c r="CX216" s="221">
        <v>2954428398.3199997</v>
      </c>
      <c r="CY216" s="33">
        <v>0</v>
      </c>
      <c r="CZ216" s="33">
        <v>0</v>
      </c>
      <c r="DA216" s="33">
        <v>0</v>
      </c>
      <c r="DB216" s="33">
        <v>0</v>
      </c>
      <c r="DC216" s="33">
        <v>0</v>
      </c>
      <c r="DD216" s="33">
        <v>0</v>
      </c>
      <c r="DE216" s="33">
        <v>0</v>
      </c>
    </row>
    <row r="217" spans="1:109" x14ac:dyDescent="0.35">
      <c r="A217">
        <v>2041</v>
      </c>
      <c r="B217" s="1">
        <v>51744</v>
      </c>
      <c r="C217" s="213">
        <v>618112692.26921105</v>
      </c>
      <c r="D217" s="214">
        <v>467425024.92676699</v>
      </c>
      <c r="E217" s="214">
        <v>150687667.34244406</v>
      </c>
      <c r="F217" s="191">
        <v>374082489.59940702</v>
      </c>
      <c r="G217" s="191">
        <v>240261136.25347799</v>
      </c>
      <c r="H217" s="191">
        <v>133821353.34592903</v>
      </c>
      <c r="I217" s="214">
        <v>0</v>
      </c>
      <c r="J217" s="214">
        <v>0</v>
      </c>
      <c r="K217" s="214">
        <v>0</v>
      </c>
      <c r="L217" s="215">
        <v>0</v>
      </c>
      <c r="M217" s="215">
        <v>0</v>
      </c>
      <c r="N217" s="215">
        <v>0</v>
      </c>
      <c r="O217" s="193">
        <v>3072738.6920901202</v>
      </c>
      <c r="P217" s="193">
        <v>2761869.5164422798</v>
      </c>
      <c r="Q217" s="193">
        <v>310869.17564784037</v>
      </c>
      <c r="R217" s="216">
        <v>0</v>
      </c>
      <c r="S217" s="216">
        <v>0</v>
      </c>
      <c r="T217" s="216">
        <v>0</v>
      </c>
      <c r="U217" s="217">
        <v>0</v>
      </c>
      <c r="V217" s="217">
        <v>0</v>
      </c>
      <c r="W217" s="217">
        <v>0</v>
      </c>
      <c r="X217" s="214">
        <v>0</v>
      </c>
      <c r="Y217" s="214">
        <v>0</v>
      </c>
      <c r="Z217" s="214">
        <v>0</v>
      </c>
      <c r="AA217" s="218">
        <v>0</v>
      </c>
      <c r="AB217" s="218">
        <v>0</v>
      </c>
      <c r="AC217" s="218">
        <v>0</v>
      </c>
      <c r="AD217" s="193">
        <v>0</v>
      </c>
      <c r="AE217" s="193">
        <v>0</v>
      </c>
      <c r="AF217" s="193">
        <v>0</v>
      </c>
      <c r="AG217" s="214">
        <v>0</v>
      </c>
      <c r="AH217" s="214">
        <v>0</v>
      </c>
      <c r="AI217" s="214">
        <v>0</v>
      </c>
      <c r="AJ217" s="191">
        <v>0</v>
      </c>
      <c r="AK217" s="191">
        <v>0</v>
      </c>
      <c r="AL217" s="191">
        <v>0</v>
      </c>
      <c r="AM217" s="215">
        <v>0</v>
      </c>
      <c r="AN217" s="215">
        <v>0</v>
      </c>
      <c r="AO217" s="215">
        <v>0</v>
      </c>
      <c r="AP217" s="193">
        <v>0</v>
      </c>
      <c r="AQ217" s="193">
        <v>0</v>
      </c>
      <c r="AR217" s="193">
        <v>0</v>
      </c>
      <c r="AS217" s="216">
        <v>0</v>
      </c>
      <c r="AT217" s="216">
        <v>0</v>
      </c>
      <c r="AU217" s="216">
        <v>0</v>
      </c>
      <c r="AV217" s="217">
        <v>0</v>
      </c>
      <c r="AW217" s="217">
        <v>0</v>
      </c>
      <c r="AX217" s="217">
        <v>0</v>
      </c>
      <c r="AY217" s="214">
        <v>0</v>
      </c>
      <c r="AZ217" s="214">
        <v>0</v>
      </c>
      <c r="BA217" s="214">
        <v>0</v>
      </c>
      <c r="BB217" s="218">
        <v>0</v>
      </c>
      <c r="BC217" s="218">
        <v>0</v>
      </c>
      <c r="BD217" s="218">
        <v>0</v>
      </c>
      <c r="BE217" s="214">
        <v>0</v>
      </c>
      <c r="BF217" s="214">
        <v>0</v>
      </c>
      <c r="BG217" s="214">
        <v>0</v>
      </c>
      <c r="BH217" s="191">
        <v>0</v>
      </c>
      <c r="BI217" s="191">
        <v>0</v>
      </c>
      <c r="BJ217" s="191">
        <v>0</v>
      </c>
      <c r="BK217" s="215">
        <v>0</v>
      </c>
      <c r="BL217" s="215">
        <v>0</v>
      </c>
      <c r="BM217" s="215">
        <v>0</v>
      </c>
      <c r="BN217" s="193">
        <v>91858915.935929507</v>
      </c>
      <c r="BO217" s="193">
        <v>72355505.505833298</v>
      </c>
      <c r="BP217" s="193">
        <v>19503410.430096209</v>
      </c>
      <c r="BQ217" s="219">
        <v>1087126836.4966376</v>
      </c>
      <c r="BR217" s="219">
        <v>782803536.20252049</v>
      </c>
      <c r="BS217" s="219">
        <v>304323300.29411715</v>
      </c>
      <c r="BT217" s="216">
        <v>0</v>
      </c>
      <c r="BU217" s="216">
        <v>0</v>
      </c>
      <c r="BV217" s="216">
        <v>0</v>
      </c>
      <c r="BW217" s="217">
        <v>0</v>
      </c>
      <c r="BX217" s="217">
        <v>0</v>
      </c>
      <c r="BY217" s="217">
        <v>0</v>
      </c>
      <c r="BZ217" s="214">
        <v>0</v>
      </c>
      <c r="CA217" s="214">
        <v>0</v>
      </c>
      <c r="CB217" s="214">
        <v>0</v>
      </c>
      <c r="CC217" s="214">
        <v>0</v>
      </c>
      <c r="CD217" s="214">
        <v>0</v>
      </c>
      <c r="CE217" s="214">
        <v>0</v>
      </c>
      <c r="CF217" s="214">
        <v>0</v>
      </c>
      <c r="CG217" s="214">
        <v>0</v>
      </c>
      <c r="CH217" s="214">
        <v>0</v>
      </c>
      <c r="CI217" s="219">
        <v>1087126836.4966376</v>
      </c>
      <c r="CJ217" s="219">
        <v>782803536.20252049</v>
      </c>
      <c r="CK217" s="219">
        <v>304323300.29411715</v>
      </c>
      <c r="CM217" s="221">
        <v>0</v>
      </c>
      <c r="CP217" s="219">
        <v>3072738.6920901202</v>
      </c>
      <c r="CQ217" s="219">
        <v>2761869.5164422798</v>
      </c>
      <c r="CR217" s="219">
        <v>310869.17564784037</v>
      </c>
      <c r="CT217" s="219">
        <v>1084054097.8045475</v>
      </c>
      <c r="CU217" s="219">
        <v>780041666.68607819</v>
      </c>
      <c r="CV217" s="219">
        <v>304012431.1184693</v>
      </c>
      <c r="CX217" s="221">
        <v>2958030784.3299999</v>
      </c>
      <c r="CY217" s="33">
        <v>0</v>
      </c>
      <c r="CZ217" s="33">
        <v>0</v>
      </c>
      <c r="DA217" s="33">
        <v>0</v>
      </c>
      <c r="DB217" s="33">
        <v>0</v>
      </c>
      <c r="DC217" s="33">
        <v>0</v>
      </c>
      <c r="DD217" s="33">
        <v>0</v>
      </c>
      <c r="DE217" s="33">
        <v>0</v>
      </c>
    </row>
    <row r="218" spans="1:109" x14ac:dyDescent="0.35">
      <c r="A218">
        <v>2041</v>
      </c>
      <c r="B218" s="1">
        <v>51774</v>
      </c>
      <c r="C218" s="213">
        <v>619837223.79103601</v>
      </c>
      <c r="D218" s="214">
        <v>470139620.68841398</v>
      </c>
      <c r="E218" s="214">
        <v>149697603.10262203</v>
      </c>
      <c r="F218" s="191">
        <v>374981597.69233501</v>
      </c>
      <c r="G218" s="191">
        <v>241632720.34833601</v>
      </c>
      <c r="H218" s="191">
        <v>133348877.343999</v>
      </c>
      <c r="I218" s="214">
        <v>0</v>
      </c>
      <c r="J218" s="214">
        <v>0</v>
      </c>
      <c r="K218" s="214">
        <v>0</v>
      </c>
      <c r="L218" s="215">
        <v>0</v>
      </c>
      <c r="M218" s="215">
        <v>0</v>
      </c>
      <c r="N218" s="215">
        <v>0</v>
      </c>
      <c r="O218" s="193">
        <v>3065906.3954896601</v>
      </c>
      <c r="P218" s="193">
        <v>2761869.5164422798</v>
      </c>
      <c r="Q218" s="193">
        <v>304036.87904738029</v>
      </c>
      <c r="R218" s="216">
        <v>0</v>
      </c>
      <c r="S218" s="216">
        <v>0</v>
      </c>
      <c r="T218" s="216">
        <v>0</v>
      </c>
      <c r="U218" s="217">
        <v>0</v>
      </c>
      <c r="V218" s="217">
        <v>0</v>
      </c>
      <c r="W218" s="217">
        <v>0</v>
      </c>
      <c r="X218" s="214">
        <v>0</v>
      </c>
      <c r="Y218" s="214">
        <v>0</v>
      </c>
      <c r="Z218" s="214">
        <v>0</v>
      </c>
      <c r="AA218" s="218">
        <v>0</v>
      </c>
      <c r="AB218" s="218">
        <v>0</v>
      </c>
      <c r="AC218" s="218">
        <v>0</v>
      </c>
      <c r="AD218" s="193">
        <v>37764226.5978311</v>
      </c>
      <c r="AE218" s="193">
        <v>34475362.611387603</v>
      </c>
      <c r="AF218" s="193">
        <v>3288863.9864434972</v>
      </c>
      <c r="AG218" s="214">
        <v>0</v>
      </c>
      <c r="AH218" s="214">
        <v>0</v>
      </c>
      <c r="AI218" s="214">
        <v>0</v>
      </c>
      <c r="AJ218" s="191">
        <v>0</v>
      </c>
      <c r="AK218" s="191">
        <v>0</v>
      </c>
      <c r="AL218" s="191">
        <v>0</v>
      </c>
      <c r="AM218" s="215">
        <v>0</v>
      </c>
      <c r="AN218" s="215">
        <v>0</v>
      </c>
      <c r="AO218" s="215">
        <v>0</v>
      </c>
      <c r="AP218" s="193">
        <v>0</v>
      </c>
      <c r="AQ218" s="193">
        <v>0</v>
      </c>
      <c r="AR218" s="193">
        <v>0</v>
      </c>
      <c r="AS218" s="216">
        <v>0</v>
      </c>
      <c r="AT218" s="216">
        <v>0</v>
      </c>
      <c r="AU218" s="216">
        <v>0</v>
      </c>
      <c r="AV218" s="217">
        <v>0</v>
      </c>
      <c r="AW218" s="217">
        <v>0</v>
      </c>
      <c r="AX218" s="217">
        <v>0</v>
      </c>
      <c r="AY218" s="214">
        <v>0</v>
      </c>
      <c r="AZ218" s="214">
        <v>0</v>
      </c>
      <c r="BA218" s="214">
        <v>0</v>
      </c>
      <c r="BB218" s="218">
        <v>0</v>
      </c>
      <c r="BC218" s="218">
        <v>0</v>
      </c>
      <c r="BD218" s="218">
        <v>0</v>
      </c>
      <c r="BE218" s="214">
        <v>0</v>
      </c>
      <c r="BF218" s="214">
        <v>0</v>
      </c>
      <c r="BG218" s="214">
        <v>0</v>
      </c>
      <c r="BH218" s="191">
        <v>0</v>
      </c>
      <c r="BI218" s="191">
        <v>0</v>
      </c>
      <c r="BJ218" s="191">
        <v>0</v>
      </c>
      <c r="BK218" s="215">
        <v>0</v>
      </c>
      <c r="BL218" s="215">
        <v>0</v>
      </c>
      <c r="BM218" s="215">
        <v>0</v>
      </c>
      <c r="BN218" s="193">
        <v>0</v>
      </c>
      <c r="BO218" s="193">
        <v>0</v>
      </c>
      <c r="BP218" s="193">
        <v>0</v>
      </c>
      <c r="BQ218" s="219">
        <v>1035648954.4766918</v>
      </c>
      <c r="BR218" s="219">
        <v>749009573.16457987</v>
      </c>
      <c r="BS218" s="219">
        <v>286639381.31211197</v>
      </c>
      <c r="BT218" s="216">
        <v>0</v>
      </c>
      <c r="BU218" s="216">
        <v>0</v>
      </c>
      <c r="BV218" s="216">
        <v>0</v>
      </c>
      <c r="BW218" s="217">
        <v>0</v>
      </c>
      <c r="BX218" s="217">
        <v>0</v>
      </c>
      <c r="BY218" s="217">
        <v>0</v>
      </c>
      <c r="BZ218" s="214">
        <v>0</v>
      </c>
      <c r="CA218" s="214">
        <v>0</v>
      </c>
      <c r="CB218" s="214">
        <v>0</v>
      </c>
      <c r="CC218" s="214">
        <v>0</v>
      </c>
      <c r="CD218" s="214">
        <v>0</v>
      </c>
      <c r="CE218" s="214">
        <v>0</v>
      </c>
      <c r="CF218" s="214">
        <v>0</v>
      </c>
      <c r="CG218" s="214">
        <v>0</v>
      </c>
      <c r="CH218" s="214">
        <v>0</v>
      </c>
      <c r="CI218" s="219">
        <v>1035648954.4766918</v>
      </c>
      <c r="CJ218" s="219">
        <v>749009573.16457987</v>
      </c>
      <c r="CK218" s="219">
        <v>286639381.31211197</v>
      </c>
      <c r="CM218" s="221">
        <v>0</v>
      </c>
      <c r="CP218" s="219">
        <v>40830132.993320763</v>
      </c>
      <c r="CQ218" s="219">
        <v>37237232.12782988</v>
      </c>
      <c r="CR218" s="219">
        <v>3592900.8654908775</v>
      </c>
      <c r="CT218" s="219">
        <v>994818821.48337102</v>
      </c>
      <c r="CU218" s="219">
        <v>711772341.03674996</v>
      </c>
      <c r="CV218" s="219">
        <v>283046480.44662106</v>
      </c>
      <c r="CX218" s="221">
        <v>2889282057.3000002</v>
      </c>
      <c r="CY218" s="33">
        <v>0</v>
      </c>
      <c r="CZ218" s="33">
        <v>0</v>
      </c>
      <c r="DA218" s="33">
        <v>0</v>
      </c>
      <c r="DB218" s="33">
        <v>0</v>
      </c>
      <c r="DC218" s="33">
        <v>0</v>
      </c>
      <c r="DD218" s="33">
        <v>0</v>
      </c>
      <c r="DE218" s="33">
        <v>0</v>
      </c>
    </row>
    <row r="219" spans="1:109" x14ac:dyDescent="0.35">
      <c r="A219">
        <v>2041</v>
      </c>
      <c r="B219" s="1">
        <v>51805</v>
      </c>
      <c r="C219" s="213">
        <v>621187363.05314803</v>
      </c>
      <c r="D219" s="214">
        <v>472869981.60963303</v>
      </c>
      <c r="E219" s="214">
        <v>148317381.443515</v>
      </c>
      <c r="F219" s="191">
        <v>375882641.87207401</v>
      </c>
      <c r="G219" s="191">
        <v>243011985.01961201</v>
      </c>
      <c r="H219" s="191">
        <v>132870656.85246199</v>
      </c>
      <c r="I219" s="214">
        <v>0</v>
      </c>
      <c r="J219" s="214">
        <v>0</v>
      </c>
      <c r="K219" s="214">
        <v>0</v>
      </c>
      <c r="L219" s="215">
        <v>0</v>
      </c>
      <c r="M219" s="215">
        <v>0</v>
      </c>
      <c r="N219" s="215">
        <v>0</v>
      </c>
      <c r="O219" s="193">
        <v>3022021.0909272302</v>
      </c>
      <c r="P219" s="193">
        <v>2761869.5164422798</v>
      </c>
      <c r="Q219" s="193">
        <v>260151.5744849504</v>
      </c>
      <c r="R219" s="216">
        <v>0</v>
      </c>
      <c r="S219" s="216">
        <v>0</v>
      </c>
      <c r="T219" s="216">
        <v>0</v>
      </c>
      <c r="U219" s="217">
        <v>0</v>
      </c>
      <c r="V219" s="217">
        <v>0</v>
      </c>
      <c r="W219" s="217">
        <v>0</v>
      </c>
      <c r="X219" s="214">
        <v>0</v>
      </c>
      <c r="Y219" s="214">
        <v>0</v>
      </c>
      <c r="Z219" s="214">
        <v>0</v>
      </c>
      <c r="AA219" s="218">
        <v>0</v>
      </c>
      <c r="AB219" s="218">
        <v>0</v>
      </c>
      <c r="AC219" s="218">
        <v>0</v>
      </c>
      <c r="AD219" s="193">
        <v>0</v>
      </c>
      <c r="AE219" s="193">
        <v>0</v>
      </c>
      <c r="AF219" s="193">
        <v>0</v>
      </c>
      <c r="AG219" s="214">
        <v>0</v>
      </c>
      <c r="AH219" s="214">
        <v>0</v>
      </c>
      <c r="AI219" s="214">
        <v>0</v>
      </c>
      <c r="AJ219" s="191">
        <v>0</v>
      </c>
      <c r="AK219" s="191">
        <v>0</v>
      </c>
      <c r="AL219" s="191">
        <v>0</v>
      </c>
      <c r="AM219" s="215">
        <v>0</v>
      </c>
      <c r="AN219" s="215">
        <v>0</v>
      </c>
      <c r="AO219" s="215">
        <v>0</v>
      </c>
      <c r="AP219" s="193">
        <v>0</v>
      </c>
      <c r="AQ219" s="193">
        <v>0</v>
      </c>
      <c r="AR219" s="193">
        <v>0</v>
      </c>
      <c r="AS219" s="216">
        <v>0</v>
      </c>
      <c r="AT219" s="216">
        <v>0</v>
      </c>
      <c r="AU219" s="216">
        <v>0</v>
      </c>
      <c r="AV219" s="217">
        <v>0</v>
      </c>
      <c r="AW219" s="217">
        <v>0</v>
      </c>
      <c r="AX219" s="217">
        <v>0</v>
      </c>
      <c r="AY219" s="214">
        <v>0</v>
      </c>
      <c r="AZ219" s="214">
        <v>0</v>
      </c>
      <c r="BA219" s="214">
        <v>0</v>
      </c>
      <c r="BB219" s="218">
        <v>11409624.867912199</v>
      </c>
      <c r="BC219" s="218">
        <v>9732349.3481625002</v>
      </c>
      <c r="BD219" s="218">
        <v>1677275.5197496992</v>
      </c>
      <c r="BE219" s="214">
        <v>0</v>
      </c>
      <c r="BF219" s="214">
        <v>0</v>
      </c>
      <c r="BG219" s="214">
        <v>0</v>
      </c>
      <c r="BH219" s="191">
        <v>0</v>
      </c>
      <c r="BI219" s="191">
        <v>0</v>
      </c>
      <c r="BJ219" s="191">
        <v>0</v>
      </c>
      <c r="BK219" s="215">
        <v>0</v>
      </c>
      <c r="BL219" s="215">
        <v>0</v>
      </c>
      <c r="BM219" s="215">
        <v>0</v>
      </c>
      <c r="BN219" s="193">
        <v>0</v>
      </c>
      <c r="BO219" s="193">
        <v>0</v>
      </c>
      <c r="BP219" s="193">
        <v>0</v>
      </c>
      <c r="BQ219" s="219">
        <v>1011501650.8840615</v>
      </c>
      <c r="BR219" s="219">
        <v>728376185.49384987</v>
      </c>
      <c r="BS219" s="219">
        <v>283125465.39021164</v>
      </c>
      <c r="BT219" s="216">
        <v>0</v>
      </c>
      <c r="BU219" s="216">
        <v>0</v>
      </c>
      <c r="BV219" s="216">
        <v>0</v>
      </c>
      <c r="BW219" s="217">
        <v>0</v>
      </c>
      <c r="BX219" s="217">
        <v>0</v>
      </c>
      <c r="BY219" s="217">
        <v>0</v>
      </c>
      <c r="BZ219" s="214">
        <v>0</v>
      </c>
      <c r="CA219" s="214">
        <v>0</v>
      </c>
      <c r="CB219" s="214">
        <v>0</v>
      </c>
      <c r="CC219" s="214">
        <v>0</v>
      </c>
      <c r="CD219" s="214">
        <v>0</v>
      </c>
      <c r="CE219" s="214">
        <v>0</v>
      </c>
      <c r="CF219" s="214">
        <v>0</v>
      </c>
      <c r="CG219" s="214">
        <v>0</v>
      </c>
      <c r="CH219" s="214">
        <v>0</v>
      </c>
      <c r="CI219" s="219">
        <v>1011501650.8840615</v>
      </c>
      <c r="CJ219" s="219">
        <v>728376185.49384987</v>
      </c>
      <c r="CK219" s="219">
        <v>283125465.39021164</v>
      </c>
      <c r="CM219" s="221">
        <v>0</v>
      </c>
      <c r="CP219" s="219">
        <v>3022021.0909272302</v>
      </c>
      <c r="CQ219" s="219">
        <v>2761869.5164422798</v>
      </c>
      <c r="CR219" s="219">
        <v>260151.5744849504</v>
      </c>
      <c r="CT219" s="219">
        <v>1008479629.7931342</v>
      </c>
      <c r="CU219" s="219">
        <v>725614315.97740757</v>
      </c>
      <c r="CV219" s="219">
        <v>282865313.8157267</v>
      </c>
      <c r="CX219" s="221">
        <v>2892805009.1999998</v>
      </c>
      <c r="CY219" s="33">
        <v>0</v>
      </c>
      <c r="CZ219" s="33">
        <v>0</v>
      </c>
      <c r="DA219" s="33">
        <v>0</v>
      </c>
      <c r="DB219" s="33">
        <v>0</v>
      </c>
      <c r="DC219" s="33">
        <v>0</v>
      </c>
      <c r="DD219" s="33">
        <v>0</v>
      </c>
      <c r="DE219" s="33">
        <v>0</v>
      </c>
    </row>
    <row r="220" spans="1:109" x14ac:dyDescent="0.35">
      <c r="A220">
        <v>2041</v>
      </c>
      <c r="B220" s="1">
        <v>51835</v>
      </c>
      <c r="C220" s="213">
        <v>622921175.32105505</v>
      </c>
      <c r="D220" s="214">
        <v>475616199.24759001</v>
      </c>
      <c r="E220" s="214">
        <v>147304976.07346505</v>
      </c>
      <c r="F220" s="191">
        <v>376827230.079795</v>
      </c>
      <c r="G220" s="191">
        <v>244440577.995065</v>
      </c>
      <c r="H220" s="191">
        <v>132386652.08473</v>
      </c>
      <c r="I220" s="214">
        <v>0</v>
      </c>
      <c r="J220" s="214">
        <v>0</v>
      </c>
      <c r="K220" s="214">
        <v>0</v>
      </c>
      <c r="L220" s="215">
        <v>0</v>
      </c>
      <c r="M220" s="215">
        <v>0</v>
      </c>
      <c r="N220" s="215">
        <v>0</v>
      </c>
      <c r="O220" s="193">
        <v>3049070.2318276102</v>
      </c>
      <c r="P220" s="193">
        <v>2761869.5164422798</v>
      </c>
      <c r="Q220" s="193">
        <v>287200.71538533038</v>
      </c>
      <c r="R220" s="216">
        <v>0</v>
      </c>
      <c r="S220" s="216">
        <v>0</v>
      </c>
      <c r="T220" s="216">
        <v>0</v>
      </c>
      <c r="U220" s="217">
        <v>0</v>
      </c>
      <c r="V220" s="217">
        <v>0</v>
      </c>
      <c r="W220" s="217">
        <v>0</v>
      </c>
      <c r="X220" s="214">
        <v>46481630.325290799</v>
      </c>
      <c r="Y220" s="214">
        <v>45603598.900330096</v>
      </c>
      <c r="Z220" s="214">
        <v>878031.42496070266</v>
      </c>
      <c r="AA220" s="218">
        <v>0</v>
      </c>
      <c r="AB220" s="218">
        <v>0</v>
      </c>
      <c r="AC220" s="218">
        <v>0</v>
      </c>
      <c r="AD220" s="193">
        <v>0</v>
      </c>
      <c r="AE220" s="193">
        <v>0</v>
      </c>
      <c r="AF220" s="193">
        <v>0</v>
      </c>
      <c r="AG220" s="214">
        <v>0</v>
      </c>
      <c r="AH220" s="214">
        <v>0</v>
      </c>
      <c r="AI220" s="214">
        <v>0</v>
      </c>
      <c r="AJ220" s="191">
        <v>0</v>
      </c>
      <c r="AK220" s="191">
        <v>0</v>
      </c>
      <c r="AL220" s="191">
        <v>0</v>
      </c>
      <c r="AM220" s="215">
        <v>0</v>
      </c>
      <c r="AN220" s="215">
        <v>0</v>
      </c>
      <c r="AO220" s="215">
        <v>0</v>
      </c>
      <c r="AP220" s="193">
        <v>0</v>
      </c>
      <c r="AQ220" s="193">
        <v>0</v>
      </c>
      <c r="AR220" s="193">
        <v>0</v>
      </c>
      <c r="AS220" s="216">
        <v>0</v>
      </c>
      <c r="AT220" s="216">
        <v>0</v>
      </c>
      <c r="AU220" s="216">
        <v>0</v>
      </c>
      <c r="AV220" s="217">
        <v>0</v>
      </c>
      <c r="AW220" s="217">
        <v>0</v>
      </c>
      <c r="AX220" s="217">
        <v>0</v>
      </c>
      <c r="AY220" s="214">
        <v>0</v>
      </c>
      <c r="AZ220" s="214">
        <v>0</v>
      </c>
      <c r="BA220" s="214">
        <v>0</v>
      </c>
      <c r="BB220" s="218">
        <v>0</v>
      </c>
      <c r="BC220" s="218">
        <v>0</v>
      </c>
      <c r="BD220" s="218">
        <v>0</v>
      </c>
      <c r="BE220" s="214">
        <v>0</v>
      </c>
      <c r="BF220" s="214">
        <v>0</v>
      </c>
      <c r="BG220" s="214">
        <v>0</v>
      </c>
      <c r="BH220" s="191">
        <v>0</v>
      </c>
      <c r="BI220" s="191">
        <v>0</v>
      </c>
      <c r="BJ220" s="191">
        <v>0</v>
      </c>
      <c r="BK220" s="215">
        <v>0</v>
      </c>
      <c r="BL220" s="215">
        <v>0</v>
      </c>
      <c r="BM220" s="215">
        <v>0</v>
      </c>
      <c r="BN220" s="193">
        <v>0</v>
      </c>
      <c r="BO220" s="193">
        <v>0</v>
      </c>
      <c r="BP220" s="193">
        <v>0</v>
      </c>
      <c r="BQ220" s="219">
        <v>1049279105.9579685</v>
      </c>
      <c r="BR220" s="219">
        <v>768422245.6594274</v>
      </c>
      <c r="BS220" s="219">
        <v>280856860.29854107</v>
      </c>
      <c r="BT220" s="216">
        <v>0</v>
      </c>
      <c r="BU220" s="216">
        <v>0</v>
      </c>
      <c r="BV220" s="216">
        <v>0</v>
      </c>
      <c r="BW220" s="217">
        <v>0</v>
      </c>
      <c r="BX220" s="217">
        <v>0</v>
      </c>
      <c r="BY220" s="217">
        <v>0</v>
      </c>
      <c r="BZ220" s="214">
        <v>0</v>
      </c>
      <c r="CA220" s="214">
        <v>0</v>
      </c>
      <c r="CB220" s="214">
        <v>0</v>
      </c>
      <c r="CC220" s="214">
        <v>0</v>
      </c>
      <c r="CD220" s="214">
        <v>0</v>
      </c>
      <c r="CE220" s="214">
        <v>0</v>
      </c>
      <c r="CF220" s="214">
        <v>0</v>
      </c>
      <c r="CG220" s="214">
        <v>0</v>
      </c>
      <c r="CH220" s="214">
        <v>0</v>
      </c>
      <c r="CI220" s="219">
        <v>1049279105.9579685</v>
      </c>
      <c r="CJ220" s="219">
        <v>768422245.6594274</v>
      </c>
      <c r="CK220" s="219">
        <v>280856860.29854107</v>
      </c>
      <c r="CM220" s="221">
        <v>0</v>
      </c>
      <c r="CP220" s="219">
        <v>49530700.557118408</v>
      </c>
      <c r="CQ220" s="219">
        <v>48365468.416772373</v>
      </c>
      <c r="CR220" s="219">
        <v>1165232.140346033</v>
      </c>
      <c r="CT220" s="219">
        <v>999748405.40085006</v>
      </c>
      <c r="CU220" s="219">
        <v>720056777.24265504</v>
      </c>
      <c r="CV220" s="219">
        <v>279691628.15819502</v>
      </c>
      <c r="CX220" s="221">
        <v>2886599907.3899999</v>
      </c>
      <c r="CY220" s="33">
        <v>0</v>
      </c>
      <c r="CZ220" s="33">
        <v>0</v>
      </c>
      <c r="DA220" s="33">
        <v>0</v>
      </c>
      <c r="DB220" s="33">
        <v>0</v>
      </c>
      <c r="DC220" s="33">
        <v>0</v>
      </c>
      <c r="DD220" s="33">
        <v>0</v>
      </c>
      <c r="DE220" s="33">
        <v>0</v>
      </c>
    </row>
    <row r="221" spans="1:109" x14ac:dyDescent="0.35">
      <c r="A221">
        <v>2041</v>
      </c>
      <c r="B221" s="1">
        <v>51866</v>
      </c>
      <c r="C221" s="213">
        <v>624277481.70427597</v>
      </c>
      <c r="D221" s="214">
        <v>478378365.69078302</v>
      </c>
      <c r="E221" s="214">
        <v>145899116.01349294</v>
      </c>
      <c r="F221" s="191">
        <v>377732647.84194702</v>
      </c>
      <c r="G221" s="191">
        <v>245835963.85336801</v>
      </c>
      <c r="H221" s="191">
        <v>131896683.98857901</v>
      </c>
      <c r="I221" s="214">
        <v>0</v>
      </c>
      <c r="J221" s="214">
        <v>0</v>
      </c>
      <c r="K221" s="214">
        <v>0</v>
      </c>
      <c r="L221" s="215">
        <v>0</v>
      </c>
      <c r="M221" s="215">
        <v>0</v>
      </c>
      <c r="N221" s="215">
        <v>0</v>
      </c>
      <c r="O221" s="193">
        <v>2983478.5287232599</v>
      </c>
      <c r="P221" s="193">
        <v>2761869.5164422798</v>
      </c>
      <c r="Q221" s="193">
        <v>221609.01228098013</v>
      </c>
      <c r="R221" s="216">
        <v>0</v>
      </c>
      <c r="S221" s="216">
        <v>0</v>
      </c>
      <c r="T221" s="216">
        <v>0</v>
      </c>
      <c r="U221" s="217">
        <v>0</v>
      </c>
      <c r="V221" s="217">
        <v>0</v>
      </c>
      <c r="W221" s="217">
        <v>0</v>
      </c>
      <c r="X221" s="214">
        <v>0</v>
      </c>
      <c r="Y221" s="214">
        <v>0</v>
      </c>
      <c r="Z221" s="214">
        <v>0</v>
      </c>
      <c r="AA221" s="218">
        <v>0</v>
      </c>
      <c r="AB221" s="218">
        <v>0</v>
      </c>
      <c r="AC221" s="218">
        <v>0</v>
      </c>
      <c r="AD221" s="193">
        <v>0</v>
      </c>
      <c r="AE221" s="193">
        <v>0</v>
      </c>
      <c r="AF221" s="193">
        <v>0</v>
      </c>
      <c r="AG221" s="214">
        <v>0</v>
      </c>
      <c r="AH221" s="214">
        <v>0</v>
      </c>
      <c r="AI221" s="214">
        <v>0</v>
      </c>
      <c r="AJ221" s="191">
        <v>0</v>
      </c>
      <c r="AK221" s="191">
        <v>0</v>
      </c>
      <c r="AL221" s="191">
        <v>0</v>
      </c>
      <c r="AM221" s="215">
        <v>0</v>
      </c>
      <c r="AN221" s="215">
        <v>0</v>
      </c>
      <c r="AO221" s="215">
        <v>0</v>
      </c>
      <c r="AP221" s="193">
        <v>0</v>
      </c>
      <c r="AQ221" s="193">
        <v>0</v>
      </c>
      <c r="AR221" s="193">
        <v>0</v>
      </c>
      <c r="AS221" s="216">
        <v>0</v>
      </c>
      <c r="AT221" s="216">
        <v>0</v>
      </c>
      <c r="AU221" s="216">
        <v>0</v>
      </c>
      <c r="AV221" s="217">
        <v>0</v>
      </c>
      <c r="AW221" s="217">
        <v>0</v>
      </c>
      <c r="AX221" s="217">
        <v>0</v>
      </c>
      <c r="AY221" s="214">
        <v>0</v>
      </c>
      <c r="AZ221" s="214">
        <v>0</v>
      </c>
      <c r="BA221" s="214">
        <v>0</v>
      </c>
      <c r="BB221" s="218">
        <v>0</v>
      </c>
      <c r="BC221" s="218">
        <v>0</v>
      </c>
      <c r="BD221" s="218">
        <v>0</v>
      </c>
      <c r="BE221" s="214">
        <v>0</v>
      </c>
      <c r="BF221" s="214">
        <v>0</v>
      </c>
      <c r="BG221" s="214">
        <v>0</v>
      </c>
      <c r="BH221" s="191">
        <v>0</v>
      </c>
      <c r="BI221" s="191">
        <v>0</v>
      </c>
      <c r="BJ221" s="191">
        <v>0</v>
      </c>
      <c r="BK221" s="215">
        <v>0</v>
      </c>
      <c r="BL221" s="215">
        <v>0</v>
      </c>
      <c r="BM221" s="215">
        <v>0</v>
      </c>
      <c r="BN221" s="193">
        <v>0</v>
      </c>
      <c r="BO221" s="193">
        <v>0</v>
      </c>
      <c r="BP221" s="193">
        <v>0</v>
      </c>
      <c r="BQ221" s="219">
        <v>1004993608.0749462</v>
      </c>
      <c r="BR221" s="219">
        <v>726976199.06059337</v>
      </c>
      <c r="BS221" s="219">
        <v>278017409.01435298</v>
      </c>
      <c r="BT221" s="216">
        <v>25116755.8471976</v>
      </c>
      <c r="BU221" s="216">
        <v>19512194.927453998</v>
      </c>
      <c r="BV221" s="216">
        <v>5604560.9197436012</v>
      </c>
      <c r="BW221" s="217">
        <v>10472529.171790499</v>
      </c>
      <c r="BX221" s="217">
        <v>8258539.8835360603</v>
      </c>
      <c r="BY221" s="217">
        <v>2213989.2882544389</v>
      </c>
      <c r="BZ221" s="214">
        <v>0</v>
      </c>
      <c r="CA221" s="214">
        <v>0</v>
      </c>
      <c r="CB221" s="214">
        <v>0</v>
      </c>
      <c r="CC221" s="214">
        <v>65755996.304617099</v>
      </c>
      <c r="CD221" s="214">
        <v>36548144.554387897</v>
      </c>
      <c r="CE221" s="214">
        <v>29207851.750229202</v>
      </c>
      <c r="CF221" s="214">
        <v>12558377.9235988</v>
      </c>
      <c r="CG221" s="214">
        <v>9756097.4637269992</v>
      </c>
      <c r="CH221" s="214">
        <v>2802280.4598718006</v>
      </c>
      <c r="CI221" s="219">
        <v>1118897267.3221502</v>
      </c>
      <c r="CJ221" s="219">
        <v>801051175.88969839</v>
      </c>
      <c r="CK221" s="219">
        <v>317846091.43245202</v>
      </c>
      <c r="CM221" s="221">
        <v>0</v>
      </c>
      <c r="CP221" s="219">
        <v>2983478.5287232599</v>
      </c>
      <c r="CQ221" s="219">
        <v>2761869.5164422798</v>
      </c>
      <c r="CR221" s="219">
        <v>221609.01228098013</v>
      </c>
      <c r="CT221" s="219">
        <v>1002010129.5462229</v>
      </c>
      <c r="CU221" s="219">
        <v>724214329.54415107</v>
      </c>
      <c r="CV221" s="219">
        <v>277795800.00207198</v>
      </c>
      <c r="CX221" s="221">
        <v>2890119588.96</v>
      </c>
      <c r="CY221" s="33">
        <v>0</v>
      </c>
      <c r="CZ221" s="33">
        <v>0</v>
      </c>
      <c r="DA221" s="33">
        <v>0</v>
      </c>
      <c r="DB221" s="33">
        <v>0</v>
      </c>
      <c r="DC221" s="33">
        <v>0</v>
      </c>
      <c r="DD221" s="33">
        <v>0</v>
      </c>
      <c r="DE221" s="33">
        <v>0</v>
      </c>
    </row>
    <row r="222" spans="1:109" x14ac:dyDescent="0.35">
      <c r="A222">
        <v>2042</v>
      </c>
      <c r="B222" s="1">
        <v>51897</v>
      </c>
      <c r="C222" s="213">
        <v>625828358.95229697</v>
      </c>
      <c r="D222" s="214">
        <v>481156573.56316203</v>
      </c>
      <c r="E222" s="214">
        <v>144671785.38913494</v>
      </c>
      <c r="F222" s="191">
        <v>378681827.16505802</v>
      </c>
      <c r="G222" s="191">
        <v>247280978.297728</v>
      </c>
      <c r="H222" s="191">
        <v>131400848.86733001</v>
      </c>
      <c r="I222" s="214">
        <v>0</v>
      </c>
      <c r="J222" s="214">
        <v>0</v>
      </c>
      <c r="K222" s="214">
        <v>0</v>
      </c>
      <c r="L222" s="215">
        <v>0</v>
      </c>
      <c r="M222" s="215">
        <v>0</v>
      </c>
      <c r="N222" s="215">
        <v>0</v>
      </c>
      <c r="O222" s="193">
        <v>2983520.7960301498</v>
      </c>
      <c r="P222" s="193">
        <v>2761869.5164422798</v>
      </c>
      <c r="Q222" s="193">
        <v>221651.27958787</v>
      </c>
      <c r="R222" s="216">
        <v>0</v>
      </c>
      <c r="S222" s="216">
        <v>0</v>
      </c>
      <c r="T222" s="216">
        <v>0</v>
      </c>
      <c r="U222" s="217">
        <v>0</v>
      </c>
      <c r="V222" s="217">
        <v>0</v>
      </c>
      <c r="W222" s="217">
        <v>0</v>
      </c>
      <c r="X222" s="214">
        <v>0</v>
      </c>
      <c r="Y222" s="214">
        <v>0</v>
      </c>
      <c r="Z222" s="214">
        <v>0</v>
      </c>
      <c r="AA222" s="218">
        <v>0</v>
      </c>
      <c r="AB222" s="218">
        <v>0</v>
      </c>
      <c r="AC222" s="218">
        <v>0</v>
      </c>
      <c r="AD222" s="193">
        <v>0</v>
      </c>
      <c r="AE222" s="193">
        <v>0</v>
      </c>
      <c r="AF222" s="193">
        <v>0</v>
      </c>
      <c r="AG222" s="214">
        <v>0</v>
      </c>
      <c r="AH222" s="214">
        <v>0</v>
      </c>
      <c r="AI222" s="214">
        <v>0</v>
      </c>
      <c r="AJ222" s="191">
        <v>0</v>
      </c>
      <c r="AK222" s="191">
        <v>0</v>
      </c>
      <c r="AL222" s="191">
        <v>0</v>
      </c>
      <c r="AM222" s="215">
        <v>0</v>
      </c>
      <c r="AN222" s="215">
        <v>0</v>
      </c>
      <c r="AO222" s="215">
        <v>0</v>
      </c>
      <c r="AP222" s="193">
        <v>0</v>
      </c>
      <c r="AQ222" s="193">
        <v>0</v>
      </c>
      <c r="AR222" s="193">
        <v>0</v>
      </c>
      <c r="AS222" s="216">
        <v>0</v>
      </c>
      <c r="AT222" s="216">
        <v>0</v>
      </c>
      <c r="AU222" s="216">
        <v>0</v>
      </c>
      <c r="AV222" s="217">
        <v>0</v>
      </c>
      <c r="AW222" s="217">
        <v>0</v>
      </c>
      <c r="AX222" s="217">
        <v>0</v>
      </c>
      <c r="AY222" s="214">
        <v>0</v>
      </c>
      <c r="AZ222" s="214">
        <v>0</v>
      </c>
      <c r="BA222" s="214">
        <v>0</v>
      </c>
      <c r="BB222" s="218">
        <v>0</v>
      </c>
      <c r="BC222" s="218">
        <v>0</v>
      </c>
      <c r="BD222" s="218">
        <v>0</v>
      </c>
      <c r="BE222" s="214">
        <v>0</v>
      </c>
      <c r="BF222" s="214">
        <v>0</v>
      </c>
      <c r="BG222" s="214">
        <v>0</v>
      </c>
      <c r="BH222" s="191">
        <v>0</v>
      </c>
      <c r="BI222" s="191">
        <v>0</v>
      </c>
      <c r="BJ222" s="191">
        <v>0</v>
      </c>
      <c r="BK222" s="215">
        <v>0</v>
      </c>
      <c r="BL222" s="215">
        <v>0</v>
      </c>
      <c r="BM222" s="215">
        <v>0</v>
      </c>
      <c r="BN222" s="193">
        <v>0</v>
      </c>
      <c r="BO222" s="193">
        <v>0</v>
      </c>
      <c r="BP222" s="193">
        <v>0</v>
      </c>
      <c r="BQ222" s="219">
        <v>1007493706.9133852</v>
      </c>
      <c r="BR222" s="219">
        <v>731199421.37733233</v>
      </c>
      <c r="BS222" s="219">
        <v>276294285.53605282</v>
      </c>
      <c r="BT222" s="216">
        <v>0</v>
      </c>
      <c r="BU222" s="216">
        <v>0</v>
      </c>
      <c r="BV222" s="216">
        <v>0</v>
      </c>
      <c r="BW222" s="217">
        <v>0</v>
      </c>
      <c r="BX222" s="217">
        <v>0</v>
      </c>
      <c r="BY222" s="217">
        <v>0</v>
      </c>
      <c r="BZ222" s="214">
        <v>0</v>
      </c>
      <c r="CA222" s="214">
        <v>0</v>
      </c>
      <c r="CB222" s="214">
        <v>0</v>
      </c>
      <c r="CC222" s="214">
        <v>0</v>
      </c>
      <c r="CD222" s="214">
        <v>0</v>
      </c>
      <c r="CE222" s="214">
        <v>0</v>
      </c>
      <c r="CF222" s="214">
        <v>0</v>
      </c>
      <c r="CG222" s="214">
        <v>0</v>
      </c>
      <c r="CH222" s="214">
        <v>0</v>
      </c>
      <c r="CI222" s="219">
        <v>1007493706.9133852</v>
      </c>
      <c r="CJ222" s="219">
        <v>731199421.37733233</v>
      </c>
      <c r="CK222" s="219">
        <v>276294285.53605282</v>
      </c>
      <c r="CM222" s="221">
        <v>0</v>
      </c>
      <c r="CP222" s="219">
        <v>2983520.7960301498</v>
      </c>
      <c r="CQ222" s="219">
        <v>2761869.5164422798</v>
      </c>
      <c r="CR222" s="219">
        <v>221651.27958787</v>
      </c>
      <c r="CT222" s="219">
        <v>1004510186.117355</v>
      </c>
      <c r="CU222" s="219">
        <v>728437551.86089003</v>
      </c>
      <c r="CV222" s="219">
        <v>276072634.25646496</v>
      </c>
      <c r="CX222" s="221">
        <v>2819568585.2600002</v>
      </c>
      <c r="CY222" s="33">
        <v>0</v>
      </c>
      <c r="CZ222" s="33">
        <v>0</v>
      </c>
      <c r="DA222" s="33">
        <v>0</v>
      </c>
      <c r="DB222" s="33">
        <v>0</v>
      </c>
      <c r="DC222" s="33">
        <v>0</v>
      </c>
      <c r="DD222" s="33">
        <v>0</v>
      </c>
      <c r="DE222" s="33">
        <v>0</v>
      </c>
    </row>
    <row r="223" spans="1:109" x14ac:dyDescent="0.35">
      <c r="A223">
        <v>2042</v>
      </c>
      <c r="B223" s="1">
        <v>51925</v>
      </c>
      <c r="C223" s="213">
        <v>627561450.17284</v>
      </c>
      <c r="D223" s="214">
        <v>483950916.02575201</v>
      </c>
      <c r="E223" s="214">
        <v>143610534.14708799</v>
      </c>
      <c r="F223" s="191">
        <v>379591637.39577103</v>
      </c>
      <c r="G223" s="191">
        <v>248692670.933312</v>
      </c>
      <c r="H223" s="191">
        <v>130898966.46245903</v>
      </c>
      <c r="I223" s="214">
        <v>0</v>
      </c>
      <c r="J223" s="214">
        <v>0</v>
      </c>
      <c r="K223" s="214">
        <v>0</v>
      </c>
      <c r="L223" s="215">
        <v>0</v>
      </c>
      <c r="M223" s="215">
        <v>0</v>
      </c>
      <c r="N223" s="215">
        <v>0</v>
      </c>
      <c r="O223" s="193">
        <v>3002106.26088219</v>
      </c>
      <c r="P223" s="193">
        <v>2761869.5164422798</v>
      </c>
      <c r="Q223" s="193">
        <v>240236.74443991017</v>
      </c>
      <c r="R223" s="216">
        <v>0</v>
      </c>
      <c r="S223" s="216">
        <v>0</v>
      </c>
      <c r="T223" s="216">
        <v>0</v>
      </c>
      <c r="U223" s="217">
        <v>0</v>
      </c>
      <c r="V223" s="217">
        <v>0</v>
      </c>
      <c r="W223" s="217">
        <v>0</v>
      </c>
      <c r="X223" s="214">
        <v>0</v>
      </c>
      <c r="Y223" s="214">
        <v>0</v>
      </c>
      <c r="Z223" s="214">
        <v>0</v>
      </c>
      <c r="AA223" s="218">
        <v>0</v>
      </c>
      <c r="AB223" s="218">
        <v>0</v>
      </c>
      <c r="AC223" s="218">
        <v>0</v>
      </c>
      <c r="AD223" s="193">
        <v>0</v>
      </c>
      <c r="AE223" s="193">
        <v>0</v>
      </c>
      <c r="AF223" s="193">
        <v>0</v>
      </c>
      <c r="AG223" s="214">
        <v>0</v>
      </c>
      <c r="AH223" s="214">
        <v>0</v>
      </c>
      <c r="AI223" s="214">
        <v>0</v>
      </c>
      <c r="AJ223" s="191">
        <v>0</v>
      </c>
      <c r="AK223" s="191">
        <v>0</v>
      </c>
      <c r="AL223" s="191">
        <v>0</v>
      </c>
      <c r="AM223" s="215">
        <v>0</v>
      </c>
      <c r="AN223" s="215">
        <v>0</v>
      </c>
      <c r="AO223" s="215">
        <v>0</v>
      </c>
      <c r="AP223" s="193">
        <v>0</v>
      </c>
      <c r="AQ223" s="193">
        <v>0</v>
      </c>
      <c r="AR223" s="193">
        <v>0</v>
      </c>
      <c r="AS223" s="216">
        <v>0</v>
      </c>
      <c r="AT223" s="216">
        <v>0</v>
      </c>
      <c r="AU223" s="216">
        <v>0</v>
      </c>
      <c r="AV223" s="217">
        <v>0</v>
      </c>
      <c r="AW223" s="217">
        <v>0</v>
      </c>
      <c r="AX223" s="217">
        <v>0</v>
      </c>
      <c r="AY223" s="214">
        <v>0</v>
      </c>
      <c r="AZ223" s="214">
        <v>0</v>
      </c>
      <c r="BA223" s="214">
        <v>0</v>
      </c>
      <c r="BB223" s="218">
        <v>0</v>
      </c>
      <c r="BC223" s="218">
        <v>0</v>
      </c>
      <c r="BD223" s="218">
        <v>0</v>
      </c>
      <c r="BE223" s="214">
        <v>0</v>
      </c>
      <c r="BF223" s="214">
        <v>0</v>
      </c>
      <c r="BG223" s="214">
        <v>0</v>
      </c>
      <c r="BH223" s="191">
        <v>0</v>
      </c>
      <c r="BI223" s="191">
        <v>0</v>
      </c>
      <c r="BJ223" s="191">
        <v>0</v>
      </c>
      <c r="BK223" s="215">
        <v>0</v>
      </c>
      <c r="BL223" s="215">
        <v>0</v>
      </c>
      <c r="BM223" s="215">
        <v>0</v>
      </c>
      <c r="BN223" s="193">
        <v>90832231.618113101</v>
      </c>
      <c r="BO223" s="193">
        <v>72886467.702000007</v>
      </c>
      <c r="BP223" s="193">
        <v>17945763.916113093</v>
      </c>
      <c r="BQ223" s="219">
        <v>1100987425.4476063</v>
      </c>
      <c r="BR223" s="219">
        <v>808291924.17750633</v>
      </c>
      <c r="BS223" s="219">
        <v>292695501.2701</v>
      </c>
      <c r="BT223" s="216">
        <v>0</v>
      </c>
      <c r="BU223" s="216">
        <v>0</v>
      </c>
      <c r="BV223" s="216">
        <v>0</v>
      </c>
      <c r="BW223" s="217">
        <v>0</v>
      </c>
      <c r="BX223" s="217">
        <v>0</v>
      </c>
      <c r="BY223" s="217">
        <v>0</v>
      </c>
      <c r="BZ223" s="214">
        <v>0</v>
      </c>
      <c r="CA223" s="214">
        <v>0</v>
      </c>
      <c r="CB223" s="214">
        <v>0</v>
      </c>
      <c r="CC223" s="214">
        <v>0</v>
      </c>
      <c r="CD223" s="214">
        <v>0</v>
      </c>
      <c r="CE223" s="214">
        <v>0</v>
      </c>
      <c r="CF223" s="214">
        <v>0</v>
      </c>
      <c r="CG223" s="214">
        <v>0</v>
      </c>
      <c r="CH223" s="214">
        <v>0</v>
      </c>
      <c r="CI223" s="219">
        <v>1100987425.4476063</v>
      </c>
      <c r="CJ223" s="219">
        <v>808291924.17750633</v>
      </c>
      <c r="CK223" s="219">
        <v>292695501.2701</v>
      </c>
      <c r="CM223" s="221">
        <v>0</v>
      </c>
      <c r="CP223" s="219">
        <v>3002106.26088219</v>
      </c>
      <c r="CQ223" s="219">
        <v>2761869.5164422798</v>
      </c>
      <c r="CR223" s="219">
        <v>240236.74443991017</v>
      </c>
      <c r="CT223" s="219">
        <v>1097985319.1867242</v>
      </c>
      <c r="CU223" s="219">
        <v>805530054.66106403</v>
      </c>
      <c r="CV223" s="219">
        <v>292455264.5256601</v>
      </c>
      <c r="CX223" s="221">
        <v>2823006534.3699999</v>
      </c>
      <c r="CY223" s="33">
        <v>0</v>
      </c>
      <c r="CZ223" s="33">
        <v>0</v>
      </c>
      <c r="DA223" s="33">
        <v>0</v>
      </c>
      <c r="DB223" s="33">
        <v>0</v>
      </c>
      <c r="DC223" s="33">
        <v>0</v>
      </c>
      <c r="DD223" s="33">
        <v>0</v>
      </c>
      <c r="DE223" s="33">
        <v>0</v>
      </c>
    </row>
    <row r="224" spans="1:109" x14ac:dyDescent="0.35">
      <c r="A224">
        <v>2042</v>
      </c>
      <c r="B224" s="1">
        <v>51956</v>
      </c>
      <c r="C224" s="213">
        <v>628941799.48830497</v>
      </c>
      <c r="D224" s="214">
        <v>486761486.781358</v>
      </c>
      <c r="E224" s="214">
        <v>142180312.70694697</v>
      </c>
      <c r="F224" s="191">
        <v>380503395.09790498</v>
      </c>
      <c r="G224" s="191">
        <v>250112261.843207</v>
      </c>
      <c r="H224" s="191">
        <v>130391133.25469798</v>
      </c>
      <c r="I224" s="214">
        <v>0</v>
      </c>
      <c r="J224" s="214">
        <v>0</v>
      </c>
      <c r="K224" s="214">
        <v>0</v>
      </c>
      <c r="L224" s="215">
        <v>0</v>
      </c>
      <c r="M224" s="215">
        <v>0</v>
      </c>
      <c r="N224" s="215">
        <v>0</v>
      </c>
      <c r="O224" s="193">
        <v>2926461.96354528</v>
      </c>
      <c r="P224" s="193">
        <v>2761869.5164422798</v>
      </c>
      <c r="Q224" s="193">
        <v>164592.44710300025</v>
      </c>
      <c r="R224" s="216">
        <v>0</v>
      </c>
      <c r="S224" s="216">
        <v>0</v>
      </c>
      <c r="T224" s="216">
        <v>0</v>
      </c>
      <c r="U224" s="217">
        <v>0</v>
      </c>
      <c r="V224" s="217">
        <v>0</v>
      </c>
      <c r="W224" s="217">
        <v>0</v>
      </c>
      <c r="X224" s="214">
        <v>0</v>
      </c>
      <c r="Y224" s="214">
        <v>0</v>
      </c>
      <c r="Z224" s="214">
        <v>0</v>
      </c>
      <c r="AA224" s="218">
        <v>0</v>
      </c>
      <c r="AB224" s="218">
        <v>0</v>
      </c>
      <c r="AC224" s="218">
        <v>0</v>
      </c>
      <c r="AD224" s="193">
        <v>37335133.984007701</v>
      </c>
      <c r="AE224" s="193">
        <v>34728351.158946797</v>
      </c>
      <c r="AF224" s="193">
        <v>2606782.825060904</v>
      </c>
      <c r="AG224" s="214">
        <v>0</v>
      </c>
      <c r="AH224" s="214">
        <v>0</v>
      </c>
      <c r="AI224" s="214">
        <v>0</v>
      </c>
      <c r="AJ224" s="191">
        <v>0</v>
      </c>
      <c r="AK224" s="191">
        <v>0</v>
      </c>
      <c r="AL224" s="191">
        <v>0</v>
      </c>
      <c r="AM224" s="215">
        <v>0</v>
      </c>
      <c r="AN224" s="215">
        <v>0</v>
      </c>
      <c r="AO224" s="215">
        <v>0</v>
      </c>
      <c r="AP224" s="193">
        <v>0</v>
      </c>
      <c r="AQ224" s="193">
        <v>0</v>
      </c>
      <c r="AR224" s="193">
        <v>0</v>
      </c>
      <c r="AS224" s="216">
        <v>0</v>
      </c>
      <c r="AT224" s="216">
        <v>0</v>
      </c>
      <c r="AU224" s="216">
        <v>0</v>
      </c>
      <c r="AV224" s="217">
        <v>0</v>
      </c>
      <c r="AW224" s="217">
        <v>0</v>
      </c>
      <c r="AX224" s="217">
        <v>0</v>
      </c>
      <c r="AY224" s="214">
        <v>0</v>
      </c>
      <c r="AZ224" s="214">
        <v>0</v>
      </c>
      <c r="BA224" s="214">
        <v>0</v>
      </c>
      <c r="BB224" s="218">
        <v>0</v>
      </c>
      <c r="BC224" s="218">
        <v>0</v>
      </c>
      <c r="BD224" s="218">
        <v>0</v>
      </c>
      <c r="BE224" s="214">
        <v>0</v>
      </c>
      <c r="BF224" s="214">
        <v>0</v>
      </c>
      <c r="BG224" s="214">
        <v>0</v>
      </c>
      <c r="BH224" s="191">
        <v>0</v>
      </c>
      <c r="BI224" s="191">
        <v>0</v>
      </c>
      <c r="BJ224" s="191">
        <v>0</v>
      </c>
      <c r="BK224" s="215">
        <v>0</v>
      </c>
      <c r="BL224" s="215">
        <v>0</v>
      </c>
      <c r="BM224" s="215">
        <v>0</v>
      </c>
      <c r="BN224" s="193">
        <v>0</v>
      </c>
      <c r="BO224" s="193">
        <v>0</v>
      </c>
      <c r="BP224" s="193">
        <v>0</v>
      </c>
      <c r="BQ224" s="219">
        <v>1049706790.5337631</v>
      </c>
      <c r="BR224" s="219">
        <v>774363969.29995406</v>
      </c>
      <c r="BS224" s="219">
        <v>275342821.23380888</v>
      </c>
      <c r="BT224" s="216">
        <v>0</v>
      </c>
      <c r="BU224" s="216">
        <v>0</v>
      </c>
      <c r="BV224" s="216">
        <v>0</v>
      </c>
      <c r="BW224" s="217">
        <v>0</v>
      </c>
      <c r="BX224" s="217">
        <v>0</v>
      </c>
      <c r="BY224" s="217">
        <v>0</v>
      </c>
      <c r="BZ224" s="214">
        <v>0</v>
      </c>
      <c r="CA224" s="214">
        <v>0</v>
      </c>
      <c r="CB224" s="214">
        <v>0</v>
      </c>
      <c r="CC224" s="214">
        <v>0</v>
      </c>
      <c r="CD224" s="214">
        <v>0</v>
      </c>
      <c r="CE224" s="214">
        <v>0</v>
      </c>
      <c r="CF224" s="214">
        <v>0</v>
      </c>
      <c r="CG224" s="214">
        <v>0</v>
      </c>
      <c r="CH224" s="214">
        <v>0</v>
      </c>
      <c r="CI224" s="219">
        <v>1049706790.5337631</v>
      </c>
      <c r="CJ224" s="219">
        <v>774363969.29995406</v>
      </c>
      <c r="CK224" s="219">
        <v>275342821.23380888</v>
      </c>
      <c r="CM224" s="221">
        <v>0</v>
      </c>
      <c r="CP224" s="219">
        <v>40261595.947552979</v>
      </c>
      <c r="CQ224" s="219">
        <v>37490220.675389074</v>
      </c>
      <c r="CR224" s="219">
        <v>2771375.2721639043</v>
      </c>
      <c r="CT224" s="219">
        <v>1009445194.58621</v>
      </c>
      <c r="CU224" s="219">
        <v>736873748.62456501</v>
      </c>
      <c r="CV224" s="219">
        <v>272571445.96164495</v>
      </c>
      <c r="CX224" s="221">
        <v>2753562207.6999998</v>
      </c>
      <c r="CY224" s="33">
        <v>0</v>
      </c>
      <c r="CZ224" s="33">
        <v>0</v>
      </c>
      <c r="DA224" s="33">
        <v>0</v>
      </c>
      <c r="DB224" s="33">
        <v>0</v>
      </c>
      <c r="DC224" s="33">
        <v>0</v>
      </c>
      <c r="DD224" s="33">
        <v>0</v>
      </c>
      <c r="DE224" s="33">
        <v>0</v>
      </c>
    </row>
    <row r="225" spans="1:109" x14ac:dyDescent="0.35">
      <c r="A225">
        <v>2042</v>
      </c>
      <c r="B225" s="1">
        <v>51986</v>
      </c>
      <c r="C225" s="213">
        <v>630699050.71906102</v>
      </c>
      <c r="D225" s="214">
        <v>489588380.07639402</v>
      </c>
      <c r="E225" s="214">
        <v>141110670.642667</v>
      </c>
      <c r="F225" s="191">
        <v>381543546.47601402</v>
      </c>
      <c r="G225" s="191">
        <v>251666238.251816</v>
      </c>
      <c r="H225" s="191">
        <v>129877308.22419801</v>
      </c>
      <c r="I225" s="214">
        <v>0</v>
      </c>
      <c r="J225" s="214">
        <v>0</v>
      </c>
      <c r="K225" s="214">
        <v>0</v>
      </c>
      <c r="L225" s="215">
        <v>0</v>
      </c>
      <c r="M225" s="215">
        <v>0</v>
      </c>
      <c r="N225" s="215">
        <v>0</v>
      </c>
      <c r="O225" s="193">
        <v>2930202.88816784</v>
      </c>
      <c r="P225" s="193">
        <v>2761869.5164422798</v>
      </c>
      <c r="Q225" s="193">
        <v>168333.37172556017</v>
      </c>
      <c r="R225" s="216">
        <v>0</v>
      </c>
      <c r="S225" s="216">
        <v>0</v>
      </c>
      <c r="T225" s="216">
        <v>0</v>
      </c>
      <c r="U225" s="217">
        <v>0</v>
      </c>
      <c r="V225" s="217">
        <v>0</v>
      </c>
      <c r="W225" s="217">
        <v>0</v>
      </c>
      <c r="X225" s="214">
        <v>0</v>
      </c>
      <c r="Y225" s="214">
        <v>0</v>
      </c>
      <c r="Z225" s="214">
        <v>0</v>
      </c>
      <c r="AA225" s="218">
        <v>0</v>
      </c>
      <c r="AB225" s="218">
        <v>0</v>
      </c>
      <c r="AC225" s="218">
        <v>0</v>
      </c>
      <c r="AD225" s="193">
        <v>0</v>
      </c>
      <c r="AE225" s="193">
        <v>0</v>
      </c>
      <c r="AF225" s="193">
        <v>0</v>
      </c>
      <c r="AG225" s="214">
        <v>0</v>
      </c>
      <c r="AH225" s="214">
        <v>0</v>
      </c>
      <c r="AI225" s="214">
        <v>0</v>
      </c>
      <c r="AJ225" s="191">
        <v>0</v>
      </c>
      <c r="AK225" s="191">
        <v>0</v>
      </c>
      <c r="AL225" s="191">
        <v>0</v>
      </c>
      <c r="AM225" s="215">
        <v>0</v>
      </c>
      <c r="AN225" s="215">
        <v>0</v>
      </c>
      <c r="AO225" s="215">
        <v>0</v>
      </c>
      <c r="AP225" s="193">
        <v>0</v>
      </c>
      <c r="AQ225" s="193">
        <v>0</v>
      </c>
      <c r="AR225" s="193">
        <v>0</v>
      </c>
      <c r="AS225" s="216">
        <v>0</v>
      </c>
      <c r="AT225" s="216">
        <v>0</v>
      </c>
      <c r="AU225" s="216">
        <v>0</v>
      </c>
      <c r="AV225" s="217">
        <v>0</v>
      </c>
      <c r="AW225" s="217">
        <v>0</v>
      </c>
      <c r="AX225" s="217">
        <v>0</v>
      </c>
      <c r="AY225" s="214">
        <v>0</v>
      </c>
      <c r="AZ225" s="214">
        <v>0</v>
      </c>
      <c r="BA225" s="214">
        <v>0</v>
      </c>
      <c r="BB225" s="218">
        <v>11297413.0810284</v>
      </c>
      <c r="BC225" s="218">
        <v>9803767.6811235007</v>
      </c>
      <c r="BD225" s="218">
        <v>1493645.3999048993</v>
      </c>
      <c r="BE225" s="214">
        <v>0</v>
      </c>
      <c r="BF225" s="214">
        <v>0</v>
      </c>
      <c r="BG225" s="214">
        <v>0</v>
      </c>
      <c r="BH225" s="191">
        <v>0</v>
      </c>
      <c r="BI225" s="191">
        <v>0</v>
      </c>
      <c r="BJ225" s="191">
        <v>0</v>
      </c>
      <c r="BK225" s="215">
        <v>0</v>
      </c>
      <c r="BL225" s="215">
        <v>0</v>
      </c>
      <c r="BM225" s="215">
        <v>0</v>
      </c>
      <c r="BN225" s="193">
        <v>0</v>
      </c>
      <c r="BO225" s="193">
        <v>0</v>
      </c>
      <c r="BP225" s="193">
        <v>0</v>
      </c>
      <c r="BQ225" s="219">
        <v>1026470213.1642712</v>
      </c>
      <c r="BR225" s="219">
        <v>753820255.52577579</v>
      </c>
      <c r="BS225" s="219">
        <v>272649957.6384955</v>
      </c>
      <c r="BT225" s="216">
        <v>0</v>
      </c>
      <c r="BU225" s="216">
        <v>0</v>
      </c>
      <c r="BV225" s="216">
        <v>0</v>
      </c>
      <c r="BW225" s="217">
        <v>0</v>
      </c>
      <c r="BX225" s="217">
        <v>0</v>
      </c>
      <c r="BY225" s="217">
        <v>0</v>
      </c>
      <c r="BZ225" s="214">
        <v>0</v>
      </c>
      <c r="CA225" s="214">
        <v>0</v>
      </c>
      <c r="CB225" s="214">
        <v>0</v>
      </c>
      <c r="CC225" s="214">
        <v>0</v>
      </c>
      <c r="CD225" s="214">
        <v>0</v>
      </c>
      <c r="CE225" s="214">
        <v>0</v>
      </c>
      <c r="CF225" s="214">
        <v>0</v>
      </c>
      <c r="CG225" s="214">
        <v>0</v>
      </c>
      <c r="CH225" s="214">
        <v>0</v>
      </c>
      <c r="CI225" s="219">
        <v>1026470213.1642712</v>
      </c>
      <c r="CJ225" s="219">
        <v>753820255.52577579</v>
      </c>
      <c r="CK225" s="219">
        <v>272649957.6384955</v>
      </c>
      <c r="CM225" s="221">
        <v>0</v>
      </c>
      <c r="CP225" s="219">
        <v>2930202.88816784</v>
      </c>
      <c r="CQ225" s="219">
        <v>2761869.5164422798</v>
      </c>
      <c r="CR225" s="219">
        <v>168333.37172556017</v>
      </c>
      <c r="CT225" s="219">
        <v>1023540010.2761034</v>
      </c>
      <c r="CU225" s="219">
        <v>751058386.00933349</v>
      </c>
      <c r="CV225" s="219">
        <v>272481624.26676995</v>
      </c>
      <c r="CX225" s="221">
        <v>2756919674.0500002</v>
      </c>
      <c r="CY225" s="33">
        <v>0</v>
      </c>
      <c r="CZ225" s="33">
        <v>0</v>
      </c>
      <c r="DA225" s="33">
        <v>0</v>
      </c>
      <c r="DB225" s="33">
        <v>0</v>
      </c>
      <c r="DC225" s="33">
        <v>0</v>
      </c>
      <c r="DD225" s="33">
        <v>0</v>
      </c>
      <c r="DE225" s="33">
        <v>0</v>
      </c>
    </row>
    <row r="226" spans="1:109" x14ac:dyDescent="0.35">
      <c r="A226">
        <v>2042</v>
      </c>
      <c r="B226" s="1">
        <v>52017</v>
      </c>
      <c r="C226" s="213">
        <v>632070888.67727804</v>
      </c>
      <c r="D226" s="214">
        <v>492431690.70509398</v>
      </c>
      <c r="E226" s="214">
        <v>139639197.97218406</v>
      </c>
      <c r="F226" s="191">
        <v>382460850.54341203</v>
      </c>
      <c r="G226" s="191">
        <v>253103822.95664901</v>
      </c>
      <c r="H226" s="191">
        <v>129357027.58676302</v>
      </c>
      <c r="I226" s="214">
        <v>0</v>
      </c>
      <c r="J226" s="214">
        <v>0</v>
      </c>
      <c r="K226" s="214">
        <v>0</v>
      </c>
      <c r="L226" s="215">
        <v>0</v>
      </c>
      <c r="M226" s="215">
        <v>0</v>
      </c>
      <c r="N226" s="215">
        <v>0</v>
      </c>
      <c r="O226" s="193">
        <v>2920191.8590050498</v>
      </c>
      <c r="P226" s="193">
        <v>2761869.5164422798</v>
      </c>
      <c r="Q226" s="193">
        <v>158322.34256277001</v>
      </c>
      <c r="R226" s="216">
        <v>0</v>
      </c>
      <c r="S226" s="216">
        <v>0</v>
      </c>
      <c r="T226" s="216">
        <v>0</v>
      </c>
      <c r="U226" s="217">
        <v>0</v>
      </c>
      <c r="V226" s="217">
        <v>0</v>
      </c>
      <c r="W226" s="217">
        <v>0</v>
      </c>
      <c r="X226" s="214">
        <v>0</v>
      </c>
      <c r="Y226" s="214">
        <v>0</v>
      </c>
      <c r="Z226" s="214">
        <v>0</v>
      </c>
      <c r="AA226" s="218">
        <v>0</v>
      </c>
      <c r="AB226" s="218">
        <v>0</v>
      </c>
      <c r="AC226" s="218">
        <v>0</v>
      </c>
      <c r="AD226" s="193">
        <v>0</v>
      </c>
      <c r="AE226" s="193">
        <v>0</v>
      </c>
      <c r="AF226" s="193">
        <v>0</v>
      </c>
      <c r="AG226" s="214">
        <v>0</v>
      </c>
      <c r="AH226" s="214">
        <v>0</v>
      </c>
      <c r="AI226" s="214">
        <v>0</v>
      </c>
      <c r="AJ226" s="191">
        <v>0</v>
      </c>
      <c r="AK226" s="191">
        <v>0</v>
      </c>
      <c r="AL226" s="191">
        <v>0</v>
      </c>
      <c r="AM226" s="215">
        <v>0</v>
      </c>
      <c r="AN226" s="215">
        <v>0</v>
      </c>
      <c r="AO226" s="215">
        <v>0</v>
      </c>
      <c r="AP226" s="193">
        <v>0</v>
      </c>
      <c r="AQ226" s="193">
        <v>0</v>
      </c>
      <c r="AR226" s="193">
        <v>0</v>
      </c>
      <c r="AS226" s="216">
        <v>0</v>
      </c>
      <c r="AT226" s="216">
        <v>0</v>
      </c>
      <c r="AU226" s="216">
        <v>0</v>
      </c>
      <c r="AV226" s="217">
        <v>0</v>
      </c>
      <c r="AW226" s="217">
        <v>0</v>
      </c>
      <c r="AX226" s="217">
        <v>0</v>
      </c>
      <c r="AY226" s="214">
        <v>0</v>
      </c>
      <c r="AZ226" s="214">
        <v>0</v>
      </c>
      <c r="BA226" s="214">
        <v>0</v>
      </c>
      <c r="BB226" s="218">
        <v>0</v>
      </c>
      <c r="BC226" s="218">
        <v>0</v>
      </c>
      <c r="BD226" s="218">
        <v>0</v>
      </c>
      <c r="BE226" s="214">
        <v>0</v>
      </c>
      <c r="BF226" s="214">
        <v>0</v>
      </c>
      <c r="BG226" s="214">
        <v>0</v>
      </c>
      <c r="BH226" s="191">
        <v>0</v>
      </c>
      <c r="BI226" s="191">
        <v>0</v>
      </c>
      <c r="BJ226" s="191">
        <v>0</v>
      </c>
      <c r="BK226" s="215">
        <v>0</v>
      </c>
      <c r="BL226" s="215">
        <v>0</v>
      </c>
      <c r="BM226" s="215">
        <v>0</v>
      </c>
      <c r="BN226" s="193">
        <v>0</v>
      </c>
      <c r="BO226" s="193">
        <v>0</v>
      </c>
      <c r="BP226" s="193">
        <v>0</v>
      </c>
      <c r="BQ226" s="219">
        <v>1017451931.0796951</v>
      </c>
      <c r="BR226" s="219">
        <v>748297383.17818522</v>
      </c>
      <c r="BS226" s="219">
        <v>269154547.90150988</v>
      </c>
      <c r="BT226" s="216">
        <v>0</v>
      </c>
      <c r="BU226" s="216">
        <v>0</v>
      </c>
      <c r="BV226" s="216">
        <v>0</v>
      </c>
      <c r="BW226" s="217">
        <v>0</v>
      </c>
      <c r="BX226" s="217">
        <v>0</v>
      </c>
      <c r="BY226" s="217">
        <v>0</v>
      </c>
      <c r="BZ226" s="214">
        <v>0</v>
      </c>
      <c r="CA226" s="214">
        <v>0</v>
      </c>
      <c r="CB226" s="214">
        <v>0</v>
      </c>
      <c r="CC226" s="214">
        <v>0</v>
      </c>
      <c r="CD226" s="214">
        <v>0</v>
      </c>
      <c r="CE226" s="214">
        <v>0</v>
      </c>
      <c r="CF226" s="214">
        <v>0</v>
      </c>
      <c r="CG226" s="214">
        <v>0</v>
      </c>
      <c r="CH226" s="214">
        <v>0</v>
      </c>
      <c r="CI226" s="219">
        <v>1017451931.0796951</v>
      </c>
      <c r="CJ226" s="219">
        <v>748297383.17818522</v>
      </c>
      <c r="CK226" s="219">
        <v>269154547.90150988</v>
      </c>
      <c r="CM226" s="221">
        <v>0</v>
      </c>
      <c r="CP226" s="219">
        <v>2920191.8590050498</v>
      </c>
      <c r="CQ226" s="219">
        <v>2761869.5164422798</v>
      </c>
      <c r="CR226" s="219">
        <v>158322.34256277001</v>
      </c>
      <c r="CT226" s="219">
        <v>1014531739.22069</v>
      </c>
      <c r="CU226" s="219">
        <v>745535513.66174293</v>
      </c>
      <c r="CV226" s="219">
        <v>268996225.55894709</v>
      </c>
      <c r="CX226" s="221">
        <v>2750477466.5499997</v>
      </c>
      <c r="CY226" s="33">
        <v>0</v>
      </c>
      <c r="CZ226" s="33">
        <v>0</v>
      </c>
      <c r="DA226" s="33">
        <v>0</v>
      </c>
      <c r="DB226" s="33">
        <v>0</v>
      </c>
      <c r="DC226" s="33">
        <v>0</v>
      </c>
      <c r="DD226" s="33">
        <v>0</v>
      </c>
      <c r="DE226" s="33">
        <v>0</v>
      </c>
    </row>
    <row r="227" spans="1:109" x14ac:dyDescent="0.35">
      <c r="A227">
        <v>2042</v>
      </c>
      <c r="B227" s="1">
        <v>52047</v>
      </c>
      <c r="C227" s="213">
        <v>633837611.293836</v>
      </c>
      <c r="D227" s="214">
        <v>495291514.011913</v>
      </c>
      <c r="E227" s="214">
        <v>138546097.281923</v>
      </c>
      <c r="F227" s="191">
        <v>383422460.038836</v>
      </c>
      <c r="G227" s="191">
        <v>254591795.638302</v>
      </c>
      <c r="H227" s="191">
        <v>128830664.400534</v>
      </c>
      <c r="I227" s="214">
        <v>0</v>
      </c>
      <c r="J227" s="214">
        <v>0</v>
      </c>
      <c r="K227" s="214">
        <v>0</v>
      </c>
      <c r="L227" s="215">
        <v>0</v>
      </c>
      <c r="M227" s="215">
        <v>0</v>
      </c>
      <c r="N227" s="215">
        <v>0</v>
      </c>
      <c r="O227" s="193">
        <v>2913887.9559659702</v>
      </c>
      <c r="P227" s="193">
        <v>2761869.5164422798</v>
      </c>
      <c r="Q227" s="193">
        <v>152018.43952369038</v>
      </c>
      <c r="R227" s="216">
        <v>0</v>
      </c>
      <c r="S227" s="216">
        <v>0</v>
      </c>
      <c r="T227" s="216">
        <v>0</v>
      </c>
      <c r="U227" s="217">
        <v>0</v>
      </c>
      <c r="V227" s="217">
        <v>0</v>
      </c>
      <c r="W227" s="217">
        <v>0</v>
      </c>
      <c r="X227" s="214">
        <v>0</v>
      </c>
      <c r="Y227" s="214">
        <v>0</v>
      </c>
      <c r="Z227" s="214">
        <v>0</v>
      </c>
      <c r="AA227" s="218">
        <v>0</v>
      </c>
      <c r="AB227" s="218">
        <v>0</v>
      </c>
      <c r="AC227" s="218">
        <v>0</v>
      </c>
      <c r="AD227" s="193">
        <v>0</v>
      </c>
      <c r="AE227" s="193">
        <v>0</v>
      </c>
      <c r="AF227" s="193">
        <v>0</v>
      </c>
      <c r="AG227" s="214">
        <v>0</v>
      </c>
      <c r="AH227" s="214">
        <v>0</v>
      </c>
      <c r="AI227" s="214">
        <v>0</v>
      </c>
      <c r="AJ227" s="191">
        <v>0</v>
      </c>
      <c r="AK227" s="191">
        <v>0</v>
      </c>
      <c r="AL227" s="191">
        <v>0</v>
      </c>
      <c r="AM227" s="215">
        <v>0</v>
      </c>
      <c r="AN227" s="215">
        <v>0</v>
      </c>
      <c r="AO227" s="215">
        <v>0</v>
      </c>
      <c r="AP227" s="193">
        <v>0</v>
      </c>
      <c r="AQ227" s="193">
        <v>0</v>
      </c>
      <c r="AR227" s="193">
        <v>0</v>
      </c>
      <c r="AS227" s="216">
        <v>0</v>
      </c>
      <c r="AT227" s="216">
        <v>0</v>
      </c>
      <c r="AU227" s="216">
        <v>0</v>
      </c>
      <c r="AV227" s="217">
        <v>0</v>
      </c>
      <c r="AW227" s="217">
        <v>0</v>
      </c>
      <c r="AX227" s="217">
        <v>0</v>
      </c>
      <c r="AY227" s="214">
        <v>0</v>
      </c>
      <c r="AZ227" s="214">
        <v>0</v>
      </c>
      <c r="BA227" s="214">
        <v>0</v>
      </c>
      <c r="BB227" s="218">
        <v>0</v>
      </c>
      <c r="BC227" s="218">
        <v>0</v>
      </c>
      <c r="BD227" s="218">
        <v>0</v>
      </c>
      <c r="BE227" s="214">
        <v>0</v>
      </c>
      <c r="BF227" s="214">
        <v>0</v>
      </c>
      <c r="BG227" s="214">
        <v>0</v>
      </c>
      <c r="BH227" s="191">
        <v>0</v>
      </c>
      <c r="BI227" s="191">
        <v>0</v>
      </c>
      <c r="BJ227" s="191">
        <v>0</v>
      </c>
      <c r="BK227" s="215">
        <v>0</v>
      </c>
      <c r="BL227" s="215">
        <v>0</v>
      </c>
      <c r="BM227" s="215">
        <v>0</v>
      </c>
      <c r="BN227" s="193">
        <v>0</v>
      </c>
      <c r="BO227" s="193">
        <v>0</v>
      </c>
      <c r="BP227" s="193">
        <v>0</v>
      </c>
      <c r="BQ227" s="219">
        <v>1020173959.288638</v>
      </c>
      <c r="BR227" s="219">
        <v>752645179.16665733</v>
      </c>
      <c r="BS227" s="219">
        <v>267528780.1219807</v>
      </c>
      <c r="BT227" s="216">
        <v>24895895.399123602</v>
      </c>
      <c r="BU227" s="216">
        <v>19655380.132206</v>
      </c>
      <c r="BV227" s="216">
        <v>5240515.2669176012</v>
      </c>
      <c r="BW227" s="217">
        <v>10378759.9698513</v>
      </c>
      <c r="BX227" s="217">
        <v>8319143.0462541999</v>
      </c>
      <c r="BY227" s="217">
        <v>2059616.9235971002</v>
      </c>
      <c r="BZ227" s="214">
        <v>0</v>
      </c>
      <c r="CA227" s="214">
        <v>0</v>
      </c>
      <c r="CB227" s="214">
        <v>0</v>
      </c>
      <c r="CC227" s="214">
        <v>65264935.815324202</v>
      </c>
      <c r="CD227" s="214">
        <v>36816343.677079298</v>
      </c>
      <c r="CE227" s="214">
        <v>28448592.138244905</v>
      </c>
      <c r="CF227" s="214">
        <v>12447947.699561801</v>
      </c>
      <c r="CG227" s="214">
        <v>9827690.0661030002</v>
      </c>
      <c r="CH227" s="214">
        <v>2620257.6334588006</v>
      </c>
      <c r="CI227" s="219">
        <v>1133161498.1724989</v>
      </c>
      <c r="CJ227" s="219">
        <v>827263736.08829975</v>
      </c>
      <c r="CK227" s="219">
        <v>305897762.08419913</v>
      </c>
      <c r="CM227" s="221">
        <v>0</v>
      </c>
      <c r="CP227" s="219">
        <v>2913887.9559659702</v>
      </c>
      <c r="CQ227" s="219">
        <v>2761869.5164422798</v>
      </c>
      <c r="CR227" s="219">
        <v>152018.43952369038</v>
      </c>
      <c r="CT227" s="219">
        <v>1017260071.332672</v>
      </c>
      <c r="CU227" s="219">
        <v>749883309.65021503</v>
      </c>
      <c r="CV227" s="219">
        <v>267376761.682457</v>
      </c>
      <c r="CX227" s="221">
        <v>2753831171.5999999</v>
      </c>
      <c r="CY227" s="33">
        <v>0</v>
      </c>
      <c r="CZ227" s="33">
        <v>0</v>
      </c>
      <c r="DA227" s="33">
        <v>0</v>
      </c>
      <c r="DB227" s="33">
        <v>0</v>
      </c>
      <c r="DC227" s="33">
        <v>0</v>
      </c>
      <c r="DD227" s="33">
        <v>0</v>
      </c>
      <c r="DE227" s="33">
        <v>0</v>
      </c>
    </row>
    <row r="228" spans="1:109" x14ac:dyDescent="0.35">
      <c r="A228">
        <v>2042</v>
      </c>
      <c r="B228" s="1">
        <v>52078</v>
      </c>
      <c r="C228" s="213">
        <v>635215707.64750099</v>
      </c>
      <c r="D228" s="214">
        <v>498167945.89504701</v>
      </c>
      <c r="E228" s="214">
        <v>137047761.75245398</v>
      </c>
      <c r="F228" s="191">
        <v>384344226.36102998</v>
      </c>
      <c r="G228" s="191">
        <v>256046191.01998401</v>
      </c>
      <c r="H228" s="191">
        <v>128298035.34104598</v>
      </c>
      <c r="I228" s="214">
        <v>0</v>
      </c>
      <c r="J228" s="214">
        <v>0</v>
      </c>
      <c r="K228" s="214">
        <v>0</v>
      </c>
      <c r="L228" s="215">
        <v>0</v>
      </c>
      <c r="M228" s="215">
        <v>0</v>
      </c>
      <c r="N228" s="215">
        <v>0</v>
      </c>
      <c r="O228" s="193">
        <v>2884293.78678814</v>
      </c>
      <c r="P228" s="193">
        <v>2761869.5164422798</v>
      </c>
      <c r="Q228" s="193">
        <v>122424.27034586016</v>
      </c>
      <c r="R228" s="216">
        <v>0</v>
      </c>
      <c r="S228" s="216">
        <v>0</v>
      </c>
      <c r="T228" s="216">
        <v>0</v>
      </c>
      <c r="U228" s="217">
        <v>0</v>
      </c>
      <c r="V228" s="217">
        <v>0</v>
      </c>
      <c r="W228" s="217">
        <v>0</v>
      </c>
      <c r="X228" s="214">
        <v>0</v>
      </c>
      <c r="Y228" s="214">
        <v>0</v>
      </c>
      <c r="Z228" s="214">
        <v>0</v>
      </c>
      <c r="AA228" s="218">
        <v>0</v>
      </c>
      <c r="AB228" s="218">
        <v>0</v>
      </c>
      <c r="AC228" s="218">
        <v>0</v>
      </c>
      <c r="AD228" s="193">
        <v>0</v>
      </c>
      <c r="AE228" s="193">
        <v>0</v>
      </c>
      <c r="AF228" s="193">
        <v>0</v>
      </c>
      <c r="AG228" s="214">
        <v>0</v>
      </c>
      <c r="AH228" s="214">
        <v>0</v>
      </c>
      <c r="AI228" s="214">
        <v>0</v>
      </c>
      <c r="AJ228" s="191">
        <v>0</v>
      </c>
      <c r="AK228" s="191">
        <v>0</v>
      </c>
      <c r="AL228" s="191">
        <v>0</v>
      </c>
      <c r="AM228" s="215">
        <v>0</v>
      </c>
      <c r="AN228" s="215">
        <v>0</v>
      </c>
      <c r="AO228" s="215">
        <v>0</v>
      </c>
      <c r="AP228" s="193">
        <v>0</v>
      </c>
      <c r="AQ228" s="193">
        <v>0</v>
      </c>
      <c r="AR228" s="193">
        <v>0</v>
      </c>
      <c r="AS228" s="216">
        <v>0</v>
      </c>
      <c r="AT228" s="216">
        <v>0</v>
      </c>
      <c r="AU228" s="216">
        <v>0</v>
      </c>
      <c r="AV228" s="217">
        <v>0</v>
      </c>
      <c r="AW228" s="217">
        <v>0</v>
      </c>
      <c r="AX228" s="217">
        <v>0</v>
      </c>
      <c r="AY228" s="214">
        <v>0</v>
      </c>
      <c r="AZ228" s="214">
        <v>0</v>
      </c>
      <c r="BA228" s="214">
        <v>0</v>
      </c>
      <c r="BB228" s="218">
        <v>0</v>
      </c>
      <c r="BC228" s="218">
        <v>0</v>
      </c>
      <c r="BD228" s="218">
        <v>0</v>
      </c>
      <c r="BE228" s="214">
        <v>0</v>
      </c>
      <c r="BF228" s="214">
        <v>0</v>
      </c>
      <c r="BG228" s="214">
        <v>0</v>
      </c>
      <c r="BH228" s="191">
        <v>0</v>
      </c>
      <c r="BI228" s="191">
        <v>0</v>
      </c>
      <c r="BJ228" s="191">
        <v>0</v>
      </c>
      <c r="BK228" s="215">
        <v>0</v>
      </c>
      <c r="BL228" s="215">
        <v>0</v>
      </c>
      <c r="BM228" s="215">
        <v>0</v>
      </c>
      <c r="BN228" s="193">
        <v>0</v>
      </c>
      <c r="BO228" s="193">
        <v>0</v>
      </c>
      <c r="BP228" s="193">
        <v>0</v>
      </c>
      <c r="BQ228" s="219">
        <v>1022444227.7953191</v>
      </c>
      <c r="BR228" s="219">
        <v>756976006.43147326</v>
      </c>
      <c r="BS228" s="219">
        <v>265468221.36384583</v>
      </c>
      <c r="BT228" s="216">
        <v>0</v>
      </c>
      <c r="BU228" s="216">
        <v>0</v>
      </c>
      <c r="BV228" s="216">
        <v>0</v>
      </c>
      <c r="BW228" s="217">
        <v>0</v>
      </c>
      <c r="BX228" s="217">
        <v>0</v>
      </c>
      <c r="BY228" s="217">
        <v>0</v>
      </c>
      <c r="BZ228" s="214">
        <v>0</v>
      </c>
      <c r="CA228" s="214">
        <v>0</v>
      </c>
      <c r="CB228" s="214">
        <v>0</v>
      </c>
      <c r="CC228" s="214">
        <v>0</v>
      </c>
      <c r="CD228" s="214">
        <v>0</v>
      </c>
      <c r="CE228" s="214">
        <v>0</v>
      </c>
      <c r="CF228" s="214">
        <v>0</v>
      </c>
      <c r="CG228" s="214">
        <v>0</v>
      </c>
      <c r="CH228" s="214">
        <v>0</v>
      </c>
      <c r="CI228" s="219">
        <v>1022444227.7953191</v>
      </c>
      <c r="CJ228" s="219">
        <v>756976006.43147326</v>
      </c>
      <c r="CK228" s="219">
        <v>265468221.36384583</v>
      </c>
      <c r="CM228" s="221">
        <v>0</v>
      </c>
      <c r="CP228" s="219">
        <v>2884293.78678814</v>
      </c>
      <c r="CQ228" s="219">
        <v>2761869.5164422798</v>
      </c>
      <c r="CR228" s="219">
        <v>122424.27034586016</v>
      </c>
      <c r="CT228" s="219">
        <v>1019559934.008531</v>
      </c>
      <c r="CU228" s="219">
        <v>754214136.91503096</v>
      </c>
      <c r="CV228" s="219">
        <v>265345797.09349996</v>
      </c>
      <c r="CX228" s="221">
        <v>2682570409.02</v>
      </c>
      <c r="CY228" s="33">
        <v>0</v>
      </c>
      <c r="CZ228" s="33">
        <v>0</v>
      </c>
      <c r="DA228" s="33">
        <v>0</v>
      </c>
      <c r="DB228" s="33">
        <v>0</v>
      </c>
      <c r="DC228" s="33">
        <v>0</v>
      </c>
      <c r="DD228" s="33">
        <v>0</v>
      </c>
      <c r="DE228" s="33">
        <v>0</v>
      </c>
    </row>
    <row r="229" spans="1:109" x14ac:dyDescent="0.35">
      <c r="A229">
        <v>2042</v>
      </c>
      <c r="B229" s="1">
        <v>52109</v>
      </c>
      <c r="C229" s="213">
        <v>636794041.281811</v>
      </c>
      <c r="D229" s="214">
        <v>501061082.80978799</v>
      </c>
      <c r="E229" s="214">
        <v>135732958.47202301</v>
      </c>
      <c r="F229" s="191">
        <v>385310519.72426099</v>
      </c>
      <c r="G229" s="191">
        <v>257551282.517409</v>
      </c>
      <c r="H229" s="191">
        <v>127759237.20685199</v>
      </c>
      <c r="I229" s="214">
        <v>0</v>
      </c>
      <c r="J229" s="214">
        <v>0</v>
      </c>
      <c r="K229" s="214">
        <v>0</v>
      </c>
      <c r="L229" s="215">
        <v>0</v>
      </c>
      <c r="M229" s="215">
        <v>0</v>
      </c>
      <c r="N229" s="215">
        <v>0</v>
      </c>
      <c r="O229" s="193">
        <v>2876400.2653651601</v>
      </c>
      <c r="P229" s="193">
        <v>2761869.5164422798</v>
      </c>
      <c r="Q229" s="193">
        <v>114530.74892288027</v>
      </c>
      <c r="R229" s="216">
        <v>0</v>
      </c>
      <c r="S229" s="216">
        <v>0</v>
      </c>
      <c r="T229" s="216">
        <v>0</v>
      </c>
      <c r="U229" s="217">
        <v>0</v>
      </c>
      <c r="V229" s="217">
        <v>0</v>
      </c>
      <c r="W229" s="217">
        <v>0</v>
      </c>
      <c r="X229" s="214">
        <v>0</v>
      </c>
      <c r="Y229" s="214">
        <v>0</v>
      </c>
      <c r="Z229" s="214">
        <v>0</v>
      </c>
      <c r="AA229" s="218">
        <v>0</v>
      </c>
      <c r="AB229" s="218">
        <v>0</v>
      </c>
      <c r="AC229" s="218">
        <v>0</v>
      </c>
      <c r="AD229" s="193">
        <v>0</v>
      </c>
      <c r="AE229" s="193">
        <v>0</v>
      </c>
      <c r="AF229" s="193">
        <v>0</v>
      </c>
      <c r="AG229" s="214">
        <v>0</v>
      </c>
      <c r="AH229" s="214">
        <v>0</v>
      </c>
      <c r="AI229" s="214">
        <v>0</v>
      </c>
      <c r="AJ229" s="191">
        <v>0</v>
      </c>
      <c r="AK229" s="191">
        <v>0</v>
      </c>
      <c r="AL229" s="191">
        <v>0</v>
      </c>
      <c r="AM229" s="215">
        <v>0</v>
      </c>
      <c r="AN229" s="215">
        <v>0</v>
      </c>
      <c r="AO229" s="215">
        <v>0</v>
      </c>
      <c r="AP229" s="193">
        <v>0</v>
      </c>
      <c r="AQ229" s="193">
        <v>0</v>
      </c>
      <c r="AR229" s="193">
        <v>0</v>
      </c>
      <c r="AS229" s="216">
        <v>0</v>
      </c>
      <c r="AT229" s="216">
        <v>0</v>
      </c>
      <c r="AU229" s="216">
        <v>0</v>
      </c>
      <c r="AV229" s="217">
        <v>0</v>
      </c>
      <c r="AW229" s="217">
        <v>0</v>
      </c>
      <c r="AX229" s="217">
        <v>0</v>
      </c>
      <c r="AY229" s="214">
        <v>0</v>
      </c>
      <c r="AZ229" s="214">
        <v>0</v>
      </c>
      <c r="BA229" s="214">
        <v>0</v>
      </c>
      <c r="BB229" s="218">
        <v>0</v>
      </c>
      <c r="BC229" s="218">
        <v>0</v>
      </c>
      <c r="BD229" s="218">
        <v>0</v>
      </c>
      <c r="BE229" s="214">
        <v>0</v>
      </c>
      <c r="BF229" s="214">
        <v>0</v>
      </c>
      <c r="BG229" s="214">
        <v>0</v>
      </c>
      <c r="BH229" s="191">
        <v>0</v>
      </c>
      <c r="BI229" s="191">
        <v>0</v>
      </c>
      <c r="BJ229" s="191">
        <v>0</v>
      </c>
      <c r="BK229" s="215">
        <v>0</v>
      </c>
      <c r="BL229" s="215">
        <v>0</v>
      </c>
      <c r="BM229" s="215">
        <v>0</v>
      </c>
      <c r="BN229" s="193">
        <v>90384785.228880793</v>
      </c>
      <c r="BO229" s="193">
        <v>73421326.227155596</v>
      </c>
      <c r="BP229" s="193">
        <v>16963459.001725197</v>
      </c>
      <c r="BQ229" s="219">
        <v>1115365746.5003181</v>
      </c>
      <c r="BR229" s="219">
        <v>834795561.07079482</v>
      </c>
      <c r="BS229" s="219">
        <v>280570185.42952311</v>
      </c>
      <c r="BT229" s="216">
        <v>0</v>
      </c>
      <c r="BU229" s="216">
        <v>0</v>
      </c>
      <c r="BV229" s="216">
        <v>0</v>
      </c>
      <c r="BW229" s="217">
        <v>0</v>
      </c>
      <c r="BX229" s="217">
        <v>0</v>
      </c>
      <c r="BY229" s="217">
        <v>0</v>
      </c>
      <c r="BZ229" s="214">
        <v>0</v>
      </c>
      <c r="CA229" s="214">
        <v>0</v>
      </c>
      <c r="CB229" s="214">
        <v>0</v>
      </c>
      <c r="CC229" s="214">
        <v>0</v>
      </c>
      <c r="CD229" s="214">
        <v>0</v>
      </c>
      <c r="CE229" s="214">
        <v>0</v>
      </c>
      <c r="CF229" s="214">
        <v>0</v>
      </c>
      <c r="CG229" s="214">
        <v>0</v>
      </c>
      <c r="CH229" s="214">
        <v>0</v>
      </c>
      <c r="CI229" s="219">
        <v>1115365746.5003181</v>
      </c>
      <c r="CJ229" s="219">
        <v>834795561.07079482</v>
      </c>
      <c r="CK229" s="219">
        <v>280570185.42952311</v>
      </c>
      <c r="CM229" s="221">
        <v>0</v>
      </c>
      <c r="CP229" s="219">
        <v>2876400.2653651601</v>
      </c>
      <c r="CQ229" s="219">
        <v>2761869.5164422798</v>
      </c>
      <c r="CR229" s="219">
        <v>114530.74892288027</v>
      </c>
      <c r="CT229" s="219">
        <v>1112489346.2349529</v>
      </c>
      <c r="CU229" s="219">
        <v>832033691.55435252</v>
      </c>
      <c r="CV229" s="219">
        <v>280455654.68060017</v>
      </c>
      <c r="CX229" s="221">
        <v>2685841313.8499999</v>
      </c>
      <c r="CY229" s="33">
        <v>0</v>
      </c>
      <c r="CZ229" s="33">
        <v>0</v>
      </c>
      <c r="DA229" s="33">
        <v>0</v>
      </c>
      <c r="DB229" s="33">
        <v>0</v>
      </c>
      <c r="DC229" s="33">
        <v>0</v>
      </c>
      <c r="DD229" s="33">
        <v>0</v>
      </c>
      <c r="DE229" s="33">
        <v>0</v>
      </c>
    </row>
    <row r="230" spans="1:109" x14ac:dyDescent="0.35">
      <c r="A230">
        <v>2042</v>
      </c>
      <c r="B230" s="1">
        <v>52139</v>
      </c>
      <c r="C230" s="213">
        <v>638575074.780352</v>
      </c>
      <c r="D230" s="214">
        <v>503971021.77152997</v>
      </c>
      <c r="E230" s="214">
        <v>134604053.00882202</v>
      </c>
      <c r="F230" s="191">
        <v>386236767.78457499</v>
      </c>
      <c r="G230" s="191">
        <v>259022682.352826</v>
      </c>
      <c r="H230" s="191">
        <v>127214085.43174899</v>
      </c>
      <c r="I230" s="214">
        <v>0</v>
      </c>
      <c r="J230" s="214">
        <v>0</v>
      </c>
      <c r="K230" s="214">
        <v>0</v>
      </c>
      <c r="L230" s="215">
        <v>0</v>
      </c>
      <c r="M230" s="215">
        <v>0</v>
      </c>
      <c r="N230" s="215">
        <v>0</v>
      </c>
      <c r="O230" s="193">
        <v>2860038.7298047501</v>
      </c>
      <c r="P230" s="193">
        <v>2761869.5164422798</v>
      </c>
      <c r="Q230" s="193">
        <v>98169.213362470269</v>
      </c>
      <c r="R230" s="216">
        <v>0</v>
      </c>
      <c r="S230" s="216">
        <v>0</v>
      </c>
      <c r="T230" s="216">
        <v>0</v>
      </c>
      <c r="U230" s="217">
        <v>0</v>
      </c>
      <c r="V230" s="217">
        <v>0</v>
      </c>
      <c r="W230" s="217">
        <v>0</v>
      </c>
      <c r="X230" s="214">
        <v>0</v>
      </c>
      <c r="Y230" s="214">
        <v>0</v>
      </c>
      <c r="Z230" s="214">
        <v>0</v>
      </c>
      <c r="AA230" s="218">
        <v>0</v>
      </c>
      <c r="AB230" s="218">
        <v>0</v>
      </c>
      <c r="AC230" s="218">
        <v>0</v>
      </c>
      <c r="AD230" s="193">
        <v>36985582.227380499</v>
      </c>
      <c r="AE230" s="193">
        <v>34983196.197645903</v>
      </c>
      <c r="AF230" s="193">
        <v>2002386.0297345966</v>
      </c>
      <c r="AG230" s="214">
        <v>0</v>
      </c>
      <c r="AH230" s="214">
        <v>0</v>
      </c>
      <c r="AI230" s="214">
        <v>0</v>
      </c>
      <c r="AJ230" s="191">
        <v>0</v>
      </c>
      <c r="AK230" s="191">
        <v>0</v>
      </c>
      <c r="AL230" s="191">
        <v>0</v>
      </c>
      <c r="AM230" s="215">
        <v>0</v>
      </c>
      <c r="AN230" s="215">
        <v>0</v>
      </c>
      <c r="AO230" s="215">
        <v>0</v>
      </c>
      <c r="AP230" s="193">
        <v>0</v>
      </c>
      <c r="AQ230" s="193">
        <v>0</v>
      </c>
      <c r="AR230" s="193">
        <v>0</v>
      </c>
      <c r="AS230" s="216">
        <v>0</v>
      </c>
      <c r="AT230" s="216">
        <v>0</v>
      </c>
      <c r="AU230" s="216">
        <v>0</v>
      </c>
      <c r="AV230" s="217">
        <v>0</v>
      </c>
      <c r="AW230" s="217">
        <v>0</v>
      </c>
      <c r="AX230" s="217">
        <v>0</v>
      </c>
      <c r="AY230" s="214">
        <v>0</v>
      </c>
      <c r="AZ230" s="214">
        <v>0</v>
      </c>
      <c r="BA230" s="214">
        <v>0</v>
      </c>
      <c r="BB230" s="218">
        <v>0</v>
      </c>
      <c r="BC230" s="218">
        <v>0</v>
      </c>
      <c r="BD230" s="218">
        <v>0</v>
      </c>
      <c r="BE230" s="214">
        <v>0</v>
      </c>
      <c r="BF230" s="214">
        <v>0</v>
      </c>
      <c r="BG230" s="214">
        <v>0</v>
      </c>
      <c r="BH230" s="191">
        <v>0</v>
      </c>
      <c r="BI230" s="191">
        <v>0</v>
      </c>
      <c r="BJ230" s="191">
        <v>0</v>
      </c>
      <c r="BK230" s="215">
        <v>0</v>
      </c>
      <c r="BL230" s="215">
        <v>0</v>
      </c>
      <c r="BM230" s="215">
        <v>0</v>
      </c>
      <c r="BN230" s="193">
        <v>0</v>
      </c>
      <c r="BO230" s="193">
        <v>0</v>
      </c>
      <c r="BP230" s="193">
        <v>0</v>
      </c>
      <c r="BQ230" s="219">
        <v>1064657463.5221123</v>
      </c>
      <c r="BR230" s="219">
        <v>800738769.83844423</v>
      </c>
      <c r="BS230" s="219">
        <v>263918693.68366808</v>
      </c>
      <c r="BT230" s="216">
        <v>0</v>
      </c>
      <c r="BU230" s="216">
        <v>0</v>
      </c>
      <c r="BV230" s="216">
        <v>0</v>
      </c>
      <c r="BW230" s="217">
        <v>0</v>
      </c>
      <c r="BX230" s="217">
        <v>0</v>
      </c>
      <c r="BY230" s="217">
        <v>0</v>
      </c>
      <c r="BZ230" s="214">
        <v>0</v>
      </c>
      <c r="CA230" s="214">
        <v>0</v>
      </c>
      <c r="CB230" s="214">
        <v>0</v>
      </c>
      <c r="CC230" s="214">
        <v>0</v>
      </c>
      <c r="CD230" s="214">
        <v>0</v>
      </c>
      <c r="CE230" s="214">
        <v>0</v>
      </c>
      <c r="CF230" s="214">
        <v>0</v>
      </c>
      <c r="CG230" s="214">
        <v>0</v>
      </c>
      <c r="CH230" s="214">
        <v>0</v>
      </c>
      <c r="CI230" s="219">
        <v>1064657463.5221123</v>
      </c>
      <c r="CJ230" s="219">
        <v>800738769.83844423</v>
      </c>
      <c r="CK230" s="219">
        <v>263918693.68366808</v>
      </c>
      <c r="CM230" s="221">
        <v>0</v>
      </c>
      <c r="CP230" s="219">
        <v>39845620.957185246</v>
      </c>
      <c r="CQ230" s="219">
        <v>37745065.714088179</v>
      </c>
      <c r="CR230" s="219">
        <v>2100555.2430970669</v>
      </c>
      <c r="CT230" s="219">
        <v>1024811842.564927</v>
      </c>
      <c r="CU230" s="219">
        <v>762993704.12435603</v>
      </c>
      <c r="CV230" s="219">
        <v>261818138.44057101</v>
      </c>
      <c r="CX230" s="221">
        <v>2615694880.7000003</v>
      </c>
      <c r="CY230" s="33">
        <v>0</v>
      </c>
      <c r="CZ230" s="33">
        <v>0</v>
      </c>
      <c r="DA230" s="33">
        <v>0</v>
      </c>
      <c r="DB230" s="33">
        <v>0</v>
      </c>
      <c r="DC230" s="33">
        <v>0</v>
      </c>
      <c r="DD230" s="33">
        <v>0</v>
      </c>
      <c r="DE230" s="33">
        <v>0</v>
      </c>
    </row>
    <row r="231" spans="1:109" x14ac:dyDescent="0.35">
      <c r="A231">
        <v>2042</v>
      </c>
      <c r="B231" s="1">
        <v>52170</v>
      </c>
      <c r="C231" s="213">
        <v>639962608.07058203</v>
      </c>
      <c r="D231" s="214">
        <v>506897860.35878801</v>
      </c>
      <c r="E231" s="214">
        <v>133064747.71179402</v>
      </c>
      <c r="F231" s="191">
        <v>387164993.73892599</v>
      </c>
      <c r="G231" s="191">
        <v>260502316.757608</v>
      </c>
      <c r="H231" s="191">
        <v>126662676.981318</v>
      </c>
      <c r="I231" s="214">
        <v>0</v>
      </c>
      <c r="J231" s="214">
        <v>0</v>
      </c>
      <c r="K231" s="214">
        <v>0</v>
      </c>
      <c r="L231" s="215">
        <v>0</v>
      </c>
      <c r="M231" s="215">
        <v>0</v>
      </c>
      <c r="N231" s="215">
        <v>0</v>
      </c>
      <c r="O231" s="193">
        <v>2841030.6877236599</v>
      </c>
      <c r="P231" s="193">
        <v>2761869.5164422798</v>
      </c>
      <c r="Q231" s="193">
        <v>79161.171281380113</v>
      </c>
      <c r="R231" s="216">
        <v>0</v>
      </c>
      <c r="S231" s="216">
        <v>0</v>
      </c>
      <c r="T231" s="216">
        <v>0</v>
      </c>
      <c r="U231" s="217">
        <v>0</v>
      </c>
      <c r="V231" s="217">
        <v>0</v>
      </c>
      <c r="W231" s="217">
        <v>0</v>
      </c>
      <c r="X231" s="214">
        <v>0</v>
      </c>
      <c r="Y231" s="214">
        <v>0</v>
      </c>
      <c r="Z231" s="214">
        <v>0</v>
      </c>
      <c r="AA231" s="218">
        <v>0</v>
      </c>
      <c r="AB231" s="218">
        <v>0</v>
      </c>
      <c r="AC231" s="218">
        <v>0</v>
      </c>
      <c r="AD231" s="193">
        <v>0</v>
      </c>
      <c r="AE231" s="193">
        <v>0</v>
      </c>
      <c r="AF231" s="193">
        <v>0</v>
      </c>
      <c r="AG231" s="214">
        <v>0</v>
      </c>
      <c r="AH231" s="214">
        <v>0</v>
      </c>
      <c r="AI231" s="214">
        <v>0</v>
      </c>
      <c r="AJ231" s="191">
        <v>0</v>
      </c>
      <c r="AK231" s="191">
        <v>0</v>
      </c>
      <c r="AL231" s="191">
        <v>0</v>
      </c>
      <c r="AM231" s="215">
        <v>0</v>
      </c>
      <c r="AN231" s="215">
        <v>0</v>
      </c>
      <c r="AO231" s="215">
        <v>0</v>
      </c>
      <c r="AP231" s="193">
        <v>0</v>
      </c>
      <c r="AQ231" s="193">
        <v>0</v>
      </c>
      <c r="AR231" s="193">
        <v>0</v>
      </c>
      <c r="AS231" s="216">
        <v>0</v>
      </c>
      <c r="AT231" s="216">
        <v>0</v>
      </c>
      <c r="AU231" s="216">
        <v>0</v>
      </c>
      <c r="AV231" s="217">
        <v>0</v>
      </c>
      <c r="AW231" s="217">
        <v>0</v>
      </c>
      <c r="AX231" s="217">
        <v>0</v>
      </c>
      <c r="AY231" s="214">
        <v>0</v>
      </c>
      <c r="AZ231" s="214">
        <v>0</v>
      </c>
      <c r="BA231" s="214">
        <v>0</v>
      </c>
      <c r="BB231" s="218">
        <v>11199474.147061801</v>
      </c>
      <c r="BC231" s="218">
        <v>9875710.0990814995</v>
      </c>
      <c r="BD231" s="218">
        <v>1323764.0479803011</v>
      </c>
      <c r="BE231" s="214">
        <v>0</v>
      </c>
      <c r="BF231" s="214">
        <v>0</v>
      </c>
      <c r="BG231" s="214">
        <v>0</v>
      </c>
      <c r="BH231" s="191">
        <v>0</v>
      </c>
      <c r="BI231" s="191">
        <v>0</v>
      </c>
      <c r="BJ231" s="191">
        <v>0</v>
      </c>
      <c r="BK231" s="215">
        <v>0</v>
      </c>
      <c r="BL231" s="215">
        <v>0</v>
      </c>
      <c r="BM231" s="215">
        <v>0</v>
      </c>
      <c r="BN231" s="193">
        <v>0</v>
      </c>
      <c r="BO231" s="193">
        <v>0</v>
      </c>
      <c r="BP231" s="193">
        <v>0</v>
      </c>
      <c r="BQ231" s="219">
        <v>1041168106.6442935</v>
      </c>
      <c r="BR231" s="219">
        <v>780037756.73191977</v>
      </c>
      <c r="BS231" s="219">
        <v>261130349.91237369</v>
      </c>
      <c r="BT231" s="216">
        <v>0</v>
      </c>
      <c r="BU231" s="216">
        <v>0</v>
      </c>
      <c r="BV231" s="216">
        <v>0</v>
      </c>
      <c r="BW231" s="217">
        <v>0</v>
      </c>
      <c r="BX231" s="217">
        <v>0</v>
      </c>
      <c r="BY231" s="217">
        <v>0</v>
      </c>
      <c r="BZ231" s="214">
        <v>0</v>
      </c>
      <c r="CA231" s="214">
        <v>0</v>
      </c>
      <c r="CB231" s="214">
        <v>0</v>
      </c>
      <c r="CC231" s="214">
        <v>0</v>
      </c>
      <c r="CD231" s="214">
        <v>0</v>
      </c>
      <c r="CE231" s="214">
        <v>0</v>
      </c>
      <c r="CF231" s="214">
        <v>0</v>
      </c>
      <c r="CG231" s="214">
        <v>0</v>
      </c>
      <c r="CH231" s="214">
        <v>0</v>
      </c>
      <c r="CI231" s="219">
        <v>1041168106.6442935</v>
      </c>
      <c r="CJ231" s="219">
        <v>780037756.73191977</v>
      </c>
      <c r="CK231" s="219">
        <v>261130349.91237369</v>
      </c>
      <c r="CM231" s="221">
        <v>0</v>
      </c>
      <c r="CP231" s="219">
        <v>2841030.6877236599</v>
      </c>
      <c r="CQ231" s="219">
        <v>2761869.5164422798</v>
      </c>
      <c r="CR231" s="219">
        <v>79161.171281380113</v>
      </c>
      <c r="CT231" s="219">
        <v>1038327075.9565699</v>
      </c>
      <c r="CU231" s="219">
        <v>777275887.21547747</v>
      </c>
      <c r="CV231" s="219">
        <v>261051188.74109232</v>
      </c>
      <c r="CX231" s="221">
        <v>2618884243.02</v>
      </c>
      <c r="CY231" s="33">
        <v>0</v>
      </c>
      <c r="CZ231" s="33">
        <v>0</v>
      </c>
      <c r="DA231" s="33">
        <v>0</v>
      </c>
      <c r="DB231" s="33">
        <v>0</v>
      </c>
      <c r="DC231" s="33">
        <v>0</v>
      </c>
      <c r="DD231" s="33">
        <v>0</v>
      </c>
      <c r="DE231" s="33">
        <v>0</v>
      </c>
    </row>
    <row r="232" spans="1:109" x14ac:dyDescent="0.35">
      <c r="A232">
        <v>2042</v>
      </c>
      <c r="B232" s="1">
        <v>52200</v>
      </c>
      <c r="C232" s="213">
        <v>641753251.90786004</v>
      </c>
      <c r="D232" s="214">
        <v>509841696.71735799</v>
      </c>
      <c r="E232" s="214">
        <v>131911555.19050205</v>
      </c>
      <c r="F232" s="191">
        <v>388138082.73375899</v>
      </c>
      <c r="G232" s="191">
        <v>262033113.771568</v>
      </c>
      <c r="H232" s="191">
        <v>126104968.96219099</v>
      </c>
      <c r="I232" s="214">
        <v>0</v>
      </c>
      <c r="J232" s="214">
        <v>0</v>
      </c>
      <c r="K232" s="214">
        <v>0</v>
      </c>
      <c r="L232" s="215">
        <v>0</v>
      </c>
      <c r="M232" s="215">
        <v>0</v>
      </c>
      <c r="N232" s="215">
        <v>0</v>
      </c>
      <c r="O232" s="193">
        <v>2831551.2795176501</v>
      </c>
      <c r="P232" s="193">
        <v>2761869.5164422798</v>
      </c>
      <c r="Q232" s="193">
        <v>69681.763075370342</v>
      </c>
      <c r="R232" s="216">
        <v>0</v>
      </c>
      <c r="S232" s="216">
        <v>0</v>
      </c>
      <c r="T232" s="216">
        <v>0</v>
      </c>
      <c r="U232" s="217">
        <v>0</v>
      </c>
      <c r="V232" s="217">
        <v>0</v>
      </c>
      <c r="W232" s="217">
        <v>0</v>
      </c>
      <c r="X232" s="214">
        <v>0</v>
      </c>
      <c r="Y232" s="214">
        <v>0</v>
      </c>
      <c r="Z232" s="214">
        <v>0</v>
      </c>
      <c r="AA232" s="218">
        <v>0</v>
      </c>
      <c r="AB232" s="218">
        <v>0</v>
      </c>
      <c r="AC232" s="218">
        <v>0</v>
      </c>
      <c r="AD232" s="193">
        <v>0</v>
      </c>
      <c r="AE232" s="193">
        <v>0</v>
      </c>
      <c r="AF232" s="193">
        <v>0</v>
      </c>
      <c r="AG232" s="214">
        <v>0</v>
      </c>
      <c r="AH232" s="214">
        <v>0</v>
      </c>
      <c r="AI232" s="214">
        <v>0</v>
      </c>
      <c r="AJ232" s="191">
        <v>0</v>
      </c>
      <c r="AK232" s="191">
        <v>0</v>
      </c>
      <c r="AL232" s="191">
        <v>0</v>
      </c>
      <c r="AM232" s="215">
        <v>0</v>
      </c>
      <c r="AN232" s="215">
        <v>0</v>
      </c>
      <c r="AO232" s="215">
        <v>0</v>
      </c>
      <c r="AP232" s="193">
        <v>0</v>
      </c>
      <c r="AQ232" s="193">
        <v>0</v>
      </c>
      <c r="AR232" s="193">
        <v>0</v>
      </c>
      <c r="AS232" s="216">
        <v>0</v>
      </c>
      <c r="AT232" s="216">
        <v>0</v>
      </c>
      <c r="AU232" s="216">
        <v>0</v>
      </c>
      <c r="AV232" s="217">
        <v>0</v>
      </c>
      <c r="AW232" s="217">
        <v>0</v>
      </c>
      <c r="AX232" s="217">
        <v>0</v>
      </c>
      <c r="AY232" s="214">
        <v>0</v>
      </c>
      <c r="AZ232" s="214">
        <v>0</v>
      </c>
      <c r="BA232" s="214">
        <v>0</v>
      </c>
      <c r="BB232" s="218">
        <v>0</v>
      </c>
      <c r="BC232" s="218">
        <v>0</v>
      </c>
      <c r="BD232" s="218">
        <v>0</v>
      </c>
      <c r="BE232" s="214">
        <v>0</v>
      </c>
      <c r="BF232" s="214">
        <v>0</v>
      </c>
      <c r="BG232" s="214">
        <v>0</v>
      </c>
      <c r="BH232" s="191">
        <v>0</v>
      </c>
      <c r="BI232" s="191">
        <v>0</v>
      </c>
      <c r="BJ232" s="191">
        <v>0</v>
      </c>
      <c r="BK232" s="215">
        <v>0</v>
      </c>
      <c r="BL232" s="215">
        <v>0</v>
      </c>
      <c r="BM232" s="215">
        <v>0</v>
      </c>
      <c r="BN232" s="193">
        <v>0</v>
      </c>
      <c r="BO232" s="193">
        <v>0</v>
      </c>
      <c r="BP232" s="193">
        <v>0</v>
      </c>
      <c r="BQ232" s="219">
        <v>1032722885.9211366</v>
      </c>
      <c r="BR232" s="219">
        <v>774636680.00536823</v>
      </c>
      <c r="BS232" s="219">
        <v>258086205.91576841</v>
      </c>
      <c r="BT232" s="216">
        <v>0</v>
      </c>
      <c r="BU232" s="216">
        <v>0</v>
      </c>
      <c r="BV232" s="216">
        <v>0</v>
      </c>
      <c r="BW232" s="217">
        <v>0</v>
      </c>
      <c r="BX232" s="217">
        <v>0</v>
      </c>
      <c r="BY232" s="217">
        <v>0</v>
      </c>
      <c r="BZ232" s="214">
        <v>0</v>
      </c>
      <c r="CA232" s="214">
        <v>0</v>
      </c>
      <c r="CB232" s="214">
        <v>0</v>
      </c>
      <c r="CC232" s="214">
        <v>0</v>
      </c>
      <c r="CD232" s="214">
        <v>0</v>
      </c>
      <c r="CE232" s="214">
        <v>0</v>
      </c>
      <c r="CF232" s="214">
        <v>0</v>
      </c>
      <c r="CG232" s="214">
        <v>0</v>
      </c>
      <c r="CH232" s="214">
        <v>0</v>
      </c>
      <c r="CI232" s="219">
        <v>1032722885.9211366</v>
      </c>
      <c r="CJ232" s="219">
        <v>774636680.00536823</v>
      </c>
      <c r="CK232" s="219">
        <v>258086205.91576841</v>
      </c>
      <c r="CM232" s="221">
        <v>0</v>
      </c>
      <c r="CP232" s="219">
        <v>2831551.2795176501</v>
      </c>
      <c r="CQ232" s="219">
        <v>2761869.5164422798</v>
      </c>
      <c r="CR232" s="219">
        <v>69681.763075370342</v>
      </c>
      <c r="CT232" s="219">
        <v>1029891334.641619</v>
      </c>
      <c r="CU232" s="219">
        <v>771874810.48892593</v>
      </c>
      <c r="CV232" s="219">
        <v>258016524.15269303</v>
      </c>
      <c r="CX232" s="221">
        <v>2612201784.1000004</v>
      </c>
      <c r="CY232" s="33">
        <v>0</v>
      </c>
      <c r="CZ232" s="33">
        <v>0</v>
      </c>
      <c r="DA232" s="33">
        <v>0</v>
      </c>
      <c r="DB232" s="33">
        <v>0</v>
      </c>
      <c r="DC232" s="33">
        <v>0</v>
      </c>
      <c r="DD232" s="33">
        <v>0</v>
      </c>
      <c r="DE232" s="33">
        <v>0</v>
      </c>
    </row>
    <row r="233" spans="1:109" x14ac:dyDescent="0.35">
      <c r="A233">
        <v>2042</v>
      </c>
      <c r="B233" s="1">
        <v>52231</v>
      </c>
      <c r="C233" s="213">
        <v>643147109.53058505</v>
      </c>
      <c r="D233" s="214">
        <v>512802629.562626</v>
      </c>
      <c r="E233" s="214">
        <v>130344479.96795905</v>
      </c>
      <c r="F233" s="191">
        <v>389070812.64963597</v>
      </c>
      <c r="G233" s="191">
        <v>263530037.72006601</v>
      </c>
      <c r="H233" s="191">
        <v>125540774.92956996</v>
      </c>
      <c r="I233" s="214">
        <v>0</v>
      </c>
      <c r="J233" s="214">
        <v>0</v>
      </c>
      <c r="K233" s="214">
        <v>0</v>
      </c>
      <c r="L233" s="215">
        <v>0</v>
      </c>
      <c r="M233" s="215">
        <v>0</v>
      </c>
      <c r="N233" s="215">
        <v>0</v>
      </c>
      <c r="O233" s="193">
        <v>2806191.31889854</v>
      </c>
      <c r="P233" s="193">
        <v>2761869.5164422798</v>
      </c>
      <c r="Q233" s="193">
        <v>44321.802456260193</v>
      </c>
      <c r="R233" s="216">
        <v>0</v>
      </c>
      <c r="S233" s="216">
        <v>0</v>
      </c>
      <c r="T233" s="216">
        <v>0</v>
      </c>
      <c r="U233" s="217">
        <v>0</v>
      </c>
      <c r="V233" s="217">
        <v>0</v>
      </c>
      <c r="W233" s="217">
        <v>0</v>
      </c>
      <c r="X233" s="214">
        <v>0</v>
      </c>
      <c r="Y233" s="214">
        <v>0</v>
      </c>
      <c r="Z233" s="214">
        <v>0</v>
      </c>
      <c r="AA233" s="218">
        <v>0</v>
      </c>
      <c r="AB233" s="218">
        <v>0</v>
      </c>
      <c r="AC233" s="218">
        <v>0</v>
      </c>
      <c r="AD233" s="193">
        <v>0</v>
      </c>
      <c r="AE233" s="193">
        <v>0</v>
      </c>
      <c r="AF233" s="193">
        <v>0</v>
      </c>
      <c r="AG233" s="214">
        <v>0</v>
      </c>
      <c r="AH233" s="214">
        <v>0</v>
      </c>
      <c r="AI233" s="214">
        <v>0</v>
      </c>
      <c r="AJ233" s="191">
        <v>0</v>
      </c>
      <c r="AK233" s="191">
        <v>0</v>
      </c>
      <c r="AL233" s="191">
        <v>0</v>
      </c>
      <c r="AM233" s="215">
        <v>0</v>
      </c>
      <c r="AN233" s="215">
        <v>0</v>
      </c>
      <c r="AO233" s="215">
        <v>0</v>
      </c>
      <c r="AP233" s="193">
        <v>0</v>
      </c>
      <c r="AQ233" s="193">
        <v>0</v>
      </c>
      <c r="AR233" s="193">
        <v>0</v>
      </c>
      <c r="AS233" s="216">
        <v>0</v>
      </c>
      <c r="AT233" s="216">
        <v>0</v>
      </c>
      <c r="AU233" s="216">
        <v>0</v>
      </c>
      <c r="AV233" s="217">
        <v>0</v>
      </c>
      <c r="AW233" s="217">
        <v>0</v>
      </c>
      <c r="AX233" s="217">
        <v>0</v>
      </c>
      <c r="AY233" s="214">
        <v>0</v>
      </c>
      <c r="AZ233" s="214">
        <v>0</v>
      </c>
      <c r="BA233" s="214">
        <v>0</v>
      </c>
      <c r="BB233" s="218">
        <v>0</v>
      </c>
      <c r="BC233" s="218">
        <v>0</v>
      </c>
      <c r="BD233" s="218">
        <v>0</v>
      </c>
      <c r="BE233" s="214">
        <v>0</v>
      </c>
      <c r="BF233" s="214">
        <v>0</v>
      </c>
      <c r="BG233" s="214">
        <v>0</v>
      </c>
      <c r="BH233" s="191">
        <v>0</v>
      </c>
      <c r="BI233" s="191">
        <v>0</v>
      </c>
      <c r="BJ233" s="191">
        <v>0</v>
      </c>
      <c r="BK233" s="215">
        <v>0</v>
      </c>
      <c r="BL233" s="215">
        <v>0</v>
      </c>
      <c r="BM233" s="215">
        <v>0</v>
      </c>
      <c r="BN233" s="193">
        <v>0</v>
      </c>
      <c r="BO233" s="193">
        <v>0</v>
      </c>
      <c r="BP233" s="193">
        <v>0</v>
      </c>
      <c r="BQ233" s="219">
        <v>1035024113.4991196</v>
      </c>
      <c r="BR233" s="219">
        <v>779094536.79913425</v>
      </c>
      <c r="BS233" s="219">
        <v>255929576.69998527</v>
      </c>
      <c r="BT233" s="216">
        <v>24728451.639302999</v>
      </c>
      <c r="BU233" s="216">
        <v>19799616.064610999</v>
      </c>
      <c r="BV233" s="216">
        <v>4928835.5746919997</v>
      </c>
      <c r="BW233" s="217">
        <v>10305849.862781201</v>
      </c>
      <c r="BX233" s="217">
        <v>8380190.9296335196</v>
      </c>
      <c r="BY233" s="217">
        <v>1925658.9331476809</v>
      </c>
      <c r="BZ233" s="214">
        <v>0</v>
      </c>
      <c r="CA233" s="214">
        <v>0</v>
      </c>
      <c r="CB233" s="214">
        <v>0</v>
      </c>
      <c r="CC233" s="214">
        <v>65078043.324664101</v>
      </c>
      <c r="CD233" s="214">
        <v>37086510.909780398</v>
      </c>
      <c r="CE233" s="214">
        <v>27991532.414883703</v>
      </c>
      <c r="CF233" s="214">
        <v>12364225.819651499</v>
      </c>
      <c r="CG233" s="214">
        <v>9899808.0323054995</v>
      </c>
      <c r="CH233" s="214">
        <v>2464417.7873459999</v>
      </c>
      <c r="CI233" s="219">
        <v>1147500684.1455195</v>
      </c>
      <c r="CJ233" s="219">
        <v>854260662.73546457</v>
      </c>
      <c r="CK233" s="219">
        <v>293240021.41005468</v>
      </c>
      <c r="CM233" s="221">
        <v>0</v>
      </c>
      <c r="CP233" s="219">
        <v>2806191.31889854</v>
      </c>
      <c r="CQ233" s="219">
        <v>2761869.5164422798</v>
      </c>
      <c r="CR233" s="219">
        <v>44321.802456260193</v>
      </c>
      <c r="CT233" s="219">
        <v>1032217922.1802211</v>
      </c>
      <c r="CU233" s="219">
        <v>776332667.28269196</v>
      </c>
      <c r="CV233" s="219">
        <v>255885254.89752901</v>
      </c>
      <c r="CX233" s="221">
        <v>2615386887.2200003</v>
      </c>
      <c r="CY233" s="33">
        <v>0</v>
      </c>
      <c r="CZ233" s="33">
        <v>0</v>
      </c>
      <c r="DA233" s="33">
        <v>0</v>
      </c>
      <c r="DB233" s="33">
        <v>0</v>
      </c>
      <c r="DC233" s="33">
        <v>0</v>
      </c>
      <c r="DD233" s="33">
        <v>0</v>
      </c>
      <c r="DE233" s="33">
        <v>0</v>
      </c>
    </row>
    <row r="234" spans="1:109" x14ac:dyDescent="0.35">
      <c r="A234">
        <v>2043</v>
      </c>
      <c r="B234" s="1">
        <v>52262</v>
      </c>
      <c r="C234" s="213">
        <v>644745361.61674702</v>
      </c>
      <c r="D234" s="214">
        <v>515780758.18339998</v>
      </c>
      <c r="E234" s="214">
        <v>128964603.43334705</v>
      </c>
      <c r="F234" s="191">
        <v>390048630.233509</v>
      </c>
      <c r="G234" s="191">
        <v>265078438.102687</v>
      </c>
      <c r="H234" s="191">
        <v>124970192.130822</v>
      </c>
      <c r="I234" s="214">
        <v>0</v>
      </c>
      <c r="J234" s="214">
        <v>0</v>
      </c>
      <c r="K234" s="214">
        <v>0</v>
      </c>
      <c r="L234" s="215">
        <v>0</v>
      </c>
      <c r="M234" s="215">
        <v>0</v>
      </c>
      <c r="N234" s="215">
        <v>0</v>
      </c>
      <c r="O234" s="193">
        <v>2794592.5875630998</v>
      </c>
      <c r="P234" s="193">
        <v>2761869.5164422798</v>
      </c>
      <c r="Q234" s="193">
        <v>32723.071120820008</v>
      </c>
      <c r="R234" s="216">
        <v>0</v>
      </c>
      <c r="S234" s="216">
        <v>0</v>
      </c>
      <c r="T234" s="216">
        <v>0</v>
      </c>
      <c r="U234" s="217">
        <v>0</v>
      </c>
      <c r="V234" s="217">
        <v>0</v>
      </c>
      <c r="W234" s="217">
        <v>0</v>
      </c>
      <c r="X234" s="214">
        <v>0</v>
      </c>
      <c r="Y234" s="214">
        <v>0</v>
      </c>
      <c r="Z234" s="214">
        <v>0</v>
      </c>
      <c r="AA234" s="218">
        <v>0</v>
      </c>
      <c r="AB234" s="218">
        <v>0</v>
      </c>
      <c r="AC234" s="218">
        <v>0</v>
      </c>
      <c r="AD234" s="193">
        <v>0</v>
      </c>
      <c r="AE234" s="193">
        <v>0</v>
      </c>
      <c r="AF234" s="193">
        <v>0</v>
      </c>
      <c r="AG234" s="214">
        <v>0</v>
      </c>
      <c r="AH234" s="214">
        <v>0</v>
      </c>
      <c r="AI234" s="214">
        <v>0</v>
      </c>
      <c r="AJ234" s="191">
        <v>0</v>
      </c>
      <c r="AK234" s="191">
        <v>0</v>
      </c>
      <c r="AL234" s="191">
        <v>0</v>
      </c>
      <c r="AM234" s="215">
        <v>0</v>
      </c>
      <c r="AN234" s="215">
        <v>0</v>
      </c>
      <c r="AO234" s="215">
        <v>0</v>
      </c>
      <c r="AP234" s="193">
        <v>0</v>
      </c>
      <c r="AQ234" s="193">
        <v>0</v>
      </c>
      <c r="AR234" s="193">
        <v>0</v>
      </c>
      <c r="AS234" s="216">
        <v>0</v>
      </c>
      <c r="AT234" s="216">
        <v>0</v>
      </c>
      <c r="AU234" s="216">
        <v>0</v>
      </c>
      <c r="AV234" s="217">
        <v>0</v>
      </c>
      <c r="AW234" s="217">
        <v>0</v>
      </c>
      <c r="AX234" s="217">
        <v>0</v>
      </c>
      <c r="AY234" s="214">
        <v>0</v>
      </c>
      <c r="AZ234" s="214">
        <v>0</v>
      </c>
      <c r="BA234" s="214">
        <v>0</v>
      </c>
      <c r="BB234" s="218">
        <v>0</v>
      </c>
      <c r="BC234" s="218">
        <v>0</v>
      </c>
      <c r="BD234" s="218">
        <v>0</v>
      </c>
      <c r="BE234" s="214">
        <v>0</v>
      </c>
      <c r="BF234" s="214">
        <v>0</v>
      </c>
      <c r="BG234" s="214">
        <v>0</v>
      </c>
      <c r="BH234" s="191">
        <v>0</v>
      </c>
      <c r="BI234" s="191">
        <v>0</v>
      </c>
      <c r="BJ234" s="191">
        <v>0</v>
      </c>
      <c r="BK234" s="215">
        <v>0</v>
      </c>
      <c r="BL234" s="215">
        <v>0</v>
      </c>
      <c r="BM234" s="215">
        <v>0</v>
      </c>
      <c r="BN234" s="193">
        <v>0</v>
      </c>
      <c r="BO234" s="193">
        <v>0</v>
      </c>
      <c r="BP234" s="193">
        <v>0</v>
      </c>
      <c r="BQ234" s="219">
        <v>1037588584.4378191</v>
      </c>
      <c r="BR234" s="219">
        <v>783621065.80252934</v>
      </c>
      <c r="BS234" s="219">
        <v>253967518.63528988</v>
      </c>
      <c r="BT234" s="216">
        <v>0</v>
      </c>
      <c r="BU234" s="216">
        <v>0</v>
      </c>
      <c r="BV234" s="216">
        <v>0</v>
      </c>
      <c r="BW234" s="217">
        <v>0</v>
      </c>
      <c r="BX234" s="217">
        <v>0</v>
      </c>
      <c r="BY234" s="217">
        <v>0</v>
      </c>
      <c r="BZ234" s="214">
        <v>0</v>
      </c>
      <c r="CA234" s="214">
        <v>0</v>
      </c>
      <c r="CB234" s="214">
        <v>0</v>
      </c>
      <c r="CC234" s="214">
        <v>0</v>
      </c>
      <c r="CD234" s="214">
        <v>0</v>
      </c>
      <c r="CE234" s="214">
        <v>0</v>
      </c>
      <c r="CF234" s="214">
        <v>0</v>
      </c>
      <c r="CG234" s="214">
        <v>0</v>
      </c>
      <c r="CH234" s="214">
        <v>0</v>
      </c>
      <c r="CI234" s="219">
        <v>1037588584.4378191</v>
      </c>
      <c r="CJ234" s="219">
        <v>783621065.80252934</v>
      </c>
      <c r="CK234" s="219">
        <v>253967518.63528988</v>
      </c>
      <c r="CM234" s="221">
        <v>0</v>
      </c>
      <c r="CP234" s="219">
        <v>2794592.5875630998</v>
      </c>
      <c r="CQ234" s="219">
        <v>2761869.5164422798</v>
      </c>
      <c r="CR234" s="219">
        <v>32723.071120820008</v>
      </c>
      <c r="CT234" s="219">
        <v>1034793991.850256</v>
      </c>
      <c r="CU234" s="219">
        <v>780859196.28608704</v>
      </c>
      <c r="CV234" s="219">
        <v>253934795.56416905</v>
      </c>
      <c r="CX234" s="221">
        <v>2543409748.0800004</v>
      </c>
      <c r="CY234" s="33">
        <v>0</v>
      </c>
      <c r="CZ234" s="33">
        <v>0</v>
      </c>
      <c r="DA234" s="33">
        <v>0</v>
      </c>
      <c r="DB234" s="33">
        <v>0</v>
      </c>
      <c r="DC234" s="33">
        <v>0</v>
      </c>
      <c r="DD234" s="33">
        <v>0</v>
      </c>
      <c r="DE234" s="33">
        <v>0</v>
      </c>
    </row>
    <row r="235" spans="1:109" x14ac:dyDescent="0.35">
      <c r="A235">
        <v>2043</v>
      </c>
      <c r="B235" s="1">
        <v>52290</v>
      </c>
      <c r="C235" s="213">
        <v>646535032.07594395</v>
      </c>
      <c r="D235" s="214">
        <v>518776182.44480902</v>
      </c>
      <c r="E235" s="214">
        <v>127758849.63113493</v>
      </c>
      <c r="F235" s="191">
        <v>390985883.23141301</v>
      </c>
      <c r="G235" s="191">
        <v>266592850.37749201</v>
      </c>
      <c r="H235" s="191">
        <v>124393032.853921</v>
      </c>
      <c r="I235" s="214">
        <v>0</v>
      </c>
      <c r="J235" s="214">
        <v>0</v>
      </c>
      <c r="K235" s="214">
        <v>0</v>
      </c>
      <c r="L235" s="215">
        <v>0</v>
      </c>
      <c r="M235" s="215">
        <v>0</v>
      </c>
      <c r="N235" s="215">
        <v>0</v>
      </c>
      <c r="O235" s="193">
        <v>2778760.4541671299</v>
      </c>
      <c r="P235" s="193">
        <v>2761869.5164422798</v>
      </c>
      <c r="Q235" s="193">
        <v>16890.937724850141</v>
      </c>
      <c r="R235" s="216">
        <v>0</v>
      </c>
      <c r="S235" s="216">
        <v>0</v>
      </c>
      <c r="T235" s="216">
        <v>0</v>
      </c>
      <c r="U235" s="217">
        <v>0</v>
      </c>
      <c r="V235" s="217">
        <v>0</v>
      </c>
      <c r="W235" s="217">
        <v>0</v>
      </c>
      <c r="X235" s="214">
        <v>0</v>
      </c>
      <c r="Y235" s="214">
        <v>0</v>
      </c>
      <c r="Z235" s="214">
        <v>0</v>
      </c>
      <c r="AA235" s="218">
        <v>0</v>
      </c>
      <c r="AB235" s="218">
        <v>0</v>
      </c>
      <c r="AC235" s="218">
        <v>0</v>
      </c>
      <c r="AD235" s="193">
        <v>0</v>
      </c>
      <c r="AE235" s="193">
        <v>0</v>
      </c>
      <c r="AF235" s="193">
        <v>0</v>
      </c>
      <c r="AG235" s="214">
        <v>0</v>
      </c>
      <c r="AH235" s="214">
        <v>0</v>
      </c>
      <c r="AI235" s="214">
        <v>0</v>
      </c>
      <c r="AJ235" s="191">
        <v>0</v>
      </c>
      <c r="AK235" s="191">
        <v>0</v>
      </c>
      <c r="AL235" s="191">
        <v>0</v>
      </c>
      <c r="AM235" s="215">
        <v>0</v>
      </c>
      <c r="AN235" s="215">
        <v>0</v>
      </c>
      <c r="AO235" s="215">
        <v>0</v>
      </c>
      <c r="AP235" s="193">
        <v>0</v>
      </c>
      <c r="AQ235" s="193">
        <v>0</v>
      </c>
      <c r="AR235" s="193">
        <v>0</v>
      </c>
      <c r="AS235" s="216">
        <v>0</v>
      </c>
      <c r="AT235" s="216">
        <v>0</v>
      </c>
      <c r="AU235" s="216">
        <v>0</v>
      </c>
      <c r="AV235" s="217">
        <v>0</v>
      </c>
      <c r="AW235" s="217">
        <v>0</v>
      </c>
      <c r="AX235" s="217">
        <v>0</v>
      </c>
      <c r="AY235" s="214">
        <v>0</v>
      </c>
      <c r="AZ235" s="214">
        <v>0</v>
      </c>
      <c r="BA235" s="214">
        <v>0</v>
      </c>
      <c r="BB235" s="218">
        <v>0</v>
      </c>
      <c r="BC235" s="218">
        <v>0</v>
      </c>
      <c r="BD235" s="218">
        <v>0</v>
      </c>
      <c r="BE235" s="214">
        <v>0</v>
      </c>
      <c r="BF235" s="214">
        <v>0</v>
      </c>
      <c r="BG235" s="214">
        <v>0</v>
      </c>
      <c r="BH235" s="191">
        <v>0</v>
      </c>
      <c r="BI235" s="191">
        <v>0</v>
      </c>
      <c r="BJ235" s="191">
        <v>0</v>
      </c>
      <c r="BK235" s="215">
        <v>0</v>
      </c>
      <c r="BL235" s="215">
        <v>0</v>
      </c>
      <c r="BM235" s="215">
        <v>0</v>
      </c>
      <c r="BN235" s="193">
        <v>89368665.136899203</v>
      </c>
      <c r="BO235" s="193">
        <v>73960109.673511103</v>
      </c>
      <c r="BP235" s="193">
        <v>15408555.4633881</v>
      </c>
      <c r="BQ235" s="219">
        <v>1129668340.8984232</v>
      </c>
      <c r="BR235" s="219">
        <v>862091012.01225448</v>
      </c>
      <c r="BS235" s="219">
        <v>267577328.8861689</v>
      </c>
      <c r="BT235" s="216">
        <v>0</v>
      </c>
      <c r="BU235" s="216">
        <v>0</v>
      </c>
      <c r="BV235" s="216">
        <v>0</v>
      </c>
      <c r="BW235" s="217">
        <v>0</v>
      </c>
      <c r="BX235" s="217">
        <v>0</v>
      </c>
      <c r="BY235" s="217">
        <v>0</v>
      </c>
      <c r="BZ235" s="214">
        <v>0</v>
      </c>
      <c r="CA235" s="214">
        <v>0</v>
      </c>
      <c r="CB235" s="214">
        <v>0</v>
      </c>
      <c r="CC235" s="214">
        <v>0</v>
      </c>
      <c r="CD235" s="214">
        <v>0</v>
      </c>
      <c r="CE235" s="214">
        <v>0</v>
      </c>
      <c r="CF235" s="214">
        <v>0</v>
      </c>
      <c r="CG235" s="214">
        <v>0</v>
      </c>
      <c r="CH235" s="214">
        <v>0</v>
      </c>
      <c r="CI235" s="219">
        <v>1129668340.8984232</v>
      </c>
      <c r="CJ235" s="219">
        <v>862091012.01225448</v>
      </c>
      <c r="CK235" s="219">
        <v>267577328.8861689</v>
      </c>
      <c r="CM235" s="221">
        <v>0</v>
      </c>
      <c r="CP235" s="219">
        <v>2778760.4541671299</v>
      </c>
      <c r="CQ235" s="219">
        <v>2761869.5164422798</v>
      </c>
      <c r="CR235" s="219">
        <v>16890.937724850141</v>
      </c>
      <c r="CT235" s="219">
        <v>1126889580.4442561</v>
      </c>
      <c r="CU235" s="219">
        <v>859329142.49581218</v>
      </c>
      <c r="CV235" s="219">
        <v>267560437.94844401</v>
      </c>
      <c r="CX235" s="221">
        <v>2546510971.8800001</v>
      </c>
      <c r="CY235" s="33">
        <v>0</v>
      </c>
      <c r="CZ235" s="33">
        <v>0</v>
      </c>
      <c r="DA235" s="33">
        <v>0</v>
      </c>
      <c r="DB235" s="33">
        <v>0</v>
      </c>
      <c r="DC235" s="33">
        <v>0</v>
      </c>
      <c r="DD235" s="33">
        <v>0</v>
      </c>
      <c r="DE235" s="33">
        <v>0</v>
      </c>
    </row>
    <row r="236" spans="1:109" x14ac:dyDescent="0.35">
      <c r="A236">
        <v>2043</v>
      </c>
      <c r="B236" s="1">
        <v>52321</v>
      </c>
      <c r="C236" s="213">
        <v>647953920.47434497</v>
      </c>
      <c r="D236" s="214">
        <v>521789002.79235899</v>
      </c>
      <c r="E236" s="214">
        <v>126164917.68198597</v>
      </c>
      <c r="F236" s="191">
        <v>391925123.407251</v>
      </c>
      <c r="G236" s="191">
        <v>268115728.89827099</v>
      </c>
      <c r="H236" s="191">
        <v>123809394.50898001</v>
      </c>
      <c r="I236" s="214">
        <v>0</v>
      </c>
      <c r="J236" s="214">
        <v>0</v>
      </c>
      <c r="K236" s="214">
        <v>0</v>
      </c>
      <c r="L236" s="215">
        <v>0</v>
      </c>
      <c r="M236" s="215">
        <v>0</v>
      </c>
      <c r="N236" s="215">
        <v>0</v>
      </c>
      <c r="O236" s="193">
        <v>0</v>
      </c>
      <c r="P236" s="193">
        <v>0</v>
      </c>
      <c r="Q236" s="193">
        <v>0</v>
      </c>
      <c r="R236" s="216">
        <v>0</v>
      </c>
      <c r="S236" s="216">
        <v>0</v>
      </c>
      <c r="T236" s="216">
        <v>0</v>
      </c>
      <c r="U236" s="217">
        <v>0</v>
      </c>
      <c r="V236" s="217">
        <v>0</v>
      </c>
      <c r="W236" s="217">
        <v>0</v>
      </c>
      <c r="X236" s="214">
        <v>0</v>
      </c>
      <c r="Y236" s="214">
        <v>0</v>
      </c>
      <c r="Z236" s="214">
        <v>0</v>
      </c>
      <c r="AA236" s="218">
        <v>0</v>
      </c>
      <c r="AB236" s="218">
        <v>0</v>
      </c>
      <c r="AC236" s="218">
        <v>0</v>
      </c>
      <c r="AD236" s="193">
        <v>36562502.153483197</v>
      </c>
      <c r="AE236" s="193">
        <v>35239911.350861304</v>
      </c>
      <c r="AF236" s="193">
        <v>1322590.8026218936</v>
      </c>
      <c r="AG236" s="214">
        <v>0</v>
      </c>
      <c r="AH236" s="214">
        <v>0</v>
      </c>
      <c r="AI236" s="214">
        <v>0</v>
      </c>
      <c r="AJ236" s="191">
        <v>0</v>
      </c>
      <c r="AK236" s="191">
        <v>0</v>
      </c>
      <c r="AL236" s="191">
        <v>0</v>
      </c>
      <c r="AM236" s="215">
        <v>0</v>
      </c>
      <c r="AN236" s="215">
        <v>0</v>
      </c>
      <c r="AO236" s="215">
        <v>0</v>
      </c>
      <c r="AP236" s="193">
        <v>0</v>
      </c>
      <c r="AQ236" s="193">
        <v>0</v>
      </c>
      <c r="AR236" s="193">
        <v>0</v>
      </c>
      <c r="AS236" s="216">
        <v>0</v>
      </c>
      <c r="AT236" s="216">
        <v>0</v>
      </c>
      <c r="AU236" s="216">
        <v>0</v>
      </c>
      <c r="AV236" s="217">
        <v>0</v>
      </c>
      <c r="AW236" s="217">
        <v>0</v>
      </c>
      <c r="AX236" s="217">
        <v>0</v>
      </c>
      <c r="AY236" s="214">
        <v>0</v>
      </c>
      <c r="AZ236" s="214">
        <v>0</v>
      </c>
      <c r="BA236" s="214">
        <v>0</v>
      </c>
      <c r="BB236" s="218">
        <v>0</v>
      </c>
      <c r="BC236" s="218">
        <v>0</v>
      </c>
      <c r="BD236" s="218">
        <v>0</v>
      </c>
      <c r="BE236" s="214">
        <v>0</v>
      </c>
      <c r="BF236" s="214">
        <v>0</v>
      </c>
      <c r="BG236" s="214">
        <v>0</v>
      </c>
      <c r="BH236" s="191">
        <v>0</v>
      </c>
      <c r="BI236" s="191">
        <v>0</v>
      </c>
      <c r="BJ236" s="191">
        <v>0</v>
      </c>
      <c r="BK236" s="215">
        <v>0</v>
      </c>
      <c r="BL236" s="215">
        <v>0</v>
      </c>
      <c r="BM236" s="215">
        <v>0</v>
      </c>
      <c r="BN236" s="193">
        <v>0</v>
      </c>
      <c r="BO236" s="193">
        <v>0</v>
      </c>
      <c r="BP236" s="193">
        <v>0</v>
      </c>
      <c r="BQ236" s="219">
        <v>1076441546.0350792</v>
      </c>
      <c r="BR236" s="219">
        <v>825144643.04149127</v>
      </c>
      <c r="BS236" s="219">
        <v>251296902.99358788</v>
      </c>
      <c r="BT236" s="216">
        <v>0</v>
      </c>
      <c r="BU236" s="216">
        <v>0</v>
      </c>
      <c r="BV236" s="216">
        <v>0</v>
      </c>
      <c r="BW236" s="217">
        <v>0</v>
      </c>
      <c r="BX236" s="217">
        <v>0</v>
      </c>
      <c r="BY236" s="217">
        <v>0</v>
      </c>
      <c r="BZ236" s="214">
        <v>0</v>
      </c>
      <c r="CA236" s="214">
        <v>0</v>
      </c>
      <c r="CB236" s="214">
        <v>0</v>
      </c>
      <c r="CC236" s="214">
        <v>0</v>
      </c>
      <c r="CD236" s="214">
        <v>0</v>
      </c>
      <c r="CE236" s="214">
        <v>0</v>
      </c>
      <c r="CF236" s="214">
        <v>0</v>
      </c>
      <c r="CG236" s="214">
        <v>0</v>
      </c>
      <c r="CH236" s="214">
        <v>0</v>
      </c>
      <c r="CI236" s="219">
        <v>1076441546.0350792</v>
      </c>
      <c r="CJ236" s="219">
        <v>825144643.04149127</v>
      </c>
      <c r="CK236" s="219">
        <v>251296902.99358788</v>
      </c>
      <c r="CM236" s="221">
        <v>0</v>
      </c>
      <c r="CP236" s="219">
        <v>36562502.153483197</v>
      </c>
      <c r="CQ236" s="219">
        <v>35239911.350861304</v>
      </c>
      <c r="CR236" s="219">
        <v>1322590.8026218936</v>
      </c>
      <c r="CT236" s="219">
        <v>1039879043.881596</v>
      </c>
      <c r="CU236" s="219">
        <v>789904731.69062996</v>
      </c>
      <c r="CV236" s="219">
        <v>249974312.19096598</v>
      </c>
      <c r="CX236" s="221">
        <v>2475655867.3800001</v>
      </c>
      <c r="CY236" s="33">
        <v>0</v>
      </c>
      <c r="CZ236" s="33">
        <v>0</v>
      </c>
      <c r="DA236" s="33">
        <v>0</v>
      </c>
      <c r="DB236" s="33">
        <v>0</v>
      </c>
      <c r="DC236" s="33">
        <v>0</v>
      </c>
      <c r="DD236" s="33">
        <v>0</v>
      </c>
      <c r="DE236" s="33">
        <v>0</v>
      </c>
    </row>
    <row r="237" spans="1:109" x14ac:dyDescent="0.35">
      <c r="A237">
        <v>2043</v>
      </c>
      <c r="B237" s="1">
        <v>52351</v>
      </c>
      <c r="C237" s="213">
        <v>649768837.06782699</v>
      </c>
      <c r="D237" s="214">
        <v>524819320.25488502</v>
      </c>
      <c r="E237" s="214">
        <v>124949516.81294197</v>
      </c>
      <c r="F237" s="191">
        <v>392996691.235964</v>
      </c>
      <c r="G237" s="191">
        <v>269777458.35240102</v>
      </c>
      <c r="H237" s="191">
        <v>123219232.88356298</v>
      </c>
      <c r="I237" s="214">
        <v>0</v>
      </c>
      <c r="J237" s="214">
        <v>0</v>
      </c>
      <c r="K237" s="214">
        <v>0</v>
      </c>
      <c r="L237" s="215">
        <v>0</v>
      </c>
      <c r="M237" s="215">
        <v>0</v>
      </c>
      <c r="N237" s="215">
        <v>0</v>
      </c>
      <c r="O237" s="193">
        <v>0</v>
      </c>
      <c r="P237" s="193">
        <v>0</v>
      </c>
      <c r="Q237" s="193">
        <v>0</v>
      </c>
      <c r="R237" s="216">
        <v>0</v>
      </c>
      <c r="S237" s="216">
        <v>0</v>
      </c>
      <c r="T237" s="216">
        <v>0</v>
      </c>
      <c r="U237" s="217">
        <v>0</v>
      </c>
      <c r="V237" s="217">
        <v>0</v>
      </c>
      <c r="W237" s="217">
        <v>0</v>
      </c>
      <c r="X237" s="214">
        <v>0</v>
      </c>
      <c r="Y237" s="214">
        <v>0</v>
      </c>
      <c r="Z237" s="214">
        <v>0</v>
      </c>
      <c r="AA237" s="218">
        <v>0</v>
      </c>
      <c r="AB237" s="218">
        <v>0</v>
      </c>
      <c r="AC237" s="218">
        <v>0</v>
      </c>
      <c r="AD237" s="193">
        <v>0</v>
      </c>
      <c r="AE237" s="193">
        <v>0</v>
      </c>
      <c r="AF237" s="193">
        <v>0</v>
      </c>
      <c r="AG237" s="214">
        <v>0</v>
      </c>
      <c r="AH237" s="214">
        <v>0</v>
      </c>
      <c r="AI237" s="214">
        <v>0</v>
      </c>
      <c r="AJ237" s="191">
        <v>0</v>
      </c>
      <c r="AK237" s="191">
        <v>0</v>
      </c>
      <c r="AL237" s="191">
        <v>0</v>
      </c>
      <c r="AM237" s="215">
        <v>0</v>
      </c>
      <c r="AN237" s="215">
        <v>0</v>
      </c>
      <c r="AO237" s="215">
        <v>0</v>
      </c>
      <c r="AP237" s="193">
        <v>0</v>
      </c>
      <c r="AQ237" s="193">
        <v>0</v>
      </c>
      <c r="AR237" s="193">
        <v>0</v>
      </c>
      <c r="AS237" s="216">
        <v>0</v>
      </c>
      <c r="AT237" s="216">
        <v>0</v>
      </c>
      <c r="AU237" s="216">
        <v>0</v>
      </c>
      <c r="AV237" s="217">
        <v>0</v>
      </c>
      <c r="AW237" s="217">
        <v>0</v>
      </c>
      <c r="AX237" s="217">
        <v>0</v>
      </c>
      <c r="AY237" s="214">
        <v>0</v>
      </c>
      <c r="AZ237" s="214">
        <v>0</v>
      </c>
      <c r="BA237" s="214">
        <v>0</v>
      </c>
      <c r="BB237" s="218">
        <v>11084915.918897901</v>
      </c>
      <c r="BC237" s="218">
        <v>9948180.4478984997</v>
      </c>
      <c r="BD237" s="218">
        <v>1136735.4709994011</v>
      </c>
      <c r="BE237" s="214">
        <v>0</v>
      </c>
      <c r="BF237" s="214">
        <v>0</v>
      </c>
      <c r="BG237" s="214">
        <v>0</v>
      </c>
      <c r="BH237" s="191">
        <v>0</v>
      </c>
      <c r="BI237" s="191">
        <v>0</v>
      </c>
      <c r="BJ237" s="191">
        <v>0</v>
      </c>
      <c r="BK237" s="215">
        <v>0</v>
      </c>
      <c r="BL237" s="215">
        <v>0</v>
      </c>
      <c r="BM237" s="215">
        <v>0</v>
      </c>
      <c r="BN237" s="193">
        <v>0</v>
      </c>
      <c r="BO237" s="193">
        <v>0</v>
      </c>
      <c r="BP237" s="193">
        <v>0</v>
      </c>
      <c r="BQ237" s="219">
        <v>1053850444.2226889</v>
      </c>
      <c r="BR237" s="219">
        <v>804544959.05518448</v>
      </c>
      <c r="BS237" s="219">
        <v>249305485.16750434</v>
      </c>
      <c r="BT237" s="216">
        <v>0</v>
      </c>
      <c r="BU237" s="216">
        <v>0</v>
      </c>
      <c r="BV237" s="216">
        <v>0</v>
      </c>
      <c r="BW237" s="217">
        <v>0</v>
      </c>
      <c r="BX237" s="217">
        <v>0</v>
      </c>
      <c r="BY237" s="217">
        <v>0</v>
      </c>
      <c r="BZ237" s="214">
        <v>0</v>
      </c>
      <c r="CA237" s="214">
        <v>0</v>
      </c>
      <c r="CB237" s="214">
        <v>0</v>
      </c>
      <c r="CC237" s="214">
        <v>0</v>
      </c>
      <c r="CD237" s="214">
        <v>0</v>
      </c>
      <c r="CE237" s="214">
        <v>0</v>
      </c>
      <c r="CF237" s="214">
        <v>0</v>
      </c>
      <c r="CG237" s="214">
        <v>0</v>
      </c>
      <c r="CH237" s="214">
        <v>0</v>
      </c>
      <c r="CI237" s="219">
        <v>1053850444.2226889</v>
      </c>
      <c r="CJ237" s="219">
        <v>804544959.05518448</v>
      </c>
      <c r="CK237" s="219">
        <v>249305485.16750434</v>
      </c>
      <c r="CM237" s="221">
        <v>0</v>
      </c>
      <c r="CP237" s="219">
        <v>0</v>
      </c>
      <c r="CQ237" s="219">
        <v>0</v>
      </c>
      <c r="CR237" s="219">
        <v>0</v>
      </c>
      <c r="CT237" s="219">
        <v>1053850444.2226889</v>
      </c>
      <c r="CU237" s="219">
        <v>804544959.05518448</v>
      </c>
      <c r="CV237" s="219">
        <v>249305485.16750434</v>
      </c>
      <c r="CX237" s="221">
        <v>2478674477.6900001</v>
      </c>
      <c r="CY237" s="33">
        <v>0</v>
      </c>
      <c r="CZ237" s="33">
        <v>0</v>
      </c>
      <c r="DA237" s="33">
        <v>0</v>
      </c>
      <c r="DB237" s="33">
        <v>0</v>
      </c>
      <c r="DC237" s="33">
        <v>0</v>
      </c>
      <c r="DD237" s="33">
        <v>0</v>
      </c>
      <c r="DE237" s="33">
        <v>0</v>
      </c>
    </row>
    <row r="238" spans="1:109" x14ac:dyDescent="0.35">
      <c r="A238">
        <v>2043</v>
      </c>
      <c r="B238" s="1">
        <v>52382</v>
      </c>
      <c r="C238" s="213">
        <v>651178621.90079999</v>
      </c>
      <c r="D238" s="214">
        <v>527867236.44769502</v>
      </c>
      <c r="E238" s="214">
        <v>123311385.45310497</v>
      </c>
      <c r="F238" s="191">
        <v>393941724.68174797</v>
      </c>
      <c r="G238" s="191">
        <v>271319656.71219599</v>
      </c>
      <c r="H238" s="191">
        <v>122622067.96955198</v>
      </c>
      <c r="I238" s="214">
        <v>0</v>
      </c>
      <c r="J238" s="214">
        <v>0</v>
      </c>
      <c r="K238" s="214">
        <v>0</v>
      </c>
      <c r="L238" s="215">
        <v>0</v>
      </c>
      <c r="M238" s="215">
        <v>0</v>
      </c>
      <c r="N238" s="215">
        <v>0</v>
      </c>
      <c r="O238" s="193">
        <v>0</v>
      </c>
      <c r="P238" s="193">
        <v>0</v>
      </c>
      <c r="Q238" s="193">
        <v>0</v>
      </c>
      <c r="R238" s="216">
        <v>0</v>
      </c>
      <c r="S238" s="216">
        <v>0</v>
      </c>
      <c r="T238" s="216">
        <v>0</v>
      </c>
      <c r="U238" s="217">
        <v>0</v>
      </c>
      <c r="V238" s="217">
        <v>0</v>
      </c>
      <c r="W238" s="217">
        <v>0</v>
      </c>
      <c r="X238" s="214">
        <v>0</v>
      </c>
      <c r="Y238" s="214">
        <v>0</v>
      </c>
      <c r="Z238" s="214">
        <v>0</v>
      </c>
      <c r="AA238" s="218">
        <v>0</v>
      </c>
      <c r="AB238" s="218">
        <v>0</v>
      </c>
      <c r="AC238" s="218">
        <v>0</v>
      </c>
      <c r="AD238" s="193">
        <v>0</v>
      </c>
      <c r="AE238" s="193">
        <v>0</v>
      </c>
      <c r="AF238" s="193">
        <v>0</v>
      </c>
      <c r="AG238" s="214">
        <v>0</v>
      </c>
      <c r="AH238" s="214">
        <v>0</v>
      </c>
      <c r="AI238" s="214">
        <v>0</v>
      </c>
      <c r="AJ238" s="191">
        <v>0</v>
      </c>
      <c r="AK238" s="191">
        <v>0</v>
      </c>
      <c r="AL238" s="191">
        <v>0</v>
      </c>
      <c r="AM238" s="215">
        <v>0</v>
      </c>
      <c r="AN238" s="215">
        <v>0</v>
      </c>
      <c r="AO238" s="215">
        <v>0</v>
      </c>
      <c r="AP238" s="193">
        <v>0</v>
      </c>
      <c r="AQ238" s="193">
        <v>0</v>
      </c>
      <c r="AR238" s="193">
        <v>0</v>
      </c>
      <c r="AS238" s="216">
        <v>0</v>
      </c>
      <c r="AT238" s="216">
        <v>0</v>
      </c>
      <c r="AU238" s="216">
        <v>0</v>
      </c>
      <c r="AV238" s="217">
        <v>0</v>
      </c>
      <c r="AW238" s="217">
        <v>0</v>
      </c>
      <c r="AX238" s="217">
        <v>0</v>
      </c>
      <c r="AY238" s="214">
        <v>0</v>
      </c>
      <c r="AZ238" s="214">
        <v>0</v>
      </c>
      <c r="BA238" s="214">
        <v>0</v>
      </c>
      <c r="BB238" s="218">
        <v>0</v>
      </c>
      <c r="BC238" s="218">
        <v>0</v>
      </c>
      <c r="BD238" s="218">
        <v>0</v>
      </c>
      <c r="BE238" s="214">
        <v>0</v>
      </c>
      <c r="BF238" s="214">
        <v>0</v>
      </c>
      <c r="BG238" s="214">
        <v>0</v>
      </c>
      <c r="BH238" s="191">
        <v>0</v>
      </c>
      <c r="BI238" s="191">
        <v>0</v>
      </c>
      <c r="BJ238" s="191">
        <v>0</v>
      </c>
      <c r="BK238" s="215">
        <v>0</v>
      </c>
      <c r="BL238" s="215">
        <v>0</v>
      </c>
      <c r="BM238" s="215">
        <v>0</v>
      </c>
      <c r="BN238" s="193">
        <v>0</v>
      </c>
      <c r="BO238" s="193">
        <v>0</v>
      </c>
      <c r="BP238" s="193">
        <v>0</v>
      </c>
      <c r="BQ238" s="219">
        <v>1045120346.5825479</v>
      </c>
      <c r="BR238" s="219">
        <v>799186893.15989101</v>
      </c>
      <c r="BS238" s="219">
        <v>245933453.42265695</v>
      </c>
      <c r="BT238" s="216">
        <v>0</v>
      </c>
      <c r="BU238" s="216">
        <v>0</v>
      </c>
      <c r="BV238" s="216">
        <v>0</v>
      </c>
      <c r="BW238" s="217">
        <v>0</v>
      </c>
      <c r="BX238" s="217">
        <v>0</v>
      </c>
      <c r="BY238" s="217">
        <v>0</v>
      </c>
      <c r="BZ238" s="214">
        <v>0</v>
      </c>
      <c r="CA238" s="214">
        <v>0</v>
      </c>
      <c r="CB238" s="214">
        <v>0</v>
      </c>
      <c r="CC238" s="214">
        <v>0</v>
      </c>
      <c r="CD238" s="214">
        <v>0</v>
      </c>
      <c r="CE238" s="214">
        <v>0</v>
      </c>
      <c r="CF238" s="214">
        <v>0</v>
      </c>
      <c r="CG238" s="214">
        <v>0</v>
      </c>
      <c r="CH238" s="214">
        <v>0</v>
      </c>
      <c r="CI238" s="219">
        <v>1045120346.5825479</v>
      </c>
      <c r="CJ238" s="219">
        <v>799186893.15989101</v>
      </c>
      <c r="CK238" s="219">
        <v>245933453.42265695</v>
      </c>
      <c r="CM238" s="221">
        <v>0</v>
      </c>
      <c r="CP238" s="219">
        <v>0</v>
      </c>
      <c r="CQ238" s="219">
        <v>0</v>
      </c>
      <c r="CR238" s="219">
        <v>0</v>
      </c>
      <c r="CT238" s="219">
        <v>1045120346.5825479</v>
      </c>
      <c r="CU238" s="219">
        <v>799186893.15989101</v>
      </c>
      <c r="CV238" s="219">
        <v>245933453.42265695</v>
      </c>
      <c r="CX238" s="221">
        <v>2471748588.1799998</v>
      </c>
      <c r="CY238" s="33">
        <v>0</v>
      </c>
      <c r="CZ238" s="33">
        <v>0</v>
      </c>
      <c r="DA238" s="33">
        <v>0</v>
      </c>
      <c r="DB238" s="33">
        <v>0</v>
      </c>
      <c r="DC238" s="33">
        <v>0</v>
      </c>
      <c r="DD238" s="33">
        <v>0</v>
      </c>
      <c r="DE238" s="33">
        <v>0</v>
      </c>
    </row>
    <row r="239" spans="1:109" x14ac:dyDescent="0.35">
      <c r="A239">
        <v>2043</v>
      </c>
      <c r="B239" s="1">
        <v>52412</v>
      </c>
      <c r="C239" s="213">
        <v>653003347.37493205</v>
      </c>
      <c r="D239" s="214">
        <v>530932853.57612002</v>
      </c>
      <c r="E239" s="214">
        <v>122070493.79881203</v>
      </c>
      <c r="F239" s="191">
        <v>394932407.10638797</v>
      </c>
      <c r="G239" s="191">
        <v>272914125.133192</v>
      </c>
      <c r="H239" s="191">
        <v>122018281.97319597</v>
      </c>
      <c r="I239" s="214">
        <v>0</v>
      </c>
      <c r="J239" s="214">
        <v>0</v>
      </c>
      <c r="K239" s="214">
        <v>0</v>
      </c>
      <c r="L239" s="215">
        <v>0</v>
      </c>
      <c r="M239" s="215">
        <v>0</v>
      </c>
      <c r="N239" s="215">
        <v>0</v>
      </c>
      <c r="O239" s="193">
        <v>0</v>
      </c>
      <c r="P239" s="193">
        <v>0</v>
      </c>
      <c r="Q239" s="193">
        <v>0</v>
      </c>
      <c r="R239" s="216">
        <v>0</v>
      </c>
      <c r="S239" s="216">
        <v>0</v>
      </c>
      <c r="T239" s="216">
        <v>0</v>
      </c>
      <c r="U239" s="217">
        <v>0</v>
      </c>
      <c r="V239" s="217">
        <v>0</v>
      </c>
      <c r="W239" s="217">
        <v>0</v>
      </c>
      <c r="X239" s="214">
        <v>0</v>
      </c>
      <c r="Y239" s="214">
        <v>0</v>
      </c>
      <c r="Z239" s="214">
        <v>0</v>
      </c>
      <c r="AA239" s="218">
        <v>0</v>
      </c>
      <c r="AB239" s="218">
        <v>0</v>
      </c>
      <c r="AC239" s="218">
        <v>0</v>
      </c>
      <c r="AD239" s="193">
        <v>0</v>
      </c>
      <c r="AE239" s="193">
        <v>0</v>
      </c>
      <c r="AF239" s="193">
        <v>0</v>
      </c>
      <c r="AG239" s="214">
        <v>0</v>
      </c>
      <c r="AH239" s="214">
        <v>0</v>
      </c>
      <c r="AI239" s="214">
        <v>0</v>
      </c>
      <c r="AJ239" s="191">
        <v>0</v>
      </c>
      <c r="AK239" s="191">
        <v>0</v>
      </c>
      <c r="AL239" s="191">
        <v>0</v>
      </c>
      <c r="AM239" s="215">
        <v>0</v>
      </c>
      <c r="AN239" s="215">
        <v>0</v>
      </c>
      <c r="AO239" s="215">
        <v>0</v>
      </c>
      <c r="AP239" s="193">
        <v>0</v>
      </c>
      <c r="AQ239" s="193">
        <v>0</v>
      </c>
      <c r="AR239" s="193">
        <v>0</v>
      </c>
      <c r="AS239" s="216">
        <v>0</v>
      </c>
      <c r="AT239" s="216">
        <v>0</v>
      </c>
      <c r="AU239" s="216">
        <v>0</v>
      </c>
      <c r="AV239" s="217">
        <v>0</v>
      </c>
      <c r="AW239" s="217">
        <v>0</v>
      </c>
      <c r="AX239" s="217">
        <v>0</v>
      </c>
      <c r="AY239" s="214">
        <v>0</v>
      </c>
      <c r="AZ239" s="214">
        <v>0</v>
      </c>
      <c r="BA239" s="214">
        <v>0</v>
      </c>
      <c r="BB239" s="218">
        <v>0</v>
      </c>
      <c r="BC239" s="218">
        <v>0</v>
      </c>
      <c r="BD239" s="218">
        <v>0</v>
      </c>
      <c r="BE239" s="214">
        <v>0</v>
      </c>
      <c r="BF239" s="214">
        <v>0</v>
      </c>
      <c r="BG239" s="214">
        <v>0</v>
      </c>
      <c r="BH239" s="191">
        <v>0</v>
      </c>
      <c r="BI239" s="191">
        <v>0</v>
      </c>
      <c r="BJ239" s="191">
        <v>0</v>
      </c>
      <c r="BK239" s="215">
        <v>0</v>
      </c>
      <c r="BL239" s="215">
        <v>0</v>
      </c>
      <c r="BM239" s="215">
        <v>0</v>
      </c>
      <c r="BN239" s="193">
        <v>0</v>
      </c>
      <c r="BO239" s="193">
        <v>0</v>
      </c>
      <c r="BP239" s="193">
        <v>0</v>
      </c>
      <c r="BQ239" s="219">
        <v>1047935754.48132</v>
      </c>
      <c r="BR239" s="219">
        <v>803846978.70931196</v>
      </c>
      <c r="BS239" s="219">
        <v>244088775.772008</v>
      </c>
      <c r="BT239" s="216">
        <v>24502947.410133298</v>
      </c>
      <c r="BU239" s="216">
        <v>19944910.435169999</v>
      </c>
      <c r="BV239" s="216">
        <v>4558036.9749632999</v>
      </c>
      <c r="BW239" s="217">
        <v>10210110.908201</v>
      </c>
      <c r="BX239" s="217">
        <v>8441686.7971448898</v>
      </c>
      <c r="BY239" s="217">
        <v>1768424.1110561099</v>
      </c>
      <c r="BZ239" s="214">
        <v>0</v>
      </c>
      <c r="CA239" s="214">
        <v>0</v>
      </c>
      <c r="CB239" s="214">
        <v>0</v>
      </c>
      <c r="CC239" s="214">
        <v>64576730.116005398</v>
      </c>
      <c r="CD239" s="214">
        <v>37358660.694972299</v>
      </c>
      <c r="CE239" s="214">
        <v>27218069.421033099</v>
      </c>
      <c r="CF239" s="214">
        <v>12251473.7050667</v>
      </c>
      <c r="CG239" s="214">
        <v>9972455.2175849993</v>
      </c>
      <c r="CH239" s="214">
        <v>2279018.4874817003</v>
      </c>
      <c r="CI239" s="219">
        <v>1159477016.6207263</v>
      </c>
      <c r="CJ239" s="219">
        <v>879564691.85418415</v>
      </c>
      <c r="CK239" s="219">
        <v>279912324.76654226</v>
      </c>
      <c r="CM239" s="221">
        <v>0</v>
      </c>
      <c r="CP239" s="219">
        <v>0</v>
      </c>
      <c r="CQ239" s="219">
        <v>0</v>
      </c>
      <c r="CR239" s="219">
        <v>0</v>
      </c>
      <c r="CT239" s="219">
        <v>1047935754.48132</v>
      </c>
      <c r="CU239" s="219">
        <v>803846978.70931196</v>
      </c>
      <c r="CV239" s="219">
        <v>244088775.772008</v>
      </c>
      <c r="CX239" s="221">
        <v>2474762434.3200002</v>
      </c>
      <c r="CY239" s="33">
        <v>0</v>
      </c>
      <c r="CZ239" s="33">
        <v>0</v>
      </c>
      <c r="DA239" s="33">
        <v>0</v>
      </c>
      <c r="DB239" s="33">
        <v>0</v>
      </c>
      <c r="DC239" s="33">
        <v>0</v>
      </c>
      <c r="DD239" s="33">
        <v>0</v>
      </c>
      <c r="DE239" s="33">
        <v>0</v>
      </c>
    </row>
    <row r="240" spans="1:109" x14ac:dyDescent="0.35">
      <c r="A240">
        <v>2043</v>
      </c>
      <c r="B240" s="1">
        <v>52443</v>
      </c>
      <c r="C240" s="213">
        <v>654419549.91151202</v>
      </c>
      <c r="D240" s="214">
        <v>534016274.43984902</v>
      </c>
      <c r="E240" s="214">
        <v>120403275.471663</v>
      </c>
      <c r="F240" s="191">
        <v>395882037.93018901</v>
      </c>
      <c r="G240" s="191">
        <v>274474353.96888697</v>
      </c>
      <c r="H240" s="191">
        <v>121407683.96130204</v>
      </c>
      <c r="I240" s="214">
        <v>0</v>
      </c>
      <c r="J240" s="214">
        <v>0</v>
      </c>
      <c r="K240" s="214">
        <v>0</v>
      </c>
      <c r="L240" s="215">
        <v>0</v>
      </c>
      <c r="M240" s="215">
        <v>0</v>
      </c>
      <c r="N240" s="215">
        <v>0</v>
      </c>
      <c r="O240" s="193">
        <v>0</v>
      </c>
      <c r="P240" s="193">
        <v>0</v>
      </c>
      <c r="Q240" s="193">
        <v>0</v>
      </c>
      <c r="R240" s="216">
        <v>0</v>
      </c>
      <c r="S240" s="216">
        <v>0</v>
      </c>
      <c r="T240" s="216">
        <v>0</v>
      </c>
      <c r="U240" s="217">
        <v>0</v>
      </c>
      <c r="V240" s="217">
        <v>0</v>
      </c>
      <c r="W240" s="217">
        <v>0</v>
      </c>
      <c r="X240" s="214">
        <v>0</v>
      </c>
      <c r="Y240" s="214">
        <v>0</v>
      </c>
      <c r="Z240" s="214">
        <v>0</v>
      </c>
      <c r="AA240" s="218">
        <v>0</v>
      </c>
      <c r="AB240" s="218">
        <v>0</v>
      </c>
      <c r="AC240" s="218">
        <v>0</v>
      </c>
      <c r="AD240" s="193">
        <v>0</v>
      </c>
      <c r="AE240" s="193">
        <v>0</v>
      </c>
      <c r="AF240" s="193">
        <v>0</v>
      </c>
      <c r="AG240" s="214">
        <v>0</v>
      </c>
      <c r="AH240" s="214">
        <v>0</v>
      </c>
      <c r="AI240" s="214">
        <v>0</v>
      </c>
      <c r="AJ240" s="191">
        <v>0</v>
      </c>
      <c r="AK240" s="191">
        <v>0</v>
      </c>
      <c r="AL240" s="191">
        <v>0</v>
      </c>
      <c r="AM240" s="215">
        <v>0</v>
      </c>
      <c r="AN240" s="215">
        <v>0</v>
      </c>
      <c r="AO240" s="215">
        <v>0</v>
      </c>
      <c r="AP240" s="193">
        <v>0</v>
      </c>
      <c r="AQ240" s="193">
        <v>0</v>
      </c>
      <c r="AR240" s="193">
        <v>0</v>
      </c>
      <c r="AS240" s="216">
        <v>0</v>
      </c>
      <c r="AT240" s="216">
        <v>0</v>
      </c>
      <c r="AU240" s="216">
        <v>0</v>
      </c>
      <c r="AV240" s="217">
        <v>0</v>
      </c>
      <c r="AW240" s="217">
        <v>0</v>
      </c>
      <c r="AX240" s="217">
        <v>0</v>
      </c>
      <c r="AY240" s="214">
        <v>0</v>
      </c>
      <c r="AZ240" s="214">
        <v>0</v>
      </c>
      <c r="BA240" s="214">
        <v>0</v>
      </c>
      <c r="BB240" s="218">
        <v>0</v>
      </c>
      <c r="BC240" s="218">
        <v>0</v>
      </c>
      <c r="BD240" s="218">
        <v>0</v>
      </c>
      <c r="BE240" s="214">
        <v>0</v>
      </c>
      <c r="BF240" s="214">
        <v>0</v>
      </c>
      <c r="BG240" s="214">
        <v>0</v>
      </c>
      <c r="BH240" s="191">
        <v>0</v>
      </c>
      <c r="BI240" s="191">
        <v>0</v>
      </c>
      <c r="BJ240" s="191">
        <v>0</v>
      </c>
      <c r="BK240" s="215">
        <v>0</v>
      </c>
      <c r="BL240" s="215">
        <v>0</v>
      </c>
      <c r="BM240" s="215">
        <v>0</v>
      </c>
      <c r="BN240" s="193">
        <v>0</v>
      </c>
      <c r="BO240" s="193">
        <v>0</v>
      </c>
      <c r="BP240" s="193">
        <v>0</v>
      </c>
      <c r="BQ240" s="219">
        <v>1050301587.841701</v>
      </c>
      <c r="BR240" s="219">
        <v>808490628.40873599</v>
      </c>
      <c r="BS240" s="219">
        <v>241810959.43296504</v>
      </c>
      <c r="BT240" s="216">
        <v>0</v>
      </c>
      <c r="BU240" s="216">
        <v>0</v>
      </c>
      <c r="BV240" s="216">
        <v>0</v>
      </c>
      <c r="BW240" s="217">
        <v>0</v>
      </c>
      <c r="BX240" s="217">
        <v>0</v>
      </c>
      <c r="BY240" s="217">
        <v>0</v>
      </c>
      <c r="BZ240" s="214">
        <v>0</v>
      </c>
      <c r="CA240" s="214">
        <v>0</v>
      </c>
      <c r="CB240" s="214">
        <v>0</v>
      </c>
      <c r="CC240" s="214">
        <v>0</v>
      </c>
      <c r="CD240" s="214">
        <v>0</v>
      </c>
      <c r="CE240" s="214">
        <v>0</v>
      </c>
      <c r="CF240" s="214">
        <v>0</v>
      </c>
      <c r="CG240" s="214">
        <v>0</v>
      </c>
      <c r="CH240" s="214">
        <v>0</v>
      </c>
      <c r="CI240" s="219">
        <v>1050301587.841701</v>
      </c>
      <c r="CJ240" s="219">
        <v>808490628.40873599</v>
      </c>
      <c r="CK240" s="219">
        <v>241810959.43296504</v>
      </c>
      <c r="CM240" s="221">
        <v>0</v>
      </c>
      <c r="CP240" s="219">
        <v>0</v>
      </c>
      <c r="CQ240" s="219">
        <v>0</v>
      </c>
      <c r="CR240" s="219">
        <v>0</v>
      </c>
      <c r="CT240" s="219">
        <v>1050301587.841701</v>
      </c>
      <c r="CU240" s="219">
        <v>808490628.40873599</v>
      </c>
      <c r="CV240" s="219">
        <v>241810959.43296504</v>
      </c>
      <c r="CX240" s="221">
        <v>2402062242.1199999</v>
      </c>
      <c r="CY240" s="33">
        <v>0</v>
      </c>
      <c r="CZ240" s="33">
        <v>0</v>
      </c>
      <c r="DA240" s="33">
        <v>0</v>
      </c>
      <c r="DB240" s="33">
        <v>0</v>
      </c>
      <c r="DC240" s="33">
        <v>0</v>
      </c>
      <c r="DD240" s="33">
        <v>0</v>
      </c>
      <c r="DE240" s="33">
        <v>0</v>
      </c>
    </row>
    <row r="241" spans="1:109" x14ac:dyDescent="0.35">
      <c r="A241">
        <v>2043</v>
      </c>
      <c r="B241" s="1">
        <v>52474</v>
      </c>
      <c r="C241" s="213">
        <v>656046125.27638698</v>
      </c>
      <c r="D241" s="214">
        <v>537117602.43441701</v>
      </c>
      <c r="E241" s="214">
        <v>118928522.84196997</v>
      </c>
      <c r="F241" s="191">
        <v>396877546.68192703</v>
      </c>
      <c r="G241" s="191">
        <v>276087175.07473499</v>
      </c>
      <c r="H241" s="191">
        <v>120790371.60719204</v>
      </c>
      <c r="I241" s="214">
        <v>0</v>
      </c>
      <c r="J241" s="214">
        <v>0</v>
      </c>
      <c r="K241" s="214">
        <v>0</v>
      </c>
      <c r="L241" s="215">
        <v>0</v>
      </c>
      <c r="M241" s="215">
        <v>0</v>
      </c>
      <c r="N241" s="215">
        <v>0</v>
      </c>
      <c r="O241" s="193">
        <v>0</v>
      </c>
      <c r="P241" s="193">
        <v>0</v>
      </c>
      <c r="Q241" s="193">
        <v>0</v>
      </c>
      <c r="R241" s="216">
        <v>0</v>
      </c>
      <c r="S241" s="216">
        <v>0</v>
      </c>
      <c r="T241" s="216">
        <v>0</v>
      </c>
      <c r="U241" s="217">
        <v>0</v>
      </c>
      <c r="V241" s="217">
        <v>0</v>
      </c>
      <c r="W241" s="217">
        <v>0</v>
      </c>
      <c r="X241" s="214">
        <v>0</v>
      </c>
      <c r="Y241" s="214">
        <v>0</v>
      </c>
      <c r="Z241" s="214">
        <v>0</v>
      </c>
      <c r="AA241" s="218">
        <v>0</v>
      </c>
      <c r="AB241" s="218">
        <v>0</v>
      </c>
      <c r="AC241" s="218">
        <v>0</v>
      </c>
      <c r="AD241" s="193">
        <v>0</v>
      </c>
      <c r="AE241" s="193">
        <v>0</v>
      </c>
      <c r="AF241" s="193">
        <v>0</v>
      </c>
      <c r="AG241" s="214">
        <v>0</v>
      </c>
      <c r="AH241" s="214">
        <v>0</v>
      </c>
      <c r="AI241" s="214">
        <v>0</v>
      </c>
      <c r="AJ241" s="191">
        <v>0</v>
      </c>
      <c r="AK241" s="191">
        <v>0</v>
      </c>
      <c r="AL241" s="191">
        <v>0</v>
      </c>
      <c r="AM241" s="215">
        <v>0</v>
      </c>
      <c r="AN241" s="215">
        <v>0</v>
      </c>
      <c r="AO241" s="215">
        <v>0</v>
      </c>
      <c r="AP241" s="193">
        <v>0</v>
      </c>
      <c r="AQ241" s="193">
        <v>0</v>
      </c>
      <c r="AR241" s="193">
        <v>0</v>
      </c>
      <c r="AS241" s="216">
        <v>0</v>
      </c>
      <c r="AT241" s="216">
        <v>0</v>
      </c>
      <c r="AU241" s="216">
        <v>0</v>
      </c>
      <c r="AV241" s="217">
        <v>0</v>
      </c>
      <c r="AW241" s="217">
        <v>0</v>
      </c>
      <c r="AX241" s="217">
        <v>0</v>
      </c>
      <c r="AY241" s="214">
        <v>0</v>
      </c>
      <c r="AZ241" s="214">
        <v>0</v>
      </c>
      <c r="BA241" s="214">
        <v>0</v>
      </c>
      <c r="BB241" s="218">
        <v>0</v>
      </c>
      <c r="BC241" s="218">
        <v>0</v>
      </c>
      <c r="BD241" s="218">
        <v>0</v>
      </c>
      <c r="BE241" s="214">
        <v>0</v>
      </c>
      <c r="BF241" s="214">
        <v>0</v>
      </c>
      <c r="BG241" s="214">
        <v>0</v>
      </c>
      <c r="BH241" s="191">
        <v>0</v>
      </c>
      <c r="BI241" s="191">
        <v>0</v>
      </c>
      <c r="BJ241" s="191">
        <v>0</v>
      </c>
      <c r="BK241" s="215">
        <v>0</v>
      </c>
      <c r="BL241" s="215">
        <v>0</v>
      </c>
      <c r="BM241" s="215">
        <v>0</v>
      </c>
      <c r="BN241" s="193">
        <v>88847293.850480199</v>
      </c>
      <c r="BO241" s="193">
        <v>74502846.843077794</v>
      </c>
      <c r="BP241" s="193">
        <v>14344447.007402405</v>
      </c>
      <c r="BQ241" s="219">
        <v>1141770965.808794</v>
      </c>
      <c r="BR241" s="219">
        <v>887707624.35222971</v>
      </c>
      <c r="BS241" s="219">
        <v>254063341.45656443</v>
      </c>
      <c r="BT241" s="216">
        <v>0</v>
      </c>
      <c r="BU241" s="216">
        <v>0</v>
      </c>
      <c r="BV241" s="216">
        <v>0</v>
      </c>
      <c r="BW241" s="217">
        <v>0</v>
      </c>
      <c r="BX241" s="217">
        <v>0</v>
      </c>
      <c r="BY241" s="217">
        <v>0</v>
      </c>
      <c r="BZ241" s="214">
        <v>0</v>
      </c>
      <c r="CA241" s="214">
        <v>0</v>
      </c>
      <c r="CB241" s="214">
        <v>0</v>
      </c>
      <c r="CC241" s="214">
        <v>0</v>
      </c>
      <c r="CD241" s="214">
        <v>0</v>
      </c>
      <c r="CE241" s="214">
        <v>0</v>
      </c>
      <c r="CF241" s="214">
        <v>0</v>
      </c>
      <c r="CG241" s="214">
        <v>0</v>
      </c>
      <c r="CH241" s="214">
        <v>0</v>
      </c>
      <c r="CI241" s="219">
        <v>1141770965.808794</v>
      </c>
      <c r="CJ241" s="219">
        <v>887707624.35222971</v>
      </c>
      <c r="CK241" s="219">
        <v>254063341.45656443</v>
      </c>
      <c r="CM241" s="221">
        <v>0</v>
      </c>
      <c r="CP241" s="219">
        <v>0</v>
      </c>
      <c r="CQ241" s="219">
        <v>0</v>
      </c>
      <c r="CR241" s="219">
        <v>0</v>
      </c>
      <c r="CT241" s="219">
        <v>1141770965.808794</v>
      </c>
      <c r="CU241" s="219">
        <v>887707624.35222971</v>
      </c>
      <c r="CV241" s="219">
        <v>254063341.45656443</v>
      </c>
      <c r="CX241" s="221">
        <v>2404991118.4699998</v>
      </c>
      <c r="CY241" s="33">
        <v>0</v>
      </c>
      <c r="CZ241" s="33">
        <v>0</v>
      </c>
      <c r="DA241" s="33">
        <v>0</v>
      </c>
      <c r="DB241" s="33">
        <v>0</v>
      </c>
      <c r="DC241" s="33">
        <v>0</v>
      </c>
      <c r="DD241" s="33">
        <v>0</v>
      </c>
      <c r="DE241" s="33">
        <v>0</v>
      </c>
    </row>
    <row r="242" spans="1:109" x14ac:dyDescent="0.35">
      <c r="A242">
        <v>2043</v>
      </c>
      <c r="B242" s="1">
        <v>52504</v>
      </c>
      <c r="C242" s="213">
        <v>657885672.20275795</v>
      </c>
      <c r="D242" s="214">
        <v>540236941.55692101</v>
      </c>
      <c r="E242" s="214">
        <v>117648730.64583695</v>
      </c>
      <c r="F242" s="191">
        <v>397831794.68853402</v>
      </c>
      <c r="G242" s="191">
        <v>277665642.01597601</v>
      </c>
      <c r="H242" s="191">
        <v>120166152.67255801</v>
      </c>
      <c r="I242" s="214">
        <v>0</v>
      </c>
      <c r="J242" s="214">
        <v>0</v>
      </c>
      <c r="K242" s="214">
        <v>0</v>
      </c>
      <c r="L242" s="215">
        <v>0</v>
      </c>
      <c r="M242" s="215">
        <v>0</v>
      </c>
      <c r="N242" s="215">
        <v>0</v>
      </c>
      <c r="O242" s="193">
        <v>0</v>
      </c>
      <c r="P242" s="193">
        <v>0</v>
      </c>
      <c r="Q242" s="193">
        <v>0</v>
      </c>
      <c r="R242" s="216">
        <v>0</v>
      </c>
      <c r="S242" s="216">
        <v>0</v>
      </c>
      <c r="T242" s="216">
        <v>0</v>
      </c>
      <c r="U242" s="217">
        <v>0</v>
      </c>
      <c r="V242" s="217">
        <v>0</v>
      </c>
      <c r="W242" s="217">
        <v>0</v>
      </c>
      <c r="X242" s="214">
        <v>0</v>
      </c>
      <c r="Y242" s="214">
        <v>0</v>
      </c>
      <c r="Z242" s="214">
        <v>0</v>
      </c>
      <c r="AA242" s="218">
        <v>0</v>
      </c>
      <c r="AB242" s="218">
        <v>0</v>
      </c>
      <c r="AC242" s="218">
        <v>0</v>
      </c>
      <c r="AD242" s="193">
        <v>36175804.289814599</v>
      </c>
      <c r="AE242" s="193">
        <v>35498510.341947801</v>
      </c>
      <c r="AF242" s="193">
        <v>677293.94786679745</v>
      </c>
      <c r="AG242" s="214">
        <v>0</v>
      </c>
      <c r="AH242" s="214">
        <v>0</v>
      </c>
      <c r="AI242" s="214">
        <v>0</v>
      </c>
      <c r="AJ242" s="191">
        <v>0</v>
      </c>
      <c r="AK242" s="191">
        <v>0</v>
      </c>
      <c r="AL242" s="191">
        <v>0</v>
      </c>
      <c r="AM242" s="215">
        <v>0</v>
      </c>
      <c r="AN242" s="215">
        <v>0</v>
      </c>
      <c r="AO242" s="215">
        <v>0</v>
      </c>
      <c r="AP242" s="193">
        <v>0</v>
      </c>
      <c r="AQ242" s="193">
        <v>0</v>
      </c>
      <c r="AR242" s="193">
        <v>0</v>
      </c>
      <c r="AS242" s="216">
        <v>0</v>
      </c>
      <c r="AT242" s="216">
        <v>0</v>
      </c>
      <c r="AU242" s="216">
        <v>0</v>
      </c>
      <c r="AV242" s="217">
        <v>0</v>
      </c>
      <c r="AW242" s="217">
        <v>0</v>
      </c>
      <c r="AX242" s="217">
        <v>0</v>
      </c>
      <c r="AY242" s="214">
        <v>0</v>
      </c>
      <c r="AZ242" s="214">
        <v>0</v>
      </c>
      <c r="BA242" s="214">
        <v>0</v>
      </c>
      <c r="BB242" s="218">
        <v>0</v>
      </c>
      <c r="BC242" s="218">
        <v>0</v>
      </c>
      <c r="BD242" s="218">
        <v>0</v>
      </c>
      <c r="BE242" s="214">
        <v>0</v>
      </c>
      <c r="BF242" s="214">
        <v>0</v>
      </c>
      <c r="BG242" s="214">
        <v>0</v>
      </c>
      <c r="BH242" s="191">
        <v>0</v>
      </c>
      <c r="BI242" s="191">
        <v>0</v>
      </c>
      <c r="BJ242" s="191">
        <v>0</v>
      </c>
      <c r="BK242" s="215">
        <v>0</v>
      </c>
      <c r="BL242" s="215">
        <v>0</v>
      </c>
      <c r="BM242" s="215">
        <v>0</v>
      </c>
      <c r="BN242" s="193">
        <v>0</v>
      </c>
      <c r="BO242" s="193">
        <v>0</v>
      </c>
      <c r="BP242" s="193">
        <v>0</v>
      </c>
      <c r="BQ242" s="219">
        <v>1091893271.1811066</v>
      </c>
      <c r="BR242" s="219">
        <v>853401093.91484475</v>
      </c>
      <c r="BS242" s="219">
        <v>238492177.26626176</v>
      </c>
      <c r="BT242" s="216">
        <v>0</v>
      </c>
      <c r="BU242" s="216">
        <v>0</v>
      </c>
      <c r="BV242" s="216">
        <v>0</v>
      </c>
      <c r="BW242" s="217">
        <v>0</v>
      </c>
      <c r="BX242" s="217">
        <v>0</v>
      </c>
      <c r="BY242" s="217">
        <v>0</v>
      </c>
      <c r="BZ242" s="214">
        <v>0</v>
      </c>
      <c r="CA242" s="214">
        <v>0</v>
      </c>
      <c r="CB242" s="214">
        <v>0</v>
      </c>
      <c r="CC242" s="214">
        <v>0</v>
      </c>
      <c r="CD242" s="214">
        <v>0</v>
      </c>
      <c r="CE242" s="214">
        <v>0</v>
      </c>
      <c r="CF242" s="214">
        <v>0</v>
      </c>
      <c r="CG242" s="214">
        <v>0</v>
      </c>
      <c r="CH242" s="214">
        <v>0</v>
      </c>
      <c r="CI242" s="219">
        <v>1091893271.1811066</v>
      </c>
      <c r="CJ242" s="219">
        <v>853401093.91484475</v>
      </c>
      <c r="CK242" s="219">
        <v>238492177.26626176</v>
      </c>
      <c r="CM242" s="221">
        <v>0</v>
      </c>
      <c r="CP242" s="219">
        <v>36175804.289814599</v>
      </c>
      <c r="CQ242" s="219">
        <v>35498510.341947801</v>
      </c>
      <c r="CR242" s="219">
        <v>677293.94786679745</v>
      </c>
      <c r="CT242" s="219">
        <v>1055717466.891292</v>
      </c>
      <c r="CU242" s="219">
        <v>817902583.57289696</v>
      </c>
      <c r="CV242" s="219">
        <v>237814883.31839496</v>
      </c>
      <c r="CX242" s="221">
        <v>2333420719.1799998</v>
      </c>
      <c r="CY242" s="33">
        <v>0</v>
      </c>
      <c r="CZ242" s="33">
        <v>0</v>
      </c>
      <c r="DA242" s="33">
        <v>0</v>
      </c>
      <c r="DB242" s="33">
        <v>0</v>
      </c>
      <c r="DC242" s="33">
        <v>0</v>
      </c>
      <c r="DD242" s="33">
        <v>0</v>
      </c>
      <c r="DE242" s="33">
        <v>0</v>
      </c>
    </row>
    <row r="243" spans="1:109" x14ac:dyDescent="0.35">
      <c r="A243">
        <v>2043</v>
      </c>
      <c r="B243" s="1">
        <v>52535</v>
      </c>
      <c r="C243" s="213">
        <v>659311551.78003204</v>
      </c>
      <c r="D243" s="214">
        <v>543374396.40753901</v>
      </c>
      <c r="E243" s="214">
        <v>115937155.37249303</v>
      </c>
      <c r="F243" s="191">
        <v>398788059.61432701</v>
      </c>
      <c r="G243" s="191">
        <v>279252934.63235998</v>
      </c>
      <c r="H243" s="191">
        <v>119535124.98196703</v>
      </c>
      <c r="I243" s="214">
        <v>0</v>
      </c>
      <c r="J243" s="214">
        <v>0</v>
      </c>
      <c r="K243" s="214">
        <v>0</v>
      </c>
      <c r="L243" s="215">
        <v>0</v>
      </c>
      <c r="M243" s="215">
        <v>0</v>
      </c>
      <c r="N243" s="215">
        <v>0</v>
      </c>
      <c r="O243" s="193">
        <v>0</v>
      </c>
      <c r="P243" s="193">
        <v>0</v>
      </c>
      <c r="Q243" s="193">
        <v>0</v>
      </c>
      <c r="R243" s="216">
        <v>0</v>
      </c>
      <c r="S243" s="216">
        <v>0</v>
      </c>
      <c r="T243" s="216">
        <v>0</v>
      </c>
      <c r="U243" s="217">
        <v>0</v>
      </c>
      <c r="V243" s="217">
        <v>0</v>
      </c>
      <c r="W243" s="217">
        <v>0</v>
      </c>
      <c r="X243" s="214">
        <v>0</v>
      </c>
      <c r="Y243" s="214">
        <v>0</v>
      </c>
      <c r="Z243" s="214">
        <v>0</v>
      </c>
      <c r="AA243" s="218">
        <v>0</v>
      </c>
      <c r="AB243" s="218">
        <v>0</v>
      </c>
      <c r="AC243" s="218">
        <v>0</v>
      </c>
      <c r="AD243" s="193">
        <v>0</v>
      </c>
      <c r="AE243" s="193">
        <v>0</v>
      </c>
      <c r="AF243" s="193">
        <v>0</v>
      </c>
      <c r="AG243" s="214">
        <v>0</v>
      </c>
      <c r="AH243" s="214">
        <v>0</v>
      </c>
      <c r="AI243" s="214">
        <v>0</v>
      </c>
      <c r="AJ243" s="191">
        <v>0</v>
      </c>
      <c r="AK243" s="191">
        <v>0</v>
      </c>
      <c r="AL243" s="191">
        <v>0</v>
      </c>
      <c r="AM243" s="215">
        <v>0</v>
      </c>
      <c r="AN243" s="215">
        <v>0</v>
      </c>
      <c r="AO243" s="215">
        <v>0</v>
      </c>
      <c r="AP243" s="193">
        <v>0</v>
      </c>
      <c r="AQ243" s="193">
        <v>0</v>
      </c>
      <c r="AR243" s="193">
        <v>0</v>
      </c>
      <c r="AS243" s="216">
        <v>0</v>
      </c>
      <c r="AT243" s="216">
        <v>0</v>
      </c>
      <c r="AU243" s="216">
        <v>0</v>
      </c>
      <c r="AV243" s="217">
        <v>0</v>
      </c>
      <c r="AW243" s="217">
        <v>0</v>
      </c>
      <c r="AX243" s="217">
        <v>0</v>
      </c>
      <c r="AY243" s="214">
        <v>0</v>
      </c>
      <c r="AZ243" s="214">
        <v>0</v>
      </c>
      <c r="BA243" s="214">
        <v>0</v>
      </c>
      <c r="BB243" s="218">
        <v>10980656.5543637</v>
      </c>
      <c r="BC243" s="218">
        <v>10021182.601660499</v>
      </c>
      <c r="BD243" s="218">
        <v>959473.95270320028</v>
      </c>
      <c r="BE243" s="214">
        <v>0</v>
      </c>
      <c r="BF243" s="214">
        <v>0</v>
      </c>
      <c r="BG243" s="214">
        <v>0</v>
      </c>
      <c r="BH243" s="191">
        <v>0</v>
      </c>
      <c r="BI243" s="191">
        <v>0</v>
      </c>
      <c r="BJ243" s="191">
        <v>0</v>
      </c>
      <c r="BK243" s="215">
        <v>0</v>
      </c>
      <c r="BL243" s="215">
        <v>0</v>
      </c>
      <c r="BM243" s="215">
        <v>0</v>
      </c>
      <c r="BN243" s="193">
        <v>0</v>
      </c>
      <c r="BO243" s="193">
        <v>0</v>
      </c>
      <c r="BP243" s="193">
        <v>0</v>
      </c>
      <c r="BQ243" s="219">
        <v>1069080267.9487228</v>
      </c>
      <c r="BR243" s="219">
        <v>832648513.64155948</v>
      </c>
      <c r="BS243" s="219">
        <v>236431754.30716327</v>
      </c>
      <c r="BT243" s="216">
        <v>0</v>
      </c>
      <c r="BU243" s="216">
        <v>0</v>
      </c>
      <c r="BV243" s="216">
        <v>0</v>
      </c>
      <c r="BW243" s="217">
        <v>0</v>
      </c>
      <c r="BX243" s="217">
        <v>0</v>
      </c>
      <c r="BY243" s="217">
        <v>0</v>
      </c>
      <c r="BZ243" s="214">
        <v>0</v>
      </c>
      <c r="CA243" s="214">
        <v>0</v>
      </c>
      <c r="CB243" s="214">
        <v>0</v>
      </c>
      <c r="CC243" s="214">
        <v>0</v>
      </c>
      <c r="CD243" s="214">
        <v>0</v>
      </c>
      <c r="CE243" s="214">
        <v>0</v>
      </c>
      <c r="CF243" s="214">
        <v>0</v>
      </c>
      <c r="CG243" s="214">
        <v>0</v>
      </c>
      <c r="CH243" s="214">
        <v>0</v>
      </c>
      <c r="CI243" s="219">
        <v>1069080267.9487228</v>
      </c>
      <c r="CJ243" s="219">
        <v>832648513.64155948</v>
      </c>
      <c r="CK243" s="219">
        <v>236431754.30716327</v>
      </c>
      <c r="CM243" s="221">
        <v>0</v>
      </c>
      <c r="CP243" s="219">
        <v>0</v>
      </c>
      <c r="CQ243" s="219">
        <v>0</v>
      </c>
      <c r="CR243" s="219">
        <v>0</v>
      </c>
      <c r="CT243" s="219">
        <v>1069080267.9487228</v>
      </c>
      <c r="CU243" s="219">
        <v>832648513.64155948</v>
      </c>
      <c r="CV243" s="219">
        <v>236431754.30716327</v>
      </c>
      <c r="CX243" s="221">
        <v>2336265899.6799998</v>
      </c>
      <c r="CY243" s="33">
        <v>0</v>
      </c>
      <c r="CZ243" s="33">
        <v>0</v>
      </c>
      <c r="DA243" s="33">
        <v>0</v>
      </c>
      <c r="DB243" s="33">
        <v>0</v>
      </c>
      <c r="DC243" s="33">
        <v>0</v>
      </c>
      <c r="DD243" s="33">
        <v>0</v>
      </c>
      <c r="DE243" s="33">
        <v>0</v>
      </c>
    </row>
    <row r="244" spans="1:109" x14ac:dyDescent="0.35">
      <c r="A244">
        <v>2043</v>
      </c>
      <c r="B244" s="1">
        <v>52565</v>
      </c>
      <c r="C244" s="213">
        <v>661161052.34104395</v>
      </c>
      <c r="D244" s="214">
        <v>546530072.19472396</v>
      </c>
      <c r="E244" s="214">
        <v>114630980.14631999</v>
      </c>
      <c r="F244" s="191">
        <v>399790549.77653497</v>
      </c>
      <c r="G244" s="191">
        <v>280893307.46224999</v>
      </c>
      <c r="H244" s="191">
        <v>118897242.31428498</v>
      </c>
      <c r="I244" s="214">
        <v>0</v>
      </c>
      <c r="J244" s="214">
        <v>0</v>
      </c>
      <c r="K244" s="214">
        <v>0</v>
      </c>
      <c r="L244" s="215">
        <v>0</v>
      </c>
      <c r="M244" s="215">
        <v>0</v>
      </c>
      <c r="N244" s="215">
        <v>0</v>
      </c>
      <c r="O244" s="193">
        <v>0</v>
      </c>
      <c r="P244" s="193">
        <v>0</v>
      </c>
      <c r="Q244" s="193">
        <v>0</v>
      </c>
      <c r="R244" s="216">
        <v>0</v>
      </c>
      <c r="S244" s="216">
        <v>0</v>
      </c>
      <c r="T244" s="216">
        <v>0</v>
      </c>
      <c r="U244" s="217">
        <v>0</v>
      </c>
      <c r="V244" s="217">
        <v>0</v>
      </c>
      <c r="W244" s="217">
        <v>0</v>
      </c>
      <c r="X244" s="214">
        <v>0</v>
      </c>
      <c r="Y244" s="214">
        <v>0</v>
      </c>
      <c r="Z244" s="214">
        <v>0</v>
      </c>
      <c r="AA244" s="218">
        <v>0</v>
      </c>
      <c r="AB244" s="218">
        <v>0</v>
      </c>
      <c r="AC244" s="218">
        <v>0</v>
      </c>
      <c r="AD244" s="193">
        <v>0</v>
      </c>
      <c r="AE244" s="193">
        <v>0</v>
      </c>
      <c r="AF244" s="193">
        <v>0</v>
      </c>
      <c r="AG244" s="214">
        <v>0</v>
      </c>
      <c r="AH244" s="214">
        <v>0</v>
      </c>
      <c r="AI244" s="214">
        <v>0</v>
      </c>
      <c r="AJ244" s="191">
        <v>0</v>
      </c>
      <c r="AK244" s="191">
        <v>0</v>
      </c>
      <c r="AL244" s="191">
        <v>0</v>
      </c>
      <c r="AM244" s="215">
        <v>0</v>
      </c>
      <c r="AN244" s="215">
        <v>0</v>
      </c>
      <c r="AO244" s="215">
        <v>0</v>
      </c>
      <c r="AP244" s="193">
        <v>0</v>
      </c>
      <c r="AQ244" s="193">
        <v>0</v>
      </c>
      <c r="AR244" s="193">
        <v>0</v>
      </c>
      <c r="AS244" s="216">
        <v>0</v>
      </c>
      <c r="AT244" s="216">
        <v>0</v>
      </c>
      <c r="AU244" s="216">
        <v>0</v>
      </c>
      <c r="AV244" s="217">
        <v>0</v>
      </c>
      <c r="AW244" s="217">
        <v>0</v>
      </c>
      <c r="AX244" s="217">
        <v>0</v>
      </c>
      <c r="AY244" s="214">
        <v>0</v>
      </c>
      <c r="AZ244" s="214">
        <v>0</v>
      </c>
      <c r="BA244" s="214">
        <v>0</v>
      </c>
      <c r="BB244" s="218">
        <v>0</v>
      </c>
      <c r="BC244" s="218">
        <v>0</v>
      </c>
      <c r="BD244" s="218">
        <v>0</v>
      </c>
      <c r="BE244" s="214">
        <v>0</v>
      </c>
      <c r="BF244" s="214">
        <v>0</v>
      </c>
      <c r="BG244" s="214">
        <v>0</v>
      </c>
      <c r="BH244" s="191">
        <v>0</v>
      </c>
      <c r="BI244" s="191">
        <v>0</v>
      </c>
      <c r="BJ244" s="191">
        <v>0</v>
      </c>
      <c r="BK244" s="215">
        <v>0</v>
      </c>
      <c r="BL244" s="215">
        <v>0</v>
      </c>
      <c r="BM244" s="215">
        <v>0</v>
      </c>
      <c r="BN244" s="193">
        <v>0</v>
      </c>
      <c r="BO244" s="193">
        <v>0</v>
      </c>
      <c r="BP244" s="193">
        <v>0</v>
      </c>
      <c r="BQ244" s="219">
        <v>1060951602.117579</v>
      </c>
      <c r="BR244" s="219">
        <v>827423379.65697396</v>
      </c>
      <c r="BS244" s="219">
        <v>233528222.46060497</v>
      </c>
      <c r="BT244" s="216">
        <v>0</v>
      </c>
      <c r="BU244" s="216">
        <v>0</v>
      </c>
      <c r="BV244" s="216">
        <v>0</v>
      </c>
      <c r="BW244" s="217">
        <v>0</v>
      </c>
      <c r="BX244" s="217">
        <v>0</v>
      </c>
      <c r="BY244" s="217">
        <v>0</v>
      </c>
      <c r="BZ244" s="214">
        <v>0</v>
      </c>
      <c r="CA244" s="214">
        <v>0</v>
      </c>
      <c r="CB244" s="214">
        <v>0</v>
      </c>
      <c r="CC244" s="214">
        <v>0</v>
      </c>
      <c r="CD244" s="214">
        <v>0</v>
      </c>
      <c r="CE244" s="214">
        <v>0</v>
      </c>
      <c r="CF244" s="214">
        <v>0</v>
      </c>
      <c r="CG244" s="214">
        <v>0</v>
      </c>
      <c r="CH244" s="214">
        <v>0</v>
      </c>
      <c r="CI244" s="219">
        <v>1060951602.117579</v>
      </c>
      <c r="CJ244" s="219">
        <v>827423379.65697396</v>
      </c>
      <c r="CK244" s="219">
        <v>233528222.46060497</v>
      </c>
      <c r="CM244" s="221">
        <v>0</v>
      </c>
      <c r="CP244" s="219">
        <v>0</v>
      </c>
      <c r="CQ244" s="219">
        <v>0</v>
      </c>
      <c r="CR244" s="219">
        <v>0</v>
      </c>
      <c r="CT244" s="219">
        <v>1060951602.117579</v>
      </c>
      <c r="CU244" s="219">
        <v>827423379.65697396</v>
      </c>
      <c r="CV244" s="219">
        <v>233528222.46060497</v>
      </c>
      <c r="CX244" s="221">
        <v>2329093366.7600002</v>
      </c>
      <c r="CY244" s="33">
        <v>0</v>
      </c>
      <c r="CZ244" s="33">
        <v>0</v>
      </c>
      <c r="DA244" s="33">
        <v>0</v>
      </c>
      <c r="DB244" s="33">
        <v>0</v>
      </c>
      <c r="DC244" s="33">
        <v>0</v>
      </c>
      <c r="DD244" s="33">
        <v>0</v>
      </c>
      <c r="DE244" s="33">
        <v>0</v>
      </c>
    </row>
    <row r="245" spans="1:109" x14ac:dyDescent="0.35">
      <c r="A245">
        <v>2043</v>
      </c>
      <c r="B245" s="1">
        <v>52596</v>
      </c>
      <c r="C245" s="213">
        <v>662593417.08827603</v>
      </c>
      <c r="D245" s="214">
        <v>549704074.73713601</v>
      </c>
      <c r="E245" s="214">
        <v>112889342.35114002</v>
      </c>
      <c r="F245" s="191">
        <v>400751453.205697</v>
      </c>
      <c r="G245" s="191">
        <v>282499142.74938601</v>
      </c>
      <c r="H245" s="191">
        <v>118252310.45631099</v>
      </c>
      <c r="I245" s="214">
        <v>0</v>
      </c>
      <c r="J245" s="214">
        <v>0</v>
      </c>
      <c r="K245" s="214">
        <v>0</v>
      </c>
      <c r="L245" s="215">
        <v>0</v>
      </c>
      <c r="M245" s="215">
        <v>0</v>
      </c>
      <c r="N245" s="215">
        <v>0</v>
      </c>
      <c r="O245" s="193">
        <v>0</v>
      </c>
      <c r="P245" s="193">
        <v>0</v>
      </c>
      <c r="Q245" s="193">
        <v>0</v>
      </c>
      <c r="R245" s="216">
        <v>0</v>
      </c>
      <c r="S245" s="216">
        <v>0</v>
      </c>
      <c r="T245" s="216">
        <v>0</v>
      </c>
      <c r="U245" s="217">
        <v>0</v>
      </c>
      <c r="V245" s="217">
        <v>0</v>
      </c>
      <c r="W245" s="217">
        <v>0</v>
      </c>
      <c r="X245" s="214">
        <v>0</v>
      </c>
      <c r="Y245" s="214">
        <v>0</v>
      </c>
      <c r="Z245" s="214">
        <v>0</v>
      </c>
      <c r="AA245" s="218">
        <v>0</v>
      </c>
      <c r="AB245" s="218">
        <v>0</v>
      </c>
      <c r="AC245" s="218">
        <v>0</v>
      </c>
      <c r="AD245" s="193">
        <v>0</v>
      </c>
      <c r="AE245" s="193">
        <v>0</v>
      </c>
      <c r="AF245" s="193">
        <v>0</v>
      </c>
      <c r="AG245" s="214">
        <v>0</v>
      </c>
      <c r="AH245" s="214">
        <v>0</v>
      </c>
      <c r="AI245" s="214">
        <v>0</v>
      </c>
      <c r="AJ245" s="191">
        <v>0</v>
      </c>
      <c r="AK245" s="191">
        <v>0</v>
      </c>
      <c r="AL245" s="191">
        <v>0</v>
      </c>
      <c r="AM245" s="215">
        <v>0</v>
      </c>
      <c r="AN245" s="215">
        <v>0</v>
      </c>
      <c r="AO245" s="215">
        <v>0</v>
      </c>
      <c r="AP245" s="193">
        <v>0</v>
      </c>
      <c r="AQ245" s="193">
        <v>0</v>
      </c>
      <c r="AR245" s="193">
        <v>0</v>
      </c>
      <c r="AS245" s="216">
        <v>0</v>
      </c>
      <c r="AT245" s="216">
        <v>0</v>
      </c>
      <c r="AU245" s="216">
        <v>0</v>
      </c>
      <c r="AV245" s="217">
        <v>0</v>
      </c>
      <c r="AW245" s="217">
        <v>0</v>
      </c>
      <c r="AX245" s="217">
        <v>0</v>
      </c>
      <c r="AY245" s="214">
        <v>0</v>
      </c>
      <c r="AZ245" s="214">
        <v>0</v>
      </c>
      <c r="BA245" s="214">
        <v>0</v>
      </c>
      <c r="BB245" s="218">
        <v>0</v>
      </c>
      <c r="BC245" s="218">
        <v>0</v>
      </c>
      <c r="BD245" s="218">
        <v>0</v>
      </c>
      <c r="BE245" s="214">
        <v>0</v>
      </c>
      <c r="BF245" s="214">
        <v>0</v>
      </c>
      <c r="BG245" s="214">
        <v>0</v>
      </c>
      <c r="BH245" s="191">
        <v>0</v>
      </c>
      <c r="BI245" s="191">
        <v>0</v>
      </c>
      <c r="BJ245" s="191">
        <v>0</v>
      </c>
      <c r="BK245" s="215">
        <v>0</v>
      </c>
      <c r="BL245" s="215">
        <v>0</v>
      </c>
      <c r="BM245" s="215">
        <v>0</v>
      </c>
      <c r="BN245" s="193">
        <v>0</v>
      </c>
      <c r="BO245" s="193">
        <v>0</v>
      </c>
      <c r="BP245" s="193">
        <v>0</v>
      </c>
      <c r="BQ245" s="219">
        <v>1063344870.293973</v>
      </c>
      <c r="BR245" s="219">
        <v>832203217.48652196</v>
      </c>
      <c r="BS245" s="219">
        <v>231141652.80745101</v>
      </c>
      <c r="BT245" s="216">
        <v>24323257.8284331</v>
      </c>
      <c r="BU245" s="216">
        <v>20091271.010954998</v>
      </c>
      <c r="BV245" s="216">
        <v>4231986.8174781017</v>
      </c>
      <c r="BW245" s="217">
        <v>10131987.7122848</v>
      </c>
      <c r="BX245" s="217">
        <v>8503633.9362028893</v>
      </c>
      <c r="BY245" s="217">
        <v>1628353.7760819104</v>
      </c>
      <c r="BZ245" s="214">
        <v>0</v>
      </c>
      <c r="CA245" s="214">
        <v>0</v>
      </c>
      <c r="CB245" s="214">
        <v>0</v>
      </c>
      <c r="CC245" s="214">
        <v>64365849.4827151</v>
      </c>
      <c r="CD245" s="214">
        <v>37632807.581098698</v>
      </c>
      <c r="CE245" s="214">
        <v>26733041.901616402</v>
      </c>
      <c r="CF245" s="214">
        <v>12161628.9142166</v>
      </c>
      <c r="CG245" s="214">
        <v>10045635.505477499</v>
      </c>
      <c r="CH245" s="214">
        <v>2115993.4087391011</v>
      </c>
      <c r="CI245" s="219">
        <v>1174327594.2316225</v>
      </c>
      <c r="CJ245" s="219">
        <v>908476565.52025604</v>
      </c>
      <c r="CK245" s="219">
        <v>265851028.7113665</v>
      </c>
      <c r="CM245" s="221">
        <v>0</v>
      </c>
      <c r="CP245" s="219">
        <v>0</v>
      </c>
      <c r="CQ245" s="219">
        <v>0</v>
      </c>
      <c r="CR245" s="219">
        <v>0</v>
      </c>
      <c r="CT245" s="219">
        <v>1063344870.293973</v>
      </c>
      <c r="CU245" s="219">
        <v>832203217.48652196</v>
      </c>
      <c r="CV245" s="219">
        <v>231141652.80745101</v>
      </c>
      <c r="CX245" s="221">
        <v>2331933270.8999996</v>
      </c>
      <c r="CY245" s="33">
        <v>0</v>
      </c>
      <c r="CZ245" s="33">
        <v>0</v>
      </c>
      <c r="DA245" s="33">
        <v>0</v>
      </c>
      <c r="DB245" s="33">
        <v>0</v>
      </c>
      <c r="DC245" s="33">
        <v>0</v>
      </c>
      <c r="DD245" s="33">
        <v>0</v>
      </c>
      <c r="DE245" s="33">
        <v>0</v>
      </c>
    </row>
    <row r="246" spans="1:109" x14ac:dyDescent="0.35">
      <c r="A246">
        <v>2044</v>
      </c>
      <c r="B246" s="1">
        <v>52627</v>
      </c>
      <c r="C246" s="213">
        <v>664240541.07822394</v>
      </c>
      <c r="D246" s="214">
        <v>552896510.46888399</v>
      </c>
      <c r="E246" s="214">
        <v>111344030.60933995</v>
      </c>
      <c r="F246" s="191">
        <v>401758814.01530403</v>
      </c>
      <c r="G246" s="191">
        <v>284158386.51916403</v>
      </c>
      <c r="H246" s="191">
        <v>117600427.49614</v>
      </c>
      <c r="I246" s="214">
        <v>0</v>
      </c>
      <c r="J246" s="214">
        <v>0</v>
      </c>
      <c r="K246" s="214">
        <v>0</v>
      </c>
      <c r="L246" s="215">
        <v>0</v>
      </c>
      <c r="M246" s="215">
        <v>0</v>
      </c>
      <c r="N246" s="215">
        <v>0</v>
      </c>
      <c r="O246" s="193">
        <v>0</v>
      </c>
      <c r="P246" s="193">
        <v>0</v>
      </c>
      <c r="Q246" s="193">
        <v>0</v>
      </c>
      <c r="R246" s="216">
        <v>0</v>
      </c>
      <c r="S246" s="216">
        <v>0</v>
      </c>
      <c r="T246" s="216">
        <v>0</v>
      </c>
      <c r="U246" s="217">
        <v>0</v>
      </c>
      <c r="V246" s="217">
        <v>0</v>
      </c>
      <c r="W246" s="217">
        <v>0</v>
      </c>
      <c r="X246" s="214">
        <v>0</v>
      </c>
      <c r="Y246" s="214">
        <v>0</v>
      </c>
      <c r="Z246" s="214">
        <v>0</v>
      </c>
      <c r="AA246" s="218">
        <v>0</v>
      </c>
      <c r="AB246" s="218">
        <v>0</v>
      </c>
      <c r="AC246" s="218">
        <v>0</v>
      </c>
      <c r="AD246" s="193">
        <v>0</v>
      </c>
      <c r="AE246" s="193">
        <v>0</v>
      </c>
      <c r="AF246" s="193">
        <v>0</v>
      </c>
      <c r="AG246" s="214">
        <v>0</v>
      </c>
      <c r="AH246" s="214">
        <v>0</v>
      </c>
      <c r="AI246" s="214">
        <v>0</v>
      </c>
      <c r="AJ246" s="191">
        <v>0</v>
      </c>
      <c r="AK246" s="191">
        <v>0</v>
      </c>
      <c r="AL246" s="191">
        <v>0</v>
      </c>
      <c r="AM246" s="215">
        <v>0</v>
      </c>
      <c r="AN246" s="215">
        <v>0</v>
      </c>
      <c r="AO246" s="215">
        <v>0</v>
      </c>
      <c r="AP246" s="193">
        <v>0</v>
      </c>
      <c r="AQ246" s="193">
        <v>0</v>
      </c>
      <c r="AR246" s="193">
        <v>0</v>
      </c>
      <c r="AS246" s="216">
        <v>0</v>
      </c>
      <c r="AT246" s="216">
        <v>0</v>
      </c>
      <c r="AU246" s="216">
        <v>0</v>
      </c>
      <c r="AV246" s="217">
        <v>0</v>
      </c>
      <c r="AW246" s="217">
        <v>0</v>
      </c>
      <c r="AX246" s="217">
        <v>0</v>
      </c>
      <c r="AY246" s="214">
        <v>0</v>
      </c>
      <c r="AZ246" s="214">
        <v>0</v>
      </c>
      <c r="BA246" s="214">
        <v>0</v>
      </c>
      <c r="BB246" s="218">
        <v>0</v>
      </c>
      <c r="BC246" s="218">
        <v>0</v>
      </c>
      <c r="BD246" s="218">
        <v>0</v>
      </c>
      <c r="BE246" s="214">
        <v>0</v>
      </c>
      <c r="BF246" s="214">
        <v>0</v>
      </c>
      <c r="BG246" s="214">
        <v>0</v>
      </c>
      <c r="BH246" s="191">
        <v>0</v>
      </c>
      <c r="BI246" s="191">
        <v>0</v>
      </c>
      <c r="BJ246" s="191">
        <v>0</v>
      </c>
      <c r="BK246" s="215">
        <v>0</v>
      </c>
      <c r="BL246" s="215">
        <v>0</v>
      </c>
      <c r="BM246" s="215">
        <v>0</v>
      </c>
      <c r="BN246" s="193">
        <v>0</v>
      </c>
      <c r="BO246" s="193">
        <v>0</v>
      </c>
      <c r="BP246" s="193">
        <v>0</v>
      </c>
      <c r="BQ246" s="219">
        <v>1065999355.093528</v>
      </c>
      <c r="BR246" s="219">
        <v>837054896.98804808</v>
      </c>
      <c r="BS246" s="219">
        <v>228944458.10547996</v>
      </c>
      <c r="BT246" s="216">
        <v>0</v>
      </c>
      <c r="BU246" s="216">
        <v>0</v>
      </c>
      <c r="BV246" s="216">
        <v>0</v>
      </c>
      <c r="BW246" s="217">
        <v>0</v>
      </c>
      <c r="BX246" s="217">
        <v>0</v>
      </c>
      <c r="BY246" s="217">
        <v>0</v>
      </c>
      <c r="BZ246" s="214">
        <v>0</v>
      </c>
      <c r="CA246" s="214">
        <v>0</v>
      </c>
      <c r="CB246" s="214">
        <v>0</v>
      </c>
      <c r="CC246" s="214">
        <v>0</v>
      </c>
      <c r="CD246" s="214">
        <v>0</v>
      </c>
      <c r="CE246" s="214">
        <v>0</v>
      </c>
      <c r="CF246" s="214">
        <v>0</v>
      </c>
      <c r="CG246" s="214">
        <v>0</v>
      </c>
      <c r="CH246" s="214">
        <v>0</v>
      </c>
      <c r="CI246" s="219">
        <v>1065999355.093528</v>
      </c>
      <c r="CJ246" s="219">
        <v>837054896.98804808</v>
      </c>
      <c r="CK246" s="219">
        <v>228944458.10547996</v>
      </c>
      <c r="CM246" s="221">
        <v>0</v>
      </c>
      <c r="CP246" s="219">
        <v>0</v>
      </c>
      <c r="CQ246" s="219">
        <v>0</v>
      </c>
      <c r="CR246" s="219">
        <v>0</v>
      </c>
      <c r="CT246" s="219">
        <v>1065999355.093528</v>
      </c>
      <c r="CU246" s="219">
        <v>837054896.98804808</v>
      </c>
      <c r="CV246" s="219">
        <v>228944458.10547996</v>
      </c>
      <c r="CX246" s="221">
        <v>2258503289.7000003</v>
      </c>
      <c r="CY246" s="33">
        <v>0</v>
      </c>
      <c r="CZ246" s="33">
        <v>0</v>
      </c>
      <c r="DA246" s="33">
        <v>0</v>
      </c>
      <c r="DB246" s="33">
        <v>0</v>
      </c>
      <c r="DC246" s="33">
        <v>0</v>
      </c>
      <c r="DD246" s="33">
        <v>0</v>
      </c>
      <c r="DE246" s="33">
        <v>0</v>
      </c>
    </row>
    <row r="247" spans="1:109" x14ac:dyDescent="0.35">
      <c r="A247">
        <v>2044</v>
      </c>
      <c r="B247" s="1">
        <v>52656</v>
      </c>
      <c r="C247" s="213">
        <v>666097219.37534797</v>
      </c>
      <c r="D247" s="214">
        <v>556107486.44110203</v>
      </c>
      <c r="E247" s="214">
        <v>109989732.93424594</v>
      </c>
      <c r="F247" s="191">
        <v>402724375.21853602</v>
      </c>
      <c r="G247" s="191">
        <v>285782977.33027703</v>
      </c>
      <c r="H247" s="191">
        <v>116941397.88825899</v>
      </c>
      <c r="I247" s="214">
        <v>0</v>
      </c>
      <c r="J247" s="214">
        <v>0</v>
      </c>
      <c r="K247" s="214">
        <v>0</v>
      </c>
      <c r="L247" s="215">
        <v>0</v>
      </c>
      <c r="M247" s="215">
        <v>0</v>
      </c>
      <c r="N247" s="215">
        <v>0</v>
      </c>
      <c r="O247" s="193">
        <v>0</v>
      </c>
      <c r="P247" s="193">
        <v>0</v>
      </c>
      <c r="Q247" s="193">
        <v>0</v>
      </c>
      <c r="R247" s="216">
        <v>0</v>
      </c>
      <c r="S247" s="216">
        <v>0</v>
      </c>
      <c r="T247" s="216">
        <v>0</v>
      </c>
      <c r="U247" s="217">
        <v>0</v>
      </c>
      <c r="V247" s="217">
        <v>0</v>
      </c>
      <c r="W247" s="217">
        <v>0</v>
      </c>
      <c r="X247" s="214">
        <v>0</v>
      </c>
      <c r="Y247" s="214">
        <v>0</v>
      </c>
      <c r="Z247" s="214">
        <v>0</v>
      </c>
      <c r="AA247" s="218">
        <v>0</v>
      </c>
      <c r="AB247" s="218">
        <v>0</v>
      </c>
      <c r="AC247" s="218">
        <v>0</v>
      </c>
      <c r="AD247" s="193">
        <v>0</v>
      </c>
      <c r="AE247" s="193">
        <v>0</v>
      </c>
      <c r="AF247" s="193">
        <v>0</v>
      </c>
      <c r="AG247" s="214">
        <v>0</v>
      </c>
      <c r="AH247" s="214">
        <v>0</v>
      </c>
      <c r="AI247" s="214">
        <v>0</v>
      </c>
      <c r="AJ247" s="191">
        <v>0</v>
      </c>
      <c r="AK247" s="191">
        <v>0</v>
      </c>
      <c r="AL247" s="191">
        <v>0</v>
      </c>
      <c r="AM247" s="215">
        <v>0</v>
      </c>
      <c r="AN247" s="215">
        <v>0</v>
      </c>
      <c r="AO247" s="215">
        <v>0</v>
      </c>
      <c r="AP247" s="193">
        <v>0</v>
      </c>
      <c r="AQ247" s="193">
        <v>0</v>
      </c>
      <c r="AR247" s="193">
        <v>0</v>
      </c>
      <c r="AS247" s="216">
        <v>0</v>
      </c>
      <c r="AT247" s="216">
        <v>0</v>
      </c>
      <c r="AU247" s="216">
        <v>0</v>
      </c>
      <c r="AV247" s="217">
        <v>0</v>
      </c>
      <c r="AW247" s="217">
        <v>0</v>
      </c>
      <c r="AX247" s="217">
        <v>0</v>
      </c>
      <c r="AY247" s="214">
        <v>0</v>
      </c>
      <c r="AZ247" s="214">
        <v>0</v>
      </c>
      <c r="BA247" s="214">
        <v>0</v>
      </c>
      <c r="BB247" s="218">
        <v>0</v>
      </c>
      <c r="BC247" s="218">
        <v>0</v>
      </c>
      <c r="BD247" s="218">
        <v>0</v>
      </c>
      <c r="BE247" s="214">
        <v>0</v>
      </c>
      <c r="BF247" s="214">
        <v>0</v>
      </c>
      <c r="BG247" s="214">
        <v>0</v>
      </c>
      <c r="BH247" s="191">
        <v>0</v>
      </c>
      <c r="BI247" s="191">
        <v>0</v>
      </c>
      <c r="BJ247" s="191">
        <v>0</v>
      </c>
      <c r="BK247" s="215">
        <v>0</v>
      </c>
      <c r="BL247" s="215">
        <v>0</v>
      </c>
      <c r="BM247" s="215">
        <v>0</v>
      </c>
      <c r="BN247" s="193">
        <v>87912949.915701807</v>
      </c>
      <c r="BO247" s="193">
        <v>75049566.749233305</v>
      </c>
      <c r="BP247" s="193">
        <v>12863383.166468501</v>
      </c>
      <c r="BQ247" s="219">
        <v>1156734544.5095859</v>
      </c>
      <c r="BR247" s="219">
        <v>916940030.52061224</v>
      </c>
      <c r="BS247" s="219">
        <v>239794513.98897344</v>
      </c>
      <c r="BT247" s="216">
        <v>0</v>
      </c>
      <c r="BU247" s="216">
        <v>0</v>
      </c>
      <c r="BV247" s="216">
        <v>0</v>
      </c>
      <c r="BW247" s="217">
        <v>0</v>
      </c>
      <c r="BX247" s="217">
        <v>0</v>
      </c>
      <c r="BY247" s="217">
        <v>0</v>
      </c>
      <c r="BZ247" s="214">
        <v>0</v>
      </c>
      <c r="CA247" s="214">
        <v>0</v>
      </c>
      <c r="CB247" s="214">
        <v>0</v>
      </c>
      <c r="CC247" s="214">
        <v>0</v>
      </c>
      <c r="CD247" s="214">
        <v>0</v>
      </c>
      <c r="CE247" s="214">
        <v>0</v>
      </c>
      <c r="CF247" s="214">
        <v>0</v>
      </c>
      <c r="CG247" s="214">
        <v>0</v>
      </c>
      <c r="CH247" s="214">
        <v>0</v>
      </c>
      <c r="CI247" s="219">
        <v>1156734544.5095859</v>
      </c>
      <c r="CJ247" s="219">
        <v>916940030.52061224</v>
      </c>
      <c r="CK247" s="219">
        <v>239794513.98897344</v>
      </c>
      <c r="CM247" s="221">
        <v>0</v>
      </c>
      <c r="CP247" s="219">
        <v>0</v>
      </c>
      <c r="CQ247" s="219">
        <v>0</v>
      </c>
      <c r="CR247" s="219">
        <v>0</v>
      </c>
      <c r="CT247" s="219">
        <v>1156734544.5095859</v>
      </c>
      <c r="CU247" s="219">
        <v>916940030.52061224</v>
      </c>
      <c r="CV247" s="219">
        <v>239794513.98897344</v>
      </c>
      <c r="CX247" s="221">
        <v>2261257122.1100001</v>
      </c>
      <c r="CY247" s="33">
        <v>0</v>
      </c>
      <c r="CZ247" s="33">
        <v>0</v>
      </c>
      <c r="DA247" s="33">
        <v>0</v>
      </c>
      <c r="DB247" s="33">
        <v>0</v>
      </c>
      <c r="DC247" s="33">
        <v>0</v>
      </c>
      <c r="DD247" s="33">
        <v>0</v>
      </c>
      <c r="DE247" s="33">
        <v>0</v>
      </c>
    </row>
    <row r="248" spans="1:109" x14ac:dyDescent="0.35">
      <c r="A248">
        <v>2044</v>
      </c>
      <c r="B248" s="1">
        <v>52687</v>
      </c>
      <c r="C248" s="213">
        <v>667547225.57629895</v>
      </c>
      <c r="D248" s="214">
        <v>559337110.32783401</v>
      </c>
      <c r="E248" s="214">
        <v>108210115.24846494</v>
      </c>
      <c r="F248" s="191">
        <v>403691959.57480699</v>
      </c>
      <c r="G248" s="191">
        <v>287416639.707017</v>
      </c>
      <c r="H248" s="191">
        <v>116275319.86778998</v>
      </c>
      <c r="I248" s="214">
        <v>0</v>
      </c>
      <c r="J248" s="214">
        <v>0</v>
      </c>
      <c r="K248" s="214">
        <v>0</v>
      </c>
      <c r="L248" s="215">
        <v>0</v>
      </c>
      <c r="M248" s="215">
        <v>0</v>
      </c>
      <c r="N248" s="215">
        <v>0</v>
      </c>
      <c r="O248" s="193">
        <v>0</v>
      </c>
      <c r="P248" s="193">
        <v>0</v>
      </c>
      <c r="Q248" s="193">
        <v>0</v>
      </c>
      <c r="R248" s="216">
        <v>0</v>
      </c>
      <c r="S248" s="216">
        <v>0</v>
      </c>
      <c r="T248" s="216">
        <v>0</v>
      </c>
      <c r="U248" s="217">
        <v>0</v>
      </c>
      <c r="V248" s="217">
        <v>0</v>
      </c>
      <c r="W248" s="217">
        <v>0</v>
      </c>
      <c r="X248" s="214">
        <v>0</v>
      </c>
      <c r="Y248" s="214">
        <v>0</v>
      </c>
      <c r="Z248" s="214">
        <v>0</v>
      </c>
      <c r="AA248" s="218">
        <v>0</v>
      </c>
      <c r="AB248" s="218">
        <v>0</v>
      </c>
      <c r="AC248" s="218">
        <v>0</v>
      </c>
      <c r="AD248" s="193">
        <v>0</v>
      </c>
      <c r="AE248" s="193">
        <v>0</v>
      </c>
      <c r="AF248" s="193">
        <v>0</v>
      </c>
      <c r="AG248" s="214">
        <v>0</v>
      </c>
      <c r="AH248" s="214">
        <v>0</v>
      </c>
      <c r="AI248" s="214">
        <v>0</v>
      </c>
      <c r="AJ248" s="191">
        <v>0</v>
      </c>
      <c r="AK248" s="191">
        <v>0</v>
      </c>
      <c r="AL248" s="191">
        <v>0</v>
      </c>
      <c r="AM248" s="215">
        <v>0</v>
      </c>
      <c r="AN248" s="215">
        <v>0</v>
      </c>
      <c r="AO248" s="215">
        <v>0</v>
      </c>
      <c r="AP248" s="193">
        <v>0</v>
      </c>
      <c r="AQ248" s="193">
        <v>0</v>
      </c>
      <c r="AR248" s="193">
        <v>0</v>
      </c>
      <c r="AS248" s="216">
        <v>0</v>
      </c>
      <c r="AT248" s="216">
        <v>0</v>
      </c>
      <c r="AU248" s="216">
        <v>0</v>
      </c>
      <c r="AV248" s="217">
        <v>0</v>
      </c>
      <c r="AW248" s="217">
        <v>0</v>
      </c>
      <c r="AX248" s="217">
        <v>0</v>
      </c>
      <c r="AY248" s="214">
        <v>0</v>
      </c>
      <c r="AZ248" s="214">
        <v>0</v>
      </c>
      <c r="BA248" s="214">
        <v>0</v>
      </c>
      <c r="BB248" s="218">
        <v>0</v>
      </c>
      <c r="BC248" s="218">
        <v>0</v>
      </c>
      <c r="BD248" s="218">
        <v>0</v>
      </c>
      <c r="BE248" s="214">
        <v>0</v>
      </c>
      <c r="BF248" s="214">
        <v>0</v>
      </c>
      <c r="BG248" s="214">
        <v>0</v>
      </c>
      <c r="BH248" s="191">
        <v>0</v>
      </c>
      <c r="BI248" s="191">
        <v>0</v>
      </c>
      <c r="BJ248" s="191">
        <v>0</v>
      </c>
      <c r="BK248" s="215">
        <v>0</v>
      </c>
      <c r="BL248" s="215">
        <v>0</v>
      </c>
      <c r="BM248" s="215">
        <v>0</v>
      </c>
      <c r="BN248" s="193">
        <v>0</v>
      </c>
      <c r="BO248" s="193">
        <v>0</v>
      </c>
      <c r="BP248" s="193">
        <v>0</v>
      </c>
      <c r="BQ248" s="219">
        <v>1071239185.1511059</v>
      </c>
      <c r="BR248" s="219">
        <v>846753750.03485107</v>
      </c>
      <c r="BS248" s="219">
        <v>224485435.11625493</v>
      </c>
      <c r="BT248" s="216">
        <v>0</v>
      </c>
      <c r="BU248" s="216">
        <v>0</v>
      </c>
      <c r="BV248" s="216">
        <v>0</v>
      </c>
      <c r="BW248" s="217">
        <v>0</v>
      </c>
      <c r="BX248" s="217">
        <v>0</v>
      </c>
      <c r="BY248" s="217">
        <v>0</v>
      </c>
      <c r="BZ248" s="214">
        <v>0</v>
      </c>
      <c r="CA248" s="214">
        <v>0</v>
      </c>
      <c r="CB248" s="214">
        <v>0</v>
      </c>
      <c r="CC248" s="214">
        <v>0</v>
      </c>
      <c r="CD248" s="214">
        <v>0</v>
      </c>
      <c r="CE248" s="214">
        <v>0</v>
      </c>
      <c r="CF248" s="214">
        <v>0</v>
      </c>
      <c r="CG248" s="214">
        <v>0</v>
      </c>
      <c r="CH248" s="214">
        <v>0</v>
      </c>
      <c r="CI248" s="219">
        <v>1071239185.1511059</v>
      </c>
      <c r="CJ248" s="219">
        <v>846753750.03485107</v>
      </c>
      <c r="CK248" s="219">
        <v>224485435.11625493</v>
      </c>
      <c r="CM248" s="221">
        <v>0</v>
      </c>
      <c r="CP248" s="219">
        <v>0</v>
      </c>
      <c r="CQ248" s="219">
        <v>0</v>
      </c>
      <c r="CR248" s="219">
        <v>0</v>
      </c>
      <c r="CT248" s="219">
        <v>1071239185.1511059</v>
      </c>
      <c r="CU248" s="219">
        <v>846753750.03485107</v>
      </c>
      <c r="CV248" s="219">
        <v>224485435.11625493</v>
      </c>
      <c r="CX248" s="221">
        <v>2188964745.5700002</v>
      </c>
      <c r="CY248" s="33">
        <v>0</v>
      </c>
      <c r="CZ248" s="33">
        <v>0</v>
      </c>
      <c r="DA248" s="33">
        <v>0</v>
      </c>
      <c r="DB248" s="33">
        <v>0</v>
      </c>
      <c r="DC248" s="33">
        <v>0</v>
      </c>
      <c r="DD248" s="33">
        <v>0</v>
      </c>
      <c r="DE248" s="33">
        <v>0</v>
      </c>
    </row>
    <row r="249" spans="1:109" x14ac:dyDescent="0.35">
      <c r="A249">
        <v>2044</v>
      </c>
      <c r="B249" s="1">
        <v>52717</v>
      </c>
      <c r="C249" s="213">
        <v>669421867.49669099</v>
      </c>
      <c r="D249" s="214">
        <v>562585490.42723799</v>
      </c>
      <c r="E249" s="214">
        <v>106836377.069453</v>
      </c>
      <c r="F249" s="191">
        <v>404751147.554878</v>
      </c>
      <c r="G249" s="191">
        <v>289149001.74974602</v>
      </c>
      <c r="H249" s="191">
        <v>115602145.80513197</v>
      </c>
      <c r="I249" s="214">
        <v>0</v>
      </c>
      <c r="J249" s="214">
        <v>0</v>
      </c>
      <c r="K249" s="214">
        <v>0</v>
      </c>
      <c r="L249" s="215">
        <v>0</v>
      </c>
      <c r="M249" s="215">
        <v>0</v>
      </c>
      <c r="N249" s="215">
        <v>0</v>
      </c>
      <c r="O249" s="193">
        <v>0</v>
      </c>
      <c r="P249" s="193">
        <v>0</v>
      </c>
      <c r="Q249" s="193">
        <v>0</v>
      </c>
      <c r="R249" s="216">
        <v>0</v>
      </c>
      <c r="S249" s="216">
        <v>0</v>
      </c>
      <c r="T249" s="216">
        <v>0</v>
      </c>
      <c r="U249" s="217">
        <v>0</v>
      </c>
      <c r="V249" s="217">
        <v>0</v>
      </c>
      <c r="W249" s="217">
        <v>0</v>
      </c>
      <c r="X249" s="214">
        <v>0</v>
      </c>
      <c r="Y249" s="214">
        <v>0</v>
      </c>
      <c r="Z249" s="214">
        <v>0</v>
      </c>
      <c r="AA249" s="218">
        <v>0</v>
      </c>
      <c r="AB249" s="218">
        <v>0</v>
      </c>
      <c r="AC249" s="218">
        <v>0</v>
      </c>
      <c r="AD249" s="193">
        <v>0</v>
      </c>
      <c r="AE249" s="193">
        <v>0</v>
      </c>
      <c r="AF249" s="193">
        <v>0</v>
      </c>
      <c r="AG249" s="214">
        <v>0</v>
      </c>
      <c r="AH249" s="214">
        <v>0</v>
      </c>
      <c r="AI249" s="214">
        <v>0</v>
      </c>
      <c r="AJ249" s="191">
        <v>0</v>
      </c>
      <c r="AK249" s="191">
        <v>0</v>
      </c>
      <c r="AL249" s="191">
        <v>0</v>
      </c>
      <c r="AM249" s="215">
        <v>0</v>
      </c>
      <c r="AN249" s="215">
        <v>0</v>
      </c>
      <c r="AO249" s="215">
        <v>0</v>
      </c>
      <c r="AP249" s="193">
        <v>0</v>
      </c>
      <c r="AQ249" s="193">
        <v>0</v>
      </c>
      <c r="AR249" s="193">
        <v>0</v>
      </c>
      <c r="AS249" s="216">
        <v>0</v>
      </c>
      <c r="AT249" s="216">
        <v>0</v>
      </c>
      <c r="AU249" s="216">
        <v>0</v>
      </c>
      <c r="AV249" s="217">
        <v>0</v>
      </c>
      <c r="AW249" s="217">
        <v>0</v>
      </c>
      <c r="AX249" s="217">
        <v>0</v>
      </c>
      <c r="AY249" s="214">
        <v>0</v>
      </c>
      <c r="AZ249" s="214">
        <v>0</v>
      </c>
      <c r="BA249" s="214">
        <v>0</v>
      </c>
      <c r="BB249" s="218">
        <v>10867932.306547901</v>
      </c>
      <c r="BC249" s="218">
        <v>10094720.46288</v>
      </c>
      <c r="BD249" s="218">
        <v>773211.84366790019</v>
      </c>
      <c r="BE249" s="214">
        <v>0</v>
      </c>
      <c r="BF249" s="214">
        <v>0</v>
      </c>
      <c r="BG249" s="214">
        <v>0</v>
      </c>
      <c r="BH249" s="191">
        <v>0</v>
      </c>
      <c r="BI249" s="191">
        <v>0</v>
      </c>
      <c r="BJ249" s="191">
        <v>0</v>
      </c>
      <c r="BK249" s="215">
        <v>0</v>
      </c>
      <c r="BL249" s="215">
        <v>0</v>
      </c>
      <c r="BM249" s="215">
        <v>0</v>
      </c>
      <c r="BN249" s="193">
        <v>0</v>
      </c>
      <c r="BO249" s="193">
        <v>0</v>
      </c>
      <c r="BP249" s="193">
        <v>0</v>
      </c>
      <c r="BQ249" s="219">
        <v>1085040947.3581169</v>
      </c>
      <c r="BR249" s="219">
        <v>861829212.63986409</v>
      </c>
      <c r="BS249" s="219">
        <v>223211734.71825287</v>
      </c>
      <c r="BT249" s="216">
        <v>0</v>
      </c>
      <c r="BU249" s="216">
        <v>0</v>
      </c>
      <c r="BV249" s="216">
        <v>0</v>
      </c>
      <c r="BW249" s="217">
        <v>0</v>
      </c>
      <c r="BX249" s="217">
        <v>0</v>
      </c>
      <c r="BY249" s="217">
        <v>0</v>
      </c>
      <c r="BZ249" s="214">
        <v>0</v>
      </c>
      <c r="CA249" s="214">
        <v>0</v>
      </c>
      <c r="CB249" s="214">
        <v>0</v>
      </c>
      <c r="CC249" s="214">
        <v>0</v>
      </c>
      <c r="CD249" s="214">
        <v>0</v>
      </c>
      <c r="CE249" s="214">
        <v>0</v>
      </c>
      <c r="CF249" s="214">
        <v>0</v>
      </c>
      <c r="CG249" s="214">
        <v>0</v>
      </c>
      <c r="CH249" s="214">
        <v>0</v>
      </c>
      <c r="CI249" s="219">
        <v>1085040947.3581169</v>
      </c>
      <c r="CJ249" s="219">
        <v>861829212.63986409</v>
      </c>
      <c r="CK249" s="219">
        <v>223211734.71825287</v>
      </c>
      <c r="CM249" s="221">
        <v>0</v>
      </c>
      <c r="CP249" s="219">
        <v>0</v>
      </c>
      <c r="CQ249" s="219">
        <v>0</v>
      </c>
      <c r="CR249" s="219">
        <v>0</v>
      </c>
      <c r="CT249" s="219">
        <v>1085040947.3581169</v>
      </c>
      <c r="CU249" s="219">
        <v>861829212.63986409</v>
      </c>
      <c r="CV249" s="219">
        <v>223211734.71825287</v>
      </c>
      <c r="CX249" s="221">
        <v>2191633788.4000001</v>
      </c>
      <c r="CY249" s="33">
        <v>0</v>
      </c>
      <c r="CZ249" s="33">
        <v>0</v>
      </c>
      <c r="DA249" s="33">
        <v>0</v>
      </c>
      <c r="DB249" s="33">
        <v>0</v>
      </c>
      <c r="DC249" s="33">
        <v>0</v>
      </c>
      <c r="DD249" s="33">
        <v>0</v>
      </c>
      <c r="DE249" s="33">
        <v>0</v>
      </c>
    </row>
    <row r="250" spans="1:109" x14ac:dyDescent="0.35">
      <c r="A250">
        <v>2044</v>
      </c>
      <c r="B250" s="1">
        <v>52748</v>
      </c>
      <c r="C250" s="213">
        <v>670870564.27132297</v>
      </c>
      <c r="D250" s="214">
        <v>565852735.66752899</v>
      </c>
      <c r="E250" s="214">
        <v>105017828.60379398</v>
      </c>
      <c r="F250" s="191">
        <v>405724085.47438002</v>
      </c>
      <c r="G250" s="191">
        <v>290802557.017349</v>
      </c>
      <c r="H250" s="191">
        <v>114921528.45703101</v>
      </c>
      <c r="I250" s="214">
        <v>0</v>
      </c>
      <c r="J250" s="214">
        <v>0</v>
      </c>
      <c r="K250" s="214">
        <v>0</v>
      </c>
      <c r="L250" s="215">
        <v>0</v>
      </c>
      <c r="M250" s="215">
        <v>0</v>
      </c>
      <c r="N250" s="215">
        <v>0</v>
      </c>
      <c r="O250" s="193">
        <v>0</v>
      </c>
      <c r="P250" s="193">
        <v>0</v>
      </c>
      <c r="Q250" s="193">
        <v>0</v>
      </c>
      <c r="R250" s="216">
        <v>0</v>
      </c>
      <c r="S250" s="216">
        <v>0</v>
      </c>
      <c r="T250" s="216">
        <v>0</v>
      </c>
      <c r="U250" s="217">
        <v>0</v>
      </c>
      <c r="V250" s="217">
        <v>0</v>
      </c>
      <c r="W250" s="217">
        <v>0</v>
      </c>
      <c r="X250" s="214">
        <v>0</v>
      </c>
      <c r="Y250" s="214">
        <v>0</v>
      </c>
      <c r="Z250" s="214">
        <v>0</v>
      </c>
      <c r="AA250" s="218">
        <v>0</v>
      </c>
      <c r="AB250" s="218">
        <v>0</v>
      </c>
      <c r="AC250" s="218">
        <v>0</v>
      </c>
      <c r="AD250" s="193">
        <v>0</v>
      </c>
      <c r="AE250" s="193">
        <v>0</v>
      </c>
      <c r="AF250" s="193">
        <v>0</v>
      </c>
      <c r="AG250" s="214">
        <v>0</v>
      </c>
      <c r="AH250" s="214">
        <v>0</v>
      </c>
      <c r="AI250" s="214">
        <v>0</v>
      </c>
      <c r="AJ250" s="191">
        <v>0</v>
      </c>
      <c r="AK250" s="191">
        <v>0</v>
      </c>
      <c r="AL250" s="191">
        <v>0</v>
      </c>
      <c r="AM250" s="215">
        <v>0</v>
      </c>
      <c r="AN250" s="215">
        <v>0</v>
      </c>
      <c r="AO250" s="215">
        <v>0</v>
      </c>
      <c r="AP250" s="193">
        <v>0</v>
      </c>
      <c r="AQ250" s="193">
        <v>0</v>
      </c>
      <c r="AR250" s="193">
        <v>0</v>
      </c>
      <c r="AS250" s="216">
        <v>0</v>
      </c>
      <c r="AT250" s="216">
        <v>0</v>
      </c>
      <c r="AU250" s="216">
        <v>0</v>
      </c>
      <c r="AV250" s="217">
        <v>0</v>
      </c>
      <c r="AW250" s="217">
        <v>0</v>
      </c>
      <c r="AX250" s="217">
        <v>0</v>
      </c>
      <c r="AY250" s="214">
        <v>0</v>
      </c>
      <c r="AZ250" s="214">
        <v>0</v>
      </c>
      <c r="BA250" s="214">
        <v>0</v>
      </c>
      <c r="BB250" s="218">
        <v>0</v>
      </c>
      <c r="BC250" s="218">
        <v>0</v>
      </c>
      <c r="BD250" s="218">
        <v>0</v>
      </c>
      <c r="BE250" s="214">
        <v>0</v>
      </c>
      <c r="BF250" s="214">
        <v>0</v>
      </c>
      <c r="BG250" s="214">
        <v>0</v>
      </c>
      <c r="BH250" s="191">
        <v>0</v>
      </c>
      <c r="BI250" s="191">
        <v>0</v>
      </c>
      <c r="BJ250" s="191">
        <v>0</v>
      </c>
      <c r="BK250" s="215">
        <v>0</v>
      </c>
      <c r="BL250" s="215">
        <v>0</v>
      </c>
      <c r="BM250" s="215">
        <v>0</v>
      </c>
      <c r="BN250" s="193">
        <v>0</v>
      </c>
      <c r="BO250" s="193">
        <v>0</v>
      </c>
      <c r="BP250" s="193">
        <v>0</v>
      </c>
      <c r="BQ250" s="219">
        <v>1076594649.745703</v>
      </c>
      <c r="BR250" s="219">
        <v>856655292.68487799</v>
      </c>
      <c r="BS250" s="219">
        <v>219939357.06082499</v>
      </c>
      <c r="BT250" s="216">
        <v>0</v>
      </c>
      <c r="BU250" s="216">
        <v>0</v>
      </c>
      <c r="BV250" s="216">
        <v>0</v>
      </c>
      <c r="BW250" s="217">
        <v>0</v>
      </c>
      <c r="BX250" s="217">
        <v>0</v>
      </c>
      <c r="BY250" s="217">
        <v>0</v>
      </c>
      <c r="BZ250" s="214">
        <v>0</v>
      </c>
      <c r="CA250" s="214">
        <v>0</v>
      </c>
      <c r="CB250" s="214">
        <v>0</v>
      </c>
      <c r="CC250" s="214">
        <v>0</v>
      </c>
      <c r="CD250" s="214">
        <v>0</v>
      </c>
      <c r="CE250" s="214">
        <v>0</v>
      </c>
      <c r="CF250" s="214">
        <v>0</v>
      </c>
      <c r="CG250" s="214">
        <v>0</v>
      </c>
      <c r="CH250" s="214">
        <v>0</v>
      </c>
      <c r="CI250" s="219">
        <v>1076594649.745703</v>
      </c>
      <c r="CJ250" s="219">
        <v>856655292.68487799</v>
      </c>
      <c r="CK250" s="219">
        <v>219939357.06082499</v>
      </c>
      <c r="CM250" s="221">
        <v>0</v>
      </c>
      <c r="CP250" s="219">
        <v>0</v>
      </c>
      <c r="CQ250" s="219">
        <v>0</v>
      </c>
      <c r="CR250" s="219">
        <v>0</v>
      </c>
      <c r="CT250" s="219">
        <v>1076594649.745703</v>
      </c>
      <c r="CU250" s="219">
        <v>856655292.68487799</v>
      </c>
      <c r="CV250" s="219">
        <v>219939357.06082499</v>
      </c>
      <c r="CX250" s="221">
        <v>2184211365.1900001</v>
      </c>
      <c r="CY250" s="33">
        <v>0</v>
      </c>
      <c r="CZ250" s="33">
        <v>0</v>
      </c>
      <c r="DA250" s="33">
        <v>0</v>
      </c>
      <c r="DB250" s="33">
        <v>0</v>
      </c>
      <c r="DC250" s="33">
        <v>0</v>
      </c>
      <c r="DD250" s="33">
        <v>0</v>
      </c>
      <c r="DE250" s="33">
        <v>0</v>
      </c>
    </row>
    <row r="251" spans="1:109" x14ac:dyDescent="0.35">
      <c r="A251">
        <v>2044</v>
      </c>
      <c r="B251" s="1">
        <v>52778</v>
      </c>
      <c r="C251" s="213">
        <v>672755366.71813798</v>
      </c>
      <c r="D251" s="214">
        <v>569138955.60860801</v>
      </c>
      <c r="E251" s="214">
        <v>103616411.10952997</v>
      </c>
      <c r="F251" s="191">
        <v>406744064.795582</v>
      </c>
      <c r="G251" s="191">
        <v>292510351.923527</v>
      </c>
      <c r="H251" s="191">
        <v>114233712.87205499</v>
      </c>
      <c r="I251" s="214">
        <v>0</v>
      </c>
      <c r="J251" s="214">
        <v>0</v>
      </c>
      <c r="K251" s="214">
        <v>0</v>
      </c>
      <c r="L251" s="215">
        <v>0</v>
      </c>
      <c r="M251" s="215">
        <v>0</v>
      </c>
      <c r="N251" s="215">
        <v>0</v>
      </c>
      <c r="O251" s="193">
        <v>0</v>
      </c>
      <c r="P251" s="193">
        <v>0</v>
      </c>
      <c r="Q251" s="193">
        <v>0</v>
      </c>
      <c r="R251" s="216">
        <v>0</v>
      </c>
      <c r="S251" s="216">
        <v>0</v>
      </c>
      <c r="T251" s="216">
        <v>0</v>
      </c>
      <c r="U251" s="217">
        <v>0</v>
      </c>
      <c r="V251" s="217">
        <v>0</v>
      </c>
      <c r="W251" s="217">
        <v>0</v>
      </c>
      <c r="X251" s="214">
        <v>0</v>
      </c>
      <c r="Y251" s="214">
        <v>0</v>
      </c>
      <c r="Z251" s="214">
        <v>0</v>
      </c>
      <c r="AA251" s="218">
        <v>0</v>
      </c>
      <c r="AB251" s="218">
        <v>0</v>
      </c>
      <c r="AC251" s="218">
        <v>0</v>
      </c>
      <c r="AD251" s="193">
        <v>0</v>
      </c>
      <c r="AE251" s="193">
        <v>0</v>
      </c>
      <c r="AF251" s="193">
        <v>0</v>
      </c>
      <c r="AG251" s="214">
        <v>0</v>
      </c>
      <c r="AH251" s="214">
        <v>0</v>
      </c>
      <c r="AI251" s="214">
        <v>0</v>
      </c>
      <c r="AJ251" s="191">
        <v>0</v>
      </c>
      <c r="AK251" s="191">
        <v>0</v>
      </c>
      <c r="AL251" s="191">
        <v>0</v>
      </c>
      <c r="AM251" s="215">
        <v>0</v>
      </c>
      <c r="AN251" s="215">
        <v>0</v>
      </c>
      <c r="AO251" s="215">
        <v>0</v>
      </c>
      <c r="AP251" s="193">
        <v>0</v>
      </c>
      <c r="AQ251" s="193">
        <v>0</v>
      </c>
      <c r="AR251" s="193">
        <v>0</v>
      </c>
      <c r="AS251" s="216">
        <v>0</v>
      </c>
      <c r="AT251" s="216">
        <v>0</v>
      </c>
      <c r="AU251" s="216">
        <v>0</v>
      </c>
      <c r="AV251" s="217">
        <v>0</v>
      </c>
      <c r="AW251" s="217">
        <v>0</v>
      </c>
      <c r="AX251" s="217">
        <v>0</v>
      </c>
      <c r="AY251" s="214">
        <v>0</v>
      </c>
      <c r="AZ251" s="214">
        <v>0</v>
      </c>
      <c r="BA251" s="214">
        <v>0</v>
      </c>
      <c r="BB251" s="218">
        <v>0</v>
      </c>
      <c r="BC251" s="218">
        <v>0</v>
      </c>
      <c r="BD251" s="218">
        <v>0</v>
      </c>
      <c r="BE251" s="214">
        <v>0</v>
      </c>
      <c r="BF251" s="214">
        <v>0</v>
      </c>
      <c r="BG251" s="214">
        <v>0</v>
      </c>
      <c r="BH251" s="191">
        <v>0</v>
      </c>
      <c r="BI251" s="191">
        <v>0</v>
      </c>
      <c r="BJ251" s="191">
        <v>0</v>
      </c>
      <c r="BK251" s="215">
        <v>0</v>
      </c>
      <c r="BL251" s="215">
        <v>0</v>
      </c>
      <c r="BM251" s="215">
        <v>0</v>
      </c>
      <c r="BN251" s="193">
        <v>0</v>
      </c>
      <c r="BO251" s="193">
        <v>0</v>
      </c>
      <c r="BP251" s="193">
        <v>0</v>
      </c>
      <c r="BQ251" s="219">
        <v>1079499431.51372</v>
      </c>
      <c r="BR251" s="219">
        <v>861649307.53213501</v>
      </c>
      <c r="BS251" s="219">
        <v>217850123.98158497</v>
      </c>
      <c r="BT251" s="216">
        <v>24114198.488861501</v>
      </c>
      <c r="BU251" s="216">
        <v>20238705.616034999</v>
      </c>
      <c r="BV251" s="216">
        <v>3875492.8728265017</v>
      </c>
      <c r="BW251" s="217">
        <v>10042308.385214301</v>
      </c>
      <c r="BX251" s="217">
        <v>8566035.65834607</v>
      </c>
      <c r="BY251" s="217">
        <v>1476272.7268682308</v>
      </c>
      <c r="BZ251" s="214">
        <v>0</v>
      </c>
      <c r="CA251" s="214">
        <v>0</v>
      </c>
      <c r="CB251" s="214">
        <v>0</v>
      </c>
      <c r="CC251" s="214">
        <v>63996643.668834299</v>
      </c>
      <c r="CD251" s="214">
        <v>37908966.2233641</v>
      </c>
      <c r="CE251" s="214">
        <v>26087677.445470199</v>
      </c>
      <c r="CF251" s="214">
        <v>12057099.244430801</v>
      </c>
      <c r="CG251" s="214">
        <v>10119352.8080175</v>
      </c>
      <c r="CH251" s="214">
        <v>1937746.4364133012</v>
      </c>
      <c r="CI251" s="219">
        <v>1189709681.3010609</v>
      </c>
      <c r="CJ251" s="219">
        <v>938482367.83789766</v>
      </c>
      <c r="CK251" s="219">
        <v>251227313.4631632</v>
      </c>
      <c r="CM251" s="221">
        <v>0</v>
      </c>
      <c r="CP251" s="219">
        <v>0</v>
      </c>
      <c r="CQ251" s="219">
        <v>0</v>
      </c>
      <c r="CR251" s="219">
        <v>0</v>
      </c>
      <c r="CT251" s="219">
        <v>1079499431.51372</v>
      </c>
      <c r="CU251" s="219">
        <v>861649307.53213501</v>
      </c>
      <c r="CV251" s="219">
        <v>217850123.98158497</v>
      </c>
      <c r="CX251" s="221">
        <v>2186874612.1399999</v>
      </c>
      <c r="CY251" s="33">
        <v>0</v>
      </c>
      <c r="CZ251" s="33">
        <v>0</v>
      </c>
      <c r="DA251" s="33">
        <v>0</v>
      </c>
      <c r="DB251" s="33">
        <v>0</v>
      </c>
      <c r="DC251" s="33">
        <v>0</v>
      </c>
      <c r="DD251" s="33">
        <v>0</v>
      </c>
      <c r="DE251" s="33">
        <v>0</v>
      </c>
    </row>
    <row r="252" spans="1:109" x14ac:dyDescent="0.35">
      <c r="A252">
        <v>2044</v>
      </c>
      <c r="B252" s="1">
        <v>52809</v>
      </c>
      <c r="C252" s="213">
        <v>674210644.22511399</v>
      </c>
      <c r="D252" s="214">
        <v>572444260.44747102</v>
      </c>
      <c r="E252" s="214">
        <v>101766383.77764297</v>
      </c>
      <c r="F252" s="191">
        <v>407721718.74205703</v>
      </c>
      <c r="G252" s="191">
        <v>294183218.61977899</v>
      </c>
      <c r="H252" s="191">
        <v>113538500.12227803</v>
      </c>
      <c r="I252" s="214">
        <v>0</v>
      </c>
      <c r="J252" s="214">
        <v>0</v>
      </c>
      <c r="K252" s="214">
        <v>0</v>
      </c>
      <c r="L252" s="215">
        <v>0</v>
      </c>
      <c r="M252" s="215">
        <v>0</v>
      </c>
      <c r="N252" s="215">
        <v>0</v>
      </c>
      <c r="O252" s="193">
        <v>0</v>
      </c>
      <c r="P252" s="193">
        <v>0</v>
      </c>
      <c r="Q252" s="193">
        <v>0</v>
      </c>
      <c r="R252" s="216">
        <v>0</v>
      </c>
      <c r="S252" s="216">
        <v>0</v>
      </c>
      <c r="T252" s="216">
        <v>0</v>
      </c>
      <c r="U252" s="217">
        <v>0</v>
      </c>
      <c r="V252" s="217">
        <v>0</v>
      </c>
      <c r="W252" s="217">
        <v>0</v>
      </c>
      <c r="X252" s="214">
        <v>0</v>
      </c>
      <c r="Y252" s="214">
        <v>0</v>
      </c>
      <c r="Z252" s="214">
        <v>0</v>
      </c>
      <c r="AA252" s="218">
        <v>0</v>
      </c>
      <c r="AB252" s="218">
        <v>0</v>
      </c>
      <c r="AC252" s="218">
        <v>0</v>
      </c>
      <c r="AD252" s="193">
        <v>0</v>
      </c>
      <c r="AE252" s="193">
        <v>0</v>
      </c>
      <c r="AF252" s="193">
        <v>0</v>
      </c>
      <c r="AG252" s="214">
        <v>0</v>
      </c>
      <c r="AH252" s="214">
        <v>0</v>
      </c>
      <c r="AI252" s="214">
        <v>0</v>
      </c>
      <c r="AJ252" s="191">
        <v>0</v>
      </c>
      <c r="AK252" s="191">
        <v>0</v>
      </c>
      <c r="AL252" s="191">
        <v>0</v>
      </c>
      <c r="AM252" s="215">
        <v>0</v>
      </c>
      <c r="AN252" s="215">
        <v>0</v>
      </c>
      <c r="AO252" s="215">
        <v>0</v>
      </c>
      <c r="AP252" s="193">
        <v>0</v>
      </c>
      <c r="AQ252" s="193">
        <v>0</v>
      </c>
      <c r="AR252" s="193">
        <v>0</v>
      </c>
      <c r="AS252" s="216">
        <v>0</v>
      </c>
      <c r="AT252" s="216">
        <v>0</v>
      </c>
      <c r="AU252" s="216">
        <v>0</v>
      </c>
      <c r="AV252" s="217">
        <v>0</v>
      </c>
      <c r="AW252" s="217">
        <v>0</v>
      </c>
      <c r="AX252" s="217">
        <v>0</v>
      </c>
      <c r="AY252" s="214">
        <v>0</v>
      </c>
      <c r="AZ252" s="214">
        <v>0</v>
      </c>
      <c r="BA252" s="214">
        <v>0</v>
      </c>
      <c r="BB252" s="218">
        <v>0</v>
      </c>
      <c r="BC252" s="218">
        <v>0</v>
      </c>
      <c r="BD252" s="218">
        <v>0</v>
      </c>
      <c r="BE252" s="214">
        <v>0</v>
      </c>
      <c r="BF252" s="214">
        <v>0</v>
      </c>
      <c r="BG252" s="214">
        <v>0</v>
      </c>
      <c r="BH252" s="191">
        <v>0</v>
      </c>
      <c r="BI252" s="191">
        <v>0</v>
      </c>
      <c r="BJ252" s="191">
        <v>0</v>
      </c>
      <c r="BK252" s="215">
        <v>0</v>
      </c>
      <c r="BL252" s="215">
        <v>0</v>
      </c>
      <c r="BM252" s="215">
        <v>0</v>
      </c>
      <c r="BN252" s="193">
        <v>0</v>
      </c>
      <c r="BO252" s="193">
        <v>0</v>
      </c>
      <c r="BP252" s="193">
        <v>0</v>
      </c>
      <c r="BQ252" s="219">
        <v>1081932362.967171</v>
      </c>
      <c r="BR252" s="219">
        <v>866627479.06725001</v>
      </c>
      <c r="BS252" s="219">
        <v>215304883.899921</v>
      </c>
      <c r="BT252" s="216">
        <v>0</v>
      </c>
      <c r="BU252" s="216">
        <v>0</v>
      </c>
      <c r="BV252" s="216">
        <v>0</v>
      </c>
      <c r="BW252" s="217">
        <v>0</v>
      </c>
      <c r="BX252" s="217">
        <v>0</v>
      </c>
      <c r="BY252" s="217">
        <v>0</v>
      </c>
      <c r="BZ252" s="214">
        <v>0</v>
      </c>
      <c r="CA252" s="214">
        <v>0</v>
      </c>
      <c r="CB252" s="214">
        <v>0</v>
      </c>
      <c r="CC252" s="214">
        <v>0</v>
      </c>
      <c r="CD252" s="214">
        <v>0</v>
      </c>
      <c r="CE252" s="214">
        <v>0</v>
      </c>
      <c r="CF252" s="214">
        <v>0</v>
      </c>
      <c r="CG252" s="214">
        <v>0</v>
      </c>
      <c r="CH252" s="214">
        <v>0</v>
      </c>
      <c r="CI252" s="219">
        <v>1081932362.967171</v>
      </c>
      <c r="CJ252" s="219">
        <v>866627479.06725001</v>
      </c>
      <c r="CK252" s="219">
        <v>215304883.899921</v>
      </c>
      <c r="CM252" s="221">
        <v>0</v>
      </c>
      <c r="CP252" s="219">
        <v>0</v>
      </c>
      <c r="CQ252" s="219">
        <v>0</v>
      </c>
      <c r="CR252" s="219">
        <v>0</v>
      </c>
      <c r="CT252" s="219">
        <v>1081932362.967171</v>
      </c>
      <c r="CU252" s="219">
        <v>866627479.06725001</v>
      </c>
      <c r="CV252" s="219">
        <v>215304883.899921</v>
      </c>
      <c r="CX252" s="221">
        <v>2112708046.1600001</v>
      </c>
      <c r="CY252" s="33">
        <v>0</v>
      </c>
      <c r="CZ252" s="33">
        <v>0</v>
      </c>
      <c r="DA252" s="33">
        <v>0</v>
      </c>
      <c r="DB252" s="33">
        <v>0</v>
      </c>
      <c r="DC252" s="33">
        <v>0</v>
      </c>
      <c r="DD252" s="33">
        <v>0</v>
      </c>
      <c r="DE252" s="33">
        <v>0</v>
      </c>
    </row>
    <row r="253" spans="1:109" x14ac:dyDescent="0.35">
      <c r="A253">
        <v>2044</v>
      </c>
      <c r="B253" s="1">
        <v>52840</v>
      </c>
      <c r="C253" s="213">
        <v>675886989.52412403</v>
      </c>
      <c r="D253" s="214">
        <v>575768761.02045405</v>
      </c>
      <c r="E253" s="214">
        <v>100118228.50366998</v>
      </c>
      <c r="F253" s="191">
        <v>408746650.86127198</v>
      </c>
      <c r="G253" s="191">
        <v>295910662.112019</v>
      </c>
      <c r="H253" s="191">
        <v>112835988.74925297</v>
      </c>
      <c r="I253" s="214">
        <v>0</v>
      </c>
      <c r="J253" s="214">
        <v>0</v>
      </c>
      <c r="K253" s="214">
        <v>0</v>
      </c>
      <c r="L253" s="215">
        <v>0</v>
      </c>
      <c r="M253" s="215">
        <v>0</v>
      </c>
      <c r="N253" s="215">
        <v>0</v>
      </c>
      <c r="O253" s="193">
        <v>0</v>
      </c>
      <c r="P253" s="193">
        <v>0</v>
      </c>
      <c r="Q253" s="193">
        <v>0</v>
      </c>
      <c r="R253" s="216">
        <v>0</v>
      </c>
      <c r="S253" s="216">
        <v>0</v>
      </c>
      <c r="T253" s="216">
        <v>0</v>
      </c>
      <c r="U253" s="217">
        <v>0</v>
      </c>
      <c r="V253" s="217">
        <v>0</v>
      </c>
      <c r="W253" s="217">
        <v>0</v>
      </c>
      <c r="X253" s="214">
        <v>0</v>
      </c>
      <c r="Y253" s="214">
        <v>0</v>
      </c>
      <c r="Z253" s="214">
        <v>0</v>
      </c>
      <c r="AA253" s="218">
        <v>0</v>
      </c>
      <c r="AB253" s="218">
        <v>0</v>
      </c>
      <c r="AC253" s="218">
        <v>0</v>
      </c>
      <c r="AD253" s="193">
        <v>0</v>
      </c>
      <c r="AE253" s="193">
        <v>0</v>
      </c>
      <c r="AF253" s="193">
        <v>0</v>
      </c>
      <c r="AG253" s="214">
        <v>0</v>
      </c>
      <c r="AH253" s="214">
        <v>0</v>
      </c>
      <c r="AI253" s="214">
        <v>0</v>
      </c>
      <c r="AJ253" s="191">
        <v>0</v>
      </c>
      <c r="AK253" s="191">
        <v>0</v>
      </c>
      <c r="AL253" s="191">
        <v>0</v>
      </c>
      <c r="AM253" s="215">
        <v>0</v>
      </c>
      <c r="AN253" s="215">
        <v>0</v>
      </c>
      <c r="AO253" s="215">
        <v>0</v>
      </c>
      <c r="AP253" s="193">
        <v>0</v>
      </c>
      <c r="AQ253" s="193">
        <v>0</v>
      </c>
      <c r="AR253" s="193">
        <v>0</v>
      </c>
      <c r="AS253" s="216">
        <v>0</v>
      </c>
      <c r="AT253" s="216">
        <v>0</v>
      </c>
      <c r="AU253" s="216">
        <v>0</v>
      </c>
      <c r="AV253" s="217">
        <v>0</v>
      </c>
      <c r="AW253" s="217">
        <v>0</v>
      </c>
      <c r="AX253" s="217">
        <v>0</v>
      </c>
      <c r="AY253" s="214">
        <v>0</v>
      </c>
      <c r="AZ253" s="214">
        <v>0</v>
      </c>
      <c r="BA253" s="214">
        <v>0</v>
      </c>
      <c r="BB253" s="218">
        <v>0</v>
      </c>
      <c r="BC253" s="218">
        <v>0</v>
      </c>
      <c r="BD253" s="218">
        <v>0</v>
      </c>
      <c r="BE253" s="214">
        <v>0</v>
      </c>
      <c r="BF253" s="214">
        <v>0</v>
      </c>
      <c r="BG253" s="214">
        <v>0</v>
      </c>
      <c r="BH253" s="191">
        <v>0</v>
      </c>
      <c r="BI253" s="191">
        <v>0</v>
      </c>
      <c r="BJ253" s="191">
        <v>0</v>
      </c>
      <c r="BK253" s="215">
        <v>0</v>
      </c>
      <c r="BL253" s="215">
        <v>0</v>
      </c>
      <c r="BM253" s="215">
        <v>0</v>
      </c>
      <c r="BN253" s="193">
        <v>87244895.013986602</v>
      </c>
      <c r="BO253" s="193">
        <v>75600298.618277803</v>
      </c>
      <c r="BP253" s="193">
        <v>11644596.395708799</v>
      </c>
      <c r="BQ253" s="219">
        <v>1171878535.3993826</v>
      </c>
      <c r="BR253" s="219">
        <v>947279721.75075078</v>
      </c>
      <c r="BS253" s="219">
        <v>224598813.64863175</v>
      </c>
      <c r="BT253" s="216">
        <v>0</v>
      </c>
      <c r="BU253" s="216">
        <v>0</v>
      </c>
      <c r="BV253" s="216">
        <v>0</v>
      </c>
      <c r="BW253" s="217">
        <v>0</v>
      </c>
      <c r="BX253" s="217">
        <v>0</v>
      </c>
      <c r="BY253" s="217">
        <v>0</v>
      </c>
      <c r="BZ253" s="214">
        <v>0</v>
      </c>
      <c r="CA253" s="214">
        <v>0</v>
      </c>
      <c r="CB253" s="214">
        <v>0</v>
      </c>
      <c r="CC253" s="214">
        <v>0</v>
      </c>
      <c r="CD253" s="214">
        <v>0</v>
      </c>
      <c r="CE253" s="214">
        <v>0</v>
      </c>
      <c r="CF253" s="214">
        <v>0</v>
      </c>
      <c r="CG253" s="214">
        <v>0</v>
      </c>
      <c r="CH253" s="214">
        <v>0</v>
      </c>
      <c r="CI253" s="219">
        <v>1171878535.3993826</v>
      </c>
      <c r="CJ253" s="219">
        <v>947279721.75075078</v>
      </c>
      <c r="CK253" s="219">
        <v>224598813.64863175</v>
      </c>
      <c r="CM253" s="221">
        <v>0</v>
      </c>
      <c r="CP253" s="219">
        <v>0</v>
      </c>
      <c r="CQ253" s="219">
        <v>0</v>
      </c>
      <c r="CR253" s="219">
        <v>0</v>
      </c>
      <c r="CT253" s="219">
        <v>1171878535.3993826</v>
      </c>
      <c r="CU253" s="219">
        <v>947279721.75075078</v>
      </c>
      <c r="CV253" s="219">
        <v>224598813.64863175</v>
      </c>
      <c r="CX253" s="221">
        <v>2115284107.8500001</v>
      </c>
      <c r="CY253" s="33">
        <v>0</v>
      </c>
      <c r="CZ253" s="33">
        <v>0</v>
      </c>
      <c r="DA253" s="33">
        <v>0</v>
      </c>
      <c r="DB253" s="33">
        <v>0</v>
      </c>
      <c r="DC253" s="33">
        <v>0</v>
      </c>
      <c r="DD253" s="33">
        <v>0</v>
      </c>
      <c r="DE253" s="33">
        <v>0</v>
      </c>
    </row>
    <row r="254" spans="1:109" x14ac:dyDescent="0.35">
      <c r="A254">
        <v>2044</v>
      </c>
      <c r="B254" s="1">
        <v>52870</v>
      </c>
      <c r="C254" s="213">
        <v>677787145.46672499</v>
      </c>
      <c r="D254" s="214">
        <v>579112568.80769801</v>
      </c>
      <c r="E254" s="214">
        <v>98674576.65902698</v>
      </c>
      <c r="F254" s="191">
        <v>409729040.009709</v>
      </c>
      <c r="G254" s="191">
        <v>297603061.55699903</v>
      </c>
      <c r="H254" s="191">
        <v>112125978.45270997</v>
      </c>
      <c r="I254" s="214">
        <v>0</v>
      </c>
      <c r="J254" s="214">
        <v>0</v>
      </c>
      <c r="K254" s="214">
        <v>0</v>
      </c>
      <c r="L254" s="215">
        <v>0</v>
      </c>
      <c r="M254" s="215">
        <v>0</v>
      </c>
      <c r="N254" s="215">
        <v>0</v>
      </c>
      <c r="O254" s="193">
        <v>0</v>
      </c>
      <c r="P254" s="193">
        <v>0</v>
      </c>
      <c r="Q254" s="193">
        <v>0</v>
      </c>
      <c r="R254" s="216">
        <v>0</v>
      </c>
      <c r="S254" s="216">
        <v>0</v>
      </c>
      <c r="T254" s="216">
        <v>0</v>
      </c>
      <c r="U254" s="217">
        <v>0</v>
      </c>
      <c r="V254" s="217">
        <v>0</v>
      </c>
      <c r="W254" s="217">
        <v>0</v>
      </c>
      <c r="X254" s="214">
        <v>0</v>
      </c>
      <c r="Y254" s="214">
        <v>0</v>
      </c>
      <c r="Z254" s="214">
        <v>0</v>
      </c>
      <c r="AA254" s="218">
        <v>0</v>
      </c>
      <c r="AB254" s="218">
        <v>0</v>
      </c>
      <c r="AC254" s="218">
        <v>0</v>
      </c>
      <c r="AD254" s="193">
        <v>0</v>
      </c>
      <c r="AE254" s="193">
        <v>0</v>
      </c>
      <c r="AF254" s="193">
        <v>0</v>
      </c>
      <c r="AG254" s="214">
        <v>0</v>
      </c>
      <c r="AH254" s="214">
        <v>0</v>
      </c>
      <c r="AI254" s="214">
        <v>0</v>
      </c>
      <c r="AJ254" s="191">
        <v>0</v>
      </c>
      <c r="AK254" s="191">
        <v>0</v>
      </c>
      <c r="AL254" s="191">
        <v>0</v>
      </c>
      <c r="AM254" s="215">
        <v>0</v>
      </c>
      <c r="AN254" s="215">
        <v>0</v>
      </c>
      <c r="AO254" s="215">
        <v>0</v>
      </c>
      <c r="AP254" s="193">
        <v>0</v>
      </c>
      <c r="AQ254" s="193">
        <v>0</v>
      </c>
      <c r="AR254" s="193">
        <v>0</v>
      </c>
      <c r="AS254" s="216">
        <v>0</v>
      </c>
      <c r="AT254" s="216">
        <v>0</v>
      </c>
      <c r="AU254" s="216">
        <v>0</v>
      </c>
      <c r="AV254" s="217">
        <v>0</v>
      </c>
      <c r="AW254" s="217">
        <v>0</v>
      </c>
      <c r="AX254" s="217">
        <v>0</v>
      </c>
      <c r="AY254" s="214">
        <v>0</v>
      </c>
      <c r="AZ254" s="214">
        <v>0</v>
      </c>
      <c r="BA254" s="214">
        <v>0</v>
      </c>
      <c r="BB254" s="218">
        <v>0</v>
      </c>
      <c r="BC254" s="218">
        <v>0</v>
      </c>
      <c r="BD254" s="218">
        <v>0</v>
      </c>
      <c r="BE254" s="214">
        <v>0</v>
      </c>
      <c r="BF254" s="214">
        <v>0</v>
      </c>
      <c r="BG254" s="214">
        <v>0</v>
      </c>
      <c r="BH254" s="191">
        <v>0</v>
      </c>
      <c r="BI254" s="191">
        <v>0</v>
      </c>
      <c r="BJ254" s="191">
        <v>0</v>
      </c>
      <c r="BK254" s="215">
        <v>0</v>
      </c>
      <c r="BL254" s="215">
        <v>0</v>
      </c>
      <c r="BM254" s="215">
        <v>0</v>
      </c>
      <c r="BN254" s="193">
        <v>0</v>
      </c>
      <c r="BO254" s="193">
        <v>0</v>
      </c>
      <c r="BP254" s="193">
        <v>0</v>
      </c>
      <c r="BQ254" s="219">
        <v>1087516185.476434</v>
      </c>
      <c r="BR254" s="219">
        <v>876715630.36469698</v>
      </c>
      <c r="BS254" s="219">
        <v>210800555.11173695</v>
      </c>
      <c r="BT254" s="216">
        <v>0</v>
      </c>
      <c r="BU254" s="216">
        <v>0</v>
      </c>
      <c r="BV254" s="216">
        <v>0</v>
      </c>
      <c r="BW254" s="217">
        <v>0</v>
      </c>
      <c r="BX254" s="217">
        <v>0</v>
      </c>
      <c r="BY254" s="217">
        <v>0</v>
      </c>
      <c r="BZ254" s="214">
        <v>0</v>
      </c>
      <c r="CA254" s="214">
        <v>0</v>
      </c>
      <c r="CB254" s="214">
        <v>0</v>
      </c>
      <c r="CC254" s="214">
        <v>0</v>
      </c>
      <c r="CD254" s="214">
        <v>0</v>
      </c>
      <c r="CE254" s="214">
        <v>0</v>
      </c>
      <c r="CF254" s="214">
        <v>0</v>
      </c>
      <c r="CG254" s="214">
        <v>0</v>
      </c>
      <c r="CH254" s="214">
        <v>0</v>
      </c>
      <c r="CI254" s="219">
        <v>1087516185.476434</v>
      </c>
      <c r="CJ254" s="219">
        <v>876715630.36469698</v>
      </c>
      <c r="CK254" s="219">
        <v>210800555.11173695</v>
      </c>
      <c r="CM254" s="221">
        <v>0</v>
      </c>
      <c r="CP254" s="219">
        <v>0</v>
      </c>
      <c r="CQ254" s="219">
        <v>0</v>
      </c>
      <c r="CR254" s="219">
        <v>0</v>
      </c>
      <c r="CT254" s="219">
        <v>1087516185.476434</v>
      </c>
      <c r="CU254" s="219">
        <v>876715630.36469698</v>
      </c>
      <c r="CV254" s="219">
        <v>210800555.11173695</v>
      </c>
      <c r="CX254" s="221">
        <v>2042263012.01</v>
      </c>
      <c r="CY254" s="33">
        <v>0</v>
      </c>
      <c r="CZ254" s="33">
        <v>0</v>
      </c>
      <c r="DA254" s="33">
        <v>0</v>
      </c>
      <c r="DB254" s="33">
        <v>0</v>
      </c>
      <c r="DC254" s="33">
        <v>0</v>
      </c>
      <c r="DD254" s="33">
        <v>0</v>
      </c>
      <c r="DE254" s="33">
        <v>0</v>
      </c>
    </row>
    <row r="255" spans="1:109" x14ac:dyDescent="0.35">
      <c r="A255">
        <v>2044</v>
      </c>
      <c r="B255" s="1">
        <v>52901</v>
      </c>
      <c r="C255" s="213">
        <v>679252345.75484598</v>
      </c>
      <c r="D255" s="214">
        <v>582475795.93703997</v>
      </c>
      <c r="E255" s="214">
        <v>96776549.817806005</v>
      </c>
      <c r="F255" s="191">
        <v>410713469.155119</v>
      </c>
      <c r="G255" s="191">
        <v>299304901.24290502</v>
      </c>
      <c r="H255" s="191">
        <v>111408567.91221398</v>
      </c>
      <c r="I255" s="214">
        <v>0</v>
      </c>
      <c r="J255" s="214">
        <v>0</v>
      </c>
      <c r="K255" s="214">
        <v>0</v>
      </c>
      <c r="L255" s="215">
        <v>0</v>
      </c>
      <c r="M255" s="215">
        <v>0</v>
      </c>
      <c r="N255" s="215">
        <v>0</v>
      </c>
      <c r="O255" s="193">
        <v>0</v>
      </c>
      <c r="P255" s="193">
        <v>0</v>
      </c>
      <c r="Q255" s="193">
        <v>0</v>
      </c>
      <c r="R255" s="216">
        <v>0</v>
      </c>
      <c r="S255" s="216">
        <v>0</v>
      </c>
      <c r="T255" s="216">
        <v>0</v>
      </c>
      <c r="U255" s="217">
        <v>0</v>
      </c>
      <c r="V255" s="217">
        <v>0</v>
      </c>
      <c r="W255" s="217">
        <v>0</v>
      </c>
      <c r="X255" s="214">
        <v>0</v>
      </c>
      <c r="Y255" s="214">
        <v>0</v>
      </c>
      <c r="Z255" s="214">
        <v>0</v>
      </c>
      <c r="AA255" s="218">
        <v>0</v>
      </c>
      <c r="AB255" s="218">
        <v>0</v>
      </c>
      <c r="AC255" s="218">
        <v>0</v>
      </c>
      <c r="AD255" s="193">
        <v>0</v>
      </c>
      <c r="AE255" s="193">
        <v>0</v>
      </c>
      <c r="AF255" s="193">
        <v>0</v>
      </c>
      <c r="AG255" s="214">
        <v>0</v>
      </c>
      <c r="AH255" s="214">
        <v>0</v>
      </c>
      <c r="AI255" s="214">
        <v>0</v>
      </c>
      <c r="AJ255" s="191">
        <v>0</v>
      </c>
      <c r="AK255" s="191">
        <v>0</v>
      </c>
      <c r="AL255" s="191">
        <v>0</v>
      </c>
      <c r="AM255" s="215">
        <v>0</v>
      </c>
      <c r="AN255" s="215">
        <v>0</v>
      </c>
      <c r="AO255" s="215">
        <v>0</v>
      </c>
      <c r="AP255" s="193">
        <v>0</v>
      </c>
      <c r="AQ255" s="193">
        <v>0</v>
      </c>
      <c r="AR255" s="193">
        <v>0</v>
      </c>
      <c r="AS255" s="216">
        <v>0</v>
      </c>
      <c r="AT255" s="216">
        <v>0</v>
      </c>
      <c r="AU255" s="216">
        <v>0</v>
      </c>
      <c r="AV255" s="217">
        <v>0</v>
      </c>
      <c r="AW255" s="217">
        <v>0</v>
      </c>
      <c r="AX255" s="217">
        <v>0</v>
      </c>
      <c r="AY255" s="214">
        <v>0</v>
      </c>
      <c r="AZ255" s="214">
        <v>0</v>
      </c>
      <c r="BA255" s="214">
        <v>0</v>
      </c>
      <c r="BB255" s="218">
        <v>10752962.3570717</v>
      </c>
      <c r="BC255" s="218">
        <v>10168797.962707501</v>
      </c>
      <c r="BD255" s="218">
        <v>584164.39436419867</v>
      </c>
      <c r="BE255" s="214">
        <v>0</v>
      </c>
      <c r="BF255" s="214">
        <v>0</v>
      </c>
      <c r="BG255" s="214">
        <v>0</v>
      </c>
      <c r="BH255" s="191">
        <v>0</v>
      </c>
      <c r="BI255" s="191">
        <v>0</v>
      </c>
      <c r="BJ255" s="191">
        <v>0</v>
      </c>
      <c r="BK255" s="215">
        <v>0</v>
      </c>
      <c r="BL255" s="215">
        <v>0</v>
      </c>
      <c r="BM255" s="215">
        <v>0</v>
      </c>
      <c r="BN255" s="193">
        <v>0</v>
      </c>
      <c r="BO255" s="193">
        <v>0</v>
      </c>
      <c r="BP255" s="193">
        <v>0</v>
      </c>
      <c r="BQ255" s="219">
        <v>1100718777.2670367</v>
      </c>
      <c r="BR255" s="219">
        <v>891949495.14265251</v>
      </c>
      <c r="BS255" s="219">
        <v>208769282.12438419</v>
      </c>
      <c r="BT255" s="216">
        <v>0</v>
      </c>
      <c r="BU255" s="216">
        <v>0</v>
      </c>
      <c r="BV255" s="216">
        <v>0</v>
      </c>
      <c r="BW255" s="217">
        <v>0</v>
      </c>
      <c r="BX255" s="217">
        <v>0</v>
      </c>
      <c r="BY255" s="217">
        <v>0</v>
      </c>
      <c r="BZ255" s="214">
        <v>0</v>
      </c>
      <c r="CA255" s="214">
        <v>0</v>
      </c>
      <c r="CB255" s="214">
        <v>0</v>
      </c>
      <c r="CC255" s="214">
        <v>0</v>
      </c>
      <c r="CD255" s="214">
        <v>0</v>
      </c>
      <c r="CE255" s="214">
        <v>0</v>
      </c>
      <c r="CF255" s="214">
        <v>0</v>
      </c>
      <c r="CG255" s="214">
        <v>0</v>
      </c>
      <c r="CH255" s="214">
        <v>0</v>
      </c>
      <c r="CI255" s="219">
        <v>1100718777.2670367</v>
      </c>
      <c r="CJ255" s="219">
        <v>891949495.14265251</v>
      </c>
      <c r="CK255" s="219">
        <v>208769282.12438419</v>
      </c>
      <c r="CM255" s="221">
        <v>0</v>
      </c>
      <c r="CP255" s="219">
        <v>0</v>
      </c>
      <c r="CQ255" s="219">
        <v>0</v>
      </c>
      <c r="CR255" s="219">
        <v>0</v>
      </c>
      <c r="CT255" s="219">
        <v>1100718777.2670367</v>
      </c>
      <c r="CU255" s="219">
        <v>891949495.14265251</v>
      </c>
      <c r="CV255" s="219">
        <v>208769282.12438419</v>
      </c>
      <c r="CX255" s="221">
        <v>2044753178.8599999</v>
      </c>
      <c r="CY255" s="33">
        <v>0</v>
      </c>
      <c r="CZ255" s="33">
        <v>0</v>
      </c>
      <c r="DA255" s="33">
        <v>0</v>
      </c>
      <c r="DB255" s="33">
        <v>0</v>
      </c>
      <c r="DC255" s="33">
        <v>0</v>
      </c>
      <c r="DD255" s="33">
        <v>0</v>
      </c>
      <c r="DE255" s="33">
        <v>0</v>
      </c>
    </row>
    <row r="256" spans="1:109" x14ac:dyDescent="0.35">
      <c r="A256">
        <v>2044</v>
      </c>
      <c r="B256" s="1">
        <v>52931</v>
      </c>
      <c r="C256" s="213">
        <v>681162813.11239898</v>
      </c>
      <c r="D256" s="214">
        <v>585858555.18731296</v>
      </c>
      <c r="E256" s="214">
        <v>95304257.925086021</v>
      </c>
      <c r="F256" s="191">
        <v>411745535.838094</v>
      </c>
      <c r="G256" s="191">
        <v>301061828.43309098</v>
      </c>
      <c r="H256" s="191">
        <v>110683707.40500301</v>
      </c>
      <c r="I256" s="214">
        <v>0</v>
      </c>
      <c r="J256" s="214">
        <v>0</v>
      </c>
      <c r="K256" s="214">
        <v>0</v>
      </c>
      <c r="L256" s="215">
        <v>0</v>
      </c>
      <c r="M256" s="215">
        <v>0</v>
      </c>
      <c r="N256" s="215">
        <v>0</v>
      </c>
      <c r="O256" s="193">
        <v>0</v>
      </c>
      <c r="P256" s="193">
        <v>0</v>
      </c>
      <c r="Q256" s="193">
        <v>0</v>
      </c>
      <c r="R256" s="216">
        <v>0</v>
      </c>
      <c r="S256" s="216">
        <v>0</v>
      </c>
      <c r="T256" s="216">
        <v>0</v>
      </c>
      <c r="U256" s="217">
        <v>0</v>
      </c>
      <c r="V256" s="217">
        <v>0</v>
      </c>
      <c r="W256" s="217">
        <v>0</v>
      </c>
      <c r="X256" s="214">
        <v>0</v>
      </c>
      <c r="Y256" s="214">
        <v>0</v>
      </c>
      <c r="Z256" s="214">
        <v>0</v>
      </c>
      <c r="AA256" s="218">
        <v>0</v>
      </c>
      <c r="AB256" s="218">
        <v>0</v>
      </c>
      <c r="AC256" s="218">
        <v>0</v>
      </c>
      <c r="AD256" s="193">
        <v>0</v>
      </c>
      <c r="AE256" s="193">
        <v>0</v>
      </c>
      <c r="AF256" s="193">
        <v>0</v>
      </c>
      <c r="AG256" s="214">
        <v>0</v>
      </c>
      <c r="AH256" s="214">
        <v>0</v>
      </c>
      <c r="AI256" s="214">
        <v>0</v>
      </c>
      <c r="AJ256" s="191">
        <v>0</v>
      </c>
      <c r="AK256" s="191">
        <v>0</v>
      </c>
      <c r="AL256" s="191">
        <v>0</v>
      </c>
      <c r="AM256" s="215">
        <v>0</v>
      </c>
      <c r="AN256" s="215">
        <v>0</v>
      </c>
      <c r="AO256" s="215">
        <v>0</v>
      </c>
      <c r="AP256" s="193">
        <v>0</v>
      </c>
      <c r="AQ256" s="193">
        <v>0</v>
      </c>
      <c r="AR256" s="193">
        <v>0</v>
      </c>
      <c r="AS256" s="216">
        <v>0</v>
      </c>
      <c r="AT256" s="216">
        <v>0</v>
      </c>
      <c r="AU256" s="216">
        <v>0</v>
      </c>
      <c r="AV256" s="217">
        <v>0</v>
      </c>
      <c r="AW256" s="217">
        <v>0</v>
      </c>
      <c r="AX256" s="217">
        <v>0</v>
      </c>
      <c r="AY256" s="214">
        <v>0</v>
      </c>
      <c r="AZ256" s="214">
        <v>0</v>
      </c>
      <c r="BA256" s="214">
        <v>0</v>
      </c>
      <c r="BB256" s="218">
        <v>0</v>
      </c>
      <c r="BC256" s="218">
        <v>0</v>
      </c>
      <c r="BD256" s="218">
        <v>0</v>
      </c>
      <c r="BE256" s="214">
        <v>0</v>
      </c>
      <c r="BF256" s="214">
        <v>0</v>
      </c>
      <c r="BG256" s="214">
        <v>0</v>
      </c>
      <c r="BH256" s="191">
        <v>0</v>
      </c>
      <c r="BI256" s="191">
        <v>0</v>
      </c>
      <c r="BJ256" s="191">
        <v>0</v>
      </c>
      <c r="BK256" s="215">
        <v>0</v>
      </c>
      <c r="BL256" s="215">
        <v>0</v>
      </c>
      <c r="BM256" s="215">
        <v>0</v>
      </c>
      <c r="BN256" s="193">
        <v>0</v>
      </c>
      <c r="BO256" s="193">
        <v>0</v>
      </c>
      <c r="BP256" s="193">
        <v>0</v>
      </c>
      <c r="BQ256" s="219">
        <v>1092908348.9504929</v>
      </c>
      <c r="BR256" s="219">
        <v>886920383.62040401</v>
      </c>
      <c r="BS256" s="219">
        <v>205987965.33008903</v>
      </c>
      <c r="BT256" s="216">
        <v>0</v>
      </c>
      <c r="BU256" s="216">
        <v>0</v>
      </c>
      <c r="BV256" s="216">
        <v>0</v>
      </c>
      <c r="BW256" s="217">
        <v>0</v>
      </c>
      <c r="BX256" s="217">
        <v>0</v>
      </c>
      <c r="BY256" s="217">
        <v>0</v>
      </c>
      <c r="BZ256" s="214">
        <v>0</v>
      </c>
      <c r="CA256" s="214">
        <v>0</v>
      </c>
      <c r="CB256" s="214">
        <v>0</v>
      </c>
      <c r="CC256" s="214">
        <v>0</v>
      </c>
      <c r="CD256" s="214">
        <v>0</v>
      </c>
      <c r="CE256" s="214">
        <v>0</v>
      </c>
      <c r="CF256" s="214">
        <v>0</v>
      </c>
      <c r="CG256" s="214">
        <v>0</v>
      </c>
      <c r="CH256" s="214">
        <v>0</v>
      </c>
      <c r="CI256" s="219">
        <v>1092908348.9504929</v>
      </c>
      <c r="CJ256" s="219">
        <v>886920383.62040401</v>
      </c>
      <c r="CK256" s="219">
        <v>205987965.33008903</v>
      </c>
      <c r="CM256" s="221">
        <v>0</v>
      </c>
      <c r="CP256" s="219">
        <v>0</v>
      </c>
      <c r="CQ256" s="219">
        <v>0</v>
      </c>
      <c r="CR256" s="219">
        <v>0</v>
      </c>
      <c r="CT256" s="219">
        <v>1092908348.9504929</v>
      </c>
      <c r="CU256" s="219">
        <v>886920383.62040401</v>
      </c>
      <c r="CV256" s="219">
        <v>205987965.33008903</v>
      </c>
      <c r="CX256" s="221">
        <v>2037077584.0700002</v>
      </c>
      <c r="CY256" s="33">
        <v>0</v>
      </c>
      <c r="CZ256" s="33">
        <v>0</v>
      </c>
      <c r="DA256" s="33">
        <v>0</v>
      </c>
      <c r="DB256" s="33">
        <v>0</v>
      </c>
      <c r="DC256" s="33">
        <v>0</v>
      </c>
      <c r="DD256" s="33">
        <v>0</v>
      </c>
      <c r="DE256" s="33">
        <v>0</v>
      </c>
    </row>
    <row r="257" spans="1:109" x14ac:dyDescent="0.35">
      <c r="A257">
        <v>2044</v>
      </c>
      <c r="B257" s="1">
        <v>52962</v>
      </c>
      <c r="C257" s="213">
        <v>682634663.20320296</v>
      </c>
      <c r="D257" s="214">
        <v>589260959.99228096</v>
      </c>
      <c r="E257" s="214">
        <v>93373703.210922003</v>
      </c>
      <c r="F257" s="191">
        <v>412734718.56481802</v>
      </c>
      <c r="G257" s="191">
        <v>302783524.01090902</v>
      </c>
      <c r="H257" s="191">
        <v>109951194.553909</v>
      </c>
      <c r="I257" s="214">
        <v>0</v>
      </c>
      <c r="J257" s="214">
        <v>0</v>
      </c>
      <c r="K257" s="214">
        <v>0</v>
      </c>
      <c r="L257" s="215">
        <v>0</v>
      </c>
      <c r="M257" s="215">
        <v>0</v>
      </c>
      <c r="N257" s="215">
        <v>0</v>
      </c>
      <c r="O257" s="193">
        <v>0</v>
      </c>
      <c r="P257" s="193">
        <v>0</v>
      </c>
      <c r="Q257" s="193">
        <v>0</v>
      </c>
      <c r="R257" s="216">
        <v>0</v>
      </c>
      <c r="S257" s="216">
        <v>0</v>
      </c>
      <c r="T257" s="216">
        <v>0</v>
      </c>
      <c r="U257" s="217">
        <v>0</v>
      </c>
      <c r="V257" s="217">
        <v>0</v>
      </c>
      <c r="W257" s="217">
        <v>0</v>
      </c>
      <c r="X257" s="214">
        <v>0</v>
      </c>
      <c r="Y257" s="214">
        <v>0</v>
      </c>
      <c r="Z257" s="214">
        <v>0</v>
      </c>
      <c r="AA257" s="218">
        <v>0</v>
      </c>
      <c r="AB257" s="218">
        <v>0</v>
      </c>
      <c r="AC257" s="218">
        <v>0</v>
      </c>
      <c r="AD257" s="193">
        <v>0</v>
      </c>
      <c r="AE257" s="193">
        <v>0</v>
      </c>
      <c r="AF257" s="193">
        <v>0</v>
      </c>
      <c r="AG257" s="214">
        <v>0</v>
      </c>
      <c r="AH257" s="214">
        <v>0</v>
      </c>
      <c r="AI257" s="214">
        <v>0</v>
      </c>
      <c r="AJ257" s="191">
        <v>0</v>
      </c>
      <c r="AK257" s="191">
        <v>0</v>
      </c>
      <c r="AL257" s="191">
        <v>0</v>
      </c>
      <c r="AM257" s="215">
        <v>0</v>
      </c>
      <c r="AN257" s="215">
        <v>0</v>
      </c>
      <c r="AO257" s="215">
        <v>0</v>
      </c>
      <c r="AP257" s="193">
        <v>0</v>
      </c>
      <c r="AQ257" s="193">
        <v>0</v>
      </c>
      <c r="AR257" s="193">
        <v>0</v>
      </c>
      <c r="AS257" s="216">
        <v>0</v>
      </c>
      <c r="AT257" s="216">
        <v>0</v>
      </c>
      <c r="AU257" s="216">
        <v>0</v>
      </c>
      <c r="AV257" s="217">
        <v>0</v>
      </c>
      <c r="AW257" s="217">
        <v>0</v>
      </c>
      <c r="AX257" s="217">
        <v>0</v>
      </c>
      <c r="AY257" s="214">
        <v>0</v>
      </c>
      <c r="AZ257" s="214">
        <v>0</v>
      </c>
      <c r="BA257" s="214">
        <v>0</v>
      </c>
      <c r="BB257" s="218">
        <v>0</v>
      </c>
      <c r="BC257" s="218">
        <v>0</v>
      </c>
      <c r="BD257" s="218">
        <v>0</v>
      </c>
      <c r="BE257" s="214">
        <v>0</v>
      </c>
      <c r="BF257" s="214">
        <v>0</v>
      </c>
      <c r="BG257" s="214">
        <v>0</v>
      </c>
      <c r="BH257" s="191">
        <v>0</v>
      </c>
      <c r="BI257" s="191">
        <v>0</v>
      </c>
      <c r="BJ257" s="191">
        <v>0</v>
      </c>
      <c r="BK257" s="215">
        <v>0</v>
      </c>
      <c r="BL257" s="215">
        <v>0</v>
      </c>
      <c r="BM257" s="215">
        <v>0</v>
      </c>
      <c r="BN257" s="193">
        <v>0</v>
      </c>
      <c r="BO257" s="193">
        <v>0</v>
      </c>
      <c r="BP257" s="193">
        <v>0</v>
      </c>
      <c r="BQ257" s="219">
        <v>1095369381.7680211</v>
      </c>
      <c r="BR257" s="219">
        <v>892044484.00319004</v>
      </c>
      <c r="BS257" s="219">
        <v>203324897.76483101</v>
      </c>
      <c r="BT257" s="216">
        <v>23900761.090919498</v>
      </c>
      <c r="BU257" s="216">
        <v>20387222.131902002</v>
      </c>
      <c r="BV257" s="216">
        <v>3513538.9590174966</v>
      </c>
      <c r="BW257" s="217">
        <v>9950767.2755287606</v>
      </c>
      <c r="BX257" s="217">
        <v>8628895.2994172908</v>
      </c>
      <c r="BY257" s="217">
        <v>1321871.9761114698</v>
      </c>
      <c r="BZ257" s="214">
        <v>0</v>
      </c>
      <c r="CA257" s="214">
        <v>0</v>
      </c>
      <c r="CB257" s="214">
        <v>0</v>
      </c>
      <c r="CC257" s="214">
        <v>63618553.1242093</v>
      </c>
      <c r="CD257" s="214">
        <v>38187151.384531401</v>
      </c>
      <c r="CE257" s="214">
        <v>25431401.739677899</v>
      </c>
      <c r="CF257" s="214">
        <v>11950380.545459799</v>
      </c>
      <c r="CG257" s="214">
        <v>10193611.065951001</v>
      </c>
      <c r="CH257" s="214">
        <v>1756769.4795087986</v>
      </c>
      <c r="CI257" s="219">
        <v>1204789843.8041384</v>
      </c>
      <c r="CJ257" s="219">
        <v>969441363.88499165</v>
      </c>
      <c r="CK257" s="219">
        <v>235348479.91914666</v>
      </c>
      <c r="CM257" s="221">
        <v>0</v>
      </c>
      <c r="CP257" s="219">
        <v>0</v>
      </c>
      <c r="CQ257" s="219">
        <v>0</v>
      </c>
      <c r="CR257" s="219">
        <v>0</v>
      </c>
      <c r="CT257" s="219">
        <v>1095369381.7680211</v>
      </c>
      <c r="CU257" s="219">
        <v>892044484.00319004</v>
      </c>
      <c r="CV257" s="219">
        <v>203324897.76483101</v>
      </c>
      <c r="CX257" s="221">
        <v>2039561428.2400002</v>
      </c>
      <c r="CY257" s="33">
        <v>0</v>
      </c>
      <c r="CZ257" s="33">
        <v>0</v>
      </c>
      <c r="DA257" s="33">
        <v>0</v>
      </c>
      <c r="DB257" s="33">
        <v>0</v>
      </c>
      <c r="DC257" s="33">
        <v>0</v>
      </c>
      <c r="DD257" s="33">
        <v>0</v>
      </c>
      <c r="DE257" s="33">
        <v>0</v>
      </c>
    </row>
    <row r="258" spans="1:109" x14ac:dyDescent="0.35">
      <c r="A258">
        <v>2045</v>
      </c>
      <c r="B258" s="1">
        <v>52993</v>
      </c>
      <c r="C258" s="213">
        <v>684332210.15016699</v>
      </c>
      <c r="D258" s="214">
        <v>592683124.44479203</v>
      </c>
      <c r="E258" s="214">
        <v>91649085.705374956</v>
      </c>
      <c r="F258" s="191">
        <v>413771779.01339102</v>
      </c>
      <c r="G258" s="191">
        <v>304560650.72356403</v>
      </c>
      <c r="H258" s="191">
        <v>109211128.28982699</v>
      </c>
      <c r="I258" s="214">
        <v>0</v>
      </c>
      <c r="J258" s="214">
        <v>0</v>
      </c>
      <c r="K258" s="214">
        <v>0</v>
      </c>
      <c r="L258" s="215">
        <v>0</v>
      </c>
      <c r="M258" s="215">
        <v>0</v>
      </c>
      <c r="N258" s="215">
        <v>0</v>
      </c>
      <c r="O258" s="193">
        <v>0</v>
      </c>
      <c r="P258" s="193">
        <v>0</v>
      </c>
      <c r="Q258" s="193">
        <v>0</v>
      </c>
      <c r="R258" s="216">
        <v>0</v>
      </c>
      <c r="S258" s="216">
        <v>0</v>
      </c>
      <c r="T258" s="216">
        <v>0</v>
      </c>
      <c r="U258" s="217">
        <v>0</v>
      </c>
      <c r="V258" s="217">
        <v>0</v>
      </c>
      <c r="W258" s="217">
        <v>0</v>
      </c>
      <c r="X258" s="214">
        <v>0</v>
      </c>
      <c r="Y258" s="214">
        <v>0</v>
      </c>
      <c r="Z258" s="214">
        <v>0</v>
      </c>
      <c r="AA258" s="218">
        <v>0</v>
      </c>
      <c r="AB258" s="218">
        <v>0</v>
      </c>
      <c r="AC258" s="218">
        <v>0</v>
      </c>
      <c r="AD258" s="193">
        <v>0</v>
      </c>
      <c r="AE258" s="193">
        <v>0</v>
      </c>
      <c r="AF258" s="193">
        <v>0</v>
      </c>
      <c r="AG258" s="214">
        <v>0</v>
      </c>
      <c r="AH258" s="214">
        <v>0</v>
      </c>
      <c r="AI258" s="214">
        <v>0</v>
      </c>
      <c r="AJ258" s="191">
        <v>0</v>
      </c>
      <c r="AK258" s="191">
        <v>0</v>
      </c>
      <c r="AL258" s="191">
        <v>0</v>
      </c>
      <c r="AM258" s="215">
        <v>0</v>
      </c>
      <c r="AN258" s="215">
        <v>0</v>
      </c>
      <c r="AO258" s="215">
        <v>0</v>
      </c>
      <c r="AP258" s="193">
        <v>0</v>
      </c>
      <c r="AQ258" s="193">
        <v>0</v>
      </c>
      <c r="AR258" s="193">
        <v>0</v>
      </c>
      <c r="AS258" s="216">
        <v>0</v>
      </c>
      <c r="AT258" s="216">
        <v>0</v>
      </c>
      <c r="AU258" s="216">
        <v>0</v>
      </c>
      <c r="AV258" s="217">
        <v>0</v>
      </c>
      <c r="AW258" s="217">
        <v>0</v>
      </c>
      <c r="AX258" s="217">
        <v>0</v>
      </c>
      <c r="AY258" s="214">
        <v>0</v>
      </c>
      <c r="AZ258" s="214">
        <v>0</v>
      </c>
      <c r="BA258" s="214">
        <v>0</v>
      </c>
      <c r="BB258" s="218">
        <v>0</v>
      </c>
      <c r="BC258" s="218">
        <v>0</v>
      </c>
      <c r="BD258" s="218">
        <v>0</v>
      </c>
      <c r="BE258" s="214">
        <v>0</v>
      </c>
      <c r="BF258" s="214">
        <v>0</v>
      </c>
      <c r="BG258" s="214">
        <v>0</v>
      </c>
      <c r="BH258" s="191">
        <v>0</v>
      </c>
      <c r="BI258" s="191">
        <v>0</v>
      </c>
      <c r="BJ258" s="191">
        <v>0</v>
      </c>
      <c r="BK258" s="215">
        <v>0</v>
      </c>
      <c r="BL258" s="215">
        <v>0</v>
      </c>
      <c r="BM258" s="215">
        <v>0</v>
      </c>
      <c r="BN258" s="193">
        <v>0</v>
      </c>
      <c r="BO258" s="193">
        <v>0</v>
      </c>
      <c r="BP258" s="193">
        <v>0</v>
      </c>
      <c r="BQ258" s="219">
        <v>1098103989.163558</v>
      </c>
      <c r="BR258" s="219">
        <v>897243775.16835606</v>
      </c>
      <c r="BS258" s="219">
        <v>200860213.99520195</v>
      </c>
      <c r="BT258" s="216">
        <v>0</v>
      </c>
      <c r="BU258" s="216">
        <v>0</v>
      </c>
      <c r="BV258" s="216">
        <v>0</v>
      </c>
      <c r="BW258" s="217">
        <v>0</v>
      </c>
      <c r="BX258" s="217">
        <v>0</v>
      </c>
      <c r="BY258" s="217">
        <v>0</v>
      </c>
      <c r="BZ258" s="214">
        <v>0</v>
      </c>
      <c r="CA258" s="214">
        <v>0</v>
      </c>
      <c r="CB258" s="214">
        <v>0</v>
      </c>
      <c r="CC258" s="214">
        <v>0</v>
      </c>
      <c r="CD258" s="214">
        <v>0</v>
      </c>
      <c r="CE258" s="214">
        <v>0</v>
      </c>
      <c r="CF258" s="214">
        <v>0</v>
      </c>
      <c r="CG258" s="214">
        <v>0</v>
      </c>
      <c r="CH258" s="214">
        <v>0</v>
      </c>
      <c r="CI258" s="219">
        <v>1098103989.163558</v>
      </c>
      <c r="CJ258" s="219">
        <v>897243775.16835606</v>
      </c>
      <c r="CK258" s="219">
        <v>200860213.99520195</v>
      </c>
      <c r="CM258" s="221">
        <v>0</v>
      </c>
      <c r="CP258" s="219">
        <v>0</v>
      </c>
      <c r="CQ258" s="219">
        <v>0</v>
      </c>
      <c r="CR258" s="219">
        <v>0</v>
      </c>
      <c r="CT258" s="219">
        <v>1098103989.163558</v>
      </c>
      <c r="CU258" s="219">
        <v>897243775.16835606</v>
      </c>
      <c r="CV258" s="219">
        <v>200860213.99520195</v>
      </c>
      <c r="CX258" s="221">
        <v>1964651421.1400001</v>
      </c>
      <c r="CY258" s="33">
        <v>0</v>
      </c>
      <c r="CZ258" s="33">
        <v>0</v>
      </c>
      <c r="DA258" s="33">
        <v>0</v>
      </c>
      <c r="DB258" s="33">
        <v>0</v>
      </c>
      <c r="DC258" s="33">
        <v>0</v>
      </c>
      <c r="DD258" s="33">
        <v>0</v>
      </c>
      <c r="DE258" s="33">
        <v>0</v>
      </c>
    </row>
    <row r="259" spans="1:109" x14ac:dyDescent="0.35">
      <c r="A259">
        <v>2045</v>
      </c>
      <c r="B259" s="1">
        <v>53021</v>
      </c>
      <c r="C259" s="213">
        <v>686241135.839746</v>
      </c>
      <c r="D259" s="214">
        <v>596125163.29974103</v>
      </c>
      <c r="E259" s="214">
        <v>90115972.540004969</v>
      </c>
      <c r="F259" s="191">
        <v>414765733.56160599</v>
      </c>
      <c r="G259" s="191">
        <v>306302428.727391</v>
      </c>
      <c r="H259" s="191">
        <v>108463304.83421499</v>
      </c>
      <c r="I259" s="214">
        <v>0</v>
      </c>
      <c r="J259" s="214">
        <v>0</v>
      </c>
      <c r="K259" s="214">
        <v>0</v>
      </c>
      <c r="L259" s="215">
        <v>0</v>
      </c>
      <c r="M259" s="215">
        <v>0</v>
      </c>
      <c r="N259" s="215">
        <v>0</v>
      </c>
      <c r="O259" s="193">
        <v>0</v>
      </c>
      <c r="P259" s="193">
        <v>0</v>
      </c>
      <c r="Q259" s="193">
        <v>0</v>
      </c>
      <c r="R259" s="216">
        <v>0</v>
      </c>
      <c r="S259" s="216">
        <v>0</v>
      </c>
      <c r="T259" s="216">
        <v>0</v>
      </c>
      <c r="U259" s="217">
        <v>0</v>
      </c>
      <c r="V259" s="217">
        <v>0</v>
      </c>
      <c r="W259" s="217">
        <v>0</v>
      </c>
      <c r="X259" s="214">
        <v>0</v>
      </c>
      <c r="Y259" s="214">
        <v>0</v>
      </c>
      <c r="Z259" s="214">
        <v>0</v>
      </c>
      <c r="AA259" s="218">
        <v>0</v>
      </c>
      <c r="AB259" s="218">
        <v>0</v>
      </c>
      <c r="AC259" s="218">
        <v>0</v>
      </c>
      <c r="AD259" s="193">
        <v>0</v>
      </c>
      <c r="AE259" s="193">
        <v>0</v>
      </c>
      <c r="AF259" s="193">
        <v>0</v>
      </c>
      <c r="AG259" s="214">
        <v>0</v>
      </c>
      <c r="AH259" s="214">
        <v>0</v>
      </c>
      <c r="AI259" s="214">
        <v>0</v>
      </c>
      <c r="AJ259" s="191">
        <v>0</v>
      </c>
      <c r="AK259" s="191">
        <v>0</v>
      </c>
      <c r="AL259" s="191">
        <v>0</v>
      </c>
      <c r="AM259" s="215">
        <v>0</v>
      </c>
      <c r="AN259" s="215">
        <v>0</v>
      </c>
      <c r="AO259" s="215">
        <v>0</v>
      </c>
      <c r="AP259" s="193">
        <v>0</v>
      </c>
      <c r="AQ259" s="193">
        <v>0</v>
      </c>
      <c r="AR259" s="193">
        <v>0</v>
      </c>
      <c r="AS259" s="216">
        <v>0</v>
      </c>
      <c r="AT259" s="216">
        <v>0</v>
      </c>
      <c r="AU259" s="216">
        <v>0</v>
      </c>
      <c r="AV259" s="217">
        <v>0</v>
      </c>
      <c r="AW259" s="217">
        <v>0</v>
      </c>
      <c r="AX259" s="217">
        <v>0</v>
      </c>
      <c r="AY259" s="214">
        <v>0</v>
      </c>
      <c r="AZ259" s="214">
        <v>0</v>
      </c>
      <c r="BA259" s="214">
        <v>0</v>
      </c>
      <c r="BB259" s="218">
        <v>0</v>
      </c>
      <c r="BC259" s="218">
        <v>0</v>
      </c>
      <c r="BD259" s="218">
        <v>0</v>
      </c>
      <c r="BE259" s="214">
        <v>0</v>
      </c>
      <c r="BF259" s="214">
        <v>0</v>
      </c>
      <c r="BG259" s="214">
        <v>0</v>
      </c>
      <c r="BH259" s="191">
        <v>0</v>
      </c>
      <c r="BI259" s="191">
        <v>0</v>
      </c>
      <c r="BJ259" s="191">
        <v>0</v>
      </c>
      <c r="BK259" s="215">
        <v>0</v>
      </c>
      <c r="BL259" s="215">
        <v>0</v>
      </c>
      <c r="BM259" s="215">
        <v>0</v>
      </c>
      <c r="BN259" s="193">
        <v>86251518.819147497</v>
      </c>
      <c r="BO259" s="193">
        <v>76155071.890944406</v>
      </c>
      <c r="BP259" s="193">
        <v>10096446.928203091</v>
      </c>
      <c r="BQ259" s="219">
        <v>1187258388.2204995</v>
      </c>
      <c r="BR259" s="219">
        <v>978582663.9180764</v>
      </c>
      <c r="BS259" s="219">
        <v>208675724.30242306</v>
      </c>
      <c r="BT259" s="216">
        <v>0</v>
      </c>
      <c r="BU259" s="216">
        <v>0</v>
      </c>
      <c r="BV259" s="216">
        <v>0</v>
      </c>
      <c r="BW259" s="217">
        <v>0</v>
      </c>
      <c r="BX259" s="217">
        <v>0</v>
      </c>
      <c r="BY259" s="217">
        <v>0</v>
      </c>
      <c r="BZ259" s="214">
        <v>0</v>
      </c>
      <c r="CA259" s="214">
        <v>0</v>
      </c>
      <c r="CB259" s="214">
        <v>0</v>
      </c>
      <c r="CC259" s="214">
        <v>0</v>
      </c>
      <c r="CD259" s="214">
        <v>0</v>
      </c>
      <c r="CE259" s="214">
        <v>0</v>
      </c>
      <c r="CF259" s="214">
        <v>0</v>
      </c>
      <c r="CG259" s="214">
        <v>0</v>
      </c>
      <c r="CH259" s="214">
        <v>0</v>
      </c>
      <c r="CI259" s="219">
        <v>1187258388.2204995</v>
      </c>
      <c r="CJ259" s="219">
        <v>978582663.9180764</v>
      </c>
      <c r="CK259" s="219">
        <v>208675724.30242306</v>
      </c>
      <c r="CM259" s="221">
        <v>0</v>
      </c>
      <c r="CP259" s="219">
        <v>0</v>
      </c>
      <c r="CQ259" s="219">
        <v>0</v>
      </c>
      <c r="CR259" s="219">
        <v>0</v>
      </c>
      <c r="CT259" s="219">
        <v>1187258388.2204995</v>
      </c>
      <c r="CU259" s="219">
        <v>978582663.9180764</v>
      </c>
      <c r="CV259" s="219">
        <v>208675724.30242306</v>
      </c>
      <c r="CX259" s="221">
        <v>1967046954.8399999</v>
      </c>
      <c r="CY259" s="33">
        <v>0</v>
      </c>
      <c r="CZ259" s="33">
        <v>0</v>
      </c>
      <c r="DA259" s="33">
        <v>0</v>
      </c>
      <c r="DB259" s="33">
        <v>0</v>
      </c>
      <c r="DC259" s="33">
        <v>0</v>
      </c>
      <c r="DD259" s="33">
        <v>0</v>
      </c>
      <c r="DE259" s="33">
        <v>0</v>
      </c>
    </row>
    <row r="260" spans="1:109" x14ac:dyDescent="0.35">
      <c r="A260">
        <v>2045</v>
      </c>
      <c r="B260" s="1">
        <v>53052</v>
      </c>
      <c r="C260" s="213">
        <v>687740136.31698501</v>
      </c>
      <c r="D260" s="214">
        <v>599587191.97887695</v>
      </c>
      <c r="E260" s="214">
        <v>88152944.338108063</v>
      </c>
      <c r="F260" s="191">
        <v>415761728.52723199</v>
      </c>
      <c r="G260" s="191">
        <v>308053905.27451903</v>
      </c>
      <c r="H260" s="191">
        <v>107707823.25271297</v>
      </c>
      <c r="I260" s="214">
        <v>0</v>
      </c>
      <c r="J260" s="214">
        <v>0</v>
      </c>
      <c r="K260" s="214">
        <v>0</v>
      </c>
      <c r="L260" s="215">
        <v>0</v>
      </c>
      <c r="M260" s="215">
        <v>0</v>
      </c>
      <c r="N260" s="215">
        <v>0</v>
      </c>
      <c r="O260" s="193">
        <v>0</v>
      </c>
      <c r="P260" s="193">
        <v>0</v>
      </c>
      <c r="Q260" s="193">
        <v>0</v>
      </c>
      <c r="R260" s="216">
        <v>0</v>
      </c>
      <c r="S260" s="216">
        <v>0</v>
      </c>
      <c r="T260" s="216">
        <v>0</v>
      </c>
      <c r="U260" s="217">
        <v>0</v>
      </c>
      <c r="V260" s="217">
        <v>0</v>
      </c>
      <c r="W260" s="217">
        <v>0</v>
      </c>
      <c r="X260" s="214">
        <v>0</v>
      </c>
      <c r="Y260" s="214">
        <v>0</v>
      </c>
      <c r="Z260" s="214">
        <v>0</v>
      </c>
      <c r="AA260" s="218">
        <v>0</v>
      </c>
      <c r="AB260" s="218">
        <v>0</v>
      </c>
      <c r="AC260" s="218">
        <v>0</v>
      </c>
      <c r="AD260" s="193">
        <v>0</v>
      </c>
      <c r="AE260" s="193">
        <v>0</v>
      </c>
      <c r="AF260" s="193">
        <v>0</v>
      </c>
      <c r="AG260" s="214">
        <v>0</v>
      </c>
      <c r="AH260" s="214">
        <v>0</v>
      </c>
      <c r="AI260" s="214">
        <v>0</v>
      </c>
      <c r="AJ260" s="191">
        <v>0</v>
      </c>
      <c r="AK260" s="191">
        <v>0</v>
      </c>
      <c r="AL260" s="191">
        <v>0</v>
      </c>
      <c r="AM260" s="215">
        <v>0</v>
      </c>
      <c r="AN260" s="215">
        <v>0</v>
      </c>
      <c r="AO260" s="215">
        <v>0</v>
      </c>
      <c r="AP260" s="193">
        <v>0</v>
      </c>
      <c r="AQ260" s="193">
        <v>0</v>
      </c>
      <c r="AR260" s="193">
        <v>0</v>
      </c>
      <c r="AS260" s="216">
        <v>0</v>
      </c>
      <c r="AT260" s="216">
        <v>0</v>
      </c>
      <c r="AU260" s="216">
        <v>0</v>
      </c>
      <c r="AV260" s="217">
        <v>0</v>
      </c>
      <c r="AW260" s="217">
        <v>0</v>
      </c>
      <c r="AX260" s="217">
        <v>0</v>
      </c>
      <c r="AY260" s="214">
        <v>0</v>
      </c>
      <c r="AZ260" s="214">
        <v>0</v>
      </c>
      <c r="BA260" s="214">
        <v>0</v>
      </c>
      <c r="BB260" s="218">
        <v>0</v>
      </c>
      <c r="BC260" s="218">
        <v>0</v>
      </c>
      <c r="BD260" s="218">
        <v>0</v>
      </c>
      <c r="BE260" s="214">
        <v>0</v>
      </c>
      <c r="BF260" s="214">
        <v>0</v>
      </c>
      <c r="BG260" s="214">
        <v>0</v>
      </c>
      <c r="BH260" s="191">
        <v>0</v>
      </c>
      <c r="BI260" s="191">
        <v>0</v>
      </c>
      <c r="BJ260" s="191">
        <v>0</v>
      </c>
      <c r="BK260" s="215">
        <v>0</v>
      </c>
      <c r="BL260" s="215">
        <v>0</v>
      </c>
      <c r="BM260" s="215">
        <v>0</v>
      </c>
      <c r="BN260" s="193">
        <v>0</v>
      </c>
      <c r="BO260" s="193">
        <v>0</v>
      </c>
      <c r="BP260" s="193">
        <v>0</v>
      </c>
      <c r="BQ260" s="219">
        <v>1103501864.8442171</v>
      </c>
      <c r="BR260" s="219">
        <v>907641097.25339603</v>
      </c>
      <c r="BS260" s="219">
        <v>195860767.59082103</v>
      </c>
      <c r="BT260" s="216">
        <v>0</v>
      </c>
      <c r="BU260" s="216">
        <v>0</v>
      </c>
      <c r="BV260" s="216">
        <v>0</v>
      </c>
      <c r="BW260" s="217">
        <v>0</v>
      </c>
      <c r="BX260" s="217">
        <v>0</v>
      </c>
      <c r="BY260" s="217">
        <v>0</v>
      </c>
      <c r="BZ260" s="214">
        <v>0</v>
      </c>
      <c r="CA260" s="214">
        <v>0</v>
      </c>
      <c r="CB260" s="214">
        <v>0</v>
      </c>
      <c r="CC260" s="214">
        <v>0</v>
      </c>
      <c r="CD260" s="214">
        <v>0</v>
      </c>
      <c r="CE260" s="214">
        <v>0</v>
      </c>
      <c r="CF260" s="214">
        <v>0</v>
      </c>
      <c r="CG260" s="214">
        <v>0</v>
      </c>
      <c r="CH260" s="214">
        <v>0</v>
      </c>
      <c r="CI260" s="219">
        <v>1103501864.8442171</v>
      </c>
      <c r="CJ260" s="219">
        <v>907641097.25339603</v>
      </c>
      <c r="CK260" s="219">
        <v>195860767.59082103</v>
      </c>
      <c r="CM260" s="221">
        <v>0</v>
      </c>
      <c r="CP260" s="219">
        <v>0</v>
      </c>
      <c r="CQ260" s="219">
        <v>0</v>
      </c>
      <c r="CR260" s="219">
        <v>0</v>
      </c>
      <c r="CT260" s="219">
        <v>1103501864.8442171</v>
      </c>
      <c r="CU260" s="219">
        <v>907641097.25339603</v>
      </c>
      <c r="CV260" s="219">
        <v>195860767.59082103</v>
      </c>
      <c r="CX260" s="221">
        <v>1893290337.54</v>
      </c>
      <c r="CY260" s="33">
        <v>0</v>
      </c>
      <c r="CZ260" s="33">
        <v>0</v>
      </c>
      <c r="DA260" s="33">
        <v>0</v>
      </c>
      <c r="DB260" s="33">
        <v>0</v>
      </c>
      <c r="DC260" s="33">
        <v>0</v>
      </c>
      <c r="DD260" s="33">
        <v>0</v>
      </c>
      <c r="DE260" s="33">
        <v>0</v>
      </c>
    </row>
    <row r="261" spans="1:109" x14ac:dyDescent="0.35">
      <c r="A261">
        <v>2045</v>
      </c>
      <c r="B261" s="1">
        <v>53082</v>
      </c>
      <c r="C261" s="213">
        <v>689676650.45457304</v>
      </c>
      <c r="D261" s="214">
        <v>603069326.57442498</v>
      </c>
      <c r="E261" s="214">
        <v>86607323.880148053</v>
      </c>
      <c r="F261" s="191">
        <v>416898394.57318401</v>
      </c>
      <c r="G261" s="191">
        <v>309953762.24468702</v>
      </c>
      <c r="H261" s="191">
        <v>106944632.32849699</v>
      </c>
      <c r="I261" s="214">
        <v>0</v>
      </c>
      <c r="J261" s="214">
        <v>0</v>
      </c>
      <c r="K261" s="214">
        <v>0</v>
      </c>
      <c r="L261" s="215">
        <v>0</v>
      </c>
      <c r="M261" s="215">
        <v>0</v>
      </c>
      <c r="N261" s="215">
        <v>0</v>
      </c>
      <c r="O261" s="193">
        <v>0</v>
      </c>
      <c r="P261" s="193">
        <v>0</v>
      </c>
      <c r="Q261" s="193">
        <v>0</v>
      </c>
      <c r="R261" s="216">
        <v>0</v>
      </c>
      <c r="S261" s="216">
        <v>0</v>
      </c>
      <c r="T261" s="216">
        <v>0</v>
      </c>
      <c r="U261" s="217">
        <v>0</v>
      </c>
      <c r="V261" s="217">
        <v>0</v>
      </c>
      <c r="W261" s="217">
        <v>0</v>
      </c>
      <c r="X261" s="214">
        <v>0</v>
      </c>
      <c r="Y261" s="214">
        <v>0</v>
      </c>
      <c r="Z261" s="214">
        <v>0</v>
      </c>
      <c r="AA261" s="218">
        <v>0</v>
      </c>
      <c r="AB261" s="218">
        <v>0</v>
      </c>
      <c r="AC261" s="218">
        <v>0</v>
      </c>
      <c r="AD261" s="193">
        <v>0</v>
      </c>
      <c r="AE261" s="193">
        <v>0</v>
      </c>
      <c r="AF261" s="193">
        <v>0</v>
      </c>
      <c r="AG261" s="214">
        <v>0</v>
      </c>
      <c r="AH261" s="214">
        <v>0</v>
      </c>
      <c r="AI261" s="214">
        <v>0</v>
      </c>
      <c r="AJ261" s="191">
        <v>0</v>
      </c>
      <c r="AK261" s="191">
        <v>0</v>
      </c>
      <c r="AL261" s="191">
        <v>0</v>
      </c>
      <c r="AM261" s="215">
        <v>0</v>
      </c>
      <c r="AN261" s="215">
        <v>0</v>
      </c>
      <c r="AO261" s="215">
        <v>0</v>
      </c>
      <c r="AP261" s="193">
        <v>0</v>
      </c>
      <c r="AQ261" s="193">
        <v>0</v>
      </c>
      <c r="AR261" s="193">
        <v>0</v>
      </c>
      <c r="AS261" s="216">
        <v>0</v>
      </c>
      <c r="AT261" s="216">
        <v>0</v>
      </c>
      <c r="AU261" s="216">
        <v>0</v>
      </c>
      <c r="AV261" s="217">
        <v>0</v>
      </c>
      <c r="AW261" s="217">
        <v>0</v>
      </c>
      <c r="AX261" s="217">
        <v>0</v>
      </c>
      <c r="AY261" s="214">
        <v>0</v>
      </c>
      <c r="AZ261" s="214">
        <v>0</v>
      </c>
      <c r="BA261" s="214">
        <v>0</v>
      </c>
      <c r="BB261" s="218">
        <v>10633576.0971322</v>
      </c>
      <c r="BC261" s="218">
        <v>10243419.061143</v>
      </c>
      <c r="BD261" s="218">
        <v>390157.0359892007</v>
      </c>
      <c r="BE261" s="214">
        <v>0</v>
      </c>
      <c r="BF261" s="214">
        <v>0</v>
      </c>
      <c r="BG261" s="214">
        <v>0</v>
      </c>
      <c r="BH261" s="191">
        <v>0</v>
      </c>
      <c r="BI261" s="191">
        <v>0</v>
      </c>
      <c r="BJ261" s="191">
        <v>0</v>
      </c>
      <c r="BK261" s="215">
        <v>0</v>
      </c>
      <c r="BL261" s="215">
        <v>0</v>
      </c>
      <c r="BM261" s="215">
        <v>0</v>
      </c>
      <c r="BN261" s="193">
        <v>0</v>
      </c>
      <c r="BO261" s="193">
        <v>0</v>
      </c>
      <c r="BP261" s="193">
        <v>0</v>
      </c>
      <c r="BQ261" s="219">
        <v>1117208621.1248894</v>
      </c>
      <c r="BR261" s="219">
        <v>923266507.8802551</v>
      </c>
      <c r="BS261" s="219">
        <v>193942113.24463424</v>
      </c>
      <c r="BT261" s="216">
        <v>0</v>
      </c>
      <c r="BU261" s="216">
        <v>0</v>
      </c>
      <c r="BV261" s="216">
        <v>0</v>
      </c>
      <c r="BW261" s="217">
        <v>0</v>
      </c>
      <c r="BX261" s="217">
        <v>0</v>
      </c>
      <c r="BY261" s="217">
        <v>0</v>
      </c>
      <c r="BZ261" s="214">
        <v>0</v>
      </c>
      <c r="CA261" s="214">
        <v>0</v>
      </c>
      <c r="CB261" s="214">
        <v>0</v>
      </c>
      <c r="CC261" s="214">
        <v>0</v>
      </c>
      <c r="CD261" s="214">
        <v>0</v>
      </c>
      <c r="CE261" s="214">
        <v>0</v>
      </c>
      <c r="CF261" s="214">
        <v>0</v>
      </c>
      <c r="CG261" s="214">
        <v>0</v>
      </c>
      <c r="CH261" s="214">
        <v>0</v>
      </c>
      <c r="CI261" s="219">
        <v>1117208621.1248894</v>
      </c>
      <c r="CJ261" s="219">
        <v>923266507.8802551</v>
      </c>
      <c r="CK261" s="219">
        <v>193942113.24463424</v>
      </c>
      <c r="CM261" s="221">
        <v>0</v>
      </c>
      <c r="CP261" s="219">
        <v>0</v>
      </c>
      <c r="CQ261" s="219">
        <v>0</v>
      </c>
      <c r="CR261" s="219">
        <v>0</v>
      </c>
      <c r="CT261" s="219">
        <v>1117208621.1248894</v>
      </c>
      <c r="CU261" s="219">
        <v>923266507.8802551</v>
      </c>
      <c r="CV261" s="219">
        <v>193942113.24463424</v>
      </c>
      <c r="CX261" s="221">
        <v>1895598859.4499998</v>
      </c>
      <c r="CY261" s="33">
        <v>0</v>
      </c>
      <c r="CZ261" s="33">
        <v>0</v>
      </c>
      <c r="DA261" s="33">
        <v>0</v>
      </c>
      <c r="DB261" s="33">
        <v>0</v>
      </c>
      <c r="DC261" s="33">
        <v>0</v>
      </c>
      <c r="DD261" s="33">
        <v>0</v>
      </c>
      <c r="DE261" s="33">
        <v>0</v>
      </c>
    </row>
    <row r="262" spans="1:109" x14ac:dyDescent="0.35">
      <c r="A262">
        <v>2045</v>
      </c>
      <c r="B262" s="1">
        <v>53113</v>
      </c>
      <c r="C262" s="213">
        <v>691165247.01702797</v>
      </c>
      <c r="D262" s="214">
        <v>606571683.85209405</v>
      </c>
      <c r="E262" s="214">
        <v>84593563.16493392</v>
      </c>
      <c r="F262" s="191">
        <v>417900751.53934997</v>
      </c>
      <c r="G262" s="191">
        <v>311727534.23276597</v>
      </c>
      <c r="H262" s="191">
        <v>106173217.306584</v>
      </c>
      <c r="I262" s="214">
        <v>0</v>
      </c>
      <c r="J262" s="214">
        <v>0</v>
      </c>
      <c r="K262" s="214">
        <v>0</v>
      </c>
      <c r="L262" s="215">
        <v>0</v>
      </c>
      <c r="M262" s="215">
        <v>0</v>
      </c>
      <c r="N262" s="215">
        <v>0</v>
      </c>
      <c r="O262" s="193">
        <v>0</v>
      </c>
      <c r="P262" s="193">
        <v>0</v>
      </c>
      <c r="Q262" s="193">
        <v>0</v>
      </c>
      <c r="R262" s="216">
        <v>0</v>
      </c>
      <c r="S262" s="216">
        <v>0</v>
      </c>
      <c r="T262" s="216">
        <v>0</v>
      </c>
      <c r="U262" s="217">
        <v>0</v>
      </c>
      <c r="V262" s="217">
        <v>0</v>
      </c>
      <c r="W262" s="217">
        <v>0</v>
      </c>
      <c r="X262" s="214">
        <v>0</v>
      </c>
      <c r="Y262" s="214">
        <v>0</v>
      </c>
      <c r="Z262" s="214">
        <v>0</v>
      </c>
      <c r="AA262" s="218">
        <v>0</v>
      </c>
      <c r="AB262" s="218">
        <v>0</v>
      </c>
      <c r="AC262" s="218">
        <v>0</v>
      </c>
      <c r="AD262" s="193">
        <v>0</v>
      </c>
      <c r="AE262" s="193">
        <v>0</v>
      </c>
      <c r="AF262" s="193">
        <v>0</v>
      </c>
      <c r="AG262" s="214">
        <v>0</v>
      </c>
      <c r="AH262" s="214">
        <v>0</v>
      </c>
      <c r="AI262" s="214">
        <v>0</v>
      </c>
      <c r="AJ262" s="191">
        <v>0</v>
      </c>
      <c r="AK262" s="191">
        <v>0</v>
      </c>
      <c r="AL262" s="191">
        <v>0</v>
      </c>
      <c r="AM262" s="215">
        <v>0</v>
      </c>
      <c r="AN262" s="215">
        <v>0</v>
      </c>
      <c r="AO262" s="215">
        <v>0</v>
      </c>
      <c r="AP262" s="193">
        <v>0</v>
      </c>
      <c r="AQ262" s="193">
        <v>0</v>
      </c>
      <c r="AR262" s="193">
        <v>0</v>
      </c>
      <c r="AS262" s="216">
        <v>0</v>
      </c>
      <c r="AT262" s="216">
        <v>0</v>
      </c>
      <c r="AU262" s="216">
        <v>0</v>
      </c>
      <c r="AV262" s="217">
        <v>0</v>
      </c>
      <c r="AW262" s="217">
        <v>0</v>
      </c>
      <c r="AX262" s="217">
        <v>0</v>
      </c>
      <c r="AY262" s="214">
        <v>0</v>
      </c>
      <c r="AZ262" s="214">
        <v>0</v>
      </c>
      <c r="BA262" s="214">
        <v>0</v>
      </c>
      <c r="BB262" s="218">
        <v>0</v>
      </c>
      <c r="BC262" s="218">
        <v>0</v>
      </c>
      <c r="BD262" s="218">
        <v>0</v>
      </c>
      <c r="BE262" s="214">
        <v>0</v>
      </c>
      <c r="BF262" s="214">
        <v>0</v>
      </c>
      <c r="BG262" s="214">
        <v>0</v>
      </c>
      <c r="BH262" s="191">
        <v>0</v>
      </c>
      <c r="BI262" s="191">
        <v>0</v>
      </c>
      <c r="BJ262" s="191">
        <v>0</v>
      </c>
      <c r="BK262" s="215">
        <v>0</v>
      </c>
      <c r="BL262" s="215">
        <v>0</v>
      </c>
      <c r="BM262" s="215">
        <v>0</v>
      </c>
      <c r="BN262" s="193">
        <v>0</v>
      </c>
      <c r="BO262" s="193">
        <v>0</v>
      </c>
      <c r="BP262" s="193">
        <v>0</v>
      </c>
      <c r="BQ262" s="219">
        <v>1109065998.5563779</v>
      </c>
      <c r="BR262" s="219">
        <v>918299218.08486009</v>
      </c>
      <c r="BS262" s="219">
        <v>190766780.47151792</v>
      </c>
      <c r="BT262" s="216">
        <v>0</v>
      </c>
      <c r="BU262" s="216">
        <v>0</v>
      </c>
      <c r="BV262" s="216">
        <v>0</v>
      </c>
      <c r="BW262" s="217">
        <v>0</v>
      </c>
      <c r="BX262" s="217">
        <v>0</v>
      </c>
      <c r="BY262" s="217">
        <v>0</v>
      </c>
      <c r="BZ262" s="214">
        <v>0</v>
      </c>
      <c r="CA262" s="214">
        <v>0</v>
      </c>
      <c r="CB262" s="214">
        <v>0</v>
      </c>
      <c r="CC262" s="214">
        <v>0</v>
      </c>
      <c r="CD262" s="214">
        <v>0</v>
      </c>
      <c r="CE262" s="214">
        <v>0</v>
      </c>
      <c r="CF262" s="214">
        <v>0</v>
      </c>
      <c r="CG262" s="214">
        <v>0</v>
      </c>
      <c r="CH262" s="214">
        <v>0</v>
      </c>
      <c r="CI262" s="219">
        <v>1109065998.5563779</v>
      </c>
      <c r="CJ262" s="219">
        <v>918299218.08486009</v>
      </c>
      <c r="CK262" s="219">
        <v>190766780.47151792</v>
      </c>
      <c r="CM262" s="221">
        <v>0</v>
      </c>
      <c r="CP262" s="219">
        <v>0</v>
      </c>
      <c r="CQ262" s="219">
        <v>0</v>
      </c>
      <c r="CR262" s="219">
        <v>0</v>
      </c>
      <c r="CT262" s="219">
        <v>1109065998.5563779</v>
      </c>
      <c r="CU262" s="219">
        <v>918299218.08486009</v>
      </c>
      <c r="CV262" s="219">
        <v>190766780.47151792</v>
      </c>
      <c r="CX262" s="221">
        <v>1887666777.0799999</v>
      </c>
      <c r="CY262" s="33">
        <v>0</v>
      </c>
      <c r="CZ262" s="33">
        <v>0</v>
      </c>
      <c r="DA262" s="33">
        <v>0</v>
      </c>
      <c r="DB262" s="33">
        <v>0</v>
      </c>
      <c r="DC262" s="33">
        <v>0</v>
      </c>
      <c r="DD262" s="33">
        <v>0</v>
      </c>
      <c r="DE262" s="33">
        <v>0</v>
      </c>
    </row>
    <row r="263" spans="1:109" x14ac:dyDescent="0.35">
      <c r="A263">
        <v>2045</v>
      </c>
      <c r="B263" s="1">
        <v>53143</v>
      </c>
      <c r="C263" s="213">
        <v>693112288.30108094</v>
      </c>
      <c r="D263" s="214">
        <v>610094381.25659001</v>
      </c>
      <c r="E263" s="214">
        <v>83017907.044490933</v>
      </c>
      <c r="F263" s="191">
        <v>418951586.24488902</v>
      </c>
      <c r="G263" s="191">
        <v>313557606.94042701</v>
      </c>
      <c r="H263" s="191">
        <v>105393979.30446202</v>
      </c>
      <c r="I263" s="214">
        <v>0</v>
      </c>
      <c r="J263" s="214">
        <v>0</v>
      </c>
      <c r="K263" s="214">
        <v>0</v>
      </c>
      <c r="L263" s="215">
        <v>0</v>
      </c>
      <c r="M263" s="215">
        <v>0</v>
      </c>
      <c r="N263" s="215">
        <v>0</v>
      </c>
      <c r="O263" s="193">
        <v>0</v>
      </c>
      <c r="P263" s="193">
        <v>0</v>
      </c>
      <c r="Q263" s="193">
        <v>0</v>
      </c>
      <c r="R263" s="216">
        <v>0</v>
      </c>
      <c r="S263" s="216">
        <v>0</v>
      </c>
      <c r="T263" s="216">
        <v>0</v>
      </c>
      <c r="U263" s="217">
        <v>0</v>
      </c>
      <c r="V263" s="217">
        <v>0</v>
      </c>
      <c r="W263" s="217">
        <v>0</v>
      </c>
      <c r="X263" s="214">
        <v>0</v>
      </c>
      <c r="Y263" s="214">
        <v>0</v>
      </c>
      <c r="Z263" s="214">
        <v>0</v>
      </c>
      <c r="AA263" s="218">
        <v>0</v>
      </c>
      <c r="AB263" s="218">
        <v>0</v>
      </c>
      <c r="AC263" s="218">
        <v>0</v>
      </c>
      <c r="AD263" s="193">
        <v>0</v>
      </c>
      <c r="AE263" s="193">
        <v>0</v>
      </c>
      <c r="AF263" s="193">
        <v>0</v>
      </c>
      <c r="AG263" s="214">
        <v>0</v>
      </c>
      <c r="AH263" s="214">
        <v>0</v>
      </c>
      <c r="AI263" s="214">
        <v>0</v>
      </c>
      <c r="AJ263" s="191">
        <v>0</v>
      </c>
      <c r="AK263" s="191">
        <v>0</v>
      </c>
      <c r="AL263" s="191">
        <v>0</v>
      </c>
      <c r="AM263" s="215">
        <v>0</v>
      </c>
      <c r="AN263" s="215">
        <v>0</v>
      </c>
      <c r="AO263" s="215">
        <v>0</v>
      </c>
      <c r="AP263" s="193">
        <v>0</v>
      </c>
      <c r="AQ263" s="193">
        <v>0</v>
      </c>
      <c r="AR263" s="193">
        <v>0</v>
      </c>
      <c r="AS263" s="216">
        <v>0</v>
      </c>
      <c r="AT263" s="216">
        <v>0</v>
      </c>
      <c r="AU263" s="216">
        <v>0</v>
      </c>
      <c r="AV263" s="217">
        <v>0</v>
      </c>
      <c r="AW263" s="217">
        <v>0</v>
      </c>
      <c r="AX263" s="217">
        <v>0</v>
      </c>
      <c r="AY263" s="214">
        <v>0</v>
      </c>
      <c r="AZ263" s="214">
        <v>0</v>
      </c>
      <c r="BA263" s="214">
        <v>0</v>
      </c>
      <c r="BB263" s="218">
        <v>0</v>
      </c>
      <c r="BC263" s="218">
        <v>0</v>
      </c>
      <c r="BD263" s="218">
        <v>0</v>
      </c>
      <c r="BE263" s="214">
        <v>0</v>
      </c>
      <c r="BF263" s="214">
        <v>0</v>
      </c>
      <c r="BG263" s="214">
        <v>0</v>
      </c>
      <c r="BH263" s="191">
        <v>0</v>
      </c>
      <c r="BI263" s="191">
        <v>0</v>
      </c>
      <c r="BJ263" s="191">
        <v>0</v>
      </c>
      <c r="BK263" s="215">
        <v>0</v>
      </c>
      <c r="BL263" s="215">
        <v>0</v>
      </c>
      <c r="BM263" s="215">
        <v>0</v>
      </c>
      <c r="BN263" s="193">
        <v>0</v>
      </c>
      <c r="BO263" s="193">
        <v>0</v>
      </c>
      <c r="BP263" s="193">
        <v>0</v>
      </c>
      <c r="BQ263" s="219">
        <v>1112063874.54597</v>
      </c>
      <c r="BR263" s="219">
        <v>923651988.19701695</v>
      </c>
      <c r="BS263" s="219">
        <v>188411886.34895295</v>
      </c>
      <c r="BT263" s="216">
        <v>23665701.0305776</v>
      </c>
      <c r="BU263" s="216">
        <v>20536828.497873001</v>
      </c>
      <c r="BV263" s="216">
        <v>3128872.5327045992</v>
      </c>
      <c r="BW263" s="217">
        <v>9850975.0810856596</v>
      </c>
      <c r="BX263" s="217">
        <v>8692216.2197338399</v>
      </c>
      <c r="BY263" s="217">
        <v>1158758.8613518197</v>
      </c>
      <c r="BZ263" s="214">
        <v>0</v>
      </c>
      <c r="CA263" s="214">
        <v>0</v>
      </c>
      <c r="CB263" s="214">
        <v>0</v>
      </c>
      <c r="CC263" s="214">
        <v>63096144.440986298</v>
      </c>
      <c r="CD263" s="214">
        <v>38467377.935675099</v>
      </c>
      <c r="CE263" s="214">
        <v>24628766.505311199</v>
      </c>
      <c r="CF263" s="214">
        <v>11832850.5152888</v>
      </c>
      <c r="CG263" s="214">
        <v>10268414.2489365</v>
      </c>
      <c r="CH263" s="214">
        <v>1564436.2663522996</v>
      </c>
      <c r="CI263" s="219">
        <v>1220509545.6139085</v>
      </c>
      <c r="CJ263" s="219">
        <v>1001616825.0992354</v>
      </c>
      <c r="CK263" s="219">
        <v>218892720.51467285</v>
      </c>
      <c r="CM263" s="221">
        <v>0</v>
      </c>
      <c r="CP263" s="219">
        <v>0</v>
      </c>
      <c r="CQ263" s="219">
        <v>0</v>
      </c>
      <c r="CR263" s="219">
        <v>0</v>
      </c>
      <c r="CT263" s="219">
        <v>1112063874.54597</v>
      </c>
      <c r="CU263" s="219">
        <v>923651988.19701695</v>
      </c>
      <c r="CV263" s="219">
        <v>188411886.34895295</v>
      </c>
      <c r="CX263" s="221">
        <v>1889968442.05</v>
      </c>
      <c r="CY263" s="33">
        <v>0</v>
      </c>
      <c r="CZ263" s="33">
        <v>0</v>
      </c>
      <c r="DA263" s="33">
        <v>0</v>
      </c>
      <c r="DB263" s="33">
        <v>0</v>
      </c>
      <c r="DC263" s="33">
        <v>0</v>
      </c>
      <c r="DD263" s="33">
        <v>0</v>
      </c>
      <c r="DE263" s="33">
        <v>0</v>
      </c>
    </row>
    <row r="264" spans="1:109" x14ac:dyDescent="0.35">
      <c r="A264">
        <v>2045</v>
      </c>
      <c r="B264" s="1">
        <v>53174</v>
      </c>
      <c r="C264" s="213">
        <v>694607632.53461802</v>
      </c>
      <c r="D264" s="214">
        <v>613637536.91405499</v>
      </c>
      <c r="E264" s="214">
        <v>80970095.62056303</v>
      </c>
      <c r="F264" s="191">
        <v>419958799.39129502</v>
      </c>
      <c r="G264" s="191">
        <v>315352088.41299403</v>
      </c>
      <c r="H264" s="191">
        <v>104606710.97830099</v>
      </c>
      <c r="I264" s="214">
        <v>0</v>
      </c>
      <c r="J264" s="214">
        <v>0</v>
      </c>
      <c r="K264" s="214">
        <v>0</v>
      </c>
      <c r="L264" s="215">
        <v>0</v>
      </c>
      <c r="M264" s="215">
        <v>0</v>
      </c>
      <c r="N264" s="215">
        <v>0</v>
      </c>
      <c r="O264" s="193">
        <v>0</v>
      </c>
      <c r="P264" s="193">
        <v>0</v>
      </c>
      <c r="Q264" s="193">
        <v>0</v>
      </c>
      <c r="R264" s="216">
        <v>0</v>
      </c>
      <c r="S264" s="216">
        <v>0</v>
      </c>
      <c r="T264" s="216">
        <v>0</v>
      </c>
      <c r="U264" s="217">
        <v>0</v>
      </c>
      <c r="V264" s="217">
        <v>0</v>
      </c>
      <c r="W264" s="217">
        <v>0</v>
      </c>
      <c r="X264" s="214">
        <v>0</v>
      </c>
      <c r="Y264" s="214">
        <v>0</v>
      </c>
      <c r="Z264" s="214">
        <v>0</v>
      </c>
      <c r="AA264" s="218">
        <v>0</v>
      </c>
      <c r="AB264" s="218">
        <v>0</v>
      </c>
      <c r="AC264" s="218">
        <v>0</v>
      </c>
      <c r="AD264" s="193">
        <v>0</v>
      </c>
      <c r="AE264" s="193">
        <v>0</v>
      </c>
      <c r="AF264" s="193">
        <v>0</v>
      </c>
      <c r="AG264" s="214">
        <v>0</v>
      </c>
      <c r="AH264" s="214">
        <v>0</v>
      </c>
      <c r="AI264" s="214">
        <v>0</v>
      </c>
      <c r="AJ264" s="191">
        <v>0</v>
      </c>
      <c r="AK264" s="191">
        <v>0</v>
      </c>
      <c r="AL264" s="191">
        <v>0</v>
      </c>
      <c r="AM264" s="215">
        <v>0</v>
      </c>
      <c r="AN264" s="215">
        <v>0</v>
      </c>
      <c r="AO264" s="215">
        <v>0</v>
      </c>
      <c r="AP264" s="193">
        <v>0</v>
      </c>
      <c r="AQ264" s="193">
        <v>0</v>
      </c>
      <c r="AR264" s="193">
        <v>0</v>
      </c>
      <c r="AS264" s="216">
        <v>0</v>
      </c>
      <c r="AT264" s="216">
        <v>0</v>
      </c>
      <c r="AU264" s="216">
        <v>0</v>
      </c>
      <c r="AV264" s="217">
        <v>0</v>
      </c>
      <c r="AW264" s="217">
        <v>0</v>
      </c>
      <c r="AX264" s="217">
        <v>0</v>
      </c>
      <c r="AY264" s="214">
        <v>0</v>
      </c>
      <c r="AZ264" s="214">
        <v>0</v>
      </c>
      <c r="BA264" s="214">
        <v>0</v>
      </c>
      <c r="BB264" s="218">
        <v>0</v>
      </c>
      <c r="BC264" s="218">
        <v>0</v>
      </c>
      <c r="BD264" s="218">
        <v>0</v>
      </c>
      <c r="BE264" s="214">
        <v>0</v>
      </c>
      <c r="BF264" s="214">
        <v>0</v>
      </c>
      <c r="BG264" s="214">
        <v>0</v>
      </c>
      <c r="BH264" s="191">
        <v>0</v>
      </c>
      <c r="BI264" s="191">
        <v>0</v>
      </c>
      <c r="BJ264" s="191">
        <v>0</v>
      </c>
      <c r="BK264" s="215">
        <v>0</v>
      </c>
      <c r="BL264" s="215">
        <v>0</v>
      </c>
      <c r="BM264" s="215">
        <v>0</v>
      </c>
      <c r="BN264" s="193">
        <v>0</v>
      </c>
      <c r="BO264" s="193">
        <v>0</v>
      </c>
      <c r="BP264" s="193">
        <v>0</v>
      </c>
      <c r="BQ264" s="219">
        <v>1114566431.9259131</v>
      </c>
      <c r="BR264" s="219">
        <v>928989625.32704902</v>
      </c>
      <c r="BS264" s="219">
        <v>185576806.59886402</v>
      </c>
      <c r="BT264" s="216">
        <v>0</v>
      </c>
      <c r="BU264" s="216">
        <v>0</v>
      </c>
      <c r="BV264" s="216">
        <v>0</v>
      </c>
      <c r="BW264" s="217">
        <v>0</v>
      </c>
      <c r="BX264" s="217">
        <v>0</v>
      </c>
      <c r="BY264" s="217">
        <v>0</v>
      </c>
      <c r="BZ264" s="214">
        <v>0</v>
      </c>
      <c r="CA264" s="214">
        <v>0</v>
      </c>
      <c r="CB264" s="214">
        <v>0</v>
      </c>
      <c r="CC264" s="214">
        <v>0</v>
      </c>
      <c r="CD264" s="214">
        <v>0</v>
      </c>
      <c r="CE264" s="214">
        <v>0</v>
      </c>
      <c r="CF264" s="214">
        <v>0</v>
      </c>
      <c r="CG264" s="214">
        <v>0</v>
      </c>
      <c r="CH264" s="214">
        <v>0</v>
      </c>
      <c r="CI264" s="219">
        <v>1114566431.9259131</v>
      </c>
      <c r="CJ264" s="219">
        <v>928989625.32704902</v>
      </c>
      <c r="CK264" s="219">
        <v>185576806.59886402</v>
      </c>
      <c r="CM264" s="221">
        <v>0</v>
      </c>
      <c r="CP264" s="219">
        <v>0</v>
      </c>
      <c r="CQ264" s="219">
        <v>0</v>
      </c>
      <c r="CR264" s="219">
        <v>0</v>
      </c>
      <c r="CT264" s="219">
        <v>1114566431.9259131</v>
      </c>
      <c r="CU264" s="219">
        <v>928989625.32704902</v>
      </c>
      <c r="CV264" s="219">
        <v>185576806.59886402</v>
      </c>
      <c r="CX264" s="221">
        <v>1814308076.6000001</v>
      </c>
      <c r="CY264" s="33">
        <v>0</v>
      </c>
      <c r="CZ264" s="33">
        <v>0</v>
      </c>
      <c r="DA264" s="33">
        <v>0</v>
      </c>
      <c r="DB264" s="33">
        <v>0</v>
      </c>
      <c r="DC264" s="33">
        <v>0</v>
      </c>
      <c r="DD264" s="33">
        <v>0</v>
      </c>
      <c r="DE264" s="33">
        <v>0</v>
      </c>
    </row>
    <row r="265" spans="1:109" x14ac:dyDescent="0.35">
      <c r="A265">
        <v>2045</v>
      </c>
      <c r="B265" s="1">
        <v>53205</v>
      </c>
      <c r="C265" s="213">
        <v>696335331.71577799</v>
      </c>
      <c r="D265" s="214">
        <v>617201269.63700402</v>
      </c>
      <c r="E265" s="214">
        <v>79134062.078773975</v>
      </c>
      <c r="F265" s="191">
        <v>421014735.52722698</v>
      </c>
      <c r="G265" s="191">
        <v>317203223.99130398</v>
      </c>
      <c r="H265" s="191">
        <v>103811511.535923</v>
      </c>
      <c r="I265" s="214">
        <v>0</v>
      </c>
      <c r="J265" s="214">
        <v>0</v>
      </c>
      <c r="K265" s="214">
        <v>0</v>
      </c>
      <c r="L265" s="215">
        <v>0</v>
      </c>
      <c r="M265" s="215">
        <v>0</v>
      </c>
      <c r="N265" s="215">
        <v>0</v>
      </c>
      <c r="O265" s="193">
        <v>0</v>
      </c>
      <c r="P265" s="193">
        <v>0</v>
      </c>
      <c r="Q265" s="193">
        <v>0</v>
      </c>
      <c r="R265" s="216">
        <v>0</v>
      </c>
      <c r="S265" s="216">
        <v>0</v>
      </c>
      <c r="T265" s="216">
        <v>0</v>
      </c>
      <c r="U265" s="217">
        <v>0</v>
      </c>
      <c r="V265" s="217">
        <v>0</v>
      </c>
      <c r="W265" s="217">
        <v>0</v>
      </c>
      <c r="X265" s="214">
        <v>0</v>
      </c>
      <c r="Y265" s="214">
        <v>0</v>
      </c>
      <c r="Z265" s="214">
        <v>0</v>
      </c>
      <c r="AA265" s="218">
        <v>0</v>
      </c>
      <c r="AB265" s="218">
        <v>0</v>
      </c>
      <c r="AC265" s="218">
        <v>0</v>
      </c>
      <c r="AD265" s="193">
        <v>0</v>
      </c>
      <c r="AE265" s="193">
        <v>0</v>
      </c>
      <c r="AF265" s="193">
        <v>0</v>
      </c>
      <c r="AG265" s="214">
        <v>0</v>
      </c>
      <c r="AH265" s="214">
        <v>0</v>
      </c>
      <c r="AI265" s="214">
        <v>0</v>
      </c>
      <c r="AJ265" s="191">
        <v>0</v>
      </c>
      <c r="AK265" s="191">
        <v>0</v>
      </c>
      <c r="AL265" s="191">
        <v>0</v>
      </c>
      <c r="AM265" s="215">
        <v>0</v>
      </c>
      <c r="AN265" s="215">
        <v>0</v>
      </c>
      <c r="AO265" s="215">
        <v>0</v>
      </c>
      <c r="AP265" s="193">
        <v>0</v>
      </c>
      <c r="AQ265" s="193">
        <v>0</v>
      </c>
      <c r="AR265" s="193">
        <v>0</v>
      </c>
      <c r="AS265" s="216">
        <v>0</v>
      </c>
      <c r="AT265" s="216">
        <v>0</v>
      </c>
      <c r="AU265" s="216">
        <v>0</v>
      </c>
      <c r="AV265" s="217">
        <v>0</v>
      </c>
      <c r="AW265" s="217">
        <v>0</v>
      </c>
      <c r="AX265" s="217">
        <v>0</v>
      </c>
      <c r="AY265" s="214">
        <v>0</v>
      </c>
      <c r="AZ265" s="214">
        <v>0</v>
      </c>
      <c r="BA265" s="214">
        <v>0</v>
      </c>
      <c r="BB265" s="218">
        <v>0</v>
      </c>
      <c r="BC265" s="218">
        <v>0</v>
      </c>
      <c r="BD265" s="218">
        <v>0</v>
      </c>
      <c r="BE265" s="214">
        <v>0</v>
      </c>
      <c r="BF265" s="214">
        <v>0</v>
      </c>
      <c r="BG265" s="214">
        <v>0</v>
      </c>
      <c r="BH265" s="191">
        <v>0</v>
      </c>
      <c r="BI265" s="191">
        <v>0</v>
      </c>
      <c r="BJ265" s="191">
        <v>0</v>
      </c>
      <c r="BK265" s="215">
        <v>0</v>
      </c>
      <c r="BL265" s="215">
        <v>0</v>
      </c>
      <c r="BM265" s="215">
        <v>0</v>
      </c>
      <c r="BN265" s="193">
        <v>85576010.111455306</v>
      </c>
      <c r="BO265" s="193">
        <v>76713916.224033296</v>
      </c>
      <c r="BP265" s="193">
        <v>8862093.8874220103</v>
      </c>
      <c r="BQ265" s="219">
        <v>1202926077.3544602</v>
      </c>
      <c r="BR265" s="219">
        <v>1011118409.8523414</v>
      </c>
      <c r="BS265" s="219">
        <v>191807667.502119</v>
      </c>
      <c r="BT265" s="216">
        <v>0</v>
      </c>
      <c r="BU265" s="216">
        <v>0</v>
      </c>
      <c r="BV265" s="216">
        <v>0</v>
      </c>
      <c r="BW265" s="217">
        <v>0</v>
      </c>
      <c r="BX265" s="217">
        <v>0</v>
      </c>
      <c r="BY265" s="217">
        <v>0</v>
      </c>
      <c r="BZ265" s="214">
        <v>0</v>
      </c>
      <c r="CA265" s="214">
        <v>0</v>
      </c>
      <c r="CB265" s="214">
        <v>0</v>
      </c>
      <c r="CC265" s="214">
        <v>0</v>
      </c>
      <c r="CD265" s="214">
        <v>0</v>
      </c>
      <c r="CE265" s="214">
        <v>0</v>
      </c>
      <c r="CF265" s="214">
        <v>0</v>
      </c>
      <c r="CG265" s="214">
        <v>0</v>
      </c>
      <c r="CH265" s="214">
        <v>0</v>
      </c>
      <c r="CI265" s="219">
        <v>1202926077.3544602</v>
      </c>
      <c r="CJ265" s="219">
        <v>1011118409.8523414</v>
      </c>
      <c r="CK265" s="219">
        <v>191807667.502119</v>
      </c>
      <c r="CM265" s="221">
        <v>0</v>
      </c>
      <c r="CP265" s="219">
        <v>0</v>
      </c>
      <c r="CQ265" s="219">
        <v>0</v>
      </c>
      <c r="CR265" s="219">
        <v>0</v>
      </c>
      <c r="CT265" s="219">
        <v>1202926077.3544602</v>
      </c>
      <c r="CU265" s="219">
        <v>1011118409.8523414</v>
      </c>
      <c r="CV265" s="219">
        <v>191807667.502119</v>
      </c>
      <c r="CX265" s="221">
        <v>1816520294.0400002</v>
      </c>
      <c r="CY265" s="33">
        <v>0</v>
      </c>
      <c r="CZ265" s="33">
        <v>0</v>
      </c>
      <c r="DA265" s="33">
        <v>0</v>
      </c>
      <c r="DB265" s="33">
        <v>0</v>
      </c>
      <c r="DC265" s="33">
        <v>0</v>
      </c>
      <c r="DD265" s="33">
        <v>0</v>
      </c>
      <c r="DE265" s="33">
        <v>0</v>
      </c>
    </row>
    <row r="266" spans="1:109" x14ac:dyDescent="0.35">
      <c r="A266">
        <v>2045</v>
      </c>
      <c r="B266" s="1">
        <v>53235</v>
      </c>
      <c r="C266" s="213">
        <v>698298281.27430105</v>
      </c>
      <c r="D266" s="214">
        <v>620785698.92784297</v>
      </c>
      <c r="E266" s="214">
        <v>77512582.346458077</v>
      </c>
      <c r="F266" s="191">
        <v>422026823.86958599</v>
      </c>
      <c r="G266" s="191">
        <v>319018651.68140501</v>
      </c>
      <c r="H266" s="191">
        <v>103008172.18818098</v>
      </c>
      <c r="I266" s="214">
        <v>0</v>
      </c>
      <c r="J266" s="214">
        <v>0</v>
      </c>
      <c r="K266" s="214">
        <v>0</v>
      </c>
      <c r="L266" s="215">
        <v>0</v>
      </c>
      <c r="M266" s="215">
        <v>0</v>
      </c>
      <c r="N266" s="215">
        <v>0</v>
      </c>
      <c r="O266" s="193">
        <v>0</v>
      </c>
      <c r="P266" s="193">
        <v>0</v>
      </c>
      <c r="Q266" s="193">
        <v>0</v>
      </c>
      <c r="R266" s="216">
        <v>0</v>
      </c>
      <c r="S266" s="216">
        <v>0</v>
      </c>
      <c r="T266" s="216">
        <v>0</v>
      </c>
      <c r="U266" s="217">
        <v>0</v>
      </c>
      <c r="V266" s="217">
        <v>0</v>
      </c>
      <c r="W266" s="217">
        <v>0</v>
      </c>
      <c r="X266" s="214">
        <v>0</v>
      </c>
      <c r="Y266" s="214">
        <v>0</v>
      </c>
      <c r="Z266" s="214">
        <v>0</v>
      </c>
      <c r="AA266" s="218">
        <v>0</v>
      </c>
      <c r="AB266" s="218">
        <v>0</v>
      </c>
      <c r="AC266" s="218">
        <v>0</v>
      </c>
      <c r="AD266" s="193">
        <v>0</v>
      </c>
      <c r="AE266" s="193">
        <v>0</v>
      </c>
      <c r="AF266" s="193">
        <v>0</v>
      </c>
      <c r="AG266" s="214">
        <v>0</v>
      </c>
      <c r="AH266" s="214">
        <v>0</v>
      </c>
      <c r="AI266" s="214">
        <v>0</v>
      </c>
      <c r="AJ266" s="191">
        <v>0</v>
      </c>
      <c r="AK266" s="191">
        <v>0</v>
      </c>
      <c r="AL266" s="191">
        <v>0</v>
      </c>
      <c r="AM266" s="215">
        <v>0</v>
      </c>
      <c r="AN266" s="215">
        <v>0</v>
      </c>
      <c r="AO266" s="215">
        <v>0</v>
      </c>
      <c r="AP266" s="193">
        <v>0</v>
      </c>
      <c r="AQ266" s="193">
        <v>0</v>
      </c>
      <c r="AR266" s="193">
        <v>0</v>
      </c>
      <c r="AS266" s="216">
        <v>0</v>
      </c>
      <c r="AT266" s="216">
        <v>0</v>
      </c>
      <c r="AU266" s="216">
        <v>0</v>
      </c>
      <c r="AV266" s="217">
        <v>0</v>
      </c>
      <c r="AW266" s="217">
        <v>0</v>
      </c>
      <c r="AX266" s="217">
        <v>0</v>
      </c>
      <c r="AY266" s="214">
        <v>0</v>
      </c>
      <c r="AZ266" s="214">
        <v>0</v>
      </c>
      <c r="BA266" s="214">
        <v>0</v>
      </c>
      <c r="BB266" s="218">
        <v>0</v>
      </c>
      <c r="BC266" s="218">
        <v>0</v>
      </c>
      <c r="BD266" s="218">
        <v>0</v>
      </c>
      <c r="BE266" s="214">
        <v>0</v>
      </c>
      <c r="BF266" s="214">
        <v>0</v>
      </c>
      <c r="BG266" s="214">
        <v>0</v>
      </c>
      <c r="BH266" s="191">
        <v>0</v>
      </c>
      <c r="BI266" s="191">
        <v>0</v>
      </c>
      <c r="BJ266" s="191">
        <v>0</v>
      </c>
      <c r="BK266" s="215">
        <v>0</v>
      </c>
      <c r="BL266" s="215">
        <v>0</v>
      </c>
      <c r="BM266" s="215">
        <v>0</v>
      </c>
      <c r="BN266" s="193">
        <v>0</v>
      </c>
      <c r="BO266" s="193">
        <v>0</v>
      </c>
      <c r="BP266" s="193">
        <v>0</v>
      </c>
      <c r="BQ266" s="219">
        <v>1120325105.143887</v>
      </c>
      <c r="BR266" s="219">
        <v>939804350.60924792</v>
      </c>
      <c r="BS266" s="219">
        <v>180520754.53463906</v>
      </c>
      <c r="BT266" s="216">
        <v>0</v>
      </c>
      <c r="BU266" s="216">
        <v>0</v>
      </c>
      <c r="BV266" s="216">
        <v>0</v>
      </c>
      <c r="BW266" s="217">
        <v>0</v>
      </c>
      <c r="BX266" s="217">
        <v>0</v>
      </c>
      <c r="BY266" s="217">
        <v>0</v>
      </c>
      <c r="BZ266" s="214">
        <v>0</v>
      </c>
      <c r="CA266" s="214">
        <v>0</v>
      </c>
      <c r="CB266" s="214">
        <v>0</v>
      </c>
      <c r="CC266" s="214">
        <v>0</v>
      </c>
      <c r="CD266" s="214">
        <v>0</v>
      </c>
      <c r="CE266" s="214">
        <v>0</v>
      </c>
      <c r="CF266" s="214">
        <v>0</v>
      </c>
      <c r="CG266" s="214">
        <v>0</v>
      </c>
      <c r="CH266" s="214">
        <v>0</v>
      </c>
      <c r="CI266" s="219">
        <v>1120325105.143887</v>
      </c>
      <c r="CJ266" s="219">
        <v>939804350.60924792</v>
      </c>
      <c r="CK266" s="219">
        <v>180520754.53463906</v>
      </c>
      <c r="CM266" s="221">
        <v>0</v>
      </c>
      <c r="CP266" s="219">
        <v>0</v>
      </c>
      <c r="CQ266" s="219">
        <v>0</v>
      </c>
      <c r="CR266" s="219">
        <v>0</v>
      </c>
      <c r="CT266" s="219">
        <v>1120325105.143887</v>
      </c>
      <c r="CU266" s="219">
        <v>939804350.60924792</v>
      </c>
      <c r="CV266" s="219">
        <v>180520754.53463906</v>
      </c>
      <c r="CX266" s="221">
        <v>1742021292.6500003</v>
      </c>
      <c r="CY266" s="33">
        <v>0</v>
      </c>
      <c r="CZ266" s="33">
        <v>0</v>
      </c>
      <c r="DA266" s="33">
        <v>0</v>
      </c>
      <c r="DB266" s="33">
        <v>0</v>
      </c>
      <c r="DC266" s="33">
        <v>0</v>
      </c>
      <c r="DD266" s="33">
        <v>0</v>
      </c>
      <c r="DE266" s="33">
        <v>0</v>
      </c>
    </row>
    <row r="267" spans="1:109" x14ac:dyDescent="0.35">
      <c r="A267">
        <v>2045</v>
      </c>
      <c r="B267" s="1">
        <v>53266</v>
      </c>
      <c r="C267" s="213">
        <v>699803799.96097696</v>
      </c>
      <c r="D267" s="214">
        <v>624390944.98302495</v>
      </c>
      <c r="E267" s="214">
        <v>75412854.977952003</v>
      </c>
      <c r="F267" s="191">
        <v>423040976.471241</v>
      </c>
      <c r="G267" s="191">
        <v>320844184.20652997</v>
      </c>
      <c r="H267" s="191">
        <v>102196792.26471102</v>
      </c>
      <c r="I267" s="214">
        <v>0</v>
      </c>
      <c r="J267" s="214">
        <v>0</v>
      </c>
      <c r="K267" s="214">
        <v>0</v>
      </c>
      <c r="L267" s="215">
        <v>0</v>
      </c>
      <c r="M267" s="215">
        <v>0</v>
      </c>
      <c r="N267" s="215">
        <v>0</v>
      </c>
      <c r="O267" s="193">
        <v>0</v>
      </c>
      <c r="P267" s="193">
        <v>0</v>
      </c>
      <c r="Q267" s="193">
        <v>0</v>
      </c>
      <c r="R267" s="216">
        <v>0</v>
      </c>
      <c r="S267" s="216">
        <v>0</v>
      </c>
      <c r="T267" s="216">
        <v>0</v>
      </c>
      <c r="U267" s="217">
        <v>0</v>
      </c>
      <c r="V267" s="217">
        <v>0</v>
      </c>
      <c r="W267" s="217">
        <v>0</v>
      </c>
      <c r="X267" s="214">
        <v>0</v>
      </c>
      <c r="Y267" s="214">
        <v>0</v>
      </c>
      <c r="Z267" s="214">
        <v>0</v>
      </c>
      <c r="AA267" s="218">
        <v>0</v>
      </c>
      <c r="AB267" s="218">
        <v>0</v>
      </c>
      <c r="AC267" s="218">
        <v>0</v>
      </c>
      <c r="AD267" s="193">
        <v>0</v>
      </c>
      <c r="AE267" s="193">
        <v>0</v>
      </c>
      <c r="AF267" s="193">
        <v>0</v>
      </c>
      <c r="AG267" s="214">
        <v>0</v>
      </c>
      <c r="AH267" s="214">
        <v>0</v>
      </c>
      <c r="AI267" s="214">
        <v>0</v>
      </c>
      <c r="AJ267" s="191">
        <v>0</v>
      </c>
      <c r="AK267" s="191">
        <v>0</v>
      </c>
      <c r="AL267" s="191">
        <v>0</v>
      </c>
      <c r="AM267" s="215">
        <v>0</v>
      </c>
      <c r="AN267" s="215">
        <v>0</v>
      </c>
      <c r="AO267" s="215">
        <v>0</v>
      </c>
      <c r="AP267" s="193">
        <v>0</v>
      </c>
      <c r="AQ267" s="193">
        <v>0</v>
      </c>
      <c r="AR267" s="193">
        <v>0</v>
      </c>
      <c r="AS267" s="216">
        <v>0</v>
      </c>
      <c r="AT267" s="216">
        <v>0</v>
      </c>
      <c r="AU267" s="216">
        <v>0</v>
      </c>
      <c r="AV267" s="217">
        <v>0</v>
      </c>
      <c r="AW267" s="217">
        <v>0</v>
      </c>
      <c r="AX267" s="217">
        <v>0</v>
      </c>
      <c r="AY267" s="214">
        <v>0</v>
      </c>
      <c r="AZ267" s="214">
        <v>0</v>
      </c>
      <c r="BA267" s="214">
        <v>0</v>
      </c>
      <c r="BB267" s="218">
        <v>10516177.524131101</v>
      </c>
      <c r="BC267" s="218">
        <v>10318587.747241501</v>
      </c>
      <c r="BD267" s="218">
        <v>197589.77688959986</v>
      </c>
      <c r="BE267" s="214">
        <v>0</v>
      </c>
      <c r="BF267" s="214">
        <v>0</v>
      </c>
      <c r="BG267" s="214">
        <v>0</v>
      </c>
      <c r="BH267" s="191">
        <v>0</v>
      </c>
      <c r="BI267" s="191">
        <v>0</v>
      </c>
      <c r="BJ267" s="191">
        <v>0</v>
      </c>
      <c r="BK267" s="215">
        <v>0</v>
      </c>
      <c r="BL267" s="215">
        <v>0</v>
      </c>
      <c r="BM267" s="215">
        <v>0</v>
      </c>
      <c r="BN267" s="193">
        <v>0</v>
      </c>
      <c r="BO267" s="193">
        <v>0</v>
      </c>
      <c r="BP267" s="193">
        <v>0</v>
      </c>
      <c r="BQ267" s="219">
        <v>1133360953.9563491</v>
      </c>
      <c r="BR267" s="219">
        <v>955553716.93679643</v>
      </c>
      <c r="BS267" s="219">
        <v>177807237.01955262</v>
      </c>
      <c r="BT267" s="216">
        <v>0</v>
      </c>
      <c r="BU267" s="216">
        <v>0</v>
      </c>
      <c r="BV267" s="216">
        <v>0</v>
      </c>
      <c r="BW267" s="217">
        <v>0</v>
      </c>
      <c r="BX267" s="217">
        <v>0</v>
      </c>
      <c r="BY267" s="217">
        <v>0</v>
      </c>
      <c r="BZ267" s="214">
        <v>0</v>
      </c>
      <c r="CA267" s="214">
        <v>0</v>
      </c>
      <c r="CB267" s="214">
        <v>0</v>
      </c>
      <c r="CC267" s="214">
        <v>0</v>
      </c>
      <c r="CD267" s="214">
        <v>0</v>
      </c>
      <c r="CE267" s="214">
        <v>0</v>
      </c>
      <c r="CF267" s="214">
        <v>0</v>
      </c>
      <c r="CG267" s="214">
        <v>0</v>
      </c>
      <c r="CH267" s="214">
        <v>0</v>
      </c>
      <c r="CI267" s="219">
        <v>1133360953.9563491</v>
      </c>
      <c r="CJ267" s="219">
        <v>955553716.93679643</v>
      </c>
      <c r="CK267" s="219">
        <v>177807237.01955262</v>
      </c>
      <c r="CM267" s="221">
        <v>0</v>
      </c>
      <c r="CP267" s="219">
        <v>0</v>
      </c>
      <c r="CQ267" s="219">
        <v>0</v>
      </c>
      <c r="CR267" s="219">
        <v>0</v>
      </c>
      <c r="CT267" s="219">
        <v>1133360953.9563491</v>
      </c>
      <c r="CU267" s="219">
        <v>955553716.93679643</v>
      </c>
      <c r="CV267" s="219">
        <v>177807237.01955262</v>
      </c>
      <c r="CX267" s="221">
        <v>1744145369.5400002</v>
      </c>
      <c r="CY267" s="33">
        <v>0</v>
      </c>
      <c r="CZ267" s="33">
        <v>0</v>
      </c>
      <c r="DA267" s="33">
        <v>0</v>
      </c>
      <c r="DB267" s="33">
        <v>0</v>
      </c>
      <c r="DC267" s="33">
        <v>0</v>
      </c>
      <c r="DD267" s="33">
        <v>0</v>
      </c>
      <c r="DE267" s="33">
        <v>0</v>
      </c>
    </row>
    <row r="268" spans="1:109" x14ac:dyDescent="0.35">
      <c r="A268">
        <v>2045</v>
      </c>
      <c r="B268" s="1">
        <v>53296</v>
      </c>
      <c r="C268" s="213">
        <v>701777434.05670094</v>
      </c>
      <c r="D268" s="214">
        <v>628017128.69681704</v>
      </c>
      <c r="E268" s="214">
        <v>73760305.359883904</v>
      </c>
      <c r="F268" s="191">
        <v>424104224.490475</v>
      </c>
      <c r="G268" s="191">
        <v>322726906.23489201</v>
      </c>
      <c r="H268" s="191">
        <v>101377318.25558299</v>
      </c>
      <c r="I268" s="214">
        <v>0</v>
      </c>
      <c r="J268" s="214">
        <v>0</v>
      </c>
      <c r="K268" s="214">
        <v>0</v>
      </c>
      <c r="L268" s="215">
        <v>0</v>
      </c>
      <c r="M268" s="215">
        <v>0</v>
      </c>
      <c r="N268" s="215">
        <v>0</v>
      </c>
      <c r="O268" s="193">
        <v>0</v>
      </c>
      <c r="P268" s="193">
        <v>0</v>
      </c>
      <c r="Q268" s="193">
        <v>0</v>
      </c>
      <c r="R268" s="216">
        <v>0</v>
      </c>
      <c r="S268" s="216">
        <v>0</v>
      </c>
      <c r="T268" s="216">
        <v>0</v>
      </c>
      <c r="U268" s="217">
        <v>0</v>
      </c>
      <c r="V268" s="217">
        <v>0</v>
      </c>
      <c r="W268" s="217">
        <v>0</v>
      </c>
      <c r="X268" s="214">
        <v>0</v>
      </c>
      <c r="Y268" s="214">
        <v>0</v>
      </c>
      <c r="Z268" s="214">
        <v>0</v>
      </c>
      <c r="AA268" s="218">
        <v>0</v>
      </c>
      <c r="AB268" s="218">
        <v>0</v>
      </c>
      <c r="AC268" s="218">
        <v>0</v>
      </c>
      <c r="AD268" s="193">
        <v>0</v>
      </c>
      <c r="AE268" s="193">
        <v>0</v>
      </c>
      <c r="AF268" s="193">
        <v>0</v>
      </c>
      <c r="AG268" s="214">
        <v>0</v>
      </c>
      <c r="AH268" s="214">
        <v>0</v>
      </c>
      <c r="AI268" s="214">
        <v>0</v>
      </c>
      <c r="AJ268" s="191">
        <v>0</v>
      </c>
      <c r="AK268" s="191">
        <v>0</v>
      </c>
      <c r="AL268" s="191">
        <v>0</v>
      </c>
      <c r="AM268" s="215">
        <v>0</v>
      </c>
      <c r="AN268" s="215">
        <v>0</v>
      </c>
      <c r="AO268" s="215">
        <v>0</v>
      </c>
      <c r="AP268" s="193">
        <v>0</v>
      </c>
      <c r="AQ268" s="193">
        <v>0</v>
      </c>
      <c r="AR268" s="193">
        <v>0</v>
      </c>
      <c r="AS268" s="216">
        <v>0</v>
      </c>
      <c r="AT268" s="216">
        <v>0</v>
      </c>
      <c r="AU268" s="216">
        <v>0</v>
      </c>
      <c r="AV268" s="217">
        <v>0</v>
      </c>
      <c r="AW268" s="217">
        <v>0</v>
      </c>
      <c r="AX268" s="217">
        <v>0</v>
      </c>
      <c r="AY268" s="214">
        <v>0</v>
      </c>
      <c r="AZ268" s="214">
        <v>0</v>
      </c>
      <c r="BA268" s="214">
        <v>0</v>
      </c>
      <c r="BB268" s="218">
        <v>0</v>
      </c>
      <c r="BC268" s="218">
        <v>0</v>
      </c>
      <c r="BD268" s="218">
        <v>0</v>
      </c>
      <c r="BE268" s="214">
        <v>0</v>
      </c>
      <c r="BF268" s="214">
        <v>0</v>
      </c>
      <c r="BG268" s="214">
        <v>0</v>
      </c>
      <c r="BH268" s="191">
        <v>0</v>
      </c>
      <c r="BI268" s="191">
        <v>0</v>
      </c>
      <c r="BJ268" s="191">
        <v>0</v>
      </c>
      <c r="BK268" s="215">
        <v>0</v>
      </c>
      <c r="BL268" s="215">
        <v>0</v>
      </c>
      <c r="BM268" s="215">
        <v>0</v>
      </c>
      <c r="BN268" s="193">
        <v>0</v>
      </c>
      <c r="BO268" s="193">
        <v>0</v>
      </c>
      <c r="BP268" s="193">
        <v>0</v>
      </c>
      <c r="BQ268" s="219">
        <v>1125881658.5471759</v>
      </c>
      <c r="BR268" s="219">
        <v>950744034.93170905</v>
      </c>
      <c r="BS268" s="219">
        <v>175137623.61546689</v>
      </c>
      <c r="BT268" s="216">
        <v>0</v>
      </c>
      <c r="BU268" s="216">
        <v>0</v>
      </c>
      <c r="BV268" s="216">
        <v>0</v>
      </c>
      <c r="BW268" s="217">
        <v>0</v>
      </c>
      <c r="BX268" s="217">
        <v>0</v>
      </c>
      <c r="BY268" s="217">
        <v>0</v>
      </c>
      <c r="BZ268" s="214">
        <v>0</v>
      </c>
      <c r="CA268" s="214">
        <v>0</v>
      </c>
      <c r="CB268" s="214">
        <v>0</v>
      </c>
      <c r="CC268" s="214">
        <v>0</v>
      </c>
      <c r="CD268" s="214">
        <v>0</v>
      </c>
      <c r="CE268" s="214">
        <v>0</v>
      </c>
      <c r="CF268" s="214">
        <v>0</v>
      </c>
      <c r="CG268" s="214">
        <v>0</v>
      </c>
      <c r="CH268" s="214">
        <v>0</v>
      </c>
      <c r="CI268" s="219">
        <v>1125881658.5471759</v>
      </c>
      <c r="CJ268" s="219">
        <v>950744034.93170905</v>
      </c>
      <c r="CK268" s="219">
        <v>175137623.61546689</v>
      </c>
      <c r="CM268" s="221">
        <v>0</v>
      </c>
      <c r="CP268" s="219">
        <v>0</v>
      </c>
      <c r="CQ268" s="219">
        <v>0</v>
      </c>
      <c r="CR268" s="219">
        <v>0</v>
      </c>
      <c r="CT268" s="219">
        <v>1125881658.5471759</v>
      </c>
      <c r="CU268" s="219">
        <v>950744034.93170905</v>
      </c>
      <c r="CV268" s="219">
        <v>175137623.61546689</v>
      </c>
      <c r="CX268" s="221">
        <v>1735953448.6199999</v>
      </c>
      <c r="CY268" s="33">
        <v>0</v>
      </c>
      <c r="CZ268" s="33">
        <v>0</v>
      </c>
      <c r="DA268" s="33">
        <v>0</v>
      </c>
      <c r="DB268" s="33">
        <v>0</v>
      </c>
      <c r="DC268" s="33">
        <v>0</v>
      </c>
      <c r="DD268" s="33">
        <v>0</v>
      </c>
      <c r="DE268" s="33">
        <v>0</v>
      </c>
    </row>
    <row r="269" spans="1:109" x14ac:dyDescent="0.35">
      <c r="A269">
        <v>2045</v>
      </c>
      <c r="B269" s="1">
        <v>53327</v>
      </c>
      <c r="C269" s="213">
        <v>703289771.17931294</v>
      </c>
      <c r="D269" s="214">
        <v>631664371.66592705</v>
      </c>
      <c r="E269" s="214">
        <v>71625399.513385892</v>
      </c>
      <c r="F269" s="191">
        <v>425123267.647515</v>
      </c>
      <c r="G269" s="191">
        <v>324573728.46337199</v>
      </c>
      <c r="H269" s="191">
        <v>100549539.18414301</v>
      </c>
      <c r="I269" s="214">
        <v>0</v>
      </c>
      <c r="J269" s="214">
        <v>0</v>
      </c>
      <c r="K269" s="214">
        <v>0</v>
      </c>
      <c r="L269" s="215">
        <v>0</v>
      </c>
      <c r="M269" s="215">
        <v>0</v>
      </c>
      <c r="N269" s="215">
        <v>0</v>
      </c>
      <c r="O269" s="193">
        <v>0</v>
      </c>
      <c r="P269" s="193">
        <v>0</v>
      </c>
      <c r="Q269" s="193">
        <v>0</v>
      </c>
      <c r="R269" s="216">
        <v>0</v>
      </c>
      <c r="S269" s="216">
        <v>0</v>
      </c>
      <c r="T269" s="216">
        <v>0</v>
      </c>
      <c r="U269" s="217">
        <v>0</v>
      </c>
      <c r="V269" s="217">
        <v>0</v>
      </c>
      <c r="W269" s="217">
        <v>0</v>
      </c>
      <c r="X269" s="214">
        <v>0</v>
      </c>
      <c r="Y269" s="214">
        <v>0</v>
      </c>
      <c r="Z269" s="214">
        <v>0</v>
      </c>
      <c r="AA269" s="218">
        <v>0</v>
      </c>
      <c r="AB269" s="218">
        <v>0</v>
      </c>
      <c r="AC269" s="218">
        <v>0</v>
      </c>
      <c r="AD269" s="193">
        <v>0</v>
      </c>
      <c r="AE269" s="193">
        <v>0</v>
      </c>
      <c r="AF269" s="193">
        <v>0</v>
      </c>
      <c r="AG269" s="214">
        <v>0</v>
      </c>
      <c r="AH269" s="214">
        <v>0</v>
      </c>
      <c r="AI269" s="214">
        <v>0</v>
      </c>
      <c r="AJ269" s="191">
        <v>0</v>
      </c>
      <c r="AK269" s="191">
        <v>0</v>
      </c>
      <c r="AL269" s="191">
        <v>0</v>
      </c>
      <c r="AM269" s="215">
        <v>0</v>
      </c>
      <c r="AN269" s="215">
        <v>0</v>
      </c>
      <c r="AO269" s="215">
        <v>0</v>
      </c>
      <c r="AP269" s="193">
        <v>0</v>
      </c>
      <c r="AQ269" s="193">
        <v>0</v>
      </c>
      <c r="AR269" s="193">
        <v>0</v>
      </c>
      <c r="AS269" s="216">
        <v>0</v>
      </c>
      <c r="AT269" s="216">
        <v>0</v>
      </c>
      <c r="AU269" s="216">
        <v>0</v>
      </c>
      <c r="AV269" s="217">
        <v>0</v>
      </c>
      <c r="AW269" s="217">
        <v>0</v>
      </c>
      <c r="AX269" s="217">
        <v>0</v>
      </c>
      <c r="AY269" s="214">
        <v>0</v>
      </c>
      <c r="AZ269" s="214">
        <v>0</v>
      </c>
      <c r="BA269" s="214">
        <v>0</v>
      </c>
      <c r="BB269" s="218">
        <v>0</v>
      </c>
      <c r="BC269" s="218">
        <v>0</v>
      </c>
      <c r="BD269" s="218">
        <v>0</v>
      </c>
      <c r="BE269" s="214">
        <v>0</v>
      </c>
      <c r="BF269" s="214">
        <v>0</v>
      </c>
      <c r="BG269" s="214">
        <v>0</v>
      </c>
      <c r="BH269" s="191">
        <v>0</v>
      </c>
      <c r="BI269" s="191">
        <v>0</v>
      </c>
      <c r="BJ269" s="191">
        <v>0</v>
      </c>
      <c r="BK269" s="215">
        <v>0</v>
      </c>
      <c r="BL269" s="215">
        <v>0</v>
      </c>
      <c r="BM269" s="215">
        <v>0</v>
      </c>
      <c r="BN269" s="193">
        <v>0</v>
      </c>
      <c r="BO269" s="193">
        <v>0</v>
      </c>
      <c r="BP269" s="193">
        <v>0</v>
      </c>
      <c r="BQ269" s="219">
        <v>1128413038.826828</v>
      </c>
      <c r="BR269" s="219">
        <v>956238100.12929904</v>
      </c>
      <c r="BS269" s="219">
        <v>172174938.6975289</v>
      </c>
      <c r="BT269" s="216">
        <v>23460539.591062099</v>
      </c>
      <c r="BU269" s="216">
        <v>20687532.711537</v>
      </c>
      <c r="BV269" s="216">
        <v>2773006.8795250989</v>
      </c>
      <c r="BW269" s="217">
        <v>9762009.4975763205</v>
      </c>
      <c r="BX269" s="217">
        <v>8756001.8042766601</v>
      </c>
      <c r="BY269" s="217">
        <v>1006007.6932996605</v>
      </c>
      <c r="BZ269" s="214">
        <v>0</v>
      </c>
      <c r="CA269" s="214">
        <v>0</v>
      </c>
      <c r="CB269" s="214">
        <v>0</v>
      </c>
      <c r="CC269" s="214">
        <v>62835274.639362201</v>
      </c>
      <c r="CD269" s="214">
        <v>38749660.857018702</v>
      </c>
      <c r="CE269" s="214">
        <v>24085613.782343499</v>
      </c>
      <c r="CF269" s="214">
        <v>11730269.7955311</v>
      </c>
      <c r="CG269" s="214">
        <v>10343766.3557685</v>
      </c>
      <c r="CH269" s="214">
        <v>1386503.4397625998</v>
      </c>
      <c r="CI269" s="219">
        <v>1236201132.3503594</v>
      </c>
      <c r="CJ269" s="219">
        <v>1034775061.8578999</v>
      </c>
      <c r="CK269" s="219">
        <v>201426070.49245974</v>
      </c>
      <c r="CM269" s="221">
        <v>0</v>
      </c>
      <c r="CP269" s="219">
        <v>0</v>
      </c>
      <c r="CQ269" s="219">
        <v>0</v>
      </c>
      <c r="CR269" s="219">
        <v>0</v>
      </c>
      <c r="CT269" s="219">
        <v>1128413038.826828</v>
      </c>
      <c r="CU269" s="219">
        <v>956238100.12929904</v>
      </c>
      <c r="CV269" s="219">
        <v>172174938.6975289</v>
      </c>
      <c r="CX269" s="221">
        <v>1738070126.9099998</v>
      </c>
      <c r="CY269" s="33">
        <v>0</v>
      </c>
      <c r="CZ269" s="33">
        <v>0</v>
      </c>
      <c r="DA269" s="33">
        <v>0</v>
      </c>
      <c r="DB269" s="33">
        <v>0</v>
      </c>
      <c r="DC269" s="33">
        <v>0</v>
      </c>
      <c r="DD269" s="33">
        <v>0</v>
      </c>
      <c r="DE269" s="33">
        <v>0</v>
      </c>
    </row>
    <row r="270" spans="1:109" x14ac:dyDescent="0.35">
      <c r="A270">
        <v>2046</v>
      </c>
      <c r="B270" s="1">
        <v>53358</v>
      </c>
      <c r="C270" s="213">
        <v>705039349.21078503</v>
      </c>
      <c r="D270" s="214">
        <v>635332796.19310105</v>
      </c>
      <c r="E270" s="214">
        <v>69706553.017683983</v>
      </c>
      <c r="F270" s="191">
        <v>426191655.19699597</v>
      </c>
      <c r="G270" s="191">
        <v>326478100.57947499</v>
      </c>
      <c r="H270" s="191">
        <v>99713554.617520988</v>
      </c>
      <c r="I270" s="214">
        <v>0</v>
      </c>
      <c r="J270" s="214">
        <v>0</v>
      </c>
      <c r="K270" s="214">
        <v>0</v>
      </c>
      <c r="L270" s="215">
        <v>0</v>
      </c>
      <c r="M270" s="215">
        <v>0</v>
      </c>
      <c r="N270" s="215">
        <v>0</v>
      </c>
      <c r="O270" s="193">
        <v>0</v>
      </c>
      <c r="P270" s="193">
        <v>0</v>
      </c>
      <c r="Q270" s="193">
        <v>0</v>
      </c>
      <c r="R270" s="216">
        <v>0</v>
      </c>
      <c r="S270" s="216">
        <v>0</v>
      </c>
      <c r="T270" s="216">
        <v>0</v>
      </c>
      <c r="U270" s="217">
        <v>0</v>
      </c>
      <c r="V270" s="217">
        <v>0</v>
      </c>
      <c r="W270" s="217">
        <v>0</v>
      </c>
      <c r="X270" s="214">
        <v>0</v>
      </c>
      <c r="Y270" s="214">
        <v>0</v>
      </c>
      <c r="Z270" s="214">
        <v>0</v>
      </c>
      <c r="AA270" s="218">
        <v>0</v>
      </c>
      <c r="AB270" s="218">
        <v>0</v>
      </c>
      <c r="AC270" s="218">
        <v>0</v>
      </c>
      <c r="AD270" s="193">
        <v>0</v>
      </c>
      <c r="AE270" s="193">
        <v>0</v>
      </c>
      <c r="AF270" s="193">
        <v>0</v>
      </c>
      <c r="AG270" s="214">
        <v>0</v>
      </c>
      <c r="AH270" s="214">
        <v>0</v>
      </c>
      <c r="AI270" s="214">
        <v>0</v>
      </c>
      <c r="AJ270" s="191">
        <v>0</v>
      </c>
      <c r="AK270" s="191">
        <v>0</v>
      </c>
      <c r="AL270" s="191">
        <v>0</v>
      </c>
      <c r="AM270" s="215">
        <v>0</v>
      </c>
      <c r="AN270" s="215">
        <v>0</v>
      </c>
      <c r="AO270" s="215">
        <v>0</v>
      </c>
      <c r="AP270" s="193">
        <v>0</v>
      </c>
      <c r="AQ270" s="193">
        <v>0</v>
      </c>
      <c r="AR270" s="193">
        <v>0</v>
      </c>
      <c r="AS270" s="216">
        <v>0</v>
      </c>
      <c r="AT270" s="216">
        <v>0</v>
      </c>
      <c r="AU270" s="216">
        <v>0</v>
      </c>
      <c r="AV270" s="217">
        <v>0</v>
      </c>
      <c r="AW270" s="217">
        <v>0</v>
      </c>
      <c r="AX270" s="217">
        <v>0</v>
      </c>
      <c r="AY270" s="214">
        <v>0</v>
      </c>
      <c r="AZ270" s="214">
        <v>0</v>
      </c>
      <c r="BA270" s="214">
        <v>0</v>
      </c>
      <c r="BB270" s="218">
        <v>0</v>
      </c>
      <c r="BC270" s="218">
        <v>0</v>
      </c>
      <c r="BD270" s="218">
        <v>0</v>
      </c>
      <c r="BE270" s="214">
        <v>0</v>
      </c>
      <c r="BF270" s="214">
        <v>0</v>
      </c>
      <c r="BG270" s="214">
        <v>0</v>
      </c>
      <c r="BH270" s="191">
        <v>0</v>
      </c>
      <c r="BI270" s="191">
        <v>0</v>
      </c>
      <c r="BJ270" s="191">
        <v>0</v>
      </c>
      <c r="BK270" s="215">
        <v>0</v>
      </c>
      <c r="BL270" s="215">
        <v>0</v>
      </c>
      <c r="BM270" s="215">
        <v>0</v>
      </c>
      <c r="BN270" s="193">
        <v>0</v>
      </c>
      <c r="BO270" s="193">
        <v>0</v>
      </c>
      <c r="BP270" s="193">
        <v>0</v>
      </c>
      <c r="BQ270" s="219">
        <v>1131231004.4077811</v>
      </c>
      <c r="BR270" s="219">
        <v>961810896.77257609</v>
      </c>
      <c r="BS270" s="219">
        <v>169420107.63520497</v>
      </c>
      <c r="BT270" s="216">
        <v>0</v>
      </c>
      <c r="BU270" s="216">
        <v>0</v>
      </c>
      <c r="BV270" s="216">
        <v>0</v>
      </c>
      <c r="BW270" s="217">
        <v>0</v>
      </c>
      <c r="BX270" s="217">
        <v>0</v>
      </c>
      <c r="BY270" s="217">
        <v>0</v>
      </c>
      <c r="BZ270" s="214">
        <v>0</v>
      </c>
      <c r="CA270" s="214">
        <v>0</v>
      </c>
      <c r="CB270" s="214">
        <v>0</v>
      </c>
      <c r="CC270" s="214">
        <v>0</v>
      </c>
      <c r="CD270" s="214">
        <v>0</v>
      </c>
      <c r="CE270" s="214">
        <v>0</v>
      </c>
      <c r="CF270" s="214">
        <v>0</v>
      </c>
      <c r="CG270" s="214">
        <v>0</v>
      </c>
      <c r="CH270" s="214">
        <v>0</v>
      </c>
      <c r="CI270" s="219">
        <v>1131231004.4077811</v>
      </c>
      <c r="CJ270" s="219">
        <v>961810896.77257609</v>
      </c>
      <c r="CK270" s="219">
        <v>169420107.63520497</v>
      </c>
      <c r="CM270" s="221">
        <v>0</v>
      </c>
      <c r="CP270" s="219">
        <v>0</v>
      </c>
      <c r="CQ270" s="219">
        <v>0</v>
      </c>
      <c r="CR270" s="219">
        <v>0</v>
      </c>
      <c r="CT270" s="219">
        <v>1131231004.4077811</v>
      </c>
      <c r="CU270" s="219">
        <v>961810896.77257609</v>
      </c>
      <c r="CV270" s="219">
        <v>169420107.63520497</v>
      </c>
      <c r="CX270" s="221">
        <v>1661652424.3400002</v>
      </c>
      <c r="CY270" s="33">
        <v>0</v>
      </c>
      <c r="CZ270" s="33">
        <v>0</v>
      </c>
      <c r="DA270" s="33">
        <v>0</v>
      </c>
      <c r="DB270" s="33">
        <v>0</v>
      </c>
      <c r="DC270" s="33">
        <v>0</v>
      </c>
      <c r="DD270" s="33">
        <v>0</v>
      </c>
      <c r="DE270" s="33">
        <v>0</v>
      </c>
    </row>
    <row r="271" spans="1:109" x14ac:dyDescent="0.35">
      <c r="A271">
        <v>2046</v>
      </c>
      <c r="B271" s="1">
        <v>53386</v>
      </c>
      <c r="C271" s="213">
        <v>707011123.16700399</v>
      </c>
      <c r="D271" s="214">
        <v>639022525.29138505</v>
      </c>
      <c r="E271" s="214">
        <v>67988597.875618935</v>
      </c>
      <c r="F271" s="191">
        <v>427215606.50576502</v>
      </c>
      <c r="G271" s="191">
        <v>328346454.40330201</v>
      </c>
      <c r="H271" s="191">
        <v>98869152.102463007</v>
      </c>
      <c r="I271" s="214">
        <v>0</v>
      </c>
      <c r="J271" s="214">
        <v>0</v>
      </c>
      <c r="K271" s="214">
        <v>0</v>
      </c>
      <c r="L271" s="215">
        <v>0</v>
      </c>
      <c r="M271" s="215">
        <v>0</v>
      </c>
      <c r="N271" s="215">
        <v>0</v>
      </c>
      <c r="O271" s="193">
        <v>0</v>
      </c>
      <c r="P271" s="193">
        <v>0</v>
      </c>
      <c r="Q271" s="193">
        <v>0</v>
      </c>
      <c r="R271" s="216">
        <v>0</v>
      </c>
      <c r="S271" s="216">
        <v>0</v>
      </c>
      <c r="T271" s="216">
        <v>0</v>
      </c>
      <c r="U271" s="217">
        <v>0</v>
      </c>
      <c r="V271" s="217">
        <v>0</v>
      </c>
      <c r="W271" s="217">
        <v>0</v>
      </c>
      <c r="X271" s="214">
        <v>0</v>
      </c>
      <c r="Y271" s="214">
        <v>0</v>
      </c>
      <c r="Z271" s="214">
        <v>0</v>
      </c>
      <c r="AA271" s="218">
        <v>0</v>
      </c>
      <c r="AB271" s="218">
        <v>0</v>
      </c>
      <c r="AC271" s="218">
        <v>0</v>
      </c>
      <c r="AD271" s="193">
        <v>0</v>
      </c>
      <c r="AE271" s="193">
        <v>0</v>
      </c>
      <c r="AF271" s="193">
        <v>0</v>
      </c>
      <c r="AG271" s="214">
        <v>0</v>
      </c>
      <c r="AH271" s="214">
        <v>0</v>
      </c>
      <c r="AI271" s="214">
        <v>0</v>
      </c>
      <c r="AJ271" s="191">
        <v>0</v>
      </c>
      <c r="AK271" s="191">
        <v>0</v>
      </c>
      <c r="AL271" s="191">
        <v>0</v>
      </c>
      <c r="AM271" s="215">
        <v>0</v>
      </c>
      <c r="AN271" s="215">
        <v>0</v>
      </c>
      <c r="AO271" s="215">
        <v>0</v>
      </c>
      <c r="AP271" s="193">
        <v>0</v>
      </c>
      <c r="AQ271" s="193">
        <v>0</v>
      </c>
      <c r="AR271" s="193">
        <v>0</v>
      </c>
      <c r="AS271" s="216">
        <v>0</v>
      </c>
      <c r="AT271" s="216">
        <v>0</v>
      </c>
      <c r="AU271" s="216">
        <v>0</v>
      </c>
      <c r="AV271" s="217">
        <v>0</v>
      </c>
      <c r="AW271" s="217">
        <v>0</v>
      </c>
      <c r="AX271" s="217">
        <v>0</v>
      </c>
      <c r="AY271" s="214">
        <v>0</v>
      </c>
      <c r="AZ271" s="214">
        <v>0</v>
      </c>
      <c r="BA271" s="214">
        <v>0</v>
      </c>
      <c r="BB271" s="218">
        <v>0</v>
      </c>
      <c r="BC271" s="218">
        <v>0</v>
      </c>
      <c r="BD271" s="218">
        <v>0</v>
      </c>
      <c r="BE271" s="214">
        <v>0</v>
      </c>
      <c r="BF271" s="214">
        <v>0</v>
      </c>
      <c r="BG271" s="214">
        <v>0</v>
      </c>
      <c r="BH271" s="191">
        <v>0</v>
      </c>
      <c r="BI271" s="191">
        <v>0</v>
      </c>
      <c r="BJ271" s="191">
        <v>0</v>
      </c>
      <c r="BK271" s="215">
        <v>0</v>
      </c>
      <c r="BL271" s="215">
        <v>0</v>
      </c>
      <c r="BM271" s="215">
        <v>0</v>
      </c>
      <c r="BN271" s="193">
        <v>84594840.747613698</v>
      </c>
      <c r="BO271" s="193">
        <v>77276861.491988897</v>
      </c>
      <c r="BP271" s="193">
        <v>7317979.2556248009</v>
      </c>
      <c r="BQ271" s="219">
        <v>1218821570.4203827</v>
      </c>
      <c r="BR271" s="219">
        <v>1044645841.186676</v>
      </c>
      <c r="BS271" s="219">
        <v>174175729.23370674</v>
      </c>
      <c r="BT271" s="216">
        <v>0</v>
      </c>
      <c r="BU271" s="216">
        <v>0</v>
      </c>
      <c r="BV271" s="216">
        <v>0</v>
      </c>
      <c r="BW271" s="217">
        <v>0</v>
      </c>
      <c r="BX271" s="217">
        <v>0</v>
      </c>
      <c r="BY271" s="217">
        <v>0</v>
      </c>
      <c r="BZ271" s="214">
        <v>0</v>
      </c>
      <c r="CA271" s="214">
        <v>0</v>
      </c>
      <c r="CB271" s="214">
        <v>0</v>
      </c>
      <c r="CC271" s="214">
        <v>0</v>
      </c>
      <c r="CD271" s="214">
        <v>0</v>
      </c>
      <c r="CE271" s="214">
        <v>0</v>
      </c>
      <c r="CF271" s="214">
        <v>0</v>
      </c>
      <c r="CG271" s="214">
        <v>0</v>
      </c>
      <c r="CH271" s="214">
        <v>0</v>
      </c>
      <c r="CI271" s="219">
        <v>1218821570.4203827</v>
      </c>
      <c r="CJ271" s="219">
        <v>1044645841.186676</v>
      </c>
      <c r="CK271" s="219">
        <v>174175729.23370674</v>
      </c>
      <c r="CM271" s="221">
        <v>0</v>
      </c>
      <c r="CP271" s="219">
        <v>0</v>
      </c>
      <c r="CQ271" s="219">
        <v>0</v>
      </c>
      <c r="CR271" s="219">
        <v>0</v>
      </c>
      <c r="CT271" s="219">
        <v>1218821570.4203827</v>
      </c>
      <c r="CU271" s="219">
        <v>1044645841.186676</v>
      </c>
      <c r="CV271" s="219">
        <v>174175729.23370674</v>
      </c>
      <c r="CX271" s="221">
        <v>1663678506.0900002</v>
      </c>
      <c r="CY271" s="33">
        <v>0</v>
      </c>
      <c r="CZ271" s="33">
        <v>0</v>
      </c>
      <c r="DA271" s="33">
        <v>0</v>
      </c>
      <c r="DB271" s="33">
        <v>0</v>
      </c>
      <c r="DC271" s="33">
        <v>0</v>
      </c>
      <c r="DD271" s="33">
        <v>0</v>
      </c>
      <c r="DE271" s="33">
        <v>0</v>
      </c>
    </row>
    <row r="272" spans="1:109" x14ac:dyDescent="0.35">
      <c r="A272">
        <v>2046</v>
      </c>
      <c r="B272" s="1">
        <v>53417</v>
      </c>
      <c r="C272" s="213">
        <v>708551748.04762995</v>
      </c>
      <c r="D272" s="214">
        <v>642733682.68840003</v>
      </c>
      <c r="E272" s="214">
        <v>65818065.359229922</v>
      </c>
      <c r="F272" s="191">
        <v>428241615.03107297</v>
      </c>
      <c r="G272" s="191">
        <v>330225183.70498598</v>
      </c>
      <c r="H272" s="191">
        <v>98016431.326086998</v>
      </c>
      <c r="I272" s="214">
        <v>0</v>
      </c>
      <c r="J272" s="214">
        <v>0</v>
      </c>
      <c r="K272" s="214">
        <v>0</v>
      </c>
      <c r="L272" s="215">
        <v>0</v>
      </c>
      <c r="M272" s="215">
        <v>0</v>
      </c>
      <c r="N272" s="215">
        <v>0</v>
      </c>
      <c r="O272" s="193">
        <v>0</v>
      </c>
      <c r="P272" s="193">
        <v>0</v>
      </c>
      <c r="Q272" s="193">
        <v>0</v>
      </c>
      <c r="R272" s="216">
        <v>0</v>
      </c>
      <c r="S272" s="216">
        <v>0</v>
      </c>
      <c r="T272" s="216">
        <v>0</v>
      </c>
      <c r="U272" s="217">
        <v>0</v>
      </c>
      <c r="V272" s="217">
        <v>0</v>
      </c>
      <c r="W272" s="217">
        <v>0</v>
      </c>
      <c r="X272" s="214">
        <v>0</v>
      </c>
      <c r="Y272" s="214">
        <v>0</v>
      </c>
      <c r="Z272" s="214">
        <v>0</v>
      </c>
      <c r="AA272" s="218">
        <v>0</v>
      </c>
      <c r="AB272" s="218">
        <v>0</v>
      </c>
      <c r="AC272" s="218">
        <v>0</v>
      </c>
      <c r="AD272" s="193">
        <v>0</v>
      </c>
      <c r="AE272" s="193">
        <v>0</v>
      </c>
      <c r="AF272" s="193">
        <v>0</v>
      </c>
      <c r="AG272" s="214">
        <v>0</v>
      </c>
      <c r="AH272" s="214">
        <v>0</v>
      </c>
      <c r="AI272" s="214">
        <v>0</v>
      </c>
      <c r="AJ272" s="191">
        <v>0</v>
      </c>
      <c r="AK272" s="191">
        <v>0</v>
      </c>
      <c r="AL272" s="191">
        <v>0</v>
      </c>
      <c r="AM272" s="215">
        <v>0</v>
      </c>
      <c r="AN272" s="215">
        <v>0</v>
      </c>
      <c r="AO272" s="215">
        <v>0</v>
      </c>
      <c r="AP272" s="193">
        <v>0</v>
      </c>
      <c r="AQ272" s="193">
        <v>0</v>
      </c>
      <c r="AR272" s="193">
        <v>0</v>
      </c>
      <c r="AS272" s="216">
        <v>0</v>
      </c>
      <c r="AT272" s="216">
        <v>0</v>
      </c>
      <c r="AU272" s="216">
        <v>0</v>
      </c>
      <c r="AV272" s="217">
        <v>0</v>
      </c>
      <c r="AW272" s="217">
        <v>0</v>
      </c>
      <c r="AX272" s="217">
        <v>0</v>
      </c>
      <c r="AY272" s="214">
        <v>0</v>
      </c>
      <c r="AZ272" s="214">
        <v>0</v>
      </c>
      <c r="BA272" s="214">
        <v>0</v>
      </c>
      <c r="BB272" s="218">
        <v>0</v>
      </c>
      <c r="BC272" s="218">
        <v>0</v>
      </c>
      <c r="BD272" s="218">
        <v>0</v>
      </c>
      <c r="BE272" s="214">
        <v>0</v>
      </c>
      <c r="BF272" s="214">
        <v>0</v>
      </c>
      <c r="BG272" s="214">
        <v>0</v>
      </c>
      <c r="BH272" s="191">
        <v>0</v>
      </c>
      <c r="BI272" s="191">
        <v>0</v>
      </c>
      <c r="BJ272" s="191">
        <v>0</v>
      </c>
      <c r="BK272" s="215">
        <v>0</v>
      </c>
      <c r="BL272" s="215">
        <v>0</v>
      </c>
      <c r="BM272" s="215">
        <v>0</v>
      </c>
      <c r="BN272" s="193">
        <v>0</v>
      </c>
      <c r="BO272" s="193">
        <v>0</v>
      </c>
      <c r="BP272" s="193">
        <v>0</v>
      </c>
      <c r="BQ272" s="219">
        <v>1136793363.0787029</v>
      </c>
      <c r="BR272" s="219">
        <v>972958866.39338601</v>
      </c>
      <c r="BS272" s="219">
        <v>163834496.68531692</v>
      </c>
      <c r="BT272" s="216">
        <v>0</v>
      </c>
      <c r="BU272" s="216">
        <v>0</v>
      </c>
      <c r="BV272" s="216">
        <v>0</v>
      </c>
      <c r="BW272" s="217">
        <v>0</v>
      </c>
      <c r="BX272" s="217">
        <v>0</v>
      </c>
      <c r="BY272" s="217">
        <v>0</v>
      </c>
      <c r="BZ272" s="214">
        <v>0</v>
      </c>
      <c r="CA272" s="214">
        <v>0</v>
      </c>
      <c r="CB272" s="214">
        <v>0</v>
      </c>
      <c r="CC272" s="214">
        <v>0</v>
      </c>
      <c r="CD272" s="214">
        <v>0</v>
      </c>
      <c r="CE272" s="214">
        <v>0</v>
      </c>
      <c r="CF272" s="214">
        <v>0</v>
      </c>
      <c r="CG272" s="214">
        <v>0</v>
      </c>
      <c r="CH272" s="214">
        <v>0</v>
      </c>
      <c r="CI272" s="219">
        <v>1136793363.0787029</v>
      </c>
      <c r="CJ272" s="219">
        <v>972958866.39338601</v>
      </c>
      <c r="CK272" s="219">
        <v>163834496.68531692</v>
      </c>
      <c r="CM272" s="221">
        <v>0</v>
      </c>
      <c r="CP272" s="219">
        <v>0</v>
      </c>
      <c r="CQ272" s="219">
        <v>0</v>
      </c>
      <c r="CR272" s="219">
        <v>0</v>
      </c>
      <c r="CT272" s="219">
        <v>1136793363.0787029</v>
      </c>
      <c r="CU272" s="219">
        <v>972958866.39338601</v>
      </c>
      <c r="CV272" s="219">
        <v>163834496.68531692</v>
      </c>
      <c r="CX272" s="221">
        <v>1588430196.78</v>
      </c>
      <c r="CY272" s="33">
        <v>0</v>
      </c>
      <c r="CZ272" s="33">
        <v>0</v>
      </c>
      <c r="DA272" s="33">
        <v>0</v>
      </c>
      <c r="DB272" s="33">
        <v>0</v>
      </c>
      <c r="DC272" s="33">
        <v>0</v>
      </c>
      <c r="DD272" s="33">
        <v>0</v>
      </c>
      <c r="DE272" s="33">
        <v>0</v>
      </c>
    </row>
    <row r="273" spans="1:109" x14ac:dyDescent="0.35">
      <c r="A273">
        <v>2046</v>
      </c>
      <c r="B273" s="1">
        <v>53447</v>
      </c>
      <c r="C273" s="213">
        <v>710552373.36582601</v>
      </c>
      <c r="D273" s="214">
        <v>646466392.82957804</v>
      </c>
      <c r="E273" s="214">
        <v>64085980.536247969</v>
      </c>
      <c r="F273" s="191">
        <v>429412707.97577101</v>
      </c>
      <c r="G273" s="191">
        <v>332257370.78045797</v>
      </c>
      <c r="H273" s="191">
        <v>97155337.195313036</v>
      </c>
      <c r="I273" s="214">
        <v>0</v>
      </c>
      <c r="J273" s="214">
        <v>0</v>
      </c>
      <c r="K273" s="214">
        <v>0</v>
      </c>
      <c r="L273" s="215">
        <v>0</v>
      </c>
      <c r="M273" s="215">
        <v>0</v>
      </c>
      <c r="N273" s="215">
        <v>0</v>
      </c>
      <c r="O273" s="193">
        <v>0</v>
      </c>
      <c r="P273" s="193">
        <v>0</v>
      </c>
      <c r="Q273" s="193">
        <v>0</v>
      </c>
      <c r="R273" s="216">
        <v>0</v>
      </c>
      <c r="S273" s="216">
        <v>0</v>
      </c>
      <c r="T273" s="216">
        <v>0</v>
      </c>
      <c r="U273" s="217">
        <v>0</v>
      </c>
      <c r="V273" s="217">
        <v>0</v>
      </c>
      <c r="W273" s="217">
        <v>0</v>
      </c>
      <c r="X273" s="214">
        <v>0</v>
      </c>
      <c r="Y273" s="214">
        <v>0</v>
      </c>
      <c r="Z273" s="214">
        <v>0</v>
      </c>
      <c r="AA273" s="218">
        <v>0</v>
      </c>
      <c r="AB273" s="218">
        <v>0</v>
      </c>
      <c r="AC273" s="218">
        <v>0</v>
      </c>
      <c r="AD273" s="193">
        <v>0</v>
      </c>
      <c r="AE273" s="193">
        <v>0</v>
      </c>
      <c r="AF273" s="193">
        <v>0</v>
      </c>
      <c r="AG273" s="214">
        <v>0</v>
      </c>
      <c r="AH273" s="214">
        <v>0</v>
      </c>
      <c r="AI273" s="214">
        <v>0</v>
      </c>
      <c r="AJ273" s="191">
        <v>0</v>
      </c>
      <c r="AK273" s="191">
        <v>0</v>
      </c>
      <c r="AL273" s="191">
        <v>0</v>
      </c>
      <c r="AM273" s="215">
        <v>0</v>
      </c>
      <c r="AN273" s="215">
        <v>0</v>
      </c>
      <c r="AO273" s="215">
        <v>0</v>
      </c>
      <c r="AP273" s="193">
        <v>0</v>
      </c>
      <c r="AQ273" s="193">
        <v>0</v>
      </c>
      <c r="AR273" s="193">
        <v>0</v>
      </c>
      <c r="AS273" s="216">
        <v>0</v>
      </c>
      <c r="AT273" s="216">
        <v>0</v>
      </c>
      <c r="AU273" s="216">
        <v>0</v>
      </c>
      <c r="AV273" s="217">
        <v>0</v>
      </c>
      <c r="AW273" s="217">
        <v>0</v>
      </c>
      <c r="AX273" s="217">
        <v>0</v>
      </c>
      <c r="AY273" s="214">
        <v>0</v>
      </c>
      <c r="AZ273" s="214">
        <v>0</v>
      </c>
      <c r="BA273" s="214">
        <v>0</v>
      </c>
      <c r="BB273" s="218">
        <v>0</v>
      </c>
      <c r="BC273" s="218">
        <v>0</v>
      </c>
      <c r="BD273" s="218">
        <v>0</v>
      </c>
      <c r="BE273" s="214">
        <v>0</v>
      </c>
      <c r="BF273" s="214">
        <v>0</v>
      </c>
      <c r="BG273" s="214">
        <v>0</v>
      </c>
      <c r="BH273" s="191">
        <v>0</v>
      </c>
      <c r="BI273" s="191">
        <v>0</v>
      </c>
      <c r="BJ273" s="191">
        <v>0</v>
      </c>
      <c r="BK273" s="215">
        <v>0</v>
      </c>
      <c r="BL273" s="215">
        <v>0</v>
      </c>
      <c r="BM273" s="215">
        <v>0</v>
      </c>
      <c r="BN273" s="193">
        <v>0</v>
      </c>
      <c r="BO273" s="193">
        <v>0</v>
      </c>
      <c r="BP273" s="193">
        <v>0</v>
      </c>
      <c r="BQ273" s="219">
        <v>1139965081.3415971</v>
      </c>
      <c r="BR273" s="219">
        <v>978723763.61003602</v>
      </c>
      <c r="BS273" s="219">
        <v>161241317.73156101</v>
      </c>
      <c r="BT273" s="216">
        <v>0</v>
      </c>
      <c r="BU273" s="216">
        <v>0</v>
      </c>
      <c r="BV273" s="216">
        <v>0</v>
      </c>
      <c r="BW273" s="217">
        <v>0</v>
      </c>
      <c r="BX273" s="217">
        <v>0</v>
      </c>
      <c r="BY273" s="217">
        <v>0</v>
      </c>
      <c r="BZ273" s="214">
        <v>0</v>
      </c>
      <c r="CA273" s="214">
        <v>0</v>
      </c>
      <c r="CB273" s="214">
        <v>0</v>
      </c>
      <c r="CC273" s="214">
        <v>0</v>
      </c>
      <c r="CD273" s="214">
        <v>0</v>
      </c>
      <c r="CE273" s="214">
        <v>0</v>
      </c>
      <c r="CF273" s="214">
        <v>0</v>
      </c>
      <c r="CG273" s="214">
        <v>0</v>
      </c>
      <c r="CH273" s="214">
        <v>0</v>
      </c>
      <c r="CI273" s="219">
        <v>1139965081.3415971</v>
      </c>
      <c r="CJ273" s="219">
        <v>978723763.61003602</v>
      </c>
      <c r="CK273" s="219">
        <v>161241317.73156101</v>
      </c>
      <c r="CM273" s="221">
        <v>0</v>
      </c>
      <c r="CP273" s="219">
        <v>0</v>
      </c>
      <c r="CQ273" s="219">
        <v>0</v>
      </c>
      <c r="CR273" s="219">
        <v>0</v>
      </c>
      <c r="CT273" s="219">
        <v>1139965081.3415971</v>
      </c>
      <c r="CU273" s="219">
        <v>978723763.61003602</v>
      </c>
      <c r="CV273" s="219">
        <v>161241317.73156101</v>
      </c>
      <c r="CX273" s="221">
        <v>1590366997.3799999</v>
      </c>
      <c r="CY273" s="33">
        <v>0</v>
      </c>
      <c r="CZ273" s="33">
        <v>0</v>
      </c>
      <c r="DA273" s="33">
        <v>0</v>
      </c>
      <c r="DB273" s="33">
        <v>0</v>
      </c>
      <c r="DC273" s="33">
        <v>0</v>
      </c>
      <c r="DD273" s="33">
        <v>0</v>
      </c>
      <c r="DE273" s="33">
        <v>0</v>
      </c>
    </row>
    <row r="274" spans="1:109" x14ac:dyDescent="0.35">
      <c r="A274">
        <v>2046</v>
      </c>
      <c r="B274" s="1">
        <v>53478</v>
      </c>
      <c r="C274" s="213">
        <v>712081881.57765996</v>
      </c>
      <c r="D274" s="214">
        <v>650220780.88420606</v>
      </c>
      <c r="E274" s="214">
        <v>61861100.693453908</v>
      </c>
      <c r="F274" s="191">
        <v>430445447.61933702</v>
      </c>
      <c r="G274" s="191">
        <v>334160111.25399899</v>
      </c>
      <c r="H274" s="191">
        <v>96285336.365338027</v>
      </c>
      <c r="I274" s="214">
        <v>0</v>
      </c>
      <c r="J274" s="214">
        <v>0</v>
      </c>
      <c r="K274" s="214">
        <v>0</v>
      </c>
      <c r="L274" s="215">
        <v>0</v>
      </c>
      <c r="M274" s="215">
        <v>0</v>
      </c>
      <c r="N274" s="215">
        <v>0</v>
      </c>
      <c r="O274" s="193">
        <v>0</v>
      </c>
      <c r="P274" s="193">
        <v>0</v>
      </c>
      <c r="Q274" s="193">
        <v>0</v>
      </c>
      <c r="R274" s="216">
        <v>0</v>
      </c>
      <c r="S274" s="216">
        <v>0</v>
      </c>
      <c r="T274" s="216">
        <v>0</v>
      </c>
      <c r="U274" s="217">
        <v>0</v>
      </c>
      <c r="V274" s="217">
        <v>0</v>
      </c>
      <c r="W274" s="217">
        <v>0</v>
      </c>
      <c r="X274" s="214">
        <v>0</v>
      </c>
      <c r="Y274" s="214">
        <v>0</v>
      </c>
      <c r="Z274" s="214">
        <v>0</v>
      </c>
      <c r="AA274" s="218">
        <v>0</v>
      </c>
      <c r="AB274" s="218">
        <v>0</v>
      </c>
      <c r="AC274" s="218">
        <v>0</v>
      </c>
      <c r="AD274" s="193">
        <v>0</v>
      </c>
      <c r="AE274" s="193">
        <v>0</v>
      </c>
      <c r="AF274" s="193">
        <v>0</v>
      </c>
      <c r="AG274" s="214">
        <v>0</v>
      </c>
      <c r="AH274" s="214">
        <v>0</v>
      </c>
      <c r="AI274" s="214">
        <v>0</v>
      </c>
      <c r="AJ274" s="191">
        <v>0</v>
      </c>
      <c r="AK274" s="191">
        <v>0</v>
      </c>
      <c r="AL274" s="191">
        <v>0</v>
      </c>
      <c r="AM274" s="215">
        <v>0</v>
      </c>
      <c r="AN274" s="215">
        <v>0</v>
      </c>
      <c r="AO274" s="215">
        <v>0</v>
      </c>
      <c r="AP274" s="193">
        <v>0</v>
      </c>
      <c r="AQ274" s="193">
        <v>0</v>
      </c>
      <c r="AR274" s="193">
        <v>0</v>
      </c>
      <c r="AS274" s="216">
        <v>0</v>
      </c>
      <c r="AT274" s="216">
        <v>0</v>
      </c>
      <c r="AU274" s="216">
        <v>0</v>
      </c>
      <c r="AV274" s="217">
        <v>0</v>
      </c>
      <c r="AW274" s="217">
        <v>0</v>
      </c>
      <c r="AX274" s="217">
        <v>0</v>
      </c>
      <c r="AY274" s="214">
        <v>0</v>
      </c>
      <c r="AZ274" s="214">
        <v>0</v>
      </c>
      <c r="BA274" s="214">
        <v>0</v>
      </c>
      <c r="BB274" s="218">
        <v>0</v>
      </c>
      <c r="BC274" s="218">
        <v>0</v>
      </c>
      <c r="BD274" s="218">
        <v>0</v>
      </c>
      <c r="BE274" s="214">
        <v>0</v>
      </c>
      <c r="BF274" s="214">
        <v>0</v>
      </c>
      <c r="BG274" s="214">
        <v>0</v>
      </c>
      <c r="BH274" s="191">
        <v>0</v>
      </c>
      <c r="BI274" s="191">
        <v>0</v>
      </c>
      <c r="BJ274" s="191">
        <v>0</v>
      </c>
      <c r="BK274" s="215">
        <v>0</v>
      </c>
      <c r="BL274" s="215">
        <v>0</v>
      </c>
      <c r="BM274" s="215">
        <v>0</v>
      </c>
      <c r="BN274" s="193">
        <v>0</v>
      </c>
      <c r="BO274" s="193">
        <v>0</v>
      </c>
      <c r="BP274" s="193">
        <v>0</v>
      </c>
      <c r="BQ274" s="219">
        <v>1142527329.1969969</v>
      </c>
      <c r="BR274" s="219">
        <v>984380892.13820505</v>
      </c>
      <c r="BS274" s="219">
        <v>158146437.05879194</v>
      </c>
      <c r="BT274" s="216">
        <v>0</v>
      </c>
      <c r="BU274" s="216">
        <v>0</v>
      </c>
      <c r="BV274" s="216">
        <v>0</v>
      </c>
      <c r="BW274" s="217">
        <v>0</v>
      </c>
      <c r="BX274" s="217">
        <v>0</v>
      </c>
      <c r="BY274" s="217">
        <v>0</v>
      </c>
      <c r="BZ274" s="214">
        <v>0</v>
      </c>
      <c r="CA274" s="214">
        <v>0</v>
      </c>
      <c r="CB274" s="214">
        <v>0</v>
      </c>
      <c r="CC274" s="214">
        <v>0</v>
      </c>
      <c r="CD274" s="214">
        <v>0</v>
      </c>
      <c r="CE274" s="214">
        <v>0</v>
      </c>
      <c r="CF274" s="214">
        <v>0</v>
      </c>
      <c r="CG274" s="214">
        <v>0</v>
      </c>
      <c r="CH274" s="214">
        <v>0</v>
      </c>
      <c r="CI274" s="219">
        <v>1142527329.1969969</v>
      </c>
      <c r="CJ274" s="219">
        <v>984380892.13820505</v>
      </c>
      <c r="CK274" s="219">
        <v>158146437.05879194</v>
      </c>
      <c r="CM274" s="221">
        <v>0</v>
      </c>
      <c r="CP274" s="219">
        <v>0</v>
      </c>
      <c r="CQ274" s="219">
        <v>0</v>
      </c>
      <c r="CR274" s="219">
        <v>0</v>
      </c>
      <c r="CT274" s="219">
        <v>1142527329.1969969</v>
      </c>
      <c r="CU274" s="219">
        <v>984380892.13820505</v>
      </c>
      <c r="CV274" s="219">
        <v>158146437.05879194</v>
      </c>
      <c r="CX274" s="221">
        <v>1592306159.5799999</v>
      </c>
      <c r="CY274" s="33">
        <v>0</v>
      </c>
      <c r="CZ274" s="33">
        <v>0</v>
      </c>
      <c r="DA274" s="33">
        <v>0</v>
      </c>
      <c r="DB274" s="33">
        <v>0</v>
      </c>
      <c r="DC274" s="33">
        <v>0</v>
      </c>
      <c r="DD274" s="33">
        <v>0</v>
      </c>
      <c r="DE274" s="33">
        <v>0</v>
      </c>
    </row>
    <row r="275" spans="1:109" x14ac:dyDescent="0.35">
      <c r="A275">
        <v>2046</v>
      </c>
      <c r="B275" s="1">
        <v>53508</v>
      </c>
      <c r="C275" s="213">
        <v>714093416.54549003</v>
      </c>
      <c r="D275" s="214">
        <v>653996972.74763298</v>
      </c>
      <c r="E275" s="214">
        <v>60096443.797857046</v>
      </c>
      <c r="F275" s="191">
        <v>431528154.24923599</v>
      </c>
      <c r="G275" s="191">
        <v>336121314.73177302</v>
      </c>
      <c r="H275" s="191">
        <v>95406839.517462969</v>
      </c>
      <c r="I275" s="214">
        <v>0</v>
      </c>
      <c r="J275" s="214">
        <v>0</v>
      </c>
      <c r="K275" s="214">
        <v>0</v>
      </c>
      <c r="L275" s="215">
        <v>0</v>
      </c>
      <c r="M275" s="215">
        <v>0</v>
      </c>
      <c r="N275" s="215">
        <v>0</v>
      </c>
      <c r="O275" s="193">
        <v>0</v>
      </c>
      <c r="P275" s="193">
        <v>0</v>
      </c>
      <c r="Q275" s="193">
        <v>0</v>
      </c>
      <c r="R275" s="216">
        <v>0</v>
      </c>
      <c r="S275" s="216">
        <v>0</v>
      </c>
      <c r="T275" s="216">
        <v>0</v>
      </c>
      <c r="U275" s="217">
        <v>0</v>
      </c>
      <c r="V275" s="217">
        <v>0</v>
      </c>
      <c r="W275" s="217">
        <v>0</v>
      </c>
      <c r="X275" s="214">
        <v>0</v>
      </c>
      <c r="Y275" s="214">
        <v>0</v>
      </c>
      <c r="Z275" s="214">
        <v>0</v>
      </c>
      <c r="AA275" s="218">
        <v>0</v>
      </c>
      <c r="AB275" s="218">
        <v>0</v>
      </c>
      <c r="AC275" s="218">
        <v>0</v>
      </c>
      <c r="AD275" s="193">
        <v>0</v>
      </c>
      <c r="AE275" s="193">
        <v>0</v>
      </c>
      <c r="AF275" s="193">
        <v>0</v>
      </c>
      <c r="AG275" s="214">
        <v>0</v>
      </c>
      <c r="AH275" s="214">
        <v>0</v>
      </c>
      <c r="AI275" s="214">
        <v>0</v>
      </c>
      <c r="AJ275" s="191">
        <v>0</v>
      </c>
      <c r="AK275" s="191">
        <v>0</v>
      </c>
      <c r="AL275" s="191">
        <v>0</v>
      </c>
      <c r="AM275" s="215">
        <v>0</v>
      </c>
      <c r="AN275" s="215">
        <v>0</v>
      </c>
      <c r="AO275" s="215">
        <v>0</v>
      </c>
      <c r="AP275" s="193">
        <v>0</v>
      </c>
      <c r="AQ275" s="193">
        <v>0</v>
      </c>
      <c r="AR275" s="193">
        <v>0</v>
      </c>
      <c r="AS275" s="216">
        <v>0</v>
      </c>
      <c r="AT275" s="216">
        <v>0</v>
      </c>
      <c r="AU275" s="216">
        <v>0</v>
      </c>
      <c r="AV275" s="217">
        <v>0</v>
      </c>
      <c r="AW275" s="217">
        <v>0</v>
      </c>
      <c r="AX275" s="217">
        <v>0</v>
      </c>
      <c r="AY275" s="214">
        <v>0</v>
      </c>
      <c r="AZ275" s="214">
        <v>0</v>
      </c>
      <c r="BA275" s="214">
        <v>0</v>
      </c>
      <c r="BB275" s="218">
        <v>0</v>
      </c>
      <c r="BC275" s="218">
        <v>0</v>
      </c>
      <c r="BD275" s="218">
        <v>0</v>
      </c>
      <c r="BE275" s="214">
        <v>0</v>
      </c>
      <c r="BF275" s="214">
        <v>0</v>
      </c>
      <c r="BG275" s="214">
        <v>0</v>
      </c>
      <c r="BH275" s="191">
        <v>0</v>
      </c>
      <c r="BI275" s="191">
        <v>0</v>
      </c>
      <c r="BJ275" s="191">
        <v>0</v>
      </c>
      <c r="BK275" s="215">
        <v>0</v>
      </c>
      <c r="BL275" s="215">
        <v>0</v>
      </c>
      <c r="BM275" s="215">
        <v>0</v>
      </c>
      <c r="BN275" s="193">
        <v>0</v>
      </c>
      <c r="BO275" s="193">
        <v>0</v>
      </c>
      <c r="BP275" s="193">
        <v>0</v>
      </c>
      <c r="BQ275" s="219">
        <v>1145621570.7947259</v>
      </c>
      <c r="BR275" s="219">
        <v>990118287.479406</v>
      </c>
      <c r="BS275" s="219">
        <v>155503283.31532001</v>
      </c>
      <c r="BT275" s="216">
        <v>23220564.230432499</v>
      </c>
      <c r="BU275" s="216">
        <v>20839342.829163</v>
      </c>
      <c r="BV275" s="216">
        <v>2381221.4012694992</v>
      </c>
      <c r="BW275" s="217">
        <v>9660132.4383916203</v>
      </c>
      <c r="BX275" s="217">
        <v>8820255.4628630001</v>
      </c>
      <c r="BY275" s="217">
        <v>839876.97552862018</v>
      </c>
      <c r="BZ275" s="214">
        <v>0</v>
      </c>
      <c r="CA275" s="214">
        <v>0</v>
      </c>
      <c r="CB275" s="214">
        <v>0</v>
      </c>
      <c r="CC275" s="214">
        <v>62302016.069418199</v>
      </c>
      <c r="CD275" s="214">
        <v>39034015.238698602</v>
      </c>
      <c r="CE275" s="214">
        <v>23268000.830719598</v>
      </c>
      <c r="CF275" s="214">
        <v>11610282.1152163</v>
      </c>
      <c r="CG275" s="214">
        <v>10419671.4145815</v>
      </c>
      <c r="CH275" s="214">
        <v>1190610.7006347999</v>
      </c>
      <c r="CI275" s="219">
        <v>1252414565.6481845</v>
      </c>
      <c r="CJ275" s="219">
        <v>1069231572.4247121</v>
      </c>
      <c r="CK275" s="219">
        <v>183182993.22347254</v>
      </c>
      <c r="CM275" s="221">
        <v>0</v>
      </c>
      <c r="CP275" s="219">
        <v>0</v>
      </c>
      <c r="CQ275" s="219">
        <v>0</v>
      </c>
      <c r="CR275" s="219">
        <v>0</v>
      </c>
      <c r="CT275" s="219">
        <v>1145621570.7947259</v>
      </c>
      <c r="CU275" s="219">
        <v>990118287.479406</v>
      </c>
      <c r="CV275" s="219">
        <v>155503283.31532001</v>
      </c>
      <c r="CX275" s="221">
        <v>1594247686.2</v>
      </c>
      <c r="CY275" s="33">
        <v>0</v>
      </c>
      <c r="CZ275" s="33">
        <v>0</v>
      </c>
      <c r="DA275" s="33">
        <v>0</v>
      </c>
      <c r="DB275" s="33">
        <v>0</v>
      </c>
      <c r="DC275" s="33">
        <v>0</v>
      </c>
      <c r="DD275" s="33">
        <v>0</v>
      </c>
      <c r="DE275" s="33">
        <v>0</v>
      </c>
    </row>
    <row r="276" spans="1:109" x14ac:dyDescent="0.35">
      <c r="A276">
        <v>2046</v>
      </c>
      <c r="B276" s="1">
        <v>53539</v>
      </c>
      <c r="C276" s="213">
        <v>715629843.50840199</v>
      </c>
      <c r="D276" s="214">
        <v>657795095.04672301</v>
      </c>
      <c r="E276" s="214">
        <v>57834748.461678982</v>
      </c>
      <c r="F276" s="191">
        <v>432565895.35077101</v>
      </c>
      <c r="G276" s="191">
        <v>338046264.91372001</v>
      </c>
      <c r="H276" s="191">
        <v>94519630.437050998</v>
      </c>
      <c r="I276" s="214">
        <v>0</v>
      </c>
      <c r="J276" s="214">
        <v>0</v>
      </c>
      <c r="K276" s="214">
        <v>0</v>
      </c>
      <c r="L276" s="215">
        <v>0</v>
      </c>
      <c r="M276" s="215">
        <v>0</v>
      </c>
      <c r="N276" s="215">
        <v>0</v>
      </c>
      <c r="O276" s="193">
        <v>0</v>
      </c>
      <c r="P276" s="193">
        <v>0</v>
      </c>
      <c r="Q276" s="193">
        <v>0</v>
      </c>
      <c r="R276" s="216">
        <v>0</v>
      </c>
      <c r="S276" s="216">
        <v>0</v>
      </c>
      <c r="T276" s="216">
        <v>0</v>
      </c>
      <c r="U276" s="217">
        <v>0</v>
      </c>
      <c r="V276" s="217">
        <v>0</v>
      </c>
      <c r="W276" s="217">
        <v>0</v>
      </c>
      <c r="X276" s="214">
        <v>0</v>
      </c>
      <c r="Y276" s="214">
        <v>0</v>
      </c>
      <c r="Z276" s="214">
        <v>0</v>
      </c>
      <c r="AA276" s="218">
        <v>0</v>
      </c>
      <c r="AB276" s="218">
        <v>0</v>
      </c>
      <c r="AC276" s="218">
        <v>0</v>
      </c>
      <c r="AD276" s="193">
        <v>0</v>
      </c>
      <c r="AE276" s="193">
        <v>0</v>
      </c>
      <c r="AF276" s="193">
        <v>0</v>
      </c>
      <c r="AG276" s="214">
        <v>0</v>
      </c>
      <c r="AH276" s="214">
        <v>0</v>
      </c>
      <c r="AI276" s="214">
        <v>0</v>
      </c>
      <c r="AJ276" s="191">
        <v>0</v>
      </c>
      <c r="AK276" s="191">
        <v>0</v>
      </c>
      <c r="AL276" s="191">
        <v>0</v>
      </c>
      <c r="AM276" s="215">
        <v>0</v>
      </c>
      <c r="AN276" s="215">
        <v>0</v>
      </c>
      <c r="AO276" s="215">
        <v>0</v>
      </c>
      <c r="AP276" s="193">
        <v>0</v>
      </c>
      <c r="AQ276" s="193">
        <v>0</v>
      </c>
      <c r="AR276" s="193">
        <v>0</v>
      </c>
      <c r="AS276" s="216">
        <v>0</v>
      </c>
      <c r="AT276" s="216">
        <v>0</v>
      </c>
      <c r="AU276" s="216">
        <v>0</v>
      </c>
      <c r="AV276" s="217">
        <v>0</v>
      </c>
      <c r="AW276" s="217">
        <v>0</v>
      </c>
      <c r="AX276" s="217">
        <v>0</v>
      </c>
      <c r="AY276" s="214">
        <v>0</v>
      </c>
      <c r="AZ276" s="214">
        <v>0</v>
      </c>
      <c r="BA276" s="214">
        <v>0</v>
      </c>
      <c r="BB276" s="218">
        <v>0</v>
      </c>
      <c r="BC276" s="218">
        <v>0</v>
      </c>
      <c r="BD276" s="218">
        <v>0</v>
      </c>
      <c r="BE276" s="214">
        <v>0</v>
      </c>
      <c r="BF276" s="214">
        <v>0</v>
      </c>
      <c r="BG276" s="214">
        <v>0</v>
      </c>
      <c r="BH276" s="191">
        <v>0</v>
      </c>
      <c r="BI276" s="191">
        <v>0</v>
      </c>
      <c r="BJ276" s="191">
        <v>0</v>
      </c>
      <c r="BK276" s="215">
        <v>0</v>
      </c>
      <c r="BL276" s="215">
        <v>0</v>
      </c>
      <c r="BM276" s="215">
        <v>0</v>
      </c>
      <c r="BN276" s="193">
        <v>0</v>
      </c>
      <c r="BO276" s="193">
        <v>0</v>
      </c>
      <c r="BP276" s="193">
        <v>0</v>
      </c>
      <c r="BQ276" s="219">
        <v>1148195738.8591731</v>
      </c>
      <c r="BR276" s="219">
        <v>995841359.96044302</v>
      </c>
      <c r="BS276" s="219">
        <v>152354378.89872998</v>
      </c>
      <c r="BT276" s="216">
        <v>0</v>
      </c>
      <c r="BU276" s="216">
        <v>0</v>
      </c>
      <c r="BV276" s="216">
        <v>0</v>
      </c>
      <c r="BW276" s="217">
        <v>0</v>
      </c>
      <c r="BX276" s="217">
        <v>0</v>
      </c>
      <c r="BY276" s="217">
        <v>0</v>
      </c>
      <c r="BZ276" s="214">
        <v>0</v>
      </c>
      <c r="CA276" s="214">
        <v>0</v>
      </c>
      <c r="CB276" s="214">
        <v>0</v>
      </c>
      <c r="CC276" s="214">
        <v>0</v>
      </c>
      <c r="CD276" s="214">
        <v>0</v>
      </c>
      <c r="CE276" s="214">
        <v>0</v>
      </c>
      <c r="CF276" s="214">
        <v>0</v>
      </c>
      <c r="CG276" s="214">
        <v>0</v>
      </c>
      <c r="CH276" s="214">
        <v>0</v>
      </c>
      <c r="CI276" s="219">
        <v>1148195738.8591731</v>
      </c>
      <c r="CJ276" s="219">
        <v>995841359.96044302</v>
      </c>
      <c r="CK276" s="219">
        <v>152354378.89872998</v>
      </c>
      <c r="CM276" s="221">
        <v>0</v>
      </c>
      <c r="CP276" s="219">
        <v>0</v>
      </c>
      <c r="CQ276" s="219">
        <v>0</v>
      </c>
      <c r="CR276" s="219">
        <v>0</v>
      </c>
      <c r="CT276" s="219">
        <v>1148195738.8591731</v>
      </c>
      <c r="CU276" s="219">
        <v>995841359.96044302</v>
      </c>
      <c r="CV276" s="219">
        <v>152354378.89872998</v>
      </c>
      <c r="CX276" s="221">
        <v>1517078295.21</v>
      </c>
      <c r="CY276" s="33">
        <v>0</v>
      </c>
      <c r="CZ276" s="33">
        <v>0</v>
      </c>
      <c r="DA276" s="33">
        <v>0</v>
      </c>
      <c r="DB276" s="33">
        <v>0</v>
      </c>
      <c r="DC276" s="33">
        <v>0</v>
      </c>
      <c r="DD276" s="33">
        <v>0</v>
      </c>
      <c r="DE276" s="33">
        <v>0</v>
      </c>
    </row>
    <row r="277" spans="1:109" x14ac:dyDescent="0.35">
      <c r="A277">
        <v>2046</v>
      </c>
      <c r="B277" s="1">
        <v>53570</v>
      </c>
      <c r="C277" s="213">
        <v>717410539.56905603</v>
      </c>
      <c r="D277" s="214">
        <v>661615275.14360797</v>
      </c>
      <c r="E277" s="214">
        <v>55795264.42544806</v>
      </c>
      <c r="F277" s="191">
        <v>433653858.17172301</v>
      </c>
      <c r="G277" s="191">
        <v>340030049.29456198</v>
      </c>
      <c r="H277" s="191">
        <v>93623808.877161026</v>
      </c>
      <c r="I277" s="214">
        <v>0</v>
      </c>
      <c r="J277" s="214">
        <v>0</v>
      </c>
      <c r="K277" s="214">
        <v>0</v>
      </c>
      <c r="L277" s="215">
        <v>0</v>
      </c>
      <c r="M277" s="215">
        <v>0</v>
      </c>
      <c r="N277" s="215">
        <v>0</v>
      </c>
      <c r="O277" s="193">
        <v>0</v>
      </c>
      <c r="P277" s="193">
        <v>0</v>
      </c>
      <c r="Q277" s="193">
        <v>0</v>
      </c>
      <c r="R277" s="216">
        <v>0</v>
      </c>
      <c r="S277" s="216">
        <v>0</v>
      </c>
      <c r="T277" s="216">
        <v>0</v>
      </c>
      <c r="U277" s="217">
        <v>0</v>
      </c>
      <c r="V277" s="217">
        <v>0</v>
      </c>
      <c r="W277" s="217">
        <v>0</v>
      </c>
      <c r="X277" s="214">
        <v>0</v>
      </c>
      <c r="Y277" s="214">
        <v>0</v>
      </c>
      <c r="Z277" s="214">
        <v>0</v>
      </c>
      <c r="AA277" s="218">
        <v>0</v>
      </c>
      <c r="AB277" s="218">
        <v>0</v>
      </c>
      <c r="AC277" s="218">
        <v>0</v>
      </c>
      <c r="AD277" s="193">
        <v>0</v>
      </c>
      <c r="AE277" s="193">
        <v>0</v>
      </c>
      <c r="AF277" s="193">
        <v>0</v>
      </c>
      <c r="AG277" s="214">
        <v>0</v>
      </c>
      <c r="AH277" s="214">
        <v>0</v>
      </c>
      <c r="AI277" s="214">
        <v>0</v>
      </c>
      <c r="AJ277" s="191">
        <v>0</v>
      </c>
      <c r="AK277" s="191">
        <v>0</v>
      </c>
      <c r="AL277" s="191">
        <v>0</v>
      </c>
      <c r="AM277" s="215">
        <v>0</v>
      </c>
      <c r="AN277" s="215">
        <v>0</v>
      </c>
      <c r="AO277" s="215">
        <v>0</v>
      </c>
      <c r="AP277" s="193">
        <v>0</v>
      </c>
      <c r="AQ277" s="193">
        <v>0</v>
      </c>
      <c r="AR277" s="193">
        <v>0</v>
      </c>
      <c r="AS277" s="216">
        <v>0</v>
      </c>
      <c r="AT277" s="216">
        <v>0</v>
      </c>
      <c r="AU277" s="216">
        <v>0</v>
      </c>
      <c r="AV277" s="217">
        <v>0</v>
      </c>
      <c r="AW277" s="217">
        <v>0</v>
      </c>
      <c r="AX277" s="217">
        <v>0</v>
      </c>
      <c r="AY277" s="214">
        <v>0</v>
      </c>
      <c r="AZ277" s="214">
        <v>0</v>
      </c>
      <c r="BA277" s="214">
        <v>0</v>
      </c>
      <c r="BB277" s="218">
        <v>0</v>
      </c>
      <c r="BC277" s="218">
        <v>0</v>
      </c>
      <c r="BD277" s="218">
        <v>0</v>
      </c>
      <c r="BE277" s="214">
        <v>0</v>
      </c>
      <c r="BF277" s="214">
        <v>0</v>
      </c>
      <c r="BG277" s="214">
        <v>0</v>
      </c>
      <c r="BH277" s="191">
        <v>0</v>
      </c>
      <c r="BI277" s="191">
        <v>0</v>
      </c>
      <c r="BJ277" s="191">
        <v>0</v>
      </c>
      <c r="BK277" s="215">
        <v>0</v>
      </c>
      <c r="BL277" s="215">
        <v>0</v>
      </c>
      <c r="BM277" s="215">
        <v>0</v>
      </c>
      <c r="BN277" s="193">
        <v>83839028.111936599</v>
      </c>
      <c r="BO277" s="193">
        <v>77843937.7884444</v>
      </c>
      <c r="BP277" s="193">
        <v>5995090.3234921992</v>
      </c>
      <c r="BQ277" s="219">
        <v>1234903425.8527155</v>
      </c>
      <c r="BR277" s="219">
        <v>1079489262.2266145</v>
      </c>
      <c r="BS277" s="219">
        <v>155414163.62610129</v>
      </c>
      <c r="BT277" s="216">
        <v>0</v>
      </c>
      <c r="BU277" s="216">
        <v>0</v>
      </c>
      <c r="BV277" s="216">
        <v>0</v>
      </c>
      <c r="BW277" s="217">
        <v>0</v>
      </c>
      <c r="BX277" s="217">
        <v>0</v>
      </c>
      <c r="BY277" s="217">
        <v>0</v>
      </c>
      <c r="BZ277" s="214">
        <v>0</v>
      </c>
      <c r="CA277" s="214">
        <v>0</v>
      </c>
      <c r="CB277" s="214">
        <v>0</v>
      </c>
      <c r="CC277" s="214">
        <v>0</v>
      </c>
      <c r="CD277" s="214">
        <v>0</v>
      </c>
      <c r="CE277" s="214">
        <v>0</v>
      </c>
      <c r="CF277" s="214">
        <v>0</v>
      </c>
      <c r="CG277" s="214">
        <v>0</v>
      </c>
      <c r="CH277" s="214">
        <v>0</v>
      </c>
      <c r="CI277" s="219">
        <v>1234903425.8527155</v>
      </c>
      <c r="CJ277" s="219">
        <v>1079489262.2266145</v>
      </c>
      <c r="CK277" s="219">
        <v>155414163.62610129</v>
      </c>
      <c r="CM277" s="221">
        <v>0</v>
      </c>
      <c r="CP277" s="219">
        <v>0</v>
      </c>
      <c r="CQ277" s="219">
        <v>0</v>
      </c>
      <c r="CR277" s="219">
        <v>0</v>
      </c>
      <c r="CT277" s="219">
        <v>1234903425.8527155</v>
      </c>
      <c r="CU277" s="219">
        <v>1079489262.2266145</v>
      </c>
      <c r="CV277" s="219">
        <v>155414163.62610129</v>
      </c>
      <c r="CX277" s="221">
        <v>1518928095.2199998</v>
      </c>
      <c r="CY277" s="33">
        <v>0</v>
      </c>
      <c r="CZ277" s="33">
        <v>0</v>
      </c>
      <c r="DA277" s="33">
        <v>0</v>
      </c>
      <c r="DB277" s="33">
        <v>0</v>
      </c>
      <c r="DC277" s="33">
        <v>0</v>
      </c>
      <c r="DD277" s="33">
        <v>0</v>
      </c>
      <c r="DE277" s="33">
        <v>0</v>
      </c>
    </row>
    <row r="278" spans="1:109" x14ac:dyDescent="0.35">
      <c r="A278">
        <v>2046</v>
      </c>
      <c r="B278" s="1">
        <v>53600</v>
      </c>
      <c r="C278" s="213">
        <v>719438561.71579003</v>
      </c>
      <c r="D278" s="214">
        <v>665457641.14012301</v>
      </c>
      <c r="E278" s="214">
        <v>53980920.575667024</v>
      </c>
      <c r="F278" s="191">
        <v>434696619.328996</v>
      </c>
      <c r="G278" s="191">
        <v>341977462.23075199</v>
      </c>
      <c r="H278" s="191">
        <v>92719157.098244011</v>
      </c>
      <c r="I278" s="214">
        <v>0</v>
      </c>
      <c r="J278" s="214">
        <v>0</v>
      </c>
      <c r="K278" s="214">
        <v>0</v>
      </c>
      <c r="L278" s="215">
        <v>0</v>
      </c>
      <c r="M278" s="215">
        <v>0</v>
      </c>
      <c r="N278" s="215">
        <v>0</v>
      </c>
      <c r="O278" s="193">
        <v>0</v>
      </c>
      <c r="P278" s="193">
        <v>0</v>
      </c>
      <c r="Q278" s="193">
        <v>0</v>
      </c>
      <c r="R278" s="216">
        <v>0</v>
      </c>
      <c r="S278" s="216">
        <v>0</v>
      </c>
      <c r="T278" s="216">
        <v>0</v>
      </c>
      <c r="U278" s="217">
        <v>0</v>
      </c>
      <c r="V278" s="217">
        <v>0</v>
      </c>
      <c r="W278" s="217">
        <v>0</v>
      </c>
      <c r="X278" s="214">
        <v>0</v>
      </c>
      <c r="Y278" s="214">
        <v>0</v>
      </c>
      <c r="Z278" s="214">
        <v>0</v>
      </c>
      <c r="AA278" s="218">
        <v>0</v>
      </c>
      <c r="AB278" s="218">
        <v>0</v>
      </c>
      <c r="AC278" s="218">
        <v>0</v>
      </c>
      <c r="AD278" s="193">
        <v>0</v>
      </c>
      <c r="AE278" s="193">
        <v>0</v>
      </c>
      <c r="AF278" s="193">
        <v>0</v>
      </c>
      <c r="AG278" s="214">
        <v>0</v>
      </c>
      <c r="AH278" s="214">
        <v>0</v>
      </c>
      <c r="AI278" s="214">
        <v>0</v>
      </c>
      <c r="AJ278" s="191">
        <v>0</v>
      </c>
      <c r="AK278" s="191">
        <v>0</v>
      </c>
      <c r="AL278" s="191">
        <v>0</v>
      </c>
      <c r="AM278" s="215">
        <v>0</v>
      </c>
      <c r="AN278" s="215">
        <v>0</v>
      </c>
      <c r="AO278" s="215">
        <v>0</v>
      </c>
      <c r="AP278" s="193">
        <v>0</v>
      </c>
      <c r="AQ278" s="193">
        <v>0</v>
      </c>
      <c r="AR278" s="193">
        <v>0</v>
      </c>
      <c r="AS278" s="216">
        <v>0</v>
      </c>
      <c r="AT278" s="216">
        <v>0</v>
      </c>
      <c r="AU278" s="216">
        <v>0</v>
      </c>
      <c r="AV278" s="217">
        <v>0</v>
      </c>
      <c r="AW278" s="217">
        <v>0</v>
      </c>
      <c r="AX278" s="217">
        <v>0</v>
      </c>
      <c r="AY278" s="214">
        <v>0</v>
      </c>
      <c r="AZ278" s="214">
        <v>0</v>
      </c>
      <c r="BA278" s="214">
        <v>0</v>
      </c>
      <c r="BB278" s="218">
        <v>0</v>
      </c>
      <c r="BC278" s="218">
        <v>0</v>
      </c>
      <c r="BD278" s="218">
        <v>0</v>
      </c>
      <c r="BE278" s="214">
        <v>0</v>
      </c>
      <c r="BF278" s="214">
        <v>0</v>
      </c>
      <c r="BG278" s="214">
        <v>0</v>
      </c>
      <c r="BH278" s="191">
        <v>0</v>
      </c>
      <c r="BI278" s="191">
        <v>0</v>
      </c>
      <c r="BJ278" s="191">
        <v>0</v>
      </c>
      <c r="BK278" s="215">
        <v>0</v>
      </c>
      <c r="BL278" s="215">
        <v>0</v>
      </c>
      <c r="BM278" s="215">
        <v>0</v>
      </c>
      <c r="BN278" s="193">
        <v>0</v>
      </c>
      <c r="BO278" s="193">
        <v>0</v>
      </c>
      <c r="BP278" s="193">
        <v>0</v>
      </c>
      <c r="BQ278" s="219">
        <v>1154135181.044786</v>
      </c>
      <c r="BR278" s="219">
        <v>1007435103.370875</v>
      </c>
      <c r="BS278" s="219">
        <v>146700077.67391104</v>
      </c>
      <c r="BT278" s="216">
        <v>0</v>
      </c>
      <c r="BU278" s="216">
        <v>0</v>
      </c>
      <c r="BV278" s="216">
        <v>0</v>
      </c>
      <c r="BW278" s="217">
        <v>0</v>
      </c>
      <c r="BX278" s="217">
        <v>0</v>
      </c>
      <c r="BY278" s="217">
        <v>0</v>
      </c>
      <c r="BZ278" s="214">
        <v>0</v>
      </c>
      <c r="CA278" s="214">
        <v>0</v>
      </c>
      <c r="CB278" s="214">
        <v>0</v>
      </c>
      <c r="CC278" s="214">
        <v>0</v>
      </c>
      <c r="CD278" s="214">
        <v>0</v>
      </c>
      <c r="CE278" s="214">
        <v>0</v>
      </c>
      <c r="CF278" s="214">
        <v>0</v>
      </c>
      <c r="CG278" s="214">
        <v>0</v>
      </c>
      <c r="CH278" s="214">
        <v>0</v>
      </c>
      <c r="CI278" s="219">
        <v>1154135181.044786</v>
      </c>
      <c r="CJ278" s="219">
        <v>1007435103.370875</v>
      </c>
      <c r="CK278" s="219">
        <v>146700077.67391104</v>
      </c>
      <c r="CM278" s="221">
        <v>0</v>
      </c>
      <c r="CP278" s="219">
        <v>0</v>
      </c>
      <c r="CQ278" s="219">
        <v>0</v>
      </c>
      <c r="CR278" s="219">
        <v>0</v>
      </c>
      <c r="CT278" s="219">
        <v>1154135181.044786</v>
      </c>
      <c r="CU278" s="219">
        <v>1007435103.370875</v>
      </c>
      <c r="CV278" s="219">
        <v>146700077.67391104</v>
      </c>
      <c r="CX278" s="221">
        <v>1442936212.9000001</v>
      </c>
      <c r="CY278" s="33">
        <v>0</v>
      </c>
      <c r="CZ278" s="33">
        <v>0</v>
      </c>
      <c r="DA278" s="33">
        <v>0</v>
      </c>
      <c r="DB278" s="33">
        <v>0</v>
      </c>
      <c r="DC278" s="33">
        <v>0</v>
      </c>
      <c r="DD278" s="33">
        <v>0</v>
      </c>
      <c r="DE278" s="33">
        <v>0</v>
      </c>
    </row>
    <row r="279" spans="1:109" x14ac:dyDescent="0.35">
      <c r="A279">
        <v>2046</v>
      </c>
      <c r="B279" s="1">
        <v>53631</v>
      </c>
      <c r="C279" s="213">
        <v>720985421.09763205</v>
      </c>
      <c r="D279" s="214">
        <v>669322321.88224995</v>
      </c>
      <c r="E279" s="214">
        <v>51663099.215382099</v>
      </c>
      <c r="F279" s="191">
        <v>435741456.39720899</v>
      </c>
      <c r="G279" s="191">
        <v>343935681.43731701</v>
      </c>
      <c r="H279" s="191">
        <v>91805774.959891975</v>
      </c>
      <c r="I279" s="214">
        <v>0</v>
      </c>
      <c r="J279" s="214">
        <v>0</v>
      </c>
      <c r="K279" s="214">
        <v>0</v>
      </c>
      <c r="L279" s="215">
        <v>0</v>
      </c>
      <c r="M279" s="215">
        <v>0</v>
      </c>
      <c r="N279" s="215">
        <v>0</v>
      </c>
      <c r="O279" s="193">
        <v>0</v>
      </c>
      <c r="P279" s="193">
        <v>0</v>
      </c>
      <c r="Q279" s="193">
        <v>0</v>
      </c>
      <c r="R279" s="216">
        <v>0</v>
      </c>
      <c r="S279" s="216">
        <v>0</v>
      </c>
      <c r="T279" s="216">
        <v>0</v>
      </c>
      <c r="U279" s="217">
        <v>0</v>
      </c>
      <c r="V279" s="217">
        <v>0</v>
      </c>
      <c r="W279" s="217">
        <v>0</v>
      </c>
      <c r="X279" s="214">
        <v>0</v>
      </c>
      <c r="Y279" s="214">
        <v>0</v>
      </c>
      <c r="Z279" s="214">
        <v>0</v>
      </c>
      <c r="AA279" s="218">
        <v>0</v>
      </c>
      <c r="AB279" s="218">
        <v>0</v>
      </c>
      <c r="AC279" s="218">
        <v>0</v>
      </c>
      <c r="AD279" s="193">
        <v>0</v>
      </c>
      <c r="AE279" s="193">
        <v>0</v>
      </c>
      <c r="AF279" s="193">
        <v>0</v>
      </c>
      <c r="AG279" s="214">
        <v>0</v>
      </c>
      <c r="AH279" s="214">
        <v>0</v>
      </c>
      <c r="AI279" s="214">
        <v>0</v>
      </c>
      <c r="AJ279" s="191">
        <v>0</v>
      </c>
      <c r="AK279" s="191">
        <v>0</v>
      </c>
      <c r="AL279" s="191">
        <v>0</v>
      </c>
      <c r="AM279" s="215">
        <v>0</v>
      </c>
      <c r="AN279" s="215">
        <v>0</v>
      </c>
      <c r="AO279" s="215">
        <v>0</v>
      </c>
      <c r="AP279" s="193">
        <v>0</v>
      </c>
      <c r="AQ279" s="193">
        <v>0</v>
      </c>
      <c r="AR279" s="193">
        <v>0</v>
      </c>
      <c r="AS279" s="216">
        <v>0</v>
      </c>
      <c r="AT279" s="216">
        <v>0</v>
      </c>
      <c r="AU279" s="216">
        <v>0</v>
      </c>
      <c r="AV279" s="217">
        <v>0</v>
      </c>
      <c r="AW279" s="217">
        <v>0</v>
      </c>
      <c r="AX279" s="217">
        <v>0</v>
      </c>
      <c r="AY279" s="214">
        <v>0</v>
      </c>
      <c r="AZ279" s="214">
        <v>0</v>
      </c>
      <c r="BA279" s="214">
        <v>0</v>
      </c>
      <c r="BB279" s="218">
        <v>0</v>
      </c>
      <c r="BC279" s="218">
        <v>0</v>
      </c>
      <c r="BD279" s="218">
        <v>0</v>
      </c>
      <c r="BE279" s="214">
        <v>0</v>
      </c>
      <c r="BF279" s="214">
        <v>0</v>
      </c>
      <c r="BG279" s="214">
        <v>0</v>
      </c>
      <c r="BH279" s="191">
        <v>0</v>
      </c>
      <c r="BI279" s="191">
        <v>0</v>
      </c>
      <c r="BJ279" s="191">
        <v>0</v>
      </c>
      <c r="BK279" s="215">
        <v>0</v>
      </c>
      <c r="BL279" s="215">
        <v>0</v>
      </c>
      <c r="BM279" s="215">
        <v>0</v>
      </c>
      <c r="BN279" s="193">
        <v>0</v>
      </c>
      <c r="BO279" s="193">
        <v>0</v>
      </c>
      <c r="BP279" s="193">
        <v>0</v>
      </c>
      <c r="BQ279" s="219">
        <v>1156726877.4948411</v>
      </c>
      <c r="BR279" s="219">
        <v>1013258003.319567</v>
      </c>
      <c r="BS279" s="219">
        <v>143468874.17527407</v>
      </c>
      <c r="BT279" s="216">
        <v>0</v>
      </c>
      <c r="BU279" s="216">
        <v>0</v>
      </c>
      <c r="BV279" s="216">
        <v>0</v>
      </c>
      <c r="BW279" s="217">
        <v>0</v>
      </c>
      <c r="BX279" s="217">
        <v>0</v>
      </c>
      <c r="BY279" s="217">
        <v>0</v>
      </c>
      <c r="BZ279" s="214">
        <v>0</v>
      </c>
      <c r="CA279" s="214">
        <v>0</v>
      </c>
      <c r="CB279" s="214">
        <v>0</v>
      </c>
      <c r="CC279" s="214">
        <v>0</v>
      </c>
      <c r="CD279" s="214">
        <v>0</v>
      </c>
      <c r="CE279" s="214">
        <v>0</v>
      </c>
      <c r="CF279" s="214">
        <v>0</v>
      </c>
      <c r="CG279" s="214">
        <v>0</v>
      </c>
      <c r="CH279" s="214">
        <v>0</v>
      </c>
      <c r="CI279" s="219">
        <v>1156726877.4948411</v>
      </c>
      <c r="CJ279" s="219">
        <v>1013258003.319567</v>
      </c>
      <c r="CK279" s="219">
        <v>143468874.17527407</v>
      </c>
      <c r="CM279" s="221">
        <v>0</v>
      </c>
      <c r="CP279" s="219">
        <v>0</v>
      </c>
      <c r="CQ279" s="219">
        <v>0</v>
      </c>
      <c r="CR279" s="219">
        <v>0</v>
      </c>
      <c r="CT279" s="219">
        <v>1156726877.4948411</v>
      </c>
      <c r="CU279" s="219">
        <v>1013258003.319567</v>
      </c>
      <c r="CV279" s="219">
        <v>143468874.17527407</v>
      </c>
      <c r="CX279" s="221">
        <v>1444695610.1700001</v>
      </c>
      <c r="CY279" s="33">
        <v>0</v>
      </c>
      <c r="CZ279" s="33">
        <v>0</v>
      </c>
      <c r="DA279" s="33">
        <v>0</v>
      </c>
      <c r="DB279" s="33">
        <v>0</v>
      </c>
      <c r="DC279" s="33">
        <v>0</v>
      </c>
      <c r="DD279" s="33">
        <v>0</v>
      </c>
      <c r="DE279" s="33">
        <v>0</v>
      </c>
    </row>
    <row r="280" spans="1:109" x14ac:dyDescent="0.35">
      <c r="A280">
        <v>2046</v>
      </c>
      <c r="B280" s="1">
        <v>53661</v>
      </c>
      <c r="C280" s="213">
        <v>723024517.19296098</v>
      </c>
      <c r="D280" s="214">
        <v>673209446.96373105</v>
      </c>
      <c r="E280" s="214">
        <v>49815070.229229927</v>
      </c>
      <c r="F280" s="191">
        <v>436836902.16755801</v>
      </c>
      <c r="G280" s="191">
        <v>345953297.24507898</v>
      </c>
      <c r="H280" s="191">
        <v>90883604.922479033</v>
      </c>
      <c r="I280" s="214">
        <v>0</v>
      </c>
      <c r="J280" s="214">
        <v>0</v>
      </c>
      <c r="K280" s="214">
        <v>0</v>
      </c>
      <c r="L280" s="215">
        <v>0</v>
      </c>
      <c r="M280" s="215">
        <v>0</v>
      </c>
      <c r="N280" s="215">
        <v>0</v>
      </c>
      <c r="O280" s="193">
        <v>0</v>
      </c>
      <c r="P280" s="193">
        <v>0</v>
      </c>
      <c r="Q280" s="193">
        <v>0</v>
      </c>
      <c r="R280" s="216">
        <v>0</v>
      </c>
      <c r="S280" s="216">
        <v>0</v>
      </c>
      <c r="T280" s="216">
        <v>0</v>
      </c>
      <c r="U280" s="217">
        <v>0</v>
      </c>
      <c r="V280" s="217">
        <v>0</v>
      </c>
      <c r="W280" s="217">
        <v>0</v>
      </c>
      <c r="X280" s="214">
        <v>0</v>
      </c>
      <c r="Y280" s="214">
        <v>0</v>
      </c>
      <c r="Z280" s="214">
        <v>0</v>
      </c>
      <c r="AA280" s="218">
        <v>0</v>
      </c>
      <c r="AB280" s="218">
        <v>0</v>
      </c>
      <c r="AC280" s="218">
        <v>0</v>
      </c>
      <c r="AD280" s="193">
        <v>0</v>
      </c>
      <c r="AE280" s="193">
        <v>0</v>
      </c>
      <c r="AF280" s="193">
        <v>0</v>
      </c>
      <c r="AG280" s="214">
        <v>0</v>
      </c>
      <c r="AH280" s="214">
        <v>0</v>
      </c>
      <c r="AI280" s="214">
        <v>0</v>
      </c>
      <c r="AJ280" s="191">
        <v>0</v>
      </c>
      <c r="AK280" s="191">
        <v>0</v>
      </c>
      <c r="AL280" s="191">
        <v>0</v>
      </c>
      <c r="AM280" s="215">
        <v>0</v>
      </c>
      <c r="AN280" s="215">
        <v>0</v>
      </c>
      <c r="AO280" s="215">
        <v>0</v>
      </c>
      <c r="AP280" s="193">
        <v>0</v>
      </c>
      <c r="AQ280" s="193">
        <v>0</v>
      </c>
      <c r="AR280" s="193">
        <v>0</v>
      </c>
      <c r="AS280" s="216">
        <v>0</v>
      </c>
      <c r="AT280" s="216">
        <v>0</v>
      </c>
      <c r="AU280" s="216">
        <v>0</v>
      </c>
      <c r="AV280" s="217">
        <v>0</v>
      </c>
      <c r="AW280" s="217">
        <v>0</v>
      </c>
      <c r="AX280" s="217">
        <v>0</v>
      </c>
      <c r="AY280" s="214">
        <v>0</v>
      </c>
      <c r="AZ280" s="214">
        <v>0</v>
      </c>
      <c r="BA280" s="214">
        <v>0</v>
      </c>
      <c r="BB280" s="218">
        <v>0</v>
      </c>
      <c r="BC280" s="218">
        <v>0</v>
      </c>
      <c r="BD280" s="218">
        <v>0</v>
      </c>
      <c r="BE280" s="214">
        <v>0</v>
      </c>
      <c r="BF280" s="214">
        <v>0</v>
      </c>
      <c r="BG280" s="214">
        <v>0</v>
      </c>
      <c r="BH280" s="191">
        <v>0</v>
      </c>
      <c r="BI280" s="191">
        <v>0</v>
      </c>
      <c r="BJ280" s="191">
        <v>0</v>
      </c>
      <c r="BK280" s="215">
        <v>0</v>
      </c>
      <c r="BL280" s="215">
        <v>0</v>
      </c>
      <c r="BM280" s="215">
        <v>0</v>
      </c>
      <c r="BN280" s="193">
        <v>0</v>
      </c>
      <c r="BO280" s="193">
        <v>0</v>
      </c>
      <c r="BP280" s="193">
        <v>0</v>
      </c>
      <c r="BQ280" s="219">
        <v>1159861419.3605189</v>
      </c>
      <c r="BR280" s="219">
        <v>1019162744.2088101</v>
      </c>
      <c r="BS280" s="219">
        <v>140698675.15170896</v>
      </c>
      <c r="BT280" s="216">
        <v>0</v>
      </c>
      <c r="BU280" s="216">
        <v>0</v>
      </c>
      <c r="BV280" s="216">
        <v>0</v>
      </c>
      <c r="BW280" s="217">
        <v>0</v>
      </c>
      <c r="BX280" s="217">
        <v>0</v>
      </c>
      <c r="BY280" s="217">
        <v>0</v>
      </c>
      <c r="BZ280" s="214">
        <v>0</v>
      </c>
      <c r="CA280" s="214">
        <v>0</v>
      </c>
      <c r="CB280" s="214">
        <v>0</v>
      </c>
      <c r="CC280" s="214">
        <v>0</v>
      </c>
      <c r="CD280" s="214">
        <v>0</v>
      </c>
      <c r="CE280" s="214">
        <v>0</v>
      </c>
      <c r="CF280" s="214">
        <v>0</v>
      </c>
      <c r="CG280" s="214">
        <v>0</v>
      </c>
      <c r="CH280" s="214">
        <v>0</v>
      </c>
      <c r="CI280" s="219">
        <v>1159861419.3605189</v>
      </c>
      <c r="CJ280" s="219">
        <v>1019162744.2088101</v>
      </c>
      <c r="CK280" s="219">
        <v>140698675.15170896</v>
      </c>
      <c r="CM280" s="221">
        <v>0</v>
      </c>
      <c r="CP280" s="219">
        <v>0</v>
      </c>
      <c r="CQ280" s="219">
        <v>0</v>
      </c>
      <c r="CR280" s="219">
        <v>0</v>
      </c>
      <c r="CT280" s="219">
        <v>1159861419.3605189</v>
      </c>
      <c r="CU280" s="219">
        <v>1019162744.2088101</v>
      </c>
      <c r="CV280" s="219">
        <v>140698675.15170896</v>
      </c>
      <c r="CX280" s="221">
        <v>1446457152.7</v>
      </c>
      <c r="CY280" s="33">
        <v>0</v>
      </c>
      <c r="CZ280" s="33">
        <v>0</v>
      </c>
      <c r="DA280" s="33">
        <v>0</v>
      </c>
      <c r="DB280" s="33">
        <v>0</v>
      </c>
      <c r="DC280" s="33">
        <v>0</v>
      </c>
      <c r="DD280" s="33">
        <v>0</v>
      </c>
      <c r="DE280" s="33">
        <v>0</v>
      </c>
    </row>
    <row r="281" spans="1:109" x14ac:dyDescent="0.35">
      <c r="A281">
        <v>2046</v>
      </c>
      <c r="B281" s="1">
        <v>53692</v>
      </c>
      <c r="C281" s="213">
        <v>724578367.89710498</v>
      </c>
      <c r="D281" s="214">
        <v>677119146.73144305</v>
      </c>
      <c r="E281" s="214">
        <v>47459221.165661931</v>
      </c>
      <c r="F281" s="191">
        <v>437886769.79771399</v>
      </c>
      <c r="G281" s="191">
        <v>347934342.859016</v>
      </c>
      <c r="H281" s="191">
        <v>89952426.938697994</v>
      </c>
      <c r="I281" s="214">
        <v>0</v>
      </c>
      <c r="J281" s="214">
        <v>0</v>
      </c>
      <c r="K281" s="214">
        <v>0</v>
      </c>
      <c r="L281" s="215">
        <v>0</v>
      </c>
      <c r="M281" s="215">
        <v>0</v>
      </c>
      <c r="N281" s="215">
        <v>0</v>
      </c>
      <c r="O281" s="193">
        <v>0</v>
      </c>
      <c r="P281" s="193">
        <v>0</v>
      </c>
      <c r="Q281" s="193">
        <v>0</v>
      </c>
      <c r="R281" s="216">
        <v>0</v>
      </c>
      <c r="S281" s="216">
        <v>0</v>
      </c>
      <c r="T281" s="216">
        <v>0</v>
      </c>
      <c r="U281" s="217">
        <v>0</v>
      </c>
      <c r="V281" s="217">
        <v>0</v>
      </c>
      <c r="W281" s="217">
        <v>0</v>
      </c>
      <c r="X281" s="214">
        <v>0</v>
      </c>
      <c r="Y281" s="214">
        <v>0</v>
      </c>
      <c r="Z281" s="214">
        <v>0</v>
      </c>
      <c r="AA281" s="218">
        <v>0</v>
      </c>
      <c r="AB281" s="218">
        <v>0</v>
      </c>
      <c r="AC281" s="218">
        <v>0</v>
      </c>
      <c r="AD281" s="193">
        <v>0</v>
      </c>
      <c r="AE281" s="193">
        <v>0</v>
      </c>
      <c r="AF281" s="193">
        <v>0</v>
      </c>
      <c r="AG281" s="214">
        <v>0</v>
      </c>
      <c r="AH281" s="214">
        <v>0</v>
      </c>
      <c r="AI281" s="214">
        <v>0</v>
      </c>
      <c r="AJ281" s="191">
        <v>0</v>
      </c>
      <c r="AK281" s="191">
        <v>0</v>
      </c>
      <c r="AL281" s="191">
        <v>0</v>
      </c>
      <c r="AM281" s="215">
        <v>0</v>
      </c>
      <c r="AN281" s="215">
        <v>0</v>
      </c>
      <c r="AO281" s="215">
        <v>0</v>
      </c>
      <c r="AP281" s="193">
        <v>0</v>
      </c>
      <c r="AQ281" s="193">
        <v>0</v>
      </c>
      <c r="AR281" s="193">
        <v>0</v>
      </c>
      <c r="AS281" s="216">
        <v>0</v>
      </c>
      <c r="AT281" s="216">
        <v>0</v>
      </c>
      <c r="AU281" s="216">
        <v>0</v>
      </c>
      <c r="AV281" s="217">
        <v>0</v>
      </c>
      <c r="AW281" s="217">
        <v>0</v>
      </c>
      <c r="AX281" s="217">
        <v>0</v>
      </c>
      <c r="AY281" s="214">
        <v>0</v>
      </c>
      <c r="AZ281" s="214">
        <v>0</v>
      </c>
      <c r="BA281" s="214">
        <v>0</v>
      </c>
      <c r="BB281" s="218">
        <v>0</v>
      </c>
      <c r="BC281" s="218">
        <v>0</v>
      </c>
      <c r="BD281" s="218">
        <v>0</v>
      </c>
      <c r="BE281" s="214">
        <v>0</v>
      </c>
      <c r="BF281" s="214">
        <v>0</v>
      </c>
      <c r="BG281" s="214">
        <v>0</v>
      </c>
      <c r="BH281" s="191">
        <v>0</v>
      </c>
      <c r="BI281" s="191">
        <v>0</v>
      </c>
      <c r="BJ281" s="191">
        <v>0</v>
      </c>
      <c r="BK281" s="215">
        <v>0</v>
      </c>
      <c r="BL281" s="215">
        <v>0</v>
      </c>
      <c r="BM281" s="215">
        <v>0</v>
      </c>
      <c r="BN281" s="193">
        <v>0</v>
      </c>
      <c r="BO281" s="193">
        <v>0</v>
      </c>
      <c r="BP281" s="193">
        <v>0</v>
      </c>
      <c r="BQ281" s="219">
        <v>1162465137.694819</v>
      </c>
      <c r="BR281" s="219">
        <v>1025053489.5904591</v>
      </c>
      <c r="BS281" s="219">
        <v>137411648.10435992</v>
      </c>
      <c r="BT281" s="216">
        <v>23002162.8200396</v>
      </c>
      <c r="BU281" s="216">
        <v>20992266.966143999</v>
      </c>
      <c r="BV281" s="216">
        <v>2009895.8538956009</v>
      </c>
      <c r="BW281" s="217">
        <v>9565531.6450352203</v>
      </c>
      <c r="BX281" s="217">
        <v>8884980.63033434</v>
      </c>
      <c r="BY281" s="217">
        <v>680551.01470088027</v>
      </c>
      <c r="BZ281" s="214">
        <v>0</v>
      </c>
      <c r="CA281" s="214">
        <v>0</v>
      </c>
      <c r="CB281" s="214">
        <v>0</v>
      </c>
      <c r="CC281" s="214">
        <v>62015116.121147901</v>
      </c>
      <c r="CD281" s="214">
        <v>39320456.281595901</v>
      </c>
      <c r="CE281" s="214">
        <v>22694659.839552</v>
      </c>
      <c r="CF281" s="214">
        <v>11501081.4100198</v>
      </c>
      <c r="CG281" s="214">
        <v>10496133.483072</v>
      </c>
      <c r="CH281" s="214">
        <v>1004947.9269478004</v>
      </c>
      <c r="CI281" s="219">
        <v>1268549029.6910615</v>
      </c>
      <c r="CJ281" s="219">
        <v>1104747326.9516053</v>
      </c>
      <c r="CK281" s="219">
        <v>163801702.73945621</v>
      </c>
      <c r="CM281" s="221">
        <v>0</v>
      </c>
      <c r="CP281" s="219">
        <v>0</v>
      </c>
      <c r="CQ281" s="219">
        <v>0</v>
      </c>
      <c r="CR281" s="219">
        <v>0</v>
      </c>
      <c r="CT281" s="219">
        <v>1162465137.694819</v>
      </c>
      <c r="CU281" s="219">
        <v>1025053489.5904591</v>
      </c>
      <c r="CV281" s="219">
        <v>137411648.10435992</v>
      </c>
      <c r="CX281" s="221">
        <v>1448220843.0599999</v>
      </c>
      <c r="CY281" s="33">
        <v>0</v>
      </c>
      <c r="CZ281" s="33">
        <v>0</v>
      </c>
      <c r="DA281" s="33">
        <v>0</v>
      </c>
      <c r="DB281" s="33">
        <v>0</v>
      </c>
      <c r="DC281" s="33">
        <v>0</v>
      </c>
      <c r="DD281" s="33">
        <v>0</v>
      </c>
      <c r="DE281" s="33">
        <v>0</v>
      </c>
    </row>
    <row r="282" spans="1:109" x14ac:dyDescent="0.35">
      <c r="A282">
        <v>2047</v>
      </c>
      <c r="B282" s="1">
        <v>53723</v>
      </c>
      <c r="C282" s="213">
        <v>726381645.68905699</v>
      </c>
      <c r="D282" s="214">
        <v>681051552.28904998</v>
      </c>
      <c r="E282" s="214">
        <v>45330093.40000701</v>
      </c>
      <c r="F282" s="191">
        <v>438987505.06507099</v>
      </c>
      <c r="G282" s="191">
        <v>349975163.96688199</v>
      </c>
      <c r="H282" s="191">
        <v>89012341.098188996</v>
      </c>
      <c r="I282" s="214">
        <v>0</v>
      </c>
      <c r="J282" s="214">
        <v>0</v>
      </c>
      <c r="K282" s="214">
        <v>0</v>
      </c>
      <c r="L282" s="215">
        <v>0</v>
      </c>
      <c r="M282" s="215">
        <v>0</v>
      </c>
      <c r="N282" s="215">
        <v>0</v>
      </c>
      <c r="O282" s="193">
        <v>0</v>
      </c>
      <c r="P282" s="193">
        <v>0</v>
      </c>
      <c r="Q282" s="193">
        <v>0</v>
      </c>
      <c r="R282" s="216">
        <v>0</v>
      </c>
      <c r="S282" s="216">
        <v>0</v>
      </c>
      <c r="T282" s="216">
        <v>0</v>
      </c>
      <c r="U282" s="217">
        <v>0</v>
      </c>
      <c r="V282" s="217">
        <v>0</v>
      </c>
      <c r="W282" s="217">
        <v>0</v>
      </c>
      <c r="X282" s="214">
        <v>0</v>
      </c>
      <c r="Y282" s="214">
        <v>0</v>
      </c>
      <c r="Z282" s="214">
        <v>0</v>
      </c>
      <c r="AA282" s="218">
        <v>0</v>
      </c>
      <c r="AB282" s="218">
        <v>0</v>
      </c>
      <c r="AC282" s="218">
        <v>0</v>
      </c>
      <c r="AD282" s="193">
        <v>0</v>
      </c>
      <c r="AE282" s="193">
        <v>0</v>
      </c>
      <c r="AF282" s="193">
        <v>0</v>
      </c>
      <c r="AG282" s="214">
        <v>0</v>
      </c>
      <c r="AH282" s="214">
        <v>0</v>
      </c>
      <c r="AI282" s="214">
        <v>0</v>
      </c>
      <c r="AJ282" s="191">
        <v>0</v>
      </c>
      <c r="AK282" s="191">
        <v>0</v>
      </c>
      <c r="AL282" s="191">
        <v>0</v>
      </c>
      <c r="AM282" s="215">
        <v>0</v>
      </c>
      <c r="AN282" s="215">
        <v>0</v>
      </c>
      <c r="AO282" s="215">
        <v>0</v>
      </c>
      <c r="AP282" s="193">
        <v>0</v>
      </c>
      <c r="AQ282" s="193">
        <v>0</v>
      </c>
      <c r="AR282" s="193">
        <v>0</v>
      </c>
      <c r="AS282" s="216">
        <v>0</v>
      </c>
      <c r="AT282" s="216">
        <v>0</v>
      </c>
      <c r="AU282" s="216">
        <v>0</v>
      </c>
      <c r="AV282" s="217">
        <v>0</v>
      </c>
      <c r="AW282" s="217">
        <v>0</v>
      </c>
      <c r="AX282" s="217">
        <v>0</v>
      </c>
      <c r="AY282" s="214">
        <v>0</v>
      </c>
      <c r="AZ282" s="214">
        <v>0</v>
      </c>
      <c r="BA282" s="214">
        <v>0</v>
      </c>
      <c r="BB282" s="218">
        <v>0</v>
      </c>
      <c r="BC282" s="218">
        <v>0</v>
      </c>
      <c r="BD282" s="218">
        <v>0</v>
      </c>
      <c r="BE282" s="214">
        <v>0</v>
      </c>
      <c r="BF282" s="214">
        <v>0</v>
      </c>
      <c r="BG282" s="214">
        <v>0</v>
      </c>
      <c r="BH282" s="191">
        <v>0</v>
      </c>
      <c r="BI282" s="191">
        <v>0</v>
      </c>
      <c r="BJ282" s="191">
        <v>0</v>
      </c>
      <c r="BK282" s="215">
        <v>0</v>
      </c>
      <c r="BL282" s="215">
        <v>0</v>
      </c>
      <c r="BM282" s="215">
        <v>0</v>
      </c>
      <c r="BN282" s="193">
        <v>0</v>
      </c>
      <c r="BO282" s="193">
        <v>0</v>
      </c>
      <c r="BP282" s="193">
        <v>0</v>
      </c>
      <c r="BQ282" s="219">
        <v>1165369150.754128</v>
      </c>
      <c r="BR282" s="219">
        <v>1031026716.255932</v>
      </c>
      <c r="BS282" s="219">
        <v>134342434.49819601</v>
      </c>
      <c r="BT282" s="216">
        <v>0</v>
      </c>
      <c r="BU282" s="216">
        <v>0</v>
      </c>
      <c r="BV282" s="216">
        <v>0</v>
      </c>
      <c r="BW282" s="217">
        <v>0</v>
      </c>
      <c r="BX282" s="217">
        <v>0</v>
      </c>
      <c r="BY282" s="217">
        <v>0</v>
      </c>
      <c r="BZ282" s="214">
        <v>0</v>
      </c>
      <c r="CA282" s="214">
        <v>0</v>
      </c>
      <c r="CB282" s="214">
        <v>0</v>
      </c>
      <c r="CC282" s="214">
        <v>0</v>
      </c>
      <c r="CD282" s="214">
        <v>0</v>
      </c>
      <c r="CE282" s="214">
        <v>0</v>
      </c>
      <c r="CF282" s="214">
        <v>0</v>
      </c>
      <c r="CG282" s="214">
        <v>0</v>
      </c>
      <c r="CH282" s="214">
        <v>0</v>
      </c>
      <c r="CI282" s="219">
        <v>1165369150.754128</v>
      </c>
      <c r="CJ282" s="219">
        <v>1031026716.255932</v>
      </c>
      <c r="CK282" s="219">
        <v>134342434.49819601</v>
      </c>
      <c r="CM282" s="221">
        <v>0</v>
      </c>
      <c r="CP282" s="219">
        <v>0</v>
      </c>
      <c r="CQ282" s="219">
        <v>0</v>
      </c>
      <c r="CR282" s="219">
        <v>0</v>
      </c>
      <c r="CT282" s="219">
        <v>1165369150.754128</v>
      </c>
      <c r="CU282" s="219">
        <v>1031026716.255932</v>
      </c>
      <c r="CV282" s="219">
        <v>134342434.49819601</v>
      </c>
      <c r="CX282" s="221">
        <v>1370292846.5999999</v>
      </c>
      <c r="CY282" s="33">
        <v>0</v>
      </c>
      <c r="CZ282" s="33">
        <v>0</v>
      </c>
      <c r="DA282" s="33">
        <v>0</v>
      </c>
      <c r="DB282" s="33">
        <v>0</v>
      </c>
      <c r="DC282" s="33">
        <v>0</v>
      </c>
      <c r="DD282" s="33">
        <v>0</v>
      </c>
      <c r="DE282" s="33">
        <v>0</v>
      </c>
    </row>
    <row r="283" spans="1:109" x14ac:dyDescent="0.35">
      <c r="A283">
        <v>2047</v>
      </c>
      <c r="B283" s="1">
        <v>53751</v>
      </c>
      <c r="C283" s="213">
        <v>728418538.57272601</v>
      </c>
      <c r="D283" s="214">
        <v>685006795.50178099</v>
      </c>
      <c r="E283" s="214">
        <v>43411743.070945024</v>
      </c>
      <c r="F283" s="191">
        <v>440042419.624457</v>
      </c>
      <c r="G283" s="191">
        <v>351979293.82985598</v>
      </c>
      <c r="H283" s="191">
        <v>88063125.794601023</v>
      </c>
      <c r="I283" s="214">
        <v>0</v>
      </c>
      <c r="J283" s="214">
        <v>0</v>
      </c>
      <c r="K283" s="214">
        <v>0</v>
      </c>
      <c r="L283" s="215">
        <v>0</v>
      </c>
      <c r="M283" s="215">
        <v>0</v>
      </c>
      <c r="N283" s="215">
        <v>0</v>
      </c>
      <c r="O283" s="193">
        <v>0</v>
      </c>
      <c r="P283" s="193">
        <v>0</v>
      </c>
      <c r="Q283" s="193">
        <v>0</v>
      </c>
      <c r="R283" s="216">
        <v>0</v>
      </c>
      <c r="S283" s="216">
        <v>0</v>
      </c>
      <c r="T283" s="216">
        <v>0</v>
      </c>
      <c r="U283" s="217">
        <v>0</v>
      </c>
      <c r="V283" s="217">
        <v>0</v>
      </c>
      <c r="W283" s="217">
        <v>0</v>
      </c>
      <c r="X283" s="214">
        <v>0</v>
      </c>
      <c r="Y283" s="214">
        <v>0</v>
      </c>
      <c r="Z283" s="214">
        <v>0</v>
      </c>
      <c r="AA283" s="218">
        <v>0</v>
      </c>
      <c r="AB283" s="218">
        <v>0</v>
      </c>
      <c r="AC283" s="218">
        <v>0</v>
      </c>
      <c r="AD283" s="193">
        <v>0</v>
      </c>
      <c r="AE283" s="193">
        <v>0</v>
      </c>
      <c r="AF283" s="193">
        <v>0</v>
      </c>
      <c r="AG283" s="214">
        <v>0</v>
      </c>
      <c r="AH283" s="214">
        <v>0</v>
      </c>
      <c r="AI283" s="214">
        <v>0</v>
      </c>
      <c r="AJ283" s="191">
        <v>0</v>
      </c>
      <c r="AK283" s="191">
        <v>0</v>
      </c>
      <c r="AL283" s="191">
        <v>0</v>
      </c>
      <c r="AM283" s="215">
        <v>0</v>
      </c>
      <c r="AN283" s="215">
        <v>0</v>
      </c>
      <c r="AO283" s="215">
        <v>0</v>
      </c>
      <c r="AP283" s="193">
        <v>0</v>
      </c>
      <c r="AQ283" s="193">
        <v>0</v>
      </c>
      <c r="AR283" s="193">
        <v>0</v>
      </c>
      <c r="AS283" s="216">
        <v>0</v>
      </c>
      <c r="AT283" s="216">
        <v>0</v>
      </c>
      <c r="AU283" s="216">
        <v>0</v>
      </c>
      <c r="AV283" s="217">
        <v>0</v>
      </c>
      <c r="AW283" s="217">
        <v>0</v>
      </c>
      <c r="AX283" s="217">
        <v>0</v>
      </c>
      <c r="AY283" s="214">
        <v>0</v>
      </c>
      <c r="AZ283" s="214">
        <v>0</v>
      </c>
      <c r="BA283" s="214">
        <v>0</v>
      </c>
      <c r="BB283" s="218">
        <v>0</v>
      </c>
      <c r="BC283" s="218">
        <v>0</v>
      </c>
      <c r="BD283" s="218">
        <v>0</v>
      </c>
      <c r="BE283" s="214">
        <v>0</v>
      </c>
      <c r="BF283" s="214">
        <v>0</v>
      </c>
      <c r="BG283" s="214">
        <v>0</v>
      </c>
      <c r="BH283" s="191">
        <v>0</v>
      </c>
      <c r="BI283" s="191">
        <v>0</v>
      </c>
      <c r="BJ283" s="191">
        <v>0</v>
      </c>
      <c r="BK283" s="215">
        <v>0</v>
      </c>
      <c r="BL283" s="215">
        <v>0</v>
      </c>
      <c r="BM283" s="215">
        <v>0</v>
      </c>
      <c r="BN283" s="193">
        <v>82870640.745928198</v>
      </c>
      <c r="BO283" s="193">
        <v>78415175.4278889</v>
      </c>
      <c r="BP283" s="193">
        <v>4455465.3180392981</v>
      </c>
      <c r="BQ283" s="219">
        <v>1251331598.9431114</v>
      </c>
      <c r="BR283" s="219">
        <v>1115401264.7595258</v>
      </c>
      <c r="BS283" s="219">
        <v>135930334.18358535</v>
      </c>
      <c r="BT283" s="216">
        <v>0</v>
      </c>
      <c r="BU283" s="216">
        <v>0</v>
      </c>
      <c r="BV283" s="216">
        <v>0</v>
      </c>
      <c r="BW283" s="217">
        <v>0</v>
      </c>
      <c r="BX283" s="217">
        <v>0</v>
      </c>
      <c r="BY283" s="217">
        <v>0</v>
      </c>
      <c r="BZ283" s="214">
        <v>0</v>
      </c>
      <c r="CA283" s="214">
        <v>0</v>
      </c>
      <c r="CB283" s="214">
        <v>0</v>
      </c>
      <c r="CC283" s="214">
        <v>0</v>
      </c>
      <c r="CD283" s="214">
        <v>0</v>
      </c>
      <c r="CE283" s="214">
        <v>0</v>
      </c>
      <c r="CF283" s="214">
        <v>0</v>
      </c>
      <c r="CG283" s="214">
        <v>0</v>
      </c>
      <c r="CH283" s="214">
        <v>0</v>
      </c>
      <c r="CI283" s="219">
        <v>1251331598.9431114</v>
      </c>
      <c r="CJ283" s="219">
        <v>1115401264.7595258</v>
      </c>
      <c r="CK283" s="219">
        <v>135930334.18358535</v>
      </c>
      <c r="CM283" s="221">
        <v>0</v>
      </c>
      <c r="CP283" s="219">
        <v>0</v>
      </c>
      <c r="CQ283" s="219">
        <v>0</v>
      </c>
      <c r="CR283" s="219">
        <v>0</v>
      </c>
      <c r="CT283" s="219">
        <v>1251331598.9431114</v>
      </c>
      <c r="CU283" s="219">
        <v>1115401264.7595258</v>
      </c>
      <c r="CV283" s="219">
        <v>135930334.18358535</v>
      </c>
      <c r="CX283" s="221">
        <v>1371963668.54</v>
      </c>
      <c r="CY283" s="33">
        <v>0</v>
      </c>
      <c r="CZ283" s="33">
        <v>0</v>
      </c>
      <c r="DA283" s="33">
        <v>0</v>
      </c>
      <c r="DB283" s="33">
        <v>0</v>
      </c>
      <c r="DC283" s="33">
        <v>0</v>
      </c>
      <c r="DD283" s="33">
        <v>0</v>
      </c>
      <c r="DE283" s="33">
        <v>0</v>
      </c>
    </row>
    <row r="284" spans="1:109" x14ac:dyDescent="0.35">
      <c r="A284">
        <v>2047</v>
      </c>
      <c r="B284" s="1">
        <v>53782</v>
      </c>
      <c r="C284" s="213">
        <v>730001870.22430003</v>
      </c>
      <c r="D284" s="214">
        <v>688985009.00034702</v>
      </c>
      <c r="E284" s="214">
        <v>41016861.223953009</v>
      </c>
      <c r="F284" s="191">
        <v>441099391.14396101</v>
      </c>
      <c r="G284" s="191">
        <v>353994509.91864502</v>
      </c>
      <c r="H284" s="191">
        <v>87104881.225315988</v>
      </c>
      <c r="I284" s="214">
        <v>0</v>
      </c>
      <c r="J284" s="214">
        <v>0</v>
      </c>
      <c r="K284" s="214">
        <v>0</v>
      </c>
      <c r="L284" s="215">
        <v>0</v>
      </c>
      <c r="M284" s="215">
        <v>0</v>
      </c>
      <c r="N284" s="215">
        <v>0</v>
      </c>
      <c r="O284" s="193">
        <v>0</v>
      </c>
      <c r="P284" s="193">
        <v>0</v>
      </c>
      <c r="Q284" s="193">
        <v>0</v>
      </c>
      <c r="R284" s="216">
        <v>0</v>
      </c>
      <c r="S284" s="216">
        <v>0</v>
      </c>
      <c r="T284" s="216">
        <v>0</v>
      </c>
      <c r="U284" s="217">
        <v>0</v>
      </c>
      <c r="V284" s="217">
        <v>0</v>
      </c>
      <c r="W284" s="217">
        <v>0</v>
      </c>
      <c r="X284" s="214">
        <v>0</v>
      </c>
      <c r="Y284" s="214">
        <v>0</v>
      </c>
      <c r="Z284" s="214">
        <v>0</v>
      </c>
      <c r="AA284" s="218">
        <v>0</v>
      </c>
      <c r="AB284" s="218">
        <v>0</v>
      </c>
      <c r="AC284" s="218">
        <v>0</v>
      </c>
      <c r="AD284" s="193">
        <v>0</v>
      </c>
      <c r="AE284" s="193">
        <v>0</v>
      </c>
      <c r="AF284" s="193">
        <v>0</v>
      </c>
      <c r="AG284" s="214">
        <v>0</v>
      </c>
      <c r="AH284" s="214">
        <v>0</v>
      </c>
      <c r="AI284" s="214">
        <v>0</v>
      </c>
      <c r="AJ284" s="191">
        <v>0</v>
      </c>
      <c r="AK284" s="191">
        <v>0</v>
      </c>
      <c r="AL284" s="191">
        <v>0</v>
      </c>
      <c r="AM284" s="215">
        <v>0</v>
      </c>
      <c r="AN284" s="215">
        <v>0</v>
      </c>
      <c r="AO284" s="215">
        <v>0</v>
      </c>
      <c r="AP284" s="193">
        <v>0</v>
      </c>
      <c r="AQ284" s="193">
        <v>0</v>
      </c>
      <c r="AR284" s="193">
        <v>0</v>
      </c>
      <c r="AS284" s="216">
        <v>0</v>
      </c>
      <c r="AT284" s="216">
        <v>0</v>
      </c>
      <c r="AU284" s="216">
        <v>0</v>
      </c>
      <c r="AV284" s="217">
        <v>0</v>
      </c>
      <c r="AW284" s="217">
        <v>0</v>
      </c>
      <c r="AX284" s="217">
        <v>0</v>
      </c>
      <c r="AY284" s="214">
        <v>0</v>
      </c>
      <c r="AZ284" s="214">
        <v>0</v>
      </c>
      <c r="BA284" s="214">
        <v>0</v>
      </c>
      <c r="BB284" s="218">
        <v>0</v>
      </c>
      <c r="BC284" s="218">
        <v>0</v>
      </c>
      <c r="BD284" s="218">
        <v>0</v>
      </c>
      <c r="BE284" s="214">
        <v>0</v>
      </c>
      <c r="BF284" s="214">
        <v>0</v>
      </c>
      <c r="BG284" s="214">
        <v>0</v>
      </c>
      <c r="BH284" s="191">
        <v>0</v>
      </c>
      <c r="BI284" s="191">
        <v>0</v>
      </c>
      <c r="BJ284" s="191">
        <v>0</v>
      </c>
      <c r="BK284" s="215">
        <v>0</v>
      </c>
      <c r="BL284" s="215">
        <v>0</v>
      </c>
      <c r="BM284" s="215">
        <v>0</v>
      </c>
      <c r="BN284" s="193">
        <v>0</v>
      </c>
      <c r="BO284" s="193">
        <v>0</v>
      </c>
      <c r="BP284" s="193">
        <v>0</v>
      </c>
      <c r="BQ284" s="219">
        <v>1171101261.3682611</v>
      </c>
      <c r="BR284" s="219">
        <v>1042979518.918992</v>
      </c>
      <c r="BS284" s="219">
        <v>128121742.449269</v>
      </c>
      <c r="BT284" s="216">
        <v>0</v>
      </c>
      <c r="BU284" s="216">
        <v>0</v>
      </c>
      <c r="BV284" s="216">
        <v>0</v>
      </c>
      <c r="BW284" s="217">
        <v>0</v>
      </c>
      <c r="BX284" s="217">
        <v>0</v>
      </c>
      <c r="BY284" s="217">
        <v>0</v>
      </c>
      <c r="BZ284" s="214">
        <v>0</v>
      </c>
      <c r="CA284" s="214">
        <v>0</v>
      </c>
      <c r="CB284" s="214">
        <v>0</v>
      </c>
      <c r="CC284" s="214">
        <v>0</v>
      </c>
      <c r="CD284" s="214">
        <v>0</v>
      </c>
      <c r="CE284" s="214">
        <v>0</v>
      </c>
      <c r="CF284" s="214">
        <v>0</v>
      </c>
      <c r="CG284" s="214">
        <v>0</v>
      </c>
      <c r="CH284" s="214">
        <v>0</v>
      </c>
      <c r="CI284" s="219">
        <v>1171101261.3682611</v>
      </c>
      <c r="CJ284" s="219">
        <v>1042979518.918992</v>
      </c>
      <c r="CK284" s="219">
        <v>128121742.449269</v>
      </c>
      <c r="CM284" s="221">
        <v>0</v>
      </c>
      <c r="CP284" s="219">
        <v>0</v>
      </c>
      <c r="CQ284" s="219">
        <v>0</v>
      </c>
      <c r="CR284" s="219">
        <v>0</v>
      </c>
      <c r="CT284" s="219">
        <v>1171101261.3682611</v>
      </c>
      <c r="CU284" s="219">
        <v>1042979518.918992</v>
      </c>
      <c r="CV284" s="219">
        <v>128121742.449269</v>
      </c>
      <c r="CX284" s="221">
        <v>1295221352.3199999</v>
      </c>
      <c r="CY284" s="33">
        <v>0</v>
      </c>
      <c r="CZ284" s="33">
        <v>0</v>
      </c>
      <c r="DA284" s="33">
        <v>0</v>
      </c>
      <c r="DB284" s="33">
        <v>0</v>
      </c>
      <c r="DC284" s="33">
        <v>0</v>
      </c>
      <c r="DD284" s="33">
        <v>0</v>
      </c>
      <c r="DE284" s="33">
        <v>0</v>
      </c>
    </row>
    <row r="285" spans="1:109" x14ac:dyDescent="0.35">
      <c r="A285">
        <v>2047</v>
      </c>
      <c r="B285" s="1">
        <v>53812</v>
      </c>
      <c r="C285" s="213">
        <v>732068943.44690096</v>
      </c>
      <c r="D285" s="214">
        <v>692986326.18598795</v>
      </c>
      <c r="E285" s="214">
        <v>39082617.260913014</v>
      </c>
      <c r="F285" s="191">
        <v>442306072.86489499</v>
      </c>
      <c r="G285" s="191">
        <v>356168524.67957097</v>
      </c>
      <c r="H285" s="191">
        <v>86137548.185324013</v>
      </c>
      <c r="I285" s="214">
        <v>0</v>
      </c>
      <c r="J285" s="214">
        <v>0</v>
      </c>
      <c r="K285" s="214">
        <v>0</v>
      </c>
      <c r="L285" s="215">
        <v>0</v>
      </c>
      <c r="M285" s="215">
        <v>0</v>
      </c>
      <c r="N285" s="215">
        <v>0</v>
      </c>
      <c r="O285" s="193">
        <v>0</v>
      </c>
      <c r="P285" s="193">
        <v>0</v>
      </c>
      <c r="Q285" s="193">
        <v>0</v>
      </c>
      <c r="R285" s="216">
        <v>0</v>
      </c>
      <c r="S285" s="216">
        <v>0</v>
      </c>
      <c r="T285" s="216">
        <v>0</v>
      </c>
      <c r="U285" s="217">
        <v>0</v>
      </c>
      <c r="V285" s="217">
        <v>0</v>
      </c>
      <c r="W285" s="217">
        <v>0</v>
      </c>
      <c r="X285" s="214">
        <v>0</v>
      </c>
      <c r="Y285" s="214">
        <v>0</v>
      </c>
      <c r="Z285" s="214">
        <v>0</v>
      </c>
      <c r="AA285" s="218">
        <v>0</v>
      </c>
      <c r="AB285" s="218">
        <v>0</v>
      </c>
      <c r="AC285" s="218">
        <v>0</v>
      </c>
      <c r="AD285" s="193">
        <v>0</v>
      </c>
      <c r="AE285" s="193">
        <v>0</v>
      </c>
      <c r="AF285" s="193">
        <v>0</v>
      </c>
      <c r="AG285" s="214">
        <v>0</v>
      </c>
      <c r="AH285" s="214">
        <v>0</v>
      </c>
      <c r="AI285" s="214">
        <v>0</v>
      </c>
      <c r="AJ285" s="191">
        <v>0</v>
      </c>
      <c r="AK285" s="191">
        <v>0</v>
      </c>
      <c r="AL285" s="191">
        <v>0</v>
      </c>
      <c r="AM285" s="215">
        <v>0</v>
      </c>
      <c r="AN285" s="215">
        <v>0</v>
      </c>
      <c r="AO285" s="215">
        <v>0</v>
      </c>
      <c r="AP285" s="193">
        <v>0</v>
      </c>
      <c r="AQ285" s="193">
        <v>0</v>
      </c>
      <c r="AR285" s="193">
        <v>0</v>
      </c>
      <c r="AS285" s="216">
        <v>0</v>
      </c>
      <c r="AT285" s="216">
        <v>0</v>
      </c>
      <c r="AU285" s="216">
        <v>0</v>
      </c>
      <c r="AV285" s="217">
        <v>0</v>
      </c>
      <c r="AW285" s="217">
        <v>0</v>
      </c>
      <c r="AX285" s="217">
        <v>0</v>
      </c>
      <c r="AY285" s="214">
        <v>0</v>
      </c>
      <c r="AZ285" s="214">
        <v>0</v>
      </c>
      <c r="BA285" s="214">
        <v>0</v>
      </c>
      <c r="BB285" s="218">
        <v>0</v>
      </c>
      <c r="BC285" s="218">
        <v>0</v>
      </c>
      <c r="BD285" s="218">
        <v>0</v>
      </c>
      <c r="BE285" s="214">
        <v>0</v>
      </c>
      <c r="BF285" s="214">
        <v>0</v>
      </c>
      <c r="BG285" s="214">
        <v>0</v>
      </c>
      <c r="BH285" s="191">
        <v>0</v>
      </c>
      <c r="BI285" s="191">
        <v>0</v>
      </c>
      <c r="BJ285" s="191">
        <v>0</v>
      </c>
      <c r="BK285" s="215">
        <v>0</v>
      </c>
      <c r="BL285" s="215">
        <v>0</v>
      </c>
      <c r="BM285" s="215">
        <v>0</v>
      </c>
      <c r="BN285" s="193">
        <v>0</v>
      </c>
      <c r="BO285" s="193">
        <v>0</v>
      </c>
      <c r="BP285" s="193">
        <v>0</v>
      </c>
      <c r="BQ285" s="219">
        <v>1174375016.3117959</v>
      </c>
      <c r="BR285" s="219">
        <v>1049154850.8655589</v>
      </c>
      <c r="BS285" s="219">
        <v>125220165.44623703</v>
      </c>
      <c r="BT285" s="216">
        <v>0</v>
      </c>
      <c r="BU285" s="216">
        <v>0</v>
      </c>
      <c r="BV285" s="216">
        <v>0</v>
      </c>
      <c r="BW285" s="217">
        <v>0</v>
      </c>
      <c r="BX285" s="217">
        <v>0</v>
      </c>
      <c r="BY285" s="217">
        <v>0</v>
      </c>
      <c r="BZ285" s="214">
        <v>0</v>
      </c>
      <c r="CA285" s="214">
        <v>0</v>
      </c>
      <c r="CB285" s="214">
        <v>0</v>
      </c>
      <c r="CC285" s="214">
        <v>0</v>
      </c>
      <c r="CD285" s="214">
        <v>0</v>
      </c>
      <c r="CE285" s="214">
        <v>0</v>
      </c>
      <c r="CF285" s="214">
        <v>0</v>
      </c>
      <c r="CG285" s="214">
        <v>0</v>
      </c>
      <c r="CH285" s="214">
        <v>0</v>
      </c>
      <c r="CI285" s="219">
        <v>1174375016.3117959</v>
      </c>
      <c r="CJ285" s="219">
        <v>1049154850.8655589</v>
      </c>
      <c r="CK285" s="219">
        <v>125220165.44623703</v>
      </c>
      <c r="CM285" s="221">
        <v>0</v>
      </c>
      <c r="CP285" s="219">
        <v>0</v>
      </c>
      <c r="CQ285" s="219">
        <v>0</v>
      </c>
      <c r="CR285" s="219">
        <v>0</v>
      </c>
      <c r="CT285" s="219">
        <v>1174375016.3117959</v>
      </c>
      <c r="CU285" s="219">
        <v>1049154850.8655589</v>
      </c>
      <c r="CV285" s="219">
        <v>125220165.44623703</v>
      </c>
      <c r="CX285" s="221">
        <v>1296800638.28</v>
      </c>
      <c r="CY285" s="33">
        <v>0</v>
      </c>
      <c r="CZ285" s="33">
        <v>0</v>
      </c>
      <c r="DA285" s="33">
        <v>0</v>
      </c>
      <c r="DB285" s="33">
        <v>0</v>
      </c>
      <c r="DC285" s="33">
        <v>0</v>
      </c>
      <c r="DD285" s="33">
        <v>0</v>
      </c>
      <c r="DE285" s="33">
        <v>0</v>
      </c>
    </row>
    <row r="286" spans="1:109" x14ac:dyDescent="0.35">
      <c r="A286">
        <v>2047</v>
      </c>
      <c r="B286" s="1">
        <v>53843</v>
      </c>
      <c r="C286" s="213">
        <v>733640400.70164001</v>
      </c>
      <c r="D286" s="214">
        <v>697010881.23444402</v>
      </c>
      <c r="E286" s="214">
        <v>36629519.467195988</v>
      </c>
      <c r="F286" s="191">
        <v>443370230.89391702</v>
      </c>
      <c r="G286" s="191">
        <v>358209657.15781403</v>
      </c>
      <c r="H286" s="191">
        <v>85160573.736102998</v>
      </c>
      <c r="I286" s="214">
        <v>0</v>
      </c>
      <c r="J286" s="214">
        <v>0</v>
      </c>
      <c r="K286" s="214">
        <v>0</v>
      </c>
      <c r="L286" s="215">
        <v>0</v>
      </c>
      <c r="M286" s="215">
        <v>0</v>
      </c>
      <c r="N286" s="215">
        <v>0</v>
      </c>
      <c r="O286" s="193">
        <v>0</v>
      </c>
      <c r="P286" s="193">
        <v>0</v>
      </c>
      <c r="Q286" s="193">
        <v>0</v>
      </c>
      <c r="R286" s="216">
        <v>0</v>
      </c>
      <c r="S286" s="216">
        <v>0</v>
      </c>
      <c r="T286" s="216">
        <v>0</v>
      </c>
      <c r="U286" s="217">
        <v>0</v>
      </c>
      <c r="V286" s="217">
        <v>0</v>
      </c>
      <c r="W286" s="217">
        <v>0</v>
      </c>
      <c r="X286" s="214">
        <v>0</v>
      </c>
      <c r="Y286" s="214">
        <v>0</v>
      </c>
      <c r="Z286" s="214">
        <v>0</v>
      </c>
      <c r="AA286" s="218">
        <v>0</v>
      </c>
      <c r="AB286" s="218">
        <v>0</v>
      </c>
      <c r="AC286" s="218">
        <v>0</v>
      </c>
      <c r="AD286" s="193">
        <v>0</v>
      </c>
      <c r="AE286" s="193">
        <v>0</v>
      </c>
      <c r="AF286" s="193">
        <v>0</v>
      </c>
      <c r="AG286" s="214">
        <v>0</v>
      </c>
      <c r="AH286" s="214">
        <v>0</v>
      </c>
      <c r="AI286" s="214">
        <v>0</v>
      </c>
      <c r="AJ286" s="191">
        <v>0</v>
      </c>
      <c r="AK286" s="191">
        <v>0</v>
      </c>
      <c r="AL286" s="191">
        <v>0</v>
      </c>
      <c r="AM286" s="215">
        <v>0</v>
      </c>
      <c r="AN286" s="215">
        <v>0</v>
      </c>
      <c r="AO286" s="215">
        <v>0</v>
      </c>
      <c r="AP286" s="193">
        <v>0</v>
      </c>
      <c r="AQ286" s="193">
        <v>0</v>
      </c>
      <c r="AR286" s="193">
        <v>0</v>
      </c>
      <c r="AS286" s="216">
        <v>0</v>
      </c>
      <c r="AT286" s="216">
        <v>0</v>
      </c>
      <c r="AU286" s="216">
        <v>0</v>
      </c>
      <c r="AV286" s="217">
        <v>0</v>
      </c>
      <c r="AW286" s="217">
        <v>0</v>
      </c>
      <c r="AX286" s="217">
        <v>0</v>
      </c>
      <c r="AY286" s="214">
        <v>0</v>
      </c>
      <c r="AZ286" s="214">
        <v>0</v>
      </c>
      <c r="BA286" s="214">
        <v>0</v>
      </c>
      <c r="BB286" s="218">
        <v>0</v>
      </c>
      <c r="BC286" s="218">
        <v>0</v>
      </c>
      <c r="BD286" s="218">
        <v>0</v>
      </c>
      <c r="BE286" s="214">
        <v>0</v>
      </c>
      <c r="BF286" s="214">
        <v>0</v>
      </c>
      <c r="BG286" s="214">
        <v>0</v>
      </c>
      <c r="BH286" s="191">
        <v>0</v>
      </c>
      <c r="BI286" s="191">
        <v>0</v>
      </c>
      <c r="BJ286" s="191">
        <v>0</v>
      </c>
      <c r="BK286" s="215">
        <v>0</v>
      </c>
      <c r="BL286" s="215">
        <v>0</v>
      </c>
      <c r="BM286" s="215">
        <v>0</v>
      </c>
      <c r="BN286" s="193">
        <v>0</v>
      </c>
      <c r="BO286" s="193">
        <v>0</v>
      </c>
      <c r="BP286" s="193">
        <v>0</v>
      </c>
      <c r="BQ286" s="219">
        <v>1177010631.595557</v>
      </c>
      <c r="BR286" s="219">
        <v>1055220538.392258</v>
      </c>
      <c r="BS286" s="219">
        <v>121790093.20329899</v>
      </c>
      <c r="BT286" s="216">
        <v>0</v>
      </c>
      <c r="BU286" s="216">
        <v>0</v>
      </c>
      <c r="BV286" s="216">
        <v>0</v>
      </c>
      <c r="BW286" s="217">
        <v>0</v>
      </c>
      <c r="BX286" s="217">
        <v>0</v>
      </c>
      <c r="BY286" s="217">
        <v>0</v>
      </c>
      <c r="BZ286" s="214">
        <v>0</v>
      </c>
      <c r="CA286" s="214">
        <v>0</v>
      </c>
      <c r="CB286" s="214">
        <v>0</v>
      </c>
      <c r="CC286" s="214">
        <v>0</v>
      </c>
      <c r="CD286" s="214">
        <v>0</v>
      </c>
      <c r="CE286" s="214">
        <v>0</v>
      </c>
      <c r="CF286" s="214">
        <v>0</v>
      </c>
      <c r="CG286" s="214">
        <v>0</v>
      </c>
      <c r="CH286" s="214">
        <v>0</v>
      </c>
      <c r="CI286" s="219">
        <v>1177010631.595557</v>
      </c>
      <c r="CJ286" s="219">
        <v>1055220538.392258</v>
      </c>
      <c r="CK286" s="219">
        <v>121790093.20329899</v>
      </c>
      <c r="CM286" s="221">
        <v>0</v>
      </c>
      <c r="CP286" s="219">
        <v>0</v>
      </c>
      <c r="CQ286" s="219">
        <v>0</v>
      </c>
      <c r="CR286" s="219">
        <v>0</v>
      </c>
      <c r="CT286" s="219">
        <v>1177010631.595557</v>
      </c>
      <c r="CU286" s="219">
        <v>1055220538.392258</v>
      </c>
      <c r="CV286" s="219">
        <v>121790093.20329899</v>
      </c>
      <c r="CX286" s="221">
        <v>1298381849.8899999</v>
      </c>
      <c r="CY286" s="33">
        <v>0</v>
      </c>
      <c r="CZ286" s="33">
        <v>0</v>
      </c>
      <c r="DA286" s="33">
        <v>0</v>
      </c>
      <c r="DB286" s="33">
        <v>0</v>
      </c>
      <c r="DC286" s="33">
        <v>0</v>
      </c>
      <c r="DD286" s="33">
        <v>0</v>
      </c>
      <c r="DE286" s="33">
        <v>0</v>
      </c>
    </row>
    <row r="287" spans="1:109" x14ac:dyDescent="0.35">
      <c r="A287">
        <v>2047</v>
      </c>
      <c r="B287" s="1">
        <v>53873</v>
      </c>
      <c r="C287" s="213">
        <v>735718782.96529496</v>
      </c>
      <c r="D287" s="214">
        <v>701058809.10128105</v>
      </c>
      <c r="E287" s="214">
        <v>34659973.86401391</v>
      </c>
      <c r="F287" s="191">
        <v>444485906.019714</v>
      </c>
      <c r="G287" s="191">
        <v>360311527.775123</v>
      </c>
      <c r="H287" s="191">
        <v>84174378.244590998</v>
      </c>
      <c r="I287" s="214">
        <v>0</v>
      </c>
      <c r="J287" s="214">
        <v>0</v>
      </c>
      <c r="K287" s="214">
        <v>0</v>
      </c>
      <c r="L287" s="215">
        <v>0</v>
      </c>
      <c r="M287" s="215">
        <v>0</v>
      </c>
      <c r="N287" s="215">
        <v>0</v>
      </c>
      <c r="O287" s="193">
        <v>0</v>
      </c>
      <c r="P287" s="193">
        <v>0</v>
      </c>
      <c r="Q287" s="193">
        <v>0</v>
      </c>
      <c r="R287" s="216">
        <v>0</v>
      </c>
      <c r="S287" s="216">
        <v>0</v>
      </c>
      <c r="T287" s="216">
        <v>0</v>
      </c>
      <c r="U287" s="217">
        <v>0</v>
      </c>
      <c r="V287" s="217">
        <v>0</v>
      </c>
      <c r="W287" s="217">
        <v>0</v>
      </c>
      <c r="X287" s="214">
        <v>0</v>
      </c>
      <c r="Y287" s="214">
        <v>0</v>
      </c>
      <c r="Z287" s="214">
        <v>0</v>
      </c>
      <c r="AA287" s="218">
        <v>0</v>
      </c>
      <c r="AB287" s="218">
        <v>0</v>
      </c>
      <c r="AC287" s="218">
        <v>0</v>
      </c>
      <c r="AD287" s="193">
        <v>0</v>
      </c>
      <c r="AE287" s="193">
        <v>0</v>
      </c>
      <c r="AF287" s="193">
        <v>0</v>
      </c>
      <c r="AG287" s="214">
        <v>0</v>
      </c>
      <c r="AH287" s="214">
        <v>0</v>
      </c>
      <c r="AI287" s="214">
        <v>0</v>
      </c>
      <c r="AJ287" s="191">
        <v>0</v>
      </c>
      <c r="AK287" s="191">
        <v>0</v>
      </c>
      <c r="AL287" s="191">
        <v>0</v>
      </c>
      <c r="AM287" s="215">
        <v>0</v>
      </c>
      <c r="AN287" s="215">
        <v>0</v>
      </c>
      <c r="AO287" s="215">
        <v>0</v>
      </c>
      <c r="AP287" s="193">
        <v>0</v>
      </c>
      <c r="AQ287" s="193">
        <v>0</v>
      </c>
      <c r="AR287" s="193">
        <v>0</v>
      </c>
      <c r="AS287" s="216">
        <v>0</v>
      </c>
      <c r="AT287" s="216">
        <v>0</v>
      </c>
      <c r="AU287" s="216">
        <v>0</v>
      </c>
      <c r="AV287" s="217">
        <v>0</v>
      </c>
      <c r="AW287" s="217">
        <v>0</v>
      </c>
      <c r="AX287" s="217">
        <v>0</v>
      </c>
      <c r="AY287" s="214">
        <v>0</v>
      </c>
      <c r="AZ287" s="214">
        <v>0</v>
      </c>
      <c r="BA287" s="214">
        <v>0</v>
      </c>
      <c r="BB287" s="218">
        <v>0</v>
      </c>
      <c r="BC287" s="218">
        <v>0</v>
      </c>
      <c r="BD287" s="218">
        <v>0</v>
      </c>
      <c r="BE287" s="214">
        <v>0</v>
      </c>
      <c r="BF287" s="214">
        <v>0</v>
      </c>
      <c r="BG287" s="214">
        <v>0</v>
      </c>
      <c r="BH287" s="191">
        <v>0</v>
      </c>
      <c r="BI287" s="191">
        <v>0</v>
      </c>
      <c r="BJ287" s="191">
        <v>0</v>
      </c>
      <c r="BK287" s="215">
        <v>0</v>
      </c>
      <c r="BL287" s="215">
        <v>0</v>
      </c>
      <c r="BM287" s="215">
        <v>0</v>
      </c>
      <c r="BN287" s="193">
        <v>0</v>
      </c>
      <c r="BO287" s="193">
        <v>0</v>
      </c>
      <c r="BP287" s="193">
        <v>0</v>
      </c>
      <c r="BQ287" s="219">
        <v>1180204688.985009</v>
      </c>
      <c r="BR287" s="219">
        <v>1061370336.876404</v>
      </c>
      <c r="BS287" s="219">
        <v>118834352.10860491</v>
      </c>
      <c r="BT287" s="216">
        <v>22757178.355067901</v>
      </c>
      <c r="BU287" s="216">
        <v>21146313.297419999</v>
      </c>
      <c r="BV287" s="216">
        <v>1610865.0576479025</v>
      </c>
      <c r="BW287" s="217">
        <v>9461529.9527845606</v>
      </c>
      <c r="BX287" s="217">
        <v>8950180.7667354606</v>
      </c>
      <c r="BY287" s="217">
        <v>511349.18604910001</v>
      </c>
      <c r="BZ287" s="214">
        <v>0</v>
      </c>
      <c r="CA287" s="214">
        <v>0</v>
      </c>
      <c r="CB287" s="214">
        <v>0</v>
      </c>
      <c r="CC287" s="214">
        <v>61470801.373238102</v>
      </c>
      <c r="CD287" s="214">
        <v>39608999.298129</v>
      </c>
      <c r="CE287" s="214">
        <v>21861802.075109102</v>
      </c>
      <c r="CF287" s="214">
        <v>11378589.177533999</v>
      </c>
      <c r="CG287" s="214">
        <v>10573156.648709999</v>
      </c>
      <c r="CH287" s="214">
        <v>805432.52882399969</v>
      </c>
      <c r="CI287" s="219">
        <v>1285272787.8436337</v>
      </c>
      <c r="CJ287" s="219">
        <v>1141648986.8873987</v>
      </c>
      <c r="CK287" s="219">
        <v>143623800.95623502</v>
      </c>
      <c r="CM287" s="221">
        <v>0</v>
      </c>
      <c r="CP287" s="219">
        <v>0</v>
      </c>
      <c r="CQ287" s="219">
        <v>0</v>
      </c>
      <c r="CR287" s="219">
        <v>0</v>
      </c>
      <c r="CT287" s="219">
        <v>1180204688.985009</v>
      </c>
      <c r="CU287" s="219">
        <v>1061370336.876404</v>
      </c>
      <c r="CV287" s="219">
        <v>118834352.10860491</v>
      </c>
      <c r="CX287" s="221">
        <v>1299964989.48</v>
      </c>
      <c r="CY287" s="33">
        <v>0</v>
      </c>
      <c r="CZ287" s="33">
        <v>0</v>
      </c>
      <c r="DA287" s="33">
        <v>0</v>
      </c>
      <c r="DB287" s="33">
        <v>0</v>
      </c>
      <c r="DC287" s="33">
        <v>0</v>
      </c>
      <c r="DD287" s="33">
        <v>0</v>
      </c>
      <c r="DE287" s="33">
        <v>0</v>
      </c>
    </row>
    <row r="288" spans="1:109" x14ac:dyDescent="0.35">
      <c r="A288">
        <v>2047</v>
      </c>
      <c r="B288" s="1">
        <v>53904</v>
      </c>
      <c r="C288" s="213">
        <v>737297334.47816098</v>
      </c>
      <c r="D288" s="214">
        <v>705130245.524791</v>
      </c>
      <c r="E288" s="214">
        <v>32167088.953369975</v>
      </c>
      <c r="F288" s="191">
        <v>445555217.71614599</v>
      </c>
      <c r="G288" s="191">
        <v>362376481.59320903</v>
      </c>
      <c r="H288" s="191">
        <v>83178736.122936964</v>
      </c>
      <c r="I288" s="214">
        <v>0</v>
      </c>
      <c r="J288" s="214">
        <v>0</v>
      </c>
      <c r="K288" s="214">
        <v>0</v>
      </c>
      <c r="L288" s="215">
        <v>0</v>
      </c>
      <c r="M288" s="215">
        <v>0</v>
      </c>
      <c r="N288" s="215">
        <v>0</v>
      </c>
      <c r="O288" s="193">
        <v>0</v>
      </c>
      <c r="P288" s="193">
        <v>0</v>
      </c>
      <c r="Q288" s="193">
        <v>0</v>
      </c>
      <c r="R288" s="216">
        <v>0</v>
      </c>
      <c r="S288" s="216">
        <v>0</v>
      </c>
      <c r="T288" s="216">
        <v>0</v>
      </c>
      <c r="U288" s="217">
        <v>0</v>
      </c>
      <c r="V288" s="217">
        <v>0</v>
      </c>
      <c r="W288" s="217">
        <v>0</v>
      </c>
      <c r="X288" s="214">
        <v>0</v>
      </c>
      <c r="Y288" s="214">
        <v>0</v>
      </c>
      <c r="Z288" s="214">
        <v>0</v>
      </c>
      <c r="AA288" s="218">
        <v>0</v>
      </c>
      <c r="AB288" s="218">
        <v>0</v>
      </c>
      <c r="AC288" s="218">
        <v>0</v>
      </c>
      <c r="AD288" s="193">
        <v>0</v>
      </c>
      <c r="AE288" s="193">
        <v>0</v>
      </c>
      <c r="AF288" s="193">
        <v>0</v>
      </c>
      <c r="AG288" s="214">
        <v>0</v>
      </c>
      <c r="AH288" s="214">
        <v>0</v>
      </c>
      <c r="AI288" s="214">
        <v>0</v>
      </c>
      <c r="AJ288" s="191">
        <v>0</v>
      </c>
      <c r="AK288" s="191">
        <v>0</v>
      </c>
      <c r="AL288" s="191">
        <v>0</v>
      </c>
      <c r="AM288" s="215">
        <v>0</v>
      </c>
      <c r="AN288" s="215">
        <v>0</v>
      </c>
      <c r="AO288" s="215">
        <v>0</v>
      </c>
      <c r="AP288" s="193">
        <v>0</v>
      </c>
      <c r="AQ288" s="193">
        <v>0</v>
      </c>
      <c r="AR288" s="193">
        <v>0</v>
      </c>
      <c r="AS288" s="216">
        <v>0</v>
      </c>
      <c r="AT288" s="216">
        <v>0</v>
      </c>
      <c r="AU288" s="216">
        <v>0</v>
      </c>
      <c r="AV288" s="217">
        <v>0</v>
      </c>
      <c r="AW288" s="217">
        <v>0</v>
      </c>
      <c r="AX288" s="217">
        <v>0</v>
      </c>
      <c r="AY288" s="214">
        <v>0</v>
      </c>
      <c r="AZ288" s="214">
        <v>0</v>
      </c>
      <c r="BA288" s="214">
        <v>0</v>
      </c>
      <c r="BB288" s="218">
        <v>0</v>
      </c>
      <c r="BC288" s="218">
        <v>0</v>
      </c>
      <c r="BD288" s="218">
        <v>0</v>
      </c>
      <c r="BE288" s="214">
        <v>0</v>
      </c>
      <c r="BF288" s="214">
        <v>0</v>
      </c>
      <c r="BG288" s="214">
        <v>0</v>
      </c>
      <c r="BH288" s="191">
        <v>0</v>
      </c>
      <c r="BI288" s="191">
        <v>0</v>
      </c>
      <c r="BJ288" s="191">
        <v>0</v>
      </c>
      <c r="BK288" s="215">
        <v>0</v>
      </c>
      <c r="BL288" s="215">
        <v>0</v>
      </c>
      <c r="BM288" s="215">
        <v>0</v>
      </c>
      <c r="BN288" s="193">
        <v>0</v>
      </c>
      <c r="BO288" s="193">
        <v>0</v>
      </c>
      <c r="BP288" s="193">
        <v>0</v>
      </c>
      <c r="BQ288" s="219">
        <v>1182852552.1943069</v>
      </c>
      <c r="BR288" s="219">
        <v>1067506727.118</v>
      </c>
      <c r="BS288" s="219">
        <v>115345825.07630694</v>
      </c>
      <c r="BT288" s="216">
        <v>0</v>
      </c>
      <c r="BU288" s="216">
        <v>0</v>
      </c>
      <c r="BV288" s="216">
        <v>0</v>
      </c>
      <c r="BW288" s="217">
        <v>0</v>
      </c>
      <c r="BX288" s="217">
        <v>0</v>
      </c>
      <c r="BY288" s="217">
        <v>0</v>
      </c>
      <c r="BZ288" s="214">
        <v>0</v>
      </c>
      <c r="CA288" s="214">
        <v>0</v>
      </c>
      <c r="CB288" s="214">
        <v>0</v>
      </c>
      <c r="CC288" s="214">
        <v>0</v>
      </c>
      <c r="CD288" s="214">
        <v>0</v>
      </c>
      <c r="CE288" s="214">
        <v>0</v>
      </c>
      <c r="CF288" s="214">
        <v>0</v>
      </c>
      <c r="CG288" s="214">
        <v>0</v>
      </c>
      <c r="CH288" s="214">
        <v>0</v>
      </c>
      <c r="CI288" s="219">
        <v>1182852552.1943069</v>
      </c>
      <c r="CJ288" s="219">
        <v>1067506727.118</v>
      </c>
      <c r="CK288" s="219">
        <v>115345825.07630694</v>
      </c>
      <c r="CM288" s="221">
        <v>0</v>
      </c>
      <c r="CP288" s="219">
        <v>0</v>
      </c>
      <c r="CQ288" s="219">
        <v>0</v>
      </c>
      <c r="CR288" s="219">
        <v>0</v>
      </c>
      <c r="CT288" s="219">
        <v>1182852552.1943069</v>
      </c>
      <c r="CU288" s="219">
        <v>1067506727.118</v>
      </c>
      <c r="CV288" s="219">
        <v>115345825.07630694</v>
      </c>
      <c r="CX288" s="221">
        <v>1221271409.4200001</v>
      </c>
      <c r="CY288" s="33">
        <v>0</v>
      </c>
      <c r="CZ288" s="33">
        <v>0</v>
      </c>
      <c r="DA288" s="33">
        <v>0</v>
      </c>
      <c r="DB288" s="33">
        <v>0</v>
      </c>
      <c r="DC288" s="33">
        <v>0</v>
      </c>
      <c r="DD288" s="33">
        <v>0</v>
      </c>
      <c r="DE288" s="33">
        <v>0</v>
      </c>
    </row>
    <row r="289" spans="1:109" x14ac:dyDescent="0.35">
      <c r="A289">
        <v>2047</v>
      </c>
      <c r="B289" s="1">
        <v>53935</v>
      </c>
      <c r="C289" s="213">
        <v>739132733.20041299</v>
      </c>
      <c r="D289" s="214">
        <v>709225327.03271604</v>
      </c>
      <c r="E289" s="214">
        <v>29907406.167696953</v>
      </c>
      <c r="F289" s="191">
        <v>446676312.44039297</v>
      </c>
      <c r="G289" s="191">
        <v>364502564.89263397</v>
      </c>
      <c r="H289" s="191">
        <v>82173747.547758996</v>
      </c>
      <c r="I289" s="214">
        <v>0</v>
      </c>
      <c r="J289" s="214">
        <v>0</v>
      </c>
      <c r="K289" s="214">
        <v>0</v>
      </c>
      <c r="L289" s="215">
        <v>0</v>
      </c>
      <c r="M289" s="215">
        <v>0</v>
      </c>
      <c r="N289" s="215">
        <v>0</v>
      </c>
      <c r="O289" s="193">
        <v>0</v>
      </c>
      <c r="P289" s="193">
        <v>0</v>
      </c>
      <c r="Q289" s="193">
        <v>0</v>
      </c>
      <c r="R289" s="216">
        <v>0</v>
      </c>
      <c r="S289" s="216">
        <v>0</v>
      </c>
      <c r="T289" s="216">
        <v>0</v>
      </c>
      <c r="U289" s="217">
        <v>0</v>
      </c>
      <c r="V289" s="217">
        <v>0</v>
      </c>
      <c r="W289" s="217">
        <v>0</v>
      </c>
      <c r="X289" s="214">
        <v>0</v>
      </c>
      <c r="Y289" s="214">
        <v>0</v>
      </c>
      <c r="Z289" s="214">
        <v>0</v>
      </c>
      <c r="AA289" s="218">
        <v>0</v>
      </c>
      <c r="AB289" s="218">
        <v>0</v>
      </c>
      <c r="AC289" s="218">
        <v>0</v>
      </c>
      <c r="AD289" s="193">
        <v>0</v>
      </c>
      <c r="AE289" s="193">
        <v>0</v>
      </c>
      <c r="AF289" s="193">
        <v>0</v>
      </c>
      <c r="AG289" s="214">
        <v>0</v>
      </c>
      <c r="AH289" s="214">
        <v>0</v>
      </c>
      <c r="AI289" s="214">
        <v>0</v>
      </c>
      <c r="AJ289" s="191">
        <v>0</v>
      </c>
      <c r="AK289" s="191">
        <v>0</v>
      </c>
      <c r="AL289" s="191">
        <v>0</v>
      </c>
      <c r="AM289" s="215">
        <v>0</v>
      </c>
      <c r="AN289" s="215">
        <v>0</v>
      </c>
      <c r="AO289" s="215">
        <v>0</v>
      </c>
      <c r="AP289" s="193">
        <v>0</v>
      </c>
      <c r="AQ289" s="193">
        <v>0</v>
      </c>
      <c r="AR289" s="193">
        <v>0</v>
      </c>
      <c r="AS289" s="216">
        <v>0</v>
      </c>
      <c r="AT289" s="216">
        <v>0</v>
      </c>
      <c r="AU289" s="216">
        <v>0</v>
      </c>
      <c r="AV289" s="217">
        <v>0</v>
      </c>
      <c r="AW289" s="217">
        <v>0</v>
      </c>
      <c r="AX289" s="217">
        <v>0</v>
      </c>
      <c r="AY289" s="214">
        <v>0</v>
      </c>
      <c r="AZ289" s="214">
        <v>0</v>
      </c>
      <c r="BA289" s="214">
        <v>0</v>
      </c>
      <c r="BB289" s="218">
        <v>0</v>
      </c>
      <c r="BC289" s="218">
        <v>0</v>
      </c>
      <c r="BD289" s="218">
        <v>0</v>
      </c>
      <c r="BE289" s="214">
        <v>0</v>
      </c>
      <c r="BF289" s="214">
        <v>0</v>
      </c>
      <c r="BG289" s="214">
        <v>0</v>
      </c>
      <c r="BH289" s="191">
        <v>0</v>
      </c>
      <c r="BI289" s="191">
        <v>0</v>
      </c>
      <c r="BJ289" s="191">
        <v>0</v>
      </c>
      <c r="BK289" s="215">
        <v>0</v>
      </c>
      <c r="BL289" s="215">
        <v>0</v>
      </c>
      <c r="BM289" s="215">
        <v>0</v>
      </c>
      <c r="BN289" s="193">
        <v>82032304.948716506</v>
      </c>
      <c r="BO289" s="193">
        <v>78990604.947277799</v>
      </c>
      <c r="BP289" s="193">
        <v>3041700.0014387071</v>
      </c>
      <c r="BQ289" s="219">
        <v>1267841350.5895224</v>
      </c>
      <c r="BR289" s="219">
        <v>1152718496.8726277</v>
      </c>
      <c r="BS289" s="219">
        <v>115122853.71689466</v>
      </c>
      <c r="BT289" s="216">
        <v>0</v>
      </c>
      <c r="BU289" s="216">
        <v>0</v>
      </c>
      <c r="BV289" s="216">
        <v>0</v>
      </c>
      <c r="BW289" s="217">
        <v>0</v>
      </c>
      <c r="BX289" s="217">
        <v>0</v>
      </c>
      <c r="BY289" s="217">
        <v>0</v>
      </c>
      <c r="BZ289" s="214">
        <v>0</v>
      </c>
      <c r="CA289" s="214">
        <v>0</v>
      </c>
      <c r="CB289" s="214">
        <v>0</v>
      </c>
      <c r="CC289" s="214">
        <v>0</v>
      </c>
      <c r="CD289" s="214">
        <v>0</v>
      </c>
      <c r="CE289" s="214">
        <v>0</v>
      </c>
      <c r="CF289" s="214">
        <v>0</v>
      </c>
      <c r="CG289" s="214">
        <v>0</v>
      </c>
      <c r="CH289" s="214">
        <v>0</v>
      </c>
      <c r="CI289" s="219">
        <v>1267841350.5895224</v>
      </c>
      <c r="CJ289" s="219">
        <v>1152718496.8726277</v>
      </c>
      <c r="CK289" s="219">
        <v>115122853.71689466</v>
      </c>
      <c r="CM289" s="221">
        <v>0</v>
      </c>
      <c r="CP289" s="219">
        <v>0</v>
      </c>
      <c r="CQ289" s="219">
        <v>0</v>
      </c>
      <c r="CR289" s="219">
        <v>0</v>
      </c>
      <c r="CT289" s="219">
        <v>1267841350.5895224</v>
      </c>
      <c r="CU289" s="219">
        <v>1152718496.8726277</v>
      </c>
      <c r="CV289" s="219">
        <v>115122853.71689466</v>
      </c>
      <c r="CX289" s="221">
        <v>1222760526.9299998</v>
      </c>
      <c r="CY289" s="33">
        <v>0</v>
      </c>
      <c r="CZ289" s="33">
        <v>0</v>
      </c>
      <c r="DA289" s="33">
        <v>0</v>
      </c>
      <c r="DB289" s="33">
        <v>0</v>
      </c>
      <c r="DC289" s="33">
        <v>0</v>
      </c>
      <c r="DD289" s="33">
        <v>0</v>
      </c>
      <c r="DE289" s="33">
        <v>0</v>
      </c>
    </row>
    <row r="290" spans="1:109" x14ac:dyDescent="0.35">
      <c r="A290">
        <v>2047</v>
      </c>
      <c r="B290" s="1">
        <v>53965</v>
      </c>
      <c r="C290" s="213">
        <v>741228207.21554399</v>
      </c>
      <c r="D290" s="214">
        <v>713344190.94474804</v>
      </c>
      <c r="E290" s="214">
        <v>27884016.270795941</v>
      </c>
      <c r="F290" s="191">
        <v>447750795.65266198</v>
      </c>
      <c r="G290" s="191">
        <v>366591610.33522302</v>
      </c>
      <c r="H290" s="191">
        <v>81159185.31743896</v>
      </c>
      <c r="I290" s="214">
        <v>0</v>
      </c>
      <c r="J290" s="214">
        <v>0</v>
      </c>
      <c r="K290" s="214">
        <v>0</v>
      </c>
      <c r="L290" s="215">
        <v>0</v>
      </c>
      <c r="M290" s="215">
        <v>0</v>
      </c>
      <c r="N290" s="215">
        <v>0</v>
      </c>
      <c r="O290" s="193">
        <v>0</v>
      </c>
      <c r="P290" s="193">
        <v>0</v>
      </c>
      <c r="Q290" s="193">
        <v>0</v>
      </c>
      <c r="R290" s="216">
        <v>0</v>
      </c>
      <c r="S290" s="216">
        <v>0</v>
      </c>
      <c r="T290" s="216">
        <v>0</v>
      </c>
      <c r="U290" s="217">
        <v>0</v>
      </c>
      <c r="V290" s="217">
        <v>0</v>
      </c>
      <c r="W290" s="217">
        <v>0</v>
      </c>
      <c r="X290" s="214">
        <v>0</v>
      </c>
      <c r="Y290" s="214">
        <v>0</v>
      </c>
      <c r="Z290" s="214">
        <v>0</v>
      </c>
      <c r="AA290" s="218">
        <v>0</v>
      </c>
      <c r="AB290" s="218">
        <v>0</v>
      </c>
      <c r="AC290" s="218">
        <v>0</v>
      </c>
      <c r="AD290" s="193">
        <v>0</v>
      </c>
      <c r="AE290" s="193">
        <v>0</v>
      </c>
      <c r="AF290" s="193">
        <v>0</v>
      </c>
      <c r="AG290" s="214">
        <v>0</v>
      </c>
      <c r="AH290" s="214">
        <v>0</v>
      </c>
      <c r="AI290" s="214">
        <v>0</v>
      </c>
      <c r="AJ290" s="191">
        <v>0</v>
      </c>
      <c r="AK290" s="191">
        <v>0</v>
      </c>
      <c r="AL290" s="191">
        <v>0</v>
      </c>
      <c r="AM290" s="215">
        <v>0</v>
      </c>
      <c r="AN290" s="215">
        <v>0</v>
      </c>
      <c r="AO290" s="215">
        <v>0</v>
      </c>
      <c r="AP290" s="193">
        <v>0</v>
      </c>
      <c r="AQ290" s="193">
        <v>0</v>
      </c>
      <c r="AR290" s="193">
        <v>0</v>
      </c>
      <c r="AS290" s="216">
        <v>0</v>
      </c>
      <c r="AT290" s="216">
        <v>0</v>
      </c>
      <c r="AU290" s="216">
        <v>0</v>
      </c>
      <c r="AV290" s="217">
        <v>0</v>
      </c>
      <c r="AW290" s="217">
        <v>0</v>
      </c>
      <c r="AX290" s="217">
        <v>0</v>
      </c>
      <c r="AY290" s="214">
        <v>0</v>
      </c>
      <c r="AZ290" s="214">
        <v>0</v>
      </c>
      <c r="BA290" s="214">
        <v>0</v>
      </c>
      <c r="BB290" s="218">
        <v>0</v>
      </c>
      <c r="BC290" s="218">
        <v>0</v>
      </c>
      <c r="BD290" s="218">
        <v>0</v>
      </c>
      <c r="BE290" s="214">
        <v>0</v>
      </c>
      <c r="BF290" s="214">
        <v>0</v>
      </c>
      <c r="BG290" s="214">
        <v>0</v>
      </c>
      <c r="BH290" s="191">
        <v>0</v>
      </c>
      <c r="BI290" s="191">
        <v>0</v>
      </c>
      <c r="BJ290" s="191">
        <v>0</v>
      </c>
      <c r="BK290" s="215">
        <v>0</v>
      </c>
      <c r="BL290" s="215">
        <v>0</v>
      </c>
      <c r="BM290" s="215">
        <v>0</v>
      </c>
      <c r="BN290" s="193">
        <v>0</v>
      </c>
      <c r="BO290" s="193">
        <v>0</v>
      </c>
      <c r="BP290" s="193">
        <v>0</v>
      </c>
      <c r="BQ290" s="219">
        <v>1188979002.868206</v>
      </c>
      <c r="BR290" s="219">
        <v>1079935801.2799711</v>
      </c>
      <c r="BS290" s="219">
        <v>109043201.5882349</v>
      </c>
      <c r="BT290" s="216">
        <v>0</v>
      </c>
      <c r="BU290" s="216">
        <v>0</v>
      </c>
      <c r="BV290" s="216">
        <v>0</v>
      </c>
      <c r="BW290" s="217">
        <v>0</v>
      </c>
      <c r="BX290" s="217">
        <v>0</v>
      </c>
      <c r="BY290" s="217">
        <v>0</v>
      </c>
      <c r="BZ290" s="214">
        <v>0</v>
      </c>
      <c r="CA290" s="214">
        <v>0</v>
      </c>
      <c r="CB290" s="214">
        <v>0</v>
      </c>
      <c r="CC290" s="214">
        <v>0</v>
      </c>
      <c r="CD290" s="214">
        <v>0</v>
      </c>
      <c r="CE290" s="214">
        <v>0</v>
      </c>
      <c r="CF290" s="214">
        <v>0</v>
      </c>
      <c r="CG290" s="214">
        <v>0</v>
      </c>
      <c r="CH290" s="214">
        <v>0</v>
      </c>
      <c r="CI290" s="219">
        <v>1188979002.868206</v>
      </c>
      <c r="CJ290" s="219">
        <v>1079935801.2799711</v>
      </c>
      <c r="CK290" s="219">
        <v>109043201.5882349</v>
      </c>
      <c r="CM290" s="221">
        <v>0</v>
      </c>
      <c r="CP290" s="219">
        <v>0</v>
      </c>
      <c r="CQ290" s="219">
        <v>0</v>
      </c>
      <c r="CR290" s="219">
        <v>0</v>
      </c>
      <c r="CT290" s="219">
        <v>1188979002.868206</v>
      </c>
      <c r="CU290" s="219">
        <v>1079935801.2799711</v>
      </c>
      <c r="CV290" s="219">
        <v>109043201.5882349</v>
      </c>
      <c r="CX290" s="221">
        <v>1145260855.1900001</v>
      </c>
      <c r="CY290" s="33">
        <v>0</v>
      </c>
      <c r="CZ290" s="33">
        <v>0</v>
      </c>
      <c r="DA290" s="33">
        <v>0</v>
      </c>
      <c r="DB290" s="33">
        <v>0</v>
      </c>
      <c r="DC290" s="33">
        <v>0</v>
      </c>
      <c r="DD290" s="33">
        <v>0</v>
      </c>
      <c r="DE290" s="33">
        <v>0</v>
      </c>
    </row>
    <row r="291" spans="1:109" x14ac:dyDescent="0.35">
      <c r="A291">
        <v>2047</v>
      </c>
      <c r="B291" s="1">
        <v>53996</v>
      </c>
      <c r="C291" s="213">
        <v>742817455.85504699</v>
      </c>
      <c r="D291" s="214">
        <v>717486975.37863898</v>
      </c>
      <c r="E291" s="214">
        <v>25330480.476408005</v>
      </c>
      <c r="F291" s="191">
        <v>448827345.56040198</v>
      </c>
      <c r="G291" s="191">
        <v>368692195.85729301</v>
      </c>
      <c r="H291" s="191">
        <v>80135149.703108966</v>
      </c>
      <c r="I291" s="214">
        <v>0</v>
      </c>
      <c r="J291" s="214">
        <v>0</v>
      </c>
      <c r="K291" s="214">
        <v>0</v>
      </c>
      <c r="L291" s="215">
        <v>0</v>
      </c>
      <c r="M291" s="215">
        <v>0</v>
      </c>
      <c r="N291" s="215">
        <v>0</v>
      </c>
      <c r="O291" s="193">
        <v>0</v>
      </c>
      <c r="P291" s="193">
        <v>0</v>
      </c>
      <c r="Q291" s="193">
        <v>0</v>
      </c>
      <c r="R291" s="216">
        <v>0</v>
      </c>
      <c r="S291" s="216">
        <v>0</v>
      </c>
      <c r="T291" s="216">
        <v>0</v>
      </c>
      <c r="U291" s="217">
        <v>0</v>
      </c>
      <c r="V291" s="217">
        <v>0</v>
      </c>
      <c r="W291" s="217">
        <v>0</v>
      </c>
      <c r="X291" s="214">
        <v>0</v>
      </c>
      <c r="Y291" s="214">
        <v>0</v>
      </c>
      <c r="Z291" s="214">
        <v>0</v>
      </c>
      <c r="AA291" s="218">
        <v>0</v>
      </c>
      <c r="AB291" s="218">
        <v>0</v>
      </c>
      <c r="AC291" s="218">
        <v>0</v>
      </c>
      <c r="AD291" s="193">
        <v>0</v>
      </c>
      <c r="AE291" s="193">
        <v>0</v>
      </c>
      <c r="AF291" s="193">
        <v>0</v>
      </c>
      <c r="AG291" s="214">
        <v>0</v>
      </c>
      <c r="AH291" s="214">
        <v>0</v>
      </c>
      <c r="AI291" s="214">
        <v>0</v>
      </c>
      <c r="AJ291" s="191">
        <v>0</v>
      </c>
      <c r="AK291" s="191">
        <v>0</v>
      </c>
      <c r="AL291" s="191">
        <v>0</v>
      </c>
      <c r="AM291" s="215">
        <v>0</v>
      </c>
      <c r="AN291" s="215">
        <v>0</v>
      </c>
      <c r="AO291" s="215">
        <v>0</v>
      </c>
      <c r="AP291" s="193">
        <v>0</v>
      </c>
      <c r="AQ291" s="193">
        <v>0</v>
      </c>
      <c r="AR291" s="193">
        <v>0</v>
      </c>
      <c r="AS291" s="216">
        <v>0</v>
      </c>
      <c r="AT291" s="216">
        <v>0</v>
      </c>
      <c r="AU291" s="216">
        <v>0</v>
      </c>
      <c r="AV291" s="217">
        <v>0</v>
      </c>
      <c r="AW291" s="217">
        <v>0</v>
      </c>
      <c r="AX291" s="217">
        <v>0</v>
      </c>
      <c r="AY291" s="214">
        <v>0</v>
      </c>
      <c r="AZ291" s="214">
        <v>0</v>
      </c>
      <c r="BA291" s="214">
        <v>0</v>
      </c>
      <c r="BB291" s="218">
        <v>0</v>
      </c>
      <c r="BC291" s="218">
        <v>0</v>
      </c>
      <c r="BD291" s="218">
        <v>0</v>
      </c>
      <c r="BE291" s="214">
        <v>0</v>
      </c>
      <c r="BF291" s="214">
        <v>0</v>
      </c>
      <c r="BG291" s="214">
        <v>0</v>
      </c>
      <c r="BH291" s="191">
        <v>0</v>
      </c>
      <c r="BI291" s="191">
        <v>0</v>
      </c>
      <c r="BJ291" s="191">
        <v>0</v>
      </c>
      <c r="BK291" s="215">
        <v>0</v>
      </c>
      <c r="BL291" s="215">
        <v>0</v>
      </c>
      <c r="BM291" s="215">
        <v>0</v>
      </c>
      <c r="BN291" s="193">
        <v>0</v>
      </c>
      <c r="BO291" s="193">
        <v>0</v>
      </c>
      <c r="BP291" s="193">
        <v>0</v>
      </c>
      <c r="BQ291" s="219">
        <v>1191644801.4154489</v>
      </c>
      <c r="BR291" s="219">
        <v>1086179171.2359319</v>
      </c>
      <c r="BS291" s="219">
        <v>105465630.17951697</v>
      </c>
      <c r="BT291" s="216">
        <v>0</v>
      </c>
      <c r="BU291" s="216">
        <v>0</v>
      </c>
      <c r="BV291" s="216">
        <v>0</v>
      </c>
      <c r="BW291" s="217">
        <v>0</v>
      </c>
      <c r="BX291" s="217">
        <v>0</v>
      </c>
      <c r="BY291" s="217">
        <v>0</v>
      </c>
      <c r="BZ291" s="214">
        <v>0</v>
      </c>
      <c r="CA291" s="214">
        <v>0</v>
      </c>
      <c r="CB291" s="214">
        <v>0</v>
      </c>
      <c r="CC291" s="214">
        <v>0</v>
      </c>
      <c r="CD291" s="214">
        <v>0</v>
      </c>
      <c r="CE291" s="214">
        <v>0</v>
      </c>
      <c r="CF291" s="214">
        <v>0</v>
      </c>
      <c r="CG291" s="214">
        <v>0</v>
      </c>
      <c r="CH291" s="214">
        <v>0</v>
      </c>
      <c r="CI291" s="219">
        <v>1191644801.4154489</v>
      </c>
      <c r="CJ291" s="219">
        <v>1086179171.2359319</v>
      </c>
      <c r="CK291" s="219">
        <v>105465630.17951697</v>
      </c>
      <c r="CM291" s="221">
        <v>0</v>
      </c>
      <c r="CP291" s="219">
        <v>0</v>
      </c>
      <c r="CQ291" s="219">
        <v>0</v>
      </c>
      <c r="CR291" s="219">
        <v>0</v>
      </c>
      <c r="CT291" s="219">
        <v>1191644801.4154489</v>
      </c>
      <c r="CU291" s="219">
        <v>1086179171.2359319</v>
      </c>
      <c r="CV291" s="219">
        <v>105465630.17951697</v>
      </c>
      <c r="CX291" s="221">
        <v>1146657291.71</v>
      </c>
      <c r="CY291" s="33">
        <v>0</v>
      </c>
      <c r="CZ291" s="33">
        <v>0</v>
      </c>
      <c r="DA291" s="33">
        <v>0</v>
      </c>
      <c r="DB291" s="33">
        <v>0</v>
      </c>
      <c r="DC291" s="33">
        <v>0</v>
      </c>
      <c r="DD291" s="33">
        <v>0</v>
      </c>
      <c r="DE291" s="33">
        <v>0</v>
      </c>
    </row>
    <row r="292" spans="1:109" x14ac:dyDescent="0.35">
      <c r="A292">
        <v>2047</v>
      </c>
      <c r="B292" s="1">
        <v>54026</v>
      </c>
      <c r="C292" s="213">
        <v>744924410.57108295</v>
      </c>
      <c r="D292" s="214">
        <v>721653819.25432503</v>
      </c>
      <c r="E292" s="214">
        <v>23270591.316757917</v>
      </c>
      <c r="F292" s="191">
        <v>449956082.51382101</v>
      </c>
      <c r="G292" s="191">
        <v>370854503.614757</v>
      </c>
      <c r="H292" s="191">
        <v>79101578.899064004</v>
      </c>
      <c r="I292" s="214">
        <v>0</v>
      </c>
      <c r="J292" s="214">
        <v>0</v>
      </c>
      <c r="K292" s="214">
        <v>0</v>
      </c>
      <c r="L292" s="215">
        <v>0</v>
      </c>
      <c r="M292" s="215">
        <v>0</v>
      </c>
      <c r="N292" s="215">
        <v>0</v>
      </c>
      <c r="O292" s="193">
        <v>0</v>
      </c>
      <c r="P292" s="193">
        <v>0</v>
      </c>
      <c r="Q292" s="193">
        <v>0</v>
      </c>
      <c r="R292" s="216">
        <v>0</v>
      </c>
      <c r="S292" s="216">
        <v>0</v>
      </c>
      <c r="T292" s="216">
        <v>0</v>
      </c>
      <c r="U292" s="217">
        <v>0</v>
      </c>
      <c r="V292" s="217">
        <v>0</v>
      </c>
      <c r="W292" s="217">
        <v>0</v>
      </c>
      <c r="X292" s="214">
        <v>0</v>
      </c>
      <c r="Y292" s="214">
        <v>0</v>
      </c>
      <c r="Z292" s="214">
        <v>0</v>
      </c>
      <c r="AA292" s="218">
        <v>0</v>
      </c>
      <c r="AB292" s="218">
        <v>0</v>
      </c>
      <c r="AC292" s="218">
        <v>0</v>
      </c>
      <c r="AD292" s="193">
        <v>0</v>
      </c>
      <c r="AE292" s="193">
        <v>0</v>
      </c>
      <c r="AF292" s="193">
        <v>0</v>
      </c>
      <c r="AG292" s="214">
        <v>0</v>
      </c>
      <c r="AH292" s="214">
        <v>0</v>
      </c>
      <c r="AI292" s="214">
        <v>0</v>
      </c>
      <c r="AJ292" s="191">
        <v>0</v>
      </c>
      <c r="AK292" s="191">
        <v>0</v>
      </c>
      <c r="AL292" s="191">
        <v>0</v>
      </c>
      <c r="AM292" s="215">
        <v>0</v>
      </c>
      <c r="AN292" s="215">
        <v>0</v>
      </c>
      <c r="AO292" s="215">
        <v>0</v>
      </c>
      <c r="AP292" s="193">
        <v>0</v>
      </c>
      <c r="AQ292" s="193">
        <v>0</v>
      </c>
      <c r="AR292" s="193">
        <v>0</v>
      </c>
      <c r="AS292" s="216">
        <v>0</v>
      </c>
      <c r="AT292" s="216">
        <v>0</v>
      </c>
      <c r="AU292" s="216">
        <v>0</v>
      </c>
      <c r="AV292" s="217">
        <v>0</v>
      </c>
      <c r="AW292" s="217">
        <v>0</v>
      </c>
      <c r="AX292" s="217">
        <v>0</v>
      </c>
      <c r="AY292" s="214">
        <v>0</v>
      </c>
      <c r="AZ292" s="214">
        <v>0</v>
      </c>
      <c r="BA292" s="214">
        <v>0</v>
      </c>
      <c r="BB292" s="218">
        <v>0</v>
      </c>
      <c r="BC292" s="218">
        <v>0</v>
      </c>
      <c r="BD292" s="218">
        <v>0</v>
      </c>
      <c r="BE292" s="214">
        <v>0</v>
      </c>
      <c r="BF292" s="214">
        <v>0</v>
      </c>
      <c r="BG292" s="214">
        <v>0</v>
      </c>
      <c r="BH292" s="191">
        <v>0</v>
      </c>
      <c r="BI292" s="191">
        <v>0</v>
      </c>
      <c r="BJ292" s="191">
        <v>0</v>
      </c>
      <c r="BK292" s="215">
        <v>0</v>
      </c>
      <c r="BL292" s="215">
        <v>0</v>
      </c>
      <c r="BM292" s="215">
        <v>0</v>
      </c>
      <c r="BN292" s="193">
        <v>0</v>
      </c>
      <c r="BO292" s="193">
        <v>0</v>
      </c>
      <c r="BP292" s="193">
        <v>0</v>
      </c>
      <c r="BQ292" s="219">
        <v>1194880493.084904</v>
      </c>
      <c r="BR292" s="219">
        <v>1092508322.869082</v>
      </c>
      <c r="BS292" s="219">
        <v>102372170.21582192</v>
      </c>
      <c r="BT292" s="216">
        <v>0</v>
      </c>
      <c r="BU292" s="216">
        <v>0</v>
      </c>
      <c r="BV292" s="216">
        <v>0</v>
      </c>
      <c r="BW292" s="217">
        <v>0</v>
      </c>
      <c r="BX292" s="217">
        <v>0</v>
      </c>
      <c r="BY292" s="217">
        <v>0</v>
      </c>
      <c r="BZ292" s="214">
        <v>0</v>
      </c>
      <c r="CA292" s="214">
        <v>0</v>
      </c>
      <c r="CB292" s="214">
        <v>0</v>
      </c>
      <c r="CC292" s="214">
        <v>0</v>
      </c>
      <c r="CD292" s="214">
        <v>0</v>
      </c>
      <c r="CE292" s="214">
        <v>0</v>
      </c>
      <c r="CF292" s="214">
        <v>0</v>
      </c>
      <c r="CG292" s="214">
        <v>0</v>
      </c>
      <c r="CH292" s="214">
        <v>0</v>
      </c>
      <c r="CI292" s="219">
        <v>1194880493.084904</v>
      </c>
      <c r="CJ292" s="219">
        <v>1092508322.869082</v>
      </c>
      <c r="CK292" s="219">
        <v>102372170.21582192</v>
      </c>
      <c r="CM292" s="221">
        <v>0</v>
      </c>
      <c r="CP292" s="219">
        <v>0</v>
      </c>
      <c r="CQ292" s="219">
        <v>0</v>
      </c>
      <c r="CR292" s="219">
        <v>0</v>
      </c>
      <c r="CT292" s="219">
        <v>1194880493.084904</v>
      </c>
      <c r="CU292" s="219">
        <v>1092508322.869082</v>
      </c>
      <c r="CV292" s="219">
        <v>102372170.21582192</v>
      </c>
      <c r="CX292" s="221">
        <v>1148055430.9200001</v>
      </c>
      <c r="CY292" s="33">
        <v>0</v>
      </c>
      <c r="CZ292" s="33">
        <v>0</v>
      </c>
      <c r="DA292" s="33">
        <v>0</v>
      </c>
      <c r="DB292" s="33">
        <v>0</v>
      </c>
      <c r="DC292" s="33">
        <v>0</v>
      </c>
      <c r="DD292" s="33">
        <v>0</v>
      </c>
      <c r="DE292" s="33">
        <v>0</v>
      </c>
    </row>
    <row r="293" spans="1:109" x14ac:dyDescent="0.35">
      <c r="A293">
        <v>2047</v>
      </c>
      <c r="B293" s="1">
        <v>54057</v>
      </c>
      <c r="C293" s="213">
        <v>746520827.98462296</v>
      </c>
      <c r="D293" s="214">
        <v>725844862.29782999</v>
      </c>
      <c r="E293" s="214">
        <v>20675965.68679297</v>
      </c>
      <c r="F293" s="191">
        <v>451037806.40088999</v>
      </c>
      <c r="G293" s="191">
        <v>372979563.13837498</v>
      </c>
      <c r="H293" s="191">
        <v>78058243.262515008</v>
      </c>
      <c r="I293" s="214">
        <v>0</v>
      </c>
      <c r="J293" s="214">
        <v>0</v>
      </c>
      <c r="K293" s="214">
        <v>0</v>
      </c>
      <c r="L293" s="215">
        <v>0</v>
      </c>
      <c r="M293" s="215">
        <v>0</v>
      </c>
      <c r="N293" s="215">
        <v>0</v>
      </c>
      <c r="O293" s="193">
        <v>0</v>
      </c>
      <c r="P293" s="193">
        <v>0</v>
      </c>
      <c r="Q293" s="193">
        <v>0</v>
      </c>
      <c r="R293" s="216">
        <v>0</v>
      </c>
      <c r="S293" s="216">
        <v>0</v>
      </c>
      <c r="T293" s="216">
        <v>0</v>
      </c>
      <c r="U293" s="217">
        <v>0</v>
      </c>
      <c r="V293" s="217">
        <v>0</v>
      </c>
      <c r="W293" s="217">
        <v>0</v>
      </c>
      <c r="X293" s="214">
        <v>0</v>
      </c>
      <c r="Y293" s="214">
        <v>0</v>
      </c>
      <c r="Z293" s="214">
        <v>0</v>
      </c>
      <c r="AA293" s="218">
        <v>0</v>
      </c>
      <c r="AB293" s="218">
        <v>0</v>
      </c>
      <c r="AC293" s="218">
        <v>0</v>
      </c>
      <c r="AD293" s="193">
        <v>0</v>
      </c>
      <c r="AE293" s="193">
        <v>0</v>
      </c>
      <c r="AF293" s="193">
        <v>0</v>
      </c>
      <c r="AG293" s="214">
        <v>0</v>
      </c>
      <c r="AH293" s="214">
        <v>0</v>
      </c>
      <c r="AI293" s="214">
        <v>0</v>
      </c>
      <c r="AJ293" s="191">
        <v>0</v>
      </c>
      <c r="AK293" s="191">
        <v>0</v>
      </c>
      <c r="AL293" s="191">
        <v>0</v>
      </c>
      <c r="AM293" s="215">
        <v>0</v>
      </c>
      <c r="AN293" s="215">
        <v>0</v>
      </c>
      <c r="AO293" s="215">
        <v>0</v>
      </c>
      <c r="AP293" s="193">
        <v>0</v>
      </c>
      <c r="AQ293" s="193">
        <v>0</v>
      </c>
      <c r="AR293" s="193">
        <v>0</v>
      </c>
      <c r="AS293" s="216">
        <v>0</v>
      </c>
      <c r="AT293" s="216">
        <v>0</v>
      </c>
      <c r="AU293" s="216">
        <v>0</v>
      </c>
      <c r="AV293" s="217">
        <v>0</v>
      </c>
      <c r="AW293" s="217">
        <v>0</v>
      </c>
      <c r="AX293" s="217">
        <v>0</v>
      </c>
      <c r="AY293" s="214">
        <v>0</v>
      </c>
      <c r="AZ293" s="214">
        <v>0</v>
      </c>
      <c r="BA293" s="214">
        <v>0</v>
      </c>
      <c r="BB293" s="218">
        <v>0</v>
      </c>
      <c r="BC293" s="218">
        <v>0</v>
      </c>
      <c r="BD293" s="218">
        <v>0</v>
      </c>
      <c r="BE293" s="214">
        <v>0</v>
      </c>
      <c r="BF293" s="214">
        <v>0</v>
      </c>
      <c r="BG293" s="214">
        <v>0</v>
      </c>
      <c r="BH293" s="191">
        <v>0</v>
      </c>
      <c r="BI293" s="191">
        <v>0</v>
      </c>
      <c r="BJ293" s="191">
        <v>0</v>
      </c>
      <c r="BK293" s="215">
        <v>0</v>
      </c>
      <c r="BL293" s="215">
        <v>0</v>
      </c>
      <c r="BM293" s="215">
        <v>0</v>
      </c>
      <c r="BN293" s="193">
        <v>0</v>
      </c>
      <c r="BO293" s="193">
        <v>0</v>
      </c>
      <c r="BP293" s="193">
        <v>0</v>
      </c>
      <c r="BQ293" s="219">
        <v>1197558634.3855128</v>
      </c>
      <c r="BR293" s="219">
        <v>1098824425.4362049</v>
      </c>
      <c r="BS293" s="219">
        <v>98734208.949307978</v>
      </c>
      <c r="BT293" s="216">
        <v>22525191.431910101</v>
      </c>
      <c r="BU293" s="216">
        <v>21301490.057925001</v>
      </c>
      <c r="BV293" s="216">
        <v>1223701.3739851005</v>
      </c>
      <c r="BW293" s="217">
        <v>9361147.2365340497</v>
      </c>
      <c r="BX293" s="217">
        <v>9015859.3575036004</v>
      </c>
      <c r="BY293" s="217">
        <v>345287.87903044932</v>
      </c>
      <c r="BZ293" s="214">
        <v>0</v>
      </c>
      <c r="CA293" s="214">
        <v>0</v>
      </c>
      <c r="CB293" s="214">
        <v>0</v>
      </c>
      <c r="CC293" s="214">
        <v>61157161.017072201</v>
      </c>
      <c r="CD293" s="214">
        <v>39899659.713090204</v>
      </c>
      <c r="CE293" s="214">
        <v>21257501.303981997</v>
      </c>
      <c r="CF293" s="214">
        <v>11262595.715955099</v>
      </c>
      <c r="CG293" s="214">
        <v>10650745.0289625</v>
      </c>
      <c r="CH293" s="214">
        <v>611850.6869925987</v>
      </c>
      <c r="CI293" s="219">
        <v>1301864729.7869842</v>
      </c>
      <c r="CJ293" s="219">
        <v>1179692179.5936863</v>
      </c>
      <c r="CK293" s="219">
        <v>122172550.19329812</v>
      </c>
      <c r="CM293" s="221">
        <v>0</v>
      </c>
      <c r="CP293" s="219">
        <v>0</v>
      </c>
      <c r="CQ293" s="219">
        <v>0</v>
      </c>
      <c r="CR293" s="219">
        <v>0</v>
      </c>
      <c r="CT293" s="219">
        <v>1197558634.3855128</v>
      </c>
      <c r="CU293" s="219">
        <v>1098824425.4362049</v>
      </c>
      <c r="CV293" s="219">
        <v>98734208.949307978</v>
      </c>
      <c r="CX293" s="221">
        <v>1149455274.8899999</v>
      </c>
      <c r="CY293" s="33">
        <v>0</v>
      </c>
      <c r="CZ293" s="33">
        <v>0</v>
      </c>
      <c r="DA293" s="33">
        <v>0</v>
      </c>
      <c r="DB293" s="33">
        <v>0</v>
      </c>
      <c r="DC293" s="33">
        <v>0</v>
      </c>
      <c r="DD293" s="33">
        <v>0</v>
      </c>
      <c r="DE293" s="33">
        <v>0</v>
      </c>
    </row>
    <row r="294" spans="1:109" x14ac:dyDescent="0.35">
      <c r="A294">
        <v>2048</v>
      </c>
      <c r="B294" s="1">
        <v>54088</v>
      </c>
      <c r="C294" s="213">
        <v>748379538.70264101</v>
      </c>
      <c r="D294" s="214">
        <v>730060245.04725504</v>
      </c>
      <c r="E294" s="214">
        <v>18319293.655385971</v>
      </c>
      <c r="F294" s="191">
        <v>452171988.311248</v>
      </c>
      <c r="G294" s="191">
        <v>375166745.010059</v>
      </c>
      <c r="H294" s="191">
        <v>77005243.301189005</v>
      </c>
      <c r="I294" s="214">
        <v>0</v>
      </c>
      <c r="J294" s="214">
        <v>0</v>
      </c>
      <c r="K294" s="214">
        <v>0</v>
      </c>
      <c r="L294" s="215">
        <v>0</v>
      </c>
      <c r="M294" s="215">
        <v>0</v>
      </c>
      <c r="N294" s="215">
        <v>0</v>
      </c>
      <c r="O294" s="193">
        <v>0</v>
      </c>
      <c r="P294" s="193">
        <v>0</v>
      </c>
      <c r="Q294" s="193">
        <v>0</v>
      </c>
      <c r="R294" s="216">
        <v>0</v>
      </c>
      <c r="S294" s="216">
        <v>0</v>
      </c>
      <c r="T294" s="216">
        <v>0</v>
      </c>
      <c r="U294" s="217">
        <v>0</v>
      </c>
      <c r="V294" s="217">
        <v>0</v>
      </c>
      <c r="W294" s="217">
        <v>0</v>
      </c>
      <c r="X294" s="214">
        <v>0</v>
      </c>
      <c r="Y294" s="214">
        <v>0</v>
      </c>
      <c r="Z294" s="214">
        <v>0</v>
      </c>
      <c r="AA294" s="218">
        <v>0</v>
      </c>
      <c r="AB294" s="218">
        <v>0</v>
      </c>
      <c r="AC294" s="218">
        <v>0</v>
      </c>
      <c r="AD294" s="193">
        <v>0</v>
      </c>
      <c r="AE294" s="193">
        <v>0</v>
      </c>
      <c r="AF294" s="193">
        <v>0</v>
      </c>
      <c r="AG294" s="214">
        <v>0</v>
      </c>
      <c r="AH294" s="214">
        <v>0</v>
      </c>
      <c r="AI294" s="214">
        <v>0</v>
      </c>
      <c r="AJ294" s="191">
        <v>0</v>
      </c>
      <c r="AK294" s="191">
        <v>0</v>
      </c>
      <c r="AL294" s="191">
        <v>0</v>
      </c>
      <c r="AM294" s="215">
        <v>0</v>
      </c>
      <c r="AN294" s="215">
        <v>0</v>
      </c>
      <c r="AO294" s="215">
        <v>0</v>
      </c>
      <c r="AP294" s="193">
        <v>0</v>
      </c>
      <c r="AQ294" s="193">
        <v>0</v>
      </c>
      <c r="AR294" s="193">
        <v>0</v>
      </c>
      <c r="AS294" s="216">
        <v>0</v>
      </c>
      <c r="AT294" s="216">
        <v>0</v>
      </c>
      <c r="AU294" s="216">
        <v>0</v>
      </c>
      <c r="AV294" s="217">
        <v>0</v>
      </c>
      <c r="AW294" s="217">
        <v>0</v>
      </c>
      <c r="AX294" s="217">
        <v>0</v>
      </c>
      <c r="AY294" s="214">
        <v>0</v>
      </c>
      <c r="AZ294" s="214">
        <v>0</v>
      </c>
      <c r="BA294" s="214">
        <v>0</v>
      </c>
      <c r="BB294" s="218">
        <v>0</v>
      </c>
      <c r="BC294" s="218">
        <v>0</v>
      </c>
      <c r="BD294" s="218">
        <v>0</v>
      </c>
      <c r="BE294" s="214">
        <v>0</v>
      </c>
      <c r="BF294" s="214">
        <v>0</v>
      </c>
      <c r="BG294" s="214">
        <v>0</v>
      </c>
      <c r="BH294" s="191">
        <v>0</v>
      </c>
      <c r="BI294" s="191">
        <v>0</v>
      </c>
      <c r="BJ294" s="191">
        <v>0</v>
      </c>
      <c r="BK294" s="215">
        <v>0</v>
      </c>
      <c r="BL294" s="215">
        <v>0</v>
      </c>
      <c r="BM294" s="215">
        <v>0</v>
      </c>
      <c r="BN294" s="193">
        <v>0</v>
      </c>
      <c r="BO294" s="193">
        <v>0</v>
      </c>
      <c r="BP294" s="193">
        <v>0</v>
      </c>
      <c r="BQ294" s="219">
        <v>1200551527.0138891</v>
      </c>
      <c r="BR294" s="219">
        <v>1105226990.0573139</v>
      </c>
      <c r="BS294" s="219">
        <v>95324536.956574976</v>
      </c>
      <c r="BT294" s="216">
        <v>0</v>
      </c>
      <c r="BU294" s="216">
        <v>0</v>
      </c>
      <c r="BV294" s="216">
        <v>0</v>
      </c>
      <c r="BW294" s="217">
        <v>0</v>
      </c>
      <c r="BX294" s="217">
        <v>0</v>
      </c>
      <c r="BY294" s="217">
        <v>0</v>
      </c>
      <c r="BZ294" s="214">
        <v>0</v>
      </c>
      <c r="CA294" s="214">
        <v>0</v>
      </c>
      <c r="CB294" s="214">
        <v>0</v>
      </c>
      <c r="CC294" s="214">
        <v>0</v>
      </c>
      <c r="CD294" s="214">
        <v>0</v>
      </c>
      <c r="CE294" s="214">
        <v>0</v>
      </c>
      <c r="CF294" s="214">
        <v>0</v>
      </c>
      <c r="CG294" s="214">
        <v>0</v>
      </c>
      <c r="CH294" s="214">
        <v>0</v>
      </c>
      <c r="CI294" s="219">
        <v>1200551527.0138891</v>
      </c>
      <c r="CJ294" s="219">
        <v>1105226990.0573139</v>
      </c>
      <c r="CK294" s="219">
        <v>95324536.956574976</v>
      </c>
      <c r="CM294" s="221">
        <v>0</v>
      </c>
      <c r="CP294" s="219">
        <v>0</v>
      </c>
      <c r="CQ294" s="219">
        <v>0</v>
      </c>
      <c r="CR294" s="219">
        <v>0</v>
      </c>
      <c r="CT294" s="219">
        <v>1200551527.0138891</v>
      </c>
      <c r="CU294" s="219">
        <v>1105226990.0573139</v>
      </c>
      <c r="CV294" s="219">
        <v>95324536.956574976</v>
      </c>
      <c r="CX294" s="221">
        <v>1069989071.5699999</v>
      </c>
      <c r="CY294" s="33">
        <v>0</v>
      </c>
      <c r="CZ294" s="33">
        <v>0</v>
      </c>
      <c r="DA294" s="33">
        <v>0</v>
      </c>
      <c r="DB294" s="33">
        <v>0</v>
      </c>
      <c r="DC294" s="33">
        <v>0</v>
      </c>
      <c r="DD294" s="33">
        <v>0</v>
      </c>
      <c r="DE294" s="33">
        <v>0</v>
      </c>
    </row>
    <row r="295" spans="1:109" x14ac:dyDescent="0.35">
      <c r="A295">
        <v>2048</v>
      </c>
      <c r="B295" s="1">
        <v>54117</v>
      </c>
      <c r="C295" s="213">
        <v>750494226.592484</v>
      </c>
      <c r="D295" s="214">
        <v>734300108.85697305</v>
      </c>
      <c r="E295" s="214">
        <v>16194117.735510945</v>
      </c>
      <c r="F295" s="191">
        <v>453258900.33295</v>
      </c>
      <c r="G295" s="191">
        <v>377316552.61264801</v>
      </c>
      <c r="H295" s="191">
        <v>75942347.720301986</v>
      </c>
      <c r="I295" s="214">
        <v>0</v>
      </c>
      <c r="J295" s="214">
        <v>0</v>
      </c>
      <c r="K295" s="214">
        <v>0</v>
      </c>
      <c r="L295" s="215">
        <v>0</v>
      </c>
      <c r="M295" s="215">
        <v>0</v>
      </c>
      <c r="N295" s="215">
        <v>0</v>
      </c>
      <c r="O295" s="193">
        <v>0</v>
      </c>
      <c r="P295" s="193">
        <v>0</v>
      </c>
      <c r="Q295" s="193">
        <v>0</v>
      </c>
      <c r="R295" s="216">
        <v>0</v>
      </c>
      <c r="S295" s="216">
        <v>0</v>
      </c>
      <c r="T295" s="216">
        <v>0</v>
      </c>
      <c r="U295" s="217">
        <v>0</v>
      </c>
      <c r="V295" s="217">
        <v>0</v>
      </c>
      <c r="W295" s="217">
        <v>0</v>
      </c>
      <c r="X295" s="214">
        <v>0</v>
      </c>
      <c r="Y295" s="214">
        <v>0</v>
      </c>
      <c r="Z295" s="214">
        <v>0</v>
      </c>
      <c r="AA295" s="218">
        <v>0</v>
      </c>
      <c r="AB295" s="218">
        <v>0</v>
      </c>
      <c r="AC295" s="218">
        <v>0</v>
      </c>
      <c r="AD295" s="193">
        <v>0</v>
      </c>
      <c r="AE295" s="193">
        <v>0</v>
      </c>
      <c r="AF295" s="193">
        <v>0</v>
      </c>
      <c r="AG295" s="214">
        <v>0</v>
      </c>
      <c r="AH295" s="214">
        <v>0</v>
      </c>
      <c r="AI295" s="214">
        <v>0</v>
      </c>
      <c r="AJ295" s="191">
        <v>0</v>
      </c>
      <c r="AK295" s="191">
        <v>0</v>
      </c>
      <c r="AL295" s="191">
        <v>0</v>
      </c>
      <c r="AM295" s="215">
        <v>0</v>
      </c>
      <c r="AN295" s="215">
        <v>0</v>
      </c>
      <c r="AO295" s="215">
        <v>0</v>
      </c>
      <c r="AP295" s="193">
        <v>0</v>
      </c>
      <c r="AQ295" s="193">
        <v>0</v>
      </c>
      <c r="AR295" s="193">
        <v>0</v>
      </c>
      <c r="AS295" s="216">
        <v>0</v>
      </c>
      <c r="AT295" s="216">
        <v>0</v>
      </c>
      <c r="AU295" s="216">
        <v>0</v>
      </c>
      <c r="AV295" s="217">
        <v>0</v>
      </c>
      <c r="AW295" s="217">
        <v>0</v>
      </c>
      <c r="AX295" s="217">
        <v>0</v>
      </c>
      <c r="AY295" s="214">
        <v>0</v>
      </c>
      <c r="AZ295" s="214">
        <v>0</v>
      </c>
      <c r="BA295" s="214">
        <v>0</v>
      </c>
      <c r="BB295" s="218">
        <v>0</v>
      </c>
      <c r="BC295" s="218">
        <v>0</v>
      </c>
      <c r="BD295" s="218">
        <v>0</v>
      </c>
      <c r="BE295" s="214">
        <v>0</v>
      </c>
      <c r="BF295" s="214">
        <v>0</v>
      </c>
      <c r="BG295" s="214">
        <v>0</v>
      </c>
      <c r="BH295" s="191">
        <v>0</v>
      </c>
      <c r="BI295" s="191">
        <v>0</v>
      </c>
      <c r="BJ295" s="191">
        <v>0</v>
      </c>
      <c r="BK295" s="215">
        <v>0</v>
      </c>
      <c r="BL295" s="215">
        <v>0</v>
      </c>
      <c r="BM295" s="215">
        <v>0</v>
      </c>
      <c r="BN295" s="193">
        <v>81085615.186829001</v>
      </c>
      <c r="BO295" s="193">
        <v>79570257.107622206</v>
      </c>
      <c r="BP295" s="193">
        <v>1515358.0792067945</v>
      </c>
      <c r="BQ295" s="219">
        <v>1284838742.1122632</v>
      </c>
      <c r="BR295" s="219">
        <v>1191186918.5772433</v>
      </c>
      <c r="BS295" s="219">
        <v>93651823.535019726</v>
      </c>
      <c r="BT295" s="216">
        <v>0</v>
      </c>
      <c r="BU295" s="216">
        <v>0</v>
      </c>
      <c r="BV295" s="216">
        <v>0</v>
      </c>
      <c r="BW295" s="217">
        <v>0</v>
      </c>
      <c r="BX295" s="217">
        <v>0</v>
      </c>
      <c r="BY295" s="217">
        <v>0</v>
      </c>
      <c r="BZ295" s="214">
        <v>0</v>
      </c>
      <c r="CA295" s="214">
        <v>0</v>
      </c>
      <c r="CB295" s="214">
        <v>0</v>
      </c>
      <c r="CC295" s="214">
        <v>0</v>
      </c>
      <c r="CD295" s="214">
        <v>0</v>
      </c>
      <c r="CE295" s="214">
        <v>0</v>
      </c>
      <c r="CF295" s="214">
        <v>0</v>
      </c>
      <c r="CG295" s="214">
        <v>0</v>
      </c>
      <c r="CH295" s="214">
        <v>0</v>
      </c>
      <c r="CI295" s="219">
        <v>1284838742.1122632</v>
      </c>
      <c r="CJ295" s="219">
        <v>1191186918.5772433</v>
      </c>
      <c r="CK295" s="219">
        <v>93651823.535019726</v>
      </c>
      <c r="CM295" s="221">
        <v>0</v>
      </c>
      <c r="CP295" s="219">
        <v>0</v>
      </c>
      <c r="CQ295" s="219">
        <v>0</v>
      </c>
      <c r="CR295" s="219">
        <v>0</v>
      </c>
      <c r="CT295" s="219">
        <v>1284838742.1122632</v>
      </c>
      <c r="CU295" s="219">
        <v>1191186918.5772433</v>
      </c>
      <c r="CV295" s="219">
        <v>93651823.535019726</v>
      </c>
      <c r="CX295" s="221">
        <v>1071293727.9000001</v>
      </c>
      <c r="CY295" s="33">
        <v>0</v>
      </c>
      <c r="CZ295" s="33">
        <v>0</v>
      </c>
      <c r="DA295" s="33">
        <v>0</v>
      </c>
      <c r="DB295" s="33">
        <v>0</v>
      </c>
      <c r="DC295" s="33">
        <v>0</v>
      </c>
      <c r="DD295" s="33">
        <v>0</v>
      </c>
      <c r="DE295" s="33">
        <v>0</v>
      </c>
    </row>
    <row r="296" spans="1:109" x14ac:dyDescent="0.35">
      <c r="A296">
        <v>2048</v>
      </c>
      <c r="B296" s="1">
        <v>54148</v>
      </c>
      <c r="C296" s="213">
        <v>752111072.00629902</v>
      </c>
      <c r="D296" s="214">
        <v>738564595.90183997</v>
      </c>
      <c r="E296" s="214">
        <v>13546476.104459047</v>
      </c>
      <c r="F296" s="191">
        <v>454347839.81831503</v>
      </c>
      <c r="G296" s="191">
        <v>379478182.6886</v>
      </c>
      <c r="H296" s="191">
        <v>74869657.129715025</v>
      </c>
      <c r="I296" s="214">
        <v>0</v>
      </c>
      <c r="J296" s="214">
        <v>0</v>
      </c>
      <c r="K296" s="214">
        <v>0</v>
      </c>
      <c r="L296" s="215">
        <v>0</v>
      </c>
      <c r="M296" s="215">
        <v>0</v>
      </c>
      <c r="N296" s="215">
        <v>0</v>
      </c>
      <c r="O296" s="193">
        <v>0</v>
      </c>
      <c r="P296" s="193">
        <v>0</v>
      </c>
      <c r="Q296" s="193">
        <v>0</v>
      </c>
      <c r="R296" s="216">
        <v>0</v>
      </c>
      <c r="S296" s="216">
        <v>0</v>
      </c>
      <c r="T296" s="216">
        <v>0</v>
      </c>
      <c r="U296" s="217">
        <v>0</v>
      </c>
      <c r="V296" s="217">
        <v>0</v>
      </c>
      <c r="W296" s="217">
        <v>0</v>
      </c>
      <c r="X296" s="214">
        <v>0</v>
      </c>
      <c r="Y296" s="214">
        <v>0</v>
      </c>
      <c r="Z296" s="214">
        <v>0</v>
      </c>
      <c r="AA296" s="218">
        <v>0</v>
      </c>
      <c r="AB296" s="218">
        <v>0</v>
      </c>
      <c r="AC296" s="218">
        <v>0</v>
      </c>
      <c r="AD296" s="193">
        <v>0</v>
      </c>
      <c r="AE296" s="193">
        <v>0</v>
      </c>
      <c r="AF296" s="193">
        <v>0</v>
      </c>
      <c r="AG296" s="214">
        <v>0</v>
      </c>
      <c r="AH296" s="214">
        <v>0</v>
      </c>
      <c r="AI296" s="214">
        <v>0</v>
      </c>
      <c r="AJ296" s="191">
        <v>0</v>
      </c>
      <c r="AK296" s="191">
        <v>0</v>
      </c>
      <c r="AL296" s="191">
        <v>0</v>
      </c>
      <c r="AM296" s="215">
        <v>0</v>
      </c>
      <c r="AN296" s="215">
        <v>0</v>
      </c>
      <c r="AO296" s="215">
        <v>0</v>
      </c>
      <c r="AP296" s="193">
        <v>0</v>
      </c>
      <c r="AQ296" s="193">
        <v>0</v>
      </c>
      <c r="AR296" s="193">
        <v>0</v>
      </c>
      <c r="AS296" s="216">
        <v>0</v>
      </c>
      <c r="AT296" s="216">
        <v>0</v>
      </c>
      <c r="AU296" s="216">
        <v>0</v>
      </c>
      <c r="AV296" s="217">
        <v>0</v>
      </c>
      <c r="AW296" s="217">
        <v>0</v>
      </c>
      <c r="AX296" s="217">
        <v>0</v>
      </c>
      <c r="AY296" s="214">
        <v>0</v>
      </c>
      <c r="AZ296" s="214">
        <v>0</v>
      </c>
      <c r="BA296" s="214">
        <v>0</v>
      </c>
      <c r="BB296" s="218">
        <v>0</v>
      </c>
      <c r="BC296" s="218">
        <v>0</v>
      </c>
      <c r="BD296" s="218">
        <v>0</v>
      </c>
      <c r="BE296" s="214">
        <v>0</v>
      </c>
      <c r="BF296" s="214">
        <v>0</v>
      </c>
      <c r="BG296" s="214">
        <v>0</v>
      </c>
      <c r="BH296" s="191">
        <v>0</v>
      </c>
      <c r="BI296" s="191">
        <v>0</v>
      </c>
      <c r="BJ296" s="191">
        <v>0</v>
      </c>
      <c r="BK296" s="215">
        <v>0</v>
      </c>
      <c r="BL296" s="215">
        <v>0</v>
      </c>
      <c r="BM296" s="215">
        <v>0</v>
      </c>
      <c r="BN296" s="193">
        <v>0</v>
      </c>
      <c r="BO296" s="193">
        <v>0</v>
      </c>
      <c r="BP296" s="193">
        <v>0</v>
      </c>
      <c r="BQ296" s="219">
        <v>1206458911.824614</v>
      </c>
      <c r="BR296" s="219">
        <v>1118042778.59044</v>
      </c>
      <c r="BS296" s="219">
        <v>88416133.234174073</v>
      </c>
      <c r="BT296" s="216">
        <v>0</v>
      </c>
      <c r="BU296" s="216">
        <v>0</v>
      </c>
      <c r="BV296" s="216">
        <v>0</v>
      </c>
      <c r="BW296" s="217">
        <v>0</v>
      </c>
      <c r="BX296" s="217">
        <v>0</v>
      </c>
      <c r="BY296" s="217">
        <v>0</v>
      </c>
      <c r="BZ296" s="214">
        <v>0</v>
      </c>
      <c r="CA296" s="214">
        <v>0</v>
      </c>
      <c r="CB296" s="214">
        <v>0</v>
      </c>
      <c r="CC296" s="214">
        <v>0</v>
      </c>
      <c r="CD296" s="214">
        <v>0</v>
      </c>
      <c r="CE296" s="214">
        <v>0</v>
      </c>
      <c r="CF296" s="214">
        <v>0</v>
      </c>
      <c r="CG296" s="214">
        <v>0</v>
      </c>
      <c r="CH296" s="214">
        <v>0</v>
      </c>
      <c r="CI296" s="219">
        <v>1206458911.824614</v>
      </c>
      <c r="CJ296" s="219">
        <v>1118042778.59044</v>
      </c>
      <c r="CK296" s="219">
        <v>88416133.234174073</v>
      </c>
      <c r="CM296" s="221">
        <v>0</v>
      </c>
      <c r="CP296" s="219">
        <v>0</v>
      </c>
      <c r="CQ296" s="219">
        <v>0</v>
      </c>
      <c r="CR296" s="219">
        <v>0</v>
      </c>
      <c r="CT296" s="219">
        <v>1206458911.824614</v>
      </c>
      <c r="CU296" s="219">
        <v>1118042778.59044</v>
      </c>
      <c r="CV296" s="219">
        <v>88416133.234174073</v>
      </c>
      <c r="CX296" s="221">
        <v>993029717.87</v>
      </c>
      <c r="CY296" s="33">
        <v>0</v>
      </c>
      <c r="CZ296" s="33">
        <v>0</v>
      </c>
      <c r="DA296" s="33">
        <v>0</v>
      </c>
      <c r="DB296" s="33">
        <v>0</v>
      </c>
      <c r="DC296" s="33">
        <v>0</v>
      </c>
      <c r="DD296" s="33">
        <v>0</v>
      </c>
      <c r="DE296" s="33">
        <v>0</v>
      </c>
    </row>
    <row r="297" spans="1:109" x14ac:dyDescent="0.35">
      <c r="A297">
        <v>2048</v>
      </c>
      <c r="B297" s="1">
        <v>54178</v>
      </c>
      <c r="C297" s="213">
        <v>754247033.93066394</v>
      </c>
      <c r="D297" s="214">
        <v>742853849.18258703</v>
      </c>
      <c r="E297" s="214">
        <v>11393184.748076916</v>
      </c>
      <c r="F297" s="191">
        <v>455540516.886397</v>
      </c>
      <c r="G297" s="191">
        <v>381753408.890751</v>
      </c>
      <c r="H297" s="191">
        <v>73787107.995646</v>
      </c>
      <c r="I297" s="214">
        <v>0</v>
      </c>
      <c r="J297" s="214">
        <v>0</v>
      </c>
      <c r="K297" s="214">
        <v>0</v>
      </c>
      <c r="L297" s="215">
        <v>0</v>
      </c>
      <c r="M297" s="215">
        <v>0</v>
      </c>
      <c r="N297" s="215">
        <v>0</v>
      </c>
      <c r="O297" s="193">
        <v>0</v>
      </c>
      <c r="P297" s="193">
        <v>0</v>
      </c>
      <c r="Q297" s="193">
        <v>0</v>
      </c>
      <c r="R297" s="216">
        <v>0</v>
      </c>
      <c r="S297" s="216">
        <v>0</v>
      </c>
      <c r="T297" s="216">
        <v>0</v>
      </c>
      <c r="U297" s="217">
        <v>0</v>
      </c>
      <c r="V297" s="217">
        <v>0</v>
      </c>
      <c r="W297" s="217">
        <v>0</v>
      </c>
      <c r="X297" s="214">
        <v>0</v>
      </c>
      <c r="Y297" s="214">
        <v>0</v>
      </c>
      <c r="Z297" s="214">
        <v>0</v>
      </c>
      <c r="AA297" s="218">
        <v>0</v>
      </c>
      <c r="AB297" s="218">
        <v>0</v>
      </c>
      <c r="AC297" s="218">
        <v>0</v>
      </c>
      <c r="AD297" s="193">
        <v>0</v>
      </c>
      <c r="AE297" s="193">
        <v>0</v>
      </c>
      <c r="AF297" s="193">
        <v>0</v>
      </c>
      <c r="AG297" s="214">
        <v>0</v>
      </c>
      <c r="AH297" s="214">
        <v>0</v>
      </c>
      <c r="AI297" s="214">
        <v>0</v>
      </c>
      <c r="AJ297" s="191">
        <v>0</v>
      </c>
      <c r="AK297" s="191">
        <v>0</v>
      </c>
      <c r="AL297" s="191">
        <v>0</v>
      </c>
      <c r="AM297" s="215">
        <v>0</v>
      </c>
      <c r="AN297" s="215">
        <v>0</v>
      </c>
      <c r="AO297" s="215">
        <v>0</v>
      </c>
      <c r="AP297" s="193">
        <v>0</v>
      </c>
      <c r="AQ297" s="193">
        <v>0</v>
      </c>
      <c r="AR297" s="193">
        <v>0</v>
      </c>
      <c r="AS297" s="216">
        <v>0</v>
      </c>
      <c r="AT297" s="216">
        <v>0</v>
      </c>
      <c r="AU297" s="216">
        <v>0</v>
      </c>
      <c r="AV297" s="217">
        <v>0</v>
      </c>
      <c r="AW297" s="217">
        <v>0</v>
      </c>
      <c r="AX297" s="217">
        <v>0</v>
      </c>
      <c r="AY297" s="214">
        <v>0</v>
      </c>
      <c r="AZ297" s="214">
        <v>0</v>
      </c>
      <c r="BA297" s="214">
        <v>0</v>
      </c>
      <c r="BB297" s="218">
        <v>0</v>
      </c>
      <c r="BC297" s="218">
        <v>0</v>
      </c>
      <c r="BD297" s="218">
        <v>0</v>
      </c>
      <c r="BE297" s="214">
        <v>0</v>
      </c>
      <c r="BF297" s="214">
        <v>0</v>
      </c>
      <c r="BG297" s="214">
        <v>0</v>
      </c>
      <c r="BH297" s="191">
        <v>0</v>
      </c>
      <c r="BI297" s="191">
        <v>0</v>
      </c>
      <c r="BJ297" s="191">
        <v>0</v>
      </c>
      <c r="BK297" s="215">
        <v>0</v>
      </c>
      <c r="BL297" s="215">
        <v>0</v>
      </c>
      <c r="BM297" s="215">
        <v>0</v>
      </c>
      <c r="BN297" s="193">
        <v>0</v>
      </c>
      <c r="BO297" s="193">
        <v>0</v>
      </c>
      <c r="BP297" s="193">
        <v>0</v>
      </c>
      <c r="BQ297" s="219">
        <v>1209787550.8170609</v>
      </c>
      <c r="BR297" s="219">
        <v>1124607258.073338</v>
      </c>
      <c r="BS297" s="219">
        <v>85180292.743722916</v>
      </c>
      <c r="BT297" s="216">
        <v>0</v>
      </c>
      <c r="BU297" s="216">
        <v>0</v>
      </c>
      <c r="BV297" s="216">
        <v>0</v>
      </c>
      <c r="BW297" s="217">
        <v>0</v>
      </c>
      <c r="BX297" s="217">
        <v>0</v>
      </c>
      <c r="BY297" s="217">
        <v>0</v>
      </c>
      <c r="BZ297" s="214">
        <v>0</v>
      </c>
      <c r="CA297" s="214">
        <v>0</v>
      </c>
      <c r="CB297" s="214">
        <v>0</v>
      </c>
      <c r="CC297" s="214">
        <v>0</v>
      </c>
      <c r="CD297" s="214">
        <v>0</v>
      </c>
      <c r="CE297" s="214">
        <v>0</v>
      </c>
      <c r="CF297" s="214">
        <v>0</v>
      </c>
      <c r="CG297" s="214">
        <v>0</v>
      </c>
      <c r="CH297" s="214">
        <v>0</v>
      </c>
      <c r="CI297" s="219">
        <v>1209787550.8170609</v>
      </c>
      <c r="CJ297" s="219">
        <v>1124607258.073338</v>
      </c>
      <c r="CK297" s="219">
        <v>85180292.743722916</v>
      </c>
      <c r="CM297" s="221">
        <v>0</v>
      </c>
      <c r="CP297" s="219">
        <v>0</v>
      </c>
      <c r="CQ297" s="219">
        <v>0</v>
      </c>
      <c r="CR297" s="219">
        <v>0</v>
      </c>
      <c r="CT297" s="219">
        <v>1209787550.8170609</v>
      </c>
      <c r="CU297" s="219">
        <v>1124607258.073338</v>
      </c>
      <c r="CV297" s="219">
        <v>85180292.743722916</v>
      </c>
      <c r="CX297" s="221">
        <v>994240536.29999995</v>
      </c>
      <c r="CY297" s="33">
        <v>0</v>
      </c>
      <c r="CZ297" s="33">
        <v>0</v>
      </c>
      <c r="DA297" s="33">
        <v>0</v>
      </c>
      <c r="DB297" s="33">
        <v>0</v>
      </c>
      <c r="DC297" s="33">
        <v>0</v>
      </c>
      <c r="DD297" s="33">
        <v>0</v>
      </c>
      <c r="DE297" s="33">
        <v>0</v>
      </c>
    </row>
    <row r="298" spans="1:109" x14ac:dyDescent="0.35">
      <c r="A298">
        <v>2048</v>
      </c>
      <c r="B298" s="1">
        <v>54209</v>
      </c>
      <c r="C298" s="213">
        <v>0</v>
      </c>
      <c r="D298" s="214">
        <v>0</v>
      </c>
      <c r="E298" s="214">
        <v>0</v>
      </c>
      <c r="F298" s="191">
        <v>456635898.15197402</v>
      </c>
      <c r="G298" s="191">
        <v>383941601.60460198</v>
      </c>
      <c r="H298" s="191">
        <v>72694296.547372043</v>
      </c>
      <c r="I298" s="214">
        <v>0</v>
      </c>
      <c r="J298" s="214">
        <v>0</v>
      </c>
      <c r="K298" s="214">
        <v>0</v>
      </c>
      <c r="L298" s="215">
        <v>0</v>
      </c>
      <c r="M298" s="215">
        <v>0</v>
      </c>
      <c r="N298" s="215">
        <v>0</v>
      </c>
      <c r="O298" s="193">
        <v>0</v>
      </c>
      <c r="P298" s="193">
        <v>0</v>
      </c>
      <c r="Q298" s="193">
        <v>0</v>
      </c>
      <c r="R298" s="216">
        <v>0</v>
      </c>
      <c r="S298" s="216">
        <v>0</v>
      </c>
      <c r="T298" s="216">
        <v>0</v>
      </c>
      <c r="U298" s="217">
        <v>0</v>
      </c>
      <c r="V298" s="217">
        <v>0</v>
      </c>
      <c r="W298" s="217">
        <v>0</v>
      </c>
      <c r="X298" s="214">
        <v>0</v>
      </c>
      <c r="Y298" s="214">
        <v>0</v>
      </c>
      <c r="Z298" s="214">
        <v>0</v>
      </c>
      <c r="AA298" s="218">
        <v>0</v>
      </c>
      <c r="AB298" s="218">
        <v>0</v>
      </c>
      <c r="AC298" s="218">
        <v>0</v>
      </c>
      <c r="AD298" s="193">
        <v>0</v>
      </c>
      <c r="AE298" s="193">
        <v>0</v>
      </c>
      <c r="AF298" s="193">
        <v>0</v>
      </c>
      <c r="AG298" s="214">
        <v>0</v>
      </c>
      <c r="AH298" s="214">
        <v>0</v>
      </c>
      <c r="AI298" s="214">
        <v>0</v>
      </c>
      <c r="AJ298" s="191">
        <v>0</v>
      </c>
      <c r="AK298" s="191">
        <v>0</v>
      </c>
      <c r="AL298" s="191">
        <v>0</v>
      </c>
      <c r="AM298" s="215">
        <v>0</v>
      </c>
      <c r="AN298" s="215">
        <v>0</v>
      </c>
      <c r="AO298" s="215">
        <v>0</v>
      </c>
      <c r="AP298" s="193">
        <v>0</v>
      </c>
      <c r="AQ298" s="193">
        <v>0</v>
      </c>
      <c r="AR298" s="193">
        <v>0</v>
      </c>
      <c r="AS298" s="216">
        <v>0</v>
      </c>
      <c r="AT298" s="216">
        <v>0</v>
      </c>
      <c r="AU298" s="216">
        <v>0</v>
      </c>
      <c r="AV298" s="217">
        <v>0</v>
      </c>
      <c r="AW298" s="217">
        <v>0</v>
      </c>
      <c r="AX298" s="217">
        <v>0</v>
      </c>
      <c r="AY298" s="214">
        <v>0</v>
      </c>
      <c r="AZ298" s="214">
        <v>0</v>
      </c>
      <c r="BA298" s="214">
        <v>0</v>
      </c>
      <c r="BB298" s="218">
        <v>0</v>
      </c>
      <c r="BC298" s="218">
        <v>0</v>
      </c>
      <c r="BD298" s="218">
        <v>0</v>
      </c>
      <c r="BE298" s="214">
        <v>0</v>
      </c>
      <c r="BF298" s="214">
        <v>0</v>
      </c>
      <c r="BG298" s="214">
        <v>0</v>
      </c>
      <c r="BH298" s="191">
        <v>0</v>
      </c>
      <c r="BI298" s="191">
        <v>0</v>
      </c>
      <c r="BJ298" s="191">
        <v>0</v>
      </c>
      <c r="BK298" s="215">
        <v>0</v>
      </c>
      <c r="BL298" s="215">
        <v>0</v>
      </c>
      <c r="BM298" s="215">
        <v>0</v>
      </c>
      <c r="BN298" s="193">
        <v>0</v>
      </c>
      <c r="BO298" s="193">
        <v>0</v>
      </c>
      <c r="BP298" s="193">
        <v>0</v>
      </c>
      <c r="BQ298" s="219">
        <v>456635898.15197402</v>
      </c>
      <c r="BR298" s="219">
        <v>383941601.60460198</v>
      </c>
      <c r="BS298" s="219">
        <v>72694296.547372043</v>
      </c>
      <c r="BT298" s="216">
        <v>0</v>
      </c>
      <c r="BU298" s="216">
        <v>0</v>
      </c>
      <c r="BV298" s="216">
        <v>0</v>
      </c>
      <c r="BW298" s="217">
        <v>0</v>
      </c>
      <c r="BX298" s="217">
        <v>0</v>
      </c>
      <c r="BY298" s="217">
        <v>0</v>
      </c>
      <c r="BZ298" s="214">
        <v>0</v>
      </c>
      <c r="CA298" s="214">
        <v>0</v>
      </c>
      <c r="CB298" s="214">
        <v>0</v>
      </c>
      <c r="CC298" s="214">
        <v>0</v>
      </c>
      <c r="CD298" s="214">
        <v>0</v>
      </c>
      <c r="CE298" s="214">
        <v>0</v>
      </c>
      <c r="CF298" s="214">
        <v>0</v>
      </c>
      <c r="CG298" s="214">
        <v>0</v>
      </c>
      <c r="CH298" s="214">
        <v>0</v>
      </c>
      <c r="CI298" s="219">
        <v>456635898.15197402</v>
      </c>
      <c r="CJ298" s="219">
        <v>383941601.60460198</v>
      </c>
      <c r="CK298" s="219">
        <v>72694296.547372043</v>
      </c>
      <c r="CM298" s="221">
        <v>0</v>
      </c>
      <c r="CP298" s="219">
        <v>0</v>
      </c>
      <c r="CQ298" s="219">
        <v>0</v>
      </c>
      <c r="CR298" s="219">
        <v>0</v>
      </c>
      <c r="CT298" s="219">
        <v>456635898.15197402</v>
      </c>
      <c r="CU298" s="219">
        <v>383941601.60460198</v>
      </c>
      <c r="CV298" s="219">
        <v>72694296.547372043</v>
      </c>
      <c r="CX298" s="221">
        <v>995452831.10000002</v>
      </c>
      <c r="CY298" s="33">
        <v>0</v>
      </c>
      <c r="CZ298" s="33">
        <v>0</v>
      </c>
      <c r="DA298" s="33">
        <v>0</v>
      </c>
      <c r="DB298" s="33">
        <v>0</v>
      </c>
      <c r="DC298" s="33">
        <v>0</v>
      </c>
      <c r="DD298" s="33">
        <v>0</v>
      </c>
      <c r="DE298" s="33">
        <v>0</v>
      </c>
    </row>
    <row r="299" spans="1:109" x14ac:dyDescent="0.35">
      <c r="A299">
        <v>2048</v>
      </c>
      <c r="B299" s="1">
        <v>54239</v>
      </c>
      <c r="C299" s="213">
        <v>0</v>
      </c>
      <c r="D299" s="214">
        <v>0</v>
      </c>
      <c r="E299" s="214">
        <v>0</v>
      </c>
      <c r="F299" s="191">
        <v>457784423.97411603</v>
      </c>
      <c r="G299" s="191">
        <v>386192935.53923702</v>
      </c>
      <c r="H299" s="191">
        <v>71591488.434879005</v>
      </c>
      <c r="I299" s="214">
        <v>0</v>
      </c>
      <c r="J299" s="214">
        <v>0</v>
      </c>
      <c r="K299" s="214">
        <v>0</v>
      </c>
      <c r="L299" s="215">
        <v>0</v>
      </c>
      <c r="M299" s="215">
        <v>0</v>
      </c>
      <c r="N299" s="215">
        <v>0</v>
      </c>
      <c r="O299" s="193">
        <v>0</v>
      </c>
      <c r="P299" s="193">
        <v>0</v>
      </c>
      <c r="Q299" s="193">
        <v>0</v>
      </c>
      <c r="R299" s="216">
        <v>0</v>
      </c>
      <c r="S299" s="216">
        <v>0</v>
      </c>
      <c r="T299" s="216">
        <v>0</v>
      </c>
      <c r="U299" s="217">
        <v>0</v>
      </c>
      <c r="V299" s="217">
        <v>0</v>
      </c>
      <c r="W299" s="217">
        <v>0</v>
      </c>
      <c r="X299" s="214">
        <v>0</v>
      </c>
      <c r="Y299" s="214">
        <v>0</v>
      </c>
      <c r="Z299" s="214">
        <v>0</v>
      </c>
      <c r="AA299" s="218">
        <v>0</v>
      </c>
      <c r="AB299" s="218">
        <v>0</v>
      </c>
      <c r="AC299" s="218">
        <v>0</v>
      </c>
      <c r="AD299" s="193">
        <v>0</v>
      </c>
      <c r="AE299" s="193">
        <v>0</v>
      </c>
      <c r="AF299" s="193">
        <v>0</v>
      </c>
      <c r="AG299" s="214">
        <v>0</v>
      </c>
      <c r="AH299" s="214">
        <v>0</v>
      </c>
      <c r="AI299" s="214">
        <v>0</v>
      </c>
      <c r="AJ299" s="191">
        <v>0</v>
      </c>
      <c r="AK299" s="191">
        <v>0</v>
      </c>
      <c r="AL299" s="191">
        <v>0</v>
      </c>
      <c r="AM299" s="215">
        <v>0</v>
      </c>
      <c r="AN299" s="215">
        <v>0</v>
      </c>
      <c r="AO299" s="215">
        <v>0</v>
      </c>
      <c r="AP299" s="193">
        <v>0</v>
      </c>
      <c r="AQ299" s="193">
        <v>0</v>
      </c>
      <c r="AR299" s="193">
        <v>0</v>
      </c>
      <c r="AS299" s="216">
        <v>0</v>
      </c>
      <c r="AT299" s="216">
        <v>0</v>
      </c>
      <c r="AU299" s="216">
        <v>0</v>
      </c>
      <c r="AV299" s="217">
        <v>0</v>
      </c>
      <c r="AW299" s="217">
        <v>0</v>
      </c>
      <c r="AX299" s="217">
        <v>0</v>
      </c>
      <c r="AY299" s="214">
        <v>0</v>
      </c>
      <c r="AZ299" s="214">
        <v>0</v>
      </c>
      <c r="BA299" s="214">
        <v>0</v>
      </c>
      <c r="BB299" s="218">
        <v>0</v>
      </c>
      <c r="BC299" s="218">
        <v>0</v>
      </c>
      <c r="BD299" s="218">
        <v>0</v>
      </c>
      <c r="BE299" s="214">
        <v>0</v>
      </c>
      <c r="BF299" s="214">
        <v>0</v>
      </c>
      <c r="BG299" s="214">
        <v>0</v>
      </c>
      <c r="BH299" s="191">
        <v>0</v>
      </c>
      <c r="BI299" s="191">
        <v>0</v>
      </c>
      <c r="BJ299" s="191">
        <v>0</v>
      </c>
      <c r="BK299" s="215">
        <v>0</v>
      </c>
      <c r="BL299" s="215">
        <v>0</v>
      </c>
      <c r="BM299" s="215">
        <v>0</v>
      </c>
      <c r="BN299" s="193">
        <v>0</v>
      </c>
      <c r="BO299" s="193">
        <v>0</v>
      </c>
      <c r="BP299" s="193">
        <v>0</v>
      </c>
      <c r="BQ299" s="219">
        <v>457784423.97411603</v>
      </c>
      <c r="BR299" s="219">
        <v>386192935.53923702</v>
      </c>
      <c r="BS299" s="219">
        <v>71591488.434879005</v>
      </c>
      <c r="BT299" s="216">
        <v>22279593.003410801</v>
      </c>
      <c r="BU299" s="216">
        <v>21457805.543024998</v>
      </c>
      <c r="BV299" s="216">
        <v>821787.46038580313</v>
      </c>
      <c r="BW299" s="217">
        <v>9255930.7561454307</v>
      </c>
      <c r="BX299" s="217">
        <v>9082019.9136538599</v>
      </c>
      <c r="BY299" s="217">
        <v>173910.84249157086</v>
      </c>
      <c r="BZ299" s="214">
        <v>0</v>
      </c>
      <c r="CA299" s="214">
        <v>0</v>
      </c>
      <c r="CB299" s="214">
        <v>0</v>
      </c>
      <c r="CC299" s="214">
        <v>60713718.137228198</v>
      </c>
      <c r="CD299" s="214">
        <v>40192453.064466901</v>
      </c>
      <c r="CE299" s="214">
        <v>20521265.072761297</v>
      </c>
      <c r="CF299" s="214">
        <v>11139796.501705401</v>
      </c>
      <c r="CG299" s="214">
        <v>10728902.771512499</v>
      </c>
      <c r="CH299" s="214">
        <v>410893.73019290157</v>
      </c>
      <c r="CI299" s="219">
        <v>561173462.37260592</v>
      </c>
      <c r="CJ299" s="219">
        <v>467654116.83189529</v>
      </c>
      <c r="CK299" s="219">
        <v>93519345.540710568</v>
      </c>
      <c r="CM299" s="221">
        <v>0</v>
      </c>
      <c r="CP299" s="219">
        <v>0</v>
      </c>
      <c r="CQ299" s="219">
        <v>0</v>
      </c>
      <c r="CR299" s="219">
        <v>0</v>
      </c>
      <c r="CT299" s="219">
        <v>457784423.97411603</v>
      </c>
      <c r="CU299" s="219">
        <v>386192935.53923702</v>
      </c>
      <c r="CV299" s="219">
        <v>71591488.434879005</v>
      </c>
      <c r="CX299" s="221">
        <v>996666604.07000005</v>
      </c>
      <c r="CY299" s="33">
        <v>0</v>
      </c>
      <c r="CZ299" s="33">
        <v>0</v>
      </c>
      <c r="DA299" s="33">
        <v>0</v>
      </c>
      <c r="DB299" s="33">
        <v>0</v>
      </c>
      <c r="DC299" s="33">
        <v>0</v>
      </c>
      <c r="DD299" s="33">
        <v>0</v>
      </c>
      <c r="DE299" s="33">
        <v>0</v>
      </c>
    </row>
    <row r="300" spans="1:109" x14ac:dyDescent="0.35">
      <c r="A300">
        <v>2048</v>
      </c>
      <c r="B300" s="1">
        <v>54270</v>
      </c>
      <c r="C300" s="213">
        <v>0</v>
      </c>
      <c r="D300" s="214">
        <v>0</v>
      </c>
      <c r="E300" s="214">
        <v>0</v>
      </c>
      <c r="F300" s="191">
        <v>458885055.849482</v>
      </c>
      <c r="G300" s="191">
        <v>388406607.70115501</v>
      </c>
      <c r="H300" s="191">
        <v>70478448.148326993</v>
      </c>
      <c r="I300" s="214">
        <v>0</v>
      </c>
      <c r="J300" s="214">
        <v>0</v>
      </c>
      <c r="K300" s="214">
        <v>0</v>
      </c>
      <c r="L300" s="215">
        <v>0</v>
      </c>
      <c r="M300" s="215">
        <v>0</v>
      </c>
      <c r="N300" s="215">
        <v>0</v>
      </c>
      <c r="O300" s="193">
        <v>0</v>
      </c>
      <c r="P300" s="193">
        <v>0</v>
      </c>
      <c r="Q300" s="193">
        <v>0</v>
      </c>
      <c r="R300" s="216">
        <v>0</v>
      </c>
      <c r="S300" s="216">
        <v>0</v>
      </c>
      <c r="T300" s="216">
        <v>0</v>
      </c>
      <c r="U300" s="217">
        <v>0</v>
      </c>
      <c r="V300" s="217">
        <v>0</v>
      </c>
      <c r="W300" s="217">
        <v>0</v>
      </c>
      <c r="X300" s="214">
        <v>0</v>
      </c>
      <c r="Y300" s="214">
        <v>0</v>
      </c>
      <c r="Z300" s="214">
        <v>0</v>
      </c>
      <c r="AA300" s="218">
        <v>0</v>
      </c>
      <c r="AB300" s="218">
        <v>0</v>
      </c>
      <c r="AC300" s="218">
        <v>0</v>
      </c>
      <c r="AD300" s="193">
        <v>0</v>
      </c>
      <c r="AE300" s="193">
        <v>0</v>
      </c>
      <c r="AF300" s="193">
        <v>0</v>
      </c>
      <c r="AG300" s="214">
        <v>0</v>
      </c>
      <c r="AH300" s="214">
        <v>0</v>
      </c>
      <c r="AI300" s="214">
        <v>0</v>
      </c>
      <c r="AJ300" s="191">
        <v>0</v>
      </c>
      <c r="AK300" s="191">
        <v>0</v>
      </c>
      <c r="AL300" s="191">
        <v>0</v>
      </c>
      <c r="AM300" s="215">
        <v>0</v>
      </c>
      <c r="AN300" s="215">
        <v>0</v>
      </c>
      <c r="AO300" s="215">
        <v>0</v>
      </c>
      <c r="AP300" s="193">
        <v>0</v>
      </c>
      <c r="AQ300" s="193">
        <v>0</v>
      </c>
      <c r="AR300" s="193">
        <v>0</v>
      </c>
      <c r="AS300" s="216">
        <v>0</v>
      </c>
      <c r="AT300" s="216">
        <v>0</v>
      </c>
      <c r="AU300" s="216">
        <v>0</v>
      </c>
      <c r="AV300" s="217">
        <v>0</v>
      </c>
      <c r="AW300" s="217">
        <v>0</v>
      </c>
      <c r="AX300" s="217">
        <v>0</v>
      </c>
      <c r="AY300" s="214">
        <v>0</v>
      </c>
      <c r="AZ300" s="214">
        <v>0</v>
      </c>
      <c r="BA300" s="214">
        <v>0</v>
      </c>
      <c r="BB300" s="218">
        <v>0</v>
      </c>
      <c r="BC300" s="218">
        <v>0</v>
      </c>
      <c r="BD300" s="218">
        <v>0</v>
      </c>
      <c r="BE300" s="214">
        <v>0</v>
      </c>
      <c r="BF300" s="214">
        <v>0</v>
      </c>
      <c r="BG300" s="214">
        <v>0</v>
      </c>
      <c r="BH300" s="191">
        <v>0</v>
      </c>
      <c r="BI300" s="191">
        <v>0</v>
      </c>
      <c r="BJ300" s="191">
        <v>0</v>
      </c>
      <c r="BK300" s="215">
        <v>0</v>
      </c>
      <c r="BL300" s="215">
        <v>0</v>
      </c>
      <c r="BM300" s="215">
        <v>0</v>
      </c>
      <c r="BN300" s="193">
        <v>0</v>
      </c>
      <c r="BO300" s="193">
        <v>0</v>
      </c>
      <c r="BP300" s="193">
        <v>0</v>
      </c>
      <c r="BQ300" s="219">
        <v>458885055.849482</v>
      </c>
      <c r="BR300" s="219">
        <v>388406607.70115501</v>
      </c>
      <c r="BS300" s="219">
        <v>70478448.148326993</v>
      </c>
      <c r="BT300" s="216">
        <v>0</v>
      </c>
      <c r="BU300" s="216">
        <v>0</v>
      </c>
      <c r="BV300" s="216">
        <v>0</v>
      </c>
      <c r="BW300" s="217">
        <v>0</v>
      </c>
      <c r="BX300" s="217">
        <v>0</v>
      </c>
      <c r="BY300" s="217">
        <v>0</v>
      </c>
      <c r="BZ300" s="214">
        <v>0</v>
      </c>
      <c r="CA300" s="214">
        <v>0</v>
      </c>
      <c r="CB300" s="214">
        <v>0</v>
      </c>
      <c r="CC300" s="214">
        <v>0</v>
      </c>
      <c r="CD300" s="214">
        <v>0</v>
      </c>
      <c r="CE300" s="214">
        <v>0</v>
      </c>
      <c r="CF300" s="214">
        <v>0</v>
      </c>
      <c r="CG300" s="214">
        <v>0</v>
      </c>
      <c r="CH300" s="214">
        <v>0</v>
      </c>
      <c r="CI300" s="219">
        <v>458885055.849482</v>
      </c>
      <c r="CJ300" s="219">
        <v>388406607.70115501</v>
      </c>
      <c r="CK300" s="219">
        <v>70478448.148326993</v>
      </c>
      <c r="CM300" s="221">
        <v>0</v>
      </c>
      <c r="CP300" s="219">
        <v>0</v>
      </c>
      <c r="CQ300" s="219">
        <v>0</v>
      </c>
      <c r="CR300" s="219">
        <v>0</v>
      </c>
      <c r="CT300" s="219">
        <v>458885055.849482</v>
      </c>
      <c r="CU300" s="219">
        <v>388406607.70115501</v>
      </c>
      <c r="CV300" s="219">
        <v>70478448.148326993</v>
      </c>
      <c r="CX300" s="221">
        <v>916420675.73000002</v>
      </c>
      <c r="CY300" s="33">
        <v>0</v>
      </c>
      <c r="CZ300" s="33">
        <v>0</v>
      </c>
      <c r="DA300" s="33">
        <v>0</v>
      </c>
      <c r="DB300" s="33">
        <v>0</v>
      </c>
      <c r="DC300" s="33">
        <v>0</v>
      </c>
      <c r="DD300" s="33">
        <v>0</v>
      </c>
      <c r="DE300" s="33">
        <v>0</v>
      </c>
    </row>
    <row r="301" spans="1:109" x14ac:dyDescent="0.35">
      <c r="A301">
        <v>2048</v>
      </c>
      <c r="B301" s="1">
        <v>54301</v>
      </c>
      <c r="C301" s="213">
        <v>0</v>
      </c>
      <c r="D301" s="214">
        <v>0</v>
      </c>
      <c r="E301" s="214">
        <v>0</v>
      </c>
      <c r="F301" s="191">
        <v>460039111.92243803</v>
      </c>
      <c r="G301" s="191">
        <v>390683835.48483998</v>
      </c>
      <c r="H301" s="191">
        <v>69355276.43759805</v>
      </c>
      <c r="I301" s="214">
        <v>0</v>
      </c>
      <c r="J301" s="214">
        <v>0</v>
      </c>
      <c r="K301" s="214">
        <v>0</v>
      </c>
      <c r="L301" s="215">
        <v>0</v>
      </c>
      <c r="M301" s="215">
        <v>0</v>
      </c>
      <c r="N301" s="215">
        <v>0</v>
      </c>
      <c r="O301" s="193">
        <v>0</v>
      </c>
      <c r="P301" s="193">
        <v>0</v>
      </c>
      <c r="Q301" s="193">
        <v>0</v>
      </c>
      <c r="R301" s="216">
        <v>0</v>
      </c>
      <c r="S301" s="216">
        <v>0</v>
      </c>
      <c r="T301" s="216">
        <v>0</v>
      </c>
      <c r="U301" s="217">
        <v>0</v>
      </c>
      <c r="V301" s="217">
        <v>0</v>
      </c>
      <c r="W301" s="217">
        <v>0</v>
      </c>
      <c r="X301" s="214">
        <v>0</v>
      </c>
      <c r="Y301" s="214">
        <v>0</v>
      </c>
      <c r="Z301" s="214">
        <v>0</v>
      </c>
      <c r="AA301" s="218">
        <v>0</v>
      </c>
      <c r="AB301" s="218">
        <v>0</v>
      </c>
      <c r="AC301" s="218">
        <v>0</v>
      </c>
      <c r="AD301" s="193">
        <v>0</v>
      </c>
      <c r="AE301" s="193">
        <v>0</v>
      </c>
      <c r="AF301" s="193">
        <v>0</v>
      </c>
      <c r="AG301" s="214">
        <v>0</v>
      </c>
      <c r="AH301" s="214">
        <v>0</v>
      </c>
      <c r="AI301" s="214">
        <v>0</v>
      </c>
      <c r="AJ301" s="191">
        <v>0</v>
      </c>
      <c r="AK301" s="191">
        <v>0</v>
      </c>
      <c r="AL301" s="191">
        <v>0</v>
      </c>
      <c r="AM301" s="215">
        <v>0</v>
      </c>
      <c r="AN301" s="215">
        <v>0</v>
      </c>
      <c r="AO301" s="215">
        <v>0</v>
      </c>
      <c r="AP301" s="193">
        <v>0</v>
      </c>
      <c r="AQ301" s="193">
        <v>0</v>
      </c>
      <c r="AR301" s="193">
        <v>0</v>
      </c>
      <c r="AS301" s="216">
        <v>0</v>
      </c>
      <c r="AT301" s="216">
        <v>0</v>
      </c>
      <c r="AU301" s="216">
        <v>0</v>
      </c>
      <c r="AV301" s="217">
        <v>0</v>
      </c>
      <c r="AW301" s="217">
        <v>0</v>
      </c>
      <c r="AX301" s="217">
        <v>0</v>
      </c>
      <c r="AY301" s="214">
        <v>0</v>
      </c>
      <c r="AZ301" s="214">
        <v>0</v>
      </c>
      <c r="BA301" s="214">
        <v>0</v>
      </c>
      <c r="BB301" s="218">
        <v>0</v>
      </c>
      <c r="BC301" s="218">
        <v>0</v>
      </c>
      <c r="BD301" s="218">
        <v>0</v>
      </c>
      <c r="BE301" s="214">
        <v>0</v>
      </c>
      <c r="BF301" s="214">
        <v>0</v>
      </c>
      <c r="BG301" s="214">
        <v>0</v>
      </c>
      <c r="BH301" s="191">
        <v>0</v>
      </c>
      <c r="BI301" s="191">
        <v>0</v>
      </c>
      <c r="BJ301" s="191">
        <v>0</v>
      </c>
      <c r="BK301" s="215">
        <v>0</v>
      </c>
      <c r="BL301" s="215">
        <v>0</v>
      </c>
      <c r="BM301" s="215">
        <v>0</v>
      </c>
      <c r="BN301" s="193">
        <v>0</v>
      </c>
      <c r="BO301" s="193">
        <v>0</v>
      </c>
      <c r="BP301" s="193">
        <v>0</v>
      </c>
      <c r="BQ301" s="219">
        <v>460039111.92243803</v>
      </c>
      <c r="BR301" s="219">
        <v>390683835.48483998</v>
      </c>
      <c r="BS301" s="219">
        <v>69355276.43759805</v>
      </c>
      <c r="BT301" s="216">
        <v>0</v>
      </c>
      <c r="BU301" s="216">
        <v>0</v>
      </c>
      <c r="BV301" s="216">
        <v>0</v>
      </c>
      <c r="BW301" s="217">
        <v>0</v>
      </c>
      <c r="BX301" s="217">
        <v>0</v>
      </c>
      <c r="BY301" s="217">
        <v>0</v>
      </c>
      <c r="BZ301" s="214">
        <v>0</v>
      </c>
      <c r="CA301" s="214">
        <v>0</v>
      </c>
      <c r="CB301" s="214">
        <v>0</v>
      </c>
      <c r="CC301" s="214">
        <v>0</v>
      </c>
      <c r="CD301" s="214">
        <v>0</v>
      </c>
      <c r="CE301" s="214">
        <v>0</v>
      </c>
      <c r="CF301" s="214">
        <v>0</v>
      </c>
      <c r="CG301" s="214">
        <v>0</v>
      </c>
      <c r="CH301" s="214">
        <v>0</v>
      </c>
      <c r="CI301" s="219">
        <v>460039111.92243803</v>
      </c>
      <c r="CJ301" s="219">
        <v>390683835.48483998</v>
      </c>
      <c r="CK301" s="219">
        <v>69355276.43759805</v>
      </c>
      <c r="CM301" s="221">
        <v>0</v>
      </c>
      <c r="CP301" s="219">
        <v>0</v>
      </c>
      <c r="CQ301" s="219">
        <v>0</v>
      </c>
      <c r="CR301" s="219">
        <v>0</v>
      </c>
      <c r="CT301" s="219">
        <v>460039111.92243803</v>
      </c>
      <c r="CU301" s="219">
        <v>390683835.48483998</v>
      </c>
      <c r="CV301" s="219">
        <v>69355276.43759805</v>
      </c>
      <c r="CX301" s="221">
        <v>917538083.42999995</v>
      </c>
      <c r="CY301" s="33">
        <v>0</v>
      </c>
      <c r="CZ301" s="33">
        <v>0</v>
      </c>
      <c r="DA301" s="33">
        <v>0</v>
      </c>
      <c r="DB301" s="33">
        <v>0</v>
      </c>
      <c r="DC301" s="33">
        <v>0</v>
      </c>
      <c r="DD301" s="33">
        <v>0</v>
      </c>
      <c r="DE301" s="33">
        <v>0</v>
      </c>
    </row>
    <row r="302" spans="1:109" x14ac:dyDescent="0.35">
      <c r="A302">
        <v>2048</v>
      </c>
      <c r="B302" s="1">
        <v>54331</v>
      </c>
      <c r="C302" s="213">
        <v>0</v>
      </c>
      <c r="D302" s="214">
        <v>0</v>
      </c>
      <c r="E302" s="214">
        <v>0</v>
      </c>
      <c r="F302" s="191">
        <v>461145005.79345399</v>
      </c>
      <c r="G302" s="191">
        <v>392923269.71381599</v>
      </c>
      <c r="H302" s="191">
        <v>68221736.079638004</v>
      </c>
      <c r="I302" s="214">
        <v>0</v>
      </c>
      <c r="J302" s="214">
        <v>0</v>
      </c>
      <c r="K302" s="214">
        <v>0</v>
      </c>
      <c r="L302" s="215">
        <v>0</v>
      </c>
      <c r="M302" s="215">
        <v>0</v>
      </c>
      <c r="N302" s="215">
        <v>0</v>
      </c>
      <c r="O302" s="193">
        <v>0</v>
      </c>
      <c r="P302" s="193">
        <v>0</v>
      </c>
      <c r="Q302" s="193">
        <v>0</v>
      </c>
      <c r="R302" s="216">
        <v>0</v>
      </c>
      <c r="S302" s="216">
        <v>0</v>
      </c>
      <c r="T302" s="216">
        <v>0</v>
      </c>
      <c r="U302" s="217">
        <v>0</v>
      </c>
      <c r="V302" s="217">
        <v>0</v>
      </c>
      <c r="W302" s="217">
        <v>0</v>
      </c>
      <c r="X302" s="214">
        <v>0</v>
      </c>
      <c r="Y302" s="214">
        <v>0</v>
      </c>
      <c r="Z302" s="214">
        <v>0</v>
      </c>
      <c r="AA302" s="218">
        <v>0</v>
      </c>
      <c r="AB302" s="218">
        <v>0</v>
      </c>
      <c r="AC302" s="218">
        <v>0</v>
      </c>
      <c r="AD302" s="193">
        <v>0</v>
      </c>
      <c r="AE302" s="193">
        <v>0</v>
      </c>
      <c r="AF302" s="193">
        <v>0</v>
      </c>
      <c r="AG302" s="214">
        <v>0</v>
      </c>
      <c r="AH302" s="214">
        <v>0</v>
      </c>
      <c r="AI302" s="214">
        <v>0</v>
      </c>
      <c r="AJ302" s="191">
        <v>0</v>
      </c>
      <c r="AK302" s="191">
        <v>0</v>
      </c>
      <c r="AL302" s="191">
        <v>0</v>
      </c>
      <c r="AM302" s="215">
        <v>0</v>
      </c>
      <c r="AN302" s="215">
        <v>0</v>
      </c>
      <c r="AO302" s="215">
        <v>0</v>
      </c>
      <c r="AP302" s="193">
        <v>0</v>
      </c>
      <c r="AQ302" s="193">
        <v>0</v>
      </c>
      <c r="AR302" s="193">
        <v>0</v>
      </c>
      <c r="AS302" s="216">
        <v>0</v>
      </c>
      <c r="AT302" s="216">
        <v>0</v>
      </c>
      <c r="AU302" s="216">
        <v>0</v>
      </c>
      <c r="AV302" s="217">
        <v>0</v>
      </c>
      <c r="AW302" s="217">
        <v>0</v>
      </c>
      <c r="AX302" s="217">
        <v>0</v>
      </c>
      <c r="AY302" s="214">
        <v>0</v>
      </c>
      <c r="AZ302" s="214">
        <v>0</v>
      </c>
      <c r="BA302" s="214">
        <v>0</v>
      </c>
      <c r="BB302" s="218">
        <v>0</v>
      </c>
      <c r="BC302" s="218">
        <v>0</v>
      </c>
      <c r="BD302" s="218">
        <v>0</v>
      </c>
      <c r="BE302" s="214">
        <v>0</v>
      </c>
      <c r="BF302" s="214">
        <v>0</v>
      </c>
      <c r="BG302" s="214">
        <v>0</v>
      </c>
      <c r="BH302" s="191">
        <v>0</v>
      </c>
      <c r="BI302" s="191">
        <v>0</v>
      </c>
      <c r="BJ302" s="191">
        <v>0</v>
      </c>
      <c r="BK302" s="215">
        <v>0</v>
      </c>
      <c r="BL302" s="215">
        <v>0</v>
      </c>
      <c r="BM302" s="215">
        <v>0</v>
      </c>
      <c r="BN302" s="193">
        <v>0</v>
      </c>
      <c r="BO302" s="193">
        <v>0</v>
      </c>
      <c r="BP302" s="193">
        <v>0</v>
      </c>
      <c r="BQ302" s="219">
        <v>461145005.79345399</v>
      </c>
      <c r="BR302" s="219">
        <v>392923269.71381599</v>
      </c>
      <c r="BS302" s="219">
        <v>68221736.079638004</v>
      </c>
      <c r="BT302" s="216">
        <v>0</v>
      </c>
      <c r="BU302" s="216">
        <v>0</v>
      </c>
      <c r="BV302" s="216">
        <v>0</v>
      </c>
      <c r="BW302" s="217">
        <v>0</v>
      </c>
      <c r="BX302" s="217">
        <v>0</v>
      </c>
      <c r="BY302" s="217">
        <v>0</v>
      </c>
      <c r="BZ302" s="214">
        <v>0</v>
      </c>
      <c r="CA302" s="214">
        <v>0</v>
      </c>
      <c r="CB302" s="214">
        <v>0</v>
      </c>
      <c r="CC302" s="214">
        <v>0</v>
      </c>
      <c r="CD302" s="214">
        <v>0</v>
      </c>
      <c r="CE302" s="214">
        <v>0</v>
      </c>
      <c r="CF302" s="214">
        <v>0</v>
      </c>
      <c r="CG302" s="214">
        <v>0</v>
      </c>
      <c r="CH302" s="214">
        <v>0</v>
      </c>
      <c r="CI302" s="219">
        <v>461145005.79345399</v>
      </c>
      <c r="CJ302" s="219">
        <v>392923269.71381599</v>
      </c>
      <c r="CK302" s="219">
        <v>68221736.079638004</v>
      </c>
      <c r="CM302" s="221">
        <v>0</v>
      </c>
      <c r="CP302" s="219">
        <v>0</v>
      </c>
      <c r="CQ302" s="219">
        <v>0</v>
      </c>
      <c r="CR302" s="219">
        <v>0</v>
      </c>
      <c r="CT302" s="219">
        <v>461145005.79345399</v>
      </c>
      <c r="CU302" s="219">
        <v>392923269.71381599</v>
      </c>
      <c r="CV302" s="219">
        <v>68221736.079638004</v>
      </c>
      <c r="CX302" s="221">
        <v>918656853.58999991</v>
      </c>
      <c r="CY302" s="33">
        <v>0</v>
      </c>
      <c r="CZ302" s="33">
        <v>0</v>
      </c>
      <c r="DA302" s="33">
        <v>0</v>
      </c>
      <c r="DB302" s="33">
        <v>0</v>
      </c>
      <c r="DC302" s="33">
        <v>0</v>
      </c>
      <c r="DD302" s="33">
        <v>0</v>
      </c>
      <c r="DE302" s="33">
        <v>0</v>
      </c>
    </row>
    <row r="303" spans="1:109" x14ac:dyDescent="0.35">
      <c r="A303">
        <v>2048</v>
      </c>
      <c r="B303" s="1">
        <v>54362</v>
      </c>
      <c r="C303" s="213">
        <v>0</v>
      </c>
      <c r="D303" s="214">
        <v>0</v>
      </c>
      <c r="E303" s="214">
        <v>0</v>
      </c>
      <c r="F303" s="191">
        <v>462252882.05708897</v>
      </c>
      <c r="G303" s="191">
        <v>395174954.12503201</v>
      </c>
      <c r="H303" s="191">
        <v>67077927.932056963</v>
      </c>
      <c r="I303" s="214">
        <v>0</v>
      </c>
      <c r="J303" s="214">
        <v>0</v>
      </c>
      <c r="K303" s="214">
        <v>0</v>
      </c>
      <c r="L303" s="215">
        <v>0</v>
      </c>
      <c r="M303" s="215">
        <v>0</v>
      </c>
      <c r="N303" s="215">
        <v>0</v>
      </c>
      <c r="O303" s="193">
        <v>0</v>
      </c>
      <c r="P303" s="193">
        <v>0</v>
      </c>
      <c r="Q303" s="193">
        <v>0</v>
      </c>
      <c r="R303" s="216">
        <v>0</v>
      </c>
      <c r="S303" s="216">
        <v>0</v>
      </c>
      <c r="T303" s="216">
        <v>0</v>
      </c>
      <c r="U303" s="217">
        <v>0</v>
      </c>
      <c r="V303" s="217">
        <v>0</v>
      </c>
      <c r="W303" s="217">
        <v>0</v>
      </c>
      <c r="X303" s="214">
        <v>0</v>
      </c>
      <c r="Y303" s="214">
        <v>0</v>
      </c>
      <c r="Z303" s="214">
        <v>0</v>
      </c>
      <c r="AA303" s="218">
        <v>0</v>
      </c>
      <c r="AB303" s="218">
        <v>0</v>
      </c>
      <c r="AC303" s="218">
        <v>0</v>
      </c>
      <c r="AD303" s="193">
        <v>0</v>
      </c>
      <c r="AE303" s="193">
        <v>0</v>
      </c>
      <c r="AF303" s="193">
        <v>0</v>
      </c>
      <c r="AG303" s="214">
        <v>0</v>
      </c>
      <c r="AH303" s="214">
        <v>0</v>
      </c>
      <c r="AI303" s="214">
        <v>0</v>
      </c>
      <c r="AJ303" s="191">
        <v>0</v>
      </c>
      <c r="AK303" s="191">
        <v>0</v>
      </c>
      <c r="AL303" s="191">
        <v>0</v>
      </c>
      <c r="AM303" s="215">
        <v>0</v>
      </c>
      <c r="AN303" s="215">
        <v>0</v>
      </c>
      <c r="AO303" s="215">
        <v>0</v>
      </c>
      <c r="AP303" s="193">
        <v>0</v>
      </c>
      <c r="AQ303" s="193">
        <v>0</v>
      </c>
      <c r="AR303" s="193">
        <v>0</v>
      </c>
      <c r="AS303" s="216">
        <v>0</v>
      </c>
      <c r="AT303" s="216">
        <v>0</v>
      </c>
      <c r="AU303" s="216">
        <v>0</v>
      </c>
      <c r="AV303" s="217">
        <v>0</v>
      </c>
      <c r="AW303" s="217">
        <v>0</v>
      </c>
      <c r="AX303" s="217">
        <v>0</v>
      </c>
      <c r="AY303" s="214">
        <v>0</v>
      </c>
      <c r="AZ303" s="214">
        <v>0</v>
      </c>
      <c r="BA303" s="214">
        <v>0</v>
      </c>
      <c r="BB303" s="218">
        <v>0</v>
      </c>
      <c r="BC303" s="218">
        <v>0</v>
      </c>
      <c r="BD303" s="218">
        <v>0</v>
      </c>
      <c r="BE303" s="214">
        <v>0</v>
      </c>
      <c r="BF303" s="214">
        <v>0</v>
      </c>
      <c r="BG303" s="214">
        <v>0</v>
      </c>
      <c r="BH303" s="191">
        <v>0</v>
      </c>
      <c r="BI303" s="191">
        <v>0</v>
      </c>
      <c r="BJ303" s="191">
        <v>0</v>
      </c>
      <c r="BK303" s="215">
        <v>0</v>
      </c>
      <c r="BL303" s="215">
        <v>0</v>
      </c>
      <c r="BM303" s="215">
        <v>0</v>
      </c>
      <c r="BN303" s="193">
        <v>0</v>
      </c>
      <c r="BO303" s="193">
        <v>0</v>
      </c>
      <c r="BP303" s="193">
        <v>0</v>
      </c>
      <c r="BQ303" s="219">
        <v>462252882.05708897</v>
      </c>
      <c r="BR303" s="219">
        <v>395174954.12503201</v>
      </c>
      <c r="BS303" s="219">
        <v>67077927.932056963</v>
      </c>
      <c r="BT303" s="216">
        <v>0</v>
      </c>
      <c r="BU303" s="216">
        <v>0</v>
      </c>
      <c r="BV303" s="216">
        <v>0</v>
      </c>
      <c r="BW303" s="217">
        <v>0</v>
      </c>
      <c r="BX303" s="217">
        <v>0</v>
      </c>
      <c r="BY303" s="217">
        <v>0</v>
      </c>
      <c r="BZ303" s="214">
        <v>0</v>
      </c>
      <c r="CA303" s="214">
        <v>0</v>
      </c>
      <c r="CB303" s="214">
        <v>0</v>
      </c>
      <c r="CC303" s="214">
        <v>0</v>
      </c>
      <c r="CD303" s="214">
        <v>0</v>
      </c>
      <c r="CE303" s="214">
        <v>0</v>
      </c>
      <c r="CF303" s="214">
        <v>0</v>
      </c>
      <c r="CG303" s="214">
        <v>0</v>
      </c>
      <c r="CH303" s="214">
        <v>0</v>
      </c>
      <c r="CI303" s="219">
        <v>462252882.05708897</v>
      </c>
      <c r="CJ303" s="219">
        <v>395174954.12503201</v>
      </c>
      <c r="CK303" s="219">
        <v>67077927.932056963</v>
      </c>
      <c r="CM303" s="221">
        <v>0</v>
      </c>
      <c r="CP303" s="219">
        <v>0</v>
      </c>
      <c r="CQ303" s="219">
        <v>0</v>
      </c>
      <c r="CR303" s="219">
        <v>0</v>
      </c>
      <c r="CT303" s="219">
        <v>462252882.05708897</v>
      </c>
      <c r="CU303" s="219">
        <v>395174954.12503201</v>
      </c>
      <c r="CV303" s="219">
        <v>67077927.932056963</v>
      </c>
      <c r="CX303" s="221">
        <v>919776987.89999998</v>
      </c>
      <c r="CY303" s="33">
        <v>0</v>
      </c>
      <c r="CZ303" s="33">
        <v>0</v>
      </c>
      <c r="DA303" s="33">
        <v>0</v>
      </c>
      <c r="DB303" s="33">
        <v>0</v>
      </c>
      <c r="DC303" s="33">
        <v>0</v>
      </c>
      <c r="DD303" s="33">
        <v>0</v>
      </c>
      <c r="DE303" s="33">
        <v>0</v>
      </c>
    </row>
    <row r="304" spans="1:109" x14ac:dyDescent="0.35">
      <c r="A304">
        <v>2048</v>
      </c>
      <c r="B304" s="1">
        <v>54392</v>
      </c>
      <c r="C304" s="213">
        <v>0</v>
      </c>
      <c r="D304" s="214">
        <v>0</v>
      </c>
      <c r="E304" s="214">
        <v>0</v>
      </c>
      <c r="F304" s="191">
        <v>463414606.72509497</v>
      </c>
      <c r="G304" s="191">
        <v>397490820.84573299</v>
      </c>
      <c r="H304" s="191">
        <v>65923785.879361987</v>
      </c>
      <c r="I304" s="214">
        <v>0</v>
      </c>
      <c r="J304" s="214">
        <v>0</v>
      </c>
      <c r="K304" s="214">
        <v>0</v>
      </c>
      <c r="L304" s="215">
        <v>0</v>
      </c>
      <c r="M304" s="215">
        <v>0</v>
      </c>
      <c r="N304" s="215">
        <v>0</v>
      </c>
      <c r="O304" s="193">
        <v>0</v>
      </c>
      <c r="P304" s="193">
        <v>0</v>
      </c>
      <c r="Q304" s="193">
        <v>0</v>
      </c>
      <c r="R304" s="216">
        <v>0</v>
      </c>
      <c r="S304" s="216">
        <v>0</v>
      </c>
      <c r="T304" s="216">
        <v>0</v>
      </c>
      <c r="U304" s="217">
        <v>0</v>
      </c>
      <c r="V304" s="217">
        <v>0</v>
      </c>
      <c r="W304" s="217">
        <v>0</v>
      </c>
      <c r="X304" s="214">
        <v>0</v>
      </c>
      <c r="Y304" s="214">
        <v>0</v>
      </c>
      <c r="Z304" s="214">
        <v>0</v>
      </c>
      <c r="AA304" s="218">
        <v>0</v>
      </c>
      <c r="AB304" s="218">
        <v>0</v>
      </c>
      <c r="AC304" s="218">
        <v>0</v>
      </c>
      <c r="AD304" s="193">
        <v>0</v>
      </c>
      <c r="AE304" s="193">
        <v>0</v>
      </c>
      <c r="AF304" s="193">
        <v>0</v>
      </c>
      <c r="AG304" s="214">
        <v>0</v>
      </c>
      <c r="AH304" s="214">
        <v>0</v>
      </c>
      <c r="AI304" s="214">
        <v>0</v>
      </c>
      <c r="AJ304" s="191">
        <v>0</v>
      </c>
      <c r="AK304" s="191">
        <v>0</v>
      </c>
      <c r="AL304" s="191">
        <v>0</v>
      </c>
      <c r="AM304" s="215">
        <v>0</v>
      </c>
      <c r="AN304" s="215">
        <v>0</v>
      </c>
      <c r="AO304" s="215">
        <v>0</v>
      </c>
      <c r="AP304" s="193">
        <v>0</v>
      </c>
      <c r="AQ304" s="193">
        <v>0</v>
      </c>
      <c r="AR304" s="193">
        <v>0</v>
      </c>
      <c r="AS304" s="216">
        <v>0</v>
      </c>
      <c r="AT304" s="216">
        <v>0</v>
      </c>
      <c r="AU304" s="216">
        <v>0</v>
      </c>
      <c r="AV304" s="217">
        <v>0</v>
      </c>
      <c r="AW304" s="217">
        <v>0</v>
      </c>
      <c r="AX304" s="217">
        <v>0</v>
      </c>
      <c r="AY304" s="214">
        <v>0</v>
      </c>
      <c r="AZ304" s="214">
        <v>0</v>
      </c>
      <c r="BA304" s="214">
        <v>0</v>
      </c>
      <c r="BB304" s="218">
        <v>0</v>
      </c>
      <c r="BC304" s="218">
        <v>0</v>
      </c>
      <c r="BD304" s="218">
        <v>0</v>
      </c>
      <c r="BE304" s="214">
        <v>0</v>
      </c>
      <c r="BF304" s="214">
        <v>0</v>
      </c>
      <c r="BG304" s="214">
        <v>0</v>
      </c>
      <c r="BH304" s="191">
        <v>0</v>
      </c>
      <c r="BI304" s="191">
        <v>0</v>
      </c>
      <c r="BJ304" s="191">
        <v>0</v>
      </c>
      <c r="BK304" s="215">
        <v>0</v>
      </c>
      <c r="BL304" s="215">
        <v>0</v>
      </c>
      <c r="BM304" s="215">
        <v>0</v>
      </c>
      <c r="BN304" s="193">
        <v>0</v>
      </c>
      <c r="BO304" s="193">
        <v>0</v>
      </c>
      <c r="BP304" s="193">
        <v>0</v>
      </c>
      <c r="BQ304" s="219">
        <v>463414606.72509497</v>
      </c>
      <c r="BR304" s="219">
        <v>397490820.84573299</v>
      </c>
      <c r="BS304" s="219">
        <v>65923785.879361987</v>
      </c>
      <c r="BT304" s="216">
        <v>0</v>
      </c>
      <c r="BU304" s="216">
        <v>0</v>
      </c>
      <c r="BV304" s="216">
        <v>0</v>
      </c>
      <c r="BW304" s="217">
        <v>0</v>
      </c>
      <c r="BX304" s="217">
        <v>0</v>
      </c>
      <c r="BY304" s="217">
        <v>0</v>
      </c>
      <c r="BZ304" s="214">
        <v>0</v>
      </c>
      <c r="CA304" s="214">
        <v>0</v>
      </c>
      <c r="CB304" s="214">
        <v>0</v>
      </c>
      <c r="CC304" s="214">
        <v>0</v>
      </c>
      <c r="CD304" s="214">
        <v>0</v>
      </c>
      <c r="CE304" s="214">
        <v>0</v>
      </c>
      <c r="CF304" s="214">
        <v>0</v>
      </c>
      <c r="CG304" s="214">
        <v>0</v>
      </c>
      <c r="CH304" s="214">
        <v>0</v>
      </c>
      <c r="CI304" s="219">
        <v>463414606.72509497</v>
      </c>
      <c r="CJ304" s="219">
        <v>397490820.84573299</v>
      </c>
      <c r="CK304" s="219">
        <v>65923785.879361987</v>
      </c>
      <c r="CM304" s="221">
        <v>0</v>
      </c>
      <c r="CP304" s="219">
        <v>0</v>
      </c>
      <c r="CQ304" s="219">
        <v>0</v>
      </c>
      <c r="CR304" s="219">
        <v>0</v>
      </c>
      <c r="CT304" s="219">
        <v>463414606.72509497</v>
      </c>
      <c r="CU304" s="219">
        <v>397490820.84573299</v>
      </c>
      <c r="CV304" s="219">
        <v>65923785.879361987</v>
      </c>
      <c r="CX304" s="221">
        <v>920898488</v>
      </c>
      <c r="CY304" s="33">
        <v>0</v>
      </c>
      <c r="CZ304" s="33">
        <v>0</v>
      </c>
      <c r="DA304" s="33">
        <v>0</v>
      </c>
      <c r="DB304" s="33">
        <v>0</v>
      </c>
      <c r="DC304" s="33">
        <v>0</v>
      </c>
      <c r="DD304" s="33">
        <v>0</v>
      </c>
      <c r="DE304" s="33">
        <v>0</v>
      </c>
    </row>
    <row r="305" spans="1:109" x14ac:dyDescent="0.35">
      <c r="A305">
        <v>2048</v>
      </c>
      <c r="B305" s="1">
        <v>54423</v>
      </c>
      <c r="C305" s="213">
        <v>0</v>
      </c>
      <c r="D305" s="214">
        <v>0</v>
      </c>
      <c r="E305" s="214">
        <v>0</v>
      </c>
      <c r="F305" s="191">
        <v>464527723.88200599</v>
      </c>
      <c r="G305" s="191">
        <v>399768653.77091902</v>
      </c>
      <c r="H305" s="191">
        <v>64759070.111086965</v>
      </c>
      <c r="I305" s="214">
        <v>0</v>
      </c>
      <c r="J305" s="214">
        <v>0</v>
      </c>
      <c r="K305" s="214">
        <v>0</v>
      </c>
      <c r="L305" s="215">
        <v>0</v>
      </c>
      <c r="M305" s="215">
        <v>0</v>
      </c>
      <c r="N305" s="215">
        <v>0</v>
      </c>
      <c r="O305" s="193">
        <v>0</v>
      </c>
      <c r="P305" s="193">
        <v>0</v>
      </c>
      <c r="Q305" s="193">
        <v>0</v>
      </c>
      <c r="R305" s="216">
        <v>0</v>
      </c>
      <c r="S305" s="216">
        <v>0</v>
      </c>
      <c r="T305" s="216">
        <v>0</v>
      </c>
      <c r="U305" s="217">
        <v>0</v>
      </c>
      <c r="V305" s="217">
        <v>0</v>
      </c>
      <c r="W305" s="217">
        <v>0</v>
      </c>
      <c r="X305" s="214">
        <v>0</v>
      </c>
      <c r="Y305" s="214">
        <v>0</v>
      </c>
      <c r="Z305" s="214">
        <v>0</v>
      </c>
      <c r="AA305" s="218">
        <v>0</v>
      </c>
      <c r="AB305" s="218">
        <v>0</v>
      </c>
      <c r="AC305" s="218">
        <v>0</v>
      </c>
      <c r="AD305" s="193">
        <v>0</v>
      </c>
      <c r="AE305" s="193">
        <v>0</v>
      </c>
      <c r="AF305" s="193">
        <v>0</v>
      </c>
      <c r="AG305" s="214">
        <v>0</v>
      </c>
      <c r="AH305" s="214">
        <v>0</v>
      </c>
      <c r="AI305" s="214">
        <v>0</v>
      </c>
      <c r="AJ305" s="191">
        <v>0</v>
      </c>
      <c r="AK305" s="191">
        <v>0</v>
      </c>
      <c r="AL305" s="191">
        <v>0</v>
      </c>
      <c r="AM305" s="215">
        <v>0</v>
      </c>
      <c r="AN305" s="215">
        <v>0</v>
      </c>
      <c r="AO305" s="215">
        <v>0</v>
      </c>
      <c r="AP305" s="193">
        <v>0</v>
      </c>
      <c r="AQ305" s="193">
        <v>0</v>
      </c>
      <c r="AR305" s="193">
        <v>0</v>
      </c>
      <c r="AS305" s="216">
        <v>0</v>
      </c>
      <c r="AT305" s="216">
        <v>0</v>
      </c>
      <c r="AU305" s="216">
        <v>0</v>
      </c>
      <c r="AV305" s="217">
        <v>0</v>
      </c>
      <c r="AW305" s="217">
        <v>0</v>
      </c>
      <c r="AX305" s="217">
        <v>0</v>
      </c>
      <c r="AY305" s="214">
        <v>0</v>
      </c>
      <c r="AZ305" s="214">
        <v>0</v>
      </c>
      <c r="BA305" s="214">
        <v>0</v>
      </c>
      <c r="BB305" s="218">
        <v>0</v>
      </c>
      <c r="BC305" s="218">
        <v>0</v>
      </c>
      <c r="BD305" s="218">
        <v>0</v>
      </c>
      <c r="BE305" s="214">
        <v>0</v>
      </c>
      <c r="BF305" s="214">
        <v>0</v>
      </c>
      <c r="BG305" s="214">
        <v>0</v>
      </c>
      <c r="BH305" s="191">
        <v>0</v>
      </c>
      <c r="BI305" s="191">
        <v>0</v>
      </c>
      <c r="BJ305" s="191">
        <v>0</v>
      </c>
      <c r="BK305" s="215">
        <v>0</v>
      </c>
      <c r="BL305" s="215">
        <v>0</v>
      </c>
      <c r="BM305" s="215">
        <v>0</v>
      </c>
      <c r="BN305" s="193">
        <v>0</v>
      </c>
      <c r="BO305" s="193">
        <v>0</v>
      </c>
      <c r="BP305" s="193">
        <v>0</v>
      </c>
      <c r="BQ305" s="219">
        <v>464527723.88200599</v>
      </c>
      <c r="BR305" s="219">
        <v>399768653.77091902</v>
      </c>
      <c r="BS305" s="219">
        <v>64759070.111086965</v>
      </c>
      <c r="BT305" s="216">
        <v>22029177.076699</v>
      </c>
      <c r="BU305" s="216">
        <v>21615268.108952999</v>
      </c>
      <c r="BV305" s="216">
        <v>413908.96774600074</v>
      </c>
      <c r="BW305" s="217">
        <v>0</v>
      </c>
      <c r="BX305" s="217">
        <v>0</v>
      </c>
      <c r="BY305" s="217">
        <v>0</v>
      </c>
      <c r="BZ305" s="214">
        <v>0</v>
      </c>
      <c r="CA305" s="214">
        <v>0</v>
      </c>
      <c r="CB305" s="214">
        <v>0</v>
      </c>
      <c r="CC305" s="214">
        <v>60260473.774753302</v>
      </c>
      <c r="CD305" s="214">
        <v>40487395.004255697</v>
      </c>
      <c r="CE305" s="214">
        <v>19773078.770497605</v>
      </c>
      <c r="CF305" s="214">
        <v>11014588.5383495</v>
      </c>
      <c r="CG305" s="214">
        <v>10807634.0544765</v>
      </c>
      <c r="CH305" s="214">
        <v>206954.48387300037</v>
      </c>
      <c r="CI305" s="219">
        <v>557831963.27180779</v>
      </c>
      <c r="CJ305" s="219">
        <v>472678950.93860424</v>
      </c>
      <c r="CK305" s="219">
        <v>85153012.333203569</v>
      </c>
      <c r="CM305" s="221">
        <v>0</v>
      </c>
      <c r="CP305" s="219">
        <v>0</v>
      </c>
      <c r="CQ305" s="219">
        <v>0</v>
      </c>
      <c r="CR305" s="219">
        <v>0</v>
      </c>
      <c r="CT305" s="219">
        <v>464527723.88200599</v>
      </c>
      <c r="CU305" s="219">
        <v>399768653.77091902</v>
      </c>
      <c r="CV305" s="219">
        <v>64759070.111086965</v>
      </c>
      <c r="CX305" s="221">
        <v>922021355.56999993</v>
      </c>
      <c r="CY305" s="33">
        <v>0</v>
      </c>
      <c r="CZ305" s="33">
        <v>0</v>
      </c>
      <c r="DA305" s="33">
        <v>0</v>
      </c>
      <c r="DB305" s="33">
        <v>0</v>
      </c>
      <c r="DC305" s="33">
        <v>0</v>
      </c>
      <c r="DD305" s="33">
        <v>0</v>
      </c>
      <c r="DE305" s="33">
        <v>0</v>
      </c>
    </row>
    <row r="306" spans="1:109" x14ac:dyDescent="0.35">
      <c r="A306">
        <v>2049</v>
      </c>
      <c r="B306" s="1">
        <v>54454</v>
      </c>
      <c r="C306" s="213">
        <v>0</v>
      </c>
      <c r="D306" s="214">
        <v>0</v>
      </c>
      <c r="E306" s="214">
        <v>0</v>
      </c>
      <c r="F306" s="191">
        <v>465694975.44936299</v>
      </c>
      <c r="G306" s="191">
        <v>402111093.66134</v>
      </c>
      <c r="H306" s="191">
        <v>63583881.788022995</v>
      </c>
      <c r="I306" s="214">
        <v>0</v>
      </c>
      <c r="J306" s="214">
        <v>0</v>
      </c>
      <c r="K306" s="214">
        <v>0</v>
      </c>
      <c r="L306" s="215">
        <v>0</v>
      </c>
      <c r="M306" s="215">
        <v>0</v>
      </c>
      <c r="N306" s="215">
        <v>0</v>
      </c>
      <c r="O306" s="193">
        <v>0</v>
      </c>
      <c r="P306" s="193">
        <v>0</v>
      </c>
      <c r="Q306" s="193">
        <v>0</v>
      </c>
      <c r="R306" s="216">
        <v>0</v>
      </c>
      <c r="S306" s="216">
        <v>0</v>
      </c>
      <c r="T306" s="216">
        <v>0</v>
      </c>
      <c r="U306" s="217">
        <v>0</v>
      </c>
      <c r="V306" s="217">
        <v>0</v>
      </c>
      <c r="W306" s="217">
        <v>0</v>
      </c>
      <c r="X306" s="214">
        <v>0</v>
      </c>
      <c r="Y306" s="214">
        <v>0</v>
      </c>
      <c r="Z306" s="214">
        <v>0</v>
      </c>
      <c r="AA306" s="218">
        <v>0</v>
      </c>
      <c r="AB306" s="218">
        <v>0</v>
      </c>
      <c r="AC306" s="218">
        <v>0</v>
      </c>
      <c r="AD306" s="193">
        <v>0</v>
      </c>
      <c r="AE306" s="193">
        <v>0</v>
      </c>
      <c r="AF306" s="193">
        <v>0</v>
      </c>
      <c r="AG306" s="214">
        <v>0</v>
      </c>
      <c r="AH306" s="214">
        <v>0</v>
      </c>
      <c r="AI306" s="214">
        <v>0</v>
      </c>
      <c r="AJ306" s="191">
        <v>0</v>
      </c>
      <c r="AK306" s="191">
        <v>0</v>
      </c>
      <c r="AL306" s="191">
        <v>0</v>
      </c>
      <c r="AM306" s="215">
        <v>0</v>
      </c>
      <c r="AN306" s="215">
        <v>0</v>
      </c>
      <c r="AO306" s="215">
        <v>0</v>
      </c>
      <c r="AP306" s="193">
        <v>0</v>
      </c>
      <c r="AQ306" s="193">
        <v>0</v>
      </c>
      <c r="AR306" s="193">
        <v>0</v>
      </c>
      <c r="AS306" s="216">
        <v>0</v>
      </c>
      <c r="AT306" s="216">
        <v>0</v>
      </c>
      <c r="AU306" s="216">
        <v>0</v>
      </c>
      <c r="AV306" s="217">
        <v>0</v>
      </c>
      <c r="AW306" s="217">
        <v>0</v>
      </c>
      <c r="AX306" s="217">
        <v>0</v>
      </c>
      <c r="AY306" s="214">
        <v>0</v>
      </c>
      <c r="AZ306" s="214">
        <v>0</v>
      </c>
      <c r="BA306" s="214">
        <v>0</v>
      </c>
      <c r="BB306" s="218">
        <v>0</v>
      </c>
      <c r="BC306" s="218">
        <v>0</v>
      </c>
      <c r="BD306" s="218">
        <v>0</v>
      </c>
      <c r="BE306" s="214">
        <v>0</v>
      </c>
      <c r="BF306" s="214">
        <v>0</v>
      </c>
      <c r="BG306" s="214">
        <v>0</v>
      </c>
      <c r="BH306" s="191">
        <v>0</v>
      </c>
      <c r="BI306" s="191">
        <v>0</v>
      </c>
      <c r="BJ306" s="191">
        <v>0</v>
      </c>
      <c r="BK306" s="215">
        <v>0</v>
      </c>
      <c r="BL306" s="215">
        <v>0</v>
      </c>
      <c r="BM306" s="215">
        <v>0</v>
      </c>
      <c r="BN306" s="193">
        <v>0</v>
      </c>
      <c r="BO306" s="193">
        <v>0</v>
      </c>
      <c r="BP306" s="193">
        <v>0</v>
      </c>
      <c r="BQ306" s="219">
        <v>465694975.44936299</v>
      </c>
      <c r="BR306" s="219">
        <v>402111093.66134</v>
      </c>
      <c r="BS306" s="219">
        <v>63583881.788022995</v>
      </c>
      <c r="BT306" s="216">
        <v>0</v>
      </c>
      <c r="BU306" s="216">
        <v>0</v>
      </c>
      <c r="BV306" s="216">
        <v>0</v>
      </c>
      <c r="BW306" s="217">
        <v>0</v>
      </c>
      <c r="BX306" s="217">
        <v>0</v>
      </c>
      <c r="BY306" s="217">
        <v>0</v>
      </c>
      <c r="BZ306" s="214">
        <v>0</v>
      </c>
      <c r="CA306" s="214">
        <v>0</v>
      </c>
      <c r="CB306" s="214">
        <v>0</v>
      </c>
      <c r="CC306" s="214">
        <v>0</v>
      </c>
      <c r="CD306" s="214">
        <v>0</v>
      </c>
      <c r="CE306" s="214">
        <v>0</v>
      </c>
      <c r="CF306" s="214">
        <v>0</v>
      </c>
      <c r="CG306" s="214">
        <v>0</v>
      </c>
      <c r="CH306" s="214">
        <v>0</v>
      </c>
      <c r="CI306" s="219">
        <v>465694975.44936299</v>
      </c>
      <c r="CJ306" s="219">
        <v>402111093.66134</v>
      </c>
      <c r="CK306" s="219">
        <v>63583881.788022995</v>
      </c>
      <c r="CM306" s="221">
        <v>0</v>
      </c>
      <c r="CP306" s="219">
        <v>0</v>
      </c>
      <c r="CQ306" s="219">
        <v>0</v>
      </c>
      <c r="CR306" s="219">
        <v>0</v>
      </c>
      <c r="CT306" s="219">
        <v>465694975.44936299</v>
      </c>
      <c r="CU306" s="219">
        <v>402111093.66134</v>
      </c>
      <c r="CV306" s="219">
        <v>63583881.788022995</v>
      </c>
      <c r="CX306" s="221">
        <v>850235295.09000003</v>
      </c>
      <c r="CY306" s="33">
        <v>0</v>
      </c>
      <c r="CZ306" s="33">
        <v>0</v>
      </c>
      <c r="DA306" s="33">
        <v>0</v>
      </c>
      <c r="DB306" s="33">
        <v>0</v>
      </c>
      <c r="DC306" s="33">
        <v>0</v>
      </c>
      <c r="DD306" s="33">
        <v>0</v>
      </c>
      <c r="DE306" s="33">
        <v>0</v>
      </c>
    </row>
    <row r="307" spans="1:109" x14ac:dyDescent="0.35">
      <c r="A307">
        <v>2049</v>
      </c>
      <c r="B307" s="1">
        <v>54482</v>
      </c>
      <c r="C307" s="213">
        <v>0</v>
      </c>
      <c r="D307" s="214">
        <v>0</v>
      </c>
      <c r="E307" s="214">
        <v>0</v>
      </c>
      <c r="F307" s="191">
        <v>466813336.304667</v>
      </c>
      <c r="G307" s="191">
        <v>404415356.96171498</v>
      </c>
      <c r="H307" s="191">
        <v>62397979.342952013</v>
      </c>
      <c r="I307" s="214">
        <v>0</v>
      </c>
      <c r="J307" s="214">
        <v>0</v>
      </c>
      <c r="K307" s="214">
        <v>0</v>
      </c>
      <c r="L307" s="215">
        <v>0</v>
      </c>
      <c r="M307" s="215">
        <v>0</v>
      </c>
      <c r="N307" s="215">
        <v>0</v>
      </c>
      <c r="O307" s="193">
        <v>0</v>
      </c>
      <c r="P307" s="193">
        <v>0</v>
      </c>
      <c r="Q307" s="193">
        <v>0</v>
      </c>
      <c r="R307" s="216">
        <v>0</v>
      </c>
      <c r="S307" s="216">
        <v>0</v>
      </c>
      <c r="T307" s="216">
        <v>0</v>
      </c>
      <c r="U307" s="217">
        <v>0</v>
      </c>
      <c r="V307" s="217">
        <v>0</v>
      </c>
      <c r="W307" s="217">
        <v>0</v>
      </c>
      <c r="X307" s="214">
        <v>0</v>
      </c>
      <c r="Y307" s="214">
        <v>0</v>
      </c>
      <c r="Z307" s="214">
        <v>0</v>
      </c>
      <c r="AA307" s="218">
        <v>0</v>
      </c>
      <c r="AB307" s="218">
        <v>0</v>
      </c>
      <c r="AC307" s="218">
        <v>0</v>
      </c>
      <c r="AD307" s="193">
        <v>0</v>
      </c>
      <c r="AE307" s="193">
        <v>0</v>
      </c>
      <c r="AF307" s="193">
        <v>0</v>
      </c>
      <c r="AG307" s="214">
        <v>0</v>
      </c>
      <c r="AH307" s="214">
        <v>0</v>
      </c>
      <c r="AI307" s="214">
        <v>0</v>
      </c>
      <c r="AJ307" s="191">
        <v>0</v>
      </c>
      <c r="AK307" s="191">
        <v>0</v>
      </c>
      <c r="AL307" s="191">
        <v>0</v>
      </c>
      <c r="AM307" s="215">
        <v>0</v>
      </c>
      <c r="AN307" s="215">
        <v>0</v>
      </c>
      <c r="AO307" s="215">
        <v>0</v>
      </c>
      <c r="AP307" s="193">
        <v>0</v>
      </c>
      <c r="AQ307" s="193">
        <v>0</v>
      </c>
      <c r="AR307" s="193">
        <v>0</v>
      </c>
      <c r="AS307" s="216">
        <v>0</v>
      </c>
      <c r="AT307" s="216">
        <v>0</v>
      </c>
      <c r="AU307" s="216">
        <v>0</v>
      </c>
      <c r="AV307" s="217">
        <v>0</v>
      </c>
      <c r="AW307" s="217">
        <v>0</v>
      </c>
      <c r="AX307" s="217">
        <v>0</v>
      </c>
      <c r="AY307" s="214">
        <v>0</v>
      </c>
      <c r="AZ307" s="214">
        <v>0</v>
      </c>
      <c r="BA307" s="214">
        <v>0</v>
      </c>
      <c r="BB307" s="218">
        <v>0</v>
      </c>
      <c r="BC307" s="218">
        <v>0</v>
      </c>
      <c r="BD307" s="218">
        <v>0</v>
      </c>
      <c r="BE307" s="214">
        <v>0</v>
      </c>
      <c r="BF307" s="214">
        <v>0</v>
      </c>
      <c r="BG307" s="214">
        <v>0</v>
      </c>
      <c r="BH307" s="191">
        <v>0</v>
      </c>
      <c r="BI307" s="191">
        <v>0</v>
      </c>
      <c r="BJ307" s="191">
        <v>0</v>
      </c>
      <c r="BK307" s="215">
        <v>0</v>
      </c>
      <c r="BL307" s="215">
        <v>0</v>
      </c>
      <c r="BM307" s="215">
        <v>0</v>
      </c>
      <c r="BN307" s="193">
        <v>0</v>
      </c>
      <c r="BO307" s="193">
        <v>0</v>
      </c>
      <c r="BP307" s="193">
        <v>0</v>
      </c>
      <c r="BQ307" s="219">
        <v>466813336.304667</v>
      </c>
      <c r="BR307" s="219">
        <v>404415356.96171498</v>
      </c>
      <c r="BS307" s="219">
        <v>62397979.342952013</v>
      </c>
      <c r="BT307" s="216">
        <v>0</v>
      </c>
      <c r="BU307" s="216">
        <v>0</v>
      </c>
      <c r="BV307" s="216">
        <v>0</v>
      </c>
      <c r="BW307" s="217">
        <v>0</v>
      </c>
      <c r="BX307" s="217">
        <v>0</v>
      </c>
      <c r="BY307" s="217">
        <v>0</v>
      </c>
      <c r="BZ307" s="214">
        <v>0</v>
      </c>
      <c r="CA307" s="214">
        <v>0</v>
      </c>
      <c r="CB307" s="214">
        <v>0</v>
      </c>
      <c r="CC307" s="214">
        <v>0</v>
      </c>
      <c r="CD307" s="214">
        <v>0</v>
      </c>
      <c r="CE307" s="214">
        <v>0</v>
      </c>
      <c r="CF307" s="214">
        <v>0</v>
      </c>
      <c r="CG307" s="214">
        <v>0</v>
      </c>
      <c r="CH307" s="214">
        <v>0</v>
      </c>
      <c r="CI307" s="219">
        <v>466813336.304667</v>
      </c>
      <c r="CJ307" s="219">
        <v>404415356.96171498</v>
      </c>
      <c r="CK307" s="219">
        <v>62397979.342952013</v>
      </c>
      <c r="CM307" s="221">
        <v>0</v>
      </c>
      <c r="CP307" s="219">
        <v>0</v>
      </c>
      <c r="CQ307" s="219">
        <v>0</v>
      </c>
      <c r="CR307" s="219">
        <v>0</v>
      </c>
      <c r="CT307" s="219">
        <v>466813336.304667</v>
      </c>
      <c r="CU307" s="219">
        <v>404415356.96171498</v>
      </c>
      <c r="CV307" s="219">
        <v>62397979.342952013</v>
      </c>
      <c r="CX307" s="221">
        <v>851272001.78999996</v>
      </c>
      <c r="CY307" s="33">
        <v>0</v>
      </c>
      <c r="CZ307" s="33">
        <v>0</v>
      </c>
      <c r="DA307" s="33">
        <v>0</v>
      </c>
      <c r="DB307" s="33">
        <v>0</v>
      </c>
      <c r="DC307" s="33">
        <v>0</v>
      </c>
      <c r="DD307" s="33">
        <v>0</v>
      </c>
      <c r="DE307" s="33">
        <v>0</v>
      </c>
    </row>
    <row r="308" spans="1:109" x14ac:dyDescent="0.35">
      <c r="A308">
        <v>2049</v>
      </c>
      <c r="B308" s="1">
        <v>54513</v>
      </c>
      <c r="C308" s="213">
        <v>0</v>
      </c>
      <c r="D308" s="214">
        <v>0</v>
      </c>
      <c r="E308" s="214">
        <v>0</v>
      </c>
      <c r="F308" s="191">
        <v>467933592.92304403</v>
      </c>
      <c r="G308" s="191">
        <v>406732128.85122502</v>
      </c>
      <c r="H308" s="191">
        <v>61201464.071819007</v>
      </c>
      <c r="I308" s="214">
        <v>0</v>
      </c>
      <c r="J308" s="214">
        <v>0</v>
      </c>
      <c r="K308" s="214">
        <v>0</v>
      </c>
      <c r="L308" s="215">
        <v>0</v>
      </c>
      <c r="M308" s="215">
        <v>0</v>
      </c>
      <c r="N308" s="215">
        <v>0</v>
      </c>
      <c r="O308" s="193">
        <v>0</v>
      </c>
      <c r="P308" s="193">
        <v>0</v>
      </c>
      <c r="Q308" s="193">
        <v>0</v>
      </c>
      <c r="R308" s="216">
        <v>0</v>
      </c>
      <c r="S308" s="216">
        <v>0</v>
      </c>
      <c r="T308" s="216">
        <v>0</v>
      </c>
      <c r="U308" s="217">
        <v>0</v>
      </c>
      <c r="V308" s="217">
        <v>0</v>
      </c>
      <c r="W308" s="217">
        <v>0</v>
      </c>
      <c r="X308" s="214">
        <v>0</v>
      </c>
      <c r="Y308" s="214">
        <v>0</v>
      </c>
      <c r="Z308" s="214">
        <v>0</v>
      </c>
      <c r="AA308" s="218">
        <v>0</v>
      </c>
      <c r="AB308" s="218">
        <v>0</v>
      </c>
      <c r="AC308" s="218">
        <v>0</v>
      </c>
      <c r="AD308" s="193">
        <v>0</v>
      </c>
      <c r="AE308" s="193">
        <v>0</v>
      </c>
      <c r="AF308" s="193">
        <v>0</v>
      </c>
      <c r="AG308" s="214">
        <v>0</v>
      </c>
      <c r="AH308" s="214">
        <v>0</v>
      </c>
      <c r="AI308" s="214">
        <v>0</v>
      </c>
      <c r="AJ308" s="191">
        <v>0</v>
      </c>
      <c r="AK308" s="191">
        <v>0</v>
      </c>
      <c r="AL308" s="191">
        <v>0</v>
      </c>
      <c r="AM308" s="215">
        <v>0</v>
      </c>
      <c r="AN308" s="215">
        <v>0</v>
      </c>
      <c r="AO308" s="215">
        <v>0</v>
      </c>
      <c r="AP308" s="193">
        <v>0</v>
      </c>
      <c r="AQ308" s="193">
        <v>0</v>
      </c>
      <c r="AR308" s="193">
        <v>0</v>
      </c>
      <c r="AS308" s="216">
        <v>0</v>
      </c>
      <c r="AT308" s="216">
        <v>0</v>
      </c>
      <c r="AU308" s="216">
        <v>0</v>
      </c>
      <c r="AV308" s="217">
        <v>0</v>
      </c>
      <c r="AW308" s="217">
        <v>0</v>
      </c>
      <c r="AX308" s="217">
        <v>0</v>
      </c>
      <c r="AY308" s="214">
        <v>0</v>
      </c>
      <c r="AZ308" s="214">
        <v>0</v>
      </c>
      <c r="BA308" s="214">
        <v>0</v>
      </c>
      <c r="BB308" s="218">
        <v>0</v>
      </c>
      <c r="BC308" s="218">
        <v>0</v>
      </c>
      <c r="BD308" s="218">
        <v>0</v>
      </c>
      <c r="BE308" s="214">
        <v>0</v>
      </c>
      <c r="BF308" s="214">
        <v>0</v>
      </c>
      <c r="BG308" s="214">
        <v>0</v>
      </c>
      <c r="BH308" s="191">
        <v>0</v>
      </c>
      <c r="BI308" s="191">
        <v>0</v>
      </c>
      <c r="BJ308" s="191">
        <v>0</v>
      </c>
      <c r="BK308" s="215">
        <v>0</v>
      </c>
      <c r="BL308" s="215">
        <v>0</v>
      </c>
      <c r="BM308" s="215">
        <v>0</v>
      </c>
      <c r="BN308" s="193">
        <v>0</v>
      </c>
      <c r="BO308" s="193">
        <v>0</v>
      </c>
      <c r="BP308" s="193">
        <v>0</v>
      </c>
      <c r="BQ308" s="219">
        <v>467933592.92304403</v>
      </c>
      <c r="BR308" s="219">
        <v>406732128.85122502</v>
      </c>
      <c r="BS308" s="219">
        <v>61201464.071819007</v>
      </c>
      <c r="BT308" s="216">
        <v>0</v>
      </c>
      <c r="BU308" s="216">
        <v>0</v>
      </c>
      <c r="BV308" s="216">
        <v>0</v>
      </c>
      <c r="BW308" s="217">
        <v>0</v>
      </c>
      <c r="BX308" s="217">
        <v>0</v>
      </c>
      <c r="BY308" s="217">
        <v>0</v>
      </c>
      <c r="BZ308" s="214">
        <v>0</v>
      </c>
      <c r="CA308" s="214">
        <v>0</v>
      </c>
      <c r="CB308" s="214">
        <v>0</v>
      </c>
      <c r="CC308" s="214">
        <v>0</v>
      </c>
      <c r="CD308" s="214">
        <v>0</v>
      </c>
      <c r="CE308" s="214">
        <v>0</v>
      </c>
      <c r="CF308" s="214">
        <v>0</v>
      </c>
      <c r="CG308" s="214">
        <v>0</v>
      </c>
      <c r="CH308" s="214">
        <v>0</v>
      </c>
      <c r="CI308" s="219">
        <v>467933592.92304403</v>
      </c>
      <c r="CJ308" s="219">
        <v>406732128.85122502</v>
      </c>
      <c r="CK308" s="219">
        <v>61201464.071819007</v>
      </c>
      <c r="CM308" s="221">
        <v>0</v>
      </c>
      <c r="CP308" s="219">
        <v>0</v>
      </c>
      <c r="CQ308" s="219">
        <v>0</v>
      </c>
      <c r="CR308" s="219">
        <v>0</v>
      </c>
      <c r="CT308" s="219">
        <v>467933592.92304403</v>
      </c>
      <c r="CU308" s="219">
        <v>406732128.85122502</v>
      </c>
      <c r="CV308" s="219">
        <v>61201464.071819007</v>
      </c>
      <c r="CX308" s="221">
        <v>852309972.57000005</v>
      </c>
      <c r="CY308" s="33">
        <v>0</v>
      </c>
      <c r="CZ308" s="33">
        <v>0</v>
      </c>
      <c r="DA308" s="33">
        <v>0</v>
      </c>
      <c r="DB308" s="33">
        <v>0</v>
      </c>
      <c r="DC308" s="33">
        <v>0</v>
      </c>
      <c r="DD308" s="33">
        <v>0</v>
      </c>
      <c r="DE308" s="33">
        <v>0</v>
      </c>
    </row>
    <row r="309" spans="1:109" x14ac:dyDescent="0.35">
      <c r="A309">
        <v>2049</v>
      </c>
      <c r="B309" s="1">
        <v>54543</v>
      </c>
      <c r="C309" s="213">
        <v>0</v>
      </c>
      <c r="D309" s="214">
        <v>0</v>
      </c>
      <c r="E309" s="214">
        <v>0</v>
      </c>
      <c r="F309" s="191">
        <v>469213854.45849103</v>
      </c>
      <c r="G309" s="191">
        <v>409219586.30318803</v>
      </c>
      <c r="H309" s="191">
        <v>59994268.155303001</v>
      </c>
      <c r="I309" s="214">
        <v>0</v>
      </c>
      <c r="J309" s="214">
        <v>0</v>
      </c>
      <c r="K309" s="214">
        <v>0</v>
      </c>
      <c r="L309" s="215">
        <v>0</v>
      </c>
      <c r="M309" s="215">
        <v>0</v>
      </c>
      <c r="N309" s="215">
        <v>0</v>
      </c>
      <c r="O309" s="193">
        <v>0</v>
      </c>
      <c r="P309" s="193">
        <v>0</v>
      </c>
      <c r="Q309" s="193">
        <v>0</v>
      </c>
      <c r="R309" s="216">
        <v>0</v>
      </c>
      <c r="S309" s="216">
        <v>0</v>
      </c>
      <c r="T309" s="216">
        <v>0</v>
      </c>
      <c r="U309" s="217">
        <v>0</v>
      </c>
      <c r="V309" s="217">
        <v>0</v>
      </c>
      <c r="W309" s="217">
        <v>0</v>
      </c>
      <c r="X309" s="214">
        <v>0</v>
      </c>
      <c r="Y309" s="214">
        <v>0</v>
      </c>
      <c r="Z309" s="214">
        <v>0</v>
      </c>
      <c r="AA309" s="218">
        <v>0</v>
      </c>
      <c r="AB309" s="218">
        <v>0</v>
      </c>
      <c r="AC309" s="218">
        <v>0</v>
      </c>
      <c r="AD309" s="193">
        <v>0</v>
      </c>
      <c r="AE309" s="193">
        <v>0</v>
      </c>
      <c r="AF309" s="193">
        <v>0</v>
      </c>
      <c r="AG309" s="214">
        <v>0</v>
      </c>
      <c r="AH309" s="214">
        <v>0</v>
      </c>
      <c r="AI309" s="214">
        <v>0</v>
      </c>
      <c r="AJ309" s="191">
        <v>0</v>
      </c>
      <c r="AK309" s="191">
        <v>0</v>
      </c>
      <c r="AL309" s="191">
        <v>0</v>
      </c>
      <c r="AM309" s="215">
        <v>0</v>
      </c>
      <c r="AN309" s="215">
        <v>0</v>
      </c>
      <c r="AO309" s="215">
        <v>0</v>
      </c>
      <c r="AP309" s="193">
        <v>0</v>
      </c>
      <c r="AQ309" s="193">
        <v>0</v>
      </c>
      <c r="AR309" s="193">
        <v>0</v>
      </c>
      <c r="AS309" s="216">
        <v>0</v>
      </c>
      <c r="AT309" s="216">
        <v>0</v>
      </c>
      <c r="AU309" s="216">
        <v>0</v>
      </c>
      <c r="AV309" s="217">
        <v>0</v>
      </c>
      <c r="AW309" s="217">
        <v>0</v>
      </c>
      <c r="AX309" s="217">
        <v>0</v>
      </c>
      <c r="AY309" s="214">
        <v>0</v>
      </c>
      <c r="AZ309" s="214">
        <v>0</v>
      </c>
      <c r="BA309" s="214">
        <v>0</v>
      </c>
      <c r="BB309" s="218">
        <v>0</v>
      </c>
      <c r="BC309" s="218">
        <v>0</v>
      </c>
      <c r="BD309" s="218">
        <v>0</v>
      </c>
      <c r="BE309" s="214">
        <v>0</v>
      </c>
      <c r="BF309" s="214">
        <v>0</v>
      </c>
      <c r="BG309" s="214">
        <v>0</v>
      </c>
      <c r="BH309" s="191">
        <v>0</v>
      </c>
      <c r="BI309" s="191">
        <v>0</v>
      </c>
      <c r="BJ309" s="191">
        <v>0</v>
      </c>
      <c r="BK309" s="215">
        <v>0</v>
      </c>
      <c r="BL309" s="215">
        <v>0</v>
      </c>
      <c r="BM309" s="215">
        <v>0</v>
      </c>
      <c r="BN309" s="193">
        <v>0</v>
      </c>
      <c r="BO309" s="193">
        <v>0</v>
      </c>
      <c r="BP309" s="193">
        <v>0</v>
      </c>
      <c r="BQ309" s="219">
        <v>469213854.45849103</v>
      </c>
      <c r="BR309" s="219">
        <v>409219586.30318803</v>
      </c>
      <c r="BS309" s="219">
        <v>59994268.155303001</v>
      </c>
      <c r="BT309" s="216">
        <v>0</v>
      </c>
      <c r="BU309" s="216">
        <v>0</v>
      </c>
      <c r="BV309" s="216">
        <v>0</v>
      </c>
      <c r="BW309" s="217">
        <v>0</v>
      </c>
      <c r="BX309" s="217">
        <v>0</v>
      </c>
      <c r="BY309" s="217">
        <v>0</v>
      </c>
      <c r="BZ309" s="214">
        <v>0</v>
      </c>
      <c r="CA309" s="214">
        <v>0</v>
      </c>
      <c r="CB309" s="214">
        <v>0</v>
      </c>
      <c r="CC309" s="214">
        <v>0</v>
      </c>
      <c r="CD309" s="214">
        <v>0</v>
      </c>
      <c r="CE309" s="214">
        <v>0</v>
      </c>
      <c r="CF309" s="214">
        <v>0</v>
      </c>
      <c r="CG309" s="214">
        <v>0</v>
      </c>
      <c r="CH309" s="214">
        <v>0</v>
      </c>
      <c r="CI309" s="219">
        <v>469213854.45849103</v>
      </c>
      <c r="CJ309" s="219">
        <v>409219586.30318803</v>
      </c>
      <c r="CK309" s="219">
        <v>59994268.155303001</v>
      </c>
      <c r="CM309" s="221">
        <v>0</v>
      </c>
      <c r="CP309" s="219">
        <v>0</v>
      </c>
      <c r="CQ309" s="219">
        <v>0</v>
      </c>
      <c r="CR309" s="219">
        <v>0</v>
      </c>
      <c r="CT309" s="219">
        <v>469213854.45849103</v>
      </c>
      <c r="CU309" s="219">
        <v>409219586.30318803</v>
      </c>
      <c r="CV309" s="219">
        <v>59994268.155303001</v>
      </c>
      <c r="CX309" s="221">
        <v>853349208.97000003</v>
      </c>
      <c r="CY309" s="33">
        <v>0</v>
      </c>
      <c r="CZ309" s="33">
        <v>0</v>
      </c>
      <c r="DA309" s="33">
        <v>0</v>
      </c>
      <c r="DB309" s="33">
        <v>0</v>
      </c>
      <c r="DC309" s="33">
        <v>0</v>
      </c>
      <c r="DD309" s="33">
        <v>0</v>
      </c>
      <c r="DE309" s="33">
        <v>0</v>
      </c>
    </row>
    <row r="310" spans="1:109" x14ac:dyDescent="0.35">
      <c r="A310">
        <v>2049</v>
      </c>
      <c r="B310" s="1">
        <v>54574</v>
      </c>
      <c r="C310" s="213">
        <v>0</v>
      </c>
      <c r="D310" s="214">
        <v>0</v>
      </c>
      <c r="E310" s="214">
        <v>0</v>
      </c>
      <c r="F310" s="191">
        <v>470342662.54014701</v>
      </c>
      <c r="G310" s="191">
        <v>411566867.48789197</v>
      </c>
      <c r="H310" s="191">
        <v>58775795.052255034</v>
      </c>
      <c r="I310" s="214">
        <v>0</v>
      </c>
      <c r="J310" s="214">
        <v>0</v>
      </c>
      <c r="K310" s="214">
        <v>0</v>
      </c>
      <c r="L310" s="215">
        <v>0</v>
      </c>
      <c r="M310" s="215">
        <v>0</v>
      </c>
      <c r="N310" s="215">
        <v>0</v>
      </c>
      <c r="O310" s="193">
        <v>0</v>
      </c>
      <c r="P310" s="193">
        <v>0</v>
      </c>
      <c r="Q310" s="193">
        <v>0</v>
      </c>
      <c r="R310" s="216">
        <v>0</v>
      </c>
      <c r="S310" s="216">
        <v>0</v>
      </c>
      <c r="T310" s="216">
        <v>0</v>
      </c>
      <c r="U310" s="217">
        <v>0</v>
      </c>
      <c r="V310" s="217">
        <v>0</v>
      </c>
      <c r="W310" s="217">
        <v>0</v>
      </c>
      <c r="X310" s="214">
        <v>0</v>
      </c>
      <c r="Y310" s="214">
        <v>0</v>
      </c>
      <c r="Z310" s="214">
        <v>0</v>
      </c>
      <c r="AA310" s="218">
        <v>0</v>
      </c>
      <c r="AB310" s="218">
        <v>0</v>
      </c>
      <c r="AC310" s="218">
        <v>0</v>
      </c>
      <c r="AD310" s="193">
        <v>0</v>
      </c>
      <c r="AE310" s="193">
        <v>0</v>
      </c>
      <c r="AF310" s="193">
        <v>0</v>
      </c>
      <c r="AG310" s="214">
        <v>0</v>
      </c>
      <c r="AH310" s="214">
        <v>0</v>
      </c>
      <c r="AI310" s="214">
        <v>0</v>
      </c>
      <c r="AJ310" s="191">
        <v>0</v>
      </c>
      <c r="AK310" s="191">
        <v>0</v>
      </c>
      <c r="AL310" s="191">
        <v>0</v>
      </c>
      <c r="AM310" s="215">
        <v>0</v>
      </c>
      <c r="AN310" s="215">
        <v>0</v>
      </c>
      <c r="AO310" s="215">
        <v>0</v>
      </c>
      <c r="AP310" s="193">
        <v>0</v>
      </c>
      <c r="AQ310" s="193">
        <v>0</v>
      </c>
      <c r="AR310" s="193">
        <v>0</v>
      </c>
      <c r="AS310" s="216">
        <v>0</v>
      </c>
      <c r="AT310" s="216">
        <v>0</v>
      </c>
      <c r="AU310" s="216">
        <v>0</v>
      </c>
      <c r="AV310" s="217">
        <v>0</v>
      </c>
      <c r="AW310" s="217">
        <v>0</v>
      </c>
      <c r="AX310" s="217">
        <v>0</v>
      </c>
      <c r="AY310" s="214">
        <v>0</v>
      </c>
      <c r="AZ310" s="214">
        <v>0</v>
      </c>
      <c r="BA310" s="214">
        <v>0</v>
      </c>
      <c r="BB310" s="218">
        <v>0</v>
      </c>
      <c r="BC310" s="218">
        <v>0</v>
      </c>
      <c r="BD310" s="218">
        <v>0</v>
      </c>
      <c r="BE310" s="214">
        <v>0</v>
      </c>
      <c r="BF310" s="214">
        <v>0</v>
      </c>
      <c r="BG310" s="214">
        <v>0</v>
      </c>
      <c r="BH310" s="191">
        <v>0</v>
      </c>
      <c r="BI310" s="191">
        <v>0</v>
      </c>
      <c r="BJ310" s="191">
        <v>0</v>
      </c>
      <c r="BK310" s="215">
        <v>0</v>
      </c>
      <c r="BL310" s="215">
        <v>0</v>
      </c>
      <c r="BM310" s="215">
        <v>0</v>
      </c>
      <c r="BN310" s="193">
        <v>0</v>
      </c>
      <c r="BO310" s="193">
        <v>0</v>
      </c>
      <c r="BP310" s="193">
        <v>0</v>
      </c>
      <c r="BQ310" s="219">
        <v>470342662.54014701</v>
      </c>
      <c r="BR310" s="219">
        <v>411566867.48789197</v>
      </c>
      <c r="BS310" s="219">
        <v>58775795.052255034</v>
      </c>
      <c r="BT310" s="216">
        <v>0</v>
      </c>
      <c r="BU310" s="216">
        <v>0</v>
      </c>
      <c r="BV310" s="216">
        <v>0</v>
      </c>
      <c r="BW310" s="217">
        <v>0</v>
      </c>
      <c r="BX310" s="217">
        <v>0</v>
      </c>
      <c r="BY310" s="217">
        <v>0</v>
      </c>
      <c r="BZ310" s="214">
        <v>0</v>
      </c>
      <c r="CA310" s="214">
        <v>0</v>
      </c>
      <c r="CB310" s="214">
        <v>0</v>
      </c>
      <c r="CC310" s="214">
        <v>0</v>
      </c>
      <c r="CD310" s="214">
        <v>0</v>
      </c>
      <c r="CE310" s="214">
        <v>0</v>
      </c>
      <c r="CF310" s="214">
        <v>0</v>
      </c>
      <c r="CG310" s="214">
        <v>0</v>
      </c>
      <c r="CH310" s="214">
        <v>0</v>
      </c>
      <c r="CI310" s="219">
        <v>470342662.54014701</v>
      </c>
      <c r="CJ310" s="219">
        <v>411566867.48789197</v>
      </c>
      <c r="CK310" s="219">
        <v>58775795.052255034</v>
      </c>
      <c r="CM310" s="221">
        <v>0</v>
      </c>
      <c r="CP310" s="219">
        <v>0</v>
      </c>
      <c r="CQ310" s="219">
        <v>0</v>
      </c>
      <c r="CR310" s="219">
        <v>0</v>
      </c>
      <c r="CT310" s="219">
        <v>470342662.54014701</v>
      </c>
      <c r="CU310" s="219">
        <v>411566867.48789197</v>
      </c>
      <c r="CV310" s="219">
        <v>58775795.052255034</v>
      </c>
      <c r="CX310" s="221">
        <v>854389712.51999998</v>
      </c>
      <c r="CY310" s="33">
        <v>0</v>
      </c>
      <c r="CZ310" s="33">
        <v>0</v>
      </c>
      <c r="DA310" s="33">
        <v>0</v>
      </c>
      <c r="DB310" s="33">
        <v>0</v>
      </c>
      <c r="DC310" s="33">
        <v>0</v>
      </c>
      <c r="DD310" s="33">
        <v>0</v>
      </c>
      <c r="DE310" s="33">
        <v>0</v>
      </c>
    </row>
    <row r="311" spans="1:109" x14ac:dyDescent="0.35">
      <c r="A311">
        <v>2049</v>
      </c>
      <c r="B311" s="1">
        <v>54604</v>
      </c>
      <c r="C311" s="213">
        <v>0</v>
      </c>
      <c r="D311" s="214">
        <v>0</v>
      </c>
      <c r="E311" s="214">
        <v>0</v>
      </c>
      <c r="F311" s="191">
        <v>471526341.88540101</v>
      </c>
      <c r="G311" s="191">
        <v>413979856.37132001</v>
      </c>
      <c r="H311" s="191">
        <v>57546485.514081001</v>
      </c>
      <c r="I311" s="214">
        <v>0</v>
      </c>
      <c r="J311" s="214">
        <v>0</v>
      </c>
      <c r="K311" s="214">
        <v>0</v>
      </c>
      <c r="L311" s="215">
        <v>0</v>
      </c>
      <c r="M311" s="215">
        <v>0</v>
      </c>
      <c r="N311" s="215">
        <v>0</v>
      </c>
      <c r="O311" s="193">
        <v>0</v>
      </c>
      <c r="P311" s="193">
        <v>0</v>
      </c>
      <c r="Q311" s="193">
        <v>0</v>
      </c>
      <c r="R311" s="216">
        <v>0</v>
      </c>
      <c r="S311" s="216">
        <v>0</v>
      </c>
      <c r="T311" s="216">
        <v>0</v>
      </c>
      <c r="U311" s="217">
        <v>0</v>
      </c>
      <c r="V311" s="217">
        <v>0</v>
      </c>
      <c r="W311" s="217">
        <v>0</v>
      </c>
      <c r="X311" s="214">
        <v>0</v>
      </c>
      <c r="Y311" s="214">
        <v>0</v>
      </c>
      <c r="Z311" s="214">
        <v>0</v>
      </c>
      <c r="AA311" s="218">
        <v>0</v>
      </c>
      <c r="AB311" s="218">
        <v>0</v>
      </c>
      <c r="AC311" s="218">
        <v>0</v>
      </c>
      <c r="AD311" s="193">
        <v>0</v>
      </c>
      <c r="AE311" s="193">
        <v>0</v>
      </c>
      <c r="AF311" s="193">
        <v>0</v>
      </c>
      <c r="AG311" s="214">
        <v>0</v>
      </c>
      <c r="AH311" s="214">
        <v>0</v>
      </c>
      <c r="AI311" s="214">
        <v>0</v>
      </c>
      <c r="AJ311" s="191">
        <v>0</v>
      </c>
      <c r="AK311" s="191">
        <v>0</v>
      </c>
      <c r="AL311" s="191">
        <v>0</v>
      </c>
      <c r="AM311" s="215">
        <v>0</v>
      </c>
      <c r="AN311" s="215">
        <v>0</v>
      </c>
      <c r="AO311" s="215">
        <v>0</v>
      </c>
      <c r="AP311" s="193">
        <v>0</v>
      </c>
      <c r="AQ311" s="193">
        <v>0</v>
      </c>
      <c r="AR311" s="193">
        <v>0</v>
      </c>
      <c r="AS311" s="216">
        <v>0</v>
      </c>
      <c r="AT311" s="216">
        <v>0</v>
      </c>
      <c r="AU311" s="216">
        <v>0</v>
      </c>
      <c r="AV311" s="217">
        <v>0</v>
      </c>
      <c r="AW311" s="217">
        <v>0</v>
      </c>
      <c r="AX311" s="217">
        <v>0</v>
      </c>
      <c r="AY311" s="214">
        <v>0</v>
      </c>
      <c r="AZ311" s="214">
        <v>0</v>
      </c>
      <c r="BA311" s="214">
        <v>0</v>
      </c>
      <c r="BB311" s="218">
        <v>0</v>
      </c>
      <c r="BC311" s="218">
        <v>0</v>
      </c>
      <c r="BD311" s="218">
        <v>0</v>
      </c>
      <c r="BE311" s="214">
        <v>0</v>
      </c>
      <c r="BF311" s="214">
        <v>0</v>
      </c>
      <c r="BG311" s="214">
        <v>0</v>
      </c>
      <c r="BH311" s="191">
        <v>0</v>
      </c>
      <c r="BI311" s="191">
        <v>0</v>
      </c>
      <c r="BJ311" s="191">
        <v>0</v>
      </c>
      <c r="BK311" s="215">
        <v>0</v>
      </c>
      <c r="BL311" s="215">
        <v>0</v>
      </c>
      <c r="BM311" s="215">
        <v>0</v>
      </c>
      <c r="BN311" s="193">
        <v>0</v>
      </c>
      <c r="BO311" s="193">
        <v>0</v>
      </c>
      <c r="BP311" s="193">
        <v>0</v>
      </c>
      <c r="BQ311" s="219">
        <v>471526341.88540101</v>
      </c>
      <c r="BR311" s="219">
        <v>413979856.37132001</v>
      </c>
      <c r="BS311" s="219">
        <v>57546485.514081001</v>
      </c>
      <c r="BT311" s="216">
        <v>0</v>
      </c>
      <c r="BU311" s="216">
        <v>0</v>
      </c>
      <c r="BV311" s="216">
        <v>0</v>
      </c>
      <c r="BW311" s="217">
        <v>0</v>
      </c>
      <c r="BX311" s="217">
        <v>0</v>
      </c>
      <c r="BY311" s="217">
        <v>0</v>
      </c>
      <c r="BZ311" s="214">
        <v>0</v>
      </c>
      <c r="CA311" s="214">
        <v>0</v>
      </c>
      <c r="CB311" s="214">
        <v>0</v>
      </c>
      <c r="CC311" s="214">
        <v>59693412.839310899</v>
      </c>
      <c r="CD311" s="214">
        <v>40784501.299322799</v>
      </c>
      <c r="CE311" s="214">
        <v>18908911.539988101</v>
      </c>
      <c r="CF311" s="214">
        <v>0</v>
      </c>
      <c r="CG311" s="214">
        <v>0</v>
      </c>
      <c r="CH311" s="214">
        <v>0</v>
      </c>
      <c r="CI311" s="219">
        <v>531219754.72471189</v>
      </c>
      <c r="CJ311" s="219">
        <v>454764357.67064279</v>
      </c>
      <c r="CK311" s="219">
        <v>76455397.054069102</v>
      </c>
      <c r="CM311" s="221">
        <v>0</v>
      </c>
      <c r="CP311" s="219">
        <v>0</v>
      </c>
      <c r="CQ311" s="219">
        <v>0</v>
      </c>
      <c r="CR311" s="219">
        <v>0</v>
      </c>
      <c r="CT311" s="219">
        <v>471526341.88540101</v>
      </c>
      <c r="CU311" s="219">
        <v>413979856.37132001</v>
      </c>
      <c r="CV311" s="219">
        <v>57546485.514081001</v>
      </c>
      <c r="CX311" s="221">
        <v>855431484.77999997</v>
      </c>
      <c r="CY311" s="33">
        <v>0</v>
      </c>
      <c r="CZ311" s="33">
        <v>0</v>
      </c>
      <c r="DA311" s="33">
        <v>0</v>
      </c>
      <c r="DB311" s="33">
        <v>0</v>
      </c>
      <c r="DC311" s="33">
        <v>0</v>
      </c>
      <c r="DD311" s="33">
        <v>0</v>
      </c>
      <c r="DE311" s="33">
        <v>0</v>
      </c>
    </row>
    <row r="312" spans="1:109" x14ac:dyDescent="0.35">
      <c r="A312">
        <v>2049</v>
      </c>
      <c r="B312" s="1">
        <v>54635</v>
      </c>
      <c r="C312" s="213">
        <v>0</v>
      </c>
      <c r="D312" s="214">
        <v>0</v>
      </c>
      <c r="E312" s="214">
        <v>0</v>
      </c>
      <c r="F312" s="191">
        <v>472660545.73763198</v>
      </c>
      <c r="G312" s="191">
        <v>416354452.32853001</v>
      </c>
      <c r="H312" s="191">
        <v>56306093.409101963</v>
      </c>
      <c r="I312" s="214">
        <v>0</v>
      </c>
      <c r="J312" s="214">
        <v>0</v>
      </c>
      <c r="K312" s="214">
        <v>0</v>
      </c>
      <c r="L312" s="215">
        <v>0</v>
      </c>
      <c r="M312" s="215">
        <v>0</v>
      </c>
      <c r="N312" s="215">
        <v>0</v>
      </c>
      <c r="O312" s="193">
        <v>0</v>
      </c>
      <c r="P312" s="193">
        <v>0</v>
      </c>
      <c r="Q312" s="193">
        <v>0</v>
      </c>
      <c r="R312" s="216">
        <v>0</v>
      </c>
      <c r="S312" s="216">
        <v>0</v>
      </c>
      <c r="T312" s="216">
        <v>0</v>
      </c>
      <c r="U312" s="217">
        <v>0</v>
      </c>
      <c r="V312" s="217">
        <v>0</v>
      </c>
      <c r="W312" s="217">
        <v>0</v>
      </c>
      <c r="X312" s="214">
        <v>0</v>
      </c>
      <c r="Y312" s="214">
        <v>0</v>
      </c>
      <c r="Z312" s="214">
        <v>0</v>
      </c>
      <c r="AA312" s="218">
        <v>0</v>
      </c>
      <c r="AB312" s="218">
        <v>0</v>
      </c>
      <c r="AC312" s="218">
        <v>0</v>
      </c>
      <c r="AD312" s="193">
        <v>0</v>
      </c>
      <c r="AE312" s="193">
        <v>0</v>
      </c>
      <c r="AF312" s="193">
        <v>0</v>
      </c>
      <c r="AG312" s="214">
        <v>0</v>
      </c>
      <c r="AH312" s="214">
        <v>0</v>
      </c>
      <c r="AI312" s="214">
        <v>0</v>
      </c>
      <c r="AJ312" s="191">
        <v>0</v>
      </c>
      <c r="AK312" s="191">
        <v>0</v>
      </c>
      <c r="AL312" s="191">
        <v>0</v>
      </c>
      <c r="AM312" s="215">
        <v>0</v>
      </c>
      <c r="AN312" s="215">
        <v>0</v>
      </c>
      <c r="AO312" s="215">
        <v>0</v>
      </c>
      <c r="AP312" s="193">
        <v>0</v>
      </c>
      <c r="AQ312" s="193">
        <v>0</v>
      </c>
      <c r="AR312" s="193">
        <v>0</v>
      </c>
      <c r="AS312" s="216">
        <v>0</v>
      </c>
      <c r="AT312" s="216">
        <v>0</v>
      </c>
      <c r="AU312" s="216">
        <v>0</v>
      </c>
      <c r="AV312" s="217">
        <v>0</v>
      </c>
      <c r="AW312" s="217">
        <v>0</v>
      </c>
      <c r="AX312" s="217">
        <v>0</v>
      </c>
      <c r="AY312" s="214">
        <v>0</v>
      </c>
      <c r="AZ312" s="214">
        <v>0</v>
      </c>
      <c r="BA312" s="214">
        <v>0</v>
      </c>
      <c r="BB312" s="218">
        <v>0</v>
      </c>
      <c r="BC312" s="218">
        <v>0</v>
      </c>
      <c r="BD312" s="218">
        <v>0</v>
      </c>
      <c r="BE312" s="214">
        <v>0</v>
      </c>
      <c r="BF312" s="214">
        <v>0</v>
      </c>
      <c r="BG312" s="214">
        <v>0</v>
      </c>
      <c r="BH312" s="191">
        <v>0</v>
      </c>
      <c r="BI312" s="191">
        <v>0</v>
      </c>
      <c r="BJ312" s="191">
        <v>0</v>
      </c>
      <c r="BK312" s="215">
        <v>0</v>
      </c>
      <c r="BL312" s="215">
        <v>0</v>
      </c>
      <c r="BM312" s="215">
        <v>0</v>
      </c>
      <c r="BN312" s="193">
        <v>0</v>
      </c>
      <c r="BO312" s="193">
        <v>0</v>
      </c>
      <c r="BP312" s="193">
        <v>0</v>
      </c>
      <c r="BQ312" s="219">
        <v>472660545.73763198</v>
      </c>
      <c r="BR312" s="219">
        <v>416354452.32853001</v>
      </c>
      <c r="BS312" s="219">
        <v>56306093.409101963</v>
      </c>
      <c r="BT312" s="216">
        <v>0</v>
      </c>
      <c r="BU312" s="216">
        <v>0</v>
      </c>
      <c r="BV312" s="216">
        <v>0</v>
      </c>
      <c r="BW312" s="217">
        <v>0</v>
      </c>
      <c r="BX312" s="217">
        <v>0</v>
      </c>
      <c r="BY312" s="217">
        <v>0</v>
      </c>
      <c r="BZ312" s="214">
        <v>0</v>
      </c>
      <c r="CA312" s="214">
        <v>0</v>
      </c>
      <c r="CB312" s="214">
        <v>0</v>
      </c>
      <c r="CC312" s="214">
        <v>0</v>
      </c>
      <c r="CD312" s="214">
        <v>0</v>
      </c>
      <c r="CE312" s="214">
        <v>0</v>
      </c>
      <c r="CF312" s="214">
        <v>0</v>
      </c>
      <c r="CG312" s="214">
        <v>0</v>
      </c>
      <c r="CH312" s="214">
        <v>0</v>
      </c>
      <c r="CI312" s="219">
        <v>472660545.73763198</v>
      </c>
      <c r="CJ312" s="219">
        <v>416354452.32853001</v>
      </c>
      <c r="CK312" s="219">
        <v>56306093.409101963</v>
      </c>
      <c r="CM312" s="221">
        <v>0</v>
      </c>
      <c r="CP312" s="219">
        <v>0</v>
      </c>
      <c r="CQ312" s="219">
        <v>0</v>
      </c>
      <c r="CR312" s="219">
        <v>0</v>
      </c>
      <c r="CT312" s="219">
        <v>472660545.73763198</v>
      </c>
      <c r="CU312" s="219">
        <v>416354452.32853001</v>
      </c>
      <c r="CV312" s="219">
        <v>56306093.409101963</v>
      </c>
      <c r="CX312" s="221">
        <v>815690025.99000001</v>
      </c>
      <c r="CY312" s="33">
        <v>0</v>
      </c>
      <c r="CZ312" s="33">
        <v>0</v>
      </c>
      <c r="DA312" s="33">
        <v>0</v>
      </c>
      <c r="DB312" s="33">
        <v>0</v>
      </c>
      <c r="DC312" s="33">
        <v>0</v>
      </c>
      <c r="DD312" s="33">
        <v>0</v>
      </c>
      <c r="DE312" s="33">
        <v>0</v>
      </c>
    </row>
    <row r="313" spans="1:109" x14ac:dyDescent="0.35">
      <c r="A313">
        <v>2049</v>
      </c>
      <c r="B313" s="1">
        <v>54666</v>
      </c>
      <c r="C313" s="213">
        <v>0</v>
      </c>
      <c r="D313" s="214">
        <v>0</v>
      </c>
      <c r="E313" s="214">
        <v>0</v>
      </c>
      <c r="F313" s="191">
        <v>473849922.02122903</v>
      </c>
      <c r="G313" s="191">
        <v>418795202.16244698</v>
      </c>
      <c r="H313" s="191">
        <v>55054719.858782053</v>
      </c>
      <c r="I313" s="214">
        <v>0</v>
      </c>
      <c r="J313" s="214">
        <v>0</v>
      </c>
      <c r="K313" s="214">
        <v>0</v>
      </c>
      <c r="L313" s="215">
        <v>0</v>
      </c>
      <c r="M313" s="215">
        <v>0</v>
      </c>
      <c r="N313" s="215">
        <v>0</v>
      </c>
      <c r="O313" s="193">
        <v>0</v>
      </c>
      <c r="P313" s="193">
        <v>0</v>
      </c>
      <c r="Q313" s="193">
        <v>0</v>
      </c>
      <c r="R313" s="216">
        <v>0</v>
      </c>
      <c r="S313" s="216">
        <v>0</v>
      </c>
      <c r="T313" s="216">
        <v>0</v>
      </c>
      <c r="U313" s="217">
        <v>0</v>
      </c>
      <c r="V313" s="217">
        <v>0</v>
      </c>
      <c r="W313" s="217">
        <v>0</v>
      </c>
      <c r="X313" s="214">
        <v>0</v>
      </c>
      <c r="Y313" s="214">
        <v>0</v>
      </c>
      <c r="Z313" s="214">
        <v>0</v>
      </c>
      <c r="AA313" s="218">
        <v>0</v>
      </c>
      <c r="AB313" s="218">
        <v>0</v>
      </c>
      <c r="AC313" s="218">
        <v>0</v>
      </c>
      <c r="AD313" s="193">
        <v>0</v>
      </c>
      <c r="AE313" s="193">
        <v>0</v>
      </c>
      <c r="AF313" s="193">
        <v>0</v>
      </c>
      <c r="AG313" s="214">
        <v>0</v>
      </c>
      <c r="AH313" s="214">
        <v>0</v>
      </c>
      <c r="AI313" s="214">
        <v>0</v>
      </c>
      <c r="AJ313" s="191">
        <v>0</v>
      </c>
      <c r="AK313" s="191">
        <v>0</v>
      </c>
      <c r="AL313" s="191">
        <v>0</v>
      </c>
      <c r="AM313" s="215">
        <v>0</v>
      </c>
      <c r="AN313" s="215">
        <v>0</v>
      </c>
      <c r="AO313" s="215">
        <v>0</v>
      </c>
      <c r="AP313" s="193">
        <v>0</v>
      </c>
      <c r="AQ313" s="193">
        <v>0</v>
      </c>
      <c r="AR313" s="193">
        <v>0</v>
      </c>
      <c r="AS313" s="216">
        <v>0</v>
      </c>
      <c r="AT313" s="216">
        <v>0</v>
      </c>
      <c r="AU313" s="216">
        <v>0</v>
      </c>
      <c r="AV313" s="217">
        <v>0</v>
      </c>
      <c r="AW313" s="217">
        <v>0</v>
      </c>
      <c r="AX313" s="217">
        <v>0</v>
      </c>
      <c r="AY313" s="214">
        <v>0</v>
      </c>
      <c r="AZ313" s="214">
        <v>0</v>
      </c>
      <c r="BA313" s="214">
        <v>0</v>
      </c>
      <c r="BB313" s="218">
        <v>0</v>
      </c>
      <c r="BC313" s="218">
        <v>0</v>
      </c>
      <c r="BD313" s="218">
        <v>0</v>
      </c>
      <c r="BE313" s="214">
        <v>0</v>
      </c>
      <c r="BF313" s="214">
        <v>0</v>
      </c>
      <c r="BG313" s="214">
        <v>0</v>
      </c>
      <c r="BH313" s="191">
        <v>0</v>
      </c>
      <c r="BI313" s="191">
        <v>0</v>
      </c>
      <c r="BJ313" s="191">
        <v>0</v>
      </c>
      <c r="BK313" s="215">
        <v>0</v>
      </c>
      <c r="BL313" s="215">
        <v>0</v>
      </c>
      <c r="BM313" s="215">
        <v>0</v>
      </c>
      <c r="BN313" s="193">
        <v>0</v>
      </c>
      <c r="BO313" s="193">
        <v>0</v>
      </c>
      <c r="BP313" s="193">
        <v>0</v>
      </c>
      <c r="BQ313" s="219">
        <v>473849922.02122903</v>
      </c>
      <c r="BR313" s="219">
        <v>418795202.16244698</v>
      </c>
      <c r="BS313" s="219">
        <v>55054719.858782053</v>
      </c>
      <c r="BT313" s="216">
        <v>0</v>
      </c>
      <c r="BU313" s="216">
        <v>0</v>
      </c>
      <c r="BV313" s="216">
        <v>0</v>
      </c>
      <c r="BW313" s="217">
        <v>0</v>
      </c>
      <c r="BX313" s="217">
        <v>0</v>
      </c>
      <c r="BY313" s="217">
        <v>0</v>
      </c>
      <c r="BZ313" s="214">
        <v>0</v>
      </c>
      <c r="CA313" s="214">
        <v>0</v>
      </c>
      <c r="CB313" s="214">
        <v>0</v>
      </c>
      <c r="CC313" s="214">
        <v>0</v>
      </c>
      <c r="CD313" s="214">
        <v>0</v>
      </c>
      <c r="CE313" s="214">
        <v>0</v>
      </c>
      <c r="CF313" s="214">
        <v>0</v>
      </c>
      <c r="CG313" s="214">
        <v>0</v>
      </c>
      <c r="CH313" s="214">
        <v>0</v>
      </c>
      <c r="CI313" s="219">
        <v>473849922.02122903</v>
      </c>
      <c r="CJ313" s="219">
        <v>418795202.16244698</v>
      </c>
      <c r="CK313" s="219">
        <v>55054719.858782053</v>
      </c>
      <c r="CM313" s="221">
        <v>0</v>
      </c>
      <c r="CP313" s="219">
        <v>0</v>
      </c>
      <c r="CQ313" s="219">
        <v>0</v>
      </c>
      <c r="CR313" s="219">
        <v>0</v>
      </c>
      <c r="CT313" s="219">
        <v>473849922.02122903</v>
      </c>
      <c r="CU313" s="219">
        <v>418795202.16244698</v>
      </c>
      <c r="CV313" s="219">
        <v>55054719.858782053</v>
      </c>
      <c r="CX313" s="221">
        <v>816684611.03999996</v>
      </c>
      <c r="CY313" s="33">
        <v>0</v>
      </c>
      <c r="CZ313" s="33">
        <v>0</v>
      </c>
      <c r="DA313" s="33">
        <v>0</v>
      </c>
      <c r="DB313" s="33">
        <v>0</v>
      </c>
      <c r="DC313" s="33">
        <v>0</v>
      </c>
      <c r="DD313" s="33">
        <v>0</v>
      </c>
      <c r="DE313" s="33">
        <v>0</v>
      </c>
    </row>
    <row r="314" spans="1:109" x14ac:dyDescent="0.35">
      <c r="A314">
        <v>2049</v>
      </c>
      <c r="B314" s="1">
        <v>54696</v>
      </c>
      <c r="C314" s="213">
        <v>0</v>
      </c>
      <c r="D314" s="214">
        <v>0</v>
      </c>
      <c r="E314" s="214">
        <v>0</v>
      </c>
      <c r="F314" s="191">
        <v>474989526.36675501</v>
      </c>
      <c r="G314" s="191">
        <v>421197409.47916502</v>
      </c>
      <c r="H314" s="191">
        <v>53792116.887589991</v>
      </c>
      <c r="I314" s="214">
        <v>0</v>
      </c>
      <c r="J314" s="214">
        <v>0</v>
      </c>
      <c r="K314" s="214">
        <v>0</v>
      </c>
      <c r="L314" s="215">
        <v>0</v>
      </c>
      <c r="M314" s="215">
        <v>0</v>
      </c>
      <c r="N314" s="215">
        <v>0</v>
      </c>
      <c r="O314" s="193">
        <v>0</v>
      </c>
      <c r="P314" s="193">
        <v>0</v>
      </c>
      <c r="Q314" s="193">
        <v>0</v>
      </c>
      <c r="R314" s="216">
        <v>0</v>
      </c>
      <c r="S314" s="216">
        <v>0</v>
      </c>
      <c r="T314" s="216">
        <v>0</v>
      </c>
      <c r="U314" s="217">
        <v>0</v>
      </c>
      <c r="V314" s="217">
        <v>0</v>
      </c>
      <c r="W314" s="217">
        <v>0</v>
      </c>
      <c r="X314" s="214">
        <v>0</v>
      </c>
      <c r="Y314" s="214">
        <v>0</v>
      </c>
      <c r="Z314" s="214">
        <v>0</v>
      </c>
      <c r="AA314" s="218">
        <v>0</v>
      </c>
      <c r="AB314" s="218">
        <v>0</v>
      </c>
      <c r="AC314" s="218">
        <v>0</v>
      </c>
      <c r="AD314" s="193">
        <v>0</v>
      </c>
      <c r="AE314" s="193">
        <v>0</v>
      </c>
      <c r="AF314" s="193">
        <v>0</v>
      </c>
      <c r="AG314" s="214">
        <v>0</v>
      </c>
      <c r="AH314" s="214">
        <v>0</v>
      </c>
      <c r="AI314" s="214">
        <v>0</v>
      </c>
      <c r="AJ314" s="191">
        <v>0</v>
      </c>
      <c r="AK314" s="191">
        <v>0</v>
      </c>
      <c r="AL314" s="191">
        <v>0</v>
      </c>
      <c r="AM314" s="215">
        <v>0</v>
      </c>
      <c r="AN314" s="215">
        <v>0</v>
      </c>
      <c r="AO314" s="215">
        <v>0</v>
      </c>
      <c r="AP314" s="193">
        <v>0</v>
      </c>
      <c r="AQ314" s="193">
        <v>0</v>
      </c>
      <c r="AR314" s="193">
        <v>0</v>
      </c>
      <c r="AS314" s="216">
        <v>0</v>
      </c>
      <c r="AT314" s="216">
        <v>0</v>
      </c>
      <c r="AU314" s="216">
        <v>0</v>
      </c>
      <c r="AV314" s="217">
        <v>0</v>
      </c>
      <c r="AW314" s="217">
        <v>0</v>
      </c>
      <c r="AX314" s="217">
        <v>0</v>
      </c>
      <c r="AY314" s="214">
        <v>0</v>
      </c>
      <c r="AZ314" s="214">
        <v>0</v>
      </c>
      <c r="BA314" s="214">
        <v>0</v>
      </c>
      <c r="BB314" s="218">
        <v>0</v>
      </c>
      <c r="BC314" s="218">
        <v>0</v>
      </c>
      <c r="BD314" s="218">
        <v>0</v>
      </c>
      <c r="BE314" s="214">
        <v>0</v>
      </c>
      <c r="BF314" s="214">
        <v>0</v>
      </c>
      <c r="BG314" s="214">
        <v>0</v>
      </c>
      <c r="BH314" s="191">
        <v>0</v>
      </c>
      <c r="BI314" s="191">
        <v>0</v>
      </c>
      <c r="BJ314" s="191">
        <v>0</v>
      </c>
      <c r="BK314" s="215">
        <v>0</v>
      </c>
      <c r="BL314" s="215">
        <v>0</v>
      </c>
      <c r="BM314" s="215">
        <v>0</v>
      </c>
      <c r="BN314" s="193">
        <v>0</v>
      </c>
      <c r="BO314" s="193">
        <v>0</v>
      </c>
      <c r="BP314" s="193">
        <v>0</v>
      </c>
      <c r="BQ314" s="219">
        <v>474989526.36675501</v>
      </c>
      <c r="BR314" s="219">
        <v>421197409.47916502</v>
      </c>
      <c r="BS314" s="219">
        <v>53792116.887589991</v>
      </c>
      <c r="BT314" s="216">
        <v>0</v>
      </c>
      <c r="BU314" s="216">
        <v>0</v>
      </c>
      <c r="BV314" s="216">
        <v>0</v>
      </c>
      <c r="BW314" s="217">
        <v>0</v>
      </c>
      <c r="BX314" s="217">
        <v>0</v>
      </c>
      <c r="BY314" s="217">
        <v>0</v>
      </c>
      <c r="BZ314" s="214">
        <v>0</v>
      </c>
      <c r="CA314" s="214">
        <v>0</v>
      </c>
      <c r="CB314" s="214">
        <v>0</v>
      </c>
      <c r="CC314" s="214">
        <v>0</v>
      </c>
      <c r="CD314" s="214">
        <v>0</v>
      </c>
      <c r="CE314" s="214">
        <v>0</v>
      </c>
      <c r="CF314" s="214">
        <v>0</v>
      </c>
      <c r="CG314" s="214">
        <v>0</v>
      </c>
      <c r="CH314" s="214">
        <v>0</v>
      </c>
      <c r="CI314" s="219">
        <v>474989526.36675501</v>
      </c>
      <c r="CJ314" s="219">
        <v>421197409.47916502</v>
      </c>
      <c r="CK314" s="219">
        <v>53792116.887589991</v>
      </c>
      <c r="CM314" s="221">
        <v>0</v>
      </c>
      <c r="CP314" s="219">
        <v>0</v>
      </c>
      <c r="CQ314" s="219">
        <v>0</v>
      </c>
      <c r="CR314" s="219">
        <v>0</v>
      </c>
      <c r="CT314" s="219">
        <v>474989526.36675501</v>
      </c>
      <c r="CU314" s="219">
        <v>421197409.47916502</v>
      </c>
      <c r="CV314" s="219">
        <v>53792116.887589991</v>
      </c>
      <c r="CX314" s="221">
        <v>817680408.80999994</v>
      </c>
      <c r="CY314" s="33">
        <v>0</v>
      </c>
      <c r="CZ314" s="33">
        <v>0</v>
      </c>
      <c r="DA314" s="33">
        <v>0</v>
      </c>
      <c r="DB314" s="33">
        <v>0</v>
      </c>
      <c r="DC314" s="33">
        <v>0</v>
      </c>
      <c r="DD314" s="33">
        <v>0</v>
      </c>
      <c r="DE314" s="33">
        <v>0</v>
      </c>
    </row>
    <row r="315" spans="1:109" x14ac:dyDescent="0.35">
      <c r="A315">
        <v>2049</v>
      </c>
      <c r="B315" s="1">
        <v>54727</v>
      </c>
      <c r="C315" s="213">
        <v>0</v>
      </c>
      <c r="D315" s="214">
        <v>0</v>
      </c>
      <c r="E315" s="214">
        <v>0</v>
      </c>
      <c r="F315" s="191">
        <v>476130966.551947</v>
      </c>
      <c r="G315" s="191">
        <v>423612580.79248899</v>
      </c>
      <c r="H315" s="191">
        <v>52518385.759458005</v>
      </c>
      <c r="I315" s="214">
        <v>0</v>
      </c>
      <c r="J315" s="214">
        <v>0</v>
      </c>
      <c r="K315" s="214">
        <v>0</v>
      </c>
      <c r="L315" s="215">
        <v>0</v>
      </c>
      <c r="M315" s="215">
        <v>0</v>
      </c>
      <c r="N315" s="215">
        <v>0</v>
      </c>
      <c r="O315" s="193">
        <v>0</v>
      </c>
      <c r="P315" s="193">
        <v>0</v>
      </c>
      <c r="Q315" s="193">
        <v>0</v>
      </c>
      <c r="R315" s="216">
        <v>0</v>
      </c>
      <c r="S315" s="216">
        <v>0</v>
      </c>
      <c r="T315" s="216">
        <v>0</v>
      </c>
      <c r="U315" s="217">
        <v>0</v>
      </c>
      <c r="V315" s="217">
        <v>0</v>
      </c>
      <c r="W315" s="217">
        <v>0</v>
      </c>
      <c r="X315" s="214">
        <v>0</v>
      </c>
      <c r="Y315" s="214">
        <v>0</v>
      </c>
      <c r="Z315" s="214">
        <v>0</v>
      </c>
      <c r="AA315" s="218">
        <v>0</v>
      </c>
      <c r="AB315" s="218">
        <v>0</v>
      </c>
      <c r="AC315" s="218">
        <v>0</v>
      </c>
      <c r="AD315" s="193">
        <v>0</v>
      </c>
      <c r="AE315" s="193">
        <v>0</v>
      </c>
      <c r="AF315" s="193">
        <v>0</v>
      </c>
      <c r="AG315" s="214">
        <v>0</v>
      </c>
      <c r="AH315" s="214">
        <v>0</v>
      </c>
      <c r="AI315" s="214">
        <v>0</v>
      </c>
      <c r="AJ315" s="191">
        <v>0</v>
      </c>
      <c r="AK315" s="191">
        <v>0</v>
      </c>
      <c r="AL315" s="191">
        <v>0</v>
      </c>
      <c r="AM315" s="215">
        <v>0</v>
      </c>
      <c r="AN315" s="215">
        <v>0</v>
      </c>
      <c r="AO315" s="215">
        <v>0</v>
      </c>
      <c r="AP315" s="193">
        <v>0</v>
      </c>
      <c r="AQ315" s="193">
        <v>0</v>
      </c>
      <c r="AR315" s="193">
        <v>0</v>
      </c>
      <c r="AS315" s="216">
        <v>0</v>
      </c>
      <c r="AT315" s="216">
        <v>0</v>
      </c>
      <c r="AU315" s="216">
        <v>0</v>
      </c>
      <c r="AV315" s="217">
        <v>0</v>
      </c>
      <c r="AW315" s="217">
        <v>0</v>
      </c>
      <c r="AX315" s="217">
        <v>0</v>
      </c>
      <c r="AY315" s="214">
        <v>0</v>
      </c>
      <c r="AZ315" s="214">
        <v>0</v>
      </c>
      <c r="BA315" s="214">
        <v>0</v>
      </c>
      <c r="BB315" s="218">
        <v>0</v>
      </c>
      <c r="BC315" s="218">
        <v>0</v>
      </c>
      <c r="BD315" s="218">
        <v>0</v>
      </c>
      <c r="BE315" s="214">
        <v>0</v>
      </c>
      <c r="BF315" s="214">
        <v>0</v>
      </c>
      <c r="BG315" s="214">
        <v>0</v>
      </c>
      <c r="BH315" s="191">
        <v>0</v>
      </c>
      <c r="BI315" s="191">
        <v>0</v>
      </c>
      <c r="BJ315" s="191">
        <v>0</v>
      </c>
      <c r="BK315" s="215">
        <v>0</v>
      </c>
      <c r="BL315" s="215">
        <v>0</v>
      </c>
      <c r="BM315" s="215">
        <v>0</v>
      </c>
      <c r="BN315" s="193">
        <v>0</v>
      </c>
      <c r="BO315" s="193">
        <v>0</v>
      </c>
      <c r="BP315" s="193">
        <v>0</v>
      </c>
      <c r="BQ315" s="219">
        <v>476130966.551947</v>
      </c>
      <c r="BR315" s="219">
        <v>423612580.79248899</v>
      </c>
      <c r="BS315" s="219">
        <v>52518385.759458005</v>
      </c>
      <c r="BT315" s="216">
        <v>0</v>
      </c>
      <c r="BU315" s="216">
        <v>0</v>
      </c>
      <c r="BV315" s="216">
        <v>0</v>
      </c>
      <c r="BW315" s="217">
        <v>0</v>
      </c>
      <c r="BX315" s="217">
        <v>0</v>
      </c>
      <c r="BY315" s="217">
        <v>0</v>
      </c>
      <c r="BZ315" s="214">
        <v>0</v>
      </c>
      <c r="CA315" s="214">
        <v>0</v>
      </c>
      <c r="CB315" s="214">
        <v>0</v>
      </c>
      <c r="CC315" s="214">
        <v>0</v>
      </c>
      <c r="CD315" s="214">
        <v>0</v>
      </c>
      <c r="CE315" s="214">
        <v>0</v>
      </c>
      <c r="CF315" s="214">
        <v>0</v>
      </c>
      <c r="CG315" s="214">
        <v>0</v>
      </c>
      <c r="CH315" s="214">
        <v>0</v>
      </c>
      <c r="CI315" s="219">
        <v>476130966.551947</v>
      </c>
      <c r="CJ315" s="219">
        <v>423612580.79248899</v>
      </c>
      <c r="CK315" s="219">
        <v>52518385.759458005</v>
      </c>
      <c r="CM315" s="221">
        <v>0</v>
      </c>
      <c r="CP315" s="219">
        <v>0</v>
      </c>
      <c r="CQ315" s="219">
        <v>0</v>
      </c>
      <c r="CR315" s="219">
        <v>0</v>
      </c>
      <c r="CT315" s="219">
        <v>476130966.551947</v>
      </c>
      <c r="CU315" s="219">
        <v>423612580.79248899</v>
      </c>
      <c r="CV315" s="219">
        <v>52518385.759458005</v>
      </c>
      <c r="CX315" s="221">
        <v>818677420.77999997</v>
      </c>
      <c r="CY315" s="33">
        <v>0</v>
      </c>
      <c r="CZ315" s="33">
        <v>0</v>
      </c>
      <c r="DA315" s="33">
        <v>0</v>
      </c>
      <c r="DB315" s="33">
        <v>0</v>
      </c>
      <c r="DC315" s="33">
        <v>0</v>
      </c>
      <c r="DD315" s="33">
        <v>0</v>
      </c>
      <c r="DE315" s="33">
        <v>0</v>
      </c>
    </row>
    <row r="316" spans="1:109" x14ac:dyDescent="0.35">
      <c r="A316">
        <v>2049</v>
      </c>
      <c r="B316" s="1">
        <v>54757</v>
      </c>
      <c r="C316" s="213">
        <v>0</v>
      </c>
      <c r="D316" s="214">
        <v>0</v>
      </c>
      <c r="E316" s="214">
        <v>0</v>
      </c>
      <c r="F316" s="191">
        <v>477328034.11906898</v>
      </c>
      <c r="G316" s="191">
        <v>426094578.24036801</v>
      </c>
      <c r="H316" s="191">
        <v>51233455.878700972</v>
      </c>
      <c r="I316" s="214">
        <v>0</v>
      </c>
      <c r="J316" s="214">
        <v>0</v>
      </c>
      <c r="K316" s="214">
        <v>0</v>
      </c>
      <c r="L316" s="215">
        <v>0</v>
      </c>
      <c r="M316" s="215">
        <v>0</v>
      </c>
      <c r="N316" s="215">
        <v>0</v>
      </c>
      <c r="O316" s="193">
        <v>0</v>
      </c>
      <c r="P316" s="193">
        <v>0</v>
      </c>
      <c r="Q316" s="193">
        <v>0</v>
      </c>
      <c r="R316" s="216">
        <v>0</v>
      </c>
      <c r="S316" s="216">
        <v>0</v>
      </c>
      <c r="T316" s="216">
        <v>0</v>
      </c>
      <c r="U316" s="217">
        <v>0</v>
      </c>
      <c r="V316" s="217">
        <v>0</v>
      </c>
      <c r="W316" s="217">
        <v>0</v>
      </c>
      <c r="X316" s="214">
        <v>0</v>
      </c>
      <c r="Y316" s="214">
        <v>0</v>
      </c>
      <c r="Z316" s="214">
        <v>0</v>
      </c>
      <c r="AA316" s="218">
        <v>0</v>
      </c>
      <c r="AB316" s="218">
        <v>0</v>
      </c>
      <c r="AC316" s="218">
        <v>0</v>
      </c>
      <c r="AD316" s="193">
        <v>0</v>
      </c>
      <c r="AE316" s="193">
        <v>0</v>
      </c>
      <c r="AF316" s="193">
        <v>0</v>
      </c>
      <c r="AG316" s="214">
        <v>0</v>
      </c>
      <c r="AH316" s="214">
        <v>0</v>
      </c>
      <c r="AI316" s="214">
        <v>0</v>
      </c>
      <c r="AJ316" s="191">
        <v>0</v>
      </c>
      <c r="AK316" s="191">
        <v>0</v>
      </c>
      <c r="AL316" s="191">
        <v>0</v>
      </c>
      <c r="AM316" s="215">
        <v>0</v>
      </c>
      <c r="AN316" s="215">
        <v>0</v>
      </c>
      <c r="AO316" s="215">
        <v>0</v>
      </c>
      <c r="AP316" s="193">
        <v>0</v>
      </c>
      <c r="AQ316" s="193">
        <v>0</v>
      </c>
      <c r="AR316" s="193">
        <v>0</v>
      </c>
      <c r="AS316" s="216">
        <v>0</v>
      </c>
      <c r="AT316" s="216">
        <v>0</v>
      </c>
      <c r="AU316" s="216">
        <v>0</v>
      </c>
      <c r="AV316" s="217">
        <v>0</v>
      </c>
      <c r="AW316" s="217">
        <v>0</v>
      </c>
      <c r="AX316" s="217">
        <v>0</v>
      </c>
      <c r="AY316" s="214">
        <v>0</v>
      </c>
      <c r="AZ316" s="214">
        <v>0</v>
      </c>
      <c r="BA316" s="214">
        <v>0</v>
      </c>
      <c r="BB316" s="218">
        <v>0</v>
      </c>
      <c r="BC316" s="218">
        <v>0</v>
      </c>
      <c r="BD316" s="218">
        <v>0</v>
      </c>
      <c r="BE316" s="214">
        <v>0</v>
      </c>
      <c r="BF316" s="214">
        <v>0</v>
      </c>
      <c r="BG316" s="214">
        <v>0</v>
      </c>
      <c r="BH316" s="191">
        <v>0</v>
      </c>
      <c r="BI316" s="191">
        <v>0</v>
      </c>
      <c r="BJ316" s="191">
        <v>0</v>
      </c>
      <c r="BK316" s="215">
        <v>0</v>
      </c>
      <c r="BL316" s="215">
        <v>0</v>
      </c>
      <c r="BM316" s="215">
        <v>0</v>
      </c>
      <c r="BN316" s="193">
        <v>0</v>
      </c>
      <c r="BO316" s="193">
        <v>0</v>
      </c>
      <c r="BP316" s="193">
        <v>0</v>
      </c>
      <c r="BQ316" s="219">
        <v>477328034.11906898</v>
      </c>
      <c r="BR316" s="219">
        <v>426094578.24036801</v>
      </c>
      <c r="BS316" s="219">
        <v>51233455.878700972</v>
      </c>
      <c r="BT316" s="216">
        <v>0</v>
      </c>
      <c r="BU316" s="216">
        <v>0</v>
      </c>
      <c r="BV316" s="216">
        <v>0</v>
      </c>
      <c r="BW316" s="217">
        <v>0</v>
      </c>
      <c r="BX316" s="217">
        <v>0</v>
      </c>
      <c r="BY316" s="217">
        <v>0</v>
      </c>
      <c r="BZ316" s="214">
        <v>0</v>
      </c>
      <c r="CA316" s="214">
        <v>0</v>
      </c>
      <c r="CB316" s="214">
        <v>0</v>
      </c>
      <c r="CC316" s="214">
        <v>0</v>
      </c>
      <c r="CD316" s="214">
        <v>0</v>
      </c>
      <c r="CE316" s="214">
        <v>0</v>
      </c>
      <c r="CF316" s="214">
        <v>0</v>
      </c>
      <c r="CG316" s="214">
        <v>0</v>
      </c>
      <c r="CH316" s="214">
        <v>0</v>
      </c>
      <c r="CI316" s="219">
        <v>477328034.11906898</v>
      </c>
      <c r="CJ316" s="219">
        <v>426094578.24036801</v>
      </c>
      <c r="CK316" s="219">
        <v>51233455.878700972</v>
      </c>
      <c r="CM316" s="221">
        <v>0</v>
      </c>
      <c r="CP316" s="219">
        <v>0</v>
      </c>
      <c r="CQ316" s="219">
        <v>0</v>
      </c>
      <c r="CR316" s="219">
        <v>0</v>
      </c>
      <c r="CT316" s="219">
        <v>477328034.11906898</v>
      </c>
      <c r="CU316" s="219">
        <v>426094578.24036801</v>
      </c>
      <c r="CV316" s="219">
        <v>51233455.878700972</v>
      </c>
      <c r="CX316" s="221">
        <v>819675648.41999996</v>
      </c>
      <c r="CY316" s="33">
        <v>0</v>
      </c>
      <c r="CZ316" s="33">
        <v>0</v>
      </c>
      <c r="DA316" s="33">
        <v>0</v>
      </c>
      <c r="DB316" s="33">
        <v>0</v>
      </c>
      <c r="DC316" s="33">
        <v>0</v>
      </c>
      <c r="DD316" s="33">
        <v>0</v>
      </c>
      <c r="DE316" s="33">
        <v>0</v>
      </c>
    </row>
    <row r="317" spans="1:109" x14ac:dyDescent="0.35">
      <c r="A317">
        <v>2049</v>
      </c>
      <c r="B317" s="1">
        <v>54788</v>
      </c>
      <c r="C317" s="213">
        <v>0</v>
      </c>
      <c r="D317" s="214">
        <v>0</v>
      </c>
      <c r="E317" s="214">
        <v>0</v>
      </c>
      <c r="F317" s="191">
        <v>478474814.40326399</v>
      </c>
      <c r="G317" s="191">
        <v>428537737.90845698</v>
      </c>
      <c r="H317" s="191">
        <v>49937076.494807005</v>
      </c>
      <c r="I317" s="214">
        <v>0</v>
      </c>
      <c r="J317" s="214">
        <v>0</v>
      </c>
      <c r="K317" s="214">
        <v>0</v>
      </c>
      <c r="L317" s="215">
        <v>0</v>
      </c>
      <c r="M317" s="215">
        <v>0</v>
      </c>
      <c r="N317" s="215">
        <v>0</v>
      </c>
      <c r="O317" s="193">
        <v>0</v>
      </c>
      <c r="P317" s="193">
        <v>0</v>
      </c>
      <c r="Q317" s="193">
        <v>0</v>
      </c>
      <c r="R317" s="216">
        <v>0</v>
      </c>
      <c r="S317" s="216">
        <v>0</v>
      </c>
      <c r="T317" s="216">
        <v>0</v>
      </c>
      <c r="U317" s="217">
        <v>0</v>
      </c>
      <c r="V317" s="217">
        <v>0</v>
      </c>
      <c r="W317" s="217">
        <v>0</v>
      </c>
      <c r="X317" s="214">
        <v>0</v>
      </c>
      <c r="Y317" s="214">
        <v>0</v>
      </c>
      <c r="Z317" s="214">
        <v>0</v>
      </c>
      <c r="AA317" s="218">
        <v>0</v>
      </c>
      <c r="AB317" s="218">
        <v>0</v>
      </c>
      <c r="AC317" s="218">
        <v>0</v>
      </c>
      <c r="AD317" s="193">
        <v>0</v>
      </c>
      <c r="AE317" s="193">
        <v>0</v>
      </c>
      <c r="AF317" s="193">
        <v>0</v>
      </c>
      <c r="AG317" s="214">
        <v>0</v>
      </c>
      <c r="AH317" s="214">
        <v>0</v>
      </c>
      <c r="AI317" s="214">
        <v>0</v>
      </c>
      <c r="AJ317" s="191">
        <v>0</v>
      </c>
      <c r="AK317" s="191">
        <v>0</v>
      </c>
      <c r="AL317" s="191">
        <v>0</v>
      </c>
      <c r="AM317" s="215">
        <v>0</v>
      </c>
      <c r="AN317" s="215">
        <v>0</v>
      </c>
      <c r="AO317" s="215">
        <v>0</v>
      </c>
      <c r="AP317" s="193">
        <v>0</v>
      </c>
      <c r="AQ317" s="193">
        <v>0</v>
      </c>
      <c r="AR317" s="193">
        <v>0</v>
      </c>
      <c r="AS317" s="216">
        <v>0</v>
      </c>
      <c r="AT317" s="216">
        <v>0</v>
      </c>
      <c r="AU317" s="216">
        <v>0</v>
      </c>
      <c r="AV317" s="217">
        <v>0</v>
      </c>
      <c r="AW317" s="217">
        <v>0</v>
      </c>
      <c r="AX317" s="217">
        <v>0</v>
      </c>
      <c r="AY317" s="214">
        <v>0</v>
      </c>
      <c r="AZ317" s="214">
        <v>0</v>
      </c>
      <c r="BA317" s="214">
        <v>0</v>
      </c>
      <c r="BB317" s="218">
        <v>0</v>
      </c>
      <c r="BC317" s="218">
        <v>0</v>
      </c>
      <c r="BD317" s="218">
        <v>0</v>
      </c>
      <c r="BE317" s="214">
        <v>0</v>
      </c>
      <c r="BF317" s="214">
        <v>0</v>
      </c>
      <c r="BG317" s="214">
        <v>0</v>
      </c>
      <c r="BH317" s="191">
        <v>0</v>
      </c>
      <c r="BI317" s="191">
        <v>0</v>
      </c>
      <c r="BJ317" s="191">
        <v>0</v>
      </c>
      <c r="BK317" s="215">
        <v>0</v>
      </c>
      <c r="BL317" s="215">
        <v>0</v>
      </c>
      <c r="BM317" s="215">
        <v>0</v>
      </c>
      <c r="BN317" s="193">
        <v>0</v>
      </c>
      <c r="BO317" s="193">
        <v>0</v>
      </c>
      <c r="BP317" s="193">
        <v>0</v>
      </c>
      <c r="BQ317" s="219">
        <v>478474814.40326399</v>
      </c>
      <c r="BR317" s="219">
        <v>428537737.90845698</v>
      </c>
      <c r="BS317" s="219">
        <v>49937076.494807005</v>
      </c>
      <c r="BT317" s="216">
        <v>0</v>
      </c>
      <c r="BU317" s="216">
        <v>0</v>
      </c>
      <c r="BV317" s="216">
        <v>0</v>
      </c>
      <c r="BW317" s="217">
        <v>0</v>
      </c>
      <c r="BX317" s="217">
        <v>0</v>
      </c>
      <c r="BY317" s="217">
        <v>0</v>
      </c>
      <c r="BZ317" s="214">
        <v>0</v>
      </c>
      <c r="CA317" s="214">
        <v>0</v>
      </c>
      <c r="CB317" s="214">
        <v>0</v>
      </c>
      <c r="CC317" s="214">
        <v>59324099.480994701</v>
      </c>
      <c r="CD317" s="214">
        <v>41083787.832223698</v>
      </c>
      <c r="CE317" s="214">
        <v>18240311.648771003</v>
      </c>
      <c r="CF317" s="214">
        <v>0</v>
      </c>
      <c r="CG317" s="214">
        <v>0</v>
      </c>
      <c r="CH317" s="214">
        <v>0</v>
      </c>
      <c r="CI317" s="219">
        <v>537798913.88425875</v>
      </c>
      <c r="CJ317" s="219">
        <v>469621525.74068069</v>
      </c>
      <c r="CK317" s="219">
        <v>68177388.143578008</v>
      </c>
      <c r="CM317" s="221">
        <v>0</v>
      </c>
      <c r="CP317" s="219">
        <v>0</v>
      </c>
      <c r="CQ317" s="219">
        <v>0</v>
      </c>
      <c r="CR317" s="219">
        <v>0</v>
      </c>
      <c r="CT317" s="219">
        <v>478474814.40326399</v>
      </c>
      <c r="CU317" s="219">
        <v>428537737.90845698</v>
      </c>
      <c r="CV317" s="219">
        <v>49937076.494807005</v>
      </c>
      <c r="CX317" s="221">
        <v>820675093.21000004</v>
      </c>
      <c r="CY317" s="33">
        <v>0</v>
      </c>
      <c r="CZ317" s="33">
        <v>0</v>
      </c>
      <c r="DA317" s="33">
        <v>0</v>
      </c>
      <c r="DB317" s="33">
        <v>0</v>
      </c>
      <c r="DC317" s="33">
        <v>0</v>
      </c>
      <c r="DD317" s="33">
        <v>0</v>
      </c>
      <c r="DE317" s="33">
        <v>0</v>
      </c>
    </row>
    <row r="318" spans="1:109" x14ac:dyDescent="0.35">
      <c r="A318">
        <v>2050</v>
      </c>
      <c r="B318" s="1">
        <v>54819</v>
      </c>
      <c r="C318" s="213">
        <v>0</v>
      </c>
      <c r="D318" s="214">
        <v>0</v>
      </c>
      <c r="E318" s="214">
        <v>0</v>
      </c>
      <c r="F318" s="191">
        <v>479677533.58717197</v>
      </c>
      <c r="G318" s="191">
        <v>431048184.264139</v>
      </c>
      <c r="H318" s="191">
        <v>48629349.323032975</v>
      </c>
      <c r="I318" s="214">
        <v>0</v>
      </c>
      <c r="J318" s="214">
        <v>0</v>
      </c>
      <c r="K318" s="214">
        <v>0</v>
      </c>
      <c r="L318" s="215">
        <v>0</v>
      </c>
      <c r="M318" s="215">
        <v>0</v>
      </c>
      <c r="N318" s="215">
        <v>0</v>
      </c>
      <c r="O318" s="193">
        <v>0</v>
      </c>
      <c r="P318" s="193">
        <v>0</v>
      </c>
      <c r="Q318" s="193">
        <v>0</v>
      </c>
      <c r="R318" s="216">
        <v>0</v>
      </c>
      <c r="S318" s="216">
        <v>0</v>
      </c>
      <c r="T318" s="216">
        <v>0</v>
      </c>
      <c r="U318" s="217">
        <v>0</v>
      </c>
      <c r="V318" s="217">
        <v>0</v>
      </c>
      <c r="W318" s="217">
        <v>0</v>
      </c>
      <c r="X318" s="214">
        <v>0</v>
      </c>
      <c r="Y318" s="214">
        <v>0</v>
      </c>
      <c r="Z318" s="214">
        <v>0</v>
      </c>
      <c r="AA318" s="218">
        <v>0</v>
      </c>
      <c r="AB318" s="218">
        <v>0</v>
      </c>
      <c r="AC318" s="218">
        <v>0</v>
      </c>
      <c r="AD318" s="193">
        <v>0</v>
      </c>
      <c r="AE318" s="193">
        <v>0</v>
      </c>
      <c r="AF318" s="193">
        <v>0</v>
      </c>
      <c r="AG318" s="214">
        <v>0</v>
      </c>
      <c r="AH318" s="214">
        <v>0</v>
      </c>
      <c r="AI318" s="214">
        <v>0</v>
      </c>
      <c r="AJ318" s="191">
        <v>0</v>
      </c>
      <c r="AK318" s="191">
        <v>0</v>
      </c>
      <c r="AL318" s="191">
        <v>0</v>
      </c>
      <c r="AM318" s="215">
        <v>0</v>
      </c>
      <c r="AN318" s="215">
        <v>0</v>
      </c>
      <c r="AO318" s="215">
        <v>0</v>
      </c>
      <c r="AP318" s="193">
        <v>0</v>
      </c>
      <c r="AQ318" s="193">
        <v>0</v>
      </c>
      <c r="AR318" s="193">
        <v>0</v>
      </c>
      <c r="AS318" s="216">
        <v>0</v>
      </c>
      <c r="AT318" s="216">
        <v>0</v>
      </c>
      <c r="AU318" s="216">
        <v>0</v>
      </c>
      <c r="AV318" s="217">
        <v>0</v>
      </c>
      <c r="AW318" s="217">
        <v>0</v>
      </c>
      <c r="AX318" s="217">
        <v>0</v>
      </c>
      <c r="AY318" s="214">
        <v>0</v>
      </c>
      <c r="AZ318" s="214">
        <v>0</v>
      </c>
      <c r="BA318" s="214">
        <v>0</v>
      </c>
      <c r="BB318" s="218">
        <v>0</v>
      </c>
      <c r="BC318" s="218">
        <v>0</v>
      </c>
      <c r="BD318" s="218">
        <v>0</v>
      </c>
      <c r="BE318" s="214">
        <v>0</v>
      </c>
      <c r="BF318" s="214">
        <v>0</v>
      </c>
      <c r="BG318" s="214">
        <v>0</v>
      </c>
      <c r="BH318" s="191">
        <v>0</v>
      </c>
      <c r="BI318" s="191">
        <v>0</v>
      </c>
      <c r="BJ318" s="191">
        <v>0</v>
      </c>
      <c r="BK318" s="215">
        <v>0</v>
      </c>
      <c r="BL318" s="215">
        <v>0</v>
      </c>
      <c r="BM318" s="215">
        <v>0</v>
      </c>
      <c r="BN318" s="193">
        <v>0</v>
      </c>
      <c r="BO318" s="193">
        <v>0</v>
      </c>
      <c r="BP318" s="193">
        <v>0</v>
      </c>
      <c r="BQ318" s="219">
        <v>479677533.58717197</v>
      </c>
      <c r="BR318" s="219">
        <v>431048184.264139</v>
      </c>
      <c r="BS318" s="219">
        <v>48629349.323032975</v>
      </c>
      <c r="BT318" s="216">
        <v>0</v>
      </c>
      <c r="BU318" s="216">
        <v>0</v>
      </c>
      <c r="BV318" s="216">
        <v>0</v>
      </c>
      <c r="BW318" s="217">
        <v>0</v>
      </c>
      <c r="BX318" s="217">
        <v>0</v>
      </c>
      <c r="BY318" s="217">
        <v>0</v>
      </c>
      <c r="BZ318" s="214">
        <v>0</v>
      </c>
      <c r="CA318" s="214">
        <v>0</v>
      </c>
      <c r="CB318" s="214">
        <v>0</v>
      </c>
      <c r="CC318" s="214">
        <v>0</v>
      </c>
      <c r="CD318" s="214">
        <v>0</v>
      </c>
      <c r="CE318" s="214">
        <v>0</v>
      </c>
      <c r="CF318" s="214">
        <v>0</v>
      </c>
      <c r="CG318" s="214">
        <v>0</v>
      </c>
      <c r="CH318" s="214">
        <v>0</v>
      </c>
      <c r="CI318" s="219">
        <v>479677533.58717197</v>
      </c>
      <c r="CJ318" s="219">
        <v>431048184.264139</v>
      </c>
      <c r="CK318" s="219">
        <v>48629349.323032975</v>
      </c>
      <c r="CM318" s="221">
        <v>0</v>
      </c>
      <c r="CP318" s="219">
        <v>0</v>
      </c>
      <c r="CQ318" s="219">
        <v>0</v>
      </c>
      <c r="CR318" s="219">
        <v>0</v>
      </c>
      <c r="CT318" s="219">
        <v>479677533.58717197</v>
      </c>
      <c r="CU318" s="219">
        <v>431048184.264139</v>
      </c>
      <c r="CV318" s="219">
        <v>48629349.323032975</v>
      </c>
      <c r="CX318" s="221">
        <v>780591968.80999994</v>
      </c>
      <c r="CY318" s="33">
        <v>0</v>
      </c>
      <c r="CZ318" s="33">
        <v>0</v>
      </c>
      <c r="DA318" s="33">
        <v>0</v>
      </c>
      <c r="DB318" s="33">
        <v>0</v>
      </c>
      <c r="DC318" s="33">
        <v>0</v>
      </c>
      <c r="DD318" s="33">
        <v>0</v>
      </c>
      <c r="DE318" s="33">
        <v>0</v>
      </c>
    </row>
    <row r="319" spans="1:109" x14ac:dyDescent="0.35">
      <c r="A319">
        <v>2050</v>
      </c>
      <c r="B319" s="1">
        <v>54847</v>
      </c>
      <c r="C319" s="213">
        <v>0</v>
      </c>
      <c r="D319" s="214">
        <v>0</v>
      </c>
      <c r="E319" s="214">
        <v>0</v>
      </c>
      <c r="F319" s="191">
        <v>480829639.31238598</v>
      </c>
      <c r="G319" s="191">
        <v>433519617.60094202</v>
      </c>
      <c r="H319" s="191">
        <v>47310021.711443961</v>
      </c>
      <c r="I319" s="214">
        <v>0</v>
      </c>
      <c r="J319" s="214">
        <v>0</v>
      </c>
      <c r="K319" s="214">
        <v>0</v>
      </c>
      <c r="L319" s="215">
        <v>0</v>
      </c>
      <c r="M319" s="215">
        <v>0</v>
      </c>
      <c r="N319" s="215">
        <v>0</v>
      </c>
      <c r="O319" s="193">
        <v>0</v>
      </c>
      <c r="P319" s="193">
        <v>0</v>
      </c>
      <c r="Q319" s="193">
        <v>0</v>
      </c>
      <c r="R319" s="216">
        <v>0</v>
      </c>
      <c r="S319" s="216">
        <v>0</v>
      </c>
      <c r="T319" s="216">
        <v>0</v>
      </c>
      <c r="U319" s="217">
        <v>0</v>
      </c>
      <c r="V319" s="217">
        <v>0</v>
      </c>
      <c r="W319" s="217">
        <v>0</v>
      </c>
      <c r="X319" s="214">
        <v>0</v>
      </c>
      <c r="Y319" s="214">
        <v>0</v>
      </c>
      <c r="Z319" s="214">
        <v>0</v>
      </c>
      <c r="AA319" s="218">
        <v>0</v>
      </c>
      <c r="AB319" s="218">
        <v>0</v>
      </c>
      <c r="AC319" s="218">
        <v>0</v>
      </c>
      <c r="AD319" s="193">
        <v>0</v>
      </c>
      <c r="AE319" s="193">
        <v>0</v>
      </c>
      <c r="AF319" s="193">
        <v>0</v>
      </c>
      <c r="AG319" s="214">
        <v>0</v>
      </c>
      <c r="AH319" s="214">
        <v>0</v>
      </c>
      <c r="AI319" s="214">
        <v>0</v>
      </c>
      <c r="AJ319" s="191">
        <v>0</v>
      </c>
      <c r="AK319" s="191">
        <v>0</v>
      </c>
      <c r="AL319" s="191">
        <v>0</v>
      </c>
      <c r="AM319" s="215">
        <v>0</v>
      </c>
      <c r="AN319" s="215">
        <v>0</v>
      </c>
      <c r="AO319" s="215">
        <v>0</v>
      </c>
      <c r="AP319" s="193">
        <v>0</v>
      </c>
      <c r="AQ319" s="193">
        <v>0</v>
      </c>
      <c r="AR319" s="193">
        <v>0</v>
      </c>
      <c r="AS319" s="216">
        <v>0</v>
      </c>
      <c r="AT319" s="216">
        <v>0</v>
      </c>
      <c r="AU319" s="216">
        <v>0</v>
      </c>
      <c r="AV319" s="217">
        <v>0</v>
      </c>
      <c r="AW319" s="217">
        <v>0</v>
      </c>
      <c r="AX319" s="217">
        <v>0</v>
      </c>
      <c r="AY319" s="214">
        <v>0</v>
      </c>
      <c r="AZ319" s="214">
        <v>0</v>
      </c>
      <c r="BA319" s="214">
        <v>0</v>
      </c>
      <c r="BB319" s="218">
        <v>0</v>
      </c>
      <c r="BC319" s="218">
        <v>0</v>
      </c>
      <c r="BD319" s="218">
        <v>0</v>
      </c>
      <c r="BE319" s="214">
        <v>0</v>
      </c>
      <c r="BF319" s="214">
        <v>0</v>
      </c>
      <c r="BG319" s="214">
        <v>0</v>
      </c>
      <c r="BH319" s="191">
        <v>0</v>
      </c>
      <c r="BI319" s="191">
        <v>0</v>
      </c>
      <c r="BJ319" s="191">
        <v>0</v>
      </c>
      <c r="BK319" s="215">
        <v>0</v>
      </c>
      <c r="BL319" s="215">
        <v>0</v>
      </c>
      <c r="BM319" s="215">
        <v>0</v>
      </c>
      <c r="BN319" s="193">
        <v>0</v>
      </c>
      <c r="BO319" s="193">
        <v>0</v>
      </c>
      <c r="BP319" s="193">
        <v>0</v>
      </c>
      <c r="BQ319" s="219">
        <v>480829639.31238598</v>
      </c>
      <c r="BR319" s="219">
        <v>433519617.60094202</v>
      </c>
      <c r="BS319" s="219">
        <v>47310021.711443961</v>
      </c>
      <c r="BT319" s="216">
        <v>0</v>
      </c>
      <c r="BU319" s="216">
        <v>0</v>
      </c>
      <c r="BV319" s="216">
        <v>0</v>
      </c>
      <c r="BW319" s="217">
        <v>0</v>
      </c>
      <c r="BX319" s="217">
        <v>0</v>
      </c>
      <c r="BY319" s="217">
        <v>0</v>
      </c>
      <c r="BZ319" s="214">
        <v>0</v>
      </c>
      <c r="CA319" s="214">
        <v>0</v>
      </c>
      <c r="CB319" s="214">
        <v>0</v>
      </c>
      <c r="CC319" s="214">
        <v>0</v>
      </c>
      <c r="CD319" s="214">
        <v>0</v>
      </c>
      <c r="CE319" s="214">
        <v>0</v>
      </c>
      <c r="CF319" s="214">
        <v>0</v>
      </c>
      <c r="CG319" s="214">
        <v>0</v>
      </c>
      <c r="CH319" s="214">
        <v>0</v>
      </c>
      <c r="CI319" s="219">
        <v>480829639.31238598</v>
      </c>
      <c r="CJ319" s="219">
        <v>433519617.60094202</v>
      </c>
      <c r="CK319" s="219">
        <v>47310021.711443961</v>
      </c>
      <c r="CM319" s="221">
        <v>0</v>
      </c>
      <c r="CP319" s="219">
        <v>0</v>
      </c>
      <c r="CQ319" s="219">
        <v>0</v>
      </c>
      <c r="CR319" s="219">
        <v>0</v>
      </c>
      <c r="CT319" s="219">
        <v>480829639.31238598</v>
      </c>
      <c r="CU319" s="219">
        <v>433519617.60094202</v>
      </c>
      <c r="CV319" s="219">
        <v>47310021.711443961</v>
      </c>
      <c r="CX319" s="221">
        <v>781543758.20000005</v>
      </c>
      <c r="CY319" s="33">
        <v>0</v>
      </c>
      <c r="CZ319" s="33">
        <v>0</v>
      </c>
      <c r="DA319" s="33">
        <v>0</v>
      </c>
      <c r="DB319" s="33">
        <v>0</v>
      </c>
      <c r="DC319" s="33">
        <v>0</v>
      </c>
      <c r="DD319" s="33">
        <v>0</v>
      </c>
      <c r="DE319" s="33">
        <v>0</v>
      </c>
    </row>
    <row r="320" spans="1:109" x14ac:dyDescent="0.35">
      <c r="A320">
        <v>2050</v>
      </c>
      <c r="B320" s="1">
        <v>54878</v>
      </c>
      <c r="C320" s="213">
        <v>0</v>
      </c>
      <c r="D320" s="214">
        <v>0</v>
      </c>
      <c r="E320" s="214">
        <v>0</v>
      </c>
      <c r="F320" s="191">
        <v>481983396.49098301</v>
      </c>
      <c r="G320" s="191">
        <v>436004200.89718699</v>
      </c>
      <c r="H320" s="191">
        <v>45979195.593796015</v>
      </c>
      <c r="I320" s="214">
        <v>0</v>
      </c>
      <c r="J320" s="214">
        <v>0</v>
      </c>
      <c r="K320" s="214">
        <v>0</v>
      </c>
      <c r="L320" s="215">
        <v>0</v>
      </c>
      <c r="M320" s="215">
        <v>0</v>
      </c>
      <c r="N320" s="215">
        <v>0</v>
      </c>
      <c r="O320" s="193">
        <v>0</v>
      </c>
      <c r="P320" s="193">
        <v>0</v>
      </c>
      <c r="Q320" s="193">
        <v>0</v>
      </c>
      <c r="R320" s="216">
        <v>0</v>
      </c>
      <c r="S320" s="216">
        <v>0</v>
      </c>
      <c r="T320" s="216">
        <v>0</v>
      </c>
      <c r="U320" s="217">
        <v>0</v>
      </c>
      <c r="V320" s="217">
        <v>0</v>
      </c>
      <c r="W320" s="217">
        <v>0</v>
      </c>
      <c r="X320" s="214">
        <v>0</v>
      </c>
      <c r="Y320" s="214">
        <v>0</v>
      </c>
      <c r="Z320" s="214">
        <v>0</v>
      </c>
      <c r="AA320" s="218">
        <v>0</v>
      </c>
      <c r="AB320" s="218">
        <v>0</v>
      </c>
      <c r="AC320" s="218">
        <v>0</v>
      </c>
      <c r="AD320" s="193">
        <v>0</v>
      </c>
      <c r="AE320" s="193">
        <v>0</v>
      </c>
      <c r="AF320" s="193">
        <v>0</v>
      </c>
      <c r="AG320" s="214">
        <v>0</v>
      </c>
      <c r="AH320" s="214">
        <v>0</v>
      </c>
      <c r="AI320" s="214">
        <v>0</v>
      </c>
      <c r="AJ320" s="191">
        <v>0</v>
      </c>
      <c r="AK320" s="191">
        <v>0</v>
      </c>
      <c r="AL320" s="191">
        <v>0</v>
      </c>
      <c r="AM320" s="215">
        <v>0</v>
      </c>
      <c r="AN320" s="215">
        <v>0</v>
      </c>
      <c r="AO320" s="215">
        <v>0</v>
      </c>
      <c r="AP320" s="193">
        <v>0</v>
      </c>
      <c r="AQ320" s="193">
        <v>0</v>
      </c>
      <c r="AR320" s="193">
        <v>0</v>
      </c>
      <c r="AS320" s="216">
        <v>0</v>
      </c>
      <c r="AT320" s="216">
        <v>0</v>
      </c>
      <c r="AU320" s="216">
        <v>0</v>
      </c>
      <c r="AV320" s="217">
        <v>0</v>
      </c>
      <c r="AW320" s="217">
        <v>0</v>
      </c>
      <c r="AX320" s="217">
        <v>0</v>
      </c>
      <c r="AY320" s="214">
        <v>0</v>
      </c>
      <c r="AZ320" s="214">
        <v>0</v>
      </c>
      <c r="BA320" s="214">
        <v>0</v>
      </c>
      <c r="BB320" s="218">
        <v>0</v>
      </c>
      <c r="BC320" s="218">
        <v>0</v>
      </c>
      <c r="BD320" s="218">
        <v>0</v>
      </c>
      <c r="BE320" s="214">
        <v>0</v>
      </c>
      <c r="BF320" s="214">
        <v>0</v>
      </c>
      <c r="BG320" s="214">
        <v>0</v>
      </c>
      <c r="BH320" s="191">
        <v>0</v>
      </c>
      <c r="BI320" s="191">
        <v>0</v>
      </c>
      <c r="BJ320" s="191">
        <v>0</v>
      </c>
      <c r="BK320" s="215">
        <v>0</v>
      </c>
      <c r="BL320" s="215">
        <v>0</v>
      </c>
      <c r="BM320" s="215">
        <v>0</v>
      </c>
      <c r="BN320" s="193">
        <v>0</v>
      </c>
      <c r="BO320" s="193">
        <v>0</v>
      </c>
      <c r="BP320" s="193">
        <v>0</v>
      </c>
      <c r="BQ320" s="219">
        <v>481983396.49098301</v>
      </c>
      <c r="BR320" s="219">
        <v>436004200.89718699</v>
      </c>
      <c r="BS320" s="219">
        <v>45979195.593796015</v>
      </c>
      <c r="BT320" s="216">
        <v>0</v>
      </c>
      <c r="BU320" s="216">
        <v>0</v>
      </c>
      <c r="BV320" s="216">
        <v>0</v>
      </c>
      <c r="BW320" s="217">
        <v>0</v>
      </c>
      <c r="BX320" s="217">
        <v>0</v>
      </c>
      <c r="BY320" s="217">
        <v>0</v>
      </c>
      <c r="BZ320" s="214">
        <v>0</v>
      </c>
      <c r="CA320" s="214">
        <v>0</v>
      </c>
      <c r="CB320" s="214">
        <v>0</v>
      </c>
      <c r="CC320" s="214">
        <v>0</v>
      </c>
      <c r="CD320" s="214">
        <v>0</v>
      </c>
      <c r="CE320" s="214">
        <v>0</v>
      </c>
      <c r="CF320" s="214">
        <v>0</v>
      </c>
      <c r="CG320" s="214">
        <v>0</v>
      </c>
      <c r="CH320" s="214">
        <v>0</v>
      </c>
      <c r="CI320" s="219">
        <v>481983396.49098301</v>
      </c>
      <c r="CJ320" s="219">
        <v>436004200.89718699</v>
      </c>
      <c r="CK320" s="219">
        <v>45979195.593796015</v>
      </c>
      <c r="CM320" s="221">
        <v>0</v>
      </c>
      <c r="CP320" s="219">
        <v>0</v>
      </c>
      <c r="CQ320" s="219">
        <v>0</v>
      </c>
      <c r="CR320" s="219">
        <v>0</v>
      </c>
      <c r="CT320" s="219">
        <v>481983396.49098301</v>
      </c>
      <c r="CU320" s="219">
        <v>436004200.89718699</v>
      </c>
      <c r="CV320" s="219">
        <v>45979195.593796015</v>
      </c>
      <c r="CX320" s="221">
        <v>782496708.11000001</v>
      </c>
      <c r="CY320" s="33">
        <v>0</v>
      </c>
      <c r="CZ320" s="33">
        <v>0</v>
      </c>
      <c r="DA320" s="33">
        <v>0</v>
      </c>
      <c r="DB320" s="33">
        <v>0</v>
      </c>
      <c r="DC320" s="33">
        <v>0</v>
      </c>
      <c r="DD320" s="33">
        <v>0</v>
      </c>
      <c r="DE320" s="33">
        <v>0</v>
      </c>
    </row>
    <row r="321" spans="1:109" x14ac:dyDescent="0.35">
      <c r="A321">
        <v>2050</v>
      </c>
      <c r="B321" s="1">
        <v>54908</v>
      </c>
      <c r="C321" s="213">
        <v>0</v>
      </c>
      <c r="D321" s="214">
        <v>0</v>
      </c>
      <c r="E321" s="214">
        <v>0</v>
      </c>
      <c r="F321" s="191">
        <v>483303246.08543003</v>
      </c>
      <c r="G321" s="191">
        <v>438666447.23295301</v>
      </c>
      <c r="H321" s="191">
        <v>44636798.852477014</v>
      </c>
      <c r="I321" s="214">
        <v>0</v>
      </c>
      <c r="J321" s="214">
        <v>0</v>
      </c>
      <c r="K321" s="214">
        <v>0</v>
      </c>
      <c r="L321" s="215">
        <v>0</v>
      </c>
      <c r="M321" s="215">
        <v>0</v>
      </c>
      <c r="N321" s="215">
        <v>0</v>
      </c>
      <c r="O321" s="193">
        <v>0</v>
      </c>
      <c r="P321" s="193">
        <v>0</v>
      </c>
      <c r="Q321" s="193">
        <v>0</v>
      </c>
      <c r="R321" s="216">
        <v>0</v>
      </c>
      <c r="S321" s="216">
        <v>0</v>
      </c>
      <c r="T321" s="216">
        <v>0</v>
      </c>
      <c r="U321" s="217">
        <v>0</v>
      </c>
      <c r="V321" s="217">
        <v>0</v>
      </c>
      <c r="W321" s="217">
        <v>0</v>
      </c>
      <c r="X321" s="214">
        <v>0</v>
      </c>
      <c r="Y321" s="214">
        <v>0</v>
      </c>
      <c r="Z321" s="214">
        <v>0</v>
      </c>
      <c r="AA321" s="218">
        <v>0</v>
      </c>
      <c r="AB321" s="218">
        <v>0</v>
      </c>
      <c r="AC321" s="218">
        <v>0</v>
      </c>
      <c r="AD321" s="193">
        <v>0</v>
      </c>
      <c r="AE321" s="193">
        <v>0</v>
      </c>
      <c r="AF321" s="193">
        <v>0</v>
      </c>
      <c r="AG321" s="214">
        <v>0</v>
      </c>
      <c r="AH321" s="214">
        <v>0</v>
      </c>
      <c r="AI321" s="214">
        <v>0</v>
      </c>
      <c r="AJ321" s="191">
        <v>0</v>
      </c>
      <c r="AK321" s="191">
        <v>0</v>
      </c>
      <c r="AL321" s="191">
        <v>0</v>
      </c>
      <c r="AM321" s="215">
        <v>0</v>
      </c>
      <c r="AN321" s="215">
        <v>0</v>
      </c>
      <c r="AO321" s="215">
        <v>0</v>
      </c>
      <c r="AP321" s="193">
        <v>0</v>
      </c>
      <c r="AQ321" s="193">
        <v>0</v>
      </c>
      <c r="AR321" s="193">
        <v>0</v>
      </c>
      <c r="AS321" s="216">
        <v>0</v>
      </c>
      <c r="AT321" s="216">
        <v>0</v>
      </c>
      <c r="AU321" s="216">
        <v>0</v>
      </c>
      <c r="AV321" s="217">
        <v>0</v>
      </c>
      <c r="AW321" s="217">
        <v>0</v>
      </c>
      <c r="AX321" s="217">
        <v>0</v>
      </c>
      <c r="AY321" s="214">
        <v>0</v>
      </c>
      <c r="AZ321" s="214">
        <v>0</v>
      </c>
      <c r="BA321" s="214">
        <v>0</v>
      </c>
      <c r="BB321" s="218">
        <v>0</v>
      </c>
      <c r="BC321" s="218">
        <v>0</v>
      </c>
      <c r="BD321" s="218">
        <v>0</v>
      </c>
      <c r="BE321" s="214">
        <v>0</v>
      </c>
      <c r="BF321" s="214">
        <v>0</v>
      </c>
      <c r="BG321" s="214">
        <v>0</v>
      </c>
      <c r="BH321" s="191">
        <v>0</v>
      </c>
      <c r="BI321" s="191">
        <v>0</v>
      </c>
      <c r="BJ321" s="191">
        <v>0</v>
      </c>
      <c r="BK321" s="215">
        <v>0</v>
      </c>
      <c r="BL321" s="215">
        <v>0</v>
      </c>
      <c r="BM321" s="215">
        <v>0</v>
      </c>
      <c r="BN321" s="193">
        <v>0</v>
      </c>
      <c r="BO321" s="193">
        <v>0</v>
      </c>
      <c r="BP321" s="193">
        <v>0</v>
      </c>
      <c r="BQ321" s="219">
        <v>483303246.08543003</v>
      </c>
      <c r="BR321" s="219">
        <v>438666447.23295301</v>
      </c>
      <c r="BS321" s="219">
        <v>44636798.852477014</v>
      </c>
      <c r="BT321" s="216">
        <v>0</v>
      </c>
      <c r="BU321" s="216">
        <v>0</v>
      </c>
      <c r="BV321" s="216">
        <v>0</v>
      </c>
      <c r="BW321" s="217">
        <v>0</v>
      </c>
      <c r="BX321" s="217">
        <v>0</v>
      </c>
      <c r="BY321" s="217">
        <v>0</v>
      </c>
      <c r="BZ321" s="214">
        <v>0</v>
      </c>
      <c r="CA321" s="214">
        <v>0</v>
      </c>
      <c r="CB321" s="214">
        <v>0</v>
      </c>
      <c r="CC321" s="214">
        <v>0</v>
      </c>
      <c r="CD321" s="214">
        <v>0</v>
      </c>
      <c r="CE321" s="214">
        <v>0</v>
      </c>
      <c r="CF321" s="214">
        <v>0</v>
      </c>
      <c r="CG321" s="214">
        <v>0</v>
      </c>
      <c r="CH321" s="214">
        <v>0</v>
      </c>
      <c r="CI321" s="219">
        <v>483303246.08543003</v>
      </c>
      <c r="CJ321" s="219">
        <v>438666447.23295301</v>
      </c>
      <c r="CK321" s="219">
        <v>44636798.852477014</v>
      </c>
      <c r="CM321" s="221">
        <v>0</v>
      </c>
      <c r="CP321" s="219">
        <v>0</v>
      </c>
      <c r="CQ321" s="219">
        <v>0</v>
      </c>
      <c r="CR321" s="219">
        <v>0</v>
      </c>
      <c r="CT321" s="219">
        <v>483303246.08543003</v>
      </c>
      <c r="CU321" s="219">
        <v>438666447.23295301</v>
      </c>
      <c r="CV321" s="219">
        <v>44636798.852477014</v>
      </c>
      <c r="CX321" s="221">
        <v>783450819.98000002</v>
      </c>
      <c r="CY321" s="33">
        <v>0</v>
      </c>
      <c r="CZ321" s="33">
        <v>0</v>
      </c>
      <c r="DA321" s="33">
        <v>0</v>
      </c>
      <c r="DB321" s="33">
        <v>0</v>
      </c>
      <c r="DC321" s="33">
        <v>0</v>
      </c>
      <c r="DD321" s="33">
        <v>0</v>
      </c>
      <c r="DE321" s="33">
        <v>0</v>
      </c>
    </row>
    <row r="322" spans="1:109" x14ac:dyDescent="0.35">
      <c r="A322">
        <v>2050</v>
      </c>
      <c r="B322" s="1">
        <v>54939</v>
      </c>
      <c r="C322" s="213">
        <v>0</v>
      </c>
      <c r="D322" s="214">
        <v>0</v>
      </c>
      <c r="E322" s="214">
        <v>0</v>
      </c>
      <c r="F322" s="191">
        <v>484466944.94725901</v>
      </c>
      <c r="G322" s="191">
        <v>441184735.48177803</v>
      </c>
      <c r="H322" s="191">
        <v>43282209.465480983</v>
      </c>
      <c r="I322" s="214">
        <v>0</v>
      </c>
      <c r="J322" s="214">
        <v>0</v>
      </c>
      <c r="K322" s="214">
        <v>0</v>
      </c>
      <c r="L322" s="215">
        <v>0</v>
      </c>
      <c r="M322" s="215">
        <v>0</v>
      </c>
      <c r="N322" s="215">
        <v>0</v>
      </c>
      <c r="O322" s="193">
        <v>0</v>
      </c>
      <c r="P322" s="193">
        <v>0</v>
      </c>
      <c r="Q322" s="193">
        <v>0</v>
      </c>
      <c r="R322" s="216">
        <v>0</v>
      </c>
      <c r="S322" s="216">
        <v>0</v>
      </c>
      <c r="T322" s="216">
        <v>0</v>
      </c>
      <c r="U322" s="217">
        <v>0</v>
      </c>
      <c r="V322" s="217">
        <v>0</v>
      </c>
      <c r="W322" s="217">
        <v>0</v>
      </c>
      <c r="X322" s="214">
        <v>0</v>
      </c>
      <c r="Y322" s="214">
        <v>0</v>
      </c>
      <c r="Z322" s="214">
        <v>0</v>
      </c>
      <c r="AA322" s="218">
        <v>0</v>
      </c>
      <c r="AB322" s="218">
        <v>0</v>
      </c>
      <c r="AC322" s="218">
        <v>0</v>
      </c>
      <c r="AD322" s="193">
        <v>0</v>
      </c>
      <c r="AE322" s="193">
        <v>0</v>
      </c>
      <c r="AF322" s="193">
        <v>0</v>
      </c>
      <c r="AG322" s="214">
        <v>0</v>
      </c>
      <c r="AH322" s="214">
        <v>0</v>
      </c>
      <c r="AI322" s="214">
        <v>0</v>
      </c>
      <c r="AJ322" s="191">
        <v>0</v>
      </c>
      <c r="AK322" s="191">
        <v>0</v>
      </c>
      <c r="AL322" s="191">
        <v>0</v>
      </c>
      <c r="AM322" s="215">
        <v>0</v>
      </c>
      <c r="AN322" s="215">
        <v>0</v>
      </c>
      <c r="AO322" s="215">
        <v>0</v>
      </c>
      <c r="AP322" s="193">
        <v>0</v>
      </c>
      <c r="AQ322" s="193">
        <v>0</v>
      </c>
      <c r="AR322" s="193">
        <v>0</v>
      </c>
      <c r="AS322" s="216">
        <v>0</v>
      </c>
      <c r="AT322" s="216">
        <v>0</v>
      </c>
      <c r="AU322" s="216">
        <v>0</v>
      </c>
      <c r="AV322" s="217">
        <v>0</v>
      </c>
      <c r="AW322" s="217">
        <v>0</v>
      </c>
      <c r="AX322" s="217">
        <v>0</v>
      </c>
      <c r="AY322" s="214">
        <v>0</v>
      </c>
      <c r="AZ322" s="214">
        <v>0</v>
      </c>
      <c r="BA322" s="214">
        <v>0</v>
      </c>
      <c r="BB322" s="218">
        <v>0</v>
      </c>
      <c r="BC322" s="218">
        <v>0</v>
      </c>
      <c r="BD322" s="218">
        <v>0</v>
      </c>
      <c r="BE322" s="214">
        <v>0</v>
      </c>
      <c r="BF322" s="214">
        <v>0</v>
      </c>
      <c r="BG322" s="214">
        <v>0</v>
      </c>
      <c r="BH322" s="191">
        <v>0</v>
      </c>
      <c r="BI322" s="191">
        <v>0</v>
      </c>
      <c r="BJ322" s="191">
        <v>0</v>
      </c>
      <c r="BK322" s="215">
        <v>0</v>
      </c>
      <c r="BL322" s="215">
        <v>0</v>
      </c>
      <c r="BM322" s="215">
        <v>0</v>
      </c>
      <c r="BN322" s="193">
        <v>0</v>
      </c>
      <c r="BO322" s="193">
        <v>0</v>
      </c>
      <c r="BP322" s="193">
        <v>0</v>
      </c>
      <c r="BQ322" s="219">
        <v>484466944.94725901</v>
      </c>
      <c r="BR322" s="219">
        <v>441184735.48177803</v>
      </c>
      <c r="BS322" s="219">
        <v>43282209.465480983</v>
      </c>
      <c r="BT322" s="216">
        <v>0</v>
      </c>
      <c r="BU322" s="216">
        <v>0</v>
      </c>
      <c r="BV322" s="216">
        <v>0</v>
      </c>
      <c r="BW322" s="217">
        <v>0</v>
      </c>
      <c r="BX322" s="217">
        <v>0</v>
      </c>
      <c r="BY322" s="217">
        <v>0</v>
      </c>
      <c r="BZ322" s="214">
        <v>0</v>
      </c>
      <c r="CA322" s="214">
        <v>0</v>
      </c>
      <c r="CB322" s="214">
        <v>0</v>
      </c>
      <c r="CC322" s="214">
        <v>0</v>
      </c>
      <c r="CD322" s="214">
        <v>0</v>
      </c>
      <c r="CE322" s="214">
        <v>0</v>
      </c>
      <c r="CF322" s="214">
        <v>0</v>
      </c>
      <c r="CG322" s="214">
        <v>0</v>
      </c>
      <c r="CH322" s="214">
        <v>0</v>
      </c>
      <c r="CI322" s="219">
        <v>484466944.94725901</v>
      </c>
      <c r="CJ322" s="219">
        <v>441184735.48177803</v>
      </c>
      <c r="CK322" s="219">
        <v>43282209.465480983</v>
      </c>
      <c r="CM322" s="221">
        <v>0</v>
      </c>
      <c r="CP322" s="219">
        <v>0</v>
      </c>
      <c r="CQ322" s="219">
        <v>0</v>
      </c>
      <c r="CR322" s="219">
        <v>0</v>
      </c>
      <c r="CT322" s="219">
        <v>484466944.94725901</v>
      </c>
      <c r="CU322" s="219">
        <v>441184735.48177803</v>
      </c>
      <c r="CV322" s="219">
        <v>43282209.465480983</v>
      </c>
      <c r="CX322" s="221">
        <v>784406095.21000004</v>
      </c>
      <c r="CY322" s="33">
        <v>0</v>
      </c>
      <c r="CZ322" s="33">
        <v>0</v>
      </c>
      <c r="DA322" s="33">
        <v>0</v>
      </c>
      <c r="DB322" s="33">
        <v>0</v>
      </c>
      <c r="DC322" s="33">
        <v>0</v>
      </c>
      <c r="DD322" s="33">
        <v>0</v>
      </c>
      <c r="DE322" s="33">
        <v>0</v>
      </c>
    </row>
    <row r="323" spans="1:109" x14ac:dyDescent="0.35">
      <c r="A323">
        <v>2050</v>
      </c>
      <c r="B323" s="1">
        <v>54969</v>
      </c>
      <c r="C323" s="213">
        <v>0</v>
      </c>
      <c r="D323" s="214">
        <v>0</v>
      </c>
      <c r="E323" s="214">
        <v>0</v>
      </c>
      <c r="F323" s="191">
        <v>485687433.30474401</v>
      </c>
      <c r="G323" s="191">
        <v>443771554.71098</v>
      </c>
      <c r="H323" s="191">
        <v>41915878.593764007</v>
      </c>
      <c r="I323" s="214">
        <v>0</v>
      </c>
      <c r="J323" s="214">
        <v>0</v>
      </c>
      <c r="K323" s="214">
        <v>0</v>
      </c>
      <c r="L323" s="215">
        <v>0</v>
      </c>
      <c r="M323" s="215">
        <v>0</v>
      </c>
      <c r="N323" s="215">
        <v>0</v>
      </c>
      <c r="O323" s="193">
        <v>0</v>
      </c>
      <c r="P323" s="193">
        <v>0</v>
      </c>
      <c r="Q323" s="193">
        <v>0</v>
      </c>
      <c r="R323" s="216">
        <v>0</v>
      </c>
      <c r="S323" s="216">
        <v>0</v>
      </c>
      <c r="T323" s="216">
        <v>0</v>
      </c>
      <c r="U323" s="217">
        <v>0</v>
      </c>
      <c r="V323" s="217">
        <v>0</v>
      </c>
      <c r="W323" s="217">
        <v>0</v>
      </c>
      <c r="X323" s="214">
        <v>0</v>
      </c>
      <c r="Y323" s="214">
        <v>0</v>
      </c>
      <c r="Z323" s="214">
        <v>0</v>
      </c>
      <c r="AA323" s="218">
        <v>0</v>
      </c>
      <c r="AB323" s="218">
        <v>0</v>
      </c>
      <c r="AC323" s="218">
        <v>0</v>
      </c>
      <c r="AD323" s="193">
        <v>0</v>
      </c>
      <c r="AE323" s="193">
        <v>0</v>
      </c>
      <c r="AF323" s="193">
        <v>0</v>
      </c>
      <c r="AG323" s="214">
        <v>0</v>
      </c>
      <c r="AH323" s="214">
        <v>0</v>
      </c>
      <c r="AI323" s="214">
        <v>0</v>
      </c>
      <c r="AJ323" s="191">
        <v>0</v>
      </c>
      <c r="AK323" s="191">
        <v>0</v>
      </c>
      <c r="AL323" s="191">
        <v>0</v>
      </c>
      <c r="AM323" s="215">
        <v>0</v>
      </c>
      <c r="AN323" s="215">
        <v>0</v>
      </c>
      <c r="AO323" s="215">
        <v>0</v>
      </c>
      <c r="AP323" s="193">
        <v>0</v>
      </c>
      <c r="AQ323" s="193">
        <v>0</v>
      </c>
      <c r="AR323" s="193">
        <v>0</v>
      </c>
      <c r="AS323" s="216">
        <v>0</v>
      </c>
      <c r="AT323" s="216">
        <v>0</v>
      </c>
      <c r="AU323" s="216">
        <v>0</v>
      </c>
      <c r="AV323" s="217">
        <v>0</v>
      </c>
      <c r="AW323" s="217">
        <v>0</v>
      </c>
      <c r="AX323" s="217">
        <v>0</v>
      </c>
      <c r="AY323" s="214">
        <v>0</v>
      </c>
      <c r="AZ323" s="214">
        <v>0</v>
      </c>
      <c r="BA323" s="214">
        <v>0</v>
      </c>
      <c r="BB323" s="218">
        <v>0</v>
      </c>
      <c r="BC323" s="218">
        <v>0</v>
      </c>
      <c r="BD323" s="218">
        <v>0</v>
      </c>
      <c r="BE323" s="214">
        <v>0</v>
      </c>
      <c r="BF323" s="214">
        <v>0</v>
      </c>
      <c r="BG323" s="214">
        <v>0</v>
      </c>
      <c r="BH323" s="191">
        <v>0</v>
      </c>
      <c r="BI323" s="191">
        <v>0</v>
      </c>
      <c r="BJ323" s="191">
        <v>0</v>
      </c>
      <c r="BK323" s="215">
        <v>0</v>
      </c>
      <c r="BL323" s="215">
        <v>0</v>
      </c>
      <c r="BM323" s="215">
        <v>0</v>
      </c>
      <c r="BN323" s="193">
        <v>0</v>
      </c>
      <c r="BO323" s="193">
        <v>0</v>
      </c>
      <c r="BP323" s="193">
        <v>0</v>
      </c>
      <c r="BQ323" s="219">
        <v>485687433.30474401</v>
      </c>
      <c r="BR323" s="219">
        <v>443771554.71098</v>
      </c>
      <c r="BS323" s="219">
        <v>41915878.593764007</v>
      </c>
      <c r="BT323" s="216">
        <v>0</v>
      </c>
      <c r="BU323" s="216">
        <v>0</v>
      </c>
      <c r="BV323" s="216">
        <v>0</v>
      </c>
      <c r="BW323" s="217">
        <v>0</v>
      </c>
      <c r="BX323" s="217">
        <v>0</v>
      </c>
      <c r="BY323" s="217">
        <v>0</v>
      </c>
      <c r="BZ323" s="214">
        <v>0</v>
      </c>
      <c r="CA323" s="214">
        <v>0</v>
      </c>
      <c r="CB323" s="214">
        <v>0</v>
      </c>
      <c r="CC323" s="214">
        <v>58745340.893616401</v>
      </c>
      <c r="CD323" s="214">
        <v>41385270.602080598</v>
      </c>
      <c r="CE323" s="214">
        <v>17360070.291535802</v>
      </c>
      <c r="CF323" s="214">
        <v>0</v>
      </c>
      <c r="CG323" s="214">
        <v>0</v>
      </c>
      <c r="CH323" s="214">
        <v>0</v>
      </c>
      <c r="CI323" s="219">
        <v>544432774.19836044</v>
      </c>
      <c r="CJ323" s="219">
        <v>485156825.31306058</v>
      </c>
      <c r="CK323" s="219">
        <v>59275948.885299809</v>
      </c>
      <c r="CM323" s="221">
        <v>0</v>
      </c>
      <c r="CP323" s="219">
        <v>0</v>
      </c>
      <c r="CQ323" s="219">
        <v>0</v>
      </c>
      <c r="CR323" s="219">
        <v>0</v>
      </c>
      <c r="CT323" s="219">
        <v>485687433.30474401</v>
      </c>
      <c r="CU323" s="219">
        <v>443771554.71098</v>
      </c>
      <c r="CV323" s="219">
        <v>41915878.593764007</v>
      </c>
      <c r="CX323" s="221">
        <v>785362535.22000003</v>
      </c>
      <c r="CY323" s="33">
        <v>0</v>
      </c>
      <c r="CZ323" s="33">
        <v>0</v>
      </c>
      <c r="DA323" s="33">
        <v>0</v>
      </c>
      <c r="DB323" s="33">
        <v>0</v>
      </c>
      <c r="DC323" s="33">
        <v>0</v>
      </c>
      <c r="DD323" s="33">
        <v>0</v>
      </c>
      <c r="DE323" s="33">
        <v>0</v>
      </c>
    </row>
    <row r="324" spans="1:109" x14ac:dyDescent="0.35">
      <c r="A324">
        <v>2050</v>
      </c>
      <c r="B324" s="1">
        <v>55000</v>
      </c>
      <c r="C324" s="213">
        <v>0</v>
      </c>
      <c r="D324" s="214">
        <v>0</v>
      </c>
      <c r="E324" s="214">
        <v>0</v>
      </c>
      <c r="F324" s="191">
        <v>486856694.74941099</v>
      </c>
      <c r="G324" s="191">
        <v>446319146.27934903</v>
      </c>
      <c r="H324" s="191">
        <v>40537548.470061958</v>
      </c>
      <c r="I324" s="214">
        <v>0</v>
      </c>
      <c r="J324" s="214">
        <v>0</v>
      </c>
      <c r="K324" s="214">
        <v>0</v>
      </c>
      <c r="L324" s="215">
        <v>0</v>
      </c>
      <c r="M324" s="215">
        <v>0</v>
      </c>
      <c r="N324" s="215">
        <v>0</v>
      </c>
      <c r="O324" s="193">
        <v>0</v>
      </c>
      <c r="P324" s="193">
        <v>0</v>
      </c>
      <c r="Q324" s="193">
        <v>0</v>
      </c>
      <c r="R324" s="216">
        <v>0</v>
      </c>
      <c r="S324" s="216">
        <v>0</v>
      </c>
      <c r="T324" s="216">
        <v>0</v>
      </c>
      <c r="U324" s="217">
        <v>0</v>
      </c>
      <c r="V324" s="217">
        <v>0</v>
      </c>
      <c r="W324" s="217">
        <v>0</v>
      </c>
      <c r="X324" s="214">
        <v>0</v>
      </c>
      <c r="Y324" s="214">
        <v>0</v>
      </c>
      <c r="Z324" s="214">
        <v>0</v>
      </c>
      <c r="AA324" s="218">
        <v>0</v>
      </c>
      <c r="AB324" s="218">
        <v>0</v>
      </c>
      <c r="AC324" s="218">
        <v>0</v>
      </c>
      <c r="AD324" s="193">
        <v>0</v>
      </c>
      <c r="AE324" s="193">
        <v>0</v>
      </c>
      <c r="AF324" s="193">
        <v>0</v>
      </c>
      <c r="AG324" s="214">
        <v>0</v>
      </c>
      <c r="AH324" s="214">
        <v>0</v>
      </c>
      <c r="AI324" s="214">
        <v>0</v>
      </c>
      <c r="AJ324" s="191">
        <v>0</v>
      </c>
      <c r="AK324" s="191">
        <v>0</v>
      </c>
      <c r="AL324" s="191">
        <v>0</v>
      </c>
      <c r="AM324" s="215">
        <v>0</v>
      </c>
      <c r="AN324" s="215">
        <v>0</v>
      </c>
      <c r="AO324" s="215">
        <v>0</v>
      </c>
      <c r="AP324" s="193">
        <v>0</v>
      </c>
      <c r="AQ324" s="193">
        <v>0</v>
      </c>
      <c r="AR324" s="193">
        <v>0</v>
      </c>
      <c r="AS324" s="216">
        <v>0</v>
      </c>
      <c r="AT324" s="216">
        <v>0</v>
      </c>
      <c r="AU324" s="216">
        <v>0</v>
      </c>
      <c r="AV324" s="217">
        <v>0</v>
      </c>
      <c r="AW324" s="217">
        <v>0</v>
      </c>
      <c r="AX324" s="217">
        <v>0</v>
      </c>
      <c r="AY324" s="214">
        <v>0</v>
      </c>
      <c r="AZ324" s="214">
        <v>0</v>
      </c>
      <c r="BA324" s="214">
        <v>0</v>
      </c>
      <c r="BB324" s="218">
        <v>0</v>
      </c>
      <c r="BC324" s="218">
        <v>0</v>
      </c>
      <c r="BD324" s="218">
        <v>0</v>
      </c>
      <c r="BE324" s="214">
        <v>0</v>
      </c>
      <c r="BF324" s="214">
        <v>0</v>
      </c>
      <c r="BG324" s="214">
        <v>0</v>
      </c>
      <c r="BH324" s="191">
        <v>0</v>
      </c>
      <c r="BI324" s="191">
        <v>0</v>
      </c>
      <c r="BJ324" s="191">
        <v>0</v>
      </c>
      <c r="BK324" s="215">
        <v>0</v>
      </c>
      <c r="BL324" s="215">
        <v>0</v>
      </c>
      <c r="BM324" s="215">
        <v>0</v>
      </c>
      <c r="BN324" s="193">
        <v>0</v>
      </c>
      <c r="BO324" s="193">
        <v>0</v>
      </c>
      <c r="BP324" s="193">
        <v>0</v>
      </c>
      <c r="BQ324" s="219">
        <v>486856694.74941099</v>
      </c>
      <c r="BR324" s="219">
        <v>446319146.27934903</v>
      </c>
      <c r="BS324" s="219">
        <v>40537548.470061958</v>
      </c>
      <c r="BT324" s="216">
        <v>0</v>
      </c>
      <c r="BU324" s="216">
        <v>0</v>
      </c>
      <c r="BV324" s="216">
        <v>0</v>
      </c>
      <c r="BW324" s="217">
        <v>0</v>
      </c>
      <c r="BX324" s="217">
        <v>0</v>
      </c>
      <c r="BY324" s="217">
        <v>0</v>
      </c>
      <c r="BZ324" s="214">
        <v>0</v>
      </c>
      <c r="CA324" s="214">
        <v>0</v>
      </c>
      <c r="CB324" s="214">
        <v>0</v>
      </c>
      <c r="CC324" s="214">
        <v>0</v>
      </c>
      <c r="CD324" s="214">
        <v>0</v>
      </c>
      <c r="CE324" s="214">
        <v>0</v>
      </c>
      <c r="CF324" s="214">
        <v>0</v>
      </c>
      <c r="CG324" s="214">
        <v>0</v>
      </c>
      <c r="CH324" s="214">
        <v>0</v>
      </c>
      <c r="CI324" s="219">
        <v>486856694.74941099</v>
      </c>
      <c r="CJ324" s="219">
        <v>446319146.27934903</v>
      </c>
      <c r="CK324" s="219">
        <v>40537548.470061958</v>
      </c>
      <c r="CM324" s="221">
        <v>0</v>
      </c>
      <c r="CP324" s="219">
        <v>0</v>
      </c>
      <c r="CQ324" s="219">
        <v>0</v>
      </c>
      <c r="CR324" s="219">
        <v>0</v>
      </c>
      <c r="CT324" s="219">
        <v>486856694.74941099</v>
      </c>
      <c r="CU324" s="219">
        <v>446319146.27934903</v>
      </c>
      <c r="CV324" s="219">
        <v>40537548.470061958</v>
      </c>
      <c r="CX324" s="221">
        <v>744934870.84000003</v>
      </c>
      <c r="CY324" s="33">
        <v>0</v>
      </c>
      <c r="CZ324" s="33">
        <v>0</v>
      </c>
      <c r="DA324" s="33">
        <v>0</v>
      </c>
      <c r="DB324" s="33">
        <v>0</v>
      </c>
      <c r="DC324" s="33">
        <v>0</v>
      </c>
      <c r="DD324" s="33">
        <v>0</v>
      </c>
      <c r="DE324" s="33">
        <v>0</v>
      </c>
    </row>
    <row r="325" spans="1:109" x14ac:dyDescent="0.35">
      <c r="A325">
        <v>2050</v>
      </c>
      <c r="B325" s="1">
        <v>55031</v>
      </c>
      <c r="C325" s="213">
        <v>0</v>
      </c>
      <c r="D325" s="214">
        <v>0</v>
      </c>
      <c r="E325" s="214">
        <v>0</v>
      </c>
      <c r="F325" s="191">
        <v>488083093.76047599</v>
      </c>
      <c r="G325" s="191">
        <v>448935772.98496002</v>
      </c>
      <c r="H325" s="191">
        <v>39147320.775515974</v>
      </c>
      <c r="I325" s="214">
        <v>0</v>
      </c>
      <c r="J325" s="214">
        <v>0</v>
      </c>
      <c r="K325" s="214">
        <v>0</v>
      </c>
      <c r="L325" s="215">
        <v>0</v>
      </c>
      <c r="M325" s="215">
        <v>0</v>
      </c>
      <c r="N325" s="215">
        <v>0</v>
      </c>
      <c r="O325" s="193">
        <v>0</v>
      </c>
      <c r="P325" s="193">
        <v>0</v>
      </c>
      <c r="Q325" s="193">
        <v>0</v>
      </c>
      <c r="R325" s="216">
        <v>0</v>
      </c>
      <c r="S325" s="216">
        <v>0</v>
      </c>
      <c r="T325" s="216">
        <v>0</v>
      </c>
      <c r="U325" s="217">
        <v>0</v>
      </c>
      <c r="V325" s="217">
        <v>0</v>
      </c>
      <c r="W325" s="217">
        <v>0</v>
      </c>
      <c r="X325" s="214">
        <v>0</v>
      </c>
      <c r="Y325" s="214">
        <v>0</v>
      </c>
      <c r="Z325" s="214">
        <v>0</v>
      </c>
      <c r="AA325" s="218">
        <v>0</v>
      </c>
      <c r="AB325" s="218">
        <v>0</v>
      </c>
      <c r="AC325" s="218">
        <v>0</v>
      </c>
      <c r="AD325" s="193">
        <v>0</v>
      </c>
      <c r="AE325" s="193">
        <v>0</v>
      </c>
      <c r="AF325" s="193">
        <v>0</v>
      </c>
      <c r="AG325" s="214">
        <v>0</v>
      </c>
      <c r="AH325" s="214">
        <v>0</v>
      </c>
      <c r="AI325" s="214">
        <v>0</v>
      </c>
      <c r="AJ325" s="191">
        <v>0</v>
      </c>
      <c r="AK325" s="191">
        <v>0</v>
      </c>
      <c r="AL325" s="191">
        <v>0</v>
      </c>
      <c r="AM325" s="215">
        <v>0</v>
      </c>
      <c r="AN325" s="215">
        <v>0</v>
      </c>
      <c r="AO325" s="215">
        <v>0</v>
      </c>
      <c r="AP325" s="193">
        <v>0</v>
      </c>
      <c r="AQ325" s="193">
        <v>0</v>
      </c>
      <c r="AR325" s="193">
        <v>0</v>
      </c>
      <c r="AS325" s="216">
        <v>0</v>
      </c>
      <c r="AT325" s="216">
        <v>0</v>
      </c>
      <c r="AU325" s="216">
        <v>0</v>
      </c>
      <c r="AV325" s="217">
        <v>0</v>
      </c>
      <c r="AW325" s="217">
        <v>0</v>
      </c>
      <c r="AX325" s="217">
        <v>0</v>
      </c>
      <c r="AY325" s="214">
        <v>0</v>
      </c>
      <c r="AZ325" s="214">
        <v>0</v>
      </c>
      <c r="BA325" s="214">
        <v>0</v>
      </c>
      <c r="BB325" s="218">
        <v>0</v>
      </c>
      <c r="BC325" s="218">
        <v>0</v>
      </c>
      <c r="BD325" s="218">
        <v>0</v>
      </c>
      <c r="BE325" s="214">
        <v>0</v>
      </c>
      <c r="BF325" s="214">
        <v>0</v>
      </c>
      <c r="BG325" s="214">
        <v>0</v>
      </c>
      <c r="BH325" s="191">
        <v>0</v>
      </c>
      <c r="BI325" s="191">
        <v>0</v>
      </c>
      <c r="BJ325" s="191">
        <v>0</v>
      </c>
      <c r="BK325" s="215">
        <v>0</v>
      </c>
      <c r="BL325" s="215">
        <v>0</v>
      </c>
      <c r="BM325" s="215">
        <v>0</v>
      </c>
      <c r="BN325" s="193">
        <v>0</v>
      </c>
      <c r="BO325" s="193">
        <v>0</v>
      </c>
      <c r="BP325" s="193">
        <v>0</v>
      </c>
      <c r="BQ325" s="219">
        <v>488083093.76047599</v>
      </c>
      <c r="BR325" s="219">
        <v>448935772.98496002</v>
      </c>
      <c r="BS325" s="219">
        <v>39147320.775515974</v>
      </c>
      <c r="BT325" s="216">
        <v>0</v>
      </c>
      <c r="BU325" s="216">
        <v>0</v>
      </c>
      <c r="BV325" s="216">
        <v>0</v>
      </c>
      <c r="BW325" s="217">
        <v>0</v>
      </c>
      <c r="BX325" s="217">
        <v>0</v>
      </c>
      <c r="BY325" s="217">
        <v>0</v>
      </c>
      <c r="BZ325" s="214">
        <v>0</v>
      </c>
      <c r="CA325" s="214">
        <v>0</v>
      </c>
      <c r="CB325" s="214">
        <v>0</v>
      </c>
      <c r="CC325" s="214">
        <v>0</v>
      </c>
      <c r="CD325" s="214">
        <v>0</v>
      </c>
      <c r="CE325" s="214">
        <v>0</v>
      </c>
      <c r="CF325" s="214">
        <v>0</v>
      </c>
      <c r="CG325" s="214">
        <v>0</v>
      </c>
      <c r="CH325" s="214">
        <v>0</v>
      </c>
      <c r="CI325" s="219">
        <v>488083093.76047599</v>
      </c>
      <c r="CJ325" s="219">
        <v>448935772.98496002</v>
      </c>
      <c r="CK325" s="219">
        <v>39147320.775515974</v>
      </c>
      <c r="CM325" s="221">
        <v>0</v>
      </c>
      <c r="CP325" s="219">
        <v>0</v>
      </c>
      <c r="CQ325" s="219">
        <v>0</v>
      </c>
      <c r="CR325" s="219">
        <v>0</v>
      </c>
      <c r="CT325" s="219">
        <v>488083093.76047599</v>
      </c>
      <c r="CU325" s="219">
        <v>448935772.98496002</v>
      </c>
      <c r="CV325" s="219">
        <v>39147320.775515974</v>
      </c>
      <c r="CX325" s="221">
        <v>745843182.89999998</v>
      </c>
      <c r="CY325" s="33">
        <v>0</v>
      </c>
      <c r="CZ325" s="33">
        <v>0</v>
      </c>
      <c r="DA325" s="33">
        <v>0</v>
      </c>
      <c r="DB325" s="33">
        <v>0</v>
      </c>
      <c r="DC325" s="33">
        <v>0</v>
      </c>
      <c r="DD325" s="33">
        <v>0</v>
      </c>
      <c r="DE325" s="33">
        <v>0</v>
      </c>
    </row>
    <row r="326" spans="1:109" x14ac:dyDescent="0.35">
      <c r="A326">
        <v>2050</v>
      </c>
      <c r="B326" s="1">
        <v>55061</v>
      </c>
      <c r="C326" s="213">
        <v>0</v>
      </c>
      <c r="D326" s="214">
        <v>0</v>
      </c>
      <c r="E326" s="214">
        <v>0</v>
      </c>
      <c r="F326" s="191">
        <v>489257910.77415001</v>
      </c>
      <c r="G326" s="191">
        <v>451512975.09518802</v>
      </c>
      <c r="H326" s="191">
        <v>37744935.678961992</v>
      </c>
      <c r="I326" s="214">
        <v>0</v>
      </c>
      <c r="J326" s="214">
        <v>0</v>
      </c>
      <c r="K326" s="214">
        <v>0</v>
      </c>
      <c r="L326" s="215">
        <v>0</v>
      </c>
      <c r="M326" s="215">
        <v>0</v>
      </c>
      <c r="N326" s="215">
        <v>0</v>
      </c>
      <c r="O326" s="193">
        <v>0</v>
      </c>
      <c r="P326" s="193">
        <v>0</v>
      </c>
      <c r="Q326" s="193">
        <v>0</v>
      </c>
      <c r="R326" s="216">
        <v>0</v>
      </c>
      <c r="S326" s="216">
        <v>0</v>
      </c>
      <c r="T326" s="216">
        <v>0</v>
      </c>
      <c r="U326" s="217">
        <v>0</v>
      </c>
      <c r="V326" s="217">
        <v>0</v>
      </c>
      <c r="W326" s="217">
        <v>0</v>
      </c>
      <c r="X326" s="214">
        <v>0</v>
      </c>
      <c r="Y326" s="214">
        <v>0</v>
      </c>
      <c r="Z326" s="214">
        <v>0</v>
      </c>
      <c r="AA326" s="218">
        <v>0</v>
      </c>
      <c r="AB326" s="218">
        <v>0</v>
      </c>
      <c r="AC326" s="218">
        <v>0</v>
      </c>
      <c r="AD326" s="193">
        <v>0</v>
      </c>
      <c r="AE326" s="193">
        <v>0</v>
      </c>
      <c r="AF326" s="193">
        <v>0</v>
      </c>
      <c r="AG326" s="214">
        <v>0</v>
      </c>
      <c r="AH326" s="214">
        <v>0</v>
      </c>
      <c r="AI326" s="214">
        <v>0</v>
      </c>
      <c r="AJ326" s="191">
        <v>0</v>
      </c>
      <c r="AK326" s="191">
        <v>0</v>
      </c>
      <c r="AL326" s="191">
        <v>0</v>
      </c>
      <c r="AM326" s="215">
        <v>0</v>
      </c>
      <c r="AN326" s="215">
        <v>0</v>
      </c>
      <c r="AO326" s="215">
        <v>0</v>
      </c>
      <c r="AP326" s="193">
        <v>0</v>
      </c>
      <c r="AQ326" s="193">
        <v>0</v>
      </c>
      <c r="AR326" s="193">
        <v>0</v>
      </c>
      <c r="AS326" s="216">
        <v>0</v>
      </c>
      <c r="AT326" s="216">
        <v>0</v>
      </c>
      <c r="AU326" s="216">
        <v>0</v>
      </c>
      <c r="AV326" s="217">
        <v>0</v>
      </c>
      <c r="AW326" s="217">
        <v>0</v>
      </c>
      <c r="AX326" s="217">
        <v>0</v>
      </c>
      <c r="AY326" s="214">
        <v>0</v>
      </c>
      <c r="AZ326" s="214">
        <v>0</v>
      </c>
      <c r="BA326" s="214">
        <v>0</v>
      </c>
      <c r="BB326" s="218">
        <v>0</v>
      </c>
      <c r="BC326" s="218">
        <v>0</v>
      </c>
      <c r="BD326" s="218">
        <v>0</v>
      </c>
      <c r="BE326" s="214">
        <v>0</v>
      </c>
      <c r="BF326" s="214">
        <v>0</v>
      </c>
      <c r="BG326" s="214">
        <v>0</v>
      </c>
      <c r="BH326" s="191">
        <v>0</v>
      </c>
      <c r="BI326" s="191">
        <v>0</v>
      </c>
      <c r="BJ326" s="191">
        <v>0</v>
      </c>
      <c r="BK326" s="215">
        <v>0</v>
      </c>
      <c r="BL326" s="215">
        <v>0</v>
      </c>
      <c r="BM326" s="215">
        <v>0</v>
      </c>
      <c r="BN326" s="193">
        <v>0</v>
      </c>
      <c r="BO326" s="193">
        <v>0</v>
      </c>
      <c r="BP326" s="193">
        <v>0</v>
      </c>
      <c r="BQ326" s="219">
        <v>489257910.77415001</v>
      </c>
      <c r="BR326" s="219">
        <v>451512975.09518802</v>
      </c>
      <c r="BS326" s="219">
        <v>37744935.678961992</v>
      </c>
      <c r="BT326" s="216">
        <v>0</v>
      </c>
      <c r="BU326" s="216">
        <v>0</v>
      </c>
      <c r="BV326" s="216">
        <v>0</v>
      </c>
      <c r="BW326" s="217">
        <v>0</v>
      </c>
      <c r="BX326" s="217">
        <v>0</v>
      </c>
      <c r="BY326" s="217">
        <v>0</v>
      </c>
      <c r="BZ326" s="214">
        <v>0</v>
      </c>
      <c r="CA326" s="214">
        <v>0</v>
      </c>
      <c r="CB326" s="214">
        <v>0</v>
      </c>
      <c r="CC326" s="214">
        <v>0</v>
      </c>
      <c r="CD326" s="214">
        <v>0</v>
      </c>
      <c r="CE326" s="214">
        <v>0</v>
      </c>
      <c r="CF326" s="214">
        <v>0</v>
      </c>
      <c r="CG326" s="214">
        <v>0</v>
      </c>
      <c r="CH326" s="214">
        <v>0</v>
      </c>
      <c r="CI326" s="219">
        <v>489257910.77415001</v>
      </c>
      <c r="CJ326" s="219">
        <v>451512975.09518802</v>
      </c>
      <c r="CK326" s="219">
        <v>37744935.678961992</v>
      </c>
      <c r="CM326" s="221">
        <v>0</v>
      </c>
      <c r="CP326" s="219">
        <v>0</v>
      </c>
      <c r="CQ326" s="219">
        <v>0</v>
      </c>
      <c r="CR326" s="219">
        <v>0</v>
      </c>
      <c r="CT326" s="219">
        <v>489257910.77415001</v>
      </c>
      <c r="CU326" s="219">
        <v>451512975.09518802</v>
      </c>
      <c r="CV326" s="219">
        <v>37744935.678961992</v>
      </c>
      <c r="CX326" s="221">
        <v>746752602.48000002</v>
      </c>
      <c r="CY326" s="33">
        <v>0</v>
      </c>
      <c r="CZ326" s="33">
        <v>0</v>
      </c>
      <c r="DA326" s="33">
        <v>0</v>
      </c>
      <c r="DB326" s="33">
        <v>0</v>
      </c>
      <c r="DC326" s="33">
        <v>0</v>
      </c>
      <c r="DD326" s="33">
        <v>0</v>
      </c>
      <c r="DE326" s="33">
        <v>0</v>
      </c>
    </row>
    <row r="327" spans="1:109" x14ac:dyDescent="0.35">
      <c r="A327">
        <v>2050</v>
      </c>
      <c r="B327" s="1">
        <v>55092</v>
      </c>
      <c r="C327" s="213">
        <v>0</v>
      </c>
      <c r="D327" s="214">
        <v>0</v>
      </c>
      <c r="E327" s="214">
        <v>0</v>
      </c>
      <c r="F327" s="191">
        <v>490434202.31706798</v>
      </c>
      <c r="G327" s="191">
        <v>454103707.18168998</v>
      </c>
      <c r="H327" s="191">
        <v>36330495.135378003</v>
      </c>
      <c r="I327" s="214">
        <v>0</v>
      </c>
      <c r="J327" s="214">
        <v>0</v>
      </c>
      <c r="K327" s="214">
        <v>0</v>
      </c>
      <c r="L327" s="215">
        <v>0</v>
      </c>
      <c r="M327" s="215">
        <v>0</v>
      </c>
      <c r="N327" s="215">
        <v>0</v>
      </c>
      <c r="O327" s="193">
        <v>0</v>
      </c>
      <c r="P327" s="193">
        <v>0</v>
      </c>
      <c r="Q327" s="193">
        <v>0</v>
      </c>
      <c r="R327" s="216">
        <v>0</v>
      </c>
      <c r="S327" s="216">
        <v>0</v>
      </c>
      <c r="T327" s="216">
        <v>0</v>
      </c>
      <c r="U327" s="217">
        <v>0</v>
      </c>
      <c r="V327" s="217">
        <v>0</v>
      </c>
      <c r="W327" s="217">
        <v>0</v>
      </c>
      <c r="X327" s="214">
        <v>0</v>
      </c>
      <c r="Y327" s="214">
        <v>0</v>
      </c>
      <c r="Z327" s="214">
        <v>0</v>
      </c>
      <c r="AA327" s="218">
        <v>0</v>
      </c>
      <c r="AB327" s="218">
        <v>0</v>
      </c>
      <c r="AC327" s="218">
        <v>0</v>
      </c>
      <c r="AD327" s="193">
        <v>0</v>
      </c>
      <c r="AE327" s="193">
        <v>0</v>
      </c>
      <c r="AF327" s="193">
        <v>0</v>
      </c>
      <c r="AG327" s="214">
        <v>0</v>
      </c>
      <c r="AH327" s="214">
        <v>0</v>
      </c>
      <c r="AI327" s="214">
        <v>0</v>
      </c>
      <c r="AJ327" s="191">
        <v>0</v>
      </c>
      <c r="AK327" s="191">
        <v>0</v>
      </c>
      <c r="AL327" s="191">
        <v>0</v>
      </c>
      <c r="AM327" s="215">
        <v>0</v>
      </c>
      <c r="AN327" s="215">
        <v>0</v>
      </c>
      <c r="AO327" s="215">
        <v>0</v>
      </c>
      <c r="AP327" s="193">
        <v>0</v>
      </c>
      <c r="AQ327" s="193">
        <v>0</v>
      </c>
      <c r="AR327" s="193">
        <v>0</v>
      </c>
      <c r="AS327" s="216">
        <v>0</v>
      </c>
      <c r="AT327" s="216">
        <v>0</v>
      </c>
      <c r="AU327" s="216">
        <v>0</v>
      </c>
      <c r="AV327" s="217">
        <v>0</v>
      </c>
      <c r="AW327" s="217">
        <v>0</v>
      </c>
      <c r="AX327" s="217">
        <v>0</v>
      </c>
      <c r="AY327" s="214">
        <v>0</v>
      </c>
      <c r="AZ327" s="214">
        <v>0</v>
      </c>
      <c r="BA327" s="214">
        <v>0</v>
      </c>
      <c r="BB327" s="218">
        <v>0</v>
      </c>
      <c r="BC327" s="218">
        <v>0</v>
      </c>
      <c r="BD327" s="218">
        <v>0</v>
      </c>
      <c r="BE327" s="214">
        <v>0</v>
      </c>
      <c r="BF327" s="214">
        <v>0</v>
      </c>
      <c r="BG327" s="214">
        <v>0</v>
      </c>
      <c r="BH327" s="191">
        <v>0</v>
      </c>
      <c r="BI327" s="191">
        <v>0</v>
      </c>
      <c r="BJ327" s="191">
        <v>0</v>
      </c>
      <c r="BK327" s="215">
        <v>0</v>
      </c>
      <c r="BL327" s="215">
        <v>0</v>
      </c>
      <c r="BM327" s="215">
        <v>0</v>
      </c>
      <c r="BN327" s="193">
        <v>0</v>
      </c>
      <c r="BO327" s="193">
        <v>0</v>
      </c>
      <c r="BP327" s="193">
        <v>0</v>
      </c>
      <c r="BQ327" s="219">
        <v>490434202.31706798</v>
      </c>
      <c r="BR327" s="219">
        <v>454103707.18168998</v>
      </c>
      <c r="BS327" s="219">
        <v>36330495.135378003</v>
      </c>
      <c r="BT327" s="216">
        <v>0</v>
      </c>
      <c r="BU327" s="216">
        <v>0</v>
      </c>
      <c r="BV327" s="216">
        <v>0</v>
      </c>
      <c r="BW327" s="217">
        <v>0</v>
      </c>
      <c r="BX327" s="217">
        <v>0</v>
      </c>
      <c r="BY327" s="217">
        <v>0</v>
      </c>
      <c r="BZ327" s="214">
        <v>0</v>
      </c>
      <c r="CA327" s="214">
        <v>0</v>
      </c>
      <c r="CB327" s="214">
        <v>0</v>
      </c>
      <c r="CC327" s="214">
        <v>0</v>
      </c>
      <c r="CD327" s="214">
        <v>0</v>
      </c>
      <c r="CE327" s="214">
        <v>0</v>
      </c>
      <c r="CF327" s="214">
        <v>0</v>
      </c>
      <c r="CG327" s="214">
        <v>0</v>
      </c>
      <c r="CH327" s="214">
        <v>0</v>
      </c>
      <c r="CI327" s="219">
        <v>490434202.31706798</v>
      </c>
      <c r="CJ327" s="219">
        <v>454103707.18168998</v>
      </c>
      <c r="CK327" s="219">
        <v>36330495.135378003</v>
      </c>
      <c r="CM327" s="221">
        <v>0</v>
      </c>
      <c r="CP327" s="219">
        <v>0</v>
      </c>
      <c r="CQ327" s="219">
        <v>0</v>
      </c>
      <c r="CR327" s="219">
        <v>0</v>
      </c>
      <c r="CT327" s="219">
        <v>490434202.31706798</v>
      </c>
      <c r="CU327" s="219">
        <v>454103707.18168998</v>
      </c>
      <c r="CV327" s="219">
        <v>36330495.135378003</v>
      </c>
      <c r="CX327" s="221">
        <v>747663130.94000006</v>
      </c>
      <c r="CY327" s="33">
        <v>0</v>
      </c>
      <c r="CZ327" s="33">
        <v>0</v>
      </c>
      <c r="DA327" s="33">
        <v>0</v>
      </c>
      <c r="DB327" s="33">
        <v>0</v>
      </c>
      <c r="DC327" s="33">
        <v>0</v>
      </c>
      <c r="DD327" s="33">
        <v>0</v>
      </c>
      <c r="DE327" s="33">
        <v>0</v>
      </c>
    </row>
    <row r="328" spans="1:109" x14ac:dyDescent="0.35">
      <c r="A328">
        <v>2050</v>
      </c>
      <c r="B328" s="1">
        <v>55122</v>
      </c>
      <c r="C328" s="213">
        <v>0</v>
      </c>
      <c r="D328" s="214">
        <v>0</v>
      </c>
      <c r="E328" s="214">
        <v>0</v>
      </c>
      <c r="F328" s="191">
        <v>491668151.58895302</v>
      </c>
      <c r="G328" s="191">
        <v>456764227.18535799</v>
      </c>
      <c r="H328" s="191">
        <v>34903924.40359503</v>
      </c>
      <c r="I328" s="214">
        <v>0</v>
      </c>
      <c r="J328" s="214">
        <v>0</v>
      </c>
      <c r="K328" s="214">
        <v>0</v>
      </c>
      <c r="L328" s="215">
        <v>0</v>
      </c>
      <c r="M328" s="215">
        <v>0</v>
      </c>
      <c r="N328" s="215">
        <v>0</v>
      </c>
      <c r="O328" s="193">
        <v>0</v>
      </c>
      <c r="P328" s="193">
        <v>0</v>
      </c>
      <c r="Q328" s="193">
        <v>0</v>
      </c>
      <c r="R328" s="216">
        <v>0</v>
      </c>
      <c r="S328" s="216">
        <v>0</v>
      </c>
      <c r="T328" s="216">
        <v>0</v>
      </c>
      <c r="U328" s="217">
        <v>0</v>
      </c>
      <c r="V328" s="217">
        <v>0</v>
      </c>
      <c r="W328" s="217">
        <v>0</v>
      </c>
      <c r="X328" s="214">
        <v>0</v>
      </c>
      <c r="Y328" s="214">
        <v>0</v>
      </c>
      <c r="Z328" s="214">
        <v>0</v>
      </c>
      <c r="AA328" s="218">
        <v>0</v>
      </c>
      <c r="AB328" s="218">
        <v>0</v>
      </c>
      <c r="AC328" s="218">
        <v>0</v>
      </c>
      <c r="AD328" s="193">
        <v>0</v>
      </c>
      <c r="AE328" s="193">
        <v>0</v>
      </c>
      <c r="AF328" s="193">
        <v>0</v>
      </c>
      <c r="AG328" s="214">
        <v>0</v>
      </c>
      <c r="AH328" s="214">
        <v>0</v>
      </c>
      <c r="AI328" s="214">
        <v>0</v>
      </c>
      <c r="AJ328" s="191">
        <v>0</v>
      </c>
      <c r="AK328" s="191">
        <v>0</v>
      </c>
      <c r="AL328" s="191">
        <v>0</v>
      </c>
      <c r="AM328" s="215">
        <v>0</v>
      </c>
      <c r="AN328" s="215">
        <v>0</v>
      </c>
      <c r="AO328" s="215">
        <v>0</v>
      </c>
      <c r="AP328" s="193">
        <v>0</v>
      </c>
      <c r="AQ328" s="193">
        <v>0</v>
      </c>
      <c r="AR328" s="193">
        <v>0</v>
      </c>
      <c r="AS328" s="216">
        <v>0</v>
      </c>
      <c r="AT328" s="216">
        <v>0</v>
      </c>
      <c r="AU328" s="216">
        <v>0</v>
      </c>
      <c r="AV328" s="217">
        <v>0</v>
      </c>
      <c r="AW328" s="217">
        <v>0</v>
      </c>
      <c r="AX328" s="217">
        <v>0</v>
      </c>
      <c r="AY328" s="214">
        <v>0</v>
      </c>
      <c r="AZ328" s="214">
        <v>0</v>
      </c>
      <c r="BA328" s="214">
        <v>0</v>
      </c>
      <c r="BB328" s="218">
        <v>0</v>
      </c>
      <c r="BC328" s="218">
        <v>0</v>
      </c>
      <c r="BD328" s="218">
        <v>0</v>
      </c>
      <c r="BE328" s="214">
        <v>0</v>
      </c>
      <c r="BF328" s="214">
        <v>0</v>
      </c>
      <c r="BG328" s="214">
        <v>0</v>
      </c>
      <c r="BH328" s="191">
        <v>0</v>
      </c>
      <c r="BI328" s="191">
        <v>0</v>
      </c>
      <c r="BJ328" s="191">
        <v>0</v>
      </c>
      <c r="BK328" s="215">
        <v>0</v>
      </c>
      <c r="BL328" s="215">
        <v>0</v>
      </c>
      <c r="BM328" s="215">
        <v>0</v>
      </c>
      <c r="BN328" s="193">
        <v>0</v>
      </c>
      <c r="BO328" s="193">
        <v>0</v>
      </c>
      <c r="BP328" s="193">
        <v>0</v>
      </c>
      <c r="BQ328" s="219">
        <v>491668151.58895302</v>
      </c>
      <c r="BR328" s="219">
        <v>456764227.18535799</v>
      </c>
      <c r="BS328" s="219">
        <v>34903924.40359503</v>
      </c>
      <c r="BT328" s="216">
        <v>0</v>
      </c>
      <c r="BU328" s="216">
        <v>0</v>
      </c>
      <c r="BV328" s="216">
        <v>0</v>
      </c>
      <c r="BW328" s="217">
        <v>0</v>
      </c>
      <c r="BX328" s="217">
        <v>0</v>
      </c>
      <c r="BY328" s="217">
        <v>0</v>
      </c>
      <c r="BZ328" s="214">
        <v>0</v>
      </c>
      <c r="CA328" s="214">
        <v>0</v>
      </c>
      <c r="CB328" s="214">
        <v>0</v>
      </c>
      <c r="CC328" s="214">
        <v>0</v>
      </c>
      <c r="CD328" s="214">
        <v>0</v>
      </c>
      <c r="CE328" s="214">
        <v>0</v>
      </c>
      <c r="CF328" s="214">
        <v>0</v>
      </c>
      <c r="CG328" s="214">
        <v>0</v>
      </c>
      <c r="CH328" s="214">
        <v>0</v>
      </c>
      <c r="CI328" s="219">
        <v>491668151.58895302</v>
      </c>
      <c r="CJ328" s="219">
        <v>456764227.18535799</v>
      </c>
      <c r="CK328" s="219">
        <v>34903924.40359503</v>
      </c>
      <c r="CM328" s="221">
        <v>0</v>
      </c>
      <c r="CP328" s="219">
        <v>0</v>
      </c>
      <c r="CQ328" s="219">
        <v>0</v>
      </c>
      <c r="CR328" s="219">
        <v>0</v>
      </c>
      <c r="CT328" s="219">
        <v>491668151.58895302</v>
      </c>
      <c r="CU328" s="219">
        <v>456764227.18535799</v>
      </c>
      <c r="CV328" s="219">
        <v>34903924.40359503</v>
      </c>
      <c r="CX328" s="221">
        <v>748574769.62</v>
      </c>
      <c r="CY328" s="33">
        <v>0</v>
      </c>
      <c r="CZ328" s="33">
        <v>0</v>
      </c>
      <c r="DA328" s="33">
        <v>0</v>
      </c>
      <c r="DB328" s="33">
        <v>0</v>
      </c>
      <c r="DC328" s="33">
        <v>0</v>
      </c>
      <c r="DD328" s="33">
        <v>0</v>
      </c>
      <c r="DE328" s="33">
        <v>0</v>
      </c>
    </row>
    <row r="329" spans="1:109" x14ac:dyDescent="0.35">
      <c r="A329">
        <v>2050</v>
      </c>
      <c r="B329" s="1">
        <v>55153</v>
      </c>
      <c r="C329" s="213">
        <v>0</v>
      </c>
      <c r="D329" s="214">
        <v>0</v>
      </c>
      <c r="E329" s="214">
        <v>0</v>
      </c>
      <c r="F329" s="191">
        <v>492849834.18064302</v>
      </c>
      <c r="G329" s="191">
        <v>459384873.60841697</v>
      </c>
      <c r="H329" s="191">
        <v>33464960.572226048</v>
      </c>
      <c r="I329" s="214">
        <v>0</v>
      </c>
      <c r="J329" s="214">
        <v>0</v>
      </c>
      <c r="K329" s="214">
        <v>0</v>
      </c>
      <c r="L329" s="215">
        <v>0</v>
      </c>
      <c r="M329" s="215">
        <v>0</v>
      </c>
      <c r="N329" s="215">
        <v>0</v>
      </c>
      <c r="O329" s="193">
        <v>0</v>
      </c>
      <c r="P329" s="193">
        <v>0</v>
      </c>
      <c r="Q329" s="193">
        <v>0</v>
      </c>
      <c r="R329" s="216">
        <v>0</v>
      </c>
      <c r="S329" s="216">
        <v>0</v>
      </c>
      <c r="T329" s="216">
        <v>0</v>
      </c>
      <c r="U329" s="217">
        <v>0</v>
      </c>
      <c r="V329" s="217">
        <v>0</v>
      </c>
      <c r="W329" s="217">
        <v>0</v>
      </c>
      <c r="X329" s="214">
        <v>0</v>
      </c>
      <c r="Y329" s="214">
        <v>0</v>
      </c>
      <c r="Z329" s="214">
        <v>0</v>
      </c>
      <c r="AA329" s="218">
        <v>0</v>
      </c>
      <c r="AB329" s="218">
        <v>0</v>
      </c>
      <c r="AC329" s="218">
        <v>0</v>
      </c>
      <c r="AD329" s="193">
        <v>0</v>
      </c>
      <c r="AE329" s="193">
        <v>0</v>
      </c>
      <c r="AF329" s="193">
        <v>0</v>
      </c>
      <c r="AG329" s="214">
        <v>0</v>
      </c>
      <c r="AH329" s="214">
        <v>0</v>
      </c>
      <c r="AI329" s="214">
        <v>0</v>
      </c>
      <c r="AJ329" s="191">
        <v>0</v>
      </c>
      <c r="AK329" s="191">
        <v>0</v>
      </c>
      <c r="AL329" s="191">
        <v>0</v>
      </c>
      <c r="AM329" s="215">
        <v>0</v>
      </c>
      <c r="AN329" s="215">
        <v>0</v>
      </c>
      <c r="AO329" s="215">
        <v>0</v>
      </c>
      <c r="AP329" s="193">
        <v>0</v>
      </c>
      <c r="AQ329" s="193">
        <v>0</v>
      </c>
      <c r="AR329" s="193">
        <v>0</v>
      </c>
      <c r="AS329" s="216">
        <v>0</v>
      </c>
      <c r="AT329" s="216">
        <v>0</v>
      </c>
      <c r="AU329" s="216">
        <v>0</v>
      </c>
      <c r="AV329" s="217">
        <v>0</v>
      </c>
      <c r="AW329" s="217">
        <v>0</v>
      </c>
      <c r="AX329" s="217">
        <v>0</v>
      </c>
      <c r="AY329" s="214">
        <v>0</v>
      </c>
      <c r="AZ329" s="214">
        <v>0</v>
      </c>
      <c r="BA329" s="214">
        <v>0</v>
      </c>
      <c r="BB329" s="218">
        <v>0</v>
      </c>
      <c r="BC329" s="218">
        <v>0</v>
      </c>
      <c r="BD329" s="218">
        <v>0</v>
      </c>
      <c r="BE329" s="214">
        <v>0</v>
      </c>
      <c r="BF329" s="214">
        <v>0</v>
      </c>
      <c r="BG329" s="214">
        <v>0</v>
      </c>
      <c r="BH329" s="191">
        <v>0</v>
      </c>
      <c r="BI329" s="191">
        <v>0</v>
      </c>
      <c r="BJ329" s="191">
        <v>0</v>
      </c>
      <c r="BK329" s="215">
        <v>0</v>
      </c>
      <c r="BL329" s="215">
        <v>0</v>
      </c>
      <c r="BM329" s="215">
        <v>0</v>
      </c>
      <c r="BN329" s="193">
        <v>0</v>
      </c>
      <c r="BO329" s="193">
        <v>0</v>
      </c>
      <c r="BP329" s="193">
        <v>0</v>
      </c>
      <c r="BQ329" s="219">
        <v>492849834.18064302</v>
      </c>
      <c r="BR329" s="219">
        <v>459384873.60841697</v>
      </c>
      <c r="BS329" s="219">
        <v>33464960.572226048</v>
      </c>
      <c r="BT329" s="216">
        <v>0</v>
      </c>
      <c r="BU329" s="216">
        <v>0</v>
      </c>
      <c r="BV329" s="216">
        <v>0</v>
      </c>
      <c r="BW329" s="217">
        <v>0</v>
      </c>
      <c r="BX329" s="217">
        <v>0</v>
      </c>
      <c r="BY329" s="217">
        <v>0</v>
      </c>
      <c r="BZ329" s="214">
        <v>0</v>
      </c>
      <c r="CA329" s="214">
        <v>0</v>
      </c>
      <c r="CB329" s="214">
        <v>0</v>
      </c>
      <c r="CC329" s="214">
        <v>58347063.494440898</v>
      </c>
      <c r="CD329" s="214">
        <v>41688965.725401901</v>
      </c>
      <c r="CE329" s="214">
        <v>16658097.769038998</v>
      </c>
      <c r="CF329" s="214">
        <v>0</v>
      </c>
      <c r="CG329" s="214">
        <v>0</v>
      </c>
      <c r="CH329" s="214">
        <v>0</v>
      </c>
      <c r="CI329" s="219">
        <v>551196897.67508388</v>
      </c>
      <c r="CJ329" s="219">
        <v>501073839.33381885</v>
      </c>
      <c r="CK329" s="219">
        <v>50123058.341265045</v>
      </c>
      <c r="CM329" s="221">
        <v>0</v>
      </c>
      <c r="CP329" s="219">
        <v>0</v>
      </c>
      <c r="CQ329" s="219">
        <v>0</v>
      </c>
      <c r="CR329" s="219">
        <v>0</v>
      </c>
      <c r="CT329" s="219">
        <v>492849834.18064302</v>
      </c>
      <c r="CU329" s="219">
        <v>459384873.60841697</v>
      </c>
      <c r="CV329" s="219">
        <v>33464960.572226048</v>
      </c>
      <c r="CX329" s="221">
        <v>749487519.87</v>
      </c>
      <c r="CY329" s="33">
        <v>0</v>
      </c>
      <c r="CZ329" s="33">
        <v>0</v>
      </c>
      <c r="DA329" s="33">
        <v>0</v>
      </c>
      <c r="DB329" s="33">
        <v>0</v>
      </c>
      <c r="DC329" s="33">
        <v>0</v>
      </c>
      <c r="DD329" s="33">
        <v>0</v>
      </c>
      <c r="DE329" s="33">
        <v>0</v>
      </c>
    </row>
    <row r="330" spans="1:109" x14ac:dyDescent="0.35">
      <c r="A330">
        <v>2051</v>
      </c>
      <c r="B330" s="1">
        <v>55184</v>
      </c>
      <c r="C330" s="213">
        <v>0</v>
      </c>
      <c r="D330" s="214">
        <v>0</v>
      </c>
      <c r="E330" s="214">
        <v>0</v>
      </c>
      <c r="F330" s="191">
        <v>494089550.29403001</v>
      </c>
      <c r="G330" s="191">
        <v>462075843.76968598</v>
      </c>
      <c r="H330" s="191">
        <v>32013706.524344027</v>
      </c>
      <c r="I330" s="214">
        <v>0</v>
      </c>
      <c r="J330" s="214">
        <v>0</v>
      </c>
      <c r="K330" s="214">
        <v>0</v>
      </c>
      <c r="L330" s="215">
        <v>0</v>
      </c>
      <c r="M330" s="215">
        <v>0</v>
      </c>
      <c r="N330" s="215">
        <v>0</v>
      </c>
      <c r="O330" s="193">
        <v>0</v>
      </c>
      <c r="P330" s="193">
        <v>0</v>
      </c>
      <c r="Q330" s="193">
        <v>0</v>
      </c>
      <c r="R330" s="216">
        <v>0</v>
      </c>
      <c r="S330" s="216">
        <v>0</v>
      </c>
      <c r="T330" s="216">
        <v>0</v>
      </c>
      <c r="U330" s="217">
        <v>0</v>
      </c>
      <c r="V330" s="217">
        <v>0</v>
      </c>
      <c r="W330" s="217">
        <v>0</v>
      </c>
      <c r="X330" s="214">
        <v>0</v>
      </c>
      <c r="Y330" s="214">
        <v>0</v>
      </c>
      <c r="Z330" s="214">
        <v>0</v>
      </c>
      <c r="AA330" s="218">
        <v>0</v>
      </c>
      <c r="AB330" s="218">
        <v>0</v>
      </c>
      <c r="AC330" s="218">
        <v>0</v>
      </c>
      <c r="AD330" s="193">
        <v>0</v>
      </c>
      <c r="AE330" s="193">
        <v>0</v>
      </c>
      <c r="AF330" s="193">
        <v>0</v>
      </c>
      <c r="AG330" s="214">
        <v>0</v>
      </c>
      <c r="AH330" s="214">
        <v>0</v>
      </c>
      <c r="AI330" s="214">
        <v>0</v>
      </c>
      <c r="AJ330" s="191">
        <v>0</v>
      </c>
      <c r="AK330" s="191">
        <v>0</v>
      </c>
      <c r="AL330" s="191">
        <v>0</v>
      </c>
      <c r="AM330" s="215">
        <v>0</v>
      </c>
      <c r="AN330" s="215">
        <v>0</v>
      </c>
      <c r="AO330" s="215">
        <v>0</v>
      </c>
      <c r="AP330" s="193">
        <v>0</v>
      </c>
      <c r="AQ330" s="193">
        <v>0</v>
      </c>
      <c r="AR330" s="193">
        <v>0</v>
      </c>
      <c r="AS330" s="216">
        <v>0</v>
      </c>
      <c r="AT330" s="216">
        <v>0</v>
      </c>
      <c r="AU330" s="216">
        <v>0</v>
      </c>
      <c r="AV330" s="217">
        <v>0</v>
      </c>
      <c r="AW330" s="217">
        <v>0</v>
      </c>
      <c r="AX330" s="217">
        <v>0</v>
      </c>
      <c r="AY330" s="214">
        <v>0</v>
      </c>
      <c r="AZ330" s="214">
        <v>0</v>
      </c>
      <c r="BA330" s="214">
        <v>0</v>
      </c>
      <c r="BB330" s="218">
        <v>0</v>
      </c>
      <c r="BC330" s="218">
        <v>0</v>
      </c>
      <c r="BD330" s="218">
        <v>0</v>
      </c>
      <c r="BE330" s="214">
        <v>0</v>
      </c>
      <c r="BF330" s="214">
        <v>0</v>
      </c>
      <c r="BG330" s="214">
        <v>0</v>
      </c>
      <c r="BH330" s="191">
        <v>0</v>
      </c>
      <c r="BI330" s="191">
        <v>0</v>
      </c>
      <c r="BJ330" s="191">
        <v>0</v>
      </c>
      <c r="BK330" s="215">
        <v>0</v>
      </c>
      <c r="BL330" s="215">
        <v>0</v>
      </c>
      <c r="BM330" s="215">
        <v>0</v>
      </c>
      <c r="BN330" s="193">
        <v>0</v>
      </c>
      <c r="BO330" s="193">
        <v>0</v>
      </c>
      <c r="BP330" s="193">
        <v>0</v>
      </c>
      <c r="BQ330" s="219">
        <v>494089550.29403001</v>
      </c>
      <c r="BR330" s="219">
        <v>462075843.76968598</v>
      </c>
      <c r="BS330" s="219">
        <v>32013706.524344027</v>
      </c>
      <c r="BT330" s="216">
        <v>0</v>
      </c>
      <c r="BU330" s="216">
        <v>0</v>
      </c>
      <c r="BV330" s="216">
        <v>0</v>
      </c>
      <c r="BW330" s="217">
        <v>0</v>
      </c>
      <c r="BX330" s="217">
        <v>0</v>
      </c>
      <c r="BY330" s="217">
        <v>0</v>
      </c>
      <c r="BZ330" s="214">
        <v>0</v>
      </c>
      <c r="CA330" s="214">
        <v>0</v>
      </c>
      <c r="CB330" s="214">
        <v>0</v>
      </c>
      <c r="CC330" s="214">
        <v>0</v>
      </c>
      <c r="CD330" s="214">
        <v>0</v>
      </c>
      <c r="CE330" s="214">
        <v>0</v>
      </c>
      <c r="CF330" s="214">
        <v>0</v>
      </c>
      <c r="CG330" s="214">
        <v>0</v>
      </c>
      <c r="CH330" s="214">
        <v>0</v>
      </c>
      <c r="CI330" s="219">
        <v>494089550.29403001</v>
      </c>
      <c r="CJ330" s="219">
        <v>462075843.76968598</v>
      </c>
      <c r="CK330" s="219">
        <v>32013706.524344027</v>
      </c>
      <c r="CM330" s="221">
        <v>0</v>
      </c>
      <c r="CP330" s="219">
        <v>0</v>
      </c>
      <c r="CQ330" s="219">
        <v>0</v>
      </c>
      <c r="CR330" s="219">
        <v>0</v>
      </c>
      <c r="CT330" s="219">
        <v>494089550.29403001</v>
      </c>
      <c r="CU330" s="219">
        <v>462075843.76968598</v>
      </c>
      <c r="CV330" s="219">
        <v>32013706.524344027</v>
      </c>
      <c r="CX330" s="221">
        <v>708712417.33000004</v>
      </c>
      <c r="CY330" s="33">
        <v>0</v>
      </c>
      <c r="CZ330" s="33">
        <v>0</v>
      </c>
      <c r="DA330" s="33">
        <v>0</v>
      </c>
      <c r="DB330" s="33">
        <v>0</v>
      </c>
      <c r="DC330" s="33">
        <v>0</v>
      </c>
      <c r="DD330" s="33">
        <v>0</v>
      </c>
      <c r="DE330" s="33">
        <v>0</v>
      </c>
    </row>
    <row r="331" spans="1:109" x14ac:dyDescent="0.35">
      <c r="A331">
        <v>2051</v>
      </c>
      <c r="B331" s="1">
        <v>55212</v>
      </c>
      <c r="C331" s="213">
        <v>0</v>
      </c>
      <c r="D331" s="214">
        <v>0</v>
      </c>
      <c r="E331" s="214">
        <v>0</v>
      </c>
      <c r="F331" s="191">
        <v>495276557.08777899</v>
      </c>
      <c r="G331" s="191">
        <v>464726659.91816002</v>
      </c>
      <c r="H331" s="191">
        <v>30549897.169618964</v>
      </c>
      <c r="I331" s="214">
        <v>0</v>
      </c>
      <c r="J331" s="214">
        <v>0</v>
      </c>
      <c r="K331" s="214">
        <v>0</v>
      </c>
      <c r="L331" s="215">
        <v>0</v>
      </c>
      <c r="M331" s="215">
        <v>0</v>
      </c>
      <c r="N331" s="215">
        <v>0</v>
      </c>
      <c r="O331" s="193">
        <v>0</v>
      </c>
      <c r="P331" s="193">
        <v>0</v>
      </c>
      <c r="Q331" s="193">
        <v>0</v>
      </c>
      <c r="R331" s="216">
        <v>0</v>
      </c>
      <c r="S331" s="216">
        <v>0</v>
      </c>
      <c r="T331" s="216">
        <v>0</v>
      </c>
      <c r="U331" s="217">
        <v>0</v>
      </c>
      <c r="V331" s="217">
        <v>0</v>
      </c>
      <c r="W331" s="217">
        <v>0</v>
      </c>
      <c r="X331" s="214">
        <v>0</v>
      </c>
      <c r="Y331" s="214">
        <v>0</v>
      </c>
      <c r="Z331" s="214">
        <v>0</v>
      </c>
      <c r="AA331" s="218">
        <v>0</v>
      </c>
      <c r="AB331" s="218">
        <v>0</v>
      </c>
      <c r="AC331" s="218">
        <v>0</v>
      </c>
      <c r="AD331" s="193">
        <v>0</v>
      </c>
      <c r="AE331" s="193">
        <v>0</v>
      </c>
      <c r="AF331" s="193">
        <v>0</v>
      </c>
      <c r="AG331" s="214">
        <v>0</v>
      </c>
      <c r="AH331" s="214">
        <v>0</v>
      </c>
      <c r="AI331" s="214">
        <v>0</v>
      </c>
      <c r="AJ331" s="191">
        <v>0</v>
      </c>
      <c r="AK331" s="191">
        <v>0</v>
      </c>
      <c r="AL331" s="191">
        <v>0</v>
      </c>
      <c r="AM331" s="215">
        <v>0</v>
      </c>
      <c r="AN331" s="215">
        <v>0</v>
      </c>
      <c r="AO331" s="215">
        <v>0</v>
      </c>
      <c r="AP331" s="193">
        <v>0</v>
      </c>
      <c r="AQ331" s="193">
        <v>0</v>
      </c>
      <c r="AR331" s="193">
        <v>0</v>
      </c>
      <c r="AS331" s="216">
        <v>0</v>
      </c>
      <c r="AT331" s="216">
        <v>0</v>
      </c>
      <c r="AU331" s="216">
        <v>0</v>
      </c>
      <c r="AV331" s="217">
        <v>0</v>
      </c>
      <c r="AW331" s="217">
        <v>0</v>
      </c>
      <c r="AX331" s="217">
        <v>0</v>
      </c>
      <c r="AY331" s="214">
        <v>0</v>
      </c>
      <c r="AZ331" s="214">
        <v>0</v>
      </c>
      <c r="BA331" s="214">
        <v>0</v>
      </c>
      <c r="BB331" s="218">
        <v>0</v>
      </c>
      <c r="BC331" s="218">
        <v>0</v>
      </c>
      <c r="BD331" s="218">
        <v>0</v>
      </c>
      <c r="BE331" s="214">
        <v>0</v>
      </c>
      <c r="BF331" s="214">
        <v>0</v>
      </c>
      <c r="BG331" s="214">
        <v>0</v>
      </c>
      <c r="BH331" s="191">
        <v>0</v>
      </c>
      <c r="BI331" s="191">
        <v>0</v>
      </c>
      <c r="BJ331" s="191">
        <v>0</v>
      </c>
      <c r="BK331" s="215">
        <v>0</v>
      </c>
      <c r="BL331" s="215">
        <v>0</v>
      </c>
      <c r="BM331" s="215">
        <v>0</v>
      </c>
      <c r="BN331" s="193">
        <v>0</v>
      </c>
      <c r="BO331" s="193">
        <v>0</v>
      </c>
      <c r="BP331" s="193">
        <v>0</v>
      </c>
      <c r="BQ331" s="219">
        <v>495276557.08777899</v>
      </c>
      <c r="BR331" s="219">
        <v>464726659.91816002</v>
      </c>
      <c r="BS331" s="219">
        <v>30549897.169618964</v>
      </c>
      <c r="BT331" s="216">
        <v>0</v>
      </c>
      <c r="BU331" s="216">
        <v>0</v>
      </c>
      <c r="BV331" s="216">
        <v>0</v>
      </c>
      <c r="BW331" s="217">
        <v>0</v>
      </c>
      <c r="BX331" s="217">
        <v>0</v>
      </c>
      <c r="BY331" s="217">
        <v>0</v>
      </c>
      <c r="BZ331" s="214">
        <v>0</v>
      </c>
      <c r="CA331" s="214">
        <v>0</v>
      </c>
      <c r="CB331" s="214">
        <v>0</v>
      </c>
      <c r="CC331" s="214">
        <v>0</v>
      </c>
      <c r="CD331" s="214">
        <v>0</v>
      </c>
      <c r="CE331" s="214">
        <v>0</v>
      </c>
      <c r="CF331" s="214">
        <v>0</v>
      </c>
      <c r="CG331" s="214">
        <v>0</v>
      </c>
      <c r="CH331" s="214">
        <v>0</v>
      </c>
      <c r="CI331" s="219">
        <v>495276557.08777899</v>
      </c>
      <c r="CJ331" s="219">
        <v>464726659.91816002</v>
      </c>
      <c r="CK331" s="219">
        <v>30549897.169618964</v>
      </c>
      <c r="CM331" s="221">
        <v>0</v>
      </c>
      <c r="CP331" s="219">
        <v>0</v>
      </c>
      <c r="CQ331" s="219">
        <v>0</v>
      </c>
      <c r="CR331" s="219">
        <v>0</v>
      </c>
      <c r="CT331" s="219">
        <v>495276557.08777899</v>
      </c>
      <c r="CU331" s="219">
        <v>464726659.91816002</v>
      </c>
      <c r="CV331" s="219">
        <v>30549897.169618964</v>
      </c>
      <c r="CX331" s="221">
        <v>709576562.73000002</v>
      </c>
      <c r="CY331" s="33">
        <v>0</v>
      </c>
      <c r="CZ331" s="33">
        <v>0</v>
      </c>
      <c r="DA331" s="33">
        <v>0</v>
      </c>
      <c r="DB331" s="33">
        <v>0</v>
      </c>
      <c r="DC331" s="33">
        <v>0</v>
      </c>
      <c r="DD331" s="33">
        <v>0</v>
      </c>
      <c r="DE331" s="33">
        <v>0</v>
      </c>
    </row>
    <row r="332" spans="1:109" x14ac:dyDescent="0.35">
      <c r="A332">
        <v>2051</v>
      </c>
      <c r="B332" s="1">
        <v>55243</v>
      </c>
      <c r="C332" s="213">
        <v>0</v>
      </c>
      <c r="D332" s="214">
        <v>0</v>
      </c>
      <c r="E332" s="214">
        <v>0</v>
      </c>
      <c r="F332" s="191">
        <v>496464543.81084597</v>
      </c>
      <c r="G332" s="191">
        <v>467390907.87638098</v>
      </c>
      <c r="H332" s="191">
        <v>29073635.934464991</v>
      </c>
      <c r="I332" s="214">
        <v>0</v>
      </c>
      <c r="J332" s="214">
        <v>0</v>
      </c>
      <c r="K332" s="214">
        <v>0</v>
      </c>
      <c r="L332" s="215">
        <v>0</v>
      </c>
      <c r="M332" s="215">
        <v>0</v>
      </c>
      <c r="N332" s="215">
        <v>0</v>
      </c>
      <c r="O332" s="193">
        <v>0</v>
      </c>
      <c r="P332" s="193">
        <v>0</v>
      </c>
      <c r="Q332" s="193">
        <v>0</v>
      </c>
      <c r="R332" s="216">
        <v>0</v>
      </c>
      <c r="S332" s="216">
        <v>0</v>
      </c>
      <c r="T332" s="216">
        <v>0</v>
      </c>
      <c r="U332" s="217">
        <v>0</v>
      </c>
      <c r="V332" s="217">
        <v>0</v>
      </c>
      <c r="W332" s="217">
        <v>0</v>
      </c>
      <c r="X332" s="214">
        <v>0</v>
      </c>
      <c r="Y332" s="214">
        <v>0</v>
      </c>
      <c r="Z332" s="214">
        <v>0</v>
      </c>
      <c r="AA332" s="218">
        <v>0</v>
      </c>
      <c r="AB332" s="218">
        <v>0</v>
      </c>
      <c r="AC332" s="218">
        <v>0</v>
      </c>
      <c r="AD332" s="193">
        <v>0</v>
      </c>
      <c r="AE332" s="193">
        <v>0</v>
      </c>
      <c r="AF332" s="193">
        <v>0</v>
      </c>
      <c r="AG332" s="214">
        <v>0</v>
      </c>
      <c r="AH332" s="214">
        <v>0</v>
      </c>
      <c r="AI332" s="214">
        <v>0</v>
      </c>
      <c r="AJ332" s="191">
        <v>0</v>
      </c>
      <c r="AK332" s="191">
        <v>0</v>
      </c>
      <c r="AL332" s="191">
        <v>0</v>
      </c>
      <c r="AM332" s="215">
        <v>0</v>
      </c>
      <c r="AN332" s="215">
        <v>0</v>
      </c>
      <c r="AO332" s="215">
        <v>0</v>
      </c>
      <c r="AP332" s="193">
        <v>0</v>
      </c>
      <c r="AQ332" s="193">
        <v>0</v>
      </c>
      <c r="AR332" s="193">
        <v>0</v>
      </c>
      <c r="AS332" s="216">
        <v>0</v>
      </c>
      <c r="AT332" s="216">
        <v>0</v>
      </c>
      <c r="AU332" s="216">
        <v>0</v>
      </c>
      <c r="AV332" s="217">
        <v>0</v>
      </c>
      <c r="AW332" s="217">
        <v>0</v>
      </c>
      <c r="AX332" s="217">
        <v>0</v>
      </c>
      <c r="AY332" s="214">
        <v>0</v>
      </c>
      <c r="AZ332" s="214">
        <v>0</v>
      </c>
      <c r="BA332" s="214">
        <v>0</v>
      </c>
      <c r="BB332" s="218">
        <v>0</v>
      </c>
      <c r="BC332" s="218">
        <v>0</v>
      </c>
      <c r="BD332" s="218">
        <v>0</v>
      </c>
      <c r="BE332" s="214">
        <v>0</v>
      </c>
      <c r="BF332" s="214">
        <v>0</v>
      </c>
      <c r="BG332" s="214">
        <v>0</v>
      </c>
      <c r="BH332" s="191">
        <v>0</v>
      </c>
      <c r="BI332" s="191">
        <v>0</v>
      </c>
      <c r="BJ332" s="191">
        <v>0</v>
      </c>
      <c r="BK332" s="215">
        <v>0</v>
      </c>
      <c r="BL332" s="215">
        <v>0</v>
      </c>
      <c r="BM332" s="215">
        <v>0</v>
      </c>
      <c r="BN332" s="193">
        <v>0</v>
      </c>
      <c r="BO332" s="193">
        <v>0</v>
      </c>
      <c r="BP332" s="193">
        <v>0</v>
      </c>
      <c r="BQ332" s="219">
        <v>496464543.81084597</v>
      </c>
      <c r="BR332" s="219">
        <v>467390907.87638098</v>
      </c>
      <c r="BS332" s="219">
        <v>29073635.934464991</v>
      </c>
      <c r="BT332" s="216">
        <v>0</v>
      </c>
      <c r="BU332" s="216">
        <v>0</v>
      </c>
      <c r="BV332" s="216">
        <v>0</v>
      </c>
      <c r="BW332" s="217">
        <v>0</v>
      </c>
      <c r="BX332" s="217">
        <v>0</v>
      </c>
      <c r="BY332" s="217">
        <v>0</v>
      </c>
      <c r="BZ332" s="214">
        <v>0</v>
      </c>
      <c r="CA332" s="214">
        <v>0</v>
      </c>
      <c r="CB332" s="214">
        <v>0</v>
      </c>
      <c r="CC332" s="214">
        <v>0</v>
      </c>
      <c r="CD332" s="214">
        <v>0</v>
      </c>
      <c r="CE332" s="214">
        <v>0</v>
      </c>
      <c r="CF332" s="214">
        <v>0</v>
      </c>
      <c r="CG332" s="214">
        <v>0</v>
      </c>
      <c r="CH332" s="214">
        <v>0</v>
      </c>
      <c r="CI332" s="219">
        <v>496464543.81084597</v>
      </c>
      <c r="CJ332" s="219">
        <v>467390907.87638098</v>
      </c>
      <c r="CK332" s="219">
        <v>29073635.934464991</v>
      </c>
      <c r="CM332" s="221">
        <v>0</v>
      </c>
      <c r="CP332" s="219">
        <v>0</v>
      </c>
      <c r="CQ332" s="219">
        <v>0</v>
      </c>
      <c r="CR332" s="219">
        <v>0</v>
      </c>
      <c r="CT332" s="219">
        <v>496464543.81084597</v>
      </c>
      <c r="CU332" s="219">
        <v>467390907.87638098</v>
      </c>
      <c r="CV332" s="219">
        <v>29073635.934464991</v>
      </c>
      <c r="CX332" s="221">
        <v>710441761.78999996</v>
      </c>
      <c r="CY332" s="33">
        <v>0</v>
      </c>
      <c r="CZ332" s="33">
        <v>0</v>
      </c>
      <c r="DA332" s="33">
        <v>0</v>
      </c>
      <c r="DB332" s="33">
        <v>0</v>
      </c>
      <c r="DC332" s="33">
        <v>0</v>
      </c>
      <c r="DD332" s="33">
        <v>0</v>
      </c>
      <c r="DE332" s="33">
        <v>0</v>
      </c>
    </row>
    <row r="333" spans="1:109" x14ac:dyDescent="0.35">
      <c r="A333">
        <v>2051</v>
      </c>
      <c r="B333" s="1">
        <v>55273</v>
      </c>
      <c r="C333" s="213">
        <v>0</v>
      </c>
      <c r="D333" s="214">
        <v>0</v>
      </c>
      <c r="E333" s="214">
        <v>0</v>
      </c>
      <c r="F333" s="191">
        <v>497826784.442294</v>
      </c>
      <c r="G333" s="191">
        <v>470241936.99862599</v>
      </c>
      <c r="H333" s="191">
        <v>27584847.443668008</v>
      </c>
      <c r="I333" s="214">
        <v>0</v>
      </c>
      <c r="J333" s="214">
        <v>0</v>
      </c>
      <c r="K333" s="214">
        <v>0</v>
      </c>
      <c r="L333" s="215">
        <v>0</v>
      </c>
      <c r="M333" s="215">
        <v>0</v>
      </c>
      <c r="N333" s="215">
        <v>0</v>
      </c>
      <c r="O333" s="193">
        <v>0</v>
      </c>
      <c r="P333" s="193">
        <v>0</v>
      </c>
      <c r="Q333" s="193">
        <v>0</v>
      </c>
      <c r="R333" s="216">
        <v>0</v>
      </c>
      <c r="S333" s="216">
        <v>0</v>
      </c>
      <c r="T333" s="216">
        <v>0</v>
      </c>
      <c r="U333" s="217">
        <v>0</v>
      </c>
      <c r="V333" s="217">
        <v>0</v>
      </c>
      <c r="W333" s="217">
        <v>0</v>
      </c>
      <c r="X333" s="214">
        <v>0</v>
      </c>
      <c r="Y333" s="214">
        <v>0</v>
      </c>
      <c r="Z333" s="214">
        <v>0</v>
      </c>
      <c r="AA333" s="218">
        <v>0</v>
      </c>
      <c r="AB333" s="218">
        <v>0</v>
      </c>
      <c r="AC333" s="218">
        <v>0</v>
      </c>
      <c r="AD333" s="193">
        <v>0</v>
      </c>
      <c r="AE333" s="193">
        <v>0</v>
      </c>
      <c r="AF333" s="193">
        <v>0</v>
      </c>
      <c r="AG333" s="214">
        <v>0</v>
      </c>
      <c r="AH333" s="214">
        <v>0</v>
      </c>
      <c r="AI333" s="214">
        <v>0</v>
      </c>
      <c r="AJ333" s="191">
        <v>0</v>
      </c>
      <c r="AK333" s="191">
        <v>0</v>
      </c>
      <c r="AL333" s="191">
        <v>0</v>
      </c>
      <c r="AM333" s="215">
        <v>0</v>
      </c>
      <c r="AN333" s="215">
        <v>0</v>
      </c>
      <c r="AO333" s="215">
        <v>0</v>
      </c>
      <c r="AP333" s="193">
        <v>0</v>
      </c>
      <c r="AQ333" s="193">
        <v>0</v>
      </c>
      <c r="AR333" s="193">
        <v>0</v>
      </c>
      <c r="AS333" s="216">
        <v>0</v>
      </c>
      <c r="AT333" s="216">
        <v>0</v>
      </c>
      <c r="AU333" s="216">
        <v>0</v>
      </c>
      <c r="AV333" s="217">
        <v>0</v>
      </c>
      <c r="AW333" s="217">
        <v>0</v>
      </c>
      <c r="AX333" s="217">
        <v>0</v>
      </c>
      <c r="AY333" s="214">
        <v>0</v>
      </c>
      <c r="AZ333" s="214">
        <v>0</v>
      </c>
      <c r="BA333" s="214">
        <v>0</v>
      </c>
      <c r="BB333" s="218">
        <v>0</v>
      </c>
      <c r="BC333" s="218">
        <v>0</v>
      </c>
      <c r="BD333" s="218">
        <v>0</v>
      </c>
      <c r="BE333" s="214">
        <v>0</v>
      </c>
      <c r="BF333" s="214">
        <v>0</v>
      </c>
      <c r="BG333" s="214">
        <v>0</v>
      </c>
      <c r="BH333" s="191">
        <v>0</v>
      </c>
      <c r="BI333" s="191">
        <v>0</v>
      </c>
      <c r="BJ333" s="191">
        <v>0</v>
      </c>
      <c r="BK333" s="215">
        <v>0</v>
      </c>
      <c r="BL333" s="215">
        <v>0</v>
      </c>
      <c r="BM333" s="215">
        <v>0</v>
      </c>
      <c r="BN333" s="193">
        <v>0</v>
      </c>
      <c r="BO333" s="193">
        <v>0</v>
      </c>
      <c r="BP333" s="193">
        <v>0</v>
      </c>
      <c r="BQ333" s="219">
        <v>497826784.442294</v>
      </c>
      <c r="BR333" s="219">
        <v>470241936.99862599</v>
      </c>
      <c r="BS333" s="219">
        <v>27584847.443668008</v>
      </c>
      <c r="BT333" s="216">
        <v>0</v>
      </c>
      <c r="BU333" s="216">
        <v>0</v>
      </c>
      <c r="BV333" s="216">
        <v>0</v>
      </c>
      <c r="BW333" s="217">
        <v>0</v>
      </c>
      <c r="BX333" s="217">
        <v>0</v>
      </c>
      <c r="BY333" s="217">
        <v>0</v>
      </c>
      <c r="BZ333" s="214">
        <v>0</v>
      </c>
      <c r="CA333" s="214">
        <v>0</v>
      </c>
      <c r="CB333" s="214">
        <v>0</v>
      </c>
      <c r="CC333" s="214">
        <v>0</v>
      </c>
      <c r="CD333" s="214">
        <v>0</v>
      </c>
      <c r="CE333" s="214">
        <v>0</v>
      </c>
      <c r="CF333" s="214">
        <v>0</v>
      </c>
      <c r="CG333" s="214">
        <v>0</v>
      </c>
      <c r="CH333" s="214">
        <v>0</v>
      </c>
      <c r="CI333" s="219">
        <v>497826784.442294</v>
      </c>
      <c r="CJ333" s="219">
        <v>470241936.99862599</v>
      </c>
      <c r="CK333" s="219">
        <v>27584847.443668008</v>
      </c>
      <c r="CM333" s="221">
        <v>0</v>
      </c>
      <c r="CP333" s="219">
        <v>0</v>
      </c>
      <c r="CQ333" s="219">
        <v>0</v>
      </c>
      <c r="CR333" s="219">
        <v>0</v>
      </c>
      <c r="CT333" s="219">
        <v>497826784.442294</v>
      </c>
      <c r="CU333" s="219">
        <v>470241936.99862599</v>
      </c>
      <c r="CV333" s="219">
        <v>27584847.443668008</v>
      </c>
      <c r="CX333" s="221">
        <v>711308015.79999995</v>
      </c>
      <c r="CY333" s="33">
        <v>0</v>
      </c>
      <c r="CZ333" s="33">
        <v>0</v>
      </c>
      <c r="DA333" s="33">
        <v>0</v>
      </c>
      <c r="DB333" s="33">
        <v>0</v>
      </c>
      <c r="DC333" s="33">
        <v>0</v>
      </c>
      <c r="DD333" s="33">
        <v>0</v>
      </c>
      <c r="DE333" s="33">
        <v>0</v>
      </c>
    </row>
    <row r="334" spans="1:109" x14ac:dyDescent="0.35">
      <c r="A334">
        <v>2051</v>
      </c>
      <c r="B334" s="1">
        <v>55304</v>
      </c>
      <c r="C334" s="213">
        <v>0</v>
      </c>
      <c r="D334" s="214">
        <v>0</v>
      </c>
      <c r="E334" s="214">
        <v>0</v>
      </c>
      <c r="F334" s="191">
        <v>499027888.100761</v>
      </c>
      <c r="G334" s="191">
        <v>472945011.21746498</v>
      </c>
      <c r="H334" s="191">
        <v>26082876.883296013</v>
      </c>
      <c r="I334" s="214">
        <v>0</v>
      </c>
      <c r="J334" s="214">
        <v>0</v>
      </c>
      <c r="K334" s="214">
        <v>0</v>
      </c>
      <c r="L334" s="215">
        <v>0</v>
      </c>
      <c r="M334" s="215">
        <v>0</v>
      </c>
      <c r="N334" s="215">
        <v>0</v>
      </c>
      <c r="O334" s="193">
        <v>0</v>
      </c>
      <c r="P334" s="193">
        <v>0</v>
      </c>
      <c r="Q334" s="193">
        <v>0</v>
      </c>
      <c r="R334" s="216">
        <v>0</v>
      </c>
      <c r="S334" s="216">
        <v>0</v>
      </c>
      <c r="T334" s="216">
        <v>0</v>
      </c>
      <c r="U334" s="217">
        <v>0</v>
      </c>
      <c r="V334" s="217">
        <v>0</v>
      </c>
      <c r="W334" s="217">
        <v>0</v>
      </c>
      <c r="X334" s="214">
        <v>0</v>
      </c>
      <c r="Y334" s="214">
        <v>0</v>
      </c>
      <c r="Z334" s="214">
        <v>0</v>
      </c>
      <c r="AA334" s="218">
        <v>0</v>
      </c>
      <c r="AB334" s="218">
        <v>0</v>
      </c>
      <c r="AC334" s="218">
        <v>0</v>
      </c>
      <c r="AD334" s="193">
        <v>0</v>
      </c>
      <c r="AE334" s="193">
        <v>0</v>
      </c>
      <c r="AF334" s="193">
        <v>0</v>
      </c>
      <c r="AG334" s="214">
        <v>0</v>
      </c>
      <c r="AH334" s="214">
        <v>0</v>
      </c>
      <c r="AI334" s="214">
        <v>0</v>
      </c>
      <c r="AJ334" s="191">
        <v>0</v>
      </c>
      <c r="AK334" s="191">
        <v>0</v>
      </c>
      <c r="AL334" s="191">
        <v>0</v>
      </c>
      <c r="AM334" s="215">
        <v>0</v>
      </c>
      <c r="AN334" s="215">
        <v>0</v>
      </c>
      <c r="AO334" s="215">
        <v>0</v>
      </c>
      <c r="AP334" s="193">
        <v>0</v>
      </c>
      <c r="AQ334" s="193">
        <v>0</v>
      </c>
      <c r="AR334" s="193">
        <v>0</v>
      </c>
      <c r="AS334" s="216">
        <v>0</v>
      </c>
      <c r="AT334" s="216">
        <v>0</v>
      </c>
      <c r="AU334" s="216">
        <v>0</v>
      </c>
      <c r="AV334" s="217">
        <v>0</v>
      </c>
      <c r="AW334" s="217">
        <v>0</v>
      </c>
      <c r="AX334" s="217">
        <v>0</v>
      </c>
      <c r="AY334" s="214">
        <v>0</v>
      </c>
      <c r="AZ334" s="214">
        <v>0</v>
      </c>
      <c r="BA334" s="214">
        <v>0</v>
      </c>
      <c r="BB334" s="218">
        <v>0</v>
      </c>
      <c r="BC334" s="218">
        <v>0</v>
      </c>
      <c r="BD334" s="218">
        <v>0</v>
      </c>
      <c r="BE334" s="214">
        <v>0</v>
      </c>
      <c r="BF334" s="214">
        <v>0</v>
      </c>
      <c r="BG334" s="214">
        <v>0</v>
      </c>
      <c r="BH334" s="191">
        <v>0</v>
      </c>
      <c r="BI334" s="191">
        <v>0</v>
      </c>
      <c r="BJ334" s="191">
        <v>0</v>
      </c>
      <c r="BK334" s="215">
        <v>0</v>
      </c>
      <c r="BL334" s="215">
        <v>0</v>
      </c>
      <c r="BM334" s="215">
        <v>0</v>
      </c>
      <c r="BN334" s="193">
        <v>0</v>
      </c>
      <c r="BO334" s="193">
        <v>0</v>
      </c>
      <c r="BP334" s="193">
        <v>0</v>
      </c>
      <c r="BQ334" s="219">
        <v>499027888.100761</v>
      </c>
      <c r="BR334" s="219">
        <v>472945011.21746498</v>
      </c>
      <c r="BS334" s="219">
        <v>26082876.883296013</v>
      </c>
      <c r="BT334" s="216">
        <v>0</v>
      </c>
      <c r="BU334" s="216">
        <v>0</v>
      </c>
      <c r="BV334" s="216">
        <v>0</v>
      </c>
      <c r="BW334" s="217">
        <v>0</v>
      </c>
      <c r="BX334" s="217">
        <v>0</v>
      </c>
      <c r="BY334" s="217">
        <v>0</v>
      </c>
      <c r="BZ334" s="214">
        <v>0</v>
      </c>
      <c r="CA334" s="214">
        <v>0</v>
      </c>
      <c r="CB334" s="214">
        <v>0</v>
      </c>
      <c r="CC334" s="214">
        <v>0</v>
      </c>
      <c r="CD334" s="214">
        <v>0</v>
      </c>
      <c r="CE334" s="214">
        <v>0</v>
      </c>
      <c r="CF334" s="214">
        <v>0</v>
      </c>
      <c r="CG334" s="214">
        <v>0</v>
      </c>
      <c r="CH334" s="214">
        <v>0</v>
      </c>
      <c r="CI334" s="219">
        <v>499027888.100761</v>
      </c>
      <c r="CJ334" s="219">
        <v>472945011.21746498</v>
      </c>
      <c r="CK334" s="219">
        <v>26082876.883296013</v>
      </c>
      <c r="CM334" s="221">
        <v>0</v>
      </c>
      <c r="CP334" s="219">
        <v>0</v>
      </c>
      <c r="CQ334" s="219">
        <v>0</v>
      </c>
      <c r="CR334" s="219">
        <v>0</v>
      </c>
      <c r="CT334" s="219">
        <v>499027888.100761</v>
      </c>
      <c r="CU334" s="219">
        <v>472945011.21746498</v>
      </c>
      <c r="CV334" s="219">
        <v>26082876.883296013</v>
      </c>
      <c r="CX334" s="221">
        <v>712175326.04999995</v>
      </c>
      <c r="CY334" s="33">
        <v>0</v>
      </c>
      <c r="CZ334" s="33">
        <v>0</v>
      </c>
      <c r="DA334" s="33">
        <v>0</v>
      </c>
      <c r="DB334" s="33">
        <v>0</v>
      </c>
      <c r="DC334" s="33">
        <v>0</v>
      </c>
      <c r="DD334" s="33">
        <v>0</v>
      </c>
      <c r="DE334" s="33">
        <v>0</v>
      </c>
    </row>
    <row r="335" spans="1:109" x14ac:dyDescent="0.35">
      <c r="A335">
        <v>2051</v>
      </c>
      <c r="B335" s="1">
        <v>55334</v>
      </c>
      <c r="C335" s="213">
        <v>0</v>
      </c>
      <c r="D335" s="214">
        <v>0</v>
      </c>
      <c r="E335" s="214">
        <v>0</v>
      </c>
      <c r="F335" s="191">
        <v>500288303.44272202</v>
      </c>
      <c r="G335" s="191">
        <v>475720117.07634002</v>
      </c>
      <c r="H335" s="191">
        <v>24568186.366382003</v>
      </c>
      <c r="I335" s="214">
        <v>0</v>
      </c>
      <c r="J335" s="214">
        <v>0</v>
      </c>
      <c r="K335" s="214">
        <v>0</v>
      </c>
      <c r="L335" s="215">
        <v>0</v>
      </c>
      <c r="M335" s="215">
        <v>0</v>
      </c>
      <c r="N335" s="215">
        <v>0</v>
      </c>
      <c r="O335" s="193">
        <v>0</v>
      </c>
      <c r="P335" s="193">
        <v>0</v>
      </c>
      <c r="Q335" s="193">
        <v>0</v>
      </c>
      <c r="R335" s="216">
        <v>0</v>
      </c>
      <c r="S335" s="216">
        <v>0</v>
      </c>
      <c r="T335" s="216">
        <v>0</v>
      </c>
      <c r="U335" s="217">
        <v>0</v>
      </c>
      <c r="V335" s="217">
        <v>0</v>
      </c>
      <c r="W335" s="217">
        <v>0</v>
      </c>
      <c r="X335" s="214">
        <v>0</v>
      </c>
      <c r="Y335" s="214">
        <v>0</v>
      </c>
      <c r="Z335" s="214">
        <v>0</v>
      </c>
      <c r="AA335" s="218">
        <v>0</v>
      </c>
      <c r="AB335" s="218">
        <v>0</v>
      </c>
      <c r="AC335" s="218">
        <v>0</v>
      </c>
      <c r="AD335" s="193">
        <v>0</v>
      </c>
      <c r="AE335" s="193">
        <v>0</v>
      </c>
      <c r="AF335" s="193">
        <v>0</v>
      </c>
      <c r="AG335" s="214">
        <v>0</v>
      </c>
      <c r="AH335" s="214">
        <v>0</v>
      </c>
      <c r="AI335" s="214">
        <v>0</v>
      </c>
      <c r="AJ335" s="191">
        <v>0</v>
      </c>
      <c r="AK335" s="191">
        <v>0</v>
      </c>
      <c r="AL335" s="191">
        <v>0</v>
      </c>
      <c r="AM335" s="215">
        <v>0</v>
      </c>
      <c r="AN335" s="215">
        <v>0</v>
      </c>
      <c r="AO335" s="215">
        <v>0</v>
      </c>
      <c r="AP335" s="193">
        <v>0</v>
      </c>
      <c r="AQ335" s="193">
        <v>0</v>
      </c>
      <c r="AR335" s="193">
        <v>0</v>
      </c>
      <c r="AS335" s="216">
        <v>0</v>
      </c>
      <c r="AT335" s="216">
        <v>0</v>
      </c>
      <c r="AU335" s="216">
        <v>0</v>
      </c>
      <c r="AV335" s="217">
        <v>0</v>
      </c>
      <c r="AW335" s="217">
        <v>0</v>
      </c>
      <c r="AX335" s="217">
        <v>0</v>
      </c>
      <c r="AY335" s="214">
        <v>0</v>
      </c>
      <c r="AZ335" s="214">
        <v>0</v>
      </c>
      <c r="BA335" s="214">
        <v>0</v>
      </c>
      <c r="BB335" s="218">
        <v>0</v>
      </c>
      <c r="BC335" s="218">
        <v>0</v>
      </c>
      <c r="BD335" s="218">
        <v>0</v>
      </c>
      <c r="BE335" s="214">
        <v>0</v>
      </c>
      <c r="BF335" s="214">
        <v>0</v>
      </c>
      <c r="BG335" s="214">
        <v>0</v>
      </c>
      <c r="BH335" s="191">
        <v>0</v>
      </c>
      <c r="BI335" s="191">
        <v>0</v>
      </c>
      <c r="BJ335" s="191">
        <v>0</v>
      </c>
      <c r="BK335" s="215">
        <v>0</v>
      </c>
      <c r="BL335" s="215">
        <v>0</v>
      </c>
      <c r="BM335" s="215">
        <v>0</v>
      </c>
      <c r="BN335" s="193">
        <v>0</v>
      </c>
      <c r="BO335" s="193">
        <v>0</v>
      </c>
      <c r="BP335" s="193">
        <v>0</v>
      </c>
      <c r="BQ335" s="219">
        <v>500288303.44272202</v>
      </c>
      <c r="BR335" s="219">
        <v>475720117.07634002</v>
      </c>
      <c r="BS335" s="219">
        <v>24568186.366382003</v>
      </c>
      <c r="BT335" s="216">
        <v>0</v>
      </c>
      <c r="BU335" s="216">
        <v>0</v>
      </c>
      <c r="BV335" s="216">
        <v>0</v>
      </c>
      <c r="BW335" s="217">
        <v>0</v>
      </c>
      <c r="BX335" s="217">
        <v>0</v>
      </c>
      <c r="BY335" s="217">
        <v>0</v>
      </c>
      <c r="BZ335" s="214">
        <v>0</v>
      </c>
      <c r="CA335" s="214">
        <v>0</v>
      </c>
      <c r="CB335" s="214">
        <v>0</v>
      </c>
      <c r="CC335" s="214">
        <v>57756385.676927097</v>
      </c>
      <c r="CD335" s="214">
        <v>41994889.436982401</v>
      </c>
      <c r="CE335" s="214">
        <v>15761496.239944696</v>
      </c>
      <c r="CF335" s="214">
        <v>0</v>
      </c>
      <c r="CG335" s="214">
        <v>0</v>
      </c>
      <c r="CH335" s="214">
        <v>0</v>
      </c>
      <c r="CI335" s="219">
        <v>558044689.11964917</v>
      </c>
      <c r="CJ335" s="219">
        <v>517715006.51332241</v>
      </c>
      <c r="CK335" s="219">
        <v>40329682.606326699</v>
      </c>
      <c r="CM335" s="221">
        <v>0</v>
      </c>
      <c r="CP335" s="219">
        <v>0</v>
      </c>
      <c r="CQ335" s="219">
        <v>0</v>
      </c>
      <c r="CR335" s="219">
        <v>0</v>
      </c>
      <c r="CT335" s="219">
        <v>500288303.44272202</v>
      </c>
      <c r="CU335" s="219">
        <v>475720117.07634002</v>
      </c>
      <c r="CV335" s="219">
        <v>24568186.366382003</v>
      </c>
      <c r="CX335" s="221">
        <v>713043693.83000004</v>
      </c>
      <c r="CY335" s="33">
        <v>0</v>
      </c>
      <c r="CZ335" s="33">
        <v>0</v>
      </c>
      <c r="DA335" s="33">
        <v>0</v>
      </c>
      <c r="DB335" s="33">
        <v>0</v>
      </c>
      <c r="DC335" s="33">
        <v>0</v>
      </c>
      <c r="DD335" s="33">
        <v>0</v>
      </c>
      <c r="DE335" s="33">
        <v>0</v>
      </c>
    </row>
    <row r="336" spans="1:109" x14ac:dyDescent="0.35">
      <c r="A336">
        <v>2051</v>
      </c>
      <c r="B336" s="1">
        <v>55365</v>
      </c>
      <c r="C336" s="213">
        <v>0</v>
      </c>
      <c r="D336" s="214">
        <v>0</v>
      </c>
      <c r="E336" s="214">
        <v>0</v>
      </c>
      <c r="F336" s="191">
        <v>501495342.339917</v>
      </c>
      <c r="G336" s="191">
        <v>478454838.28777403</v>
      </c>
      <c r="H336" s="191">
        <v>23040504.052142978</v>
      </c>
      <c r="I336" s="214">
        <v>0</v>
      </c>
      <c r="J336" s="214">
        <v>0</v>
      </c>
      <c r="K336" s="214">
        <v>0</v>
      </c>
      <c r="L336" s="215">
        <v>0</v>
      </c>
      <c r="M336" s="215">
        <v>0</v>
      </c>
      <c r="N336" s="215">
        <v>0</v>
      </c>
      <c r="O336" s="193">
        <v>0</v>
      </c>
      <c r="P336" s="193">
        <v>0</v>
      </c>
      <c r="Q336" s="193">
        <v>0</v>
      </c>
      <c r="R336" s="216">
        <v>0</v>
      </c>
      <c r="S336" s="216">
        <v>0</v>
      </c>
      <c r="T336" s="216">
        <v>0</v>
      </c>
      <c r="U336" s="217">
        <v>0</v>
      </c>
      <c r="V336" s="217">
        <v>0</v>
      </c>
      <c r="W336" s="217">
        <v>0</v>
      </c>
      <c r="X336" s="214">
        <v>0</v>
      </c>
      <c r="Y336" s="214">
        <v>0</v>
      </c>
      <c r="Z336" s="214">
        <v>0</v>
      </c>
      <c r="AA336" s="218">
        <v>0</v>
      </c>
      <c r="AB336" s="218">
        <v>0</v>
      </c>
      <c r="AC336" s="218">
        <v>0</v>
      </c>
      <c r="AD336" s="193">
        <v>0</v>
      </c>
      <c r="AE336" s="193">
        <v>0</v>
      </c>
      <c r="AF336" s="193">
        <v>0</v>
      </c>
      <c r="AG336" s="214">
        <v>0</v>
      </c>
      <c r="AH336" s="214">
        <v>0</v>
      </c>
      <c r="AI336" s="214">
        <v>0</v>
      </c>
      <c r="AJ336" s="191">
        <v>0</v>
      </c>
      <c r="AK336" s="191">
        <v>0</v>
      </c>
      <c r="AL336" s="191">
        <v>0</v>
      </c>
      <c r="AM336" s="215">
        <v>0</v>
      </c>
      <c r="AN336" s="215">
        <v>0</v>
      </c>
      <c r="AO336" s="215">
        <v>0</v>
      </c>
      <c r="AP336" s="193">
        <v>0</v>
      </c>
      <c r="AQ336" s="193">
        <v>0</v>
      </c>
      <c r="AR336" s="193">
        <v>0</v>
      </c>
      <c r="AS336" s="216">
        <v>0</v>
      </c>
      <c r="AT336" s="216">
        <v>0</v>
      </c>
      <c r="AU336" s="216">
        <v>0</v>
      </c>
      <c r="AV336" s="217">
        <v>0</v>
      </c>
      <c r="AW336" s="217">
        <v>0</v>
      </c>
      <c r="AX336" s="217">
        <v>0</v>
      </c>
      <c r="AY336" s="214">
        <v>0</v>
      </c>
      <c r="AZ336" s="214">
        <v>0</v>
      </c>
      <c r="BA336" s="214">
        <v>0</v>
      </c>
      <c r="BB336" s="218">
        <v>0</v>
      </c>
      <c r="BC336" s="218">
        <v>0</v>
      </c>
      <c r="BD336" s="218">
        <v>0</v>
      </c>
      <c r="BE336" s="214">
        <v>0</v>
      </c>
      <c r="BF336" s="214">
        <v>0</v>
      </c>
      <c r="BG336" s="214">
        <v>0</v>
      </c>
      <c r="BH336" s="191">
        <v>0</v>
      </c>
      <c r="BI336" s="191">
        <v>0</v>
      </c>
      <c r="BJ336" s="191">
        <v>0</v>
      </c>
      <c r="BK336" s="215">
        <v>0</v>
      </c>
      <c r="BL336" s="215">
        <v>0</v>
      </c>
      <c r="BM336" s="215">
        <v>0</v>
      </c>
      <c r="BN336" s="193">
        <v>0</v>
      </c>
      <c r="BO336" s="193">
        <v>0</v>
      </c>
      <c r="BP336" s="193">
        <v>0</v>
      </c>
      <c r="BQ336" s="219">
        <v>501495342.339917</v>
      </c>
      <c r="BR336" s="219">
        <v>478454838.28777403</v>
      </c>
      <c r="BS336" s="219">
        <v>23040504.052142978</v>
      </c>
      <c r="BT336" s="216">
        <v>0</v>
      </c>
      <c r="BU336" s="216">
        <v>0</v>
      </c>
      <c r="BV336" s="216">
        <v>0</v>
      </c>
      <c r="BW336" s="217">
        <v>0</v>
      </c>
      <c r="BX336" s="217">
        <v>0</v>
      </c>
      <c r="BY336" s="217">
        <v>0</v>
      </c>
      <c r="BZ336" s="214">
        <v>0</v>
      </c>
      <c r="CA336" s="214">
        <v>0</v>
      </c>
      <c r="CB336" s="214">
        <v>0</v>
      </c>
      <c r="CC336" s="214">
        <v>0</v>
      </c>
      <c r="CD336" s="214">
        <v>0</v>
      </c>
      <c r="CE336" s="214">
        <v>0</v>
      </c>
      <c r="CF336" s="214">
        <v>0</v>
      </c>
      <c r="CG336" s="214">
        <v>0</v>
      </c>
      <c r="CH336" s="214">
        <v>0</v>
      </c>
      <c r="CI336" s="219">
        <v>501495342.339917</v>
      </c>
      <c r="CJ336" s="219">
        <v>478454838.28777403</v>
      </c>
      <c r="CK336" s="219">
        <v>23040504.052142978</v>
      </c>
      <c r="CM336" s="221">
        <v>0</v>
      </c>
      <c r="CP336" s="219">
        <v>0</v>
      </c>
      <c r="CQ336" s="219">
        <v>0</v>
      </c>
      <c r="CR336" s="219">
        <v>0</v>
      </c>
      <c r="CT336" s="219">
        <v>501495342.339917</v>
      </c>
      <c r="CU336" s="219">
        <v>478454838.28777403</v>
      </c>
      <c r="CV336" s="219">
        <v>23040504.052142978</v>
      </c>
      <c r="CX336" s="221">
        <v>671918230.99000001</v>
      </c>
      <c r="CY336" s="33">
        <v>0</v>
      </c>
      <c r="CZ336" s="33">
        <v>0</v>
      </c>
      <c r="DA336" s="33">
        <v>0</v>
      </c>
      <c r="DB336" s="33">
        <v>0</v>
      </c>
      <c r="DC336" s="33">
        <v>0</v>
      </c>
      <c r="DD336" s="33">
        <v>0</v>
      </c>
      <c r="DE336" s="33">
        <v>0</v>
      </c>
    </row>
    <row r="337" spans="1:109" x14ac:dyDescent="0.35">
      <c r="A337">
        <v>2051</v>
      </c>
      <c r="B337" s="1">
        <v>55396</v>
      </c>
      <c r="C337" s="213">
        <v>0</v>
      </c>
      <c r="D337" s="214">
        <v>0</v>
      </c>
      <c r="E337" s="214">
        <v>0</v>
      </c>
      <c r="F337" s="191">
        <v>502762259.62642998</v>
      </c>
      <c r="G337" s="191">
        <v>481262326.548549</v>
      </c>
      <c r="H337" s="191">
        <v>21499933.077880979</v>
      </c>
      <c r="I337" s="214">
        <v>0</v>
      </c>
      <c r="J337" s="214">
        <v>0</v>
      </c>
      <c r="K337" s="214">
        <v>0</v>
      </c>
      <c r="L337" s="215">
        <v>0</v>
      </c>
      <c r="M337" s="215">
        <v>0</v>
      </c>
      <c r="N337" s="215">
        <v>0</v>
      </c>
      <c r="O337" s="193">
        <v>0</v>
      </c>
      <c r="P337" s="193">
        <v>0</v>
      </c>
      <c r="Q337" s="193">
        <v>0</v>
      </c>
      <c r="R337" s="216">
        <v>0</v>
      </c>
      <c r="S337" s="216">
        <v>0</v>
      </c>
      <c r="T337" s="216">
        <v>0</v>
      </c>
      <c r="U337" s="217">
        <v>0</v>
      </c>
      <c r="V337" s="217">
        <v>0</v>
      </c>
      <c r="W337" s="217">
        <v>0</v>
      </c>
      <c r="X337" s="214">
        <v>0</v>
      </c>
      <c r="Y337" s="214">
        <v>0</v>
      </c>
      <c r="Z337" s="214">
        <v>0</v>
      </c>
      <c r="AA337" s="218">
        <v>0</v>
      </c>
      <c r="AB337" s="218">
        <v>0</v>
      </c>
      <c r="AC337" s="218">
        <v>0</v>
      </c>
      <c r="AD337" s="193">
        <v>0</v>
      </c>
      <c r="AE337" s="193">
        <v>0</v>
      </c>
      <c r="AF337" s="193">
        <v>0</v>
      </c>
      <c r="AG337" s="214">
        <v>0</v>
      </c>
      <c r="AH337" s="214">
        <v>0</v>
      </c>
      <c r="AI337" s="214">
        <v>0</v>
      </c>
      <c r="AJ337" s="191">
        <v>0</v>
      </c>
      <c r="AK337" s="191">
        <v>0</v>
      </c>
      <c r="AL337" s="191">
        <v>0</v>
      </c>
      <c r="AM337" s="215">
        <v>0</v>
      </c>
      <c r="AN337" s="215">
        <v>0</v>
      </c>
      <c r="AO337" s="215">
        <v>0</v>
      </c>
      <c r="AP337" s="193">
        <v>0</v>
      </c>
      <c r="AQ337" s="193">
        <v>0</v>
      </c>
      <c r="AR337" s="193">
        <v>0</v>
      </c>
      <c r="AS337" s="216">
        <v>0</v>
      </c>
      <c r="AT337" s="216">
        <v>0</v>
      </c>
      <c r="AU337" s="216">
        <v>0</v>
      </c>
      <c r="AV337" s="217">
        <v>0</v>
      </c>
      <c r="AW337" s="217">
        <v>0</v>
      </c>
      <c r="AX337" s="217">
        <v>0</v>
      </c>
      <c r="AY337" s="214">
        <v>0</v>
      </c>
      <c r="AZ337" s="214">
        <v>0</v>
      </c>
      <c r="BA337" s="214">
        <v>0</v>
      </c>
      <c r="BB337" s="218">
        <v>0</v>
      </c>
      <c r="BC337" s="218">
        <v>0</v>
      </c>
      <c r="BD337" s="218">
        <v>0</v>
      </c>
      <c r="BE337" s="214">
        <v>0</v>
      </c>
      <c r="BF337" s="214">
        <v>0</v>
      </c>
      <c r="BG337" s="214">
        <v>0</v>
      </c>
      <c r="BH337" s="191">
        <v>0</v>
      </c>
      <c r="BI337" s="191">
        <v>0</v>
      </c>
      <c r="BJ337" s="191">
        <v>0</v>
      </c>
      <c r="BK337" s="215">
        <v>0</v>
      </c>
      <c r="BL337" s="215">
        <v>0</v>
      </c>
      <c r="BM337" s="215">
        <v>0</v>
      </c>
      <c r="BN337" s="193">
        <v>0</v>
      </c>
      <c r="BO337" s="193">
        <v>0</v>
      </c>
      <c r="BP337" s="193">
        <v>0</v>
      </c>
      <c r="BQ337" s="219">
        <v>502762259.62642998</v>
      </c>
      <c r="BR337" s="219">
        <v>481262326.548549</v>
      </c>
      <c r="BS337" s="219">
        <v>21499933.077880979</v>
      </c>
      <c r="BT337" s="216">
        <v>0</v>
      </c>
      <c r="BU337" s="216">
        <v>0</v>
      </c>
      <c r="BV337" s="216">
        <v>0</v>
      </c>
      <c r="BW337" s="217">
        <v>0</v>
      </c>
      <c r="BX337" s="217">
        <v>0</v>
      </c>
      <c r="BY337" s="217">
        <v>0</v>
      </c>
      <c r="BZ337" s="214">
        <v>0</v>
      </c>
      <c r="CA337" s="214">
        <v>0</v>
      </c>
      <c r="CB337" s="214">
        <v>0</v>
      </c>
      <c r="CC337" s="214">
        <v>0</v>
      </c>
      <c r="CD337" s="214">
        <v>0</v>
      </c>
      <c r="CE337" s="214">
        <v>0</v>
      </c>
      <c r="CF337" s="214">
        <v>0</v>
      </c>
      <c r="CG337" s="214">
        <v>0</v>
      </c>
      <c r="CH337" s="214">
        <v>0</v>
      </c>
      <c r="CI337" s="219">
        <v>502762259.62642998</v>
      </c>
      <c r="CJ337" s="219">
        <v>481262326.548549</v>
      </c>
      <c r="CK337" s="219">
        <v>21499933.077880979</v>
      </c>
      <c r="CM337" s="221">
        <v>0</v>
      </c>
      <c r="CP337" s="219">
        <v>0</v>
      </c>
      <c r="CQ337" s="219">
        <v>0</v>
      </c>
      <c r="CR337" s="219">
        <v>0</v>
      </c>
      <c r="CT337" s="219">
        <v>502762259.62642998</v>
      </c>
      <c r="CU337" s="219">
        <v>481262326.548549</v>
      </c>
      <c r="CV337" s="219">
        <v>21499933.077880979</v>
      </c>
      <c r="CX337" s="221">
        <v>672737512.59000003</v>
      </c>
      <c r="CY337" s="33">
        <v>0</v>
      </c>
      <c r="CZ337" s="33">
        <v>0</v>
      </c>
      <c r="DA337" s="33">
        <v>0</v>
      </c>
      <c r="DB337" s="33">
        <v>0</v>
      </c>
      <c r="DC337" s="33">
        <v>0</v>
      </c>
      <c r="DD337" s="33">
        <v>0</v>
      </c>
      <c r="DE337" s="33">
        <v>0</v>
      </c>
    </row>
    <row r="338" spans="1:109" x14ac:dyDescent="0.35">
      <c r="A338">
        <v>2051</v>
      </c>
      <c r="B338" s="1">
        <v>55426</v>
      </c>
      <c r="C338" s="213">
        <v>0</v>
      </c>
      <c r="D338" s="214">
        <v>0</v>
      </c>
      <c r="E338" s="214">
        <v>0</v>
      </c>
      <c r="F338" s="191">
        <v>503975254.74045199</v>
      </c>
      <c r="G338" s="191">
        <v>484029056.00414997</v>
      </c>
      <c r="H338" s="191">
        <v>19946198.736302018</v>
      </c>
      <c r="I338" s="214">
        <v>0</v>
      </c>
      <c r="J338" s="214">
        <v>0</v>
      </c>
      <c r="K338" s="214">
        <v>0</v>
      </c>
      <c r="L338" s="215">
        <v>0</v>
      </c>
      <c r="M338" s="215">
        <v>0</v>
      </c>
      <c r="N338" s="215">
        <v>0</v>
      </c>
      <c r="O338" s="193">
        <v>0</v>
      </c>
      <c r="P338" s="193">
        <v>0</v>
      </c>
      <c r="Q338" s="193">
        <v>0</v>
      </c>
      <c r="R338" s="216">
        <v>0</v>
      </c>
      <c r="S338" s="216">
        <v>0</v>
      </c>
      <c r="T338" s="216">
        <v>0</v>
      </c>
      <c r="U338" s="217">
        <v>0</v>
      </c>
      <c r="V338" s="217">
        <v>0</v>
      </c>
      <c r="W338" s="217">
        <v>0</v>
      </c>
      <c r="X338" s="214">
        <v>0</v>
      </c>
      <c r="Y338" s="214">
        <v>0</v>
      </c>
      <c r="Z338" s="214">
        <v>0</v>
      </c>
      <c r="AA338" s="218">
        <v>0</v>
      </c>
      <c r="AB338" s="218">
        <v>0</v>
      </c>
      <c r="AC338" s="218">
        <v>0</v>
      </c>
      <c r="AD338" s="193">
        <v>0</v>
      </c>
      <c r="AE338" s="193">
        <v>0</v>
      </c>
      <c r="AF338" s="193">
        <v>0</v>
      </c>
      <c r="AG338" s="214">
        <v>0</v>
      </c>
      <c r="AH338" s="214">
        <v>0</v>
      </c>
      <c r="AI338" s="214">
        <v>0</v>
      </c>
      <c r="AJ338" s="191">
        <v>0</v>
      </c>
      <c r="AK338" s="191">
        <v>0</v>
      </c>
      <c r="AL338" s="191">
        <v>0</v>
      </c>
      <c r="AM338" s="215">
        <v>0</v>
      </c>
      <c r="AN338" s="215">
        <v>0</v>
      </c>
      <c r="AO338" s="215">
        <v>0</v>
      </c>
      <c r="AP338" s="193">
        <v>0</v>
      </c>
      <c r="AQ338" s="193">
        <v>0</v>
      </c>
      <c r="AR338" s="193">
        <v>0</v>
      </c>
      <c r="AS338" s="216">
        <v>0</v>
      </c>
      <c r="AT338" s="216">
        <v>0</v>
      </c>
      <c r="AU338" s="216">
        <v>0</v>
      </c>
      <c r="AV338" s="217">
        <v>0</v>
      </c>
      <c r="AW338" s="217">
        <v>0</v>
      </c>
      <c r="AX338" s="217">
        <v>0</v>
      </c>
      <c r="AY338" s="214">
        <v>0</v>
      </c>
      <c r="AZ338" s="214">
        <v>0</v>
      </c>
      <c r="BA338" s="214">
        <v>0</v>
      </c>
      <c r="BB338" s="218">
        <v>0</v>
      </c>
      <c r="BC338" s="218">
        <v>0</v>
      </c>
      <c r="BD338" s="218">
        <v>0</v>
      </c>
      <c r="BE338" s="214">
        <v>0</v>
      </c>
      <c r="BF338" s="214">
        <v>0</v>
      </c>
      <c r="BG338" s="214">
        <v>0</v>
      </c>
      <c r="BH338" s="191">
        <v>0</v>
      </c>
      <c r="BI338" s="191">
        <v>0</v>
      </c>
      <c r="BJ338" s="191">
        <v>0</v>
      </c>
      <c r="BK338" s="215">
        <v>0</v>
      </c>
      <c r="BL338" s="215">
        <v>0</v>
      </c>
      <c r="BM338" s="215">
        <v>0</v>
      </c>
      <c r="BN338" s="193">
        <v>0</v>
      </c>
      <c r="BO338" s="193">
        <v>0</v>
      </c>
      <c r="BP338" s="193">
        <v>0</v>
      </c>
      <c r="BQ338" s="219">
        <v>503975254.74045199</v>
      </c>
      <c r="BR338" s="219">
        <v>484029056.00414997</v>
      </c>
      <c r="BS338" s="219">
        <v>19946198.736302018</v>
      </c>
      <c r="BT338" s="216">
        <v>0</v>
      </c>
      <c r="BU338" s="216">
        <v>0</v>
      </c>
      <c r="BV338" s="216">
        <v>0</v>
      </c>
      <c r="BW338" s="217">
        <v>0</v>
      </c>
      <c r="BX338" s="217">
        <v>0</v>
      </c>
      <c r="BY338" s="217">
        <v>0</v>
      </c>
      <c r="BZ338" s="214">
        <v>0</v>
      </c>
      <c r="CA338" s="214">
        <v>0</v>
      </c>
      <c r="CB338" s="214">
        <v>0</v>
      </c>
      <c r="CC338" s="214">
        <v>0</v>
      </c>
      <c r="CD338" s="214">
        <v>0</v>
      </c>
      <c r="CE338" s="214">
        <v>0</v>
      </c>
      <c r="CF338" s="214">
        <v>0</v>
      </c>
      <c r="CG338" s="214">
        <v>0</v>
      </c>
      <c r="CH338" s="214">
        <v>0</v>
      </c>
      <c r="CI338" s="219">
        <v>503975254.74045199</v>
      </c>
      <c r="CJ338" s="219">
        <v>484029056.00414997</v>
      </c>
      <c r="CK338" s="219">
        <v>19946198.736302018</v>
      </c>
      <c r="CM338" s="221">
        <v>0</v>
      </c>
      <c r="CP338" s="219">
        <v>0</v>
      </c>
      <c r="CQ338" s="219">
        <v>0</v>
      </c>
      <c r="CR338" s="219">
        <v>0</v>
      </c>
      <c r="CT338" s="219">
        <v>503975254.74045199</v>
      </c>
      <c r="CU338" s="219">
        <v>484029056.00414997</v>
      </c>
      <c r="CV338" s="219">
        <v>19946198.736302018</v>
      </c>
      <c r="CX338" s="221">
        <v>673557793.15999997</v>
      </c>
      <c r="CY338" s="33">
        <v>0</v>
      </c>
      <c r="CZ338" s="33">
        <v>0</v>
      </c>
      <c r="DA338" s="33">
        <v>0</v>
      </c>
      <c r="DB338" s="33">
        <v>0</v>
      </c>
      <c r="DC338" s="33">
        <v>0</v>
      </c>
      <c r="DD338" s="33">
        <v>0</v>
      </c>
      <c r="DE338" s="33">
        <v>0</v>
      </c>
    </row>
    <row r="339" spans="1:109" x14ac:dyDescent="0.35">
      <c r="A339">
        <v>2051</v>
      </c>
      <c r="B339" s="1">
        <v>55457</v>
      </c>
      <c r="C339" s="213">
        <v>0</v>
      </c>
      <c r="D339" s="214">
        <v>0</v>
      </c>
      <c r="E339" s="214">
        <v>0</v>
      </c>
      <c r="F339" s="191">
        <v>505188563.47825402</v>
      </c>
      <c r="G339" s="191">
        <v>486809158.47932899</v>
      </c>
      <c r="H339" s="191">
        <v>18379404.99892503</v>
      </c>
      <c r="I339" s="214">
        <v>0</v>
      </c>
      <c r="J339" s="214">
        <v>0</v>
      </c>
      <c r="K339" s="214">
        <v>0</v>
      </c>
      <c r="L339" s="215">
        <v>0</v>
      </c>
      <c r="M339" s="215">
        <v>0</v>
      </c>
      <c r="N339" s="215">
        <v>0</v>
      </c>
      <c r="O339" s="193">
        <v>0</v>
      </c>
      <c r="P339" s="193">
        <v>0</v>
      </c>
      <c r="Q339" s="193">
        <v>0</v>
      </c>
      <c r="R339" s="216">
        <v>0</v>
      </c>
      <c r="S339" s="216">
        <v>0</v>
      </c>
      <c r="T339" s="216">
        <v>0</v>
      </c>
      <c r="U339" s="217">
        <v>0</v>
      </c>
      <c r="V339" s="217">
        <v>0</v>
      </c>
      <c r="W339" s="217">
        <v>0</v>
      </c>
      <c r="X339" s="214">
        <v>0</v>
      </c>
      <c r="Y339" s="214">
        <v>0</v>
      </c>
      <c r="Z339" s="214">
        <v>0</v>
      </c>
      <c r="AA339" s="218">
        <v>0</v>
      </c>
      <c r="AB339" s="218">
        <v>0</v>
      </c>
      <c r="AC339" s="218">
        <v>0</v>
      </c>
      <c r="AD339" s="193">
        <v>0</v>
      </c>
      <c r="AE339" s="193">
        <v>0</v>
      </c>
      <c r="AF339" s="193">
        <v>0</v>
      </c>
      <c r="AG339" s="214">
        <v>0</v>
      </c>
      <c r="AH339" s="214">
        <v>0</v>
      </c>
      <c r="AI339" s="214">
        <v>0</v>
      </c>
      <c r="AJ339" s="191">
        <v>0</v>
      </c>
      <c r="AK339" s="191">
        <v>0</v>
      </c>
      <c r="AL339" s="191">
        <v>0</v>
      </c>
      <c r="AM339" s="215">
        <v>0</v>
      </c>
      <c r="AN339" s="215">
        <v>0</v>
      </c>
      <c r="AO339" s="215">
        <v>0</v>
      </c>
      <c r="AP339" s="193">
        <v>0</v>
      </c>
      <c r="AQ339" s="193">
        <v>0</v>
      </c>
      <c r="AR339" s="193">
        <v>0</v>
      </c>
      <c r="AS339" s="216">
        <v>0</v>
      </c>
      <c r="AT339" s="216">
        <v>0</v>
      </c>
      <c r="AU339" s="216">
        <v>0</v>
      </c>
      <c r="AV339" s="217">
        <v>0</v>
      </c>
      <c r="AW339" s="217">
        <v>0</v>
      </c>
      <c r="AX339" s="217">
        <v>0</v>
      </c>
      <c r="AY339" s="214">
        <v>0</v>
      </c>
      <c r="AZ339" s="214">
        <v>0</v>
      </c>
      <c r="BA339" s="214">
        <v>0</v>
      </c>
      <c r="BB339" s="218">
        <v>0</v>
      </c>
      <c r="BC339" s="218">
        <v>0</v>
      </c>
      <c r="BD339" s="218">
        <v>0</v>
      </c>
      <c r="BE339" s="214">
        <v>0</v>
      </c>
      <c r="BF339" s="214">
        <v>0</v>
      </c>
      <c r="BG339" s="214">
        <v>0</v>
      </c>
      <c r="BH339" s="191">
        <v>0</v>
      </c>
      <c r="BI339" s="191">
        <v>0</v>
      </c>
      <c r="BJ339" s="191">
        <v>0</v>
      </c>
      <c r="BK339" s="215">
        <v>0</v>
      </c>
      <c r="BL339" s="215">
        <v>0</v>
      </c>
      <c r="BM339" s="215">
        <v>0</v>
      </c>
      <c r="BN339" s="193">
        <v>0</v>
      </c>
      <c r="BO339" s="193">
        <v>0</v>
      </c>
      <c r="BP339" s="193">
        <v>0</v>
      </c>
      <c r="BQ339" s="219">
        <v>505188563.47825402</v>
      </c>
      <c r="BR339" s="219">
        <v>486809158.47932899</v>
      </c>
      <c r="BS339" s="219">
        <v>18379404.99892503</v>
      </c>
      <c r="BT339" s="216">
        <v>0</v>
      </c>
      <c r="BU339" s="216">
        <v>0</v>
      </c>
      <c r="BV339" s="216">
        <v>0</v>
      </c>
      <c r="BW339" s="217">
        <v>0</v>
      </c>
      <c r="BX339" s="217">
        <v>0</v>
      </c>
      <c r="BY339" s="217">
        <v>0</v>
      </c>
      <c r="BZ339" s="214">
        <v>0</v>
      </c>
      <c r="CA339" s="214">
        <v>0</v>
      </c>
      <c r="CB339" s="214">
        <v>0</v>
      </c>
      <c r="CC339" s="214">
        <v>0</v>
      </c>
      <c r="CD339" s="214">
        <v>0</v>
      </c>
      <c r="CE339" s="214">
        <v>0</v>
      </c>
      <c r="CF339" s="214">
        <v>0</v>
      </c>
      <c r="CG339" s="214">
        <v>0</v>
      </c>
      <c r="CH339" s="214">
        <v>0</v>
      </c>
      <c r="CI339" s="219">
        <v>505188563.47825402</v>
      </c>
      <c r="CJ339" s="219">
        <v>486809158.47932899</v>
      </c>
      <c r="CK339" s="219">
        <v>18379404.99892503</v>
      </c>
      <c r="CM339" s="221">
        <v>0</v>
      </c>
      <c r="CP339" s="219">
        <v>0</v>
      </c>
      <c r="CQ339" s="219">
        <v>0</v>
      </c>
      <c r="CR339" s="219">
        <v>0</v>
      </c>
      <c r="CT339" s="219">
        <v>505188563.47825402</v>
      </c>
      <c r="CU339" s="219">
        <v>486809158.47932899</v>
      </c>
      <c r="CV339" s="219">
        <v>18379404.99892503</v>
      </c>
      <c r="CX339" s="221">
        <v>674379073.90999997</v>
      </c>
      <c r="CY339" s="33">
        <v>0</v>
      </c>
      <c r="CZ339" s="33">
        <v>0</v>
      </c>
      <c r="DA339" s="33">
        <v>0</v>
      </c>
      <c r="DB339" s="33">
        <v>0</v>
      </c>
      <c r="DC339" s="33">
        <v>0</v>
      </c>
      <c r="DD339" s="33">
        <v>0</v>
      </c>
      <c r="DE339" s="33">
        <v>0</v>
      </c>
    </row>
    <row r="340" spans="1:109" x14ac:dyDescent="0.35">
      <c r="A340">
        <v>2051</v>
      </c>
      <c r="B340" s="1">
        <v>55487</v>
      </c>
      <c r="C340" s="213">
        <v>0</v>
      </c>
      <c r="D340" s="214">
        <v>0</v>
      </c>
      <c r="E340" s="214">
        <v>0</v>
      </c>
      <c r="F340" s="191">
        <v>506462623.39575899</v>
      </c>
      <c r="G340" s="191">
        <v>489663148.18286502</v>
      </c>
      <c r="H340" s="191">
        <v>16799475.212893963</v>
      </c>
      <c r="I340" s="214">
        <v>0</v>
      </c>
      <c r="J340" s="214">
        <v>0</v>
      </c>
      <c r="K340" s="214">
        <v>0</v>
      </c>
      <c r="L340" s="215">
        <v>0</v>
      </c>
      <c r="M340" s="215">
        <v>0</v>
      </c>
      <c r="N340" s="215">
        <v>0</v>
      </c>
      <c r="O340" s="193">
        <v>0</v>
      </c>
      <c r="P340" s="193">
        <v>0</v>
      </c>
      <c r="Q340" s="193">
        <v>0</v>
      </c>
      <c r="R340" s="216">
        <v>0</v>
      </c>
      <c r="S340" s="216">
        <v>0</v>
      </c>
      <c r="T340" s="216">
        <v>0</v>
      </c>
      <c r="U340" s="217">
        <v>0</v>
      </c>
      <c r="V340" s="217">
        <v>0</v>
      </c>
      <c r="W340" s="217">
        <v>0</v>
      </c>
      <c r="X340" s="214">
        <v>0</v>
      </c>
      <c r="Y340" s="214">
        <v>0</v>
      </c>
      <c r="Z340" s="214">
        <v>0</v>
      </c>
      <c r="AA340" s="218">
        <v>0</v>
      </c>
      <c r="AB340" s="218">
        <v>0</v>
      </c>
      <c r="AC340" s="218">
        <v>0</v>
      </c>
      <c r="AD340" s="193">
        <v>0</v>
      </c>
      <c r="AE340" s="193">
        <v>0</v>
      </c>
      <c r="AF340" s="193">
        <v>0</v>
      </c>
      <c r="AG340" s="214">
        <v>0</v>
      </c>
      <c r="AH340" s="214">
        <v>0</v>
      </c>
      <c r="AI340" s="214">
        <v>0</v>
      </c>
      <c r="AJ340" s="191">
        <v>0</v>
      </c>
      <c r="AK340" s="191">
        <v>0</v>
      </c>
      <c r="AL340" s="191">
        <v>0</v>
      </c>
      <c r="AM340" s="215">
        <v>0</v>
      </c>
      <c r="AN340" s="215">
        <v>0</v>
      </c>
      <c r="AO340" s="215">
        <v>0</v>
      </c>
      <c r="AP340" s="193">
        <v>0</v>
      </c>
      <c r="AQ340" s="193">
        <v>0</v>
      </c>
      <c r="AR340" s="193">
        <v>0</v>
      </c>
      <c r="AS340" s="216">
        <v>0</v>
      </c>
      <c r="AT340" s="216">
        <v>0</v>
      </c>
      <c r="AU340" s="216">
        <v>0</v>
      </c>
      <c r="AV340" s="217">
        <v>0</v>
      </c>
      <c r="AW340" s="217">
        <v>0</v>
      </c>
      <c r="AX340" s="217">
        <v>0</v>
      </c>
      <c r="AY340" s="214">
        <v>0</v>
      </c>
      <c r="AZ340" s="214">
        <v>0</v>
      </c>
      <c r="BA340" s="214">
        <v>0</v>
      </c>
      <c r="BB340" s="218">
        <v>0</v>
      </c>
      <c r="BC340" s="218">
        <v>0</v>
      </c>
      <c r="BD340" s="218">
        <v>0</v>
      </c>
      <c r="BE340" s="214">
        <v>0</v>
      </c>
      <c r="BF340" s="214">
        <v>0</v>
      </c>
      <c r="BG340" s="214">
        <v>0</v>
      </c>
      <c r="BH340" s="191">
        <v>0</v>
      </c>
      <c r="BI340" s="191">
        <v>0</v>
      </c>
      <c r="BJ340" s="191">
        <v>0</v>
      </c>
      <c r="BK340" s="215">
        <v>0</v>
      </c>
      <c r="BL340" s="215">
        <v>0</v>
      </c>
      <c r="BM340" s="215">
        <v>0</v>
      </c>
      <c r="BN340" s="193">
        <v>0</v>
      </c>
      <c r="BO340" s="193">
        <v>0</v>
      </c>
      <c r="BP340" s="193">
        <v>0</v>
      </c>
      <c r="BQ340" s="219">
        <v>506462623.39575899</v>
      </c>
      <c r="BR340" s="219">
        <v>489663148.18286502</v>
      </c>
      <c r="BS340" s="219">
        <v>16799475.212893963</v>
      </c>
      <c r="BT340" s="216">
        <v>0</v>
      </c>
      <c r="BU340" s="216">
        <v>0</v>
      </c>
      <c r="BV340" s="216">
        <v>0</v>
      </c>
      <c r="BW340" s="217">
        <v>0</v>
      </c>
      <c r="BX340" s="217">
        <v>0</v>
      </c>
      <c r="BY340" s="217">
        <v>0</v>
      </c>
      <c r="BZ340" s="214">
        <v>0</v>
      </c>
      <c r="CA340" s="214">
        <v>0</v>
      </c>
      <c r="CB340" s="214">
        <v>0</v>
      </c>
      <c r="CC340" s="214">
        <v>0</v>
      </c>
      <c r="CD340" s="214">
        <v>0</v>
      </c>
      <c r="CE340" s="214">
        <v>0</v>
      </c>
      <c r="CF340" s="214">
        <v>0</v>
      </c>
      <c r="CG340" s="214">
        <v>0</v>
      </c>
      <c r="CH340" s="214">
        <v>0</v>
      </c>
      <c r="CI340" s="219">
        <v>506462623.39575899</v>
      </c>
      <c r="CJ340" s="219">
        <v>489663148.18286502</v>
      </c>
      <c r="CK340" s="219">
        <v>16799475.212893963</v>
      </c>
      <c r="CM340" s="221">
        <v>0</v>
      </c>
      <c r="CP340" s="219">
        <v>0</v>
      </c>
      <c r="CQ340" s="219">
        <v>0</v>
      </c>
      <c r="CR340" s="219">
        <v>0</v>
      </c>
      <c r="CT340" s="219">
        <v>506462623.39575899</v>
      </c>
      <c r="CU340" s="219">
        <v>489663148.18286502</v>
      </c>
      <c r="CV340" s="219">
        <v>16799475.212893963</v>
      </c>
      <c r="CX340" s="221">
        <v>675201356.05999994</v>
      </c>
      <c r="CY340" s="33">
        <v>0</v>
      </c>
      <c r="CZ340" s="33">
        <v>0</v>
      </c>
      <c r="DA340" s="33">
        <v>0</v>
      </c>
      <c r="DB340" s="33">
        <v>0</v>
      </c>
      <c r="DC340" s="33">
        <v>0</v>
      </c>
      <c r="DD340" s="33">
        <v>0</v>
      </c>
      <c r="DE340" s="33">
        <v>0</v>
      </c>
    </row>
    <row r="341" spans="1:109" x14ac:dyDescent="0.35">
      <c r="A341">
        <v>2051</v>
      </c>
      <c r="B341" s="1">
        <v>55518</v>
      </c>
      <c r="C341" s="213">
        <v>0</v>
      </c>
      <c r="D341" s="214">
        <v>0</v>
      </c>
      <c r="E341" s="214">
        <v>0</v>
      </c>
      <c r="F341" s="191">
        <v>507681290.00015002</v>
      </c>
      <c r="G341" s="191">
        <v>492475159.67161101</v>
      </c>
      <c r="H341" s="191">
        <v>15206130.328539014</v>
      </c>
      <c r="I341" s="214">
        <v>0</v>
      </c>
      <c r="J341" s="214">
        <v>0</v>
      </c>
      <c r="K341" s="214">
        <v>0</v>
      </c>
      <c r="L341" s="215">
        <v>0</v>
      </c>
      <c r="M341" s="215">
        <v>0</v>
      </c>
      <c r="N341" s="215">
        <v>0</v>
      </c>
      <c r="O341" s="193">
        <v>0</v>
      </c>
      <c r="P341" s="193">
        <v>0</v>
      </c>
      <c r="Q341" s="193">
        <v>0</v>
      </c>
      <c r="R341" s="216">
        <v>0</v>
      </c>
      <c r="S341" s="216">
        <v>0</v>
      </c>
      <c r="T341" s="216">
        <v>0</v>
      </c>
      <c r="U341" s="217">
        <v>0</v>
      </c>
      <c r="V341" s="217">
        <v>0</v>
      </c>
      <c r="W341" s="217">
        <v>0</v>
      </c>
      <c r="X341" s="214">
        <v>0</v>
      </c>
      <c r="Y341" s="214">
        <v>0</v>
      </c>
      <c r="Z341" s="214">
        <v>0</v>
      </c>
      <c r="AA341" s="218">
        <v>0</v>
      </c>
      <c r="AB341" s="218">
        <v>0</v>
      </c>
      <c r="AC341" s="218">
        <v>0</v>
      </c>
      <c r="AD341" s="193">
        <v>0</v>
      </c>
      <c r="AE341" s="193">
        <v>0</v>
      </c>
      <c r="AF341" s="193">
        <v>0</v>
      </c>
      <c r="AG341" s="214">
        <v>0</v>
      </c>
      <c r="AH341" s="214">
        <v>0</v>
      </c>
      <c r="AI341" s="214">
        <v>0</v>
      </c>
      <c r="AJ341" s="191">
        <v>0</v>
      </c>
      <c r="AK341" s="191">
        <v>0</v>
      </c>
      <c r="AL341" s="191">
        <v>0</v>
      </c>
      <c r="AM341" s="215">
        <v>0</v>
      </c>
      <c r="AN341" s="215">
        <v>0</v>
      </c>
      <c r="AO341" s="215">
        <v>0</v>
      </c>
      <c r="AP341" s="193">
        <v>0</v>
      </c>
      <c r="AQ341" s="193">
        <v>0</v>
      </c>
      <c r="AR341" s="193">
        <v>0</v>
      </c>
      <c r="AS341" s="216">
        <v>0</v>
      </c>
      <c r="AT341" s="216">
        <v>0</v>
      </c>
      <c r="AU341" s="216">
        <v>0</v>
      </c>
      <c r="AV341" s="217">
        <v>0</v>
      </c>
      <c r="AW341" s="217">
        <v>0</v>
      </c>
      <c r="AX341" s="217">
        <v>0</v>
      </c>
      <c r="AY341" s="214">
        <v>0</v>
      </c>
      <c r="AZ341" s="214">
        <v>0</v>
      </c>
      <c r="BA341" s="214">
        <v>0</v>
      </c>
      <c r="BB341" s="218">
        <v>0</v>
      </c>
      <c r="BC341" s="218">
        <v>0</v>
      </c>
      <c r="BD341" s="218">
        <v>0</v>
      </c>
      <c r="BE341" s="214">
        <v>0</v>
      </c>
      <c r="BF341" s="214">
        <v>0</v>
      </c>
      <c r="BG341" s="214">
        <v>0</v>
      </c>
      <c r="BH341" s="191">
        <v>0</v>
      </c>
      <c r="BI341" s="191">
        <v>0</v>
      </c>
      <c r="BJ341" s="191">
        <v>0</v>
      </c>
      <c r="BK341" s="215">
        <v>0</v>
      </c>
      <c r="BL341" s="215">
        <v>0</v>
      </c>
      <c r="BM341" s="215">
        <v>0</v>
      </c>
      <c r="BN341" s="193">
        <v>0</v>
      </c>
      <c r="BO341" s="193">
        <v>0</v>
      </c>
      <c r="BP341" s="193">
        <v>0</v>
      </c>
      <c r="BQ341" s="219">
        <v>507681290.00015002</v>
      </c>
      <c r="BR341" s="219">
        <v>492475159.67161101</v>
      </c>
      <c r="BS341" s="219">
        <v>15206130.328539014</v>
      </c>
      <c r="BT341" s="216">
        <v>0</v>
      </c>
      <c r="BU341" s="216">
        <v>0</v>
      </c>
      <c r="BV341" s="216">
        <v>0</v>
      </c>
      <c r="BW341" s="217">
        <v>0</v>
      </c>
      <c r="BX341" s="217">
        <v>0</v>
      </c>
      <c r="BY341" s="217">
        <v>0</v>
      </c>
      <c r="BZ341" s="214">
        <v>0</v>
      </c>
      <c r="CA341" s="214">
        <v>0</v>
      </c>
      <c r="CB341" s="214">
        <v>0</v>
      </c>
      <c r="CC341" s="214">
        <v>57328371.071547903</v>
      </c>
      <c r="CD341" s="214">
        <v>42303058.090728097</v>
      </c>
      <c r="CE341" s="214">
        <v>15025312.980819806</v>
      </c>
      <c r="CF341" s="214">
        <v>0</v>
      </c>
      <c r="CG341" s="214">
        <v>0</v>
      </c>
      <c r="CH341" s="214">
        <v>0</v>
      </c>
      <c r="CI341" s="219">
        <v>565009661.07169795</v>
      </c>
      <c r="CJ341" s="219">
        <v>534778217.76233912</v>
      </c>
      <c r="CK341" s="219">
        <v>30231443.30935882</v>
      </c>
      <c r="CM341" s="221">
        <v>0</v>
      </c>
      <c r="CP341" s="219">
        <v>0</v>
      </c>
      <c r="CQ341" s="219">
        <v>0</v>
      </c>
      <c r="CR341" s="219">
        <v>0</v>
      </c>
      <c r="CT341" s="219">
        <v>507681290.00015002</v>
      </c>
      <c r="CU341" s="219">
        <v>492475159.67161101</v>
      </c>
      <c r="CV341" s="219">
        <v>15206130.328539014</v>
      </c>
      <c r="CX341" s="221">
        <v>676024640.83000004</v>
      </c>
      <c r="CY341" s="33">
        <v>0</v>
      </c>
      <c r="CZ341" s="33">
        <v>0</v>
      </c>
      <c r="DA341" s="33">
        <v>0</v>
      </c>
      <c r="DB341" s="33">
        <v>0</v>
      </c>
      <c r="DC341" s="33">
        <v>0</v>
      </c>
      <c r="DD341" s="33">
        <v>0</v>
      </c>
      <c r="DE341" s="33">
        <v>0</v>
      </c>
    </row>
    <row r="342" spans="1:109" x14ac:dyDescent="0.35">
      <c r="A342">
        <v>2052</v>
      </c>
      <c r="B342" s="1">
        <v>55549</v>
      </c>
      <c r="C342" s="213">
        <v>0</v>
      </c>
      <c r="D342" s="214">
        <v>0</v>
      </c>
      <c r="E342" s="214">
        <v>0</v>
      </c>
      <c r="F342" s="191">
        <v>508961556.81463999</v>
      </c>
      <c r="G342" s="191">
        <v>495362079.03229302</v>
      </c>
      <c r="H342" s="191">
        <v>13599477.782346964</v>
      </c>
      <c r="I342" s="214">
        <v>0</v>
      </c>
      <c r="J342" s="214">
        <v>0</v>
      </c>
      <c r="K342" s="214">
        <v>0</v>
      </c>
      <c r="L342" s="215">
        <v>0</v>
      </c>
      <c r="M342" s="215">
        <v>0</v>
      </c>
      <c r="N342" s="215">
        <v>0</v>
      </c>
      <c r="O342" s="193">
        <v>0</v>
      </c>
      <c r="P342" s="193">
        <v>0</v>
      </c>
      <c r="Q342" s="193">
        <v>0</v>
      </c>
      <c r="R342" s="216">
        <v>0</v>
      </c>
      <c r="S342" s="216">
        <v>0</v>
      </c>
      <c r="T342" s="216">
        <v>0</v>
      </c>
      <c r="U342" s="217">
        <v>0</v>
      </c>
      <c r="V342" s="217">
        <v>0</v>
      </c>
      <c r="W342" s="217">
        <v>0</v>
      </c>
      <c r="X342" s="214">
        <v>0</v>
      </c>
      <c r="Y342" s="214">
        <v>0</v>
      </c>
      <c r="Z342" s="214">
        <v>0</v>
      </c>
      <c r="AA342" s="218">
        <v>0</v>
      </c>
      <c r="AB342" s="218">
        <v>0</v>
      </c>
      <c r="AC342" s="218">
        <v>0</v>
      </c>
      <c r="AD342" s="193">
        <v>0</v>
      </c>
      <c r="AE342" s="193">
        <v>0</v>
      </c>
      <c r="AF342" s="193">
        <v>0</v>
      </c>
      <c r="AG342" s="214">
        <v>0</v>
      </c>
      <c r="AH342" s="214">
        <v>0</v>
      </c>
      <c r="AI342" s="214">
        <v>0</v>
      </c>
      <c r="AJ342" s="191">
        <v>0</v>
      </c>
      <c r="AK342" s="191">
        <v>0</v>
      </c>
      <c r="AL342" s="191">
        <v>0</v>
      </c>
      <c r="AM342" s="215">
        <v>0</v>
      </c>
      <c r="AN342" s="215">
        <v>0</v>
      </c>
      <c r="AO342" s="215">
        <v>0</v>
      </c>
      <c r="AP342" s="193">
        <v>0</v>
      </c>
      <c r="AQ342" s="193">
        <v>0</v>
      </c>
      <c r="AR342" s="193">
        <v>0</v>
      </c>
      <c r="AS342" s="216">
        <v>0</v>
      </c>
      <c r="AT342" s="216">
        <v>0</v>
      </c>
      <c r="AU342" s="216">
        <v>0</v>
      </c>
      <c r="AV342" s="217">
        <v>0</v>
      </c>
      <c r="AW342" s="217">
        <v>0</v>
      </c>
      <c r="AX342" s="217">
        <v>0</v>
      </c>
      <c r="AY342" s="214">
        <v>0</v>
      </c>
      <c r="AZ342" s="214">
        <v>0</v>
      </c>
      <c r="BA342" s="214">
        <v>0</v>
      </c>
      <c r="BB342" s="218">
        <v>0</v>
      </c>
      <c r="BC342" s="218">
        <v>0</v>
      </c>
      <c r="BD342" s="218">
        <v>0</v>
      </c>
      <c r="BE342" s="214">
        <v>0</v>
      </c>
      <c r="BF342" s="214">
        <v>0</v>
      </c>
      <c r="BG342" s="214">
        <v>0</v>
      </c>
      <c r="BH342" s="191">
        <v>0</v>
      </c>
      <c r="BI342" s="191">
        <v>0</v>
      </c>
      <c r="BJ342" s="191">
        <v>0</v>
      </c>
      <c r="BK342" s="215">
        <v>0</v>
      </c>
      <c r="BL342" s="215">
        <v>0</v>
      </c>
      <c r="BM342" s="215">
        <v>0</v>
      </c>
      <c r="BN342" s="193">
        <v>0</v>
      </c>
      <c r="BO342" s="193">
        <v>0</v>
      </c>
      <c r="BP342" s="193">
        <v>0</v>
      </c>
      <c r="BQ342" s="219">
        <v>508961556.81463999</v>
      </c>
      <c r="BR342" s="219">
        <v>495362079.03229302</v>
      </c>
      <c r="BS342" s="219">
        <v>13599477.782346964</v>
      </c>
      <c r="BT342" s="216">
        <v>0</v>
      </c>
      <c r="BU342" s="216">
        <v>0</v>
      </c>
      <c r="BV342" s="216">
        <v>0</v>
      </c>
      <c r="BW342" s="217">
        <v>0</v>
      </c>
      <c r="BX342" s="217">
        <v>0</v>
      </c>
      <c r="BY342" s="217">
        <v>0</v>
      </c>
      <c r="BZ342" s="214">
        <v>0</v>
      </c>
      <c r="CA342" s="214">
        <v>0</v>
      </c>
      <c r="CB342" s="214">
        <v>0</v>
      </c>
      <c r="CC342" s="214">
        <v>0</v>
      </c>
      <c r="CD342" s="214">
        <v>0</v>
      </c>
      <c r="CE342" s="214">
        <v>0</v>
      </c>
      <c r="CF342" s="214">
        <v>0</v>
      </c>
      <c r="CG342" s="214">
        <v>0</v>
      </c>
      <c r="CH342" s="214">
        <v>0</v>
      </c>
      <c r="CI342" s="219">
        <v>508961556.81463999</v>
      </c>
      <c r="CJ342" s="219">
        <v>495362079.03229302</v>
      </c>
      <c r="CK342" s="219">
        <v>13599477.782346964</v>
      </c>
      <c r="CM342" s="221">
        <v>0</v>
      </c>
      <c r="CP342" s="219">
        <v>0</v>
      </c>
      <c r="CQ342" s="219">
        <v>0</v>
      </c>
      <c r="CR342" s="219">
        <v>0</v>
      </c>
      <c r="CT342" s="219">
        <v>508961556.81463999</v>
      </c>
      <c r="CU342" s="219">
        <v>495362079.03229302</v>
      </c>
      <c r="CV342" s="219">
        <v>13599477.782346964</v>
      </c>
      <c r="CX342" s="221">
        <v>634545871.36000001</v>
      </c>
      <c r="CY342" s="33">
        <v>0</v>
      </c>
      <c r="CZ342" s="33">
        <v>0</v>
      </c>
      <c r="DA342" s="33">
        <v>0</v>
      </c>
      <c r="DB342" s="33">
        <v>0</v>
      </c>
      <c r="DC342" s="33">
        <v>0</v>
      </c>
      <c r="DD342" s="33">
        <v>0</v>
      </c>
      <c r="DE342" s="33">
        <v>0</v>
      </c>
    </row>
    <row r="343" spans="1:109" x14ac:dyDescent="0.35">
      <c r="A343">
        <v>2052</v>
      </c>
      <c r="B343" s="1">
        <v>55578</v>
      </c>
      <c r="C343" s="213">
        <v>0</v>
      </c>
      <c r="D343" s="214">
        <v>0</v>
      </c>
      <c r="E343" s="214">
        <v>0</v>
      </c>
      <c r="F343" s="191">
        <v>510185226.08756298</v>
      </c>
      <c r="G343" s="191">
        <v>498205991.38912499</v>
      </c>
      <c r="H343" s="191">
        <v>11979234.698437989</v>
      </c>
      <c r="I343" s="214">
        <v>0</v>
      </c>
      <c r="J343" s="214">
        <v>0</v>
      </c>
      <c r="K343" s="214">
        <v>0</v>
      </c>
      <c r="L343" s="215">
        <v>0</v>
      </c>
      <c r="M343" s="215">
        <v>0</v>
      </c>
      <c r="N343" s="215">
        <v>0</v>
      </c>
      <c r="O343" s="193">
        <v>0</v>
      </c>
      <c r="P343" s="193">
        <v>0</v>
      </c>
      <c r="Q343" s="193">
        <v>0</v>
      </c>
      <c r="R343" s="216">
        <v>0</v>
      </c>
      <c r="S343" s="216">
        <v>0</v>
      </c>
      <c r="T343" s="216">
        <v>0</v>
      </c>
      <c r="U343" s="217">
        <v>0</v>
      </c>
      <c r="V343" s="217">
        <v>0</v>
      </c>
      <c r="W343" s="217">
        <v>0</v>
      </c>
      <c r="X343" s="214">
        <v>0</v>
      </c>
      <c r="Y343" s="214">
        <v>0</v>
      </c>
      <c r="Z343" s="214">
        <v>0</v>
      </c>
      <c r="AA343" s="218">
        <v>0</v>
      </c>
      <c r="AB343" s="218">
        <v>0</v>
      </c>
      <c r="AC343" s="218">
        <v>0</v>
      </c>
      <c r="AD343" s="193">
        <v>0</v>
      </c>
      <c r="AE343" s="193">
        <v>0</v>
      </c>
      <c r="AF343" s="193">
        <v>0</v>
      </c>
      <c r="AG343" s="214">
        <v>0</v>
      </c>
      <c r="AH343" s="214">
        <v>0</v>
      </c>
      <c r="AI343" s="214">
        <v>0</v>
      </c>
      <c r="AJ343" s="191">
        <v>0</v>
      </c>
      <c r="AK343" s="191">
        <v>0</v>
      </c>
      <c r="AL343" s="191">
        <v>0</v>
      </c>
      <c r="AM343" s="215">
        <v>0</v>
      </c>
      <c r="AN343" s="215">
        <v>0</v>
      </c>
      <c r="AO343" s="215">
        <v>0</v>
      </c>
      <c r="AP343" s="193">
        <v>0</v>
      </c>
      <c r="AQ343" s="193">
        <v>0</v>
      </c>
      <c r="AR343" s="193">
        <v>0</v>
      </c>
      <c r="AS343" s="216">
        <v>0</v>
      </c>
      <c r="AT343" s="216">
        <v>0</v>
      </c>
      <c r="AU343" s="216">
        <v>0</v>
      </c>
      <c r="AV343" s="217">
        <v>0</v>
      </c>
      <c r="AW343" s="217">
        <v>0</v>
      </c>
      <c r="AX343" s="217">
        <v>0</v>
      </c>
      <c r="AY343" s="214">
        <v>0</v>
      </c>
      <c r="AZ343" s="214">
        <v>0</v>
      </c>
      <c r="BA343" s="214">
        <v>0</v>
      </c>
      <c r="BB343" s="218">
        <v>0</v>
      </c>
      <c r="BC343" s="218">
        <v>0</v>
      </c>
      <c r="BD343" s="218">
        <v>0</v>
      </c>
      <c r="BE343" s="214">
        <v>0</v>
      </c>
      <c r="BF343" s="214">
        <v>0</v>
      </c>
      <c r="BG343" s="214">
        <v>0</v>
      </c>
      <c r="BH343" s="191">
        <v>0</v>
      </c>
      <c r="BI343" s="191">
        <v>0</v>
      </c>
      <c r="BJ343" s="191">
        <v>0</v>
      </c>
      <c r="BK343" s="215">
        <v>0</v>
      </c>
      <c r="BL343" s="215">
        <v>0</v>
      </c>
      <c r="BM343" s="215">
        <v>0</v>
      </c>
      <c r="BN343" s="193">
        <v>0</v>
      </c>
      <c r="BO343" s="193">
        <v>0</v>
      </c>
      <c r="BP343" s="193">
        <v>0</v>
      </c>
      <c r="BQ343" s="219">
        <v>510185226.08756298</v>
      </c>
      <c r="BR343" s="219">
        <v>498205991.38912499</v>
      </c>
      <c r="BS343" s="219">
        <v>11979234.698437989</v>
      </c>
      <c r="BT343" s="216">
        <v>0</v>
      </c>
      <c r="BU343" s="216">
        <v>0</v>
      </c>
      <c r="BV343" s="216">
        <v>0</v>
      </c>
      <c r="BW343" s="217">
        <v>0</v>
      </c>
      <c r="BX343" s="217">
        <v>0</v>
      </c>
      <c r="BY343" s="217">
        <v>0</v>
      </c>
      <c r="BZ343" s="214">
        <v>0</v>
      </c>
      <c r="CA343" s="214">
        <v>0</v>
      </c>
      <c r="CB343" s="214">
        <v>0</v>
      </c>
      <c r="CC343" s="214">
        <v>0</v>
      </c>
      <c r="CD343" s="214">
        <v>0</v>
      </c>
      <c r="CE343" s="214">
        <v>0</v>
      </c>
      <c r="CF343" s="214">
        <v>0</v>
      </c>
      <c r="CG343" s="214">
        <v>0</v>
      </c>
      <c r="CH343" s="214">
        <v>0</v>
      </c>
      <c r="CI343" s="219">
        <v>510185226.08756298</v>
      </c>
      <c r="CJ343" s="219">
        <v>498205991.38912499</v>
      </c>
      <c r="CK343" s="219">
        <v>11979234.698437989</v>
      </c>
      <c r="CM343" s="221">
        <v>0</v>
      </c>
      <c r="CP343" s="219">
        <v>0</v>
      </c>
      <c r="CQ343" s="219">
        <v>0</v>
      </c>
      <c r="CR343" s="219">
        <v>0</v>
      </c>
      <c r="CT343" s="219">
        <v>510185226.08756298</v>
      </c>
      <c r="CU343" s="219">
        <v>498205991.38912499</v>
      </c>
      <c r="CV343" s="219">
        <v>11979234.698437989</v>
      </c>
      <c r="CX343" s="221">
        <v>635319584.19000006</v>
      </c>
      <c r="CY343" s="33">
        <v>0</v>
      </c>
      <c r="CZ343" s="33">
        <v>0</v>
      </c>
      <c r="DA343" s="33">
        <v>0</v>
      </c>
      <c r="DB343" s="33">
        <v>0</v>
      </c>
      <c r="DC343" s="33">
        <v>0</v>
      </c>
      <c r="DD343" s="33">
        <v>0</v>
      </c>
      <c r="DE343" s="33">
        <v>0</v>
      </c>
    </row>
    <row r="344" spans="1:109" x14ac:dyDescent="0.35">
      <c r="A344">
        <v>2052</v>
      </c>
      <c r="B344" s="1">
        <v>55609</v>
      </c>
      <c r="C344" s="213">
        <v>0</v>
      </c>
      <c r="D344" s="214">
        <v>0</v>
      </c>
      <c r="E344" s="214">
        <v>0</v>
      </c>
      <c r="F344" s="191">
        <v>511406283.27600801</v>
      </c>
      <c r="G344" s="191">
        <v>501060771.749933</v>
      </c>
      <c r="H344" s="191">
        <v>10345511.526075006</v>
      </c>
      <c r="I344" s="214">
        <v>0</v>
      </c>
      <c r="J344" s="214">
        <v>0</v>
      </c>
      <c r="K344" s="214">
        <v>0</v>
      </c>
      <c r="L344" s="215">
        <v>0</v>
      </c>
      <c r="M344" s="215">
        <v>0</v>
      </c>
      <c r="N344" s="215">
        <v>0</v>
      </c>
      <c r="O344" s="193">
        <v>0</v>
      </c>
      <c r="P344" s="193">
        <v>0</v>
      </c>
      <c r="Q344" s="193">
        <v>0</v>
      </c>
      <c r="R344" s="216">
        <v>0</v>
      </c>
      <c r="S344" s="216">
        <v>0</v>
      </c>
      <c r="T344" s="216">
        <v>0</v>
      </c>
      <c r="U344" s="217">
        <v>0</v>
      </c>
      <c r="V344" s="217">
        <v>0</v>
      </c>
      <c r="W344" s="217">
        <v>0</v>
      </c>
      <c r="X344" s="214">
        <v>0</v>
      </c>
      <c r="Y344" s="214">
        <v>0</v>
      </c>
      <c r="Z344" s="214">
        <v>0</v>
      </c>
      <c r="AA344" s="218">
        <v>0</v>
      </c>
      <c r="AB344" s="218">
        <v>0</v>
      </c>
      <c r="AC344" s="218">
        <v>0</v>
      </c>
      <c r="AD344" s="193">
        <v>0</v>
      </c>
      <c r="AE344" s="193">
        <v>0</v>
      </c>
      <c r="AF344" s="193">
        <v>0</v>
      </c>
      <c r="AG344" s="214">
        <v>0</v>
      </c>
      <c r="AH344" s="214">
        <v>0</v>
      </c>
      <c r="AI344" s="214">
        <v>0</v>
      </c>
      <c r="AJ344" s="191">
        <v>0</v>
      </c>
      <c r="AK344" s="191">
        <v>0</v>
      </c>
      <c r="AL344" s="191">
        <v>0</v>
      </c>
      <c r="AM344" s="215">
        <v>0</v>
      </c>
      <c r="AN344" s="215">
        <v>0</v>
      </c>
      <c r="AO344" s="215">
        <v>0</v>
      </c>
      <c r="AP344" s="193">
        <v>0</v>
      </c>
      <c r="AQ344" s="193">
        <v>0</v>
      </c>
      <c r="AR344" s="193">
        <v>0</v>
      </c>
      <c r="AS344" s="216">
        <v>0</v>
      </c>
      <c r="AT344" s="216">
        <v>0</v>
      </c>
      <c r="AU344" s="216">
        <v>0</v>
      </c>
      <c r="AV344" s="217">
        <v>0</v>
      </c>
      <c r="AW344" s="217">
        <v>0</v>
      </c>
      <c r="AX344" s="217">
        <v>0</v>
      </c>
      <c r="AY344" s="214">
        <v>0</v>
      </c>
      <c r="AZ344" s="214">
        <v>0</v>
      </c>
      <c r="BA344" s="214">
        <v>0</v>
      </c>
      <c r="BB344" s="218">
        <v>0</v>
      </c>
      <c r="BC344" s="218">
        <v>0</v>
      </c>
      <c r="BD344" s="218">
        <v>0</v>
      </c>
      <c r="BE344" s="214">
        <v>0</v>
      </c>
      <c r="BF344" s="214">
        <v>0</v>
      </c>
      <c r="BG344" s="214">
        <v>0</v>
      </c>
      <c r="BH344" s="191">
        <v>0</v>
      </c>
      <c r="BI344" s="191">
        <v>0</v>
      </c>
      <c r="BJ344" s="191">
        <v>0</v>
      </c>
      <c r="BK344" s="215">
        <v>0</v>
      </c>
      <c r="BL344" s="215">
        <v>0</v>
      </c>
      <c r="BM344" s="215">
        <v>0</v>
      </c>
      <c r="BN344" s="193">
        <v>0</v>
      </c>
      <c r="BO344" s="193">
        <v>0</v>
      </c>
      <c r="BP344" s="193">
        <v>0</v>
      </c>
      <c r="BQ344" s="219">
        <v>511406283.27600801</v>
      </c>
      <c r="BR344" s="219">
        <v>501060771.749933</v>
      </c>
      <c r="BS344" s="219">
        <v>10345511.526075006</v>
      </c>
      <c r="BT344" s="216">
        <v>0</v>
      </c>
      <c r="BU344" s="216">
        <v>0</v>
      </c>
      <c r="BV344" s="216">
        <v>0</v>
      </c>
      <c r="BW344" s="217">
        <v>0</v>
      </c>
      <c r="BX344" s="217">
        <v>0</v>
      </c>
      <c r="BY344" s="217">
        <v>0</v>
      </c>
      <c r="BZ344" s="214">
        <v>0</v>
      </c>
      <c r="CA344" s="214">
        <v>0</v>
      </c>
      <c r="CB344" s="214">
        <v>0</v>
      </c>
      <c r="CC344" s="214">
        <v>0</v>
      </c>
      <c r="CD344" s="214">
        <v>0</v>
      </c>
      <c r="CE344" s="214">
        <v>0</v>
      </c>
      <c r="CF344" s="214">
        <v>0</v>
      </c>
      <c r="CG344" s="214">
        <v>0</v>
      </c>
      <c r="CH344" s="214">
        <v>0</v>
      </c>
      <c r="CI344" s="219">
        <v>511406283.27600801</v>
      </c>
      <c r="CJ344" s="219">
        <v>501060771.749933</v>
      </c>
      <c r="CK344" s="219">
        <v>10345511.526075006</v>
      </c>
      <c r="CM344" s="221">
        <v>0</v>
      </c>
      <c r="CP344" s="219">
        <v>0</v>
      </c>
      <c r="CQ344" s="219">
        <v>0</v>
      </c>
      <c r="CR344" s="219">
        <v>0</v>
      </c>
      <c r="CT344" s="219">
        <v>511406283.27600801</v>
      </c>
      <c r="CU344" s="219">
        <v>501060771.749933</v>
      </c>
      <c r="CV344" s="219">
        <v>10345511.526075006</v>
      </c>
      <c r="CX344" s="221">
        <v>636094240.42999995</v>
      </c>
      <c r="CY344" s="33">
        <v>0</v>
      </c>
      <c r="CZ344" s="33">
        <v>0</v>
      </c>
      <c r="DA344" s="33">
        <v>0</v>
      </c>
      <c r="DB344" s="33">
        <v>0</v>
      </c>
      <c r="DC344" s="33">
        <v>0</v>
      </c>
      <c r="DD344" s="33">
        <v>0</v>
      </c>
      <c r="DE344" s="33">
        <v>0</v>
      </c>
    </row>
    <row r="345" spans="1:109" x14ac:dyDescent="0.35">
      <c r="A345">
        <v>2052</v>
      </c>
      <c r="B345" s="1">
        <v>55639</v>
      </c>
      <c r="C345" s="213">
        <v>0</v>
      </c>
      <c r="D345" s="214">
        <v>0</v>
      </c>
      <c r="E345" s="214">
        <v>0</v>
      </c>
      <c r="F345" s="191">
        <v>512757706.289608</v>
      </c>
      <c r="G345" s="191">
        <v>504059467.32501203</v>
      </c>
      <c r="H345" s="191">
        <v>8698238.9645959735</v>
      </c>
      <c r="I345" s="214">
        <v>0</v>
      </c>
      <c r="J345" s="214">
        <v>0</v>
      </c>
      <c r="K345" s="214">
        <v>0</v>
      </c>
      <c r="L345" s="215">
        <v>0</v>
      </c>
      <c r="M345" s="215">
        <v>0</v>
      </c>
      <c r="N345" s="215">
        <v>0</v>
      </c>
      <c r="O345" s="193">
        <v>0</v>
      </c>
      <c r="P345" s="193">
        <v>0</v>
      </c>
      <c r="Q345" s="193">
        <v>0</v>
      </c>
      <c r="R345" s="216">
        <v>0</v>
      </c>
      <c r="S345" s="216">
        <v>0</v>
      </c>
      <c r="T345" s="216">
        <v>0</v>
      </c>
      <c r="U345" s="217">
        <v>0</v>
      </c>
      <c r="V345" s="217">
        <v>0</v>
      </c>
      <c r="W345" s="217">
        <v>0</v>
      </c>
      <c r="X345" s="214">
        <v>0</v>
      </c>
      <c r="Y345" s="214">
        <v>0</v>
      </c>
      <c r="Z345" s="214">
        <v>0</v>
      </c>
      <c r="AA345" s="218">
        <v>0</v>
      </c>
      <c r="AB345" s="218">
        <v>0</v>
      </c>
      <c r="AC345" s="218">
        <v>0</v>
      </c>
      <c r="AD345" s="193">
        <v>0</v>
      </c>
      <c r="AE345" s="193">
        <v>0</v>
      </c>
      <c r="AF345" s="193">
        <v>0</v>
      </c>
      <c r="AG345" s="214">
        <v>0</v>
      </c>
      <c r="AH345" s="214">
        <v>0</v>
      </c>
      <c r="AI345" s="214">
        <v>0</v>
      </c>
      <c r="AJ345" s="191">
        <v>0</v>
      </c>
      <c r="AK345" s="191">
        <v>0</v>
      </c>
      <c r="AL345" s="191">
        <v>0</v>
      </c>
      <c r="AM345" s="215">
        <v>0</v>
      </c>
      <c r="AN345" s="215">
        <v>0</v>
      </c>
      <c r="AO345" s="215">
        <v>0</v>
      </c>
      <c r="AP345" s="193">
        <v>0</v>
      </c>
      <c r="AQ345" s="193">
        <v>0</v>
      </c>
      <c r="AR345" s="193">
        <v>0</v>
      </c>
      <c r="AS345" s="216">
        <v>0</v>
      </c>
      <c r="AT345" s="216">
        <v>0</v>
      </c>
      <c r="AU345" s="216">
        <v>0</v>
      </c>
      <c r="AV345" s="217">
        <v>0</v>
      </c>
      <c r="AW345" s="217">
        <v>0</v>
      </c>
      <c r="AX345" s="217">
        <v>0</v>
      </c>
      <c r="AY345" s="214">
        <v>0</v>
      </c>
      <c r="AZ345" s="214">
        <v>0</v>
      </c>
      <c r="BA345" s="214">
        <v>0</v>
      </c>
      <c r="BB345" s="218">
        <v>0</v>
      </c>
      <c r="BC345" s="218">
        <v>0</v>
      </c>
      <c r="BD345" s="218">
        <v>0</v>
      </c>
      <c r="BE345" s="214">
        <v>0</v>
      </c>
      <c r="BF345" s="214">
        <v>0</v>
      </c>
      <c r="BG345" s="214">
        <v>0</v>
      </c>
      <c r="BH345" s="191">
        <v>0</v>
      </c>
      <c r="BI345" s="191">
        <v>0</v>
      </c>
      <c r="BJ345" s="191">
        <v>0</v>
      </c>
      <c r="BK345" s="215">
        <v>0</v>
      </c>
      <c r="BL345" s="215">
        <v>0</v>
      </c>
      <c r="BM345" s="215">
        <v>0</v>
      </c>
      <c r="BN345" s="193">
        <v>0</v>
      </c>
      <c r="BO345" s="193">
        <v>0</v>
      </c>
      <c r="BP345" s="193">
        <v>0</v>
      </c>
      <c r="BQ345" s="219">
        <v>512757706.289608</v>
      </c>
      <c r="BR345" s="219">
        <v>504059467.32501203</v>
      </c>
      <c r="BS345" s="219">
        <v>8698238.9645959735</v>
      </c>
      <c r="BT345" s="216">
        <v>0</v>
      </c>
      <c r="BU345" s="216">
        <v>0</v>
      </c>
      <c r="BV345" s="216">
        <v>0</v>
      </c>
      <c r="BW345" s="217">
        <v>0</v>
      </c>
      <c r="BX345" s="217">
        <v>0</v>
      </c>
      <c r="BY345" s="217">
        <v>0</v>
      </c>
      <c r="BZ345" s="214">
        <v>0</v>
      </c>
      <c r="CA345" s="214">
        <v>0</v>
      </c>
      <c r="CB345" s="214">
        <v>0</v>
      </c>
      <c r="CC345" s="214">
        <v>0</v>
      </c>
      <c r="CD345" s="214">
        <v>0</v>
      </c>
      <c r="CE345" s="214">
        <v>0</v>
      </c>
      <c r="CF345" s="214">
        <v>0</v>
      </c>
      <c r="CG345" s="214">
        <v>0</v>
      </c>
      <c r="CH345" s="214">
        <v>0</v>
      </c>
      <c r="CI345" s="219">
        <v>512757706.289608</v>
      </c>
      <c r="CJ345" s="219">
        <v>504059467.32501203</v>
      </c>
      <c r="CK345" s="219">
        <v>8698238.9645959735</v>
      </c>
      <c r="CM345" s="221">
        <v>0</v>
      </c>
      <c r="CP345" s="219">
        <v>0</v>
      </c>
      <c r="CQ345" s="219">
        <v>0</v>
      </c>
      <c r="CR345" s="219">
        <v>0</v>
      </c>
      <c r="CT345" s="219">
        <v>512757706.289608</v>
      </c>
      <c r="CU345" s="219">
        <v>504059467.32501203</v>
      </c>
      <c r="CV345" s="219">
        <v>8698238.9645959735</v>
      </c>
      <c r="CX345" s="221">
        <v>636869841.21000004</v>
      </c>
      <c r="CY345" s="33">
        <v>0</v>
      </c>
      <c r="CZ345" s="33">
        <v>0</v>
      </c>
      <c r="DA345" s="33">
        <v>0</v>
      </c>
      <c r="DB345" s="33">
        <v>0</v>
      </c>
      <c r="DC345" s="33">
        <v>0</v>
      </c>
      <c r="DD345" s="33">
        <v>0</v>
      </c>
      <c r="DE345" s="33">
        <v>0</v>
      </c>
    </row>
    <row r="346" spans="1:109" x14ac:dyDescent="0.35">
      <c r="A346">
        <v>2052</v>
      </c>
      <c r="B346" s="1">
        <v>55670</v>
      </c>
      <c r="C346" s="213">
        <v>0</v>
      </c>
      <c r="D346" s="214">
        <v>0</v>
      </c>
      <c r="E346" s="214">
        <v>0</v>
      </c>
      <c r="F346" s="191">
        <v>513995183.88060802</v>
      </c>
      <c r="G346" s="191">
        <v>506958280.91851997</v>
      </c>
      <c r="H346" s="191">
        <v>7036902.9620880485</v>
      </c>
      <c r="I346" s="214">
        <v>0</v>
      </c>
      <c r="J346" s="214">
        <v>0</v>
      </c>
      <c r="K346" s="214">
        <v>0</v>
      </c>
      <c r="L346" s="215">
        <v>0</v>
      </c>
      <c r="M346" s="215">
        <v>0</v>
      </c>
      <c r="N346" s="215">
        <v>0</v>
      </c>
      <c r="O346" s="193">
        <v>0</v>
      </c>
      <c r="P346" s="193">
        <v>0</v>
      </c>
      <c r="Q346" s="193">
        <v>0</v>
      </c>
      <c r="R346" s="216">
        <v>0</v>
      </c>
      <c r="S346" s="216">
        <v>0</v>
      </c>
      <c r="T346" s="216">
        <v>0</v>
      </c>
      <c r="U346" s="217">
        <v>0</v>
      </c>
      <c r="V346" s="217">
        <v>0</v>
      </c>
      <c r="W346" s="217">
        <v>0</v>
      </c>
      <c r="X346" s="214">
        <v>0</v>
      </c>
      <c r="Y346" s="214">
        <v>0</v>
      </c>
      <c r="Z346" s="214">
        <v>0</v>
      </c>
      <c r="AA346" s="218">
        <v>0</v>
      </c>
      <c r="AB346" s="218">
        <v>0</v>
      </c>
      <c r="AC346" s="218">
        <v>0</v>
      </c>
      <c r="AD346" s="193">
        <v>0</v>
      </c>
      <c r="AE346" s="193">
        <v>0</v>
      </c>
      <c r="AF346" s="193">
        <v>0</v>
      </c>
      <c r="AG346" s="214">
        <v>0</v>
      </c>
      <c r="AH346" s="214">
        <v>0</v>
      </c>
      <c r="AI346" s="214">
        <v>0</v>
      </c>
      <c r="AJ346" s="191">
        <v>0</v>
      </c>
      <c r="AK346" s="191">
        <v>0</v>
      </c>
      <c r="AL346" s="191">
        <v>0</v>
      </c>
      <c r="AM346" s="215">
        <v>0</v>
      </c>
      <c r="AN346" s="215">
        <v>0</v>
      </c>
      <c r="AO346" s="215">
        <v>0</v>
      </c>
      <c r="AP346" s="193">
        <v>0</v>
      </c>
      <c r="AQ346" s="193">
        <v>0</v>
      </c>
      <c r="AR346" s="193">
        <v>0</v>
      </c>
      <c r="AS346" s="216">
        <v>0</v>
      </c>
      <c r="AT346" s="216">
        <v>0</v>
      </c>
      <c r="AU346" s="216">
        <v>0</v>
      </c>
      <c r="AV346" s="217">
        <v>0</v>
      </c>
      <c r="AW346" s="217">
        <v>0</v>
      </c>
      <c r="AX346" s="217">
        <v>0</v>
      </c>
      <c r="AY346" s="214">
        <v>0</v>
      </c>
      <c r="AZ346" s="214">
        <v>0</v>
      </c>
      <c r="BA346" s="214">
        <v>0</v>
      </c>
      <c r="BB346" s="218">
        <v>0</v>
      </c>
      <c r="BC346" s="218">
        <v>0</v>
      </c>
      <c r="BD346" s="218">
        <v>0</v>
      </c>
      <c r="BE346" s="214">
        <v>0</v>
      </c>
      <c r="BF346" s="214">
        <v>0</v>
      </c>
      <c r="BG346" s="214">
        <v>0</v>
      </c>
      <c r="BH346" s="191">
        <v>0</v>
      </c>
      <c r="BI346" s="191">
        <v>0</v>
      </c>
      <c r="BJ346" s="191">
        <v>0</v>
      </c>
      <c r="BK346" s="215">
        <v>0</v>
      </c>
      <c r="BL346" s="215">
        <v>0</v>
      </c>
      <c r="BM346" s="215">
        <v>0</v>
      </c>
      <c r="BN346" s="193">
        <v>0</v>
      </c>
      <c r="BO346" s="193">
        <v>0</v>
      </c>
      <c r="BP346" s="193">
        <v>0</v>
      </c>
      <c r="BQ346" s="219">
        <v>513995183.88060802</v>
      </c>
      <c r="BR346" s="219">
        <v>506958280.91851997</v>
      </c>
      <c r="BS346" s="219">
        <v>7036902.9620880485</v>
      </c>
      <c r="BT346" s="216">
        <v>0</v>
      </c>
      <c r="BU346" s="216">
        <v>0</v>
      </c>
      <c r="BV346" s="216">
        <v>0</v>
      </c>
      <c r="BW346" s="217">
        <v>0</v>
      </c>
      <c r="BX346" s="217">
        <v>0</v>
      </c>
      <c r="BY346" s="217">
        <v>0</v>
      </c>
      <c r="BZ346" s="214">
        <v>0</v>
      </c>
      <c r="CA346" s="214">
        <v>0</v>
      </c>
      <c r="CB346" s="214">
        <v>0</v>
      </c>
      <c r="CC346" s="214">
        <v>0</v>
      </c>
      <c r="CD346" s="214">
        <v>0</v>
      </c>
      <c r="CE346" s="214">
        <v>0</v>
      </c>
      <c r="CF346" s="214">
        <v>0</v>
      </c>
      <c r="CG346" s="214">
        <v>0</v>
      </c>
      <c r="CH346" s="214">
        <v>0</v>
      </c>
      <c r="CI346" s="219">
        <v>513995183.88060802</v>
      </c>
      <c r="CJ346" s="219">
        <v>506958280.91851997</v>
      </c>
      <c r="CK346" s="219">
        <v>7036902.9620880485</v>
      </c>
      <c r="CM346" s="221">
        <v>0</v>
      </c>
      <c r="CP346" s="219">
        <v>0</v>
      </c>
      <c r="CQ346" s="219">
        <v>0</v>
      </c>
      <c r="CR346" s="219">
        <v>0</v>
      </c>
      <c r="CT346" s="219">
        <v>513995183.88060802</v>
      </c>
      <c r="CU346" s="219">
        <v>506958280.91851997</v>
      </c>
      <c r="CV346" s="219">
        <v>7036902.9620880485</v>
      </c>
      <c r="CX346" s="221">
        <v>637646387.70000005</v>
      </c>
      <c r="CY346" s="33">
        <v>0</v>
      </c>
      <c r="CZ346" s="33">
        <v>0</v>
      </c>
      <c r="DA346" s="33">
        <v>0</v>
      </c>
      <c r="DB346" s="33">
        <v>0</v>
      </c>
      <c r="DC346" s="33">
        <v>0</v>
      </c>
      <c r="DD346" s="33">
        <v>0</v>
      </c>
      <c r="DE346" s="33">
        <v>0</v>
      </c>
    </row>
    <row r="347" spans="1:109" x14ac:dyDescent="0.35">
      <c r="A347">
        <v>2052</v>
      </c>
      <c r="B347" s="1">
        <v>55700</v>
      </c>
      <c r="C347" s="213">
        <v>0</v>
      </c>
      <c r="D347" s="214">
        <v>0</v>
      </c>
      <c r="E347" s="214">
        <v>0</v>
      </c>
      <c r="F347" s="191">
        <v>515301132.62402397</v>
      </c>
      <c r="G347" s="191">
        <v>509939329.75964302</v>
      </c>
      <c r="H347" s="191">
        <v>5361802.8643809557</v>
      </c>
      <c r="I347" s="214">
        <v>0</v>
      </c>
      <c r="J347" s="214">
        <v>0</v>
      </c>
      <c r="K347" s="214">
        <v>0</v>
      </c>
      <c r="L347" s="215">
        <v>0</v>
      </c>
      <c r="M347" s="215">
        <v>0</v>
      </c>
      <c r="N347" s="215">
        <v>0</v>
      </c>
      <c r="O347" s="193">
        <v>0</v>
      </c>
      <c r="P347" s="193">
        <v>0</v>
      </c>
      <c r="Q347" s="193">
        <v>0</v>
      </c>
      <c r="R347" s="216">
        <v>0</v>
      </c>
      <c r="S347" s="216">
        <v>0</v>
      </c>
      <c r="T347" s="216">
        <v>0</v>
      </c>
      <c r="U347" s="217">
        <v>0</v>
      </c>
      <c r="V347" s="217">
        <v>0</v>
      </c>
      <c r="W347" s="217">
        <v>0</v>
      </c>
      <c r="X347" s="214">
        <v>0</v>
      </c>
      <c r="Y347" s="214">
        <v>0</v>
      </c>
      <c r="Z347" s="214">
        <v>0</v>
      </c>
      <c r="AA347" s="218">
        <v>0</v>
      </c>
      <c r="AB347" s="218">
        <v>0</v>
      </c>
      <c r="AC347" s="218">
        <v>0</v>
      </c>
      <c r="AD347" s="193">
        <v>0</v>
      </c>
      <c r="AE347" s="193">
        <v>0</v>
      </c>
      <c r="AF347" s="193">
        <v>0</v>
      </c>
      <c r="AG347" s="214">
        <v>0</v>
      </c>
      <c r="AH347" s="214">
        <v>0</v>
      </c>
      <c r="AI347" s="214">
        <v>0</v>
      </c>
      <c r="AJ347" s="191">
        <v>0</v>
      </c>
      <c r="AK347" s="191">
        <v>0</v>
      </c>
      <c r="AL347" s="191">
        <v>0</v>
      </c>
      <c r="AM347" s="215">
        <v>0</v>
      </c>
      <c r="AN347" s="215">
        <v>0</v>
      </c>
      <c r="AO347" s="215">
        <v>0</v>
      </c>
      <c r="AP347" s="193">
        <v>0</v>
      </c>
      <c r="AQ347" s="193">
        <v>0</v>
      </c>
      <c r="AR347" s="193">
        <v>0</v>
      </c>
      <c r="AS347" s="216">
        <v>0</v>
      </c>
      <c r="AT347" s="216">
        <v>0</v>
      </c>
      <c r="AU347" s="216">
        <v>0</v>
      </c>
      <c r="AV347" s="217">
        <v>0</v>
      </c>
      <c r="AW347" s="217">
        <v>0</v>
      </c>
      <c r="AX347" s="217">
        <v>0</v>
      </c>
      <c r="AY347" s="214">
        <v>0</v>
      </c>
      <c r="AZ347" s="214">
        <v>0</v>
      </c>
      <c r="BA347" s="214">
        <v>0</v>
      </c>
      <c r="BB347" s="218">
        <v>0</v>
      </c>
      <c r="BC347" s="218">
        <v>0</v>
      </c>
      <c r="BD347" s="218">
        <v>0</v>
      </c>
      <c r="BE347" s="214">
        <v>0</v>
      </c>
      <c r="BF347" s="214">
        <v>0</v>
      </c>
      <c r="BG347" s="214">
        <v>0</v>
      </c>
      <c r="BH347" s="191">
        <v>0</v>
      </c>
      <c r="BI347" s="191">
        <v>0</v>
      </c>
      <c r="BJ347" s="191">
        <v>0</v>
      </c>
      <c r="BK347" s="215">
        <v>0</v>
      </c>
      <c r="BL347" s="215">
        <v>0</v>
      </c>
      <c r="BM347" s="215">
        <v>0</v>
      </c>
      <c r="BN347" s="193">
        <v>0</v>
      </c>
      <c r="BO347" s="193">
        <v>0</v>
      </c>
      <c r="BP347" s="193">
        <v>0</v>
      </c>
      <c r="BQ347" s="219">
        <v>515301132.62402397</v>
      </c>
      <c r="BR347" s="219">
        <v>509939329.75964302</v>
      </c>
      <c r="BS347" s="219">
        <v>5361802.8643809557</v>
      </c>
      <c r="BT347" s="216">
        <v>0</v>
      </c>
      <c r="BU347" s="216">
        <v>0</v>
      </c>
      <c r="BV347" s="216">
        <v>0</v>
      </c>
      <c r="BW347" s="217">
        <v>0</v>
      </c>
      <c r="BX347" s="217">
        <v>0</v>
      </c>
      <c r="BY347" s="217">
        <v>0</v>
      </c>
      <c r="BZ347" s="214">
        <v>0</v>
      </c>
      <c r="CA347" s="214">
        <v>0</v>
      </c>
      <c r="CB347" s="214">
        <v>0</v>
      </c>
      <c r="CC347" s="214">
        <v>56803087.248876601</v>
      </c>
      <c r="CD347" s="214">
        <v>42613488.160584599</v>
      </c>
      <c r="CE347" s="214">
        <v>14189599.088292003</v>
      </c>
      <c r="CF347" s="214">
        <v>0</v>
      </c>
      <c r="CG347" s="214">
        <v>0</v>
      </c>
      <c r="CH347" s="214">
        <v>0</v>
      </c>
      <c r="CI347" s="219">
        <v>572104219.87290061</v>
      </c>
      <c r="CJ347" s="219">
        <v>552552817.92022765</v>
      </c>
      <c r="CK347" s="219">
        <v>19551401.952672958</v>
      </c>
      <c r="CM347" s="221">
        <v>0</v>
      </c>
      <c r="CP347" s="219">
        <v>0</v>
      </c>
      <c r="CQ347" s="219">
        <v>0</v>
      </c>
      <c r="CR347" s="219">
        <v>0</v>
      </c>
      <c r="CT347" s="219">
        <v>515301132.62402397</v>
      </c>
      <c r="CU347" s="219">
        <v>509939329.75964302</v>
      </c>
      <c r="CV347" s="219">
        <v>5361802.8643809557</v>
      </c>
      <c r="CX347" s="221">
        <v>638423881.04999995</v>
      </c>
      <c r="CY347" s="33">
        <v>0</v>
      </c>
      <c r="CZ347" s="33">
        <v>0</v>
      </c>
      <c r="DA347" s="33">
        <v>0</v>
      </c>
      <c r="DB347" s="33">
        <v>0</v>
      </c>
      <c r="DC347" s="33">
        <v>0</v>
      </c>
      <c r="DD347" s="33">
        <v>0</v>
      </c>
      <c r="DE347" s="33">
        <v>0</v>
      </c>
    </row>
    <row r="348" spans="1:109" x14ac:dyDescent="0.35">
      <c r="A348">
        <v>2052</v>
      </c>
      <c r="B348" s="1">
        <v>55731</v>
      </c>
      <c r="C348" s="213">
        <v>0</v>
      </c>
      <c r="D348" s="214">
        <v>0</v>
      </c>
      <c r="E348" s="214">
        <v>0</v>
      </c>
      <c r="F348" s="191">
        <v>516544778.22994298</v>
      </c>
      <c r="G348" s="191">
        <v>512872148.02475899</v>
      </c>
      <c r="H348" s="191">
        <v>3672630.2051839828</v>
      </c>
      <c r="I348" s="214">
        <v>0</v>
      </c>
      <c r="J348" s="214">
        <v>0</v>
      </c>
      <c r="K348" s="214">
        <v>0</v>
      </c>
      <c r="L348" s="215">
        <v>0</v>
      </c>
      <c r="M348" s="215">
        <v>0</v>
      </c>
      <c r="N348" s="215">
        <v>0</v>
      </c>
      <c r="O348" s="193">
        <v>0</v>
      </c>
      <c r="P348" s="193">
        <v>0</v>
      </c>
      <c r="Q348" s="193">
        <v>0</v>
      </c>
      <c r="R348" s="216">
        <v>0</v>
      </c>
      <c r="S348" s="216">
        <v>0</v>
      </c>
      <c r="T348" s="216">
        <v>0</v>
      </c>
      <c r="U348" s="217">
        <v>0</v>
      </c>
      <c r="V348" s="217">
        <v>0</v>
      </c>
      <c r="W348" s="217">
        <v>0</v>
      </c>
      <c r="X348" s="214">
        <v>0</v>
      </c>
      <c r="Y348" s="214">
        <v>0</v>
      </c>
      <c r="Z348" s="214">
        <v>0</v>
      </c>
      <c r="AA348" s="218">
        <v>0</v>
      </c>
      <c r="AB348" s="218">
        <v>0</v>
      </c>
      <c r="AC348" s="218">
        <v>0</v>
      </c>
      <c r="AD348" s="193">
        <v>0</v>
      </c>
      <c r="AE348" s="193">
        <v>0</v>
      </c>
      <c r="AF348" s="193">
        <v>0</v>
      </c>
      <c r="AG348" s="214">
        <v>0</v>
      </c>
      <c r="AH348" s="214">
        <v>0</v>
      </c>
      <c r="AI348" s="214">
        <v>0</v>
      </c>
      <c r="AJ348" s="191">
        <v>0</v>
      </c>
      <c r="AK348" s="191">
        <v>0</v>
      </c>
      <c r="AL348" s="191">
        <v>0</v>
      </c>
      <c r="AM348" s="215">
        <v>0</v>
      </c>
      <c r="AN348" s="215">
        <v>0</v>
      </c>
      <c r="AO348" s="215">
        <v>0</v>
      </c>
      <c r="AP348" s="193">
        <v>0</v>
      </c>
      <c r="AQ348" s="193">
        <v>0</v>
      </c>
      <c r="AR348" s="193">
        <v>0</v>
      </c>
      <c r="AS348" s="216">
        <v>0</v>
      </c>
      <c r="AT348" s="216">
        <v>0</v>
      </c>
      <c r="AU348" s="216">
        <v>0</v>
      </c>
      <c r="AV348" s="217">
        <v>0</v>
      </c>
      <c r="AW348" s="217">
        <v>0</v>
      </c>
      <c r="AX348" s="217">
        <v>0</v>
      </c>
      <c r="AY348" s="214">
        <v>0</v>
      </c>
      <c r="AZ348" s="214">
        <v>0</v>
      </c>
      <c r="BA348" s="214">
        <v>0</v>
      </c>
      <c r="BB348" s="218">
        <v>0</v>
      </c>
      <c r="BC348" s="218">
        <v>0</v>
      </c>
      <c r="BD348" s="218">
        <v>0</v>
      </c>
      <c r="BE348" s="214">
        <v>0</v>
      </c>
      <c r="BF348" s="214">
        <v>0</v>
      </c>
      <c r="BG348" s="214">
        <v>0</v>
      </c>
      <c r="BH348" s="191">
        <v>0</v>
      </c>
      <c r="BI348" s="191">
        <v>0</v>
      </c>
      <c r="BJ348" s="191">
        <v>0</v>
      </c>
      <c r="BK348" s="215">
        <v>0</v>
      </c>
      <c r="BL348" s="215">
        <v>0</v>
      </c>
      <c r="BM348" s="215">
        <v>0</v>
      </c>
      <c r="BN348" s="193">
        <v>0</v>
      </c>
      <c r="BO348" s="193">
        <v>0</v>
      </c>
      <c r="BP348" s="193">
        <v>0</v>
      </c>
      <c r="BQ348" s="219">
        <v>516544778.22994298</v>
      </c>
      <c r="BR348" s="219">
        <v>512872148.02475899</v>
      </c>
      <c r="BS348" s="219">
        <v>3672630.2051839828</v>
      </c>
      <c r="BT348" s="216">
        <v>0</v>
      </c>
      <c r="BU348" s="216">
        <v>0</v>
      </c>
      <c r="BV348" s="216">
        <v>0</v>
      </c>
      <c r="BW348" s="217">
        <v>0</v>
      </c>
      <c r="BX348" s="217">
        <v>0</v>
      </c>
      <c r="BY348" s="217">
        <v>0</v>
      </c>
      <c r="BZ348" s="214">
        <v>0</v>
      </c>
      <c r="CA348" s="214">
        <v>0</v>
      </c>
      <c r="CB348" s="214">
        <v>0</v>
      </c>
      <c r="CC348" s="214">
        <v>0</v>
      </c>
      <c r="CD348" s="214">
        <v>0</v>
      </c>
      <c r="CE348" s="214">
        <v>0</v>
      </c>
      <c r="CF348" s="214">
        <v>0</v>
      </c>
      <c r="CG348" s="214">
        <v>0</v>
      </c>
      <c r="CH348" s="214">
        <v>0</v>
      </c>
      <c r="CI348" s="219">
        <v>516544778.22994298</v>
      </c>
      <c r="CJ348" s="219">
        <v>512872148.02475899</v>
      </c>
      <c r="CK348" s="219">
        <v>3672630.2051839828</v>
      </c>
      <c r="CM348" s="221">
        <v>0</v>
      </c>
      <c r="CP348" s="219">
        <v>0</v>
      </c>
      <c r="CQ348" s="219">
        <v>0</v>
      </c>
      <c r="CR348" s="219">
        <v>0</v>
      </c>
      <c r="CT348" s="219">
        <v>516544778.22994298</v>
      </c>
      <c r="CU348" s="219">
        <v>512872148.02475899</v>
      </c>
      <c r="CV348" s="219">
        <v>3672630.2051839828</v>
      </c>
      <c r="CX348" s="221">
        <v>596588834.25</v>
      </c>
      <c r="CY348" s="33">
        <v>0</v>
      </c>
      <c r="CZ348" s="33">
        <v>0</v>
      </c>
      <c r="DA348" s="33">
        <v>0</v>
      </c>
      <c r="DB348" s="33">
        <v>0</v>
      </c>
      <c r="DC348" s="33">
        <v>0</v>
      </c>
      <c r="DD348" s="33">
        <v>0</v>
      </c>
      <c r="DE348" s="33">
        <v>0</v>
      </c>
    </row>
    <row r="349" spans="1:109" x14ac:dyDescent="0.35">
      <c r="A349">
        <v>2052</v>
      </c>
      <c r="B349" s="1">
        <v>55762</v>
      </c>
      <c r="C349" s="213">
        <v>0</v>
      </c>
      <c r="D349" s="214">
        <v>0</v>
      </c>
      <c r="E349" s="214">
        <v>0</v>
      </c>
      <c r="F349" s="191">
        <v>517875755.25886399</v>
      </c>
      <c r="G349" s="191">
        <v>515906243.53862399</v>
      </c>
      <c r="H349" s="191">
        <v>1969511.7202399969</v>
      </c>
      <c r="I349" s="214">
        <v>0</v>
      </c>
      <c r="J349" s="214">
        <v>0</v>
      </c>
      <c r="K349" s="214">
        <v>0</v>
      </c>
      <c r="L349" s="215">
        <v>0</v>
      </c>
      <c r="M349" s="215">
        <v>0</v>
      </c>
      <c r="N349" s="215">
        <v>0</v>
      </c>
      <c r="O349" s="193">
        <v>0</v>
      </c>
      <c r="P349" s="193">
        <v>0</v>
      </c>
      <c r="Q349" s="193">
        <v>0</v>
      </c>
      <c r="R349" s="216">
        <v>0</v>
      </c>
      <c r="S349" s="216">
        <v>0</v>
      </c>
      <c r="T349" s="216">
        <v>0</v>
      </c>
      <c r="U349" s="217">
        <v>0</v>
      </c>
      <c r="V349" s="217">
        <v>0</v>
      </c>
      <c r="W349" s="217">
        <v>0</v>
      </c>
      <c r="X349" s="214">
        <v>0</v>
      </c>
      <c r="Y349" s="214">
        <v>0</v>
      </c>
      <c r="Z349" s="214">
        <v>0</v>
      </c>
      <c r="AA349" s="218">
        <v>0</v>
      </c>
      <c r="AB349" s="218">
        <v>0</v>
      </c>
      <c r="AC349" s="218">
        <v>0</v>
      </c>
      <c r="AD349" s="193">
        <v>0</v>
      </c>
      <c r="AE349" s="193">
        <v>0</v>
      </c>
      <c r="AF349" s="193">
        <v>0</v>
      </c>
      <c r="AG349" s="214">
        <v>0</v>
      </c>
      <c r="AH349" s="214">
        <v>0</v>
      </c>
      <c r="AI349" s="214">
        <v>0</v>
      </c>
      <c r="AJ349" s="191">
        <v>0</v>
      </c>
      <c r="AK349" s="191">
        <v>0</v>
      </c>
      <c r="AL349" s="191">
        <v>0</v>
      </c>
      <c r="AM349" s="215">
        <v>0</v>
      </c>
      <c r="AN349" s="215">
        <v>0</v>
      </c>
      <c r="AO349" s="215">
        <v>0</v>
      </c>
      <c r="AP349" s="193">
        <v>0</v>
      </c>
      <c r="AQ349" s="193">
        <v>0</v>
      </c>
      <c r="AR349" s="193">
        <v>0</v>
      </c>
      <c r="AS349" s="216">
        <v>0</v>
      </c>
      <c r="AT349" s="216">
        <v>0</v>
      </c>
      <c r="AU349" s="216">
        <v>0</v>
      </c>
      <c r="AV349" s="217">
        <v>0</v>
      </c>
      <c r="AW349" s="217">
        <v>0</v>
      </c>
      <c r="AX349" s="217">
        <v>0</v>
      </c>
      <c r="AY349" s="214">
        <v>0</v>
      </c>
      <c r="AZ349" s="214">
        <v>0</v>
      </c>
      <c r="BA349" s="214">
        <v>0</v>
      </c>
      <c r="BB349" s="218">
        <v>0</v>
      </c>
      <c r="BC349" s="218">
        <v>0</v>
      </c>
      <c r="BD349" s="218">
        <v>0</v>
      </c>
      <c r="BE349" s="214">
        <v>0</v>
      </c>
      <c r="BF349" s="214">
        <v>0</v>
      </c>
      <c r="BG349" s="214">
        <v>0</v>
      </c>
      <c r="BH349" s="191">
        <v>0</v>
      </c>
      <c r="BI349" s="191">
        <v>0</v>
      </c>
      <c r="BJ349" s="191">
        <v>0</v>
      </c>
      <c r="BK349" s="215">
        <v>0</v>
      </c>
      <c r="BL349" s="215">
        <v>0</v>
      </c>
      <c r="BM349" s="215">
        <v>0</v>
      </c>
      <c r="BN349" s="193">
        <v>0</v>
      </c>
      <c r="BO349" s="193">
        <v>0</v>
      </c>
      <c r="BP349" s="193">
        <v>0</v>
      </c>
      <c r="BQ349" s="219">
        <v>517875755.25886399</v>
      </c>
      <c r="BR349" s="219">
        <v>515906243.53862399</v>
      </c>
      <c r="BS349" s="219">
        <v>1969511.7202399969</v>
      </c>
      <c r="BT349" s="216">
        <v>0</v>
      </c>
      <c r="BU349" s="216">
        <v>0</v>
      </c>
      <c r="BV349" s="216">
        <v>0</v>
      </c>
      <c r="BW349" s="217">
        <v>0</v>
      </c>
      <c r="BX349" s="217">
        <v>0</v>
      </c>
      <c r="BY349" s="217">
        <v>0</v>
      </c>
      <c r="BZ349" s="214">
        <v>0</v>
      </c>
      <c r="CA349" s="214">
        <v>0</v>
      </c>
      <c r="CB349" s="214">
        <v>0</v>
      </c>
      <c r="CC349" s="214">
        <v>0</v>
      </c>
      <c r="CD349" s="214">
        <v>0</v>
      </c>
      <c r="CE349" s="214">
        <v>0</v>
      </c>
      <c r="CF349" s="214">
        <v>0</v>
      </c>
      <c r="CG349" s="214">
        <v>0</v>
      </c>
      <c r="CH349" s="214">
        <v>0</v>
      </c>
      <c r="CI349" s="219">
        <v>517875755.25886399</v>
      </c>
      <c r="CJ349" s="219">
        <v>515906243.53862399</v>
      </c>
      <c r="CK349" s="219">
        <v>1969511.7202399969</v>
      </c>
      <c r="CM349" s="221">
        <v>0</v>
      </c>
      <c r="CP349" s="219">
        <v>0</v>
      </c>
      <c r="CQ349" s="219">
        <v>0</v>
      </c>
      <c r="CR349" s="219">
        <v>0</v>
      </c>
      <c r="CT349" s="219">
        <v>517875755.25886399</v>
      </c>
      <c r="CU349" s="219">
        <v>515906243.53862399</v>
      </c>
      <c r="CV349" s="219">
        <v>1969511.7202399969</v>
      </c>
      <c r="CX349" s="221">
        <v>597316265.39999998</v>
      </c>
      <c r="CY349" s="33">
        <v>0</v>
      </c>
      <c r="CZ349" s="33">
        <v>0</v>
      </c>
      <c r="DA349" s="33">
        <v>0</v>
      </c>
      <c r="DB349" s="33">
        <v>0</v>
      </c>
      <c r="DC349" s="33">
        <v>0</v>
      </c>
      <c r="DD349" s="33">
        <v>0</v>
      </c>
      <c r="DE349" s="33">
        <v>0</v>
      </c>
    </row>
    <row r="350" spans="1:109" x14ac:dyDescent="0.35">
      <c r="A350">
        <v>2052</v>
      </c>
      <c r="B350" s="1">
        <v>55792</v>
      </c>
      <c r="C350" s="213">
        <v>0</v>
      </c>
      <c r="D350" s="214">
        <v>0</v>
      </c>
      <c r="E350" s="214">
        <v>0</v>
      </c>
      <c r="F350" s="191">
        <v>0</v>
      </c>
      <c r="G350" s="191">
        <v>0</v>
      </c>
      <c r="H350" s="191">
        <v>0</v>
      </c>
      <c r="I350" s="214">
        <v>0</v>
      </c>
      <c r="J350" s="214">
        <v>0</v>
      </c>
      <c r="K350" s="214">
        <v>0</v>
      </c>
      <c r="L350" s="215">
        <v>0</v>
      </c>
      <c r="M350" s="215">
        <v>0</v>
      </c>
      <c r="N350" s="215">
        <v>0</v>
      </c>
      <c r="O350" s="193">
        <v>0</v>
      </c>
      <c r="P350" s="193">
        <v>0</v>
      </c>
      <c r="Q350" s="193">
        <v>0</v>
      </c>
      <c r="R350" s="216">
        <v>0</v>
      </c>
      <c r="S350" s="216">
        <v>0</v>
      </c>
      <c r="T350" s="216">
        <v>0</v>
      </c>
      <c r="U350" s="217">
        <v>0</v>
      </c>
      <c r="V350" s="217">
        <v>0</v>
      </c>
      <c r="W350" s="217">
        <v>0</v>
      </c>
      <c r="X350" s="214">
        <v>0</v>
      </c>
      <c r="Y350" s="214">
        <v>0</v>
      </c>
      <c r="Z350" s="214">
        <v>0</v>
      </c>
      <c r="AA350" s="218">
        <v>0</v>
      </c>
      <c r="AB350" s="218">
        <v>0</v>
      </c>
      <c r="AC350" s="218">
        <v>0</v>
      </c>
      <c r="AD350" s="193">
        <v>0</v>
      </c>
      <c r="AE350" s="193">
        <v>0</v>
      </c>
      <c r="AF350" s="193">
        <v>0</v>
      </c>
      <c r="AG350" s="214">
        <v>0</v>
      </c>
      <c r="AH350" s="214">
        <v>0</v>
      </c>
      <c r="AI350" s="214">
        <v>0</v>
      </c>
      <c r="AJ350" s="191">
        <v>0</v>
      </c>
      <c r="AK350" s="191">
        <v>0</v>
      </c>
      <c r="AL350" s="191">
        <v>0</v>
      </c>
      <c r="AM350" s="215">
        <v>0</v>
      </c>
      <c r="AN350" s="215">
        <v>0</v>
      </c>
      <c r="AO350" s="215">
        <v>0</v>
      </c>
      <c r="AP350" s="193">
        <v>0</v>
      </c>
      <c r="AQ350" s="193">
        <v>0</v>
      </c>
      <c r="AR350" s="193">
        <v>0</v>
      </c>
      <c r="AS350" s="216">
        <v>0</v>
      </c>
      <c r="AT350" s="216">
        <v>0</v>
      </c>
      <c r="AU350" s="216">
        <v>0</v>
      </c>
      <c r="AV350" s="217">
        <v>0</v>
      </c>
      <c r="AW350" s="217">
        <v>0</v>
      </c>
      <c r="AX350" s="217">
        <v>0</v>
      </c>
      <c r="AY350" s="214">
        <v>0</v>
      </c>
      <c r="AZ350" s="214">
        <v>0</v>
      </c>
      <c r="BA350" s="214">
        <v>0</v>
      </c>
      <c r="BB350" s="218">
        <v>0</v>
      </c>
      <c r="BC350" s="218">
        <v>0</v>
      </c>
      <c r="BD350" s="218">
        <v>0</v>
      </c>
      <c r="BE350" s="214">
        <v>0</v>
      </c>
      <c r="BF350" s="214">
        <v>0</v>
      </c>
      <c r="BG350" s="214">
        <v>0</v>
      </c>
      <c r="BH350" s="191">
        <v>0</v>
      </c>
      <c r="BI350" s="191">
        <v>0</v>
      </c>
      <c r="BJ350" s="191">
        <v>0</v>
      </c>
      <c r="BK350" s="215">
        <v>0</v>
      </c>
      <c r="BL350" s="215">
        <v>0</v>
      </c>
      <c r="BM350" s="215">
        <v>0</v>
      </c>
      <c r="BN350" s="193">
        <v>0</v>
      </c>
      <c r="BO350" s="193">
        <v>0</v>
      </c>
      <c r="BP350" s="193">
        <v>0</v>
      </c>
      <c r="BQ350" s="219">
        <v>0</v>
      </c>
      <c r="BR350" s="219">
        <v>0</v>
      </c>
      <c r="BS350" s="219">
        <v>0</v>
      </c>
      <c r="BT350" s="216">
        <v>0</v>
      </c>
      <c r="BU350" s="216">
        <v>0</v>
      </c>
      <c r="BV350" s="216">
        <v>0</v>
      </c>
      <c r="BW350" s="217">
        <v>0</v>
      </c>
      <c r="BX350" s="217">
        <v>0</v>
      </c>
      <c r="BY350" s="217">
        <v>0</v>
      </c>
      <c r="BZ350" s="214">
        <v>0</v>
      </c>
      <c r="CA350" s="214">
        <v>0</v>
      </c>
      <c r="CB350" s="214">
        <v>0</v>
      </c>
      <c r="CC350" s="214">
        <v>0</v>
      </c>
      <c r="CD350" s="214">
        <v>0</v>
      </c>
      <c r="CE350" s="214">
        <v>0</v>
      </c>
      <c r="CF350" s="214">
        <v>0</v>
      </c>
      <c r="CG350" s="214">
        <v>0</v>
      </c>
      <c r="CH350" s="214">
        <v>0</v>
      </c>
      <c r="CI350" s="219">
        <v>0</v>
      </c>
      <c r="CJ350" s="219">
        <v>0</v>
      </c>
      <c r="CK350" s="219">
        <v>0</v>
      </c>
      <c r="CM350" s="221">
        <v>0</v>
      </c>
      <c r="CP350" s="219">
        <v>0</v>
      </c>
      <c r="CQ350" s="219">
        <v>0</v>
      </c>
      <c r="CR350" s="219">
        <v>0</v>
      </c>
      <c r="CT350" s="219">
        <v>0</v>
      </c>
      <c r="CU350" s="219">
        <v>0</v>
      </c>
      <c r="CV350" s="219">
        <v>0</v>
      </c>
      <c r="CX350" s="221">
        <v>598044583.52999997</v>
      </c>
      <c r="CY350" s="33">
        <v>0</v>
      </c>
      <c r="CZ350" s="33">
        <v>0</v>
      </c>
      <c r="DA350" s="33">
        <v>0</v>
      </c>
      <c r="DB350" s="33">
        <v>0</v>
      </c>
      <c r="DC350" s="33">
        <v>0</v>
      </c>
      <c r="DD350" s="33">
        <v>0</v>
      </c>
      <c r="DE350" s="33">
        <v>0</v>
      </c>
    </row>
    <row r="351" spans="1:109" x14ac:dyDescent="0.35">
      <c r="A351">
        <v>2052</v>
      </c>
      <c r="B351" s="1">
        <v>55823</v>
      </c>
      <c r="C351" s="213">
        <v>0</v>
      </c>
      <c r="D351" s="214">
        <v>0</v>
      </c>
      <c r="E351" s="214">
        <v>0</v>
      </c>
      <c r="F351" s="191">
        <v>0</v>
      </c>
      <c r="G351" s="191">
        <v>0</v>
      </c>
      <c r="H351" s="191">
        <v>0</v>
      </c>
      <c r="I351" s="214">
        <v>0</v>
      </c>
      <c r="J351" s="214">
        <v>0</v>
      </c>
      <c r="K351" s="214">
        <v>0</v>
      </c>
      <c r="L351" s="215">
        <v>0</v>
      </c>
      <c r="M351" s="215">
        <v>0</v>
      </c>
      <c r="N351" s="215">
        <v>0</v>
      </c>
      <c r="O351" s="193">
        <v>0</v>
      </c>
      <c r="P351" s="193">
        <v>0</v>
      </c>
      <c r="Q351" s="193">
        <v>0</v>
      </c>
      <c r="R351" s="216">
        <v>0</v>
      </c>
      <c r="S351" s="216">
        <v>0</v>
      </c>
      <c r="T351" s="216">
        <v>0</v>
      </c>
      <c r="U351" s="217">
        <v>0</v>
      </c>
      <c r="V351" s="217">
        <v>0</v>
      </c>
      <c r="W351" s="217">
        <v>0</v>
      </c>
      <c r="X351" s="214">
        <v>0</v>
      </c>
      <c r="Y351" s="214">
        <v>0</v>
      </c>
      <c r="Z351" s="214">
        <v>0</v>
      </c>
      <c r="AA351" s="218">
        <v>0</v>
      </c>
      <c r="AB351" s="218">
        <v>0</v>
      </c>
      <c r="AC351" s="218">
        <v>0</v>
      </c>
      <c r="AD351" s="193">
        <v>0</v>
      </c>
      <c r="AE351" s="193">
        <v>0</v>
      </c>
      <c r="AF351" s="193">
        <v>0</v>
      </c>
      <c r="AG351" s="214">
        <v>0</v>
      </c>
      <c r="AH351" s="214">
        <v>0</v>
      </c>
      <c r="AI351" s="214">
        <v>0</v>
      </c>
      <c r="AJ351" s="191">
        <v>0</v>
      </c>
      <c r="AK351" s="191">
        <v>0</v>
      </c>
      <c r="AL351" s="191">
        <v>0</v>
      </c>
      <c r="AM351" s="215">
        <v>0</v>
      </c>
      <c r="AN351" s="215">
        <v>0</v>
      </c>
      <c r="AO351" s="215">
        <v>0</v>
      </c>
      <c r="AP351" s="193">
        <v>0</v>
      </c>
      <c r="AQ351" s="193">
        <v>0</v>
      </c>
      <c r="AR351" s="193">
        <v>0</v>
      </c>
      <c r="AS351" s="216">
        <v>0</v>
      </c>
      <c r="AT351" s="216">
        <v>0</v>
      </c>
      <c r="AU351" s="216">
        <v>0</v>
      </c>
      <c r="AV351" s="217">
        <v>0</v>
      </c>
      <c r="AW351" s="217">
        <v>0</v>
      </c>
      <c r="AX351" s="217">
        <v>0</v>
      </c>
      <c r="AY351" s="214">
        <v>0</v>
      </c>
      <c r="AZ351" s="214">
        <v>0</v>
      </c>
      <c r="BA351" s="214">
        <v>0</v>
      </c>
      <c r="BB351" s="218">
        <v>0</v>
      </c>
      <c r="BC351" s="218">
        <v>0</v>
      </c>
      <c r="BD351" s="218">
        <v>0</v>
      </c>
      <c r="BE351" s="214">
        <v>0</v>
      </c>
      <c r="BF351" s="214">
        <v>0</v>
      </c>
      <c r="BG351" s="214">
        <v>0</v>
      </c>
      <c r="BH351" s="191">
        <v>0</v>
      </c>
      <c r="BI351" s="191">
        <v>0</v>
      </c>
      <c r="BJ351" s="191">
        <v>0</v>
      </c>
      <c r="BK351" s="215">
        <v>0</v>
      </c>
      <c r="BL351" s="215">
        <v>0</v>
      </c>
      <c r="BM351" s="215">
        <v>0</v>
      </c>
      <c r="BN351" s="193">
        <v>0</v>
      </c>
      <c r="BO351" s="193">
        <v>0</v>
      </c>
      <c r="BP351" s="193">
        <v>0</v>
      </c>
      <c r="BQ351" s="219">
        <v>0</v>
      </c>
      <c r="BR351" s="219">
        <v>0</v>
      </c>
      <c r="BS351" s="219">
        <v>0</v>
      </c>
      <c r="BT351" s="216">
        <v>0</v>
      </c>
      <c r="BU351" s="216">
        <v>0</v>
      </c>
      <c r="BV351" s="216">
        <v>0</v>
      </c>
      <c r="BW351" s="217">
        <v>0</v>
      </c>
      <c r="BX351" s="217">
        <v>0</v>
      </c>
      <c r="BY351" s="217">
        <v>0</v>
      </c>
      <c r="BZ351" s="214">
        <v>0</v>
      </c>
      <c r="CA351" s="214">
        <v>0</v>
      </c>
      <c r="CB351" s="214">
        <v>0</v>
      </c>
      <c r="CC351" s="214">
        <v>0</v>
      </c>
      <c r="CD351" s="214">
        <v>0</v>
      </c>
      <c r="CE351" s="214">
        <v>0</v>
      </c>
      <c r="CF351" s="214">
        <v>0</v>
      </c>
      <c r="CG351" s="214">
        <v>0</v>
      </c>
      <c r="CH351" s="214">
        <v>0</v>
      </c>
      <c r="CI351" s="219">
        <v>0</v>
      </c>
      <c r="CJ351" s="219">
        <v>0</v>
      </c>
      <c r="CK351" s="219">
        <v>0</v>
      </c>
      <c r="CM351" s="221">
        <v>0</v>
      </c>
      <c r="CP351" s="219">
        <v>0</v>
      </c>
      <c r="CQ351" s="219">
        <v>0</v>
      </c>
      <c r="CR351" s="219">
        <v>0</v>
      </c>
      <c r="CT351" s="219">
        <v>0</v>
      </c>
      <c r="CU351" s="219">
        <v>0</v>
      </c>
      <c r="CV351" s="219">
        <v>0</v>
      </c>
      <c r="CX351" s="221">
        <v>598773789.71000004</v>
      </c>
      <c r="CY351" s="33">
        <v>0</v>
      </c>
      <c r="CZ351" s="33">
        <v>0</v>
      </c>
      <c r="DA351" s="33">
        <v>0</v>
      </c>
      <c r="DB351" s="33">
        <v>0</v>
      </c>
      <c r="DC351" s="33">
        <v>0</v>
      </c>
      <c r="DD351" s="33">
        <v>0</v>
      </c>
      <c r="DE351" s="33">
        <v>0</v>
      </c>
    </row>
    <row r="352" spans="1:109" x14ac:dyDescent="0.35">
      <c r="A352">
        <v>2052</v>
      </c>
      <c r="B352" s="1">
        <v>55853</v>
      </c>
      <c r="C352" s="213">
        <v>0</v>
      </c>
      <c r="D352" s="214">
        <v>0</v>
      </c>
      <c r="E352" s="214">
        <v>0</v>
      </c>
      <c r="F352" s="191">
        <v>0</v>
      </c>
      <c r="G352" s="191">
        <v>0</v>
      </c>
      <c r="H352" s="191">
        <v>0</v>
      </c>
      <c r="I352" s="214">
        <v>0</v>
      </c>
      <c r="J352" s="214">
        <v>0</v>
      </c>
      <c r="K352" s="214">
        <v>0</v>
      </c>
      <c r="L352" s="215">
        <v>0</v>
      </c>
      <c r="M352" s="215">
        <v>0</v>
      </c>
      <c r="N352" s="215">
        <v>0</v>
      </c>
      <c r="O352" s="193">
        <v>0</v>
      </c>
      <c r="P352" s="193">
        <v>0</v>
      </c>
      <c r="Q352" s="193">
        <v>0</v>
      </c>
      <c r="R352" s="216">
        <v>0</v>
      </c>
      <c r="S352" s="216">
        <v>0</v>
      </c>
      <c r="T352" s="216">
        <v>0</v>
      </c>
      <c r="U352" s="217">
        <v>0</v>
      </c>
      <c r="V352" s="217">
        <v>0</v>
      </c>
      <c r="W352" s="217">
        <v>0</v>
      </c>
      <c r="X352" s="214">
        <v>0</v>
      </c>
      <c r="Y352" s="214">
        <v>0</v>
      </c>
      <c r="Z352" s="214">
        <v>0</v>
      </c>
      <c r="AA352" s="218">
        <v>0</v>
      </c>
      <c r="AB352" s="218">
        <v>0</v>
      </c>
      <c r="AC352" s="218">
        <v>0</v>
      </c>
      <c r="AD352" s="193">
        <v>0</v>
      </c>
      <c r="AE352" s="193">
        <v>0</v>
      </c>
      <c r="AF352" s="193">
        <v>0</v>
      </c>
      <c r="AG352" s="214">
        <v>0</v>
      </c>
      <c r="AH352" s="214">
        <v>0</v>
      </c>
      <c r="AI352" s="214">
        <v>0</v>
      </c>
      <c r="AJ352" s="191">
        <v>0</v>
      </c>
      <c r="AK352" s="191">
        <v>0</v>
      </c>
      <c r="AL352" s="191">
        <v>0</v>
      </c>
      <c r="AM352" s="215">
        <v>0</v>
      </c>
      <c r="AN352" s="215">
        <v>0</v>
      </c>
      <c r="AO352" s="215">
        <v>0</v>
      </c>
      <c r="AP352" s="193">
        <v>0</v>
      </c>
      <c r="AQ352" s="193">
        <v>0</v>
      </c>
      <c r="AR352" s="193">
        <v>0</v>
      </c>
      <c r="AS352" s="216">
        <v>0</v>
      </c>
      <c r="AT352" s="216">
        <v>0</v>
      </c>
      <c r="AU352" s="216">
        <v>0</v>
      </c>
      <c r="AV352" s="217">
        <v>0</v>
      </c>
      <c r="AW352" s="217">
        <v>0</v>
      </c>
      <c r="AX352" s="217">
        <v>0</v>
      </c>
      <c r="AY352" s="214">
        <v>0</v>
      </c>
      <c r="AZ352" s="214">
        <v>0</v>
      </c>
      <c r="BA352" s="214">
        <v>0</v>
      </c>
      <c r="BB352" s="218">
        <v>0</v>
      </c>
      <c r="BC352" s="218">
        <v>0</v>
      </c>
      <c r="BD352" s="218">
        <v>0</v>
      </c>
      <c r="BE352" s="214">
        <v>0</v>
      </c>
      <c r="BF352" s="214">
        <v>0</v>
      </c>
      <c r="BG352" s="214">
        <v>0</v>
      </c>
      <c r="BH352" s="191">
        <v>0</v>
      </c>
      <c r="BI352" s="191">
        <v>0</v>
      </c>
      <c r="BJ352" s="191">
        <v>0</v>
      </c>
      <c r="BK352" s="215">
        <v>0</v>
      </c>
      <c r="BL352" s="215">
        <v>0</v>
      </c>
      <c r="BM352" s="215">
        <v>0</v>
      </c>
      <c r="BN352" s="193">
        <v>0</v>
      </c>
      <c r="BO352" s="193">
        <v>0</v>
      </c>
      <c r="BP352" s="193">
        <v>0</v>
      </c>
      <c r="BQ352" s="219">
        <v>0</v>
      </c>
      <c r="BR352" s="219">
        <v>0</v>
      </c>
      <c r="BS352" s="219">
        <v>0</v>
      </c>
      <c r="BT352" s="216">
        <v>0</v>
      </c>
      <c r="BU352" s="216">
        <v>0</v>
      </c>
      <c r="BV352" s="216">
        <v>0</v>
      </c>
      <c r="BW352" s="217">
        <v>0</v>
      </c>
      <c r="BX352" s="217">
        <v>0</v>
      </c>
      <c r="BY352" s="217">
        <v>0</v>
      </c>
      <c r="BZ352" s="214">
        <v>0</v>
      </c>
      <c r="CA352" s="214">
        <v>0</v>
      </c>
      <c r="CB352" s="214">
        <v>0</v>
      </c>
      <c r="CC352" s="214">
        <v>0</v>
      </c>
      <c r="CD352" s="214">
        <v>0</v>
      </c>
      <c r="CE352" s="214">
        <v>0</v>
      </c>
      <c r="CF352" s="214">
        <v>0</v>
      </c>
      <c r="CG352" s="214">
        <v>0</v>
      </c>
      <c r="CH352" s="214">
        <v>0</v>
      </c>
      <c r="CI352" s="219">
        <v>0</v>
      </c>
      <c r="CJ352" s="219">
        <v>0</v>
      </c>
      <c r="CK352" s="219">
        <v>0</v>
      </c>
      <c r="CM352" s="221">
        <v>0</v>
      </c>
      <c r="CP352" s="219">
        <v>0</v>
      </c>
      <c r="CQ352" s="219">
        <v>0</v>
      </c>
      <c r="CR352" s="219">
        <v>0</v>
      </c>
      <c r="CT352" s="219">
        <v>0</v>
      </c>
      <c r="CU352" s="219">
        <v>0</v>
      </c>
      <c r="CV352" s="219">
        <v>0</v>
      </c>
      <c r="CX352" s="221">
        <v>599503885.01999998</v>
      </c>
      <c r="CY352" s="33">
        <v>0</v>
      </c>
      <c r="CZ352" s="33">
        <v>0</v>
      </c>
      <c r="DA352" s="33">
        <v>0</v>
      </c>
      <c r="DB352" s="33">
        <v>0</v>
      </c>
      <c r="DC352" s="33">
        <v>0</v>
      </c>
      <c r="DD352" s="33">
        <v>0</v>
      </c>
      <c r="DE352" s="33">
        <v>0</v>
      </c>
    </row>
    <row r="353" spans="1:109" x14ac:dyDescent="0.35">
      <c r="A353">
        <v>2052</v>
      </c>
      <c r="B353" s="1">
        <v>55884</v>
      </c>
      <c r="C353" s="213">
        <v>0</v>
      </c>
      <c r="D353" s="214">
        <v>0</v>
      </c>
      <c r="E353" s="214">
        <v>0</v>
      </c>
      <c r="F353" s="191">
        <v>0</v>
      </c>
      <c r="G353" s="191">
        <v>0</v>
      </c>
      <c r="H353" s="191">
        <v>0</v>
      </c>
      <c r="I353" s="214">
        <v>0</v>
      </c>
      <c r="J353" s="214">
        <v>0</v>
      </c>
      <c r="K353" s="214">
        <v>0</v>
      </c>
      <c r="L353" s="215">
        <v>0</v>
      </c>
      <c r="M353" s="215">
        <v>0</v>
      </c>
      <c r="N353" s="215">
        <v>0</v>
      </c>
      <c r="O353" s="193">
        <v>0</v>
      </c>
      <c r="P353" s="193">
        <v>0</v>
      </c>
      <c r="Q353" s="193">
        <v>0</v>
      </c>
      <c r="R353" s="216">
        <v>0</v>
      </c>
      <c r="S353" s="216">
        <v>0</v>
      </c>
      <c r="T353" s="216">
        <v>0</v>
      </c>
      <c r="U353" s="217">
        <v>0</v>
      </c>
      <c r="V353" s="217">
        <v>0</v>
      </c>
      <c r="W353" s="217">
        <v>0</v>
      </c>
      <c r="X353" s="214">
        <v>0</v>
      </c>
      <c r="Y353" s="214">
        <v>0</v>
      </c>
      <c r="Z353" s="214">
        <v>0</v>
      </c>
      <c r="AA353" s="218">
        <v>0</v>
      </c>
      <c r="AB353" s="218">
        <v>0</v>
      </c>
      <c r="AC353" s="218">
        <v>0</v>
      </c>
      <c r="AD353" s="193">
        <v>0</v>
      </c>
      <c r="AE353" s="193">
        <v>0</v>
      </c>
      <c r="AF353" s="193">
        <v>0</v>
      </c>
      <c r="AG353" s="214">
        <v>0</v>
      </c>
      <c r="AH353" s="214">
        <v>0</v>
      </c>
      <c r="AI353" s="214">
        <v>0</v>
      </c>
      <c r="AJ353" s="191">
        <v>0</v>
      </c>
      <c r="AK353" s="191">
        <v>0</v>
      </c>
      <c r="AL353" s="191">
        <v>0</v>
      </c>
      <c r="AM353" s="215">
        <v>0</v>
      </c>
      <c r="AN353" s="215">
        <v>0</v>
      </c>
      <c r="AO353" s="215">
        <v>0</v>
      </c>
      <c r="AP353" s="193">
        <v>0</v>
      </c>
      <c r="AQ353" s="193">
        <v>0</v>
      </c>
      <c r="AR353" s="193">
        <v>0</v>
      </c>
      <c r="AS353" s="216">
        <v>0</v>
      </c>
      <c r="AT353" s="216">
        <v>0</v>
      </c>
      <c r="AU353" s="216">
        <v>0</v>
      </c>
      <c r="AV353" s="217">
        <v>0</v>
      </c>
      <c r="AW353" s="217">
        <v>0</v>
      </c>
      <c r="AX353" s="217">
        <v>0</v>
      </c>
      <c r="AY353" s="214">
        <v>0</v>
      </c>
      <c r="AZ353" s="214">
        <v>0</v>
      </c>
      <c r="BA353" s="214">
        <v>0</v>
      </c>
      <c r="BB353" s="218">
        <v>0</v>
      </c>
      <c r="BC353" s="218">
        <v>0</v>
      </c>
      <c r="BD353" s="218">
        <v>0</v>
      </c>
      <c r="BE353" s="214">
        <v>0</v>
      </c>
      <c r="BF353" s="214">
        <v>0</v>
      </c>
      <c r="BG353" s="214">
        <v>0</v>
      </c>
      <c r="BH353" s="191">
        <v>0</v>
      </c>
      <c r="BI353" s="191">
        <v>0</v>
      </c>
      <c r="BJ353" s="191">
        <v>0</v>
      </c>
      <c r="BK353" s="215">
        <v>0</v>
      </c>
      <c r="BL353" s="215">
        <v>0</v>
      </c>
      <c r="BM353" s="215">
        <v>0</v>
      </c>
      <c r="BN353" s="193">
        <v>0</v>
      </c>
      <c r="BO353" s="193">
        <v>0</v>
      </c>
      <c r="BP353" s="193">
        <v>0</v>
      </c>
      <c r="BQ353" s="219">
        <v>0</v>
      </c>
      <c r="BR353" s="219">
        <v>0</v>
      </c>
      <c r="BS353" s="219">
        <v>0</v>
      </c>
      <c r="BT353" s="216">
        <v>0</v>
      </c>
      <c r="BU353" s="216">
        <v>0</v>
      </c>
      <c r="BV353" s="216">
        <v>0</v>
      </c>
      <c r="BW353" s="217">
        <v>0</v>
      </c>
      <c r="BX353" s="217">
        <v>0</v>
      </c>
      <c r="BY353" s="217">
        <v>0</v>
      </c>
      <c r="BZ353" s="214">
        <v>0</v>
      </c>
      <c r="CA353" s="214">
        <v>0</v>
      </c>
      <c r="CB353" s="214">
        <v>0</v>
      </c>
      <c r="CC353" s="214">
        <v>56267006.9858528</v>
      </c>
      <c r="CD353" s="214">
        <v>42926196.241350703</v>
      </c>
      <c r="CE353" s="214">
        <v>13340810.744502097</v>
      </c>
      <c r="CF353" s="214">
        <v>0</v>
      </c>
      <c r="CG353" s="214">
        <v>0</v>
      </c>
      <c r="CH353" s="214">
        <v>0</v>
      </c>
      <c r="CI353" s="219">
        <v>56267006.9858528</v>
      </c>
      <c r="CJ353" s="219">
        <v>42926196.241350703</v>
      </c>
      <c r="CK353" s="219">
        <v>13340810.744502097</v>
      </c>
      <c r="CM353" s="221">
        <v>0</v>
      </c>
      <c r="CP353" s="219">
        <v>0</v>
      </c>
      <c r="CQ353" s="219">
        <v>0</v>
      </c>
      <c r="CR353" s="219">
        <v>0</v>
      </c>
      <c r="CT353" s="219">
        <v>0</v>
      </c>
      <c r="CU353" s="219">
        <v>0</v>
      </c>
      <c r="CV353" s="219">
        <v>0</v>
      </c>
      <c r="CX353" s="221">
        <v>600234870.54999995</v>
      </c>
      <c r="CY353" s="33">
        <v>0</v>
      </c>
      <c r="CZ353" s="33">
        <v>0</v>
      </c>
      <c r="DA353" s="33">
        <v>0</v>
      </c>
      <c r="DB353" s="33">
        <v>0</v>
      </c>
      <c r="DC353" s="33">
        <v>0</v>
      </c>
      <c r="DD353" s="33">
        <v>0</v>
      </c>
      <c r="DE353" s="33">
        <v>0</v>
      </c>
    </row>
    <row r="354" spans="1:109" x14ac:dyDescent="0.35">
      <c r="A354">
        <v>2053</v>
      </c>
      <c r="B354" s="1">
        <v>55915</v>
      </c>
      <c r="C354" s="213">
        <v>0</v>
      </c>
      <c r="D354" s="214">
        <v>0</v>
      </c>
      <c r="E354" s="214">
        <v>0</v>
      </c>
      <c r="F354" s="191">
        <v>0</v>
      </c>
      <c r="G354" s="191">
        <v>0</v>
      </c>
      <c r="H354" s="191">
        <v>0</v>
      </c>
      <c r="I354" s="214">
        <v>0</v>
      </c>
      <c r="J354" s="214">
        <v>0</v>
      </c>
      <c r="K354" s="214">
        <v>0</v>
      </c>
      <c r="L354" s="215">
        <v>0</v>
      </c>
      <c r="M354" s="215">
        <v>0</v>
      </c>
      <c r="N354" s="215">
        <v>0</v>
      </c>
      <c r="O354" s="193">
        <v>0</v>
      </c>
      <c r="P354" s="193">
        <v>0</v>
      </c>
      <c r="Q354" s="193">
        <v>0</v>
      </c>
      <c r="R354" s="216">
        <v>0</v>
      </c>
      <c r="S354" s="216">
        <v>0</v>
      </c>
      <c r="T354" s="216">
        <v>0</v>
      </c>
      <c r="U354" s="217">
        <v>0</v>
      </c>
      <c r="V354" s="217">
        <v>0</v>
      </c>
      <c r="W354" s="217">
        <v>0</v>
      </c>
      <c r="X354" s="214">
        <v>0</v>
      </c>
      <c r="Y354" s="214">
        <v>0</v>
      </c>
      <c r="Z354" s="214">
        <v>0</v>
      </c>
      <c r="AA354" s="218">
        <v>0</v>
      </c>
      <c r="AB354" s="218">
        <v>0</v>
      </c>
      <c r="AC354" s="218">
        <v>0</v>
      </c>
      <c r="AD354" s="193">
        <v>0</v>
      </c>
      <c r="AE354" s="193">
        <v>0</v>
      </c>
      <c r="AF354" s="193">
        <v>0</v>
      </c>
      <c r="AG354" s="214">
        <v>0</v>
      </c>
      <c r="AH354" s="214">
        <v>0</v>
      </c>
      <c r="AI354" s="214">
        <v>0</v>
      </c>
      <c r="AJ354" s="191">
        <v>0</v>
      </c>
      <c r="AK354" s="191">
        <v>0</v>
      </c>
      <c r="AL354" s="191">
        <v>0</v>
      </c>
      <c r="AM354" s="215">
        <v>0</v>
      </c>
      <c r="AN354" s="215">
        <v>0</v>
      </c>
      <c r="AO354" s="215">
        <v>0</v>
      </c>
      <c r="AP354" s="193">
        <v>0</v>
      </c>
      <c r="AQ354" s="193">
        <v>0</v>
      </c>
      <c r="AR354" s="193">
        <v>0</v>
      </c>
      <c r="AS354" s="216">
        <v>0</v>
      </c>
      <c r="AT354" s="216">
        <v>0</v>
      </c>
      <c r="AU354" s="216">
        <v>0</v>
      </c>
      <c r="AV354" s="217">
        <v>0</v>
      </c>
      <c r="AW354" s="217">
        <v>0</v>
      </c>
      <c r="AX354" s="217">
        <v>0</v>
      </c>
      <c r="AY354" s="214">
        <v>0</v>
      </c>
      <c r="AZ354" s="214">
        <v>0</v>
      </c>
      <c r="BA354" s="214">
        <v>0</v>
      </c>
      <c r="BB354" s="218">
        <v>0</v>
      </c>
      <c r="BC354" s="218">
        <v>0</v>
      </c>
      <c r="BD354" s="218">
        <v>0</v>
      </c>
      <c r="BE354" s="214">
        <v>0</v>
      </c>
      <c r="BF354" s="214">
        <v>0</v>
      </c>
      <c r="BG354" s="214">
        <v>0</v>
      </c>
      <c r="BH354" s="191">
        <v>0</v>
      </c>
      <c r="BI354" s="191">
        <v>0</v>
      </c>
      <c r="BJ354" s="191">
        <v>0</v>
      </c>
      <c r="BK354" s="215">
        <v>0</v>
      </c>
      <c r="BL354" s="215">
        <v>0</v>
      </c>
      <c r="BM354" s="215">
        <v>0</v>
      </c>
      <c r="BN354" s="193">
        <v>0</v>
      </c>
      <c r="BO354" s="193">
        <v>0</v>
      </c>
      <c r="BP354" s="193">
        <v>0</v>
      </c>
      <c r="BQ354" s="219">
        <v>0</v>
      </c>
      <c r="BR354" s="219">
        <v>0</v>
      </c>
      <c r="BS354" s="219">
        <v>0</v>
      </c>
      <c r="BT354" s="216">
        <v>0</v>
      </c>
      <c r="BU354" s="216">
        <v>0</v>
      </c>
      <c r="BV354" s="216">
        <v>0</v>
      </c>
      <c r="BW354" s="217">
        <v>0</v>
      </c>
      <c r="BX354" s="217">
        <v>0</v>
      </c>
      <c r="BY354" s="217">
        <v>0</v>
      </c>
      <c r="BZ354" s="214">
        <v>0</v>
      </c>
      <c r="CA354" s="214">
        <v>0</v>
      </c>
      <c r="CB354" s="214">
        <v>0</v>
      </c>
      <c r="CC354" s="214">
        <v>0</v>
      </c>
      <c r="CD354" s="214">
        <v>0</v>
      </c>
      <c r="CE354" s="214">
        <v>0</v>
      </c>
      <c r="CF354" s="214">
        <v>0</v>
      </c>
      <c r="CG354" s="214">
        <v>0</v>
      </c>
      <c r="CH354" s="214">
        <v>0</v>
      </c>
      <c r="CI354" s="219">
        <v>0</v>
      </c>
      <c r="CJ354" s="219">
        <v>0</v>
      </c>
      <c r="CK354" s="219">
        <v>0</v>
      </c>
      <c r="CM354" s="221">
        <v>0</v>
      </c>
      <c r="CP354" s="219">
        <v>0</v>
      </c>
      <c r="CQ354" s="219">
        <v>0</v>
      </c>
      <c r="CR354" s="219">
        <v>0</v>
      </c>
      <c r="CT354" s="219">
        <v>0</v>
      </c>
      <c r="CU354" s="219">
        <v>0</v>
      </c>
      <c r="CV354" s="219">
        <v>0</v>
      </c>
      <c r="CX354" s="221">
        <v>558040551.13999999</v>
      </c>
      <c r="CY354" s="33">
        <v>0</v>
      </c>
      <c r="CZ354" s="33">
        <v>0</v>
      </c>
      <c r="DA354" s="33">
        <v>0</v>
      </c>
      <c r="DB354" s="33">
        <v>0</v>
      </c>
      <c r="DC354" s="33">
        <v>0</v>
      </c>
      <c r="DD354" s="33">
        <v>0</v>
      </c>
      <c r="DE354" s="33">
        <v>0</v>
      </c>
    </row>
    <row r="355" spans="1:109" x14ac:dyDescent="0.35">
      <c r="A355">
        <v>2053</v>
      </c>
      <c r="B355" s="1">
        <v>55943</v>
      </c>
      <c r="C355" s="213">
        <v>0</v>
      </c>
      <c r="D355" s="214">
        <v>0</v>
      </c>
      <c r="E355" s="214">
        <v>0</v>
      </c>
      <c r="F355" s="191">
        <v>0</v>
      </c>
      <c r="G355" s="191">
        <v>0</v>
      </c>
      <c r="H355" s="191">
        <v>0</v>
      </c>
      <c r="I355" s="214">
        <v>0</v>
      </c>
      <c r="J355" s="214">
        <v>0</v>
      </c>
      <c r="K355" s="214">
        <v>0</v>
      </c>
      <c r="L355" s="215">
        <v>0</v>
      </c>
      <c r="M355" s="215">
        <v>0</v>
      </c>
      <c r="N355" s="215">
        <v>0</v>
      </c>
      <c r="O355" s="193">
        <v>0</v>
      </c>
      <c r="P355" s="193">
        <v>0</v>
      </c>
      <c r="Q355" s="193">
        <v>0</v>
      </c>
      <c r="R355" s="216">
        <v>0</v>
      </c>
      <c r="S355" s="216">
        <v>0</v>
      </c>
      <c r="T355" s="216">
        <v>0</v>
      </c>
      <c r="U355" s="217">
        <v>0</v>
      </c>
      <c r="V355" s="217">
        <v>0</v>
      </c>
      <c r="W355" s="217">
        <v>0</v>
      </c>
      <c r="X355" s="214">
        <v>0</v>
      </c>
      <c r="Y355" s="214">
        <v>0</v>
      </c>
      <c r="Z355" s="214">
        <v>0</v>
      </c>
      <c r="AA355" s="218">
        <v>0</v>
      </c>
      <c r="AB355" s="218">
        <v>0</v>
      </c>
      <c r="AC355" s="218">
        <v>0</v>
      </c>
      <c r="AD355" s="193">
        <v>0</v>
      </c>
      <c r="AE355" s="193">
        <v>0</v>
      </c>
      <c r="AF355" s="193">
        <v>0</v>
      </c>
      <c r="AG355" s="214">
        <v>0</v>
      </c>
      <c r="AH355" s="214">
        <v>0</v>
      </c>
      <c r="AI355" s="214">
        <v>0</v>
      </c>
      <c r="AJ355" s="191">
        <v>0</v>
      </c>
      <c r="AK355" s="191">
        <v>0</v>
      </c>
      <c r="AL355" s="191">
        <v>0</v>
      </c>
      <c r="AM355" s="215">
        <v>0</v>
      </c>
      <c r="AN355" s="215">
        <v>0</v>
      </c>
      <c r="AO355" s="215">
        <v>0</v>
      </c>
      <c r="AP355" s="193">
        <v>0</v>
      </c>
      <c r="AQ355" s="193">
        <v>0</v>
      </c>
      <c r="AR355" s="193">
        <v>0</v>
      </c>
      <c r="AS355" s="216">
        <v>0</v>
      </c>
      <c r="AT355" s="216">
        <v>0</v>
      </c>
      <c r="AU355" s="216">
        <v>0</v>
      </c>
      <c r="AV355" s="217">
        <v>0</v>
      </c>
      <c r="AW355" s="217">
        <v>0</v>
      </c>
      <c r="AX355" s="217">
        <v>0</v>
      </c>
      <c r="AY355" s="214">
        <v>0</v>
      </c>
      <c r="AZ355" s="214">
        <v>0</v>
      </c>
      <c r="BA355" s="214">
        <v>0</v>
      </c>
      <c r="BB355" s="218">
        <v>0</v>
      </c>
      <c r="BC355" s="218">
        <v>0</v>
      </c>
      <c r="BD355" s="218">
        <v>0</v>
      </c>
      <c r="BE355" s="214">
        <v>0</v>
      </c>
      <c r="BF355" s="214">
        <v>0</v>
      </c>
      <c r="BG355" s="214">
        <v>0</v>
      </c>
      <c r="BH355" s="191">
        <v>0</v>
      </c>
      <c r="BI355" s="191">
        <v>0</v>
      </c>
      <c r="BJ355" s="191">
        <v>0</v>
      </c>
      <c r="BK355" s="215">
        <v>0</v>
      </c>
      <c r="BL355" s="215">
        <v>0</v>
      </c>
      <c r="BM355" s="215">
        <v>0</v>
      </c>
      <c r="BN355" s="193">
        <v>0</v>
      </c>
      <c r="BO355" s="193">
        <v>0</v>
      </c>
      <c r="BP355" s="193">
        <v>0</v>
      </c>
      <c r="BQ355" s="219">
        <v>0</v>
      </c>
      <c r="BR355" s="219">
        <v>0</v>
      </c>
      <c r="BS355" s="219">
        <v>0</v>
      </c>
      <c r="BT355" s="216">
        <v>0</v>
      </c>
      <c r="BU355" s="216">
        <v>0</v>
      </c>
      <c r="BV355" s="216">
        <v>0</v>
      </c>
      <c r="BW355" s="217">
        <v>0</v>
      </c>
      <c r="BX355" s="217">
        <v>0</v>
      </c>
      <c r="BY355" s="217">
        <v>0</v>
      </c>
      <c r="BZ355" s="214">
        <v>0</v>
      </c>
      <c r="CA355" s="214">
        <v>0</v>
      </c>
      <c r="CB355" s="214">
        <v>0</v>
      </c>
      <c r="CC355" s="214">
        <v>0</v>
      </c>
      <c r="CD355" s="214">
        <v>0</v>
      </c>
      <c r="CE355" s="214">
        <v>0</v>
      </c>
      <c r="CF355" s="214">
        <v>0</v>
      </c>
      <c r="CG355" s="214">
        <v>0</v>
      </c>
      <c r="CH355" s="214">
        <v>0</v>
      </c>
      <c r="CI355" s="219">
        <v>0</v>
      </c>
      <c r="CJ355" s="219">
        <v>0</v>
      </c>
      <c r="CK355" s="219">
        <v>0</v>
      </c>
      <c r="CM355" s="221">
        <v>0</v>
      </c>
      <c r="CP355" s="219">
        <v>0</v>
      </c>
      <c r="CQ355" s="219">
        <v>0</v>
      </c>
      <c r="CR355" s="219">
        <v>0</v>
      </c>
      <c r="CT355" s="219">
        <v>0</v>
      </c>
      <c r="CU355" s="219">
        <v>0</v>
      </c>
      <c r="CV355" s="219">
        <v>0</v>
      </c>
      <c r="CX355" s="221">
        <v>558720979.70000005</v>
      </c>
      <c r="CY355" s="33">
        <v>0</v>
      </c>
      <c r="CZ355" s="33">
        <v>0</v>
      </c>
      <c r="DA355" s="33">
        <v>0</v>
      </c>
      <c r="DB355" s="33">
        <v>0</v>
      </c>
      <c r="DC355" s="33">
        <v>0</v>
      </c>
      <c r="DD355" s="33">
        <v>0</v>
      </c>
      <c r="DE355" s="33">
        <v>0</v>
      </c>
    </row>
    <row r="356" spans="1:109" x14ac:dyDescent="0.35">
      <c r="A356">
        <v>2053</v>
      </c>
      <c r="B356" s="1">
        <v>55974</v>
      </c>
      <c r="C356" s="213">
        <v>0</v>
      </c>
      <c r="D356" s="214">
        <v>0</v>
      </c>
      <c r="E356" s="214">
        <v>0</v>
      </c>
      <c r="F356" s="191">
        <v>0</v>
      </c>
      <c r="G356" s="191">
        <v>0</v>
      </c>
      <c r="H356" s="191">
        <v>0</v>
      </c>
      <c r="I356" s="214">
        <v>0</v>
      </c>
      <c r="J356" s="214">
        <v>0</v>
      </c>
      <c r="K356" s="214">
        <v>0</v>
      </c>
      <c r="L356" s="215">
        <v>0</v>
      </c>
      <c r="M356" s="215">
        <v>0</v>
      </c>
      <c r="N356" s="215">
        <v>0</v>
      </c>
      <c r="O356" s="193">
        <v>0</v>
      </c>
      <c r="P356" s="193">
        <v>0</v>
      </c>
      <c r="Q356" s="193">
        <v>0</v>
      </c>
      <c r="R356" s="216">
        <v>0</v>
      </c>
      <c r="S356" s="216">
        <v>0</v>
      </c>
      <c r="T356" s="216">
        <v>0</v>
      </c>
      <c r="U356" s="217">
        <v>0</v>
      </c>
      <c r="V356" s="217">
        <v>0</v>
      </c>
      <c r="W356" s="217">
        <v>0</v>
      </c>
      <c r="X356" s="214">
        <v>0</v>
      </c>
      <c r="Y356" s="214">
        <v>0</v>
      </c>
      <c r="Z356" s="214">
        <v>0</v>
      </c>
      <c r="AA356" s="218">
        <v>0</v>
      </c>
      <c r="AB356" s="218">
        <v>0</v>
      </c>
      <c r="AC356" s="218">
        <v>0</v>
      </c>
      <c r="AD356" s="193">
        <v>0</v>
      </c>
      <c r="AE356" s="193">
        <v>0</v>
      </c>
      <c r="AF356" s="193">
        <v>0</v>
      </c>
      <c r="AG356" s="214">
        <v>0</v>
      </c>
      <c r="AH356" s="214">
        <v>0</v>
      </c>
      <c r="AI356" s="214">
        <v>0</v>
      </c>
      <c r="AJ356" s="191">
        <v>0</v>
      </c>
      <c r="AK356" s="191">
        <v>0</v>
      </c>
      <c r="AL356" s="191">
        <v>0</v>
      </c>
      <c r="AM356" s="215">
        <v>0</v>
      </c>
      <c r="AN356" s="215">
        <v>0</v>
      </c>
      <c r="AO356" s="215">
        <v>0</v>
      </c>
      <c r="AP356" s="193">
        <v>0</v>
      </c>
      <c r="AQ356" s="193">
        <v>0</v>
      </c>
      <c r="AR356" s="193">
        <v>0</v>
      </c>
      <c r="AS356" s="216">
        <v>0</v>
      </c>
      <c r="AT356" s="216">
        <v>0</v>
      </c>
      <c r="AU356" s="216">
        <v>0</v>
      </c>
      <c r="AV356" s="217">
        <v>0</v>
      </c>
      <c r="AW356" s="217">
        <v>0</v>
      </c>
      <c r="AX356" s="217">
        <v>0</v>
      </c>
      <c r="AY356" s="214">
        <v>0</v>
      </c>
      <c r="AZ356" s="214">
        <v>0</v>
      </c>
      <c r="BA356" s="214">
        <v>0</v>
      </c>
      <c r="BB356" s="218">
        <v>0</v>
      </c>
      <c r="BC356" s="218">
        <v>0</v>
      </c>
      <c r="BD356" s="218">
        <v>0</v>
      </c>
      <c r="BE356" s="214">
        <v>0</v>
      </c>
      <c r="BF356" s="214">
        <v>0</v>
      </c>
      <c r="BG356" s="214">
        <v>0</v>
      </c>
      <c r="BH356" s="191">
        <v>0</v>
      </c>
      <c r="BI356" s="191">
        <v>0</v>
      </c>
      <c r="BJ356" s="191">
        <v>0</v>
      </c>
      <c r="BK356" s="215">
        <v>0</v>
      </c>
      <c r="BL356" s="215">
        <v>0</v>
      </c>
      <c r="BM356" s="215">
        <v>0</v>
      </c>
      <c r="BN356" s="193">
        <v>0</v>
      </c>
      <c r="BO356" s="193">
        <v>0</v>
      </c>
      <c r="BP356" s="193">
        <v>0</v>
      </c>
      <c r="BQ356" s="219">
        <v>0</v>
      </c>
      <c r="BR356" s="219">
        <v>0</v>
      </c>
      <c r="BS356" s="219">
        <v>0</v>
      </c>
      <c r="BT356" s="216">
        <v>0</v>
      </c>
      <c r="BU356" s="216">
        <v>0</v>
      </c>
      <c r="BV356" s="216">
        <v>0</v>
      </c>
      <c r="BW356" s="217">
        <v>0</v>
      </c>
      <c r="BX356" s="217">
        <v>0</v>
      </c>
      <c r="BY356" s="217">
        <v>0</v>
      </c>
      <c r="BZ356" s="214">
        <v>0</v>
      </c>
      <c r="CA356" s="214">
        <v>0</v>
      </c>
      <c r="CB356" s="214">
        <v>0</v>
      </c>
      <c r="CC356" s="214">
        <v>0</v>
      </c>
      <c r="CD356" s="214">
        <v>0</v>
      </c>
      <c r="CE356" s="214">
        <v>0</v>
      </c>
      <c r="CF356" s="214">
        <v>0</v>
      </c>
      <c r="CG356" s="214">
        <v>0</v>
      </c>
      <c r="CH356" s="214">
        <v>0</v>
      </c>
      <c r="CI356" s="219">
        <v>0</v>
      </c>
      <c r="CJ356" s="219">
        <v>0</v>
      </c>
      <c r="CK356" s="219">
        <v>0</v>
      </c>
      <c r="CM356" s="221">
        <v>0</v>
      </c>
      <c r="CP356" s="219">
        <v>0</v>
      </c>
      <c r="CQ356" s="219">
        <v>0</v>
      </c>
      <c r="CR356" s="219">
        <v>0</v>
      </c>
      <c r="CT356" s="219">
        <v>0</v>
      </c>
      <c r="CU356" s="219">
        <v>0</v>
      </c>
      <c r="CV356" s="219">
        <v>0</v>
      </c>
      <c r="CX356" s="221">
        <v>559402237.91999996</v>
      </c>
      <c r="CY356" s="33">
        <v>0</v>
      </c>
      <c r="CZ356" s="33">
        <v>0</v>
      </c>
      <c r="DA356" s="33">
        <v>0</v>
      </c>
      <c r="DB356" s="33">
        <v>0</v>
      </c>
      <c r="DC356" s="33">
        <v>0</v>
      </c>
      <c r="DD356" s="33">
        <v>0</v>
      </c>
      <c r="DE356" s="33">
        <v>0</v>
      </c>
    </row>
    <row r="357" spans="1:109" x14ac:dyDescent="0.35">
      <c r="A357">
        <v>2053</v>
      </c>
      <c r="B357" s="1">
        <v>56004</v>
      </c>
      <c r="C357" s="213">
        <v>0</v>
      </c>
      <c r="D357" s="214">
        <v>0</v>
      </c>
      <c r="E357" s="214">
        <v>0</v>
      </c>
      <c r="F357" s="191">
        <v>0</v>
      </c>
      <c r="G357" s="191">
        <v>0</v>
      </c>
      <c r="H357" s="191">
        <v>0</v>
      </c>
      <c r="I357" s="214">
        <v>0</v>
      </c>
      <c r="J357" s="214">
        <v>0</v>
      </c>
      <c r="K357" s="214">
        <v>0</v>
      </c>
      <c r="L357" s="215">
        <v>0</v>
      </c>
      <c r="M357" s="215">
        <v>0</v>
      </c>
      <c r="N357" s="215">
        <v>0</v>
      </c>
      <c r="O357" s="193">
        <v>0</v>
      </c>
      <c r="P357" s="193">
        <v>0</v>
      </c>
      <c r="Q357" s="193">
        <v>0</v>
      </c>
      <c r="R357" s="216">
        <v>0</v>
      </c>
      <c r="S357" s="216">
        <v>0</v>
      </c>
      <c r="T357" s="216">
        <v>0</v>
      </c>
      <c r="U357" s="217">
        <v>0</v>
      </c>
      <c r="V357" s="217">
        <v>0</v>
      </c>
      <c r="W357" s="217">
        <v>0</v>
      </c>
      <c r="X357" s="214">
        <v>0</v>
      </c>
      <c r="Y357" s="214">
        <v>0</v>
      </c>
      <c r="Z357" s="214">
        <v>0</v>
      </c>
      <c r="AA357" s="218">
        <v>0</v>
      </c>
      <c r="AB357" s="218">
        <v>0</v>
      </c>
      <c r="AC357" s="218">
        <v>0</v>
      </c>
      <c r="AD357" s="193">
        <v>0</v>
      </c>
      <c r="AE357" s="193">
        <v>0</v>
      </c>
      <c r="AF357" s="193">
        <v>0</v>
      </c>
      <c r="AG357" s="214">
        <v>0</v>
      </c>
      <c r="AH357" s="214">
        <v>0</v>
      </c>
      <c r="AI357" s="214">
        <v>0</v>
      </c>
      <c r="AJ357" s="191">
        <v>0</v>
      </c>
      <c r="AK357" s="191">
        <v>0</v>
      </c>
      <c r="AL357" s="191">
        <v>0</v>
      </c>
      <c r="AM357" s="215">
        <v>0</v>
      </c>
      <c r="AN357" s="215">
        <v>0</v>
      </c>
      <c r="AO357" s="215">
        <v>0</v>
      </c>
      <c r="AP357" s="193">
        <v>0</v>
      </c>
      <c r="AQ357" s="193">
        <v>0</v>
      </c>
      <c r="AR357" s="193">
        <v>0</v>
      </c>
      <c r="AS357" s="216">
        <v>0</v>
      </c>
      <c r="AT357" s="216">
        <v>0</v>
      </c>
      <c r="AU357" s="216">
        <v>0</v>
      </c>
      <c r="AV357" s="217">
        <v>0</v>
      </c>
      <c r="AW357" s="217">
        <v>0</v>
      </c>
      <c r="AX357" s="217">
        <v>0</v>
      </c>
      <c r="AY357" s="214">
        <v>0</v>
      </c>
      <c r="AZ357" s="214">
        <v>0</v>
      </c>
      <c r="BA357" s="214">
        <v>0</v>
      </c>
      <c r="BB357" s="218">
        <v>0</v>
      </c>
      <c r="BC357" s="218">
        <v>0</v>
      </c>
      <c r="BD357" s="218">
        <v>0</v>
      </c>
      <c r="BE357" s="214">
        <v>0</v>
      </c>
      <c r="BF357" s="214">
        <v>0</v>
      </c>
      <c r="BG357" s="214">
        <v>0</v>
      </c>
      <c r="BH357" s="191">
        <v>0</v>
      </c>
      <c r="BI357" s="191">
        <v>0</v>
      </c>
      <c r="BJ357" s="191">
        <v>0</v>
      </c>
      <c r="BK357" s="215">
        <v>0</v>
      </c>
      <c r="BL357" s="215">
        <v>0</v>
      </c>
      <c r="BM357" s="215">
        <v>0</v>
      </c>
      <c r="BN357" s="193">
        <v>0</v>
      </c>
      <c r="BO357" s="193">
        <v>0</v>
      </c>
      <c r="BP357" s="193">
        <v>0</v>
      </c>
      <c r="BQ357" s="219">
        <v>0</v>
      </c>
      <c r="BR357" s="219">
        <v>0</v>
      </c>
      <c r="BS357" s="219">
        <v>0</v>
      </c>
      <c r="BT357" s="216">
        <v>0</v>
      </c>
      <c r="BU357" s="216">
        <v>0</v>
      </c>
      <c r="BV357" s="216">
        <v>0</v>
      </c>
      <c r="BW357" s="217">
        <v>0</v>
      </c>
      <c r="BX357" s="217">
        <v>0</v>
      </c>
      <c r="BY357" s="217">
        <v>0</v>
      </c>
      <c r="BZ357" s="214">
        <v>0</v>
      </c>
      <c r="CA357" s="214">
        <v>0</v>
      </c>
      <c r="CB357" s="214">
        <v>0</v>
      </c>
      <c r="CC357" s="214">
        <v>0</v>
      </c>
      <c r="CD357" s="214">
        <v>0</v>
      </c>
      <c r="CE357" s="214">
        <v>0</v>
      </c>
      <c r="CF357" s="214">
        <v>0</v>
      </c>
      <c r="CG357" s="214">
        <v>0</v>
      </c>
      <c r="CH357" s="214">
        <v>0</v>
      </c>
      <c r="CI357" s="219">
        <v>0</v>
      </c>
      <c r="CJ357" s="219">
        <v>0</v>
      </c>
      <c r="CK357" s="219">
        <v>0</v>
      </c>
      <c r="CM357" s="221">
        <v>0</v>
      </c>
      <c r="CP357" s="219">
        <v>0</v>
      </c>
      <c r="CQ357" s="219">
        <v>0</v>
      </c>
      <c r="CR357" s="219">
        <v>0</v>
      </c>
      <c r="CT357" s="219">
        <v>0</v>
      </c>
      <c r="CU357" s="219">
        <v>0</v>
      </c>
      <c r="CV357" s="219">
        <v>0</v>
      </c>
      <c r="CX357" s="221">
        <v>560084326.80999994</v>
      </c>
      <c r="CY357" s="33">
        <v>0</v>
      </c>
      <c r="CZ357" s="33">
        <v>0</v>
      </c>
      <c r="DA357" s="33">
        <v>0</v>
      </c>
      <c r="DB357" s="33">
        <v>0</v>
      </c>
      <c r="DC357" s="33">
        <v>0</v>
      </c>
      <c r="DD357" s="33">
        <v>0</v>
      </c>
      <c r="DE357" s="33">
        <v>0</v>
      </c>
    </row>
    <row r="358" spans="1:109" x14ac:dyDescent="0.35">
      <c r="A358">
        <v>2053</v>
      </c>
      <c r="B358" s="1">
        <v>56035</v>
      </c>
      <c r="C358" s="213">
        <v>0</v>
      </c>
      <c r="D358" s="214">
        <v>0</v>
      </c>
      <c r="E358" s="214">
        <v>0</v>
      </c>
      <c r="F358" s="191">
        <v>0</v>
      </c>
      <c r="G358" s="191">
        <v>0</v>
      </c>
      <c r="H358" s="191">
        <v>0</v>
      </c>
      <c r="I358" s="214">
        <v>0</v>
      </c>
      <c r="J358" s="214">
        <v>0</v>
      </c>
      <c r="K358" s="214">
        <v>0</v>
      </c>
      <c r="L358" s="215">
        <v>0</v>
      </c>
      <c r="M358" s="215">
        <v>0</v>
      </c>
      <c r="N358" s="215">
        <v>0</v>
      </c>
      <c r="O358" s="193">
        <v>0</v>
      </c>
      <c r="P358" s="193">
        <v>0</v>
      </c>
      <c r="Q358" s="193">
        <v>0</v>
      </c>
      <c r="R358" s="216">
        <v>0</v>
      </c>
      <c r="S358" s="216">
        <v>0</v>
      </c>
      <c r="T358" s="216">
        <v>0</v>
      </c>
      <c r="U358" s="217">
        <v>0</v>
      </c>
      <c r="V358" s="217">
        <v>0</v>
      </c>
      <c r="W358" s="217">
        <v>0</v>
      </c>
      <c r="X358" s="214">
        <v>0</v>
      </c>
      <c r="Y358" s="214">
        <v>0</v>
      </c>
      <c r="Z358" s="214">
        <v>0</v>
      </c>
      <c r="AA358" s="218">
        <v>0</v>
      </c>
      <c r="AB358" s="218">
        <v>0</v>
      </c>
      <c r="AC358" s="218">
        <v>0</v>
      </c>
      <c r="AD358" s="193">
        <v>0</v>
      </c>
      <c r="AE358" s="193">
        <v>0</v>
      </c>
      <c r="AF358" s="193">
        <v>0</v>
      </c>
      <c r="AG358" s="214">
        <v>0</v>
      </c>
      <c r="AH358" s="214">
        <v>0</v>
      </c>
      <c r="AI358" s="214">
        <v>0</v>
      </c>
      <c r="AJ358" s="191">
        <v>0</v>
      </c>
      <c r="AK358" s="191">
        <v>0</v>
      </c>
      <c r="AL358" s="191">
        <v>0</v>
      </c>
      <c r="AM358" s="215">
        <v>0</v>
      </c>
      <c r="AN358" s="215">
        <v>0</v>
      </c>
      <c r="AO358" s="215">
        <v>0</v>
      </c>
      <c r="AP358" s="193">
        <v>0</v>
      </c>
      <c r="AQ358" s="193">
        <v>0</v>
      </c>
      <c r="AR358" s="193">
        <v>0</v>
      </c>
      <c r="AS358" s="216">
        <v>0</v>
      </c>
      <c r="AT358" s="216">
        <v>0</v>
      </c>
      <c r="AU358" s="216">
        <v>0</v>
      </c>
      <c r="AV358" s="217">
        <v>0</v>
      </c>
      <c r="AW358" s="217">
        <v>0</v>
      </c>
      <c r="AX358" s="217">
        <v>0</v>
      </c>
      <c r="AY358" s="214">
        <v>0</v>
      </c>
      <c r="AZ358" s="214">
        <v>0</v>
      </c>
      <c r="BA358" s="214">
        <v>0</v>
      </c>
      <c r="BB358" s="218">
        <v>0</v>
      </c>
      <c r="BC358" s="218">
        <v>0</v>
      </c>
      <c r="BD358" s="218">
        <v>0</v>
      </c>
      <c r="BE358" s="214">
        <v>0</v>
      </c>
      <c r="BF358" s="214">
        <v>0</v>
      </c>
      <c r="BG358" s="214">
        <v>0</v>
      </c>
      <c r="BH358" s="191">
        <v>0</v>
      </c>
      <c r="BI358" s="191">
        <v>0</v>
      </c>
      <c r="BJ358" s="191">
        <v>0</v>
      </c>
      <c r="BK358" s="215">
        <v>0</v>
      </c>
      <c r="BL358" s="215">
        <v>0</v>
      </c>
      <c r="BM358" s="215">
        <v>0</v>
      </c>
      <c r="BN358" s="193">
        <v>0</v>
      </c>
      <c r="BO358" s="193">
        <v>0</v>
      </c>
      <c r="BP358" s="193">
        <v>0</v>
      </c>
      <c r="BQ358" s="219">
        <v>0</v>
      </c>
      <c r="BR358" s="219">
        <v>0</v>
      </c>
      <c r="BS358" s="219">
        <v>0</v>
      </c>
      <c r="BT358" s="216">
        <v>0</v>
      </c>
      <c r="BU358" s="216">
        <v>0</v>
      </c>
      <c r="BV358" s="216">
        <v>0</v>
      </c>
      <c r="BW358" s="217">
        <v>0</v>
      </c>
      <c r="BX358" s="217">
        <v>0</v>
      </c>
      <c r="BY358" s="217">
        <v>0</v>
      </c>
      <c r="BZ358" s="214">
        <v>0</v>
      </c>
      <c r="CA358" s="214">
        <v>0</v>
      </c>
      <c r="CB358" s="214">
        <v>0</v>
      </c>
      <c r="CC358" s="214">
        <v>0</v>
      </c>
      <c r="CD358" s="214">
        <v>0</v>
      </c>
      <c r="CE358" s="214">
        <v>0</v>
      </c>
      <c r="CF358" s="214">
        <v>0</v>
      </c>
      <c r="CG358" s="214">
        <v>0</v>
      </c>
      <c r="CH358" s="214">
        <v>0</v>
      </c>
      <c r="CI358" s="219">
        <v>0</v>
      </c>
      <c r="CJ358" s="219">
        <v>0</v>
      </c>
      <c r="CK358" s="219">
        <v>0</v>
      </c>
      <c r="CM358" s="221">
        <v>0</v>
      </c>
      <c r="CP358" s="219">
        <v>0</v>
      </c>
      <c r="CQ358" s="219">
        <v>0</v>
      </c>
      <c r="CR358" s="219">
        <v>0</v>
      </c>
      <c r="CT358" s="219">
        <v>0</v>
      </c>
      <c r="CU358" s="219">
        <v>0</v>
      </c>
      <c r="CV358" s="219">
        <v>0</v>
      </c>
      <c r="CX358" s="221">
        <v>560767247.38999999</v>
      </c>
      <c r="CY358" s="33">
        <v>0</v>
      </c>
      <c r="CZ358" s="33">
        <v>0</v>
      </c>
      <c r="DA358" s="33">
        <v>0</v>
      </c>
      <c r="DB358" s="33">
        <v>0</v>
      </c>
      <c r="DC358" s="33">
        <v>0</v>
      </c>
      <c r="DD358" s="33">
        <v>0</v>
      </c>
      <c r="DE358" s="33">
        <v>0</v>
      </c>
    </row>
    <row r="359" spans="1:109" x14ac:dyDescent="0.35">
      <c r="A359">
        <v>2053</v>
      </c>
      <c r="B359" s="1">
        <v>56065</v>
      </c>
      <c r="C359" s="213">
        <v>0</v>
      </c>
      <c r="D359" s="214">
        <v>0</v>
      </c>
      <c r="E359" s="214">
        <v>0</v>
      </c>
      <c r="F359" s="191">
        <v>0</v>
      </c>
      <c r="G359" s="191">
        <v>0</v>
      </c>
      <c r="H359" s="191">
        <v>0</v>
      </c>
      <c r="I359" s="214">
        <v>0</v>
      </c>
      <c r="J359" s="214">
        <v>0</v>
      </c>
      <c r="K359" s="214">
        <v>0</v>
      </c>
      <c r="L359" s="215">
        <v>0</v>
      </c>
      <c r="M359" s="215">
        <v>0</v>
      </c>
      <c r="N359" s="215">
        <v>0</v>
      </c>
      <c r="O359" s="193">
        <v>0</v>
      </c>
      <c r="P359" s="193">
        <v>0</v>
      </c>
      <c r="Q359" s="193">
        <v>0</v>
      </c>
      <c r="R359" s="216">
        <v>0</v>
      </c>
      <c r="S359" s="216">
        <v>0</v>
      </c>
      <c r="T359" s="216">
        <v>0</v>
      </c>
      <c r="U359" s="217">
        <v>0</v>
      </c>
      <c r="V359" s="217">
        <v>0</v>
      </c>
      <c r="W359" s="217">
        <v>0</v>
      </c>
      <c r="X359" s="214">
        <v>0</v>
      </c>
      <c r="Y359" s="214">
        <v>0</v>
      </c>
      <c r="Z359" s="214">
        <v>0</v>
      </c>
      <c r="AA359" s="218">
        <v>0</v>
      </c>
      <c r="AB359" s="218">
        <v>0</v>
      </c>
      <c r="AC359" s="218">
        <v>0</v>
      </c>
      <c r="AD359" s="193">
        <v>0</v>
      </c>
      <c r="AE359" s="193">
        <v>0</v>
      </c>
      <c r="AF359" s="193">
        <v>0</v>
      </c>
      <c r="AG359" s="214">
        <v>0</v>
      </c>
      <c r="AH359" s="214">
        <v>0</v>
      </c>
      <c r="AI359" s="214">
        <v>0</v>
      </c>
      <c r="AJ359" s="191">
        <v>0</v>
      </c>
      <c r="AK359" s="191">
        <v>0</v>
      </c>
      <c r="AL359" s="191">
        <v>0</v>
      </c>
      <c r="AM359" s="215">
        <v>0</v>
      </c>
      <c r="AN359" s="215">
        <v>0</v>
      </c>
      <c r="AO359" s="215">
        <v>0</v>
      </c>
      <c r="AP359" s="193">
        <v>0</v>
      </c>
      <c r="AQ359" s="193">
        <v>0</v>
      </c>
      <c r="AR359" s="193">
        <v>0</v>
      </c>
      <c r="AS359" s="216">
        <v>0</v>
      </c>
      <c r="AT359" s="216">
        <v>0</v>
      </c>
      <c r="AU359" s="216">
        <v>0</v>
      </c>
      <c r="AV359" s="217">
        <v>0</v>
      </c>
      <c r="AW359" s="217">
        <v>0</v>
      </c>
      <c r="AX359" s="217">
        <v>0</v>
      </c>
      <c r="AY359" s="214">
        <v>0</v>
      </c>
      <c r="AZ359" s="214">
        <v>0</v>
      </c>
      <c r="BA359" s="214">
        <v>0</v>
      </c>
      <c r="BB359" s="218">
        <v>0</v>
      </c>
      <c r="BC359" s="218">
        <v>0</v>
      </c>
      <c r="BD359" s="218">
        <v>0</v>
      </c>
      <c r="BE359" s="214">
        <v>0</v>
      </c>
      <c r="BF359" s="214">
        <v>0</v>
      </c>
      <c r="BG359" s="214">
        <v>0</v>
      </c>
      <c r="BH359" s="191">
        <v>0</v>
      </c>
      <c r="BI359" s="191">
        <v>0</v>
      </c>
      <c r="BJ359" s="191">
        <v>0</v>
      </c>
      <c r="BK359" s="215">
        <v>0</v>
      </c>
      <c r="BL359" s="215">
        <v>0</v>
      </c>
      <c r="BM359" s="215">
        <v>0</v>
      </c>
      <c r="BN359" s="193">
        <v>0</v>
      </c>
      <c r="BO359" s="193">
        <v>0</v>
      </c>
      <c r="BP359" s="193">
        <v>0</v>
      </c>
      <c r="BQ359" s="219">
        <v>0</v>
      </c>
      <c r="BR359" s="219">
        <v>0</v>
      </c>
      <c r="BS359" s="219">
        <v>0</v>
      </c>
      <c r="BT359" s="216">
        <v>0</v>
      </c>
      <c r="BU359" s="216">
        <v>0</v>
      </c>
      <c r="BV359" s="216">
        <v>0</v>
      </c>
      <c r="BW359" s="217">
        <v>0</v>
      </c>
      <c r="BX359" s="217">
        <v>0</v>
      </c>
      <c r="BY359" s="217">
        <v>0</v>
      </c>
      <c r="BZ359" s="214">
        <v>0</v>
      </c>
      <c r="CA359" s="214">
        <v>0</v>
      </c>
      <c r="CB359" s="214">
        <v>0</v>
      </c>
      <c r="CC359" s="214">
        <v>55651809.945389703</v>
      </c>
      <c r="CD359" s="214">
        <v>43241199.049640402</v>
      </c>
      <c r="CE359" s="214">
        <v>12410610.895749301</v>
      </c>
      <c r="CF359" s="214">
        <v>0</v>
      </c>
      <c r="CG359" s="214">
        <v>0</v>
      </c>
      <c r="CH359" s="214">
        <v>0</v>
      </c>
      <c r="CI359" s="219">
        <v>55651809.945389703</v>
      </c>
      <c r="CJ359" s="219">
        <v>43241199.049640402</v>
      </c>
      <c r="CK359" s="219">
        <v>12410610.895749301</v>
      </c>
      <c r="CM359" s="221">
        <v>0</v>
      </c>
      <c r="CP359" s="219">
        <v>0</v>
      </c>
      <c r="CQ359" s="219">
        <v>0</v>
      </c>
      <c r="CR359" s="219">
        <v>0</v>
      </c>
      <c r="CT359" s="219">
        <v>0</v>
      </c>
      <c r="CU359" s="219">
        <v>0</v>
      </c>
      <c r="CV359" s="219">
        <v>0</v>
      </c>
      <c r="CX359" s="221">
        <v>561451000.65999997</v>
      </c>
      <c r="CY359" s="33">
        <v>0</v>
      </c>
      <c r="CZ359" s="33">
        <v>0</v>
      </c>
      <c r="DA359" s="33">
        <v>0</v>
      </c>
      <c r="DB359" s="33">
        <v>0</v>
      </c>
      <c r="DC359" s="33">
        <v>0</v>
      </c>
      <c r="DD359" s="33">
        <v>0</v>
      </c>
      <c r="DE359" s="33">
        <v>0</v>
      </c>
    </row>
    <row r="360" spans="1:109" x14ac:dyDescent="0.35">
      <c r="A360">
        <v>2053</v>
      </c>
      <c r="B360" s="1">
        <v>56096</v>
      </c>
      <c r="C360" s="213">
        <v>0</v>
      </c>
      <c r="D360" s="214">
        <v>0</v>
      </c>
      <c r="E360" s="214">
        <v>0</v>
      </c>
      <c r="F360" s="191">
        <v>0</v>
      </c>
      <c r="G360" s="191">
        <v>0</v>
      </c>
      <c r="H360" s="191">
        <v>0</v>
      </c>
      <c r="I360" s="214">
        <v>0</v>
      </c>
      <c r="J360" s="214">
        <v>0</v>
      </c>
      <c r="K360" s="214">
        <v>0</v>
      </c>
      <c r="L360" s="215">
        <v>0</v>
      </c>
      <c r="M360" s="215">
        <v>0</v>
      </c>
      <c r="N360" s="215">
        <v>0</v>
      </c>
      <c r="O360" s="193">
        <v>0</v>
      </c>
      <c r="P360" s="193">
        <v>0</v>
      </c>
      <c r="Q360" s="193">
        <v>0</v>
      </c>
      <c r="R360" s="216">
        <v>0</v>
      </c>
      <c r="S360" s="216">
        <v>0</v>
      </c>
      <c r="T360" s="216">
        <v>0</v>
      </c>
      <c r="U360" s="217">
        <v>0</v>
      </c>
      <c r="V360" s="217">
        <v>0</v>
      </c>
      <c r="W360" s="217">
        <v>0</v>
      </c>
      <c r="X360" s="214">
        <v>0</v>
      </c>
      <c r="Y360" s="214">
        <v>0</v>
      </c>
      <c r="Z360" s="214">
        <v>0</v>
      </c>
      <c r="AA360" s="218">
        <v>0</v>
      </c>
      <c r="AB360" s="218">
        <v>0</v>
      </c>
      <c r="AC360" s="218">
        <v>0</v>
      </c>
      <c r="AD360" s="193">
        <v>0</v>
      </c>
      <c r="AE360" s="193">
        <v>0</v>
      </c>
      <c r="AF360" s="193">
        <v>0</v>
      </c>
      <c r="AG360" s="214">
        <v>0</v>
      </c>
      <c r="AH360" s="214">
        <v>0</v>
      </c>
      <c r="AI360" s="214">
        <v>0</v>
      </c>
      <c r="AJ360" s="191">
        <v>0</v>
      </c>
      <c r="AK360" s="191">
        <v>0</v>
      </c>
      <c r="AL360" s="191">
        <v>0</v>
      </c>
      <c r="AM360" s="215">
        <v>0</v>
      </c>
      <c r="AN360" s="215">
        <v>0</v>
      </c>
      <c r="AO360" s="215">
        <v>0</v>
      </c>
      <c r="AP360" s="193">
        <v>0</v>
      </c>
      <c r="AQ360" s="193">
        <v>0</v>
      </c>
      <c r="AR360" s="193">
        <v>0</v>
      </c>
      <c r="AS360" s="216">
        <v>0</v>
      </c>
      <c r="AT360" s="216">
        <v>0</v>
      </c>
      <c r="AU360" s="216">
        <v>0</v>
      </c>
      <c r="AV360" s="217">
        <v>0</v>
      </c>
      <c r="AW360" s="217">
        <v>0</v>
      </c>
      <c r="AX360" s="217">
        <v>0</v>
      </c>
      <c r="AY360" s="214">
        <v>0</v>
      </c>
      <c r="AZ360" s="214">
        <v>0</v>
      </c>
      <c r="BA360" s="214">
        <v>0</v>
      </c>
      <c r="BB360" s="218">
        <v>0</v>
      </c>
      <c r="BC360" s="218">
        <v>0</v>
      </c>
      <c r="BD360" s="218">
        <v>0</v>
      </c>
      <c r="BE360" s="214">
        <v>0</v>
      </c>
      <c r="BF360" s="214">
        <v>0</v>
      </c>
      <c r="BG360" s="214">
        <v>0</v>
      </c>
      <c r="BH360" s="191">
        <v>0</v>
      </c>
      <c r="BI360" s="191">
        <v>0</v>
      </c>
      <c r="BJ360" s="191">
        <v>0</v>
      </c>
      <c r="BK360" s="215">
        <v>0</v>
      </c>
      <c r="BL360" s="215">
        <v>0</v>
      </c>
      <c r="BM360" s="215">
        <v>0</v>
      </c>
      <c r="BN360" s="193">
        <v>0</v>
      </c>
      <c r="BO360" s="193">
        <v>0</v>
      </c>
      <c r="BP360" s="193">
        <v>0</v>
      </c>
      <c r="BQ360" s="219">
        <v>0</v>
      </c>
      <c r="BR360" s="219">
        <v>0</v>
      </c>
      <c r="BS360" s="219">
        <v>0</v>
      </c>
      <c r="BT360" s="216">
        <v>0</v>
      </c>
      <c r="BU360" s="216">
        <v>0</v>
      </c>
      <c r="BV360" s="216">
        <v>0</v>
      </c>
      <c r="BW360" s="217">
        <v>0</v>
      </c>
      <c r="BX360" s="217">
        <v>0</v>
      </c>
      <c r="BY360" s="217">
        <v>0</v>
      </c>
      <c r="BZ360" s="214">
        <v>0</v>
      </c>
      <c r="CA360" s="214">
        <v>0</v>
      </c>
      <c r="CB360" s="214">
        <v>0</v>
      </c>
      <c r="CC360" s="214">
        <v>0</v>
      </c>
      <c r="CD360" s="214">
        <v>0</v>
      </c>
      <c r="CE360" s="214">
        <v>0</v>
      </c>
      <c r="CF360" s="214">
        <v>0</v>
      </c>
      <c r="CG360" s="214">
        <v>0</v>
      </c>
      <c r="CH360" s="214">
        <v>0</v>
      </c>
      <c r="CI360" s="219">
        <v>0</v>
      </c>
      <c r="CJ360" s="219">
        <v>0</v>
      </c>
      <c r="CK360" s="219">
        <v>0</v>
      </c>
      <c r="CM360" s="221">
        <v>0</v>
      </c>
      <c r="CP360" s="219">
        <v>0</v>
      </c>
      <c r="CQ360" s="219">
        <v>0</v>
      </c>
      <c r="CR360" s="219">
        <v>0</v>
      </c>
      <c r="CT360" s="219">
        <v>0</v>
      </c>
      <c r="CU360" s="219">
        <v>0</v>
      </c>
      <c r="CV360" s="219">
        <v>0</v>
      </c>
      <c r="CX360" s="221">
        <v>518894388.60000002</v>
      </c>
      <c r="CY360" s="33">
        <v>0</v>
      </c>
      <c r="CZ360" s="33">
        <v>0</v>
      </c>
      <c r="DA360" s="33">
        <v>0</v>
      </c>
      <c r="DB360" s="33">
        <v>0</v>
      </c>
      <c r="DC360" s="33">
        <v>0</v>
      </c>
      <c r="DD360" s="33">
        <v>0</v>
      </c>
      <c r="DE360" s="33">
        <v>0</v>
      </c>
    </row>
    <row r="361" spans="1:109" x14ac:dyDescent="0.35">
      <c r="A361">
        <v>2053</v>
      </c>
      <c r="B361" s="1">
        <v>56127</v>
      </c>
      <c r="C361" s="213">
        <v>0</v>
      </c>
      <c r="D361" s="214">
        <v>0</v>
      </c>
      <c r="E361" s="214">
        <v>0</v>
      </c>
      <c r="F361" s="191">
        <v>0</v>
      </c>
      <c r="G361" s="191">
        <v>0</v>
      </c>
      <c r="H361" s="191">
        <v>0</v>
      </c>
      <c r="I361" s="214">
        <v>0</v>
      </c>
      <c r="J361" s="214">
        <v>0</v>
      </c>
      <c r="K361" s="214">
        <v>0</v>
      </c>
      <c r="L361" s="215">
        <v>0</v>
      </c>
      <c r="M361" s="215">
        <v>0</v>
      </c>
      <c r="N361" s="215">
        <v>0</v>
      </c>
      <c r="O361" s="193">
        <v>0</v>
      </c>
      <c r="P361" s="193">
        <v>0</v>
      </c>
      <c r="Q361" s="193">
        <v>0</v>
      </c>
      <c r="R361" s="216">
        <v>0</v>
      </c>
      <c r="S361" s="216">
        <v>0</v>
      </c>
      <c r="T361" s="216">
        <v>0</v>
      </c>
      <c r="U361" s="217">
        <v>0</v>
      </c>
      <c r="V361" s="217">
        <v>0</v>
      </c>
      <c r="W361" s="217">
        <v>0</v>
      </c>
      <c r="X361" s="214">
        <v>0</v>
      </c>
      <c r="Y361" s="214">
        <v>0</v>
      </c>
      <c r="Z361" s="214">
        <v>0</v>
      </c>
      <c r="AA361" s="218">
        <v>0</v>
      </c>
      <c r="AB361" s="218">
        <v>0</v>
      </c>
      <c r="AC361" s="218">
        <v>0</v>
      </c>
      <c r="AD361" s="193">
        <v>0</v>
      </c>
      <c r="AE361" s="193">
        <v>0</v>
      </c>
      <c r="AF361" s="193">
        <v>0</v>
      </c>
      <c r="AG361" s="214">
        <v>0</v>
      </c>
      <c r="AH361" s="214">
        <v>0</v>
      </c>
      <c r="AI361" s="214">
        <v>0</v>
      </c>
      <c r="AJ361" s="191">
        <v>0</v>
      </c>
      <c r="AK361" s="191">
        <v>0</v>
      </c>
      <c r="AL361" s="191">
        <v>0</v>
      </c>
      <c r="AM361" s="215">
        <v>0</v>
      </c>
      <c r="AN361" s="215">
        <v>0</v>
      </c>
      <c r="AO361" s="215">
        <v>0</v>
      </c>
      <c r="AP361" s="193">
        <v>0</v>
      </c>
      <c r="AQ361" s="193">
        <v>0</v>
      </c>
      <c r="AR361" s="193">
        <v>0</v>
      </c>
      <c r="AS361" s="216">
        <v>0</v>
      </c>
      <c r="AT361" s="216">
        <v>0</v>
      </c>
      <c r="AU361" s="216">
        <v>0</v>
      </c>
      <c r="AV361" s="217">
        <v>0</v>
      </c>
      <c r="AW361" s="217">
        <v>0</v>
      </c>
      <c r="AX361" s="217">
        <v>0</v>
      </c>
      <c r="AY361" s="214">
        <v>0</v>
      </c>
      <c r="AZ361" s="214">
        <v>0</v>
      </c>
      <c r="BA361" s="214">
        <v>0</v>
      </c>
      <c r="BB361" s="218">
        <v>0</v>
      </c>
      <c r="BC361" s="218">
        <v>0</v>
      </c>
      <c r="BD361" s="218">
        <v>0</v>
      </c>
      <c r="BE361" s="214">
        <v>0</v>
      </c>
      <c r="BF361" s="214">
        <v>0</v>
      </c>
      <c r="BG361" s="214">
        <v>0</v>
      </c>
      <c r="BH361" s="191">
        <v>0</v>
      </c>
      <c r="BI361" s="191">
        <v>0</v>
      </c>
      <c r="BJ361" s="191">
        <v>0</v>
      </c>
      <c r="BK361" s="215">
        <v>0</v>
      </c>
      <c r="BL361" s="215">
        <v>0</v>
      </c>
      <c r="BM361" s="215">
        <v>0</v>
      </c>
      <c r="BN361" s="193">
        <v>0</v>
      </c>
      <c r="BO361" s="193">
        <v>0</v>
      </c>
      <c r="BP361" s="193">
        <v>0</v>
      </c>
      <c r="BQ361" s="219">
        <v>0</v>
      </c>
      <c r="BR361" s="219">
        <v>0</v>
      </c>
      <c r="BS361" s="219">
        <v>0</v>
      </c>
      <c r="BT361" s="216">
        <v>0</v>
      </c>
      <c r="BU361" s="216">
        <v>0</v>
      </c>
      <c r="BV361" s="216">
        <v>0</v>
      </c>
      <c r="BW361" s="217">
        <v>0</v>
      </c>
      <c r="BX361" s="217">
        <v>0</v>
      </c>
      <c r="BY361" s="217">
        <v>0</v>
      </c>
      <c r="BZ361" s="214">
        <v>0</v>
      </c>
      <c r="CA361" s="214">
        <v>0</v>
      </c>
      <c r="CB361" s="214">
        <v>0</v>
      </c>
      <c r="CC361" s="214">
        <v>0</v>
      </c>
      <c r="CD361" s="214">
        <v>0</v>
      </c>
      <c r="CE361" s="214">
        <v>0</v>
      </c>
      <c r="CF361" s="214">
        <v>0</v>
      </c>
      <c r="CG361" s="214">
        <v>0</v>
      </c>
      <c r="CH361" s="214">
        <v>0</v>
      </c>
      <c r="CI361" s="219">
        <v>0</v>
      </c>
      <c r="CJ361" s="219">
        <v>0</v>
      </c>
      <c r="CK361" s="219">
        <v>0</v>
      </c>
      <c r="CM361" s="221">
        <v>0</v>
      </c>
      <c r="CP361" s="219">
        <v>0</v>
      </c>
      <c r="CQ361" s="219">
        <v>0</v>
      </c>
      <c r="CR361" s="219">
        <v>0</v>
      </c>
      <c r="CT361" s="219">
        <v>0</v>
      </c>
      <c r="CU361" s="219">
        <v>0</v>
      </c>
      <c r="CV361" s="219">
        <v>0</v>
      </c>
      <c r="CX361" s="221">
        <v>519527085.56</v>
      </c>
      <c r="CY361" s="33">
        <v>0</v>
      </c>
      <c r="CZ361" s="33">
        <v>0</v>
      </c>
      <c r="DA361" s="33">
        <v>0</v>
      </c>
      <c r="DB361" s="33">
        <v>0</v>
      </c>
      <c r="DC361" s="33">
        <v>0</v>
      </c>
      <c r="DD361" s="33">
        <v>0</v>
      </c>
      <c r="DE361" s="33">
        <v>0</v>
      </c>
    </row>
    <row r="362" spans="1:109" x14ac:dyDescent="0.35">
      <c r="A362">
        <v>2053</v>
      </c>
      <c r="B362" s="1">
        <v>56157</v>
      </c>
      <c r="C362" s="213">
        <v>0</v>
      </c>
      <c r="D362" s="214">
        <v>0</v>
      </c>
      <c r="E362" s="214">
        <v>0</v>
      </c>
      <c r="F362" s="191">
        <v>0</v>
      </c>
      <c r="G362" s="191">
        <v>0</v>
      </c>
      <c r="H362" s="191">
        <v>0</v>
      </c>
      <c r="I362" s="214">
        <v>0</v>
      </c>
      <c r="J362" s="214">
        <v>0</v>
      </c>
      <c r="K362" s="214">
        <v>0</v>
      </c>
      <c r="L362" s="215">
        <v>0</v>
      </c>
      <c r="M362" s="215">
        <v>0</v>
      </c>
      <c r="N362" s="215">
        <v>0</v>
      </c>
      <c r="O362" s="193">
        <v>0</v>
      </c>
      <c r="P362" s="193">
        <v>0</v>
      </c>
      <c r="Q362" s="193">
        <v>0</v>
      </c>
      <c r="R362" s="216">
        <v>0</v>
      </c>
      <c r="S362" s="216">
        <v>0</v>
      </c>
      <c r="T362" s="216">
        <v>0</v>
      </c>
      <c r="U362" s="217">
        <v>0</v>
      </c>
      <c r="V362" s="217">
        <v>0</v>
      </c>
      <c r="W362" s="217">
        <v>0</v>
      </c>
      <c r="X362" s="214">
        <v>0</v>
      </c>
      <c r="Y362" s="214">
        <v>0</v>
      </c>
      <c r="Z362" s="214">
        <v>0</v>
      </c>
      <c r="AA362" s="218">
        <v>0</v>
      </c>
      <c r="AB362" s="218">
        <v>0</v>
      </c>
      <c r="AC362" s="218">
        <v>0</v>
      </c>
      <c r="AD362" s="193">
        <v>0</v>
      </c>
      <c r="AE362" s="193">
        <v>0</v>
      </c>
      <c r="AF362" s="193">
        <v>0</v>
      </c>
      <c r="AG362" s="214">
        <v>0</v>
      </c>
      <c r="AH362" s="214">
        <v>0</v>
      </c>
      <c r="AI362" s="214">
        <v>0</v>
      </c>
      <c r="AJ362" s="191">
        <v>0</v>
      </c>
      <c r="AK362" s="191">
        <v>0</v>
      </c>
      <c r="AL362" s="191">
        <v>0</v>
      </c>
      <c r="AM362" s="215">
        <v>0</v>
      </c>
      <c r="AN362" s="215">
        <v>0</v>
      </c>
      <c r="AO362" s="215">
        <v>0</v>
      </c>
      <c r="AP362" s="193">
        <v>0</v>
      </c>
      <c r="AQ362" s="193">
        <v>0</v>
      </c>
      <c r="AR362" s="193">
        <v>0</v>
      </c>
      <c r="AS362" s="216">
        <v>0</v>
      </c>
      <c r="AT362" s="216">
        <v>0</v>
      </c>
      <c r="AU362" s="216">
        <v>0</v>
      </c>
      <c r="AV362" s="217">
        <v>0</v>
      </c>
      <c r="AW362" s="217">
        <v>0</v>
      </c>
      <c r="AX362" s="217">
        <v>0</v>
      </c>
      <c r="AY362" s="214">
        <v>0</v>
      </c>
      <c r="AZ362" s="214">
        <v>0</v>
      </c>
      <c r="BA362" s="214">
        <v>0</v>
      </c>
      <c r="BB362" s="218">
        <v>0</v>
      </c>
      <c r="BC362" s="218">
        <v>0</v>
      </c>
      <c r="BD362" s="218">
        <v>0</v>
      </c>
      <c r="BE362" s="214">
        <v>0</v>
      </c>
      <c r="BF362" s="214">
        <v>0</v>
      </c>
      <c r="BG362" s="214">
        <v>0</v>
      </c>
      <c r="BH362" s="191">
        <v>0</v>
      </c>
      <c r="BI362" s="191">
        <v>0</v>
      </c>
      <c r="BJ362" s="191">
        <v>0</v>
      </c>
      <c r="BK362" s="215">
        <v>0</v>
      </c>
      <c r="BL362" s="215">
        <v>0</v>
      </c>
      <c r="BM362" s="215">
        <v>0</v>
      </c>
      <c r="BN362" s="193">
        <v>0</v>
      </c>
      <c r="BO362" s="193">
        <v>0</v>
      </c>
      <c r="BP362" s="193">
        <v>0</v>
      </c>
      <c r="BQ362" s="219">
        <v>0</v>
      </c>
      <c r="BR362" s="219">
        <v>0</v>
      </c>
      <c r="BS362" s="219">
        <v>0</v>
      </c>
      <c r="BT362" s="216">
        <v>0</v>
      </c>
      <c r="BU362" s="216">
        <v>0</v>
      </c>
      <c r="BV362" s="216">
        <v>0</v>
      </c>
      <c r="BW362" s="217">
        <v>0</v>
      </c>
      <c r="BX362" s="217">
        <v>0</v>
      </c>
      <c r="BY362" s="217">
        <v>0</v>
      </c>
      <c r="BZ362" s="214">
        <v>0</v>
      </c>
      <c r="CA362" s="214">
        <v>0</v>
      </c>
      <c r="CB362" s="214">
        <v>0</v>
      </c>
      <c r="CC362" s="214">
        <v>0</v>
      </c>
      <c r="CD362" s="214">
        <v>0</v>
      </c>
      <c r="CE362" s="214">
        <v>0</v>
      </c>
      <c r="CF362" s="214">
        <v>0</v>
      </c>
      <c r="CG362" s="214">
        <v>0</v>
      </c>
      <c r="CH362" s="214">
        <v>0</v>
      </c>
      <c r="CI362" s="219">
        <v>0</v>
      </c>
      <c r="CJ362" s="219">
        <v>0</v>
      </c>
      <c r="CK362" s="219">
        <v>0</v>
      </c>
      <c r="CM362" s="221">
        <v>0</v>
      </c>
      <c r="CP362" s="219">
        <v>0</v>
      </c>
      <c r="CQ362" s="219">
        <v>0</v>
      </c>
      <c r="CR362" s="219">
        <v>0</v>
      </c>
      <c r="CT362" s="219">
        <v>0</v>
      </c>
      <c r="CU362" s="219">
        <v>0</v>
      </c>
      <c r="CV362" s="219">
        <v>0</v>
      </c>
      <c r="CX362" s="221">
        <v>520160553.99000001</v>
      </c>
      <c r="CY362" s="33">
        <v>0</v>
      </c>
      <c r="CZ362" s="33">
        <v>0</v>
      </c>
      <c r="DA362" s="33">
        <v>0</v>
      </c>
      <c r="DB362" s="33">
        <v>0</v>
      </c>
      <c r="DC362" s="33">
        <v>0</v>
      </c>
      <c r="DD362" s="33">
        <v>0</v>
      </c>
      <c r="DE362" s="33">
        <v>0</v>
      </c>
    </row>
    <row r="363" spans="1:109" x14ac:dyDescent="0.35">
      <c r="A363">
        <v>2053</v>
      </c>
      <c r="B363" s="1">
        <v>56188</v>
      </c>
      <c r="C363" s="213">
        <v>0</v>
      </c>
      <c r="D363" s="214">
        <v>0</v>
      </c>
      <c r="E363" s="214">
        <v>0</v>
      </c>
      <c r="F363" s="191">
        <v>0</v>
      </c>
      <c r="G363" s="191">
        <v>0</v>
      </c>
      <c r="H363" s="191">
        <v>0</v>
      </c>
      <c r="I363" s="214">
        <v>0</v>
      </c>
      <c r="J363" s="214">
        <v>0</v>
      </c>
      <c r="K363" s="214">
        <v>0</v>
      </c>
      <c r="L363" s="215">
        <v>0</v>
      </c>
      <c r="M363" s="215">
        <v>0</v>
      </c>
      <c r="N363" s="215">
        <v>0</v>
      </c>
      <c r="O363" s="193">
        <v>0</v>
      </c>
      <c r="P363" s="193">
        <v>0</v>
      </c>
      <c r="Q363" s="193">
        <v>0</v>
      </c>
      <c r="R363" s="216">
        <v>0</v>
      </c>
      <c r="S363" s="216">
        <v>0</v>
      </c>
      <c r="T363" s="216">
        <v>0</v>
      </c>
      <c r="U363" s="217">
        <v>0</v>
      </c>
      <c r="V363" s="217">
        <v>0</v>
      </c>
      <c r="W363" s="217">
        <v>0</v>
      </c>
      <c r="X363" s="214">
        <v>0</v>
      </c>
      <c r="Y363" s="214">
        <v>0</v>
      </c>
      <c r="Z363" s="214">
        <v>0</v>
      </c>
      <c r="AA363" s="218">
        <v>0</v>
      </c>
      <c r="AB363" s="218">
        <v>0</v>
      </c>
      <c r="AC363" s="218">
        <v>0</v>
      </c>
      <c r="AD363" s="193">
        <v>0</v>
      </c>
      <c r="AE363" s="193">
        <v>0</v>
      </c>
      <c r="AF363" s="193">
        <v>0</v>
      </c>
      <c r="AG363" s="214">
        <v>0</v>
      </c>
      <c r="AH363" s="214">
        <v>0</v>
      </c>
      <c r="AI363" s="214">
        <v>0</v>
      </c>
      <c r="AJ363" s="191">
        <v>0</v>
      </c>
      <c r="AK363" s="191">
        <v>0</v>
      </c>
      <c r="AL363" s="191">
        <v>0</v>
      </c>
      <c r="AM363" s="215">
        <v>0</v>
      </c>
      <c r="AN363" s="215">
        <v>0</v>
      </c>
      <c r="AO363" s="215">
        <v>0</v>
      </c>
      <c r="AP363" s="193">
        <v>0</v>
      </c>
      <c r="AQ363" s="193">
        <v>0</v>
      </c>
      <c r="AR363" s="193">
        <v>0</v>
      </c>
      <c r="AS363" s="216">
        <v>0</v>
      </c>
      <c r="AT363" s="216">
        <v>0</v>
      </c>
      <c r="AU363" s="216">
        <v>0</v>
      </c>
      <c r="AV363" s="217">
        <v>0</v>
      </c>
      <c r="AW363" s="217">
        <v>0</v>
      </c>
      <c r="AX363" s="217">
        <v>0</v>
      </c>
      <c r="AY363" s="214">
        <v>0</v>
      </c>
      <c r="AZ363" s="214">
        <v>0</v>
      </c>
      <c r="BA363" s="214">
        <v>0</v>
      </c>
      <c r="BB363" s="218">
        <v>0</v>
      </c>
      <c r="BC363" s="218">
        <v>0</v>
      </c>
      <c r="BD363" s="218">
        <v>0</v>
      </c>
      <c r="BE363" s="214">
        <v>0</v>
      </c>
      <c r="BF363" s="214">
        <v>0</v>
      </c>
      <c r="BG363" s="214">
        <v>0</v>
      </c>
      <c r="BH363" s="191">
        <v>0</v>
      </c>
      <c r="BI363" s="191">
        <v>0</v>
      </c>
      <c r="BJ363" s="191">
        <v>0</v>
      </c>
      <c r="BK363" s="215">
        <v>0</v>
      </c>
      <c r="BL363" s="215">
        <v>0</v>
      </c>
      <c r="BM363" s="215">
        <v>0</v>
      </c>
      <c r="BN363" s="193">
        <v>0</v>
      </c>
      <c r="BO363" s="193">
        <v>0</v>
      </c>
      <c r="BP363" s="193">
        <v>0</v>
      </c>
      <c r="BQ363" s="219">
        <v>0</v>
      </c>
      <c r="BR363" s="219">
        <v>0</v>
      </c>
      <c r="BS363" s="219">
        <v>0</v>
      </c>
      <c r="BT363" s="216">
        <v>0</v>
      </c>
      <c r="BU363" s="216">
        <v>0</v>
      </c>
      <c r="BV363" s="216">
        <v>0</v>
      </c>
      <c r="BW363" s="217">
        <v>0</v>
      </c>
      <c r="BX363" s="217">
        <v>0</v>
      </c>
      <c r="BY363" s="217">
        <v>0</v>
      </c>
      <c r="BZ363" s="214">
        <v>0</v>
      </c>
      <c r="CA363" s="214">
        <v>0</v>
      </c>
      <c r="CB363" s="214">
        <v>0</v>
      </c>
      <c r="CC363" s="214">
        <v>0</v>
      </c>
      <c r="CD363" s="214">
        <v>0</v>
      </c>
      <c r="CE363" s="214">
        <v>0</v>
      </c>
      <c r="CF363" s="214">
        <v>0</v>
      </c>
      <c r="CG363" s="214">
        <v>0</v>
      </c>
      <c r="CH363" s="214">
        <v>0</v>
      </c>
      <c r="CI363" s="219">
        <v>0</v>
      </c>
      <c r="CJ363" s="219">
        <v>0</v>
      </c>
      <c r="CK363" s="219">
        <v>0</v>
      </c>
      <c r="CM363" s="221">
        <v>0</v>
      </c>
      <c r="CP363" s="219">
        <v>0</v>
      </c>
      <c r="CQ363" s="219">
        <v>0</v>
      </c>
      <c r="CR363" s="219">
        <v>0</v>
      </c>
      <c r="CT363" s="219">
        <v>0</v>
      </c>
      <c r="CU363" s="219">
        <v>0</v>
      </c>
      <c r="CV363" s="219">
        <v>0</v>
      </c>
      <c r="CX363" s="221">
        <v>520794794.81</v>
      </c>
      <c r="CY363" s="33">
        <v>0</v>
      </c>
      <c r="CZ363" s="33">
        <v>0</v>
      </c>
      <c r="DA363" s="33">
        <v>0</v>
      </c>
      <c r="DB363" s="33">
        <v>0</v>
      </c>
      <c r="DC363" s="33">
        <v>0</v>
      </c>
      <c r="DD363" s="33">
        <v>0</v>
      </c>
      <c r="DE363" s="33">
        <v>0</v>
      </c>
    </row>
    <row r="364" spans="1:109" x14ac:dyDescent="0.35">
      <c r="A364">
        <v>2053</v>
      </c>
      <c r="B364" s="1">
        <v>56218</v>
      </c>
      <c r="C364" s="213">
        <v>0</v>
      </c>
      <c r="D364" s="214">
        <v>0</v>
      </c>
      <c r="E364" s="214">
        <v>0</v>
      </c>
      <c r="F364" s="191">
        <v>0</v>
      </c>
      <c r="G364" s="191">
        <v>0</v>
      </c>
      <c r="H364" s="191">
        <v>0</v>
      </c>
      <c r="I364" s="214">
        <v>0</v>
      </c>
      <c r="J364" s="214">
        <v>0</v>
      </c>
      <c r="K364" s="214">
        <v>0</v>
      </c>
      <c r="L364" s="215">
        <v>0</v>
      </c>
      <c r="M364" s="215">
        <v>0</v>
      </c>
      <c r="N364" s="215">
        <v>0</v>
      </c>
      <c r="O364" s="193">
        <v>0</v>
      </c>
      <c r="P364" s="193">
        <v>0</v>
      </c>
      <c r="Q364" s="193">
        <v>0</v>
      </c>
      <c r="R364" s="216">
        <v>0</v>
      </c>
      <c r="S364" s="216">
        <v>0</v>
      </c>
      <c r="T364" s="216">
        <v>0</v>
      </c>
      <c r="U364" s="217">
        <v>0</v>
      </c>
      <c r="V364" s="217">
        <v>0</v>
      </c>
      <c r="W364" s="217">
        <v>0</v>
      </c>
      <c r="X364" s="214">
        <v>0</v>
      </c>
      <c r="Y364" s="214">
        <v>0</v>
      </c>
      <c r="Z364" s="214">
        <v>0</v>
      </c>
      <c r="AA364" s="218">
        <v>0</v>
      </c>
      <c r="AB364" s="218">
        <v>0</v>
      </c>
      <c r="AC364" s="218">
        <v>0</v>
      </c>
      <c r="AD364" s="193">
        <v>0</v>
      </c>
      <c r="AE364" s="193">
        <v>0</v>
      </c>
      <c r="AF364" s="193">
        <v>0</v>
      </c>
      <c r="AG364" s="214">
        <v>0</v>
      </c>
      <c r="AH364" s="214">
        <v>0</v>
      </c>
      <c r="AI364" s="214">
        <v>0</v>
      </c>
      <c r="AJ364" s="191">
        <v>0</v>
      </c>
      <c r="AK364" s="191">
        <v>0</v>
      </c>
      <c r="AL364" s="191">
        <v>0</v>
      </c>
      <c r="AM364" s="215">
        <v>0</v>
      </c>
      <c r="AN364" s="215">
        <v>0</v>
      </c>
      <c r="AO364" s="215">
        <v>0</v>
      </c>
      <c r="AP364" s="193">
        <v>0</v>
      </c>
      <c r="AQ364" s="193">
        <v>0</v>
      </c>
      <c r="AR364" s="193">
        <v>0</v>
      </c>
      <c r="AS364" s="216">
        <v>0</v>
      </c>
      <c r="AT364" s="216">
        <v>0</v>
      </c>
      <c r="AU364" s="216">
        <v>0</v>
      </c>
      <c r="AV364" s="217">
        <v>0</v>
      </c>
      <c r="AW364" s="217">
        <v>0</v>
      </c>
      <c r="AX364" s="217">
        <v>0</v>
      </c>
      <c r="AY364" s="214">
        <v>0</v>
      </c>
      <c r="AZ364" s="214">
        <v>0</v>
      </c>
      <c r="BA364" s="214">
        <v>0</v>
      </c>
      <c r="BB364" s="218">
        <v>0</v>
      </c>
      <c r="BC364" s="218">
        <v>0</v>
      </c>
      <c r="BD364" s="218">
        <v>0</v>
      </c>
      <c r="BE364" s="214">
        <v>0</v>
      </c>
      <c r="BF364" s="214">
        <v>0</v>
      </c>
      <c r="BG364" s="214">
        <v>0</v>
      </c>
      <c r="BH364" s="191">
        <v>0</v>
      </c>
      <c r="BI364" s="191">
        <v>0</v>
      </c>
      <c r="BJ364" s="191">
        <v>0</v>
      </c>
      <c r="BK364" s="215">
        <v>0</v>
      </c>
      <c r="BL364" s="215">
        <v>0</v>
      </c>
      <c r="BM364" s="215">
        <v>0</v>
      </c>
      <c r="BN364" s="193">
        <v>0</v>
      </c>
      <c r="BO364" s="193">
        <v>0</v>
      </c>
      <c r="BP364" s="193">
        <v>0</v>
      </c>
      <c r="BQ364" s="219">
        <v>0</v>
      </c>
      <c r="BR364" s="219">
        <v>0</v>
      </c>
      <c r="BS364" s="219">
        <v>0</v>
      </c>
      <c r="BT364" s="216">
        <v>0</v>
      </c>
      <c r="BU364" s="216">
        <v>0</v>
      </c>
      <c r="BV364" s="216">
        <v>0</v>
      </c>
      <c r="BW364" s="217">
        <v>0</v>
      </c>
      <c r="BX364" s="217">
        <v>0</v>
      </c>
      <c r="BY364" s="217">
        <v>0</v>
      </c>
      <c r="BZ364" s="214">
        <v>0</v>
      </c>
      <c r="CA364" s="214">
        <v>0</v>
      </c>
      <c r="CB364" s="214">
        <v>0</v>
      </c>
      <c r="CC364" s="214">
        <v>0</v>
      </c>
      <c r="CD364" s="214">
        <v>0</v>
      </c>
      <c r="CE364" s="214">
        <v>0</v>
      </c>
      <c r="CF364" s="214">
        <v>0</v>
      </c>
      <c r="CG364" s="214">
        <v>0</v>
      </c>
      <c r="CH364" s="214">
        <v>0</v>
      </c>
      <c r="CI364" s="219">
        <v>0</v>
      </c>
      <c r="CJ364" s="219">
        <v>0</v>
      </c>
      <c r="CK364" s="219">
        <v>0</v>
      </c>
      <c r="CM364" s="221">
        <v>0</v>
      </c>
      <c r="CP364" s="219">
        <v>0</v>
      </c>
      <c r="CQ364" s="219">
        <v>0</v>
      </c>
      <c r="CR364" s="219">
        <v>0</v>
      </c>
      <c r="CT364" s="219">
        <v>0</v>
      </c>
      <c r="CU364" s="219">
        <v>0</v>
      </c>
      <c r="CV364" s="219">
        <v>0</v>
      </c>
      <c r="CX364" s="221">
        <v>521429808.97000003</v>
      </c>
      <c r="CY364" s="33">
        <v>0</v>
      </c>
      <c r="CZ364" s="33">
        <v>0</v>
      </c>
      <c r="DA364" s="33">
        <v>0</v>
      </c>
      <c r="DB364" s="33">
        <v>0</v>
      </c>
      <c r="DC364" s="33">
        <v>0</v>
      </c>
      <c r="DD364" s="33">
        <v>0</v>
      </c>
      <c r="DE364" s="33">
        <v>0</v>
      </c>
    </row>
    <row r="365" spans="1:109" x14ac:dyDescent="0.35">
      <c r="A365">
        <v>2053</v>
      </c>
      <c r="B365" s="1">
        <v>56249</v>
      </c>
      <c r="C365" s="213">
        <v>0</v>
      </c>
      <c r="D365" s="214">
        <v>0</v>
      </c>
      <c r="E365" s="214">
        <v>0</v>
      </c>
      <c r="F365" s="191">
        <v>0</v>
      </c>
      <c r="G365" s="191">
        <v>0</v>
      </c>
      <c r="H365" s="191">
        <v>0</v>
      </c>
      <c r="I365" s="214">
        <v>0</v>
      </c>
      <c r="J365" s="214">
        <v>0</v>
      </c>
      <c r="K365" s="214">
        <v>0</v>
      </c>
      <c r="L365" s="215">
        <v>0</v>
      </c>
      <c r="M365" s="215">
        <v>0</v>
      </c>
      <c r="N365" s="215">
        <v>0</v>
      </c>
      <c r="O365" s="193">
        <v>0</v>
      </c>
      <c r="P365" s="193">
        <v>0</v>
      </c>
      <c r="Q365" s="193">
        <v>0</v>
      </c>
      <c r="R365" s="216">
        <v>0</v>
      </c>
      <c r="S365" s="216">
        <v>0</v>
      </c>
      <c r="T365" s="216">
        <v>0</v>
      </c>
      <c r="U365" s="217">
        <v>0</v>
      </c>
      <c r="V365" s="217">
        <v>0</v>
      </c>
      <c r="W365" s="217">
        <v>0</v>
      </c>
      <c r="X365" s="214">
        <v>0</v>
      </c>
      <c r="Y365" s="214">
        <v>0</v>
      </c>
      <c r="Z365" s="214">
        <v>0</v>
      </c>
      <c r="AA365" s="218">
        <v>0</v>
      </c>
      <c r="AB365" s="218">
        <v>0</v>
      </c>
      <c r="AC365" s="218">
        <v>0</v>
      </c>
      <c r="AD365" s="193">
        <v>0</v>
      </c>
      <c r="AE365" s="193">
        <v>0</v>
      </c>
      <c r="AF365" s="193">
        <v>0</v>
      </c>
      <c r="AG365" s="214">
        <v>0</v>
      </c>
      <c r="AH365" s="214">
        <v>0</v>
      </c>
      <c r="AI365" s="214">
        <v>0</v>
      </c>
      <c r="AJ365" s="191">
        <v>0</v>
      </c>
      <c r="AK365" s="191">
        <v>0</v>
      </c>
      <c r="AL365" s="191">
        <v>0</v>
      </c>
      <c r="AM365" s="215">
        <v>0</v>
      </c>
      <c r="AN365" s="215">
        <v>0</v>
      </c>
      <c r="AO365" s="215">
        <v>0</v>
      </c>
      <c r="AP365" s="193">
        <v>0</v>
      </c>
      <c r="AQ365" s="193">
        <v>0</v>
      </c>
      <c r="AR365" s="193">
        <v>0</v>
      </c>
      <c r="AS365" s="216">
        <v>0</v>
      </c>
      <c r="AT365" s="216">
        <v>0</v>
      </c>
      <c r="AU365" s="216">
        <v>0</v>
      </c>
      <c r="AV365" s="217">
        <v>0</v>
      </c>
      <c r="AW365" s="217">
        <v>0</v>
      </c>
      <c r="AX365" s="217">
        <v>0</v>
      </c>
      <c r="AY365" s="214">
        <v>0</v>
      </c>
      <c r="AZ365" s="214">
        <v>0</v>
      </c>
      <c r="BA365" s="214">
        <v>0</v>
      </c>
      <c r="BB365" s="218">
        <v>0</v>
      </c>
      <c r="BC365" s="218">
        <v>0</v>
      </c>
      <c r="BD365" s="218">
        <v>0</v>
      </c>
      <c r="BE365" s="214">
        <v>0</v>
      </c>
      <c r="BF365" s="214">
        <v>0</v>
      </c>
      <c r="BG365" s="214">
        <v>0</v>
      </c>
      <c r="BH365" s="191">
        <v>0</v>
      </c>
      <c r="BI365" s="191">
        <v>0</v>
      </c>
      <c r="BJ365" s="191">
        <v>0</v>
      </c>
      <c r="BK365" s="215">
        <v>0</v>
      </c>
      <c r="BL365" s="215">
        <v>0</v>
      </c>
      <c r="BM365" s="215">
        <v>0</v>
      </c>
      <c r="BN365" s="193">
        <v>0</v>
      </c>
      <c r="BO365" s="193">
        <v>0</v>
      </c>
      <c r="BP365" s="193">
        <v>0</v>
      </c>
      <c r="BQ365" s="219">
        <v>0</v>
      </c>
      <c r="BR365" s="219">
        <v>0</v>
      </c>
      <c r="BS365" s="219">
        <v>0</v>
      </c>
      <c r="BT365" s="216">
        <v>0</v>
      </c>
      <c r="BU365" s="216">
        <v>0</v>
      </c>
      <c r="BV365" s="216">
        <v>0</v>
      </c>
      <c r="BW365" s="217">
        <v>0</v>
      </c>
      <c r="BX365" s="217">
        <v>0</v>
      </c>
      <c r="BY365" s="217">
        <v>0</v>
      </c>
      <c r="BZ365" s="214">
        <v>0</v>
      </c>
      <c r="CA365" s="214">
        <v>0</v>
      </c>
      <c r="CB365" s="214">
        <v>0</v>
      </c>
      <c r="CC365" s="214">
        <v>55161935.140375704</v>
      </c>
      <c r="CD365" s="214">
        <v>43558513.424708001</v>
      </c>
      <c r="CE365" s="214">
        <v>11603421.715667702</v>
      </c>
      <c r="CF365" s="214">
        <v>0</v>
      </c>
      <c r="CG365" s="214">
        <v>0</v>
      </c>
      <c r="CH365" s="214">
        <v>0</v>
      </c>
      <c r="CI365" s="219">
        <v>55161935.140375704</v>
      </c>
      <c r="CJ365" s="219">
        <v>43558513.424708001</v>
      </c>
      <c r="CK365" s="219">
        <v>11603421.715667702</v>
      </c>
      <c r="CM365" s="221">
        <v>0</v>
      </c>
      <c r="CP365" s="219">
        <v>0</v>
      </c>
      <c r="CQ365" s="219">
        <v>0</v>
      </c>
      <c r="CR365" s="219">
        <v>0</v>
      </c>
      <c r="CT365" s="219">
        <v>0</v>
      </c>
      <c r="CU365" s="219">
        <v>0</v>
      </c>
      <c r="CV365" s="219">
        <v>0</v>
      </c>
      <c r="CX365" s="221">
        <v>522065597.42000002</v>
      </c>
      <c r="CY365" s="33">
        <v>0</v>
      </c>
      <c r="CZ365" s="33">
        <v>0</v>
      </c>
      <c r="DA365" s="33">
        <v>0</v>
      </c>
      <c r="DB365" s="33">
        <v>0</v>
      </c>
      <c r="DC365" s="33">
        <v>0</v>
      </c>
      <c r="DD365" s="33">
        <v>0</v>
      </c>
      <c r="DE365" s="33">
        <v>0</v>
      </c>
    </row>
    <row r="366" spans="1:109" x14ac:dyDescent="0.35">
      <c r="A366">
        <v>2054</v>
      </c>
      <c r="B366" s="1">
        <v>56280</v>
      </c>
      <c r="C366" s="213">
        <v>0</v>
      </c>
      <c r="D366" s="214">
        <v>0</v>
      </c>
      <c r="E366" s="214">
        <v>0</v>
      </c>
      <c r="F366" s="191">
        <v>0</v>
      </c>
      <c r="G366" s="191">
        <v>0</v>
      </c>
      <c r="H366" s="191">
        <v>0</v>
      </c>
      <c r="I366" s="214">
        <v>0</v>
      </c>
      <c r="J366" s="214">
        <v>0</v>
      </c>
      <c r="K366" s="214">
        <v>0</v>
      </c>
      <c r="L366" s="215">
        <v>0</v>
      </c>
      <c r="M366" s="215">
        <v>0</v>
      </c>
      <c r="N366" s="215">
        <v>0</v>
      </c>
      <c r="O366" s="193">
        <v>0</v>
      </c>
      <c r="P366" s="193">
        <v>0</v>
      </c>
      <c r="Q366" s="193">
        <v>0</v>
      </c>
      <c r="R366" s="216">
        <v>0</v>
      </c>
      <c r="S366" s="216">
        <v>0</v>
      </c>
      <c r="T366" s="216">
        <v>0</v>
      </c>
      <c r="U366" s="217">
        <v>0</v>
      </c>
      <c r="V366" s="217">
        <v>0</v>
      </c>
      <c r="W366" s="217">
        <v>0</v>
      </c>
      <c r="X366" s="214">
        <v>0</v>
      </c>
      <c r="Y366" s="214">
        <v>0</v>
      </c>
      <c r="Z366" s="214">
        <v>0</v>
      </c>
      <c r="AA366" s="218">
        <v>0</v>
      </c>
      <c r="AB366" s="218">
        <v>0</v>
      </c>
      <c r="AC366" s="218">
        <v>0</v>
      </c>
      <c r="AD366" s="193">
        <v>0</v>
      </c>
      <c r="AE366" s="193">
        <v>0</v>
      </c>
      <c r="AF366" s="193">
        <v>0</v>
      </c>
      <c r="AG366" s="214">
        <v>0</v>
      </c>
      <c r="AH366" s="214">
        <v>0</v>
      </c>
      <c r="AI366" s="214">
        <v>0</v>
      </c>
      <c r="AJ366" s="191">
        <v>0</v>
      </c>
      <c r="AK366" s="191">
        <v>0</v>
      </c>
      <c r="AL366" s="191">
        <v>0</v>
      </c>
      <c r="AM366" s="215">
        <v>0</v>
      </c>
      <c r="AN366" s="215">
        <v>0</v>
      </c>
      <c r="AO366" s="215">
        <v>0</v>
      </c>
      <c r="AP366" s="193">
        <v>0</v>
      </c>
      <c r="AQ366" s="193">
        <v>0</v>
      </c>
      <c r="AR366" s="193">
        <v>0</v>
      </c>
      <c r="AS366" s="216">
        <v>0</v>
      </c>
      <c r="AT366" s="216">
        <v>0</v>
      </c>
      <c r="AU366" s="216">
        <v>0</v>
      </c>
      <c r="AV366" s="217">
        <v>0</v>
      </c>
      <c r="AW366" s="217">
        <v>0</v>
      </c>
      <c r="AX366" s="217">
        <v>0</v>
      </c>
      <c r="AY366" s="214">
        <v>0</v>
      </c>
      <c r="AZ366" s="214">
        <v>0</v>
      </c>
      <c r="BA366" s="214">
        <v>0</v>
      </c>
      <c r="BB366" s="218">
        <v>0</v>
      </c>
      <c r="BC366" s="218">
        <v>0</v>
      </c>
      <c r="BD366" s="218">
        <v>0</v>
      </c>
      <c r="BE366" s="214">
        <v>0</v>
      </c>
      <c r="BF366" s="214">
        <v>0</v>
      </c>
      <c r="BG366" s="214">
        <v>0</v>
      </c>
      <c r="BH366" s="191">
        <v>0</v>
      </c>
      <c r="BI366" s="191">
        <v>0</v>
      </c>
      <c r="BJ366" s="191">
        <v>0</v>
      </c>
      <c r="BK366" s="215">
        <v>0</v>
      </c>
      <c r="BL366" s="215">
        <v>0</v>
      </c>
      <c r="BM366" s="215">
        <v>0</v>
      </c>
      <c r="BN366" s="193">
        <v>0</v>
      </c>
      <c r="BO366" s="193">
        <v>0</v>
      </c>
      <c r="BP366" s="193">
        <v>0</v>
      </c>
      <c r="BQ366" s="219">
        <v>0</v>
      </c>
      <c r="BR366" s="219">
        <v>0</v>
      </c>
      <c r="BS366" s="219">
        <v>0</v>
      </c>
      <c r="BT366" s="216">
        <v>0</v>
      </c>
      <c r="BU366" s="216">
        <v>0</v>
      </c>
      <c r="BV366" s="216">
        <v>0</v>
      </c>
      <c r="BW366" s="217">
        <v>0</v>
      </c>
      <c r="BX366" s="217">
        <v>0</v>
      </c>
      <c r="BY366" s="217">
        <v>0</v>
      </c>
      <c r="BZ366" s="214">
        <v>0</v>
      </c>
      <c r="CA366" s="214">
        <v>0</v>
      </c>
      <c r="CB366" s="214">
        <v>0</v>
      </c>
      <c r="CC366" s="214">
        <v>0</v>
      </c>
      <c r="CD366" s="214">
        <v>0</v>
      </c>
      <c r="CE366" s="214">
        <v>0</v>
      </c>
      <c r="CF366" s="214">
        <v>0</v>
      </c>
      <c r="CG366" s="214">
        <v>0</v>
      </c>
      <c r="CH366" s="214">
        <v>0</v>
      </c>
      <c r="CI366" s="219">
        <v>0</v>
      </c>
      <c r="CJ366" s="219">
        <v>0</v>
      </c>
      <c r="CK366" s="219">
        <v>0</v>
      </c>
      <c r="CM366" s="221">
        <v>0</v>
      </c>
      <c r="CP366" s="219">
        <v>0</v>
      </c>
      <c r="CQ366" s="219">
        <v>0</v>
      </c>
      <c r="CR366" s="219">
        <v>0</v>
      </c>
      <c r="CT366" s="219">
        <v>0</v>
      </c>
      <c r="CU366" s="219">
        <v>0</v>
      </c>
      <c r="CV366" s="219">
        <v>0</v>
      </c>
      <c r="CX366" s="221">
        <v>479143647.67000002</v>
      </c>
      <c r="CY366" s="33">
        <v>0</v>
      </c>
      <c r="CZ366" s="33">
        <v>0</v>
      </c>
      <c r="DA366" s="33">
        <v>0</v>
      </c>
      <c r="DB366" s="33">
        <v>0</v>
      </c>
      <c r="DC366" s="33">
        <v>0</v>
      </c>
      <c r="DD366" s="33">
        <v>0</v>
      </c>
      <c r="DE366" s="33">
        <v>0</v>
      </c>
    </row>
    <row r="367" spans="1:109" x14ac:dyDescent="0.35">
      <c r="A367">
        <v>2054</v>
      </c>
      <c r="B367" s="1">
        <v>56308</v>
      </c>
      <c r="C367" s="213">
        <v>0</v>
      </c>
      <c r="D367" s="214">
        <v>0</v>
      </c>
      <c r="E367" s="214">
        <v>0</v>
      </c>
      <c r="F367" s="191">
        <v>0</v>
      </c>
      <c r="G367" s="191">
        <v>0</v>
      </c>
      <c r="H367" s="191">
        <v>0</v>
      </c>
      <c r="I367" s="214">
        <v>0</v>
      </c>
      <c r="J367" s="214">
        <v>0</v>
      </c>
      <c r="K367" s="214">
        <v>0</v>
      </c>
      <c r="L367" s="215">
        <v>0</v>
      </c>
      <c r="M367" s="215">
        <v>0</v>
      </c>
      <c r="N367" s="215">
        <v>0</v>
      </c>
      <c r="O367" s="193">
        <v>0</v>
      </c>
      <c r="P367" s="193">
        <v>0</v>
      </c>
      <c r="Q367" s="193">
        <v>0</v>
      </c>
      <c r="R367" s="216">
        <v>0</v>
      </c>
      <c r="S367" s="216">
        <v>0</v>
      </c>
      <c r="T367" s="216">
        <v>0</v>
      </c>
      <c r="U367" s="217">
        <v>0</v>
      </c>
      <c r="V367" s="217">
        <v>0</v>
      </c>
      <c r="W367" s="217">
        <v>0</v>
      </c>
      <c r="X367" s="214">
        <v>0</v>
      </c>
      <c r="Y367" s="214">
        <v>0</v>
      </c>
      <c r="Z367" s="214">
        <v>0</v>
      </c>
      <c r="AA367" s="218">
        <v>0</v>
      </c>
      <c r="AB367" s="218">
        <v>0</v>
      </c>
      <c r="AC367" s="218">
        <v>0</v>
      </c>
      <c r="AD367" s="193">
        <v>0</v>
      </c>
      <c r="AE367" s="193">
        <v>0</v>
      </c>
      <c r="AF367" s="193">
        <v>0</v>
      </c>
      <c r="AG367" s="214">
        <v>0</v>
      </c>
      <c r="AH367" s="214">
        <v>0</v>
      </c>
      <c r="AI367" s="214">
        <v>0</v>
      </c>
      <c r="AJ367" s="191">
        <v>0</v>
      </c>
      <c r="AK367" s="191">
        <v>0</v>
      </c>
      <c r="AL367" s="191">
        <v>0</v>
      </c>
      <c r="AM367" s="215">
        <v>0</v>
      </c>
      <c r="AN367" s="215">
        <v>0</v>
      </c>
      <c r="AO367" s="215">
        <v>0</v>
      </c>
      <c r="AP367" s="193">
        <v>0</v>
      </c>
      <c r="AQ367" s="193">
        <v>0</v>
      </c>
      <c r="AR367" s="193">
        <v>0</v>
      </c>
      <c r="AS367" s="216">
        <v>0</v>
      </c>
      <c r="AT367" s="216">
        <v>0</v>
      </c>
      <c r="AU367" s="216">
        <v>0</v>
      </c>
      <c r="AV367" s="217">
        <v>0</v>
      </c>
      <c r="AW367" s="217">
        <v>0</v>
      </c>
      <c r="AX367" s="217">
        <v>0</v>
      </c>
      <c r="AY367" s="214">
        <v>0</v>
      </c>
      <c r="AZ367" s="214">
        <v>0</v>
      </c>
      <c r="BA367" s="214">
        <v>0</v>
      </c>
      <c r="BB367" s="218">
        <v>0</v>
      </c>
      <c r="BC367" s="218">
        <v>0</v>
      </c>
      <c r="BD367" s="218">
        <v>0</v>
      </c>
      <c r="BE367" s="214">
        <v>0</v>
      </c>
      <c r="BF367" s="214">
        <v>0</v>
      </c>
      <c r="BG367" s="214">
        <v>0</v>
      </c>
      <c r="BH367" s="191">
        <v>0</v>
      </c>
      <c r="BI367" s="191">
        <v>0</v>
      </c>
      <c r="BJ367" s="191">
        <v>0</v>
      </c>
      <c r="BK367" s="215">
        <v>0</v>
      </c>
      <c r="BL367" s="215">
        <v>0</v>
      </c>
      <c r="BM367" s="215">
        <v>0</v>
      </c>
      <c r="BN367" s="193">
        <v>0</v>
      </c>
      <c r="BO367" s="193">
        <v>0</v>
      </c>
      <c r="BP367" s="193">
        <v>0</v>
      </c>
      <c r="BQ367" s="219">
        <v>0</v>
      </c>
      <c r="BR367" s="219">
        <v>0</v>
      </c>
      <c r="BS367" s="219">
        <v>0</v>
      </c>
      <c r="BT367" s="216">
        <v>0</v>
      </c>
      <c r="BU367" s="216">
        <v>0</v>
      </c>
      <c r="BV367" s="216">
        <v>0</v>
      </c>
      <c r="BW367" s="217">
        <v>0</v>
      </c>
      <c r="BX367" s="217">
        <v>0</v>
      </c>
      <c r="BY367" s="217">
        <v>0</v>
      </c>
      <c r="BZ367" s="214">
        <v>0</v>
      </c>
      <c r="CA367" s="214">
        <v>0</v>
      </c>
      <c r="CB367" s="214">
        <v>0</v>
      </c>
      <c r="CC367" s="214">
        <v>0</v>
      </c>
      <c r="CD367" s="214">
        <v>0</v>
      </c>
      <c r="CE367" s="214">
        <v>0</v>
      </c>
      <c r="CF367" s="214">
        <v>0</v>
      </c>
      <c r="CG367" s="214">
        <v>0</v>
      </c>
      <c r="CH367" s="214">
        <v>0</v>
      </c>
      <c r="CI367" s="219">
        <v>0</v>
      </c>
      <c r="CJ367" s="219">
        <v>0</v>
      </c>
      <c r="CK367" s="219">
        <v>0</v>
      </c>
      <c r="CM367" s="221">
        <v>0</v>
      </c>
      <c r="CP367" s="219">
        <v>0</v>
      </c>
      <c r="CQ367" s="219">
        <v>0</v>
      </c>
      <c r="CR367" s="219">
        <v>0</v>
      </c>
      <c r="CT367" s="219">
        <v>0</v>
      </c>
      <c r="CU367" s="219">
        <v>0</v>
      </c>
      <c r="CV367" s="219">
        <v>0</v>
      </c>
      <c r="CX367" s="221">
        <v>479727875.87</v>
      </c>
      <c r="CY367" s="33">
        <v>0</v>
      </c>
      <c r="CZ367" s="33">
        <v>0</v>
      </c>
      <c r="DA367" s="33">
        <v>0</v>
      </c>
      <c r="DB367" s="33">
        <v>0</v>
      </c>
      <c r="DC367" s="33">
        <v>0</v>
      </c>
      <c r="DD367" s="33">
        <v>0</v>
      </c>
      <c r="DE367" s="33">
        <v>0</v>
      </c>
    </row>
    <row r="368" spans="1:109" x14ac:dyDescent="0.35">
      <c r="A368">
        <v>2054</v>
      </c>
      <c r="B368" s="1">
        <v>56339</v>
      </c>
      <c r="C368" s="213">
        <v>0</v>
      </c>
      <c r="D368" s="214">
        <v>0</v>
      </c>
      <c r="E368" s="214">
        <v>0</v>
      </c>
      <c r="F368" s="191">
        <v>0</v>
      </c>
      <c r="G368" s="191">
        <v>0</v>
      </c>
      <c r="H368" s="191">
        <v>0</v>
      </c>
      <c r="I368" s="214">
        <v>0</v>
      </c>
      <c r="J368" s="214">
        <v>0</v>
      </c>
      <c r="K368" s="214">
        <v>0</v>
      </c>
      <c r="L368" s="215">
        <v>0</v>
      </c>
      <c r="M368" s="215">
        <v>0</v>
      </c>
      <c r="N368" s="215">
        <v>0</v>
      </c>
      <c r="O368" s="193">
        <v>0</v>
      </c>
      <c r="P368" s="193">
        <v>0</v>
      </c>
      <c r="Q368" s="193">
        <v>0</v>
      </c>
      <c r="R368" s="216">
        <v>0</v>
      </c>
      <c r="S368" s="216">
        <v>0</v>
      </c>
      <c r="T368" s="216">
        <v>0</v>
      </c>
      <c r="U368" s="217">
        <v>0</v>
      </c>
      <c r="V368" s="217">
        <v>0</v>
      </c>
      <c r="W368" s="217">
        <v>0</v>
      </c>
      <c r="X368" s="214">
        <v>0</v>
      </c>
      <c r="Y368" s="214">
        <v>0</v>
      </c>
      <c r="Z368" s="214">
        <v>0</v>
      </c>
      <c r="AA368" s="218">
        <v>0</v>
      </c>
      <c r="AB368" s="218">
        <v>0</v>
      </c>
      <c r="AC368" s="218">
        <v>0</v>
      </c>
      <c r="AD368" s="193">
        <v>0</v>
      </c>
      <c r="AE368" s="193">
        <v>0</v>
      </c>
      <c r="AF368" s="193">
        <v>0</v>
      </c>
      <c r="AG368" s="214">
        <v>0</v>
      </c>
      <c r="AH368" s="214">
        <v>0</v>
      </c>
      <c r="AI368" s="214">
        <v>0</v>
      </c>
      <c r="AJ368" s="191">
        <v>0</v>
      </c>
      <c r="AK368" s="191">
        <v>0</v>
      </c>
      <c r="AL368" s="191">
        <v>0</v>
      </c>
      <c r="AM368" s="215">
        <v>0</v>
      </c>
      <c r="AN368" s="215">
        <v>0</v>
      </c>
      <c r="AO368" s="215">
        <v>0</v>
      </c>
      <c r="AP368" s="193">
        <v>0</v>
      </c>
      <c r="AQ368" s="193">
        <v>0</v>
      </c>
      <c r="AR368" s="193">
        <v>0</v>
      </c>
      <c r="AS368" s="216">
        <v>0</v>
      </c>
      <c r="AT368" s="216">
        <v>0</v>
      </c>
      <c r="AU368" s="216">
        <v>0</v>
      </c>
      <c r="AV368" s="217">
        <v>0</v>
      </c>
      <c r="AW368" s="217">
        <v>0</v>
      </c>
      <c r="AX368" s="217">
        <v>0</v>
      </c>
      <c r="AY368" s="214">
        <v>0</v>
      </c>
      <c r="AZ368" s="214">
        <v>0</v>
      </c>
      <c r="BA368" s="214">
        <v>0</v>
      </c>
      <c r="BB368" s="218">
        <v>0</v>
      </c>
      <c r="BC368" s="218">
        <v>0</v>
      </c>
      <c r="BD368" s="218">
        <v>0</v>
      </c>
      <c r="BE368" s="214">
        <v>0</v>
      </c>
      <c r="BF368" s="214">
        <v>0</v>
      </c>
      <c r="BG368" s="214">
        <v>0</v>
      </c>
      <c r="BH368" s="191">
        <v>0</v>
      </c>
      <c r="BI368" s="191">
        <v>0</v>
      </c>
      <c r="BJ368" s="191">
        <v>0</v>
      </c>
      <c r="BK368" s="215">
        <v>0</v>
      </c>
      <c r="BL368" s="215">
        <v>0</v>
      </c>
      <c r="BM368" s="215">
        <v>0</v>
      </c>
      <c r="BN368" s="193">
        <v>0</v>
      </c>
      <c r="BO368" s="193">
        <v>0</v>
      </c>
      <c r="BP368" s="193">
        <v>0</v>
      </c>
      <c r="BQ368" s="219">
        <v>0</v>
      </c>
      <c r="BR368" s="219">
        <v>0</v>
      </c>
      <c r="BS368" s="219">
        <v>0</v>
      </c>
      <c r="BT368" s="216">
        <v>0</v>
      </c>
      <c r="BU368" s="216">
        <v>0</v>
      </c>
      <c r="BV368" s="216">
        <v>0</v>
      </c>
      <c r="BW368" s="217">
        <v>0</v>
      </c>
      <c r="BX368" s="217">
        <v>0</v>
      </c>
      <c r="BY368" s="217">
        <v>0</v>
      </c>
      <c r="BZ368" s="214">
        <v>0</v>
      </c>
      <c r="CA368" s="214">
        <v>0</v>
      </c>
      <c r="CB368" s="214">
        <v>0</v>
      </c>
      <c r="CC368" s="214">
        <v>0</v>
      </c>
      <c r="CD368" s="214">
        <v>0</v>
      </c>
      <c r="CE368" s="214">
        <v>0</v>
      </c>
      <c r="CF368" s="214">
        <v>0</v>
      </c>
      <c r="CG368" s="214">
        <v>0</v>
      </c>
      <c r="CH368" s="214">
        <v>0</v>
      </c>
      <c r="CI368" s="219">
        <v>0</v>
      </c>
      <c r="CJ368" s="219">
        <v>0</v>
      </c>
      <c r="CK368" s="219">
        <v>0</v>
      </c>
      <c r="CM368" s="221">
        <v>0</v>
      </c>
      <c r="CP368" s="219">
        <v>0</v>
      </c>
      <c r="CQ368" s="219">
        <v>0</v>
      </c>
      <c r="CR368" s="219">
        <v>0</v>
      </c>
      <c r="CT368" s="219">
        <v>0</v>
      </c>
      <c r="CU368" s="219">
        <v>0</v>
      </c>
      <c r="CV368" s="219">
        <v>0</v>
      </c>
      <c r="CX368" s="221">
        <v>480312816.42000002</v>
      </c>
      <c r="CY368" s="33">
        <v>0</v>
      </c>
      <c r="CZ368" s="33">
        <v>0</v>
      </c>
      <c r="DA368" s="33">
        <v>0</v>
      </c>
      <c r="DB368" s="33">
        <v>0</v>
      </c>
      <c r="DC368" s="33">
        <v>0</v>
      </c>
      <c r="DD368" s="33">
        <v>0</v>
      </c>
      <c r="DE368" s="33">
        <v>0</v>
      </c>
    </row>
    <row r="369" spans="1:109" x14ac:dyDescent="0.35">
      <c r="A369">
        <v>2054</v>
      </c>
      <c r="B369" s="1">
        <v>56369</v>
      </c>
      <c r="C369" s="213">
        <v>0</v>
      </c>
      <c r="D369" s="214">
        <v>0</v>
      </c>
      <c r="E369" s="214">
        <v>0</v>
      </c>
      <c r="F369" s="191">
        <v>0</v>
      </c>
      <c r="G369" s="191">
        <v>0</v>
      </c>
      <c r="H369" s="191">
        <v>0</v>
      </c>
      <c r="I369" s="214">
        <v>0</v>
      </c>
      <c r="J369" s="214">
        <v>0</v>
      </c>
      <c r="K369" s="214">
        <v>0</v>
      </c>
      <c r="L369" s="215">
        <v>0</v>
      </c>
      <c r="M369" s="215">
        <v>0</v>
      </c>
      <c r="N369" s="215">
        <v>0</v>
      </c>
      <c r="O369" s="193">
        <v>0</v>
      </c>
      <c r="P369" s="193">
        <v>0</v>
      </c>
      <c r="Q369" s="193">
        <v>0</v>
      </c>
      <c r="R369" s="216">
        <v>0</v>
      </c>
      <c r="S369" s="216">
        <v>0</v>
      </c>
      <c r="T369" s="216">
        <v>0</v>
      </c>
      <c r="U369" s="217">
        <v>0</v>
      </c>
      <c r="V369" s="217">
        <v>0</v>
      </c>
      <c r="W369" s="217">
        <v>0</v>
      </c>
      <c r="X369" s="214">
        <v>0</v>
      </c>
      <c r="Y369" s="214">
        <v>0</v>
      </c>
      <c r="Z369" s="214">
        <v>0</v>
      </c>
      <c r="AA369" s="218">
        <v>0</v>
      </c>
      <c r="AB369" s="218">
        <v>0</v>
      </c>
      <c r="AC369" s="218">
        <v>0</v>
      </c>
      <c r="AD369" s="193">
        <v>0</v>
      </c>
      <c r="AE369" s="193">
        <v>0</v>
      </c>
      <c r="AF369" s="193">
        <v>0</v>
      </c>
      <c r="AG369" s="214">
        <v>0</v>
      </c>
      <c r="AH369" s="214">
        <v>0</v>
      </c>
      <c r="AI369" s="214">
        <v>0</v>
      </c>
      <c r="AJ369" s="191">
        <v>0</v>
      </c>
      <c r="AK369" s="191">
        <v>0</v>
      </c>
      <c r="AL369" s="191">
        <v>0</v>
      </c>
      <c r="AM369" s="215">
        <v>0</v>
      </c>
      <c r="AN369" s="215">
        <v>0</v>
      </c>
      <c r="AO369" s="215">
        <v>0</v>
      </c>
      <c r="AP369" s="193">
        <v>0</v>
      </c>
      <c r="AQ369" s="193">
        <v>0</v>
      </c>
      <c r="AR369" s="193">
        <v>0</v>
      </c>
      <c r="AS369" s="216">
        <v>0</v>
      </c>
      <c r="AT369" s="216">
        <v>0</v>
      </c>
      <c r="AU369" s="216">
        <v>0</v>
      </c>
      <c r="AV369" s="217">
        <v>0</v>
      </c>
      <c r="AW369" s="217">
        <v>0</v>
      </c>
      <c r="AX369" s="217">
        <v>0</v>
      </c>
      <c r="AY369" s="214">
        <v>0</v>
      </c>
      <c r="AZ369" s="214">
        <v>0</v>
      </c>
      <c r="BA369" s="214">
        <v>0</v>
      </c>
      <c r="BB369" s="218">
        <v>0</v>
      </c>
      <c r="BC369" s="218">
        <v>0</v>
      </c>
      <c r="BD369" s="218">
        <v>0</v>
      </c>
      <c r="BE369" s="214">
        <v>0</v>
      </c>
      <c r="BF369" s="214">
        <v>0</v>
      </c>
      <c r="BG369" s="214">
        <v>0</v>
      </c>
      <c r="BH369" s="191">
        <v>0</v>
      </c>
      <c r="BI369" s="191">
        <v>0</v>
      </c>
      <c r="BJ369" s="191">
        <v>0</v>
      </c>
      <c r="BK369" s="215">
        <v>0</v>
      </c>
      <c r="BL369" s="215">
        <v>0</v>
      </c>
      <c r="BM369" s="215">
        <v>0</v>
      </c>
      <c r="BN369" s="193">
        <v>0</v>
      </c>
      <c r="BO369" s="193">
        <v>0</v>
      </c>
      <c r="BP369" s="193">
        <v>0</v>
      </c>
      <c r="BQ369" s="219">
        <v>0</v>
      </c>
      <c r="BR369" s="219">
        <v>0</v>
      </c>
      <c r="BS369" s="219">
        <v>0</v>
      </c>
      <c r="BT369" s="216">
        <v>0</v>
      </c>
      <c r="BU369" s="216">
        <v>0</v>
      </c>
      <c r="BV369" s="216">
        <v>0</v>
      </c>
      <c r="BW369" s="217">
        <v>0</v>
      </c>
      <c r="BX369" s="217">
        <v>0</v>
      </c>
      <c r="BY369" s="217">
        <v>0</v>
      </c>
      <c r="BZ369" s="214">
        <v>0</v>
      </c>
      <c r="CA369" s="214">
        <v>0</v>
      </c>
      <c r="CB369" s="214">
        <v>0</v>
      </c>
      <c r="CC369" s="214">
        <v>0</v>
      </c>
      <c r="CD369" s="214">
        <v>0</v>
      </c>
      <c r="CE369" s="214">
        <v>0</v>
      </c>
      <c r="CF369" s="214">
        <v>0</v>
      </c>
      <c r="CG369" s="214">
        <v>0</v>
      </c>
      <c r="CH369" s="214">
        <v>0</v>
      </c>
      <c r="CI369" s="219">
        <v>0</v>
      </c>
      <c r="CJ369" s="219">
        <v>0</v>
      </c>
      <c r="CK369" s="219">
        <v>0</v>
      </c>
      <c r="CM369" s="221">
        <v>0</v>
      </c>
      <c r="CP369" s="219">
        <v>0</v>
      </c>
      <c r="CQ369" s="219">
        <v>0</v>
      </c>
      <c r="CR369" s="219">
        <v>0</v>
      </c>
      <c r="CT369" s="219">
        <v>0</v>
      </c>
      <c r="CU369" s="219">
        <v>0</v>
      </c>
      <c r="CV369" s="219">
        <v>0</v>
      </c>
      <c r="CX369" s="221">
        <v>480898470.19999999</v>
      </c>
      <c r="CY369" s="33">
        <v>0</v>
      </c>
      <c r="CZ369" s="33">
        <v>0</v>
      </c>
      <c r="DA369" s="33">
        <v>0</v>
      </c>
      <c r="DB369" s="33">
        <v>0</v>
      </c>
      <c r="DC369" s="33">
        <v>0</v>
      </c>
      <c r="DD369" s="33">
        <v>0</v>
      </c>
      <c r="DE369" s="33">
        <v>0</v>
      </c>
    </row>
    <row r="370" spans="1:109" x14ac:dyDescent="0.35">
      <c r="A370">
        <v>2054</v>
      </c>
      <c r="B370" s="1">
        <v>56400</v>
      </c>
      <c r="C370" s="213">
        <v>0</v>
      </c>
      <c r="D370" s="214">
        <v>0</v>
      </c>
      <c r="E370" s="214">
        <v>0</v>
      </c>
      <c r="F370" s="191">
        <v>0</v>
      </c>
      <c r="G370" s="191">
        <v>0</v>
      </c>
      <c r="H370" s="191">
        <v>0</v>
      </c>
      <c r="I370" s="214">
        <v>0</v>
      </c>
      <c r="J370" s="214">
        <v>0</v>
      </c>
      <c r="K370" s="214">
        <v>0</v>
      </c>
      <c r="L370" s="215">
        <v>0</v>
      </c>
      <c r="M370" s="215">
        <v>0</v>
      </c>
      <c r="N370" s="215">
        <v>0</v>
      </c>
      <c r="O370" s="193">
        <v>0</v>
      </c>
      <c r="P370" s="193">
        <v>0</v>
      </c>
      <c r="Q370" s="193">
        <v>0</v>
      </c>
      <c r="R370" s="216">
        <v>0</v>
      </c>
      <c r="S370" s="216">
        <v>0</v>
      </c>
      <c r="T370" s="216">
        <v>0</v>
      </c>
      <c r="U370" s="217">
        <v>0</v>
      </c>
      <c r="V370" s="217">
        <v>0</v>
      </c>
      <c r="W370" s="217">
        <v>0</v>
      </c>
      <c r="X370" s="214">
        <v>0</v>
      </c>
      <c r="Y370" s="214">
        <v>0</v>
      </c>
      <c r="Z370" s="214">
        <v>0</v>
      </c>
      <c r="AA370" s="218">
        <v>0</v>
      </c>
      <c r="AB370" s="218">
        <v>0</v>
      </c>
      <c r="AC370" s="218">
        <v>0</v>
      </c>
      <c r="AD370" s="193">
        <v>0</v>
      </c>
      <c r="AE370" s="193">
        <v>0</v>
      </c>
      <c r="AF370" s="193">
        <v>0</v>
      </c>
      <c r="AG370" s="214">
        <v>0</v>
      </c>
      <c r="AH370" s="214">
        <v>0</v>
      </c>
      <c r="AI370" s="214">
        <v>0</v>
      </c>
      <c r="AJ370" s="191">
        <v>0</v>
      </c>
      <c r="AK370" s="191">
        <v>0</v>
      </c>
      <c r="AL370" s="191">
        <v>0</v>
      </c>
      <c r="AM370" s="215">
        <v>0</v>
      </c>
      <c r="AN370" s="215">
        <v>0</v>
      </c>
      <c r="AO370" s="215">
        <v>0</v>
      </c>
      <c r="AP370" s="193">
        <v>0</v>
      </c>
      <c r="AQ370" s="193">
        <v>0</v>
      </c>
      <c r="AR370" s="193">
        <v>0</v>
      </c>
      <c r="AS370" s="216">
        <v>0</v>
      </c>
      <c r="AT370" s="216">
        <v>0</v>
      </c>
      <c r="AU370" s="216">
        <v>0</v>
      </c>
      <c r="AV370" s="217">
        <v>0</v>
      </c>
      <c r="AW370" s="217">
        <v>0</v>
      </c>
      <c r="AX370" s="217">
        <v>0</v>
      </c>
      <c r="AY370" s="214">
        <v>0</v>
      </c>
      <c r="AZ370" s="214">
        <v>0</v>
      </c>
      <c r="BA370" s="214">
        <v>0</v>
      </c>
      <c r="BB370" s="218">
        <v>0</v>
      </c>
      <c r="BC370" s="218">
        <v>0</v>
      </c>
      <c r="BD370" s="218">
        <v>0</v>
      </c>
      <c r="BE370" s="214">
        <v>0</v>
      </c>
      <c r="BF370" s="214">
        <v>0</v>
      </c>
      <c r="BG370" s="214">
        <v>0</v>
      </c>
      <c r="BH370" s="191">
        <v>0</v>
      </c>
      <c r="BI370" s="191">
        <v>0</v>
      </c>
      <c r="BJ370" s="191">
        <v>0</v>
      </c>
      <c r="BK370" s="215">
        <v>0</v>
      </c>
      <c r="BL370" s="215">
        <v>0</v>
      </c>
      <c r="BM370" s="215">
        <v>0</v>
      </c>
      <c r="BN370" s="193">
        <v>0</v>
      </c>
      <c r="BO370" s="193">
        <v>0</v>
      </c>
      <c r="BP370" s="193">
        <v>0</v>
      </c>
      <c r="BQ370" s="219">
        <v>0</v>
      </c>
      <c r="BR370" s="219">
        <v>0</v>
      </c>
      <c r="BS370" s="219">
        <v>0</v>
      </c>
      <c r="BT370" s="216">
        <v>0</v>
      </c>
      <c r="BU370" s="216">
        <v>0</v>
      </c>
      <c r="BV370" s="216">
        <v>0</v>
      </c>
      <c r="BW370" s="217">
        <v>0</v>
      </c>
      <c r="BX370" s="217">
        <v>0</v>
      </c>
      <c r="BY370" s="217">
        <v>0</v>
      </c>
      <c r="BZ370" s="214">
        <v>0</v>
      </c>
      <c r="CA370" s="214">
        <v>0</v>
      </c>
      <c r="CB370" s="214">
        <v>0</v>
      </c>
      <c r="CC370" s="214">
        <v>0</v>
      </c>
      <c r="CD370" s="214">
        <v>0</v>
      </c>
      <c r="CE370" s="214">
        <v>0</v>
      </c>
      <c r="CF370" s="214">
        <v>0</v>
      </c>
      <c r="CG370" s="214">
        <v>0</v>
      </c>
      <c r="CH370" s="214">
        <v>0</v>
      </c>
      <c r="CI370" s="219">
        <v>0</v>
      </c>
      <c r="CJ370" s="219">
        <v>0</v>
      </c>
      <c r="CK370" s="219">
        <v>0</v>
      </c>
      <c r="CM370" s="221">
        <v>0</v>
      </c>
      <c r="CP370" s="219">
        <v>0</v>
      </c>
      <c r="CQ370" s="219">
        <v>0</v>
      </c>
      <c r="CR370" s="219">
        <v>0</v>
      </c>
      <c r="CT370" s="219">
        <v>0</v>
      </c>
      <c r="CU370" s="219">
        <v>0</v>
      </c>
      <c r="CV370" s="219">
        <v>0</v>
      </c>
      <c r="CX370" s="221">
        <v>481484838.07999998</v>
      </c>
      <c r="CY370" s="33">
        <v>0</v>
      </c>
      <c r="CZ370" s="33">
        <v>0</v>
      </c>
      <c r="DA370" s="33">
        <v>0</v>
      </c>
      <c r="DB370" s="33">
        <v>0</v>
      </c>
      <c r="DC370" s="33">
        <v>0</v>
      </c>
      <c r="DD370" s="33">
        <v>0</v>
      </c>
      <c r="DE370" s="33">
        <v>0</v>
      </c>
    </row>
    <row r="371" spans="1:109" x14ac:dyDescent="0.35">
      <c r="A371">
        <v>2054</v>
      </c>
      <c r="B371" s="1">
        <v>56430</v>
      </c>
      <c r="C371" s="213">
        <v>0</v>
      </c>
      <c r="D371" s="214">
        <v>0</v>
      </c>
      <c r="E371" s="214">
        <v>0</v>
      </c>
      <c r="F371" s="191">
        <v>0</v>
      </c>
      <c r="G371" s="191">
        <v>0</v>
      </c>
      <c r="H371" s="191">
        <v>0</v>
      </c>
      <c r="I371" s="214">
        <v>0</v>
      </c>
      <c r="J371" s="214">
        <v>0</v>
      </c>
      <c r="K371" s="214">
        <v>0</v>
      </c>
      <c r="L371" s="215">
        <v>0</v>
      </c>
      <c r="M371" s="215">
        <v>0</v>
      </c>
      <c r="N371" s="215">
        <v>0</v>
      </c>
      <c r="O371" s="193">
        <v>0</v>
      </c>
      <c r="P371" s="193">
        <v>0</v>
      </c>
      <c r="Q371" s="193">
        <v>0</v>
      </c>
      <c r="R371" s="216">
        <v>0</v>
      </c>
      <c r="S371" s="216">
        <v>0</v>
      </c>
      <c r="T371" s="216">
        <v>0</v>
      </c>
      <c r="U371" s="217">
        <v>0</v>
      </c>
      <c r="V371" s="217">
        <v>0</v>
      </c>
      <c r="W371" s="217">
        <v>0</v>
      </c>
      <c r="X371" s="214">
        <v>0</v>
      </c>
      <c r="Y371" s="214">
        <v>0</v>
      </c>
      <c r="Z371" s="214">
        <v>0</v>
      </c>
      <c r="AA371" s="218">
        <v>0</v>
      </c>
      <c r="AB371" s="218">
        <v>0</v>
      </c>
      <c r="AC371" s="218">
        <v>0</v>
      </c>
      <c r="AD371" s="193">
        <v>0</v>
      </c>
      <c r="AE371" s="193">
        <v>0</v>
      </c>
      <c r="AF371" s="193">
        <v>0</v>
      </c>
      <c r="AG371" s="214">
        <v>0</v>
      </c>
      <c r="AH371" s="214">
        <v>0</v>
      </c>
      <c r="AI371" s="214">
        <v>0</v>
      </c>
      <c r="AJ371" s="191">
        <v>0</v>
      </c>
      <c r="AK371" s="191">
        <v>0</v>
      </c>
      <c r="AL371" s="191">
        <v>0</v>
      </c>
      <c r="AM371" s="215">
        <v>0</v>
      </c>
      <c r="AN371" s="215">
        <v>0</v>
      </c>
      <c r="AO371" s="215">
        <v>0</v>
      </c>
      <c r="AP371" s="193">
        <v>0</v>
      </c>
      <c r="AQ371" s="193">
        <v>0</v>
      </c>
      <c r="AR371" s="193">
        <v>0</v>
      </c>
      <c r="AS371" s="216">
        <v>0</v>
      </c>
      <c r="AT371" s="216">
        <v>0</v>
      </c>
      <c r="AU371" s="216">
        <v>0</v>
      </c>
      <c r="AV371" s="217">
        <v>0</v>
      </c>
      <c r="AW371" s="217">
        <v>0</v>
      </c>
      <c r="AX371" s="217">
        <v>0</v>
      </c>
      <c r="AY371" s="214">
        <v>0</v>
      </c>
      <c r="AZ371" s="214">
        <v>0</v>
      </c>
      <c r="BA371" s="214">
        <v>0</v>
      </c>
      <c r="BB371" s="218">
        <v>0</v>
      </c>
      <c r="BC371" s="218">
        <v>0</v>
      </c>
      <c r="BD371" s="218">
        <v>0</v>
      </c>
      <c r="BE371" s="214">
        <v>0</v>
      </c>
      <c r="BF371" s="214">
        <v>0</v>
      </c>
      <c r="BG371" s="214">
        <v>0</v>
      </c>
      <c r="BH371" s="191">
        <v>0</v>
      </c>
      <c r="BI371" s="191">
        <v>0</v>
      </c>
      <c r="BJ371" s="191">
        <v>0</v>
      </c>
      <c r="BK371" s="215">
        <v>0</v>
      </c>
      <c r="BL371" s="215">
        <v>0</v>
      </c>
      <c r="BM371" s="215">
        <v>0</v>
      </c>
      <c r="BN371" s="193">
        <v>0</v>
      </c>
      <c r="BO371" s="193">
        <v>0</v>
      </c>
      <c r="BP371" s="193">
        <v>0</v>
      </c>
      <c r="BQ371" s="219">
        <v>0</v>
      </c>
      <c r="BR371" s="219">
        <v>0</v>
      </c>
      <c r="BS371" s="219">
        <v>0</v>
      </c>
      <c r="BT371" s="216">
        <v>0</v>
      </c>
      <c r="BU371" s="216">
        <v>0</v>
      </c>
      <c r="BV371" s="216">
        <v>0</v>
      </c>
      <c r="BW371" s="217">
        <v>0</v>
      </c>
      <c r="BX371" s="217">
        <v>0</v>
      </c>
      <c r="BY371" s="217">
        <v>0</v>
      </c>
      <c r="BZ371" s="214">
        <v>0</v>
      </c>
      <c r="CA371" s="214">
        <v>0</v>
      </c>
      <c r="CB371" s="214">
        <v>0</v>
      </c>
      <c r="CC371" s="214">
        <v>54534129.918227702</v>
      </c>
      <c r="CD371" s="214">
        <v>43878156.329387397</v>
      </c>
      <c r="CE371" s="214">
        <v>10655973.588840306</v>
      </c>
      <c r="CF371" s="214">
        <v>0</v>
      </c>
      <c r="CG371" s="214">
        <v>0</v>
      </c>
      <c r="CH371" s="214">
        <v>0</v>
      </c>
      <c r="CI371" s="219">
        <v>54534129.918227702</v>
      </c>
      <c r="CJ371" s="219">
        <v>43878156.329387397</v>
      </c>
      <c r="CK371" s="219">
        <v>10655973.588840306</v>
      </c>
      <c r="CM371" s="221">
        <v>0</v>
      </c>
      <c r="CP371" s="219">
        <v>0</v>
      </c>
      <c r="CQ371" s="219">
        <v>0</v>
      </c>
      <c r="CR371" s="219">
        <v>0</v>
      </c>
      <c r="CT371" s="219">
        <v>0</v>
      </c>
      <c r="CU371" s="219">
        <v>0</v>
      </c>
      <c r="CV371" s="219">
        <v>0</v>
      </c>
      <c r="CX371" s="221">
        <v>482071920.93000001</v>
      </c>
      <c r="CY371" s="33">
        <v>0</v>
      </c>
      <c r="CZ371" s="33">
        <v>0</v>
      </c>
      <c r="DA371" s="33">
        <v>0</v>
      </c>
      <c r="DB371" s="33">
        <v>0</v>
      </c>
      <c r="DC371" s="33">
        <v>0</v>
      </c>
      <c r="DD371" s="33">
        <v>0</v>
      </c>
      <c r="DE371" s="33">
        <v>0</v>
      </c>
    </row>
    <row r="372" spans="1:109" x14ac:dyDescent="0.35">
      <c r="A372">
        <v>2054</v>
      </c>
      <c r="B372" s="1">
        <v>56461</v>
      </c>
      <c r="C372" s="213">
        <v>0</v>
      </c>
      <c r="D372" s="214">
        <v>0</v>
      </c>
      <c r="E372" s="214">
        <v>0</v>
      </c>
      <c r="F372" s="191">
        <v>0</v>
      </c>
      <c r="G372" s="191">
        <v>0</v>
      </c>
      <c r="H372" s="191">
        <v>0</v>
      </c>
      <c r="I372" s="214">
        <v>0</v>
      </c>
      <c r="J372" s="214">
        <v>0</v>
      </c>
      <c r="K372" s="214">
        <v>0</v>
      </c>
      <c r="L372" s="215">
        <v>0</v>
      </c>
      <c r="M372" s="215">
        <v>0</v>
      </c>
      <c r="N372" s="215">
        <v>0</v>
      </c>
      <c r="O372" s="193">
        <v>0</v>
      </c>
      <c r="P372" s="193">
        <v>0</v>
      </c>
      <c r="Q372" s="193">
        <v>0</v>
      </c>
      <c r="R372" s="216">
        <v>0</v>
      </c>
      <c r="S372" s="216">
        <v>0</v>
      </c>
      <c r="T372" s="216">
        <v>0</v>
      </c>
      <c r="U372" s="217">
        <v>0</v>
      </c>
      <c r="V372" s="217">
        <v>0</v>
      </c>
      <c r="W372" s="217">
        <v>0</v>
      </c>
      <c r="X372" s="214">
        <v>0</v>
      </c>
      <c r="Y372" s="214">
        <v>0</v>
      </c>
      <c r="Z372" s="214">
        <v>0</v>
      </c>
      <c r="AA372" s="218">
        <v>0</v>
      </c>
      <c r="AB372" s="218">
        <v>0</v>
      </c>
      <c r="AC372" s="218">
        <v>0</v>
      </c>
      <c r="AD372" s="193">
        <v>0</v>
      </c>
      <c r="AE372" s="193">
        <v>0</v>
      </c>
      <c r="AF372" s="193">
        <v>0</v>
      </c>
      <c r="AG372" s="214">
        <v>0</v>
      </c>
      <c r="AH372" s="214">
        <v>0</v>
      </c>
      <c r="AI372" s="214">
        <v>0</v>
      </c>
      <c r="AJ372" s="191">
        <v>0</v>
      </c>
      <c r="AK372" s="191">
        <v>0</v>
      </c>
      <c r="AL372" s="191">
        <v>0</v>
      </c>
      <c r="AM372" s="215">
        <v>0</v>
      </c>
      <c r="AN372" s="215">
        <v>0</v>
      </c>
      <c r="AO372" s="215">
        <v>0</v>
      </c>
      <c r="AP372" s="193">
        <v>0</v>
      </c>
      <c r="AQ372" s="193">
        <v>0</v>
      </c>
      <c r="AR372" s="193">
        <v>0</v>
      </c>
      <c r="AS372" s="216">
        <v>0</v>
      </c>
      <c r="AT372" s="216">
        <v>0</v>
      </c>
      <c r="AU372" s="216">
        <v>0</v>
      </c>
      <c r="AV372" s="217">
        <v>0</v>
      </c>
      <c r="AW372" s="217">
        <v>0</v>
      </c>
      <c r="AX372" s="217">
        <v>0</v>
      </c>
      <c r="AY372" s="214">
        <v>0</v>
      </c>
      <c r="AZ372" s="214">
        <v>0</v>
      </c>
      <c r="BA372" s="214">
        <v>0</v>
      </c>
      <c r="BB372" s="218">
        <v>0</v>
      </c>
      <c r="BC372" s="218">
        <v>0</v>
      </c>
      <c r="BD372" s="218">
        <v>0</v>
      </c>
      <c r="BE372" s="214">
        <v>0</v>
      </c>
      <c r="BF372" s="214">
        <v>0</v>
      </c>
      <c r="BG372" s="214">
        <v>0</v>
      </c>
      <c r="BH372" s="191">
        <v>0</v>
      </c>
      <c r="BI372" s="191">
        <v>0</v>
      </c>
      <c r="BJ372" s="191">
        <v>0</v>
      </c>
      <c r="BK372" s="215">
        <v>0</v>
      </c>
      <c r="BL372" s="215">
        <v>0</v>
      </c>
      <c r="BM372" s="215">
        <v>0</v>
      </c>
      <c r="BN372" s="193">
        <v>0</v>
      </c>
      <c r="BO372" s="193">
        <v>0</v>
      </c>
      <c r="BP372" s="193">
        <v>0</v>
      </c>
      <c r="BQ372" s="219">
        <v>0</v>
      </c>
      <c r="BR372" s="219">
        <v>0</v>
      </c>
      <c r="BS372" s="219">
        <v>0</v>
      </c>
      <c r="BT372" s="216">
        <v>0</v>
      </c>
      <c r="BU372" s="216">
        <v>0</v>
      </c>
      <c r="BV372" s="216">
        <v>0</v>
      </c>
      <c r="BW372" s="217">
        <v>0</v>
      </c>
      <c r="BX372" s="217">
        <v>0</v>
      </c>
      <c r="BY372" s="217">
        <v>0</v>
      </c>
      <c r="BZ372" s="214">
        <v>0</v>
      </c>
      <c r="CA372" s="214">
        <v>0</v>
      </c>
      <c r="CB372" s="214">
        <v>0</v>
      </c>
      <c r="CC372" s="214">
        <v>0</v>
      </c>
      <c r="CD372" s="214">
        <v>0</v>
      </c>
      <c r="CE372" s="214">
        <v>0</v>
      </c>
      <c r="CF372" s="214">
        <v>0</v>
      </c>
      <c r="CG372" s="214">
        <v>0</v>
      </c>
      <c r="CH372" s="214">
        <v>0</v>
      </c>
      <c r="CI372" s="219">
        <v>0</v>
      </c>
      <c r="CJ372" s="219">
        <v>0</v>
      </c>
      <c r="CK372" s="219">
        <v>0</v>
      </c>
      <c r="CM372" s="221">
        <v>0</v>
      </c>
      <c r="CP372" s="219">
        <v>0</v>
      </c>
      <c r="CQ372" s="219">
        <v>0</v>
      </c>
      <c r="CR372" s="219">
        <v>0</v>
      </c>
      <c r="CT372" s="219">
        <v>0</v>
      </c>
      <c r="CU372" s="219">
        <v>0</v>
      </c>
      <c r="CV372" s="219">
        <v>0</v>
      </c>
      <c r="CX372" s="221">
        <v>438781563.29000002</v>
      </c>
      <c r="CY372" s="33">
        <v>0</v>
      </c>
      <c r="CZ372" s="33">
        <v>0</v>
      </c>
      <c r="DA372" s="33">
        <v>0</v>
      </c>
      <c r="DB372" s="33">
        <v>0</v>
      </c>
      <c r="DC372" s="33">
        <v>0</v>
      </c>
      <c r="DD372" s="33">
        <v>0</v>
      </c>
      <c r="DE372" s="33">
        <v>0</v>
      </c>
    </row>
    <row r="373" spans="1:109" x14ac:dyDescent="0.35">
      <c r="A373">
        <v>2054</v>
      </c>
      <c r="B373" s="1">
        <v>56492</v>
      </c>
      <c r="C373" s="213">
        <v>0</v>
      </c>
      <c r="D373" s="214">
        <v>0</v>
      </c>
      <c r="E373" s="214">
        <v>0</v>
      </c>
      <c r="F373" s="191">
        <v>0</v>
      </c>
      <c r="G373" s="191">
        <v>0</v>
      </c>
      <c r="H373" s="191">
        <v>0</v>
      </c>
      <c r="I373" s="214">
        <v>0</v>
      </c>
      <c r="J373" s="214">
        <v>0</v>
      </c>
      <c r="K373" s="214">
        <v>0</v>
      </c>
      <c r="L373" s="215">
        <v>0</v>
      </c>
      <c r="M373" s="215">
        <v>0</v>
      </c>
      <c r="N373" s="215">
        <v>0</v>
      </c>
      <c r="O373" s="193">
        <v>0</v>
      </c>
      <c r="P373" s="193">
        <v>0</v>
      </c>
      <c r="Q373" s="193">
        <v>0</v>
      </c>
      <c r="R373" s="216">
        <v>0</v>
      </c>
      <c r="S373" s="216">
        <v>0</v>
      </c>
      <c r="T373" s="216">
        <v>0</v>
      </c>
      <c r="U373" s="217">
        <v>0</v>
      </c>
      <c r="V373" s="217">
        <v>0</v>
      </c>
      <c r="W373" s="217">
        <v>0</v>
      </c>
      <c r="X373" s="214">
        <v>0</v>
      </c>
      <c r="Y373" s="214">
        <v>0</v>
      </c>
      <c r="Z373" s="214">
        <v>0</v>
      </c>
      <c r="AA373" s="218">
        <v>0</v>
      </c>
      <c r="AB373" s="218">
        <v>0</v>
      </c>
      <c r="AC373" s="218">
        <v>0</v>
      </c>
      <c r="AD373" s="193">
        <v>0</v>
      </c>
      <c r="AE373" s="193">
        <v>0</v>
      </c>
      <c r="AF373" s="193">
        <v>0</v>
      </c>
      <c r="AG373" s="214">
        <v>0</v>
      </c>
      <c r="AH373" s="214">
        <v>0</v>
      </c>
      <c r="AI373" s="214">
        <v>0</v>
      </c>
      <c r="AJ373" s="191">
        <v>0</v>
      </c>
      <c r="AK373" s="191">
        <v>0</v>
      </c>
      <c r="AL373" s="191">
        <v>0</v>
      </c>
      <c r="AM373" s="215">
        <v>0</v>
      </c>
      <c r="AN373" s="215">
        <v>0</v>
      </c>
      <c r="AO373" s="215">
        <v>0</v>
      </c>
      <c r="AP373" s="193">
        <v>0</v>
      </c>
      <c r="AQ373" s="193">
        <v>0</v>
      </c>
      <c r="AR373" s="193">
        <v>0</v>
      </c>
      <c r="AS373" s="216">
        <v>0</v>
      </c>
      <c r="AT373" s="216">
        <v>0</v>
      </c>
      <c r="AU373" s="216">
        <v>0</v>
      </c>
      <c r="AV373" s="217">
        <v>0</v>
      </c>
      <c r="AW373" s="217">
        <v>0</v>
      </c>
      <c r="AX373" s="217">
        <v>0</v>
      </c>
      <c r="AY373" s="214">
        <v>0</v>
      </c>
      <c r="AZ373" s="214">
        <v>0</v>
      </c>
      <c r="BA373" s="214">
        <v>0</v>
      </c>
      <c r="BB373" s="218">
        <v>0</v>
      </c>
      <c r="BC373" s="218">
        <v>0</v>
      </c>
      <c r="BD373" s="218">
        <v>0</v>
      </c>
      <c r="BE373" s="214">
        <v>0</v>
      </c>
      <c r="BF373" s="214">
        <v>0</v>
      </c>
      <c r="BG373" s="214">
        <v>0</v>
      </c>
      <c r="BH373" s="191">
        <v>0</v>
      </c>
      <c r="BI373" s="191">
        <v>0</v>
      </c>
      <c r="BJ373" s="191">
        <v>0</v>
      </c>
      <c r="BK373" s="215">
        <v>0</v>
      </c>
      <c r="BL373" s="215">
        <v>0</v>
      </c>
      <c r="BM373" s="215">
        <v>0</v>
      </c>
      <c r="BN373" s="193">
        <v>0</v>
      </c>
      <c r="BO373" s="193">
        <v>0</v>
      </c>
      <c r="BP373" s="193">
        <v>0</v>
      </c>
      <c r="BQ373" s="219">
        <v>0</v>
      </c>
      <c r="BR373" s="219">
        <v>0</v>
      </c>
      <c r="BS373" s="219">
        <v>0</v>
      </c>
      <c r="BT373" s="216">
        <v>0</v>
      </c>
      <c r="BU373" s="216">
        <v>0</v>
      </c>
      <c r="BV373" s="216">
        <v>0</v>
      </c>
      <c r="BW373" s="217">
        <v>0</v>
      </c>
      <c r="BX373" s="217">
        <v>0</v>
      </c>
      <c r="BY373" s="217">
        <v>0</v>
      </c>
      <c r="BZ373" s="214">
        <v>0</v>
      </c>
      <c r="CA373" s="214">
        <v>0</v>
      </c>
      <c r="CB373" s="214">
        <v>0</v>
      </c>
      <c r="CC373" s="214">
        <v>0</v>
      </c>
      <c r="CD373" s="214">
        <v>0</v>
      </c>
      <c r="CE373" s="214">
        <v>0</v>
      </c>
      <c r="CF373" s="214">
        <v>0</v>
      </c>
      <c r="CG373" s="214">
        <v>0</v>
      </c>
      <c r="CH373" s="214">
        <v>0</v>
      </c>
      <c r="CI373" s="219">
        <v>0</v>
      </c>
      <c r="CJ373" s="219">
        <v>0</v>
      </c>
      <c r="CK373" s="219">
        <v>0</v>
      </c>
      <c r="CM373" s="221">
        <v>0</v>
      </c>
      <c r="CP373" s="219">
        <v>0</v>
      </c>
      <c r="CQ373" s="219">
        <v>0</v>
      </c>
      <c r="CR373" s="219">
        <v>0</v>
      </c>
      <c r="CT373" s="219">
        <v>0</v>
      </c>
      <c r="CU373" s="219">
        <v>0</v>
      </c>
      <c r="CV373" s="219">
        <v>0</v>
      </c>
      <c r="CX373" s="221">
        <v>439316577.30000001</v>
      </c>
      <c r="CY373" s="33">
        <v>0</v>
      </c>
      <c r="CZ373" s="33">
        <v>0</v>
      </c>
      <c r="DA373" s="33">
        <v>0</v>
      </c>
      <c r="DB373" s="33">
        <v>0</v>
      </c>
      <c r="DC373" s="33">
        <v>0</v>
      </c>
      <c r="DD373" s="33">
        <v>0</v>
      </c>
      <c r="DE373" s="33">
        <v>0</v>
      </c>
    </row>
    <row r="374" spans="1:109" x14ac:dyDescent="0.35">
      <c r="A374">
        <v>2054</v>
      </c>
      <c r="B374" s="1">
        <v>56522</v>
      </c>
      <c r="C374" s="213">
        <v>0</v>
      </c>
      <c r="D374" s="214">
        <v>0</v>
      </c>
      <c r="E374" s="214">
        <v>0</v>
      </c>
      <c r="F374" s="191">
        <v>0</v>
      </c>
      <c r="G374" s="191">
        <v>0</v>
      </c>
      <c r="H374" s="191">
        <v>0</v>
      </c>
      <c r="I374" s="214">
        <v>0</v>
      </c>
      <c r="J374" s="214">
        <v>0</v>
      </c>
      <c r="K374" s="214">
        <v>0</v>
      </c>
      <c r="L374" s="215">
        <v>0</v>
      </c>
      <c r="M374" s="215">
        <v>0</v>
      </c>
      <c r="N374" s="215">
        <v>0</v>
      </c>
      <c r="O374" s="193">
        <v>0</v>
      </c>
      <c r="P374" s="193">
        <v>0</v>
      </c>
      <c r="Q374" s="193">
        <v>0</v>
      </c>
      <c r="R374" s="216">
        <v>0</v>
      </c>
      <c r="S374" s="216">
        <v>0</v>
      </c>
      <c r="T374" s="216">
        <v>0</v>
      </c>
      <c r="U374" s="217">
        <v>0</v>
      </c>
      <c r="V374" s="217">
        <v>0</v>
      </c>
      <c r="W374" s="217">
        <v>0</v>
      </c>
      <c r="X374" s="214">
        <v>0</v>
      </c>
      <c r="Y374" s="214">
        <v>0</v>
      </c>
      <c r="Z374" s="214">
        <v>0</v>
      </c>
      <c r="AA374" s="218">
        <v>0</v>
      </c>
      <c r="AB374" s="218">
        <v>0</v>
      </c>
      <c r="AC374" s="218">
        <v>0</v>
      </c>
      <c r="AD374" s="193">
        <v>0</v>
      </c>
      <c r="AE374" s="193">
        <v>0</v>
      </c>
      <c r="AF374" s="193">
        <v>0</v>
      </c>
      <c r="AG374" s="214">
        <v>0</v>
      </c>
      <c r="AH374" s="214">
        <v>0</v>
      </c>
      <c r="AI374" s="214">
        <v>0</v>
      </c>
      <c r="AJ374" s="191">
        <v>0</v>
      </c>
      <c r="AK374" s="191">
        <v>0</v>
      </c>
      <c r="AL374" s="191">
        <v>0</v>
      </c>
      <c r="AM374" s="215">
        <v>0</v>
      </c>
      <c r="AN374" s="215">
        <v>0</v>
      </c>
      <c r="AO374" s="215">
        <v>0</v>
      </c>
      <c r="AP374" s="193">
        <v>0</v>
      </c>
      <c r="AQ374" s="193">
        <v>0</v>
      </c>
      <c r="AR374" s="193">
        <v>0</v>
      </c>
      <c r="AS374" s="216">
        <v>0</v>
      </c>
      <c r="AT374" s="216">
        <v>0</v>
      </c>
      <c r="AU374" s="216">
        <v>0</v>
      </c>
      <c r="AV374" s="217">
        <v>0</v>
      </c>
      <c r="AW374" s="217">
        <v>0</v>
      </c>
      <c r="AX374" s="217">
        <v>0</v>
      </c>
      <c r="AY374" s="214">
        <v>0</v>
      </c>
      <c r="AZ374" s="214">
        <v>0</v>
      </c>
      <c r="BA374" s="214">
        <v>0</v>
      </c>
      <c r="BB374" s="218">
        <v>0</v>
      </c>
      <c r="BC374" s="218">
        <v>0</v>
      </c>
      <c r="BD374" s="218">
        <v>0</v>
      </c>
      <c r="BE374" s="214">
        <v>0</v>
      </c>
      <c r="BF374" s="214">
        <v>0</v>
      </c>
      <c r="BG374" s="214">
        <v>0</v>
      </c>
      <c r="BH374" s="191">
        <v>0</v>
      </c>
      <c r="BI374" s="191">
        <v>0</v>
      </c>
      <c r="BJ374" s="191">
        <v>0</v>
      </c>
      <c r="BK374" s="215">
        <v>0</v>
      </c>
      <c r="BL374" s="215">
        <v>0</v>
      </c>
      <c r="BM374" s="215">
        <v>0</v>
      </c>
      <c r="BN374" s="193">
        <v>0</v>
      </c>
      <c r="BO374" s="193">
        <v>0</v>
      </c>
      <c r="BP374" s="193">
        <v>0</v>
      </c>
      <c r="BQ374" s="219">
        <v>0</v>
      </c>
      <c r="BR374" s="219">
        <v>0</v>
      </c>
      <c r="BS374" s="219">
        <v>0</v>
      </c>
      <c r="BT374" s="216">
        <v>0</v>
      </c>
      <c r="BU374" s="216">
        <v>0</v>
      </c>
      <c r="BV374" s="216">
        <v>0</v>
      </c>
      <c r="BW374" s="217">
        <v>0</v>
      </c>
      <c r="BX374" s="217">
        <v>0</v>
      </c>
      <c r="BY374" s="217">
        <v>0</v>
      </c>
      <c r="BZ374" s="214">
        <v>0</v>
      </c>
      <c r="CA374" s="214">
        <v>0</v>
      </c>
      <c r="CB374" s="214">
        <v>0</v>
      </c>
      <c r="CC374" s="214">
        <v>0</v>
      </c>
      <c r="CD374" s="214">
        <v>0</v>
      </c>
      <c r="CE374" s="214">
        <v>0</v>
      </c>
      <c r="CF374" s="214">
        <v>0</v>
      </c>
      <c r="CG374" s="214">
        <v>0</v>
      </c>
      <c r="CH374" s="214">
        <v>0</v>
      </c>
      <c r="CI374" s="219">
        <v>0</v>
      </c>
      <c r="CJ374" s="219">
        <v>0</v>
      </c>
      <c r="CK374" s="219">
        <v>0</v>
      </c>
      <c r="CM374" s="221">
        <v>0</v>
      </c>
      <c r="CP374" s="219">
        <v>0</v>
      </c>
      <c r="CQ374" s="219">
        <v>0</v>
      </c>
      <c r="CR374" s="219">
        <v>0</v>
      </c>
      <c r="CT374" s="219">
        <v>0</v>
      </c>
      <c r="CU374" s="219">
        <v>0</v>
      </c>
      <c r="CV374" s="219">
        <v>0</v>
      </c>
      <c r="CX374" s="221">
        <v>439852243.64999998</v>
      </c>
      <c r="CY374" s="33">
        <v>0</v>
      </c>
      <c r="CZ374" s="33">
        <v>0</v>
      </c>
      <c r="DA374" s="33">
        <v>0</v>
      </c>
      <c r="DB374" s="33">
        <v>0</v>
      </c>
      <c r="DC374" s="33">
        <v>0</v>
      </c>
      <c r="DD374" s="33">
        <v>0</v>
      </c>
      <c r="DE374" s="33">
        <v>0</v>
      </c>
    </row>
    <row r="375" spans="1:109" x14ac:dyDescent="0.35">
      <c r="A375">
        <v>2054</v>
      </c>
      <c r="B375" s="1">
        <v>56553</v>
      </c>
      <c r="C375" s="213">
        <v>0</v>
      </c>
      <c r="D375" s="214">
        <v>0</v>
      </c>
      <c r="E375" s="214">
        <v>0</v>
      </c>
      <c r="F375" s="191">
        <v>0</v>
      </c>
      <c r="G375" s="191">
        <v>0</v>
      </c>
      <c r="H375" s="191">
        <v>0</v>
      </c>
      <c r="I375" s="214">
        <v>0</v>
      </c>
      <c r="J375" s="214">
        <v>0</v>
      </c>
      <c r="K375" s="214">
        <v>0</v>
      </c>
      <c r="L375" s="215">
        <v>0</v>
      </c>
      <c r="M375" s="215">
        <v>0</v>
      </c>
      <c r="N375" s="215">
        <v>0</v>
      </c>
      <c r="O375" s="193">
        <v>0</v>
      </c>
      <c r="P375" s="193">
        <v>0</v>
      </c>
      <c r="Q375" s="193">
        <v>0</v>
      </c>
      <c r="R375" s="216">
        <v>0</v>
      </c>
      <c r="S375" s="216">
        <v>0</v>
      </c>
      <c r="T375" s="216">
        <v>0</v>
      </c>
      <c r="U375" s="217">
        <v>0</v>
      </c>
      <c r="V375" s="217">
        <v>0</v>
      </c>
      <c r="W375" s="217">
        <v>0</v>
      </c>
      <c r="X375" s="214">
        <v>0</v>
      </c>
      <c r="Y375" s="214">
        <v>0</v>
      </c>
      <c r="Z375" s="214">
        <v>0</v>
      </c>
      <c r="AA375" s="218">
        <v>0</v>
      </c>
      <c r="AB375" s="218">
        <v>0</v>
      </c>
      <c r="AC375" s="218">
        <v>0</v>
      </c>
      <c r="AD375" s="193">
        <v>0</v>
      </c>
      <c r="AE375" s="193">
        <v>0</v>
      </c>
      <c r="AF375" s="193">
        <v>0</v>
      </c>
      <c r="AG375" s="214">
        <v>0</v>
      </c>
      <c r="AH375" s="214">
        <v>0</v>
      </c>
      <c r="AI375" s="214">
        <v>0</v>
      </c>
      <c r="AJ375" s="191">
        <v>0</v>
      </c>
      <c r="AK375" s="191">
        <v>0</v>
      </c>
      <c r="AL375" s="191">
        <v>0</v>
      </c>
      <c r="AM375" s="215">
        <v>0</v>
      </c>
      <c r="AN375" s="215">
        <v>0</v>
      </c>
      <c r="AO375" s="215">
        <v>0</v>
      </c>
      <c r="AP375" s="193">
        <v>0</v>
      </c>
      <c r="AQ375" s="193">
        <v>0</v>
      </c>
      <c r="AR375" s="193">
        <v>0</v>
      </c>
      <c r="AS375" s="216">
        <v>0</v>
      </c>
      <c r="AT375" s="216">
        <v>0</v>
      </c>
      <c r="AU375" s="216">
        <v>0</v>
      </c>
      <c r="AV375" s="217">
        <v>0</v>
      </c>
      <c r="AW375" s="217">
        <v>0</v>
      </c>
      <c r="AX375" s="217">
        <v>0</v>
      </c>
      <c r="AY375" s="214">
        <v>0</v>
      </c>
      <c r="AZ375" s="214">
        <v>0</v>
      </c>
      <c r="BA375" s="214">
        <v>0</v>
      </c>
      <c r="BB375" s="218">
        <v>0</v>
      </c>
      <c r="BC375" s="218">
        <v>0</v>
      </c>
      <c r="BD375" s="218">
        <v>0</v>
      </c>
      <c r="BE375" s="214">
        <v>0</v>
      </c>
      <c r="BF375" s="214">
        <v>0</v>
      </c>
      <c r="BG375" s="214">
        <v>0</v>
      </c>
      <c r="BH375" s="191">
        <v>0</v>
      </c>
      <c r="BI375" s="191">
        <v>0</v>
      </c>
      <c r="BJ375" s="191">
        <v>0</v>
      </c>
      <c r="BK375" s="215">
        <v>0</v>
      </c>
      <c r="BL375" s="215">
        <v>0</v>
      </c>
      <c r="BM375" s="215">
        <v>0</v>
      </c>
      <c r="BN375" s="193">
        <v>0</v>
      </c>
      <c r="BO375" s="193">
        <v>0</v>
      </c>
      <c r="BP375" s="193">
        <v>0</v>
      </c>
      <c r="BQ375" s="219">
        <v>0</v>
      </c>
      <c r="BR375" s="219">
        <v>0</v>
      </c>
      <c r="BS375" s="219">
        <v>0</v>
      </c>
      <c r="BT375" s="216">
        <v>0</v>
      </c>
      <c r="BU375" s="216">
        <v>0</v>
      </c>
      <c r="BV375" s="216">
        <v>0</v>
      </c>
      <c r="BW375" s="217">
        <v>0</v>
      </c>
      <c r="BX375" s="217">
        <v>0</v>
      </c>
      <c r="BY375" s="217">
        <v>0</v>
      </c>
      <c r="BZ375" s="214">
        <v>0</v>
      </c>
      <c r="CA375" s="214">
        <v>0</v>
      </c>
      <c r="CB375" s="214">
        <v>0</v>
      </c>
      <c r="CC375" s="214">
        <v>0</v>
      </c>
      <c r="CD375" s="214">
        <v>0</v>
      </c>
      <c r="CE375" s="214">
        <v>0</v>
      </c>
      <c r="CF375" s="214">
        <v>0</v>
      </c>
      <c r="CG375" s="214">
        <v>0</v>
      </c>
      <c r="CH375" s="214">
        <v>0</v>
      </c>
      <c r="CI375" s="219">
        <v>0</v>
      </c>
      <c r="CJ375" s="219">
        <v>0</v>
      </c>
      <c r="CK375" s="219">
        <v>0</v>
      </c>
      <c r="CM375" s="221">
        <v>0</v>
      </c>
      <c r="CP375" s="219">
        <v>0</v>
      </c>
      <c r="CQ375" s="219">
        <v>0</v>
      </c>
      <c r="CR375" s="219">
        <v>0</v>
      </c>
      <c r="CT375" s="219">
        <v>0</v>
      </c>
      <c r="CU375" s="219">
        <v>0</v>
      </c>
      <c r="CV375" s="219">
        <v>0</v>
      </c>
      <c r="CX375" s="221">
        <v>440388563.14999998</v>
      </c>
      <c r="CY375" s="33">
        <v>0</v>
      </c>
      <c r="CZ375" s="33">
        <v>0</v>
      </c>
      <c r="DA375" s="33">
        <v>0</v>
      </c>
      <c r="DB375" s="33">
        <v>0</v>
      </c>
      <c r="DC375" s="33">
        <v>0</v>
      </c>
      <c r="DD375" s="33">
        <v>0</v>
      </c>
      <c r="DE375" s="33">
        <v>0</v>
      </c>
    </row>
    <row r="376" spans="1:109" x14ac:dyDescent="0.35">
      <c r="A376">
        <v>2054</v>
      </c>
      <c r="B376" s="1">
        <v>56583</v>
      </c>
      <c r="C376" s="213">
        <v>0</v>
      </c>
      <c r="D376" s="214">
        <v>0</v>
      </c>
      <c r="E376" s="214">
        <v>0</v>
      </c>
      <c r="F376" s="191">
        <v>0</v>
      </c>
      <c r="G376" s="191">
        <v>0</v>
      </c>
      <c r="H376" s="191">
        <v>0</v>
      </c>
      <c r="I376" s="214">
        <v>0</v>
      </c>
      <c r="J376" s="214">
        <v>0</v>
      </c>
      <c r="K376" s="214">
        <v>0</v>
      </c>
      <c r="L376" s="215">
        <v>0</v>
      </c>
      <c r="M376" s="215">
        <v>0</v>
      </c>
      <c r="N376" s="215">
        <v>0</v>
      </c>
      <c r="O376" s="193">
        <v>0</v>
      </c>
      <c r="P376" s="193">
        <v>0</v>
      </c>
      <c r="Q376" s="193">
        <v>0</v>
      </c>
      <c r="R376" s="216">
        <v>0</v>
      </c>
      <c r="S376" s="216">
        <v>0</v>
      </c>
      <c r="T376" s="216">
        <v>0</v>
      </c>
      <c r="U376" s="217">
        <v>0</v>
      </c>
      <c r="V376" s="217">
        <v>0</v>
      </c>
      <c r="W376" s="217">
        <v>0</v>
      </c>
      <c r="X376" s="214">
        <v>0</v>
      </c>
      <c r="Y376" s="214">
        <v>0</v>
      </c>
      <c r="Z376" s="214">
        <v>0</v>
      </c>
      <c r="AA376" s="218">
        <v>0</v>
      </c>
      <c r="AB376" s="218">
        <v>0</v>
      </c>
      <c r="AC376" s="218">
        <v>0</v>
      </c>
      <c r="AD376" s="193">
        <v>0</v>
      </c>
      <c r="AE376" s="193">
        <v>0</v>
      </c>
      <c r="AF376" s="193">
        <v>0</v>
      </c>
      <c r="AG376" s="214">
        <v>0</v>
      </c>
      <c r="AH376" s="214">
        <v>0</v>
      </c>
      <c r="AI376" s="214">
        <v>0</v>
      </c>
      <c r="AJ376" s="191">
        <v>0</v>
      </c>
      <c r="AK376" s="191">
        <v>0</v>
      </c>
      <c r="AL376" s="191">
        <v>0</v>
      </c>
      <c r="AM376" s="215">
        <v>0</v>
      </c>
      <c r="AN376" s="215">
        <v>0</v>
      </c>
      <c r="AO376" s="215">
        <v>0</v>
      </c>
      <c r="AP376" s="193">
        <v>0</v>
      </c>
      <c r="AQ376" s="193">
        <v>0</v>
      </c>
      <c r="AR376" s="193">
        <v>0</v>
      </c>
      <c r="AS376" s="216">
        <v>0</v>
      </c>
      <c r="AT376" s="216">
        <v>0</v>
      </c>
      <c r="AU376" s="216">
        <v>0</v>
      </c>
      <c r="AV376" s="217">
        <v>0</v>
      </c>
      <c r="AW376" s="217">
        <v>0</v>
      </c>
      <c r="AX376" s="217">
        <v>0</v>
      </c>
      <c r="AY376" s="214">
        <v>0</v>
      </c>
      <c r="AZ376" s="214">
        <v>0</v>
      </c>
      <c r="BA376" s="214">
        <v>0</v>
      </c>
      <c r="BB376" s="218">
        <v>0</v>
      </c>
      <c r="BC376" s="218">
        <v>0</v>
      </c>
      <c r="BD376" s="218">
        <v>0</v>
      </c>
      <c r="BE376" s="214">
        <v>0</v>
      </c>
      <c r="BF376" s="214">
        <v>0</v>
      </c>
      <c r="BG376" s="214">
        <v>0</v>
      </c>
      <c r="BH376" s="191">
        <v>0</v>
      </c>
      <c r="BI376" s="191">
        <v>0</v>
      </c>
      <c r="BJ376" s="191">
        <v>0</v>
      </c>
      <c r="BK376" s="215">
        <v>0</v>
      </c>
      <c r="BL376" s="215">
        <v>0</v>
      </c>
      <c r="BM376" s="215">
        <v>0</v>
      </c>
      <c r="BN376" s="193">
        <v>0</v>
      </c>
      <c r="BO376" s="193">
        <v>0</v>
      </c>
      <c r="BP376" s="193">
        <v>0</v>
      </c>
      <c r="BQ376" s="219">
        <v>0</v>
      </c>
      <c r="BR376" s="219">
        <v>0</v>
      </c>
      <c r="BS376" s="219">
        <v>0</v>
      </c>
      <c r="BT376" s="216">
        <v>0</v>
      </c>
      <c r="BU376" s="216">
        <v>0</v>
      </c>
      <c r="BV376" s="216">
        <v>0</v>
      </c>
      <c r="BW376" s="217">
        <v>0</v>
      </c>
      <c r="BX376" s="217">
        <v>0</v>
      </c>
      <c r="BY376" s="217">
        <v>0</v>
      </c>
      <c r="BZ376" s="214">
        <v>0</v>
      </c>
      <c r="CA376" s="214">
        <v>0</v>
      </c>
      <c r="CB376" s="214">
        <v>0</v>
      </c>
      <c r="CC376" s="214">
        <v>0</v>
      </c>
      <c r="CD376" s="214">
        <v>0</v>
      </c>
      <c r="CE376" s="214">
        <v>0</v>
      </c>
      <c r="CF376" s="214">
        <v>0</v>
      </c>
      <c r="CG376" s="214">
        <v>0</v>
      </c>
      <c r="CH376" s="214">
        <v>0</v>
      </c>
      <c r="CI376" s="219">
        <v>0</v>
      </c>
      <c r="CJ376" s="219">
        <v>0</v>
      </c>
      <c r="CK376" s="219">
        <v>0</v>
      </c>
      <c r="CM376" s="221">
        <v>0</v>
      </c>
      <c r="CP376" s="219">
        <v>0</v>
      </c>
      <c r="CQ376" s="219">
        <v>0</v>
      </c>
      <c r="CR376" s="219">
        <v>0</v>
      </c>
      <c r="CT376" s="219">
        <v>0</v>
      </c>
      <c r="CU376" s="219">
        <v>0</v>
      </c>
      <c r="CV376" s="219">
        <v>0</v>
      </c>
      <c r="CX376" s="221">
        <v>440925536.60000002</v>
      </c>
      <c r="CY376" s="33">
        <v>0</v>
      </c>
      <c r="CZ376" s="33">
        <v>0</v>
      </c>
      <c r="DA376" s="33">
        <v>0</v>
      </c>
      <c r="DB376" s="33">
        <v>0</v>
      </c>
      <c r="DC376" s="33">
        <v>0</v>
      </c>
      <c r="DD376" s="33">
        <v>0</v>
      </c>
      <c r="DE376" s="33">
        <v>0</v>
      </c>
    </row>
    <row r="377" spans="1:109" x14ac:dyDescent="0.35">
      <c r="A377">
        <v>2054</v>
      </c>
      <c r="B377" s="1">
        <v>56614</v>
      </c>
      <c r="C377" s="213">
        <v>0</v>
      </c>
      <c r="D377" s="214">
        <v>0</v>
      </c>
      <c r="E377" s="214">
        <v>0</v>
      </c>
      <c r="F377" s="191">
        <v>0</v>
      </c>
      <c r="G377" s="191">
        <v>0</v>
      </c>
      <c r="H377" s="191">
        <v>0</v>
      </c>
      <c r="I377" s="214">
        <v>0</v>
      </c>
      <c r="J377" s="214">
        <v>0</v>
      </c>
      <c r="K377" s="214">
        <v>0</v>
      </c>
      <c r="L377" s="215">
        <v>0</v>
      </c>
      <c r="M377" s="215">
        <v>0</v>
      </c>
      <c r="N377" s="215">
        <v>0</v>
      </c>
      <c r="O377" s="193">
        <v>0</v>
      </c>
      <c r="P377" s="193">
        <v>0</v>
      </c>
      <c r="Q377" s="193">
        <v>0</v>
      </c>
      <c r="R377" s="216">
        <v>0</v>
      </c>
      <c r="S377" s="216">
        <v>0</v>
      </c>
      <c r="T377" s="216">
        <v>0</v>
      </c>
      <c r="U377" s="217">
        <v>0</v>
      </c>
      <c r="V377" s="217">
        <v>0</v>
      </c>
      <c r="W377" s="217">
        <v>0</v>
      </c>
      <c r="X377" s="214">
        <v>0</v>
      </c>
      <c r="Y377" s="214">
        <v>0</v>
      </c>
      <c r="Z377" s="214">
        <v>0</v>
      </c>
      <c r="AA377" s="218">
        <v>0</v>
      </c>
      <c r="AB377" s="218">
        <v>0</v>
      </c>
      <c r="AC377" s="218">
        <v>0</v>
      </c>
      <c r="AD377" s="193">
        <v>0</v>
      </c>
      <c r="AE377" s="193">
        <v>0</v>
      </c>
      <c r="AF377" s="193">
        <v>0</v>
      </c>
      <c r="AG377" s="214">
        <v>0</v>
      </c>
      <c r="AH377" s="214">
        <v>0</v>
      </c>
      <c r="AI377" s="214">
        <v>0</v>
      </c>
      <c r="AJ377" s="191">
        <v>0</v>
      </c>
      <c r="AK377" s="191">
        <v>0</v>
      </c>
      <c r="AL377" s="191">
        <v>0</v>
      </c>
      <c r="AM377" s="215">
        <v>0</v>
      </c>
      <c r="AN377" s="215">
        <v>0</v>
      </c>
      <c r="AO377" s="215">
        <v>0</v>
      </c>
      <c r="AP377" s="193">
        <v>0</v>
      </c>
      <c r="AQ377" s="193">
        <v>0</v>
      </c>
      <c r="AR377" s="193">
        <v>0</v>
      </c>
      <c r="AS377" s="216">
        <v>0</v>
      </c>
      <c r="AT377" s="216">
        <v>0</v>
      </c>
      <c r="AU377" s="216">
        <v>0</v>
      </c>
      <c r="AV377" s="217">
        <v>0</v>
      </c>
      <c r="AW377" s="217">
        <v>0</v>
      </c>
      <c r="AX377" s="217">
        <v>0</v>
      </c>
      <c r="AY377" s="214">
        <v>0</v>
      </c>
      <c r="AZ377" s="214">
        <v>0</v>
      </c>
      <c r="BA377" s="214">
        <v>0</v>
      </c>
      <c r="BB377" s="218">
        <v>0</v>
      </c>
      <c r="BC377" s="218">
        <v>0</v>
      </c>
      <c r="BD377" s="218">
        <v>0</v>
      </c>
      <c r="BE377" s="214">
        <v>0</v>
      </c>
      <c r="BF377" s="214">
        <v>0</v>
      </c>
      <c r="BG377" s="214">
        <v>0</v>
      </c>
      <c r="BH377" s="191">
        <v>0</v>
      </c>
      <c r="BI377" s="191">
        <v>0</v>
      </c>
      <c r="BJ377" s="191">
        <v>0</v>
      </c>
      <c r="BK377" s="215">
        <v>0</v>
      </c>
      <c r="BL377" s="215">
        <v>0</v>
      </c>
      <c r="BM377" s="215">
        <v>0</v>
      </c>
      <c r="BN377" s="193">
        <v>0</v>
      </c>
      <c r="BO377" s="193">
        <v>0</v>
      </c>
      <c r="BP377" s="193">
        <v>0</v>
      </c>
      <c r="BQ377" s="219">
        <v>0</v>
      </c>
      <c r="BR377" s="219">
        <v>0</v>
      </c>
      <c r="BS377" s="219">
        <v>0</v>
      </c>
      <c r="BT377" s="216">
        <v>0</v>
      </c>
      <c r="BU377" s="216">
        <v>0</v>
      </c>
      <c r="BV377" s="216">
        <v>0</v>
      </c>
      <c r="BW377" s="217">
        <v>0</v>
      </c>
      <c r="BX377" s="217">
        <v>0</v>
      </c>
      <c r="BY377" s="217">
        <v>0</v>
      </c>
      <c r="BZ377" s="214">
        <v>0</v>
      </c>
      <c r="CA377" s="214">
        <v>0</v>
      </c>
      <c r="CB377" s="214">
        <v>0</v>
      </c>
      <c r="CC377" s="214">
        <v>54012098.173021398</v>
      </c>
      <c r="CD377" s="214">
        <v>44200144.851001598</v>
      </c>
      <c r="CE377" s="214">
        <v>9811953.3220198005</v>
      </c>
      <c r="CF377" s="214">
        <v>0</v>
      </c>
      <c r="CG377" s="214">
        <v>0</v>
      </c>
      <c r="CH377" s="214">
        <v>0</v>
      </c>
      <c r="CI377" s="219">
        <v>54012098.173021398</v>
      </c>
      <c r="CJ377" s="219">
        <v>44200144.851001598</v>
      </c>
      <c r="CK377" s="219">
        <v>9811953.3220198005</v>
      </c>
      <c r="CM377" s="221">
        <v>0</v>
      </c>
      <c r="CN377" t="e">
        <v>#DIV/0!</v>
      </c>
      <c r="CP377" s="219">
        <v>0</v>
      </c>
      <c r="CQ377" s="219">
        <v>0</v>
      </c>
      <c r="CR377" s="219">
        <v>0</v>
      </c>
      <c r="CT377" s="219">
        <v>0</v>
      </c>
      <c r="CU377" s="219">
        <v>0</v>
      </c>
      <c r="CV377" s="219">
        <v>0</v>
      </c>
      <c r="CX377" s="221">
        <v>441463164.77999997</v>
      </c>
      <c r="CY377" s="33">
        <v>0</v>
      </c>
      <c r="CZ377" s="33">
        <v>0</v>
      </c>
      <c r="DA377" s="33">
        <v>0</v>
      </c>
      <c r="DB377" s="33">
        <v>0</v>
      </c>
      <c r="DC377" s="33">
        <v>0</v>
      </c>
      <c r="DD377" s="33">
        <v>0</v>
      </c>
      <c r="DE377" s="33">
        <v>0</v>
      </c>
    </row>
  </sheetData>
  <mergeCells count="23">
    <mergeCell ref="X4:Z4"/>
    <mergeCell ref="C4:E4"/>
    <mergeCell ref="L4:N4"/>
    <mergeCell ref="O4:Q4"/>
    <mergeCell ref="R4:T4"/>
    <mergeCell ref="U4:W4"/>
    <mergeCell ref="BK4:BM4"/>
    <mergeCell ref="AA4:AC4"/>
    <mergeCell ref="AD4:AF4"/>
    <mergeCell ref="AG4:AI4"/>
    <mergeCell ref="AM4:AO4"/>
    <mergeCell ref="AP4:AR4"/>
    <mergeCell ref="AS4:AU4"/>
    <mergeCell ref="AV4:AX4"/>
    <mergeCell ref="AY4:BA4"/>
    <mergeCell ref="BB4:BD4"/>
    <mergeCell ref="BE4:BG4"/>
    <mergeCell ref="BH4:BJ4"/>
    <mergeCell ref="BT4:BV4"/>
    <mergeCell ref="BW4:BY4"/>
    <mergeCell ref="BZ4:CB4"/>
    <mergeCell ref="CC4:CE4"/>
    <mergeCell ref="CF4:CH4"/>
  </mergeCells>
  <pageMargins left="0.511811024" right="0.511811024" top="0.78740157499999996" bottom="0.78740157499999996" header="0.31496062000000002" footer="0.3149606200000000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D121"/>
  <sheetViews>
    <sheetView workbookViewId="0">
      <selection activeCell="D21" sqref="D21"/>
    </sheetView>
  </sheetViews>
  <sheetFormatPr defaultColWidth="8.81640625" defaultRowHeight="14.5" x14ac:dyDescent="0.35"/>
  <cols>
    <col min="2" max="2" width="14.1796875" bestFit="1" customWidth="1"/>
    <col min="3" max="4" width="18.81640625" customWidth="1"/>
  </cols>
  <sheetData>
    <row r="1" spans="1:4" x14ac:dyDescent="0.35">
      <c r="A1" s="56" t="s">
        <v>28</v>
      </c>
      <c r="B1" s="56" t="s">
        <v>39</v>
      </c>
      <c r="C1" s="56" t="s">
        <v>40</v>
      </c>
      <c r="D1" s="56" t="s">
        <v>41</v>
      </c>
    </row>
    <row r="2" spans="1:4" x14ac:dyDescent="0.35">
      <c r="A2" s="66">
        <v>44562</v>
      </c>
      <c r="B2" s="56">
        <v>0</v>
      </c>
      <c r="C2" s="56">
        <v>0</v>
      </c>
      <c r="D2" s="21">
        <f>B2+C2</f>
        <v>0</v>
      </c>
    </row>
    <row r="3" spans="1:4" x14ac:dyDescent="0.35">
      <c r="A3" s="66">
        <v>44593</v>
      </c>
      <c r="B3" s="56">
        <v>0</v>
      </c>
      <c r="C3" s="56">
        <v>0</v>
      </c>
      <c r="D3" s="21">
        <f t="shared" ref="D3:D13" si="0">B3+C3</f>
        <v>0</v>
      </c>
    </row>
    <row r="4" spans="1:4" x14ac:dyDescent="0.35">
      <c r="A4" s="66">
        <v>44621</v>
      </c>
      <c r="B4" s="56">
        <v>0</v>
      </c>
      <c r="C4" s="56">
        <v>0</v>
      </c>
      <c r="D4" s="21">
        <f t="shared" si="0"/>
        <v>0</v>
      </c>
    </row>
    <row r="5" spans="1:4" x14ac:dyDescent="0.35">
      <c r="A5" s="66">
        <v>44652</v>
      </c>
      <c r="B5" s="56">
        <v>0</v>
      </c>
      <c r="C5" s="56">
        <v>0</v>
      </c>
      <c r="D5" s="21">
        <f t="shared" si="0"/>
        <v>0</v>
      </c>
    </row>
    <row r="6" spans="1:4" x14ac:dyDescent="0.35">
      <c r="A6" s="66">
        <v>44682</v>
      </c>
      <c r="B6" s="56">
        <v>0</v>
      </c>
      <c r="C6" s="56">
        <v>0</v>
      </c>
      <c r="D6" s="21">
        <f t="shared" si="0"/>
        <v>0</v>
      </c>
    </row>
    <row r="7" spans="1:4" x14ac:dyDescent="0.35">
      <c r="A7" s="66">
        <v>44713</v>
      </c>
      <c r="B7" s="56">
        <v>0</v>
      </c>
      <c r="C7" s="56">
        <v>0</v>
      </c>
      <c r="D7" s="21">
        <f t="shared" si="0"/>
        <v>0</v>
      </c>
    </row>
    <row r="8" spans="1:4" x14ac:dyDescent="0.35">
      <c r="A8" s="66">
        <v>44743</v>
      </c>
      <c r="B8" s="56">
        <v>0</v>
      </c>
      <c r="C8" s="56">
        <v>0</v>
      </c>
      <c r="D8" s="21">
        <f t="shared" si="0"/>
        <v>0</v>
      </c>
    </row>
    <row r="9" spans="1:4" x14ac:dyDescent="0.35">
      <c r="A9" s="66">
        <v>44774</v>
      </c>
      <c r="B9" s="56">
        <v>0</v>
      </c>
      <c r="C9" s="56">
        <v>0</v>
      </c>
      <c r="D9" s="21">
        <f t="shared" si="0"/>
        <v>0</v>
      </c>
    </row>
    <row r="10" spans="1:4" x14ac:dyDescent="0.35">
      <c r="A10" s="66">
        <v>44805</v>
      </c>
      <c r="B10" s="56">
        <v>0</v>
      </c>
      <c r="C10" s="56">
        <v>0</v>
      </c>
      <c r="D10" s="21">
        <f t="shared" si="0"/>
        <v>0</v>
      </c>
    </row>
    <row r="11" spans="1:4" x14ac:dyDescent="0.35">
      <c r="A11" s="66">
        <v>44835</v>
      </c>
      <c r="B11" s="56">
        <v>0</v>
      </c>
      <c r="C11" s="56">
        <v>0</v>
      </c>
      <c r="D11" s="21">
        <f t="shared" si="0"/>
        <v>0</v>
      </c>
    </row>
    <row r="12" spans="1:4" x14ac:dyDescent="0.35">
      <c r="A12" s="66">
        <v>44866</v>
      </c>
      <c r="B12" s="56">
        <v>0</v>
      </c>
      <c r="C12" s="56">
        <v>0</v>
      </c>
      <c r="D12" s="21">
        <f t="shared" si="0"/>
        <v>0</v>
      </c>
    </row>
    <row r="13" spans="1:4" x14ac:dyDescent="0.35">
      <c r="A13" s="66">
        <v>44896</v>
      </c>
      <c r="B13" s="56">
        <v>0</v>
      </c>
      <c r="C13" s="56">
        <v>0</v>
      </c>
      <c r="D13" s="21">
        <f t="shared" si="0"/>
        <v>0</v>
      </c>
    </row>
    <row r="14" spans="1:4" x14ac:dyDescent="0.35">
      <c r="A14" s="66">
        <v>44927</v>
      </c>
      <c r="B14" s="21"/>
      <c r="C14" s="56"/>
      <c r="D14" s="21"/>
    </row>
    <row r="15" spans="1:4" x14ac:dyDescent="0.35">
      <c r="A15" s="66">
        <v>44958</v>
      </c>
      <c r="B15" s="144"/>
      <c r="C15" s="56"/>
      <c r="D15" s="21"/>
    </row>
    <row r="16" spans="1:4" x14ac:dyDescent="0.35">
      <c r="A16" s="66">
        <v>44986</v>
      </c>
      <c r="B16" s="144"/>
      <c r="C16" s="56"/>
      <c r="D16" s="21"/>
    </row>
    <row r="17" spans="1:4" x14ac:dyDescent="0.35">
      <c r="A17" s="66">
        <v>45017</v>
      </c>
      <c r="B17" s="144"/>
      <c r="C17" s="56"/>
      <c r="D17" s="21"/>
    </row>
    <row r="18" spans="1:4" x14ac:dyDescent="0.35">
      <c r="A18" s="66">
        <v>45047</v>
      </c>
      <c r="B18" s="144"/>
      <c r="C18" s="56"/>
      <c r="D18" s="21"/>
    </row>
    <row r="19" spans="1:4" x14ac:dyDescent="0.35">
      <c r="A19" s="66">
        <v>45078</v>
      </c>
      <c r="B19" s="144"/>
      <c r="C19" s="56"/>
      <c r="D19" s="21"/>
    </row>
    <row r="20" spans="1:4" x14ac:dyDescent="0.35">
      <c r="A20" s="66">
        <v>45108</v>
      </c>
      <c r="B20" s="144"/>
      <c r="C20" s="56"/>
      <c r="D20" s="21"/>
    </row>
    <row r="21" spans="1:4" x14ac:dyDescent="0.35">
      <c r="A21" s="66">
        <v>45139</v>
      </c>
      <c r="B21" s="144"/>
      <c r="C21" s="56"/>
      <c r="D21" s="21"/>
    </row>
    <row r="22" spans="1:4" x14ac:dyDescent="0.35">
      <c r="A22" s="66">
        <v>45170</v>
      </c>
      <c r="B22" s="144"/>
      <c r="C22" s="56"/>
      <c r="D22" s="21"/>
    </row>
    <row r="23" spans="1:4" x14ac:dyDescent="0.35">
      <c r="A23" s="66">
        <v>45200</v>
      </c>
      <c r="B23" s="144">
        <f>('OC A CONTRATAR'!B27+'OC A CONTRATAR'!D27)*4.68</f>
        <v>0</v>
      </c>
      <c r="C23" s="56"/>
      <c r="D23" s="21">
        <f>B23+C23</f>
        <v>0</v>
      </c>
    </row>
    <row r="24" spans="1:4" x14ac:dyDescent="0.35">
      <c r="A24" s="66">
        <v>45231</v>
      </c>
      <c r="B24" s="144"/>
      <c r="C24" s="56"/>
      <c r="D24" s="21"/>
    </row>
    <row r="25" spans="1:4" x14ac:dyDescent="0.35">
      <c r="A25" s="66">
        <v>45261</v>
      </c>
      <c r="B25" s="144"/>
      <c r="C25" s="56"/>
      <c r="D25" s="21"/>
    </row>
    <row r="26" spans="1:4" x14ac:dyDescent="0.35">
      <c r="A26" s="66">
        <v>45292</v>
      </c>
      <c r="B26" s="144"/>
      <c r="C26" s="56"/>
      <c r="D26" s="21"/>
    </row>
    <row r="27" spans="1:4" x14ac:dyDescent="0.35">
      <c r="A27" s="66">
        <v>45323</v>
      </c>
      <c r="B27" s="144"/>
      <c r="C27" s="56"/>
      <c r="D27" s="21"/>
    </row>
    <row r="28" spans="1:4" x14ac:dyDescent="0.35">
      <c r="A28" s="66">
        <v>45352</v>
      </c>
      <c r="B28" s="144"/>
      <c r="C28" s="56"/>
      <c r="D28" s="21"/>
    </row>
    <row r="29" spans="1:4" x14ac:dyDescent="0.35">
      <c r="A29" s="66">
        <v>45383</v>
      </c>
      <c r="B29" s="144">
        <f>('OC A CONTRATAR'!B28+'OC A CONTRATAR'!D28)*'OC A CONTRATAR'!B5</f>
        <v>0</v>
      </c>
      <c r="C29" s="56"/>
      <c r="D29" s="21">
        <f>B29+C29</f>
        <v>0</v>
      </c>
    </row>
    <row r="30" spans="1:4" x14ac:dyDescent="0.35">
      <c r="A30" s="66">
        <v>45413</v>
      </c>
      <c r="B30" s="144"/>
      <c r="C30" s="56"/>
      <c r="D30" s="21"/>
    </row>
    <row r="31" spans="1:4" x14ac:dyDescent="0.35">
      <c r="A31" s="66">
        <v>45444</v>
      </c>
      <c r="B31" s="144"/>
      <c r="C31" s="56"/>
      <c r="D31" s="21"/>
    </row>
    <row r="32" spans="1:4" x14ac:dyDescent="0.35">
      <c r="A32" s="66">
        <v>45474</v>
      </c>
      <c r="B32" s="144"/>
      <c r="C32" s="56"/>
      <c r="D32" s="21"/>
    </row>
    <row r="33" spans="1:4" x14ac:dyDescent="0.35">
      <c r="A33" s="66">
        <v>45505</v>
      </c>
      <c r="B33" s="144"/>
      <c r="C33" s="56"/>
      <c r="D33" s="21"/>
    </row>
    <row r="34" spans="1:4" x14ac:dyDescent="0.35">
      <c r="A34" s="66">
        <v>45536</v>
      </c>
      <c r="B34" s="144"/>
      <c r="C34" s="56"/>
      <c r="D34" s="21"/>
    </row>
    <row r="35" spans="1:4" x14ac:dyDescent="0.35">
      <c r="A35" s="66">
        <v>45566</v>
      </c>
      <c r="B35" s="144">
        <f>('OC A CONTRATAR'!B29+'OC A CONTRATAR'!D29)*'OC A CONTRATAR'!B5</f>
        <v>0</v>
      </c>
      <c r="C35" s="56"/>
      <c r="D35" s="21">
        <f>B35+C35</f>
        <v>0</v>
      </c>
    </row>
    <row r="36" spans="1:4" x14ac:dyDescent="0.35">
      <c r="A36" s="66">
        <v>45597</v>
      </c>
      <c r="B36" s="144"/>
      <c r="C36" s="56"/>
      <c r="D36" s="21"/>
    </row>
    <row r="37" spans="1:4" x14ac:dyDescent="0.35">
      <c r="A37" s="66">
        <v>45627</v>
      </c>
      <c r="B37" s="144"/>
      <c r="C37" s="56"/>
      <c r="D37" s="21"/>
    </row>
    <row r="38" spans="1:4" x14ac:dyDescent="0.35">
      <c r="A38" s="66">
        <v>45658</v>
      </c>
      <c r="B38" s="144"/>
      <c r="C38" s="56"/>
      <c r="D38" s="21"/>
    </row>
    <row r="39" spans="1:4" x14ac:dyDescent="0.35">
      <c r="A39" s="66">
        <v>45689</v>
      </c>
      <c r="B39" s="144"/>
      <c r="C39" s="56"/>
      <c r="D39" s="21"/>
    </row>
    <row r="40" spans="1:4" x14ac:dyDescent="0.35">
      <c r="A40" s="66">
        <v>45717</v>
      </c>
      <c r="B40" s="144"/>
      <c r="C40" s="56"/>
      <c r="D40" s="21"/>
    </row>
    <row r="41" spans="1:4" x14ac:dyDescent="0.35">
      <c r="A41" s="66">
        <v>45748</v>
      </c>
      <c r="B41" s="144">
        <f>'OC A CONTRATAR'!B30*'OC A CONTRATAR'!B$5</f>
        <v>0</v>
      </c>
      <c r="C41" s="56"/>
      <c r="D41" s="21">
        <f>B41+C41</f>
        <v>0</v>
      </c>
    </row>
    <row r="42" spans="1:4" x14ac:dyDescent="0.35">
      <c r="A42" s="66">
        <v>45778</v>
      </c>
      <c r="B42" s="144"/>
      <c r="C42" s="56"/>
      <c r="D42" s="21"/>
    </row>
    <row r="43" spans="1:4" x14ac:dyDescent="0.35">
      <c r="A43" s="66">
        <v>45809</v>
      </c>
      <c r="B43" s="144"/>
      <c r="C43" s="56"/>
      <c r="D43" s="21"/>
    </row>
    <row r="44" spans="1:4" x14ac:dyDescent="0.35">
      <c r="A44" s="66">
        <v>45839</v>
      </c>
      <c r="B44" s="144"/>
      <c r="C44" s="56"/>
      <c r="D44" s="21"/>
    </row>
    <row r="45" spans="1:4" x14ac:dyDescent="0.35">
      <c r="A45" s="66">
        <v>45870</v>
      </c>
      <c r="B45" s="144"/>
      <c r="C45" s="56"/>
      <c r="D45" s="21"/>
    </row>
    <row r="46" spans="1:4" x14ac:dyDescent="0.35">
      <c r="A46" s="66">
        <v>45901</v>
      </c>
      <c r="B46" s="144"/>
      <c r="C46" s="56"/>
      <c r="D46" s="21"/>
    </row>
    <row r="47" spans="1:4" x14ac:dyDescent="0.35">
      <c r="A47" s="66">
        <v>45931</v>
      </c>
      <c r="B47" s="144">
        <f>'OC A CONTRATAR'!B31*'OC A CONTRATAR'!B$5</f>
        <v>0</v>
      </c>
      <c r="C47" s="56"/>
      <c r="D47" s="21">
        <f>B47+C47</f>
        <v>0</v>
      </c>
    </row>
    <row r="48" spans="1:4" x14ac:dyDescent="0.35">
      <c r="A48" s="66">
        <v>45962</v>
      </c>
      <c r="B48" s="144"/>
      <c r="C48" s="56"/>
      <c r="D48" s="21"/>
    </row>
    <row r="49" spans="1:4" x14ac:dyDescent="0.35">
      <c r="A49" s="66">
        <v>45992</v>
      </c>
      <c r="B49" s="144"/>
      <c r="C49" s="56"/>
      <c r="D49" s="21"/>
    </row>
    <row r="50" spans="1:4" x14ac:dyDescent="0.35">
      <c r="A50" s="66">
        <v>46023</v>
      </c>
      <c r="B50" s="144"/>
      <c r="C50" s="56"/>
      <c r="D50" s="21"/>
    </row>
    <row r="51" spans="1:4" x14ac:dyDescent="0.35">
      <c r="A51" s="66">
        <v>46054</v>
      </c>
      <c r="B51" s="144"/>
      <c r="C51" s="56"/>
      <c r="D51" s="21"/>
    </row>
    <row r="52" spans="1:4" x14ac:dyDescent="0.35">
      <c r="A52" s="66">
        <v>46082</v>
      </c>
      <c r="B52" s="144"/>
      <c r="C52" s="56"/>
      <c r="D52" s="21"/>
    </row>
    <row r="53" spans="1:4" x14ac:dyDescent="0.35">
      <c r="A53" s="66">
        <v>46113</v>
      </c>
      <c r="B53" s="144">
        <f>'OC A CONTRATAR'!B32*'OC A CONTRATAR'!B$5</f>
        <v>0</v>
      </c>
      <c r="C53" s="144">
        <f>'OC A CONTRATAR'!C32*'OC A CONTRATAR'!B$5</f>
        <v>0</v>
      </c>
      <c r="D53" s="21">
        <f>B53+C53</f>
        <v>0</v>
      </c>
    </row>
    <row r="54" spans="1:4" x14ac:dyDescent="0.35">
      <c r="A54" s="66">
        <v>46143</v>
      </c>
      <c r="B54" s="144"/>
      <c r="C54" s="56"/>
      <c r="D54" s="21"/>
    </row>
    <row r="55" spans="1:4" x14ac:dyDescent="0.35">
      <c r="A55" s="66">
        <v>46174</v>
      </c>
      <c r="B55" s="144"/>
      <c r="C55" s="56"/>
      <c r="D55" s="21"/>
    </row>
    <row r="56" spans="1:4" x14ac:dyDescent="0.35">
      <c r="A56" s="66">
        <v>46204</v>
      </c>
      <c r="B56" s="144"/>
      <c r="C56" s="56"/>
      <c r="D56" s="21"/>
    </row>
    <row r="57" spans="1:4" x14ac:dyDescent="0.35">
      <c r="A57" s="66">
        <v>46235</v>
      </c>
      <c r="B57" s="144"/>
      <c r="C57" s="56"/>
      <c r="D57" s="21"/>
    </row>
    <row r="58" spans="1:4" x14ac:dyDescent="0.35">
      <c r="A58" s="66">
        <v>46266</v>
      </c>
      <c r="B58" s="144"/>
      <c r="C58" s="56"/>
      <c r="D58" s="21"/>
    </row>
    <row r="59" spans="1:4" x14ac:dyDescent="0.35">
      <c r="A59" s="66">
        <v>46296</v>
      </c>
      <c r="B59" s="144">
        <f>'OC A CONTRATAR'!B33*'OC A CONTRATAR'!B$5</f>
        <v>0</v>
      </c>
      <c r="C59" s="144">
        <f>'OC A CONTRATAR'!C33*'OC A CONTRATAR'!B$5</f>
        <v>0</v>
      </c>
      <c r="D59" s="21">
        <f>B59+C59</f>
        <v>0</v>
      </c>
    </row>
    <row r="60" spans="1:4" x14ac:dyDescent="0.35">
      <c r="A60" s="66">
        <v>46327</v>
      </c>
      <c r="B60" s="144"/>
      <c r="C60" s="56"/>
      <c r="D60" s="21"/>
    </row>
    <row r="61" spans="1:4" x14ac:dyDescent="0.35">
      <c r="A61" s="66">
        <v>46357</v>
      </c>
      <c r="B61" s="144"/>
      <c r="C61" s="56"/>
      <c r="D61" s="21"/>
    </row>
    <row r="62" spans="1:4" x14ac:dyDescent="0.35">
      <c r="A62" s="66">
        <v>46388</v>
      </c>
      <c r="B62" s="144"/>
      <c r="C62" s="21"/>
      <c r="D62" s="21"/>
    </row>
    <row r="63" spans="1:4" x14ac:dyDescent="0.35">
      <c r="A63" s="66">
        <v>46419</v>
      </c>
      <c r="B63" s="144"/>
      <c r="C63" s="144"/>
      <c r="D63" s="21"/>
    </row>
    <row r="64" spans="1:4" x14ac:dyDescent="0.35">
      <c r="A64" s="66">
        <v>46447</v>
      </c>
      <c r="B64" s="144"/>
      <c r="C64" s="144"/>
      <c r="D64" s="21"/>
    </row>
    <row r="65" spans="1:4" x14ac:dyDescent="0.35">
      <c r="A65" s="66">
        <v>46478</v>
      </c>
      <c r="B65" s="144">
        <f>'OC A CONTRATAR'!B34*'OC A CONTRATAR'!B$5</f>
        <v>0</v>
      </c>
      <c r="C65" s="144">
        <f>'OC A CONTRATAR'!C34*'OC A CONTRATAR'!B$5</f>
        <v>0</v>
      </c>
      <c r="D65" s="21">
        <f>B65+C65</f>
        <v>0</v>
      </c>
    </row>
    <row r="66" spans="1:4" x14ac:dyDescent="0.35">
      <c r="A66" s="66">
        <v>46508</v>
      </c>
      <c r="B66" s="144"/>
      <c r="C66" s="144"/>
      <c r="D66" s="21"/>
    </row>
    <row r="67" spans="1:4" x14ac:dyDescent="0.35">
      <c r="A67" s="66">
        <v>46539</v>
      </c>
      <c r="B67" s="144"/>
      <c r="C67" s="144"/>
      <c r="D67" s="21"/>
    </row>
    <row r="68" spans="1:4" x14ac:dyDescent="0.35">
      <c r="A68" s="66">
        <v>46569</v>
      </c>
      <c r="B68" s="144"/>
      <c r="C68" s="144"/>
      <c r="D68" s="21"/>
    </row>
    <row r="69" spans="1:4" x14ac:dyDescent="0.35">
      <c r="A69" s="66">
        <v>46600</v>
      </c>
      <c r="B69" s="144"/>
      <c r="C69" s="144"/>
      <c r="D69" s="21"/>
    </row>
    <row r="70" spans="1:4" x14ac:dyDescent="0.35">
      <c r="A70" s="66">
        <v>46631</v>
      </c>
      <c r="B70" s="144"/>
      <c r="C70" s="144"/>
      <c r="D70" s="21"/>
    </row>
    <row r="71" spans="1:4" x14ac:dyDescent="0.35">
      <c r="A71" s="66">
        <v>46661</v>
      </c>
      <c r="B71" s="144">
        <f>'OC A CONTRATAR'!B35*'OC A CONTRATAR'!B$5</f>
        <v>0</v>
      </c>
      <c r="C71" s="144">
        <f>'OC A CONTRATAR'!C35*'OC A CONTRATAR'!B$5</f>
        <v>0</v>
      </c>
      <c r="D71" s="21">
        <f>B71+C71</f>
        <v>0</v>
      </c>
    </row>
    <row r="72" spans="1:4" x14ac:dyDescent="0.35">
      <c r="A72" s="66">
        <v>46692</v>
      </c>
      <c r="B72" s="144"/>
      <c r="C72" s="144"/>
      <c r="D72" s="21"/>
    </row>
    <row r="73" spans="1:4" x14ac:dyDescent="0.35">
      <c r="A73" s="66">
        <v>46722</v>
      </c>
      <c r="B73" s="144"/>
      <c r="C73" s="144"/>
      <c r="D73" s="21"/>
    </row>
    <row r="74" spans="1:4" x14ac:dyDescent="0.35">
      <c r="A74" s="66">
        <v>46753</v>
      </c>
      <c r="B74" s="144"/>
      <c r="C74" s="144"/>
      <c r="D74" s="21"/>
    </row>
    <row r="75" spans="1:4" x14ac:dyDescent="0.35">
      <c r="A75" s="66">
        <v>46784</v>
      </c>
      <c r="B75" s="144"/>
      <c r="C75" s="144"/>
      <c r="D75" s="21"/>
    </row>
    <row r="76" spans="1:4" x14ac:dyDescent="0.35">
      <c r="A76" s="66">
        <v>46813</v>
      </c>
      <c r="B76" s="144"/>
      <c r="C76" s="144"/>
      <c r="D76" s="21"/>
    </row>
    <row r="77" spans="1:4" x14ac:dyDescent="0.35">
      <c r="A77" s="66">
        <v>46844</v>
      </c>
      <c r="B77" s="144">
        <f>'OC A CONTRATAR'!B36*'OC A CONTRATAR'!B$5</f>
        <v>0</v>
      </c>
      <c r="C77" s="144">
        <f>'OC A CONTRATAR'!C36*'OC A CONTRATAR'!B$5</f>
        <v>0</v>
      </c>
      <c r="D77" s="21">
        <f>B77+C77</f>
        <v>0</v>
      </c>
    </row>
    <row r="78" spans="1:4" x14ac:dyDescent="0.35">
      <c r="A78" s="66">
        <v>46874</v>
      </c>
      <c r="B78" s="144"/>
      <c r="C78" s="144"/>
      <c r="D78" s="21"/>
    </row>
    <row r="79" spans="1:4" x14ac:dyDescent="0.35">
      <c r="A79" s="66">
        <v>46905</v>
      </c>
      <c r="B79" s="144"/>
      <c r="C79" s="144"/>
      <c r="D79" s="21"/>
    </row>
    <row r="80" spans="1:4" x14ac:dyDescent="0.35">
      <c r="A80" s="66">
        <v>46935</v>
      </c>
      <c r="B80" s="144"/>
      <c r="C80" s="144"/>
      <c r="D80" s="21"/>
    </row>
    <row r="81" spans="1:4" x14ac:dyDescent="0.35">
      <c r="A81" s="66">
        <v>46966</v>
      </c>
      <c r="B81" s="144"/>
      <c r="C81" s="144"/>
      <c r="D81" s="21"/>
    </row>
    <row r="82" spans="1:4" x14ac:dyDescent="0.35">
      <c r="A82" s="66">
        <v>46997</v>
      </c>
      <c r="B82" s="144"/>
      <c r="C82" s="144"/>
      <c r="D82" s="21"/>
    </row>
    <row r="83" spans="1:4" x14ac:dyDescent="0.35">
      <c r="A83" s="66">
        <v>47027</v>
      </c>
      <c r="B83" s="144">
        <f>'OC A CONTRATAR'!B37*'OC A CONTRATAR'!B$5</f>
        <v>0</v>
      </c>
      <c r="C83" s="144">
        <f>'OC A CONTRATAR'!C37*'OC A CONTRATAR'!B$5</f>
        <v>0</v>
      </c>
      <c r="D83" s="21">
        <f>B83+C83</f>
        <v>0</v>
      </c>
    </row>
    <row r="84" spans="1:4" x14ac:dyDescent="0.35">
      <c r="A84" s="66">
        <v>47058</v>
      </c>
      <c r="B84" s="144"/>
      <c r="C84" s="144"/>
      <c r="D84" s="21"/>
    </row>
    <row r="85" spans="1:4" x14ac:dyDescent="0.35">
      <c r="A85" s="66">
        <v>47088</v>
      </c>
      <c r="B85" s="144"/>
      <c r="C85" s="144"/>
      <c r="D85" s="21"/>
    </row>
    <row r="86" spans="1:4" x14ac:dyDescent="0.35">
      <c r="A86" s="66">
        <v>47119</v>
      </c>
      <c r="B86" s="144"/>
      <c r="C86" s="144"/>
      <c r="D86" s="21"/>
    </row>
    <row r="87" spans="1:4" x14ac:dyDescent="0.35">
      <c r="A87" s="66">
        <v>47150</v>
      </c>
      <c r="B87" s="144"/>
      <c r="C87" s="144"/>
      <c r="D87" s="21"/>
    </row>
    <row r="88" spans="1:4" x14ac:dyDescent="0.35">
      <c r="A88" s="66">
        <v>47178</v>
      </c>
      <c r="B88" s="144"/>
      <c r="C88" s="144"/>
      <c r="D88" s="21"/>
    </row>
    <row r="89" spans="1:4" x14ac:dyDescent="0.35">
      <c r="A89" s="66">
        <v>47209</v>
      </c>
      <c r="B89" s="144">
        <f>'OC A CONTRATAR'!B38*'OC A CONTRATAR'!B$5</f>
        <v>0</v>
      </c>
      <c r="C89" s="144">
        <f>'OC A CONTRATAR'!C38*'OC A CONTRATAR'!B$5</f>
        <v>0</v>
      </c>
      <c r="D89" s="21">
        <f>B89+C89</f>
        <v>0</v>
      </c>
    </row>
    <row r="90" spans="1:4" x14ac:dyDescent="0.35">
      <c r="A90" s="66">
        <v>47239</v>
      </c>
      <c r="B90" s="144"/>
      <c r="C90" s="144"/>
      <c r="D90" s="21"/>
    </row>
    <row r="91" spans="1:4" x14ac:dyDescent="0.35">
      <c r="A91" s="66">
        <v>47270</v>
      </c>
      <c r="B91" s="144"/>
      <c r="C91" s="144"/>
      <c r="D91" s="21"/>
    </row>
    <row r="92" spans="1:4" x14ac:dyDescent="0.35">
      <c r="A92" s="66">
        <v>47300</v>
      </c>
      <c r="B92" s="144"/>
      <c r="C92" s="144"/>
      <c r="D92" s="21"/>
    </row>
    <row r="93" spans="1:4" x14ac:dyDescent="0.35">
      <c r="A93" s="66">
        <v>47331</v>
      </c>
      <c r="B93" s="144"/>
      <c r="C93" s="144"/>
      <c r="D93" s="21"/>
    </row>
    <row r="94" spans="1:4" x14ac:dyDescent="0.35">
      <c r="A94" s="66">
        <v>47362</v>
      </c>
      <c r="B94" s="144"/>
      <c r="C94" s="144"/>
      <c r="D94" s="21"/>
    </row>
    <row r="95" spans="1:4" x14ac:dyDescent="0.35">
      <c r="A95" s="66">
        <v>47392</v>
      </c>
      <c r="B95" s="144">
        <f>'OC A CONTRATAR'!B39*'OC A CONTRATAR'!B$5</f>
        <v>0</v>
      </c>
      <c r="C95" s="144">
        <f>'OC A CONTRATAR'!C39*'OC A CONTRATAR'!B$5</f>
        <v>0</v>
      </c>
      <c r="D95" s="21">
        <f>B95+C95</f>
        <v>0</v>
      </c>
    </row>
    <row r="96" spans="1:4" x14ac:dyDescent="0.35">
      <c r="A96" s="66">
        <v>47423</v>
      </c>
      <c r="B96" s="144"/>
      <c r="C96" s="144"/>
      <c r="D96" s="21"/>
    </row>
    <row r="97" spans="1:4" x14ac:dyDescent="0.35">
      <c r="A97" s="66">
        <v>47453</v>
      </c>
      <c r="B97" s="144"/>
      <c r="C97" s="144"/>
      <c r="D97" s="21"/>
    </row>
    <row r="98" spans="1:4" x14ac:dyDescent="0.35">
      <c r="A98" s="66">
        <v>47484</v>
      </c>
      <c r="B98" s="144"/>
      <c r="C98" s="144"/>
      <c r="D98" s="21"/>
    </row>
    <row r="99" spans="1:4" x14ac:dyDescent="0.35">
      <c r="A99" s="66">
        <v>47515</v>
      </c>
      <c r="B99" s="144"/>
      <c r="C99" s="144"/>
      <c r="D99" s="21"/>
    </row>
    <row r="100" spans="1:4" x14ac:dyDescent="0.35">
      <c r="A100" s="66">
        <v>47543</v>
      </c>
      <c r="B100" s="144"/>
      <c r="C100" s="144"/>
      <c r="D100" s="21"/>
    </row>
    <row r="101" spans="1:4" x14ac:dyDescent="0.35">
      <c r="A101" s="66">
        <v>47574</v>
      </c>
      <c r="B101" s="144">
        <f>'OC A CONTRATAR'!B40*'OC A CONTRATAR'!B$5</f>
        <v>0</v>
      </c>
      <c r="C101" s="144">
        <f>'OC A CONTRATAR'!C40*'OC A CONTRATAR'!B$5</f>
        <v>0</v>
      </c>
      <c r="D101" s="21">
        <f>B101+C101</f>
        <v>0</v>
      </c>
    </row>
    <row r="102" spans="1:4" x14ac:dyDescent="0.35">
      <c r="A102" s="66">
        <v>47604</v>
      </c>
      <c r="B102" s="144"/>
      <c r="C102" s="144"/>
      <c r="D102" s="21"/>
    </row>
    <row r="103" spans="1:4" x14ac:dyDescent="0.35">
      <c r="A103" s="66">
        <v>47635</v>
      </c>
      <c r="B103" s="144"/>
      <c r="C103" s="144"/>
      <c r="D103" s="21"/>
    </row>
    <row r="104" spans="1:4" x14ac:dyDescent="0.35">
      <c r="A104" s="66">
        <v>47665</v>
      </c>
      <c r="B104" s="144"/>
      <c r="C104" s="144"/>
      <c r="D104" s="21"/>
    </row>
    <row r="105" spans="1:4" x14ac:dyDescent="0.35">
      <c r="A105" s="66">
        <v>47696</v>
      </c>
      <c r="B105" s="144"/>
      <c r="C105" s="144"/>
      <c r="D105" s="21"/>
    </row>
    <row r="106" spans="1:4" x14ac:dyDescent="0.35">
      <c r="A106" s="66">
        <v>47727</v>
      </c>
      <c r="B106" s="144"/>
      <c r="C106" s="144"/>
      <c r="D106" s="21"/>
    </row>
    <row r="107" spans="1:4" x14ac:dyDescent="0.35">
      <c r="A107" s="66">
        <v>47757</v>
      </c>
      <c r="B107" s="144">
        <f>'OC A CONTRATAR'!B41*'OC A CONTRATAR'!B$5</f>
        <v>0</v>
      </c>
      <c r="C107" s="144">
        <f>'OC A CONTRATAR'!C41*'OC A CONTRATAR'!B$5</f>
        <v>0</v>
      </c>
      <c r="D107" s="21">
        <f>B107+C107</f>
        <v>0</v>
      </c>
    </row>
    <row r="108" spans="1:4" x14ac:dyDescent="0.35">
      <c r="A108" s="66">
        <v>47788</v>
      </c>
      <c r="B108" s="144"/>
      <c r="C108" s="144"/>
      <c r="D108" s="21"/>
    </row>
    <row r="109" spans="1:4" x14ac:dyDescent="0.35">
      <c r="A109" s="66">
        <v>47818</v>
      </c>
      <c r="B109" s="144"/>
      <c r="C109" s="144"/>
      <c r="D109" s="21"/>
    </row>
    <row r="110" spans="1:4" x14ac:dyDescent="0.35">
      <c r="A110" s="66">
        <v>47849</v>
      </c>
      <c r="B110" s="144"/>
      <c r="C110" s="144"/>
      <c r="D110" s="21"/>
    </row>
    <row r="111" spans="1:4" x14ac:dyDescent="0.35">
      <c r="A111" s="66">
        <v>47880</v>
      </c>
      <c r="B111" s="144"/>
      <c r="C111" s="144"/>
      <c r="D111" s="21"/>
    </row>
    <row r="112" spans="1:4" x14ac:dyDescent="0.35">
      <c r="A112" s="66">
        <v>47908</v>
      </c>
      <c r="B112" s="144"/>
      <c r="C112" s="144"/>
      <c r="D112" s="21"/>
    </row>
    <row r="113" spans="1:4" x14ac:dyDescent="0.35">
      <c r="A113" s="66">
        <v>47939</v>
      </c>
      <c r="B113" s="144">
        <f>'OC A CONTRATAR'!B42*'OC A CONTRATAR'!B$5</f>
        <v>0</v>
      </c>
      <c r="C113" s="144">
        <f>'OC A CONTRATAR'!C42*'OC A CONTRATAR'!B$5</f>
        <v>0</v>
      </c>
      <c r="D113" s="21">
        <f>B113+C113</f>
        <v>0</v>
      </c>
    </row>
    <row r="114" spans="1:4" x14ac:dyDescent="0.35">
      <c r="A114" s="66">
        <v>47969</v>
      </c>
      <c r="B114" s="144"/>
      <c r="C114" s="144"/>
      <c r="D114" s="21"/>
    </row>
    <row r="115" spans="1:4" x14ac:dyDescent="0.35">
      <c r="A115" s="66">
        <v>48000</v>
      </c>
      <c r="B115" s="144"/>
      <c r="C115" s="144"/>
      <c r="D115" s="21"/>
    </row>
    <row r="116" spans="1:4" x14ac:dyDescent="0.35">
      <c r="A116" s="66">
        <v>48030</v>
      </c>
      <c r="B116" s="144"/>
      <c r="C116" s="144"/>
      <c r="D116" s="21"/>
    </row>
    <row r="117" spans="1:4" x14ac:dyDescent="0.35">
      <c r="A117" s="66">
        <v>48061</v>
      </c>
      <c r="B117" s="144"/>
      <c r="C117" s="144"/>
      <c r="D117" s="21"/>
    </row>
    <row r="118" spans="1:4" x14ac:dyDescent="0.35">
      <c r="A118" s="66">
        <v>48092</v>
      </c>
      <c r="B118" s="144"/>
      <c r="C118" s="144"/>
      <c r="D118" s="21"/>
    </row>
    <row r="119" spans="1:4" x14ac:dyDescent="0.35">
      <c r="A119" s="66">
        <v>48122</v>
      </c>
      <c r="B119" s="144">
        <f>'OC A CONTRATAR'!B43*'OC A CONTRATAR'!B$5</f>
        <v>0</v>
      </c>
      <c r="C119" s="144">
        <f>'OC A CONTRATAR'!C43*'OC A CONTRATAR'!B$5</f>
        <v>0</v>
      </c>
      <c r="D119" s="21">
        <f>B119+C119</f>
        <v>0</v>
      </c>
    </row>
    <row r="120" spans="1:4" x14ac:dyDescent="0.35">
      <c r="A120" s="66">
        <v>48153</v>
      </c>
      <c r="B120" s="144"/>
      <c r="C120" s="144"/>
      <c r="D120" s="21"/>
    </row>
    <row r="121" spans="1:4" x14ac:dyDescent="0.35">
      <c r="A121" s="66">
        <v>48183</v>
      </c>
      <c r="B121" s="144"/>
      <c r="C121" s="144"/>
      <c r="D121" s="21"/>
    </row>
  </sheetData>
  <pageMargins left="0.511811024" right="0.511811024" top="0.78740157499999996" bottom="0.78740157499999996" header="0.31496062000000002" footer="0.3149606200000000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ilha1"/>
  <dimension ref="A1:S763"/>
  <sheetViews>
    <sheetView topLeftCell="A8" workbookViewId="0">
      <selection activeCell="D8" sqref="D8"/>
    </sheetView>
  </sheetViews>
  <sheetFormatPr defaultColWidth="8.81640625" defaultRowHeight="14.5" x14ac:dyDescent="0.35"/>
  <cols>
    <col min="1" max="1" width="10.81640625" bestFit="1" customWidth="1"/>
    <col min="2" max="2" width="12.453125" customWidth="1"/>
    <col min="3" max="3" width="10.1796875" bestFit="1" customWidth="1"/>
    <col min="4" max="4" width="16.36328125" style="182" bestFit="1" customWidth="1"/>
    <col min="5" max="5" width="12.453125" customWidth="1"/>
    <col min="6" max="6" width="10" style="248" customWidth="1"/>
    <col min="11" max="11" width="10.81640625" bestFit="1" customWidth="1"/>
    <col min="13" max="13" width="10.1796875" bestFit="1" customWidth="1"/>
    <col min="14" max="14" width="10.81640625" customWidth="1"/>
    <col min="17" max="17" width="10.453125" bestFit="1" customWidth="1"/>
    <col min="18" max="18" width="9.81640625" bestFit="1" customWidth="1"/>
    <col min="19" max="19" width="35.453125" bestFit="1" customWidth="1"/>
  </cols>
  <sheetData>
    <row r="1" spans="1:19" x14ac:dyDescent="0.35">
      <c r="B1" t="s">
        <v>606</v>
      </c>
      <c r="C1" t="s">
        <v>27</v>
      </c>
      <c r="D1" s="182" t="s">
        <v>607</v>
      </c>
      <c r="E1" s="182" t="s">
        <v>26</v>
      </c>
      <c r="F1" s="248" t="s">
        <v>608</v>
      </c>
    </row>
    <row r="2" spans="1:19" x14ac:dyDescent="0.35">
      <c r="A2" s="1">
        <v>44378</v>
      </c>
      <c r="B2" s="5"/>
      <c r="C2" s="5"/>
      <c r="D2" s="189"/>
      <c r="E2" s="5"/>
      <c r="K2" s="1"/>
      <c r="L2" s="5"/>
      <c r="M2" s="5"/>
    </row>
    <row r="3" spans="1:19" x14ac:dyDescent="0.35">
      <c r="A3" s="1">
        <v>44409</v>
      </c>
      <c r="B3" s="5"/>
      <c r="C3" s="5"/>
      <c r="D3" s="189"/>
      <c r="E3" s="5"/>
      <c r="K3" s="1"/>
      <c r="L3" s="5"/>
      <c r="M3" s="5"/>
    </row>
    <row r="4" spans="1:19" x14ac:dyDescent="0.35">
      <c r="A4" s="1">
        <v>44440</v>
      </c>
      <c r="B4" s="5"/>
      <c r="C4" s="5"/>
      <c r="D4" s="189"/>
      <c r="E4" s="5"/>
      <c r="K4" s="1"/>
      <c r="L4" s="5"/>
      <c r="M4" s="5"/>
    </row>
    <row r="5" spans="1:19" x14ac:dyDescent="0.35">
      <c r="A5" s="1">
        <v>44470</v>
      </c>
      <c r="B5" s="5"/>
      <c r="C5" s="5"/>
      <c r="D5" s="189"/>
      <c r="E5" s="5"/>
      <c r="K5" s="1"/>
      <c r="L5" s="5"/>
      <c r="M5" s="5"/>
    </row>
    <row r="6" spans="1:19" x14ac:dyDescent="0.35">
      <c r="A6" s="1">
        <v>44501</v>
      </c>
      <c r="B6" s="5"/>
      <c r="C6" s="5"/>
      <c r="D6" s="189"/>
      <c r="E6" s="5"/>
      <c r="K6" s="1"/>
      <c r="L6" s="5"/>
      <c r="M6" s="5"/>
    </row>
    <row r="7" spans="1:19" x14ac:dyDescent="0.35">
      <c r="A7" s="1">
        <v>44531</v>
      </c>
      <c r="B7" s="5"/>
      <c r="C7" s="5"/>
      <c r="D7" s="189"/>
      <c r="E7" s="5"/>
      <c r="K7" s="1"/>
      <c r="L7" s="5"/>
      <c r="M7" s="5"/>
    </row>
    <row r="8" spans="1:19" x14ac:dyDescent="0.35">
      <c r="A8" s="1">
        <v>44562</v>
      </c>
      <c r="B8" s="5">
        <f>IF(D8="CAM",E8,F8)</f>
        <v>2.5249999999999999E-3</v>
      </c>
      <c r="C8" s="183">
        <v>5.3574000000000002</v>
      </c>
      <c r="D8" s="189" t="s">
        <v>26</v>
      </c>
      <c r="E8" s="5">
        <v>2.5249999999999999E-3</v>
      </c>
      <c r="F8" s="248">
        <v>9.4999999999999998E-3</v>
      </c>
      <c r="K8" s="1"/>
      <c r="L8" s="5"/>
      <c r="M8" s="6"/>
      <c r="N8" s="249"/>
      <c r="O8" s="16"/>
      <c r="Q8" s="245"/>
      <c r="R8" s="161"/>
      <c r="S8" s="246"/>
    </row>
    <row r="9" spans="1:19" x14ac:dyDescent="0.35">
      <c r="A9" s="1">
        <v>44593</v>
      </c>
      <c r="B9" s="5">
        <f t="shared" ref="B9" si="0">IF(D9="CAM",E9,F9)</f>
        <v>4.3430000000000005E-3</v>
      </c>
      <c r="C9" s="183">
        <v>5.1394000000000002</v>
      </c>
      <c r="D9" s="189" t="s">
        <v>26</v>
      </c>
      <c r="E9" s="5">
        <v>4.3430000000000005E-3</v>
      </c>
      <c r="F9" s="248">
        <v>7.3000000000000001E-3</v>
      </c>
      <c r="K9" s="1"/>
      <c r="L9" s="5"/>
      <c r="M9" s="6"/>
      <c r="N9" s="249"/>
      <c r="O9" s="16"/>
      <c r="Q9" s="245"/>
      <c r="R9" s="161"/>
      <c r="S9" s="246"/>
    </row>
    <row r="10" spans="1:19" x14ac:dyDescent="0.35">
      <c r="A10" s="1">
        <v>44621</v>
      </c>
      <c r="B10" s="5">
        <f t="shared" ref="B10:B73" si="1">IF(D10="CAM",E10,F10)</f>
        <v>3.9760000000000004E-3</v>
      </c>
      <c r="C10" s="183">
        <v>4.7378</v>
      </c>
      <c r="D10" s="189" t="s">
        <v>26</v>
      </c>
      <c r="E10" s="5">
        <v>3.9760000000000004E-3</v>
      </c>
      <c r="F10" s="248">
        <v>5.4000000000000003E-3</v>
      </c>
      <c r="K10" s="1"/>
      <c r="L10" s="5"/>
      <c r="M10" s="6"/>
      <c r="N10" s="249"/>
      <c r="O10" s="16"/>
      <c r="Q10" s="245"/>
      <c r="R10" s="161"/>
      <c r="S10" s="246"/>
    </row>
    <row r="11" spans="1:19" x14ac:dyDescent="0.35">
      <c r="A11" s="1">
        <v>44652</v>
      </c>
      <c r="B11" s="5">
        <f t="shared" si="1"/>
        <v>4.2030000000000001E-3</v>
      </c>
      <c r="C11" s="183">
        <v>4.9191000000000003</v>
      </c>
      <c r="D11" s="189" t="s">
        <v>26</v>
      </c>
      <c r="E11" s="5">
        <v>4.2030000000000001E-3</v>
      </c>
      <c r="F11" s="248">
        <v>1.01E-2</v>
      </c>
      <c r="K11" s="1"/>
      <c r="L11" s="5"/>
      <c r="M11" s="6"/>
      <c r="N11" s="249"/>
      <c r="O11" s="16"/>
      <c r="Q11" s="245"/>
      <c r="R11" s="161"/>
      <c r="S11" s="246"/>
    </row>
    <row r="12" spans="1:19" x14ac:dyDescent="0.35">
      <c r="A12" s="1">
        <v>44682</v>
      </c>
      <c r="B12" s="5">
        <f t="shared" si="1"/>
        <v>5.9170000000000004E-3</v>
      </c>
      <c r="C12" s="183">
        <v>4.7289000000000003</v>
      </c>
      <c r="D12" s="189" t="s">
        <v>26</v>
      </c>
      <c r="E12" s="5">
        <v>5.9170000000000004E-3</v>
      </c>
      <c r="F12" s="248">
        <v>1.6199999999999999E-2</v>
      </c>
      <c r="K12" s="1"/>
      <c r="L12" s="5"/>
      <c r="M12" s="6"/>
      <c r="N12" s="249"/>
      <c r="O12" s="16"/>
      <c r="Q12" s="245"/>
      <c r="R12" s="161"/>
      <c r="S12" s="246"/>
    </row>
    <row r="13" spans="1:19" x14ac:dyDescent="0.35">
      <c r="A13" s="1">
        <v>44713</v>
      </c>
      <c r="B13" s="5">
        <f t="shared" si="1"/>
        <v>4.993E-3</v>
      </c>
      <c r="C13" s="183">
        <v>5.2380000000000004</v>
      </c>
      <c r="D13" s="189" t="s">
        <v>26</v>
      </c>
      <c r="E13" s="5">
        <v>4.993E-3</v>
      </c>
      <c r="F13" s="248">
        <v>1.06E-2</v>
      </c>
      <c r="K13" s="1"/>
      <c r="L13" s="5"/>
      <c r="M13" s="6"/>
      <c r="N13" s="249"/>
      <c r="O13" s="16"/>
      <c r="Q13" s="245"/>
      <c r="R13" s="161"/>
      <c r="S13" s="246"/>
    </row>
    <row r="14" spans="1:19" x14ac:dyDescent="0.35">
      <c r="A14" s="1">
        <v>44743</v>
      </c>
      <c r="B14" s="5">
        <f t="shared" si="1"/>
        <v>6.9889999999999996E-3</v>
      </c>
      <c r="C14" s="183">
        <v>5.1883999999999997</v>
      </c>
      <c r="D14" s="189" t="s">
        <v>26</v>
      </c>
      <c r="E14" s="5">
        <v>6.9889999999999996E-3</v>
      </c>
      <c r="F14" s="248">
        <v>4.7000000000000002E-3</v>
      </c>
      <c r="K14" s="1"/>
      <c r="L14" s="5"/>
      <c r="M14" s="6"/>
      <c r="N14" s="249"/>
      <c r="O14" s="16"/>
      <c r="Q14" s="245"/>
      <c r="R14" s="161"/>
      <c r="S14" s="246"/>
    </row>
    <row r="15" spans="1:19" x14ac:dyDescent="0.35">
      <c r="A15" s="1">
        <v>44774</v>
      </c>
      <c r="B15" s="5">
        <f t="shared" si="1"/>
        <v>6.7970000000000001E-3</v>
      </c>
      <c r="C15" s="183">
        <v>5.1790000000000003</v>
      </c>
      <c r="D15" s="189" t="s">
        <v>26</v>
      </c>
      <c r="E15" s="5">
        <v>6.7970000000000001E-3</v>
      </c>
      <c r="F15" s="248">
        <v>6.7000000000000002E-3</v>
      </c>
      <c r="K15" s="1"/>
      <c r="L15" s="5"/>
      <c r="M15" s="6"/>
      <c r="N15" s="249"/>
      <c r="O15" s="16"/>
      <c r="Q15" s="245"/>
      <c r="R15" s="161"/>
      <c r="S15" s="246"/>
    </row>
    <row r="16" spans="1:19" x14ac:dyDescent="0.35">
      <c r="A16" s="1">
        <v>44805</v>
      </c>
      <c r="B16" s="5">
        <f t="shared" si="1"/>
        <v>6.9909999999999998E-3</v>
      </c>
      <c r="C16" s="183">
        <v>5.4066000000000001</v>
      </c>
      <c r="D16" s="189" t="s">
        <v>26</v>
      </c>
      <c r="E16" s="5">
        <v>6.9909999999999998E-3</v>
      </c>
      <c r="F16" s="248">
        <v>-6.7999999999999996E-3</v>
      </c>
      <c r="K16" s="1"/>
      <c r="L16" s="5"/>
      <c r="M16" s="6"/>
      <c r="N16" s="249"/>
      <c r="O16" s="16"/>
      <c r="Q16" s="245"/>
      <c r="R16" s="161"/>
      <c r="S16" s="246"/>
    </row>
    <row r="17" spans="1:19" x14ac:dyDescent="0.35">
      <c r="A17" s="1">
        <v>44835</v>
      </c>
      <c r="B17" s="5">
        <f t="shared" si="1"/>
        <v>8.3320000000000009E-3</v>
      </c>
      <c r="C17" s="183">
        <v>5.2569999999999997</v>
      </c>
      <c r="D17" s="189" t="s">
        <v>26</v>
      </c>
      <c r="E17" s="5">
        <v>8.3320000000000009E-3</v>
      </c>
      <c r="F17" s="248">
        <v>-3.5999999999999999E-3</v>
      </c>
      <c r="K17" s="1"/>
      <c r="L17" s="5"/>
      <c r="M17" s="6"/>
      <c r="N17" s="249"/>
      <c r="O17" s="16"/>
      <c r="Q17" s="245"/>
      <c r="R17" s="161"/>
      <c r="S17" s="246"/>
    </row>
    <row r="18" spans="1:19" x14ac:dyDescent="0.35">
      <c r="A18" s="1">
        <v>44866</v>
      </c>
      <c r="B18" s="5">
        <f t="shared" si="1"/>
        <v>7.3610000000000004E-3</v>
      </c>
      <c r="C18" s="183">
        <v>5.2941000000000003</v>
      </c>
      <c r="D18" s="189" t="s">
        <v>26</v>
      </c>
      <c r="E18" s="5">
        <v>7.3610000000000004E-3</v>
      </c>
      <c r="F18" s="248">
        <v>-2.8999999999999998E-3</v>
      </c>
      <c r="K18" s="1"/>
      <c r="L18" s="5"/>
      <c r="M18" s="6"/>
      <c r="N18" s="249"/>
      <c r="O18" s="16"/>
      <c r="Q18" s="245"/>
      <c r="R18" s="161"/>
      <c r="S18" s="246"/>
    </row>
    <row r="19" spans="1:19" x14ac:dyDescent="0.35">
      <c r="A19" s="1">
        <v>44896</v>
      </c>
      <c r="B19" s="5">
        <f t="shared" si="1"/>
        <v>6.8500000000000002E-3</v>
      </c>
      <c r="C19" s="183">
        <v>5.2176999999999998</v>
      </c>
      <c r="D19" s="189" t="s">
        <v>26</v>
      </c>
      <c r="E19" s="5">
        <v>6.8500000000000002E-3</v>
      </c>
      <c r="F19" s="248">
        <v>5.8999999999999999E-3</v>
      </c>
      <c r="K19" s="1"/>
      <c r="L19" s="5"/>
      <c r="M19" s="6"/>
      <c r="N19" s="249"/>
      <c r="O19" s="16"/>
      <c r="Q19" s="245"/>
      <c r="R19" s="161"/>
      <c r="S19" s="246"/>
    </row>
    <row r="20" spans="1:19" x14ac:dyDescent="0.35">
      <c r="A20" s="1">
        <v>44927</v>
      </c>
      <c r="B20" s="5">
        <f t="shared" si="1"/>
        <v>6.8500000000000002E-3</v>
      </c>
      <c r="C20" s="183">
        <v>5.0993000000000004</v>
      </c>
      <c r="D20" s="189" t="s">
        <v>26</v>
      </c>
      <c r="E20" s="5">
        <v>6.8500000000000002E-3</v>
      </c>
      <c r="F20" s="248">
        <v>4.1000000000000003E-3</v>
      </c>
      <c r="K20" s="1"/>
      <c r="L20" s="5"/>
      <c r="M20" s="6"/>
      <c r="N20" s="249"/>
      <c r="O20" s="16"/>
      <c r="Q20" s="245"/>
      <c r="R20" s="161"/>
      <c r="S20" s="246"/>
    </row>
    <row r="21" spans="1:19" x14ac:dyDescent="0.35">
      <c r="A21" s="1">
        <v>44958</v>
      </c>
      <c r="B21" s="5">
        <f t="shared" si="1"/>
        <v>7.8729999999999998E-3</v>
      </c>
      <c r="C21" s="183">
        <v>5.2077999999999998</v>
      </c>
      <c r="D21" s="189" t="s">
        <v>26</v>
      </c>
      <c r="E21" s="5">
        <v>7.8729999999999998E-3</v>
      </c>
      <c r="F21" s="248">
        <v>6.1999999999999998E-3</v>
      </c>
      <c r="K21" s="1"/>
      <c r="L21" s="5"/>
      <c r="M21" s="6"/>
      <c r="N21" s="249"/>
      <c r="O21" s="16"/>
      <c r="Q21" s="245"/>
      <c r="R21" s="161"/>
      <c r="S21" s="246"/>
    </row>
    <row r="22" spans="1:19" x14ac:dyDescent="0.35">
      <c r="A22" s="1">
        <v>44986</v>
      </c>
      <c r="B22" s="5">
        <f t="shared" si="1"/>
        <v>7.8729999999999998E-3</v>
      </c>
      <c r="C22" s="183">
        <v>5.0804</v>
      </c>
      <c r="D22" s="189" t="s">
        <v>26</v>
      </c>
      <c r="E22" s="5">
        <v>7.8729999999999998E-3</v>
      </c>
      <c r="F22" s="248">
        <v>5.3E-3</v>
      </c>
      <c r="K22" s="1"/>
      <c r="L22" s="5"/>
      <c r="M22" s="6"/>
      <c r="N22" s="249"/>
      <c r="O22" s="16"/>
      <c r="Q22" s="245"/>
      <c r="R22" s="161"/>
      <c r="S22" s="246"/>
    </row>
    <row r="23" spans="1:19" x14ac:dyDescent="0.35">
      <c r="A23" s="1">
        <v>45017</v>
      </c>
      <c r="B23" s="5">
        <f t="shared" si="1"/>
        <v>5.8279999999999998E-3</v>
      </c>
      <c r="C23" s="183">
        <v>5.0007000000000001</v>
      </c>
      <c r="D23" s="189" t="s">
        <v>26</v>
      </c>
      <c r="E23" s="5">
        <v>5.8279999999999998E-3</v>
      </c>
      <c r="F23" s="248">
        <v>8.3999999999999995E-3</v>
      </c>
      <c r="K23" s="1"/>
      <c r="L23" s="5"/>
      <c r="M23" s="6"/>
      <c r="N23" s="249"/>
      <c r="O23" s="16"/>
      <c r="Q23" s="245"/>
      <c r="R23" s="161"/>
      <c r="S23" s="246"/>
    </row>
    <row r="24" spans="1:19" x14ac:dyDescent="0.35">
      <c r="A24" s="1">
        <v>45047</v>
      </c>
      <c r="B24" s="5">
        <f t="shared" si="1"/>
        <v>8.3850000000000001E-3</v>
      </c>
      <c r="C24" s="183">
        <v>5.0959000000000003</v>
      </c>
      <c r="D24" s="189" t="s">
        <v>26</v>
      </c>
      <c r="E24" s="5">
        <v>8.3850000000000001E-3</v>
      </c>
      <c r="F24" s="248">
        <v>7.1000000000000004E-3</v>
      </c>
      <c r="K24" s="1"/>
      <c r="L24" s="5"/>
      <c r="M24" s="6"/>
      <c r="N24" s="249"/>
      <c r="O24" s="16"/>
      <c r="Q24" s="245"/>
      <c r="R24" s="161"/>
      <c r="S24" s="246"/>
    </row>
    <row r="25" spans="1:19" x14ac:dyDescent="0.35">
      <c r="A25" s="1">
        <v>45078</v>
      </c>
      <c r="B25" s="5">
        <f t="shared" si="1"/>
        <v>5.8279999999999998E-3</v>
      </c>
      <c r="C25" s="183">
        <v>4.8192000000000004</v>
      </c>
      <c r="D25" s="189" t="s">
        <v>26</v>
      </c>
      <c r="E25" s="5">
        <v>5.8279999999999998E-3</v>
      </c>
      <c r="F25" s="248">
        <v>6.1000000000000004E-3</v>
      </c>
      <c r="K25" s="1"/>
      <c r="L25" s="5"/>
      <c r="M25" s="6"/>
      <c r="N25" s="249"/>
      <c r="O25" s="16"/>
      <c r="Q25" s="245"/>
      <c r="R25" s="161"/>
      <c r="S25" s="246"/>
    </row>
    <row r="26" spans="1:19" x14ac:dyDescent="0.35">
      <c r="A26" s="1">
        <v>45108</v>
      </c>
      <c r="B26" s="5">
        <f t="shared" si="1"/>
        <v>7.8729999999999998E-3</v>
      </c>
      <c r="C26" s="183">
        <v>4.7415000000000003</v>
      </c>
      <c r="D26" s="189" t="s">
        <v>26</v>
      </c>
      <c r="E26" s="5">
        <v>7.8729999999999998E-3</v>
      </c>
      <c r="F26" s="248">
        <v>2.3E-3</v>
      </c>
      <c r="K26" s="1"/>
      <c r="L26" s="5"/>
      <c r="M26" s="6"/>
      <c r="N26" s="249"/>
      <c r="O26" s="16"/>
      <c r="Q26" s="245"/>
      <c r="R26" s="161"/>
      <c r="S26" s="246"/>
    </row>
    <row r="27" spans="1:19" x14ac:dyDescent="0.35">
      <c r="A27" s="1">
        <v>45139</v>
      </c>
      <c r="B27" s="5">
        <f t="shared" si="1"/>
        <v>7.3609999999999995E-3</v>
      </c>
      <c r="C27" s="183">
        <v>4.9218999999999999</v>
      </c>
      <c r="D27" s="189" t="s">
        <v>26</v>
      </c>
      <c r="E27" s="5">
        <v>7.3609999999999995E-3</v>
      </c>
      <c r="F27" s="248">
        <v>-8.0000000000000004E-4</v>
      </c>
      <c r="K27" s="1"/>
      <c r="L27" s="5"/>
      <c r="M27" s="6"/>
      <c r="N27" s="249"/>
      <c r="O27" s="16"/>
      <c r="Q27" s="245"/>
      <c r="R27" s="161"/>
      <c r="S27" s="246"/>
    </row>
    <row r="28" spans="1:19" x14ac:dyDescent="0.35">
      <c r="A28" s="1">
        <v>45170</v>
      </c>
      <c r="B28" s="5">
        <f t="shared" si="1"/>
        <v>7.3609999999999995E-3</v>
      </c>
      <c r="C28" s="183">
        <v>5.0076000000000001</v>
      </c>
      <c r="D28" s="189" t="s">
        <v>26</v>
      </c>
      <c r="E28" s="5">
        <v>7.3609999999999995E-3</v>
      </c>
      <c r="F28" s="248">
        <v>1.1999999999999999E-3</v>
      </c>
      <c r="K28" s="1"/>
      <c r="L28" s="5"/>
      <c r="M28" s="6"/>
      <c r="N28" s="249"/>
      <c r="O28" s="16"/>
      <c r="Q28" s="245"/>
      <c r="R28" s="161"/>
      <c r="S28" s="246"/>
    </row>
    <row r="29" spans="1:19" x14ac:dyDescent="0.35">
      <c r="A29" s="1">
        <v>45200</v>
      </c>
      <c r="B29" s="5">
        <f t="shared" si="1"/>
        <v>8.0140000000000003E-3</v>
      </c>
      <c r="C29" s="183">
        <v>5.0575000000000001</v>
      </c>
      <c r="D29" s="189" t="s">
        <v>26</v>
      </c>
      <c r="E29" s="5">
        <v>8.0140000000000003E-3</v>
      </c>
      <c r="F29" s="248">
        <v>2.3E-3</v>
      </c>
      <c r="K29" s="1"/>
      <c r="L29" s="5"/>
      <c r="M29" s="6"/>
      <c r="N29" s="249"/>
      <c r="O29" s="16"/>
      <c r="Q29" s="245"/>
      <c r="R29" s="161"/>
      <c r="S29" s="246"/>
    </row>
    <row r="30" spans="1:19" x14ac:dyDescent="0.35">
      <c r="A30" s="1">
        <v>45231</v>
      </c>
      <c r="B30" s="5">
        <f t="shared" si="1"/>
        <v>6.3739999999999995E-3</v>
      </c>
      <c r="C30" s="183">
        <v>4.9355000000000002</v>
      </c>
      <c r="D30" s="189" t="s">
        <v>26</v>
      </c>
      <c r="E30" s="5">
        <v>6.3739999999999995E-3</v>
      </c>
      <c r="F30" s="248">
        <v>2.5999999999999999E-3</v>
      </c>
      <c r="K30" s="1"/>
      <c r="L30" s="5"/>
      <c r="M30" s="6"/>
      <c r="N30" s="249"/>
      <c r="O30" s="16"/>
      <c r="Q30" s="245"/>
      <c r="R30" s="161"/>
      <c r="S30" s="246"/>
    </row>
    <row r="31" spans="1:19" x14ac:dyDescent="0.35">
      <c r="A31" s="1">
        <v>45261</v>
      </c>
      <c r="B31" s="5">
        <f t="shared" si="1"/>
        <v>6.62E-3</v>
      </c>
      <c r="C31" s="183">
        <v>4.8413000000000004</v>
      </c>
      <c r="D31" s="189" t="s">
        <v>26</v>
      </c>
      <c r="E31" s="5">
        <v>6.62E-3</v>
      </c>
      <c r="F31" s="248">
        <v>2.3999999999999998E-3</v>
      </c>
      <c r="H31" s="184"/>
      <c r="I31" s="184"/>
      <c r="J31" s="184"/>
      <c r="K31" s="1"/>
      <c r="L31" s="17"/>
      <c r="M31" s="82"/>
      <c r="N31" s="250"/>
      <c r="O31" s="16"/>
      <c r="Q31" s="245"/>
      <c r="R31" s="161"/>
      <c r="S31" s="246"/>
    </row>
    <row r="32" spans="1:19" x14ac:dyDescent="0.35">
      <c r="A32" s="1">
        <v>45292</v>
      </c>
      <c r="B32" s="5">
        <f t="shared" si="1"/>
        <v>5.8069999999999997E-3</v>
      </c>
      <c r="C32" s="183">
        <v>4.9535</v>
      </c>
      <c r="D32" s="189" t="s">
        <v>26</v>
      </c>
      <c r="E32" s="5">
        <v>5.8069999999999997E-3</v>
      </c>
      <c r="F32" s="248">
        <v>2.8E-3</v>
      </c>
      <c r="H32" s="184"/>
      <c r="I32" s="184"/>
      <c r="J32" s="184"/>
      <c r="K32" s="1"/>
      <c r="L32" s="17"/>
      <c r="M32" s="82"/>
      <c r="N32" s="250"/>
      <c r="O32" s="16"/>
      <c r="Q32" s="245"/>
      <c r="R32" s="161"/>
      <c r="S32" s="246"/>
    </row>
    <row r="33" spans="1:19" x14ac:dyDescent="0.35">
      <c r="A33" s="1">
        <v>45323</v>
      </c>
      <c r="B33" s="5">
        <f t="shared" si="1"/>
        <v>5.5929999999999999E-3</v>
      </c>
      <c r="C33" s="183">
        <v>4.9832999999999998</v>
      </c>
      <c r="D33" s="189" t="s">
        <v>26</v>
      </c>
      <c r="E33" s="5">
        <v>5.5929999999999999E-3</v>
      </c>
      <c r="F33" s="248">
        <v>5.5999999999999999E-3</v>
      </c>
      <c r="H33" s="184"/>
      <c r="I33" s="184"/>
      <c r="J33" s="184"/>
      <c r="K33" s="1"/>
      <c r="L33" s="17"/>
      <c r="M33" s="82"/>
      <c r="N33" s="250"/>
      <c r="O33" s="16"/>
      <c r="Q33" s="245"/>
      <c r="R33" s="161"/>
      <c r="S33" s="246"/>
    </row>
    <row r="34" spans="1:19" x14ac:dyDescent="0.35">
      <c r="A34" s="1">
        <v>45352</v>
      </c>
      <c r="B34" s="5">
        <f t="shared" si="1"/>
        <v>6.3119999999999999E-3</v>
      </c>
      <c r="C34" s="183">
        <v>4.9962</v>
      </c>
      <c r="D34" s="189" t="s">
        <v>26</v>
      </c>
      <c r="E34" s="5">
        <v>6.3119999999999999E-3</v>
      </c>
      <c r="F34" s="248">
        <v>4.1999999999999997E-3</v>
      </c>
      <c r="H34" s="184"/>
      <c r="I34" s="184"/>
      <c r="J34" s="184"/>
      <c r="K34" s="1"/>
      <c r="L34" s="17"/>
      <c r="M34" s="82"/>
      <c r="N34" s="250"/>
      <c r="O34" s="16"/>
      <c r="Q34" s="245"/>
      <c r="R34" s="161"/>
      <c r="S34" s="246"/>
    </row>
    <row r="35" spans="1:19" x14ac:dyDescent="0.35">
      <c r="A35" s="1">
        <v>45383</v>
      </c>
      <c r="B35" s="5">
        <f t="shared" si="1"/>
        <v>4.653E-3</v>
      </c>
      <c r="C35" s="183">
        <v>5.1718000000000002</v>
      </c>
      <c r="D35" s="189" t="s">
        <v>26</v>
      </c>
      <c r="E35" s="5">
        <v>4.653E-3</v>
      </c>
      <c r="F35" s="248">
        <v>8.3000000000000001E-3</v>
      </c>
      <c r="H35" s="184"/>
      <c r="I35" s="184"/>
      <c r="J35" s="184"/>
      <c r="K35" s="1"/>
      <c r="L35" s="17"/>
      <c r="M35" s="82"/>
      <c r="N35" s="250"/>
      <c r="O35" s="16"/>
      <c r="Q35" s="245"/>
      <c r="R35" s="161"/>
      <c r="S35" s="246"/>
    </row>
    <row r="36" spans="1:19" x14ac:dyDescent="0.35">
      <c r="A36" s="1">
        <v>45413</v>
      </c>
      <c r="B36" s="5">
        <f t="shared" si="1"/>
        <v>4.9659999999999999E-3</v>
      </c>
      <c r="C36" s="183">
        <v>5.2416</v>
      </c>
      <c r="D36" s="189" t="s">
        <v>26</v>
      </c>
      <c r="E36" s="5">
        <v>4.9659999999999999E-3</v>
      </c>
      <c r="F36" s="248">
        <v>1.6000000000000001E-3</v>
      </c>
      <c r="H36" s="184"/>
      <c r="I36" s="184"/>
      <c r="J36" s="184"/>
      <c r="K36" s="1"/>
      <c r="L36" s="17"/>
      <c r="M36" s="82"/>
      <c r="N36" s="250"/>
      <c r="O36" s="16"/>
      <c r="Q36" s="245"/>
      <c r="R36" s="161"/>
      <c r="S36" s="246"/>
    </row>
    <row r="37" spans="1:19" x14ac:dyDescent="0.35">
      <c r="A37" s="1">
        <v>45444</v>
      </c>
      <c r="B37" s="5">
        <f t="shared" si="1"/>
        <v>3.8E-3</v>
      </c>
      <c r="C37" s="183">
        <v>5.5589000000000004</v>
      </c>
      <c r="D37" s="189" t="s">
        <v>605</v>
      </c>
      <c r="E37" s="5">
        <v>5.522E-3</v>
      </c>
      <c r="F37" s="248">
        <v>3.8E-3</v>
      </c>
      <c r="H37" s="184"/>
      <c r="I37" s="184"/>
      <c r="J37" s="184"/>
      <c r="K37" s="1"/>
      <c r="L37" s="17"/>
      <c r="M37" s="82"/>
      <c r="N37" s="250"/>
      <c r="O37" s="16"/>
      <c r="Q37" s="245"/>
      <c r="R37" s="161"/>
      <c r="S37" s="246"/>
    </row>
    <row r="38" spans="1:19" x14ac:dyDescent="0.35">
      <c r="A38" s="1">
        <v>45474</v>
      </c>
      <c r="B38" s="5">
        <f t="shared" si="1"/>
        <v>4.5999999999999999E-3</v>
      </c>
      <c r="C38" s="183">
        <v>5.6620999999999997</v>
      </c>
      <c r="D38" s="189" t="s">
        <v>605</v>
      </c>
      <c r="E38" s="5">
        <v>4.9740000000000001E-3</v>
      </c>
      <c r="F38" s="248">
        <v>4.5999999999999999E-3</v>
      </c>
      <c r="H38" s="184"/>
      <c r="I38" s="184"/>
      <c r="J38" s="184"/>
      <c r="K38" s="1"/>
      <c r="L38" s="5"/>
      <c r="M38" s="6"/>
      <c r="N38" s="249"/>
      <c r="O38" s="16"/>
      <c r="Q38" s="245"/>
      <c r="R38" s="161"/>
      <c r="S38" s="246"/>
    </row>
    <row r="39" spans="1:19" x14ac:dyDescent="0.35">
      <c r="A39" s="1">
        <v>45505</v>
      </c>
      <c r="B39" s="5">
        <f t="shared" si="1"/>
        <v>2.0999999999999999E-3</v>
      </c>
      <c r="C39" s="183">
        <v>5.6562000000000001</v>
      </c>
      <c r="D39" s="189" t="s">
        <v>605</v>
      </c>
      <c r="E39" s="5">
        <v>4.5339999999999998E-3</v>
      </c>
      <c r="F39" s="248">
        <v>2.0999999999999999E-3</v>
      </c>
      <c r="H39" s="184"/>
      <c r="I39" s="184"/>
      <c r="J39" s="184"/>
      <c r="K39" s="1"/>
      <c r="L39" s="5"/>
      <c r="M39" s="6"/>
      <c r="N39" s="249"/>
      <c r="O39" s="16"/>
      <c r="Q39" s="245"/>
      <c r="R39" s="161"/>
      <c r="S39" s="246"/>
    </row>
    <row r="40" spans="1:19" x14ac:dyDescent="0.35">
      <c r="A40" s="1">
        <v>45536</v>
      </c>
      <c r="B40" s="5">
        <f t="shared" si="1"/>
        <v>3.8E-3</v>
      </c>
      <c r="C40" s="183">
        <v>5.57965</v>
      </c>
      <c r="D40" s="189" t="s">
        <v>605</v>
      </c>
      <c r="E40" s="5">
        <v>5.718E-3</v>
      </c>
      <c r="F40" s="248">
        <v>3.8E-3</v>
      </c>
      <c r="H40" s="184"/>
      <c r="I40" s="184"/>
      <c r="J40" s="184"/>
      <c r="K40" s="1"/>
      <c r="L40" s="5"/>
      <c r="M40" s="6"/>
      <c r="N40" s="249"/>
      <c r="O40" s="16"/>
      <c r="Q40" s="245"/>
      <c r="R40" s="161"/>
      <c r="S40" s="246"/>
    </row>
    <row r="41" spans="1:19" x14ac:dyDescent="0.35">
      <c r="A41" s="1">
        <v>45566</v>
      </c>
      <c r="B41" s="5">
        <f t="shared" si="1"/>
        <v>2.3E-3</v>
      </c>
      <c r="C41" s="151">
        <v>5.5030999999999999</v>
      </c>
      <c r="D41" s="189" t="s">
        <v>605</v>
      </c>
      <c r="E41" s="5">
        <v>5.3239999999999997E-3</v>
      </c>
      <c r="F41" s="248">
        <v>2.3E-3</v>
      </c>
      <c r="H41" s="184"/>
      <c r="I41" s="184"/>
      <c r="J41" s="184"/>
      <c r="K41" s="1"/>
      <c r="L41" s="5"/>
      <c r="M41" s="6"/>
      <c r="N41" s="249"/>
      <c r="O41" s="16"/>
      <c r="Q41" s="245"/>
      <c r="R41" s="161"/>
      <c r="S41" s="246"/>
    </row>
    <row r="42" spans="1:19" x14ac:dyDescent="0.35">
      <c r="A42" s="1">
        <v>45597</v>
      </c>
      <c r="B42" s="5">
        <f t="shared" si="1"/>
        <v>2.7527314138713344E-3</v>
      </c>
      <c r="C42" s="151">
        <v>5.4265499999999998</v>
      </c>
      <c r="D42" s="189" t="s">
        <v>605</v>
      </c>
      <c r="E42" s="5">
        <v>5.0010000000000002E-3</v>
      </c>
      <c r="F42" s="248">
        <v>2.7527314138713344E-3</v>
      </c>
      <c r="H42" s="184"/>
      <c r="I42" s="184"/>
      <c r="J42" s="184"/>
      <c r="K42" s="1"/>
      <c r="L42" s="5"/>
      <c r="M42" s="6"/>
      <c r="N42" s="249"/>
      <c r="O42" s="16"/>
      <c r="Q42" s="245"/>
      <c r="R42" s="161"/>
      <c r="S42" s="246"/>
    </row>
    <row r="43" spans="1:19" x14ac:dyDescent="0.35">
      <c r="A43" s="1">
        <v>45627</v>
      </c>
      <c r="B43" s="5">
        <f t="shared" si="1"/>
        <v>2.7527314138713344E-3</v>
      </c>
      <c r="C43" s="151">
        <v>5.35</v>
      </c>
      <c r="D43" s="189" t="s">
        <v>605</v>
      </c>
      <c r="E43" s="5">
        <v>6.7539999999999996E-3</v>
      </c>
      <c r="F43" s="248">
        <v>2.7527314138713344E-3</v>
      </c>
      <c r="H43" s="184"/>
      <c r="I43" s="184"/>
      <c r="J43" s="184"/>
      <c r="K43" s="1"/>
      <c r="L43" s="5"/>
      <c r="M43" s="6"/>
      <c r="N43" s="249"/>
      <c r="O43" s="16"/>
      <c r="Q43" s="245"/>
      <c r="R43" s="161"/>
      <c r="S43" s="246"/>
    </row>
    <row r="44" spans="1:19" x14ac:dyDescent="0.35">
      <c r="A44" s="1">
        <v>45658</v>
      </c>
      <c r="B44" s="5">
        <f t="shared" si="1"/>
        <v>2.7527314138713344E-3</v>
      </c>
      <c r="C44" s="6">
        <v>5.3458333333333332</v>
      </c>
      <c r="D44" s="189" t="s">
        <v>605</v>
      </c>
      <c r="E44" s="5">
        <v>5.4339999999999996E-3</v>
      </c>
      <c r="F44" s="248">
        <v>2.7527314138713344E-3</v>
      </c>
      <c r="H44" s="184"/>
      <c r="I44" s="184"/>
      <c r="J44" s="184"/>
      <c r="K44" s="1"/>
      <c r="L44" s="5"/>
      <c r="M44" s="6"/>
      <c r="N44" s="249"/>
      <c r="O44" s="16"/>
      <c r="Q44" s="245"/>
      <c r="R44" s="161"/>
      <c r="S44" s="246"/>
    </row>
    <row r="45" spans="1:19" x14ac:dyDescent="0.35">
      <c r="A45" s="1">
        <v>45689</v>
      </c>
      <c r="B45" s="5">
        <f t="shared" si="1"/>
        <v>2.7527314138713344E-3</v>
      </c>
      <c r="C45" s="6">
        <v>5.3416666666666668</v>
      </c>
      <c r="D45" s="189" t="s">
        <v>605</v>
      </c>
      <c r="E45" s="5">
        <v>5.8740000000000007E-3</v>
      </c>
      <c r="F45" s="248">
        <v>2.7527314138713344E-3</v>
      </c>
      <c r="H45" s="184"/>
      <c r="I45" s="184"/>
      <c r="J45" s="184"/>
      <c r="K45" s="1"/>
      <c r="L45" s="5"/>
      <c r="M45" s="6"/>
      <c r="N45" s="249"/>
      <c r="O45" s="16"/>
      <c r="Q45" s="245"/>
      <c r="R45" s="161"/>
      <c r="S45" s="246"/>
    </row>
    <row r="46" spans="1:19" x14ac:dyDescent="0.35">
      <c r="A46" s="1">
        <v>45717</v>
      </c>
      <c r="B46" s="5">
        <f t="shared" si="1"/>
        <v>2.7901164905321796E-3</v>
      </c>
      <c r="C46" s="6">
        <v>5.3375000000000004</v>
      </c>
      <c r="D46" s="189" t="s">
        <v>605</v>
      </c>
      <c r="E46" s="5">
        <v>5.5659999999999998E-3</v>
      </c>
      <c r="F46" s="248">
        <v>2.7901164905321796E-3</v>
      </c>
      <c r="H46" s="184"/>
      <c r="I46" s="184"/>
      <c r="J46" s="184"/>
      <c r="K46" s="1"/>
      <c r="L46" s="5"/>
      <c r="M46" s="6"/>
      <c r="N46" s="249"/>
      <c r="O46" s="16"/>
      <c r="Q46" s="245"/>
      <c r="R46" s="161"/>
      <c r="S46" s="246"/>
    </row>
    <row r="47" spans="1:19" x14ac:dyDescent="0.35">
      <c r="A47" s="1">
        <v>45748</v>
      </c>
      <c r="B47" s="5">
        <f t="shared" si="1"/>
        <v>2.7901164905321796E-3</v>
      </c>
      <c r="C47" s="6">
        <v>5.3333333333333339</v>
      </c>
      <c r="D47" s="189" t="s">
        <v>605</v>
      </c>
      <c r="E47" s="5">
        <v>4.7549999999999997E-3</v>
      </c>
      <c r="F47" s="248">
        <v>2.7901164905321796E-3</v>
      </c>
      <c r="H47" s="184"/>
      <c r="I47" s="184"/>
      <c r="J47" s="184"/>
      <c r="K47" s="1"/>
      <c r="L47" s="5"/>
      <c r="M47" s="6"/>
      <c r="N47" s="249"/>
      <c r="O47" s="16"/>
      <c r="Q47" s="245"/>
      <c r="R47" s="161"/>
      <c r="S47" s="246"/>
    </row>
    <row r="48" spans="1:19" x14ac:dyDescent="0.35">
      <c r="A48" s="1">
        <v>45778</v>
      </c>
      <c r="B48" s="5">
        <f t="shared" si="1"/>
        <v>2.7901164905321796E-3</v>
      </c>
      <c r="C48" s="6">
        <v>5.3291666666666675</v>
      </c>
      <c r="D48" s="189" t="s">
        <v>605</v>
      </c>
      <c r="E48" s="5">
        <v>4.3489999999999996E-3</v>
      </c>
      <c r="F48" s="248">
        <v>2.7901164905321796E-3</v>
      </c>
      <c r="H48" s="184"/>
      <c r="I48" s="184"/>
      <c r="J48" s="184"/>
      <c r="K48" s="1"/>
      <c r="L48" s="5"/>
      <c r="M48" s="6"/>
      <c r="N48" s="249"/>
      <c r="O48" s="16"/>
      <c r="Q48" s="245"/>
      <c r="R48" s="161"/>
      <c r="S48" s="246"/>
    </row>
    <row r="49" spans="1:19" x14ac:dyDescent="0.35">
      <c r="A49" s="1">
        <v>45809</v>
      </c>
      <c r="B49" s="5">
        <f t="shared" si="1"/>
        <v>2.7901164905321796E-3</v>
      </c>
      <c r="C49" s="6">
        <v>5.3250000000000011</v>
      </c>
      <c r="D49" s="189" t="s">
        <v>605</v>
      </c>
      <c r="E49" s="5">
        <v>4.7549999999999997E-3</v>
      </c>
      <c r="F49" s="248">
        <v>2.7901164905321796E-3</v>
      </c>
      <c r="H49" s="184"/>
      <c r="I49" s="184"/>
      <c r="J49" s="184"/>
      <c r="K49" s="1"/>
      <c r="L49" s="5"/>
      <c r="M49" s="6"/>
      <c r="N49" s="249"/>
      <c r="O49" s="16"/>
      <c r="Q49" s="245"/>
      <c r="R49" s="161"/>
      <c r="S49" s="246"/>
    </row>
    <row r="50" spans="1:19" x14ac:dyDescent="0.35">
      <c r="A50" s="1">
        <v>45839</v>
      </c>
      <c r="B50" s="5">
        <f t="shared" si="1"/>
        <v>2.7901164905321796E-3</v>
      </c>
      <c r="C50" s="6">
        <v>5.3208333333333346</v>
      </c>
      <c r="D50" s="189" t="s">
        <v>605</v>
      </c>
      <c r="E50" s="5">
        <v>5.1600000000000005E-3</v>
      </c>
      <c r="F50" s="248">
        <v>2.7901164905321796E-3</v>
      </c>
      <c r="H50" s="184"/>
      <c r="I50" s="184"/>
      <c r="J50" s="184"/>
      <c r="K50" s="1"/>
      <c r="L50" s="5"/>
      <c r="M50" s="6"/>
      <c r="N50" s="249"/>
      <c r="O50" s="16"/>
      <c r="Q50" s="245"/>
      <c r="R50" s="161"/>
      <c r="S50" s="246"/>
    </row>
    <row r="51" spans="1:19" x14ac:dyDescent="0.35">
      <c r="A51" s="1">
        <v>45870</v>
      </c>
      <c r="B51" s="5">
        <f t="shared" si="1"/>
        <v>2.7901164905321796E-3</v>
      </c>
      <c r="C51" s="6">
        <v>5.3166666666666673</v>
      </c>
      <c r="D51" s="189" t="s">
        <v>605</v>
      </c>
      <c r="E51" s="5">
        <v>4.7549999999999997E-3</v>
      </c>
      <c r="F51" s="248">
        <v>2.7901164905321796E-3</v>
      </c>
      <c r="H51" s="184"/>
      <c r="I51" s="184"/>
      <c r="J51" s="184"/>
      <c r="K51" s="1"/>
      <c r="L51" s="5"/>
      <c r="M51" s="6"/>
      <c r="N51" s="249"/>
      <c r="O51" s="16"/>
      <c r="Q51" s="245"/>
      <c r="R51" s="161"/>
      <c r="S51" s="246"/>
    </row>
    <row r="52" spans="1:19" x14ac:dyDescent="0.35">
      <c r="A52" s="1">
        <v>45901</v>
      </c>
      <c r="B52" s="5">
        <f t="shared" si="1"/>
        <v>2.7901164905321796E-3</v>
      </c>
      <c r="C52" s="6">
        <v>5.3125</v>
      </c>
      <c r="D52" s="189" t="s">
        <v>605</v>
      </c>
      <c r="E52" s="5">
        <v>5.9719999999999999E-3</v>
      </c>
      <c r="F52" s="248">
        <v>2.7901164905321796E-3</v>
      </c>
      <c r="H52" s="184"/>
      <c r="I52" s="184"/>
      <c r="J52" s="184"/>
      <c r="K52" s="1"/>
      <c r="L52" s="5"/>
      <c r="M52" s="6"/>
      <c r="N52" s="249"/>
      <c r="O52" s="16"/>
      <c r="Q52" s="245"/>
      <c r="R52" s="161"/>
      <c r="S52" s="246"/>
    </row>
    <row r="53" spans="1:19" x14ac:dyDescent="0.35">
      <c r="A53" s="1">
        <v>45931</v>
      </c>
      <c r="B53" s="5">
        <f t="shared" si="1"/>
        <v>2.7901164905321796E-3</v>
      </c>
      <c r="C53" s="6">
        <v>5.3083333333333336</v>
      </c>
      <c r="D53" s="189" t="s">
        <v>605</v>
      </c>
      <c r="E53" s="5">
        <v>5.1600000000000005E-3</v>
      </c>
      <c r="F53" s="248">
        <v>2.7901164905321796E-3</v>
      </c>
      <c r="H53" s="184"/>
      <c r="I53" s="184"/>
      <c r="J53" s="184"/>
      <c r="K53" s="1"/>
      <c r="L53" s="5"/>
      <c r="M53" s="6"/>
      <c r="N53" s="249"/>
      <c r="O53" s="16"/>
      <c r="Q53" s="245"/>
      <c r="R53" s="161"/>
      <c r="S53" s="246"/>
    </row>
    <row r="54" spans="1:19" x14ac:dyDescent="0.35">
      <c r="A54" s="1">
        <v>45962</v>
      </c>
      <c r="B54" s="5">
        <f t="shared" si="1"/>
        <v>2.7901164905321796E-3</v>
      </c>
      <c r="C54" s="6">
        <v>5.3041666666666671</v>
      </c>
      <c r="D54" s="189" t="s">
        <v>605</v>
      </c>
      <c r="E54" s="5">
        <v>5.5659999999999998E-3</v>
      </c>
      <c r="F54" s="248">
        <v>2.7901164905321796E-3</v>
      </c>
      <c r="H54" s="184"/>
      <c r="I54" s="184"/>
      <c r="J54" s="184"/>
      <c r="K54" s="1"/>
      <c r="L54" s="5"/>
      <c r="M54" s="6"/>
      <c r="N54" s="249"/>
      <c r="O54" s="16"/>
      <c r="Q54" s="245"/>
      <c r="R54" s="161"/>
      <c r="S54" s="246"/>
    </row>
    <row r="55" spans="1:19" x14ac:dyDescent="0.35">
      <c r="A55" s="1">
        <v>45992</v>
      </c>
      <c r="B55" s="5">
        <f t="shared" si="1"/>
        <v>2.7901164905321796E-3</v>
      </c>
      <c r="C55" s="6">
        <v>5.3</v>
      </c>
      <c r="D55" s="189" t="s">
        <v>605</v>
      </c>
      <c r="E55" s="5">
        <v>5.9719999999999999E-3</v>
      </c>
      <c r="F55" s="248">
        <v>2.7901164905321796E-3</v>
      </c>
      <c r="H55" s="184"/>
      <c r="I55" s="184"/>
      <c r="J55" s="184"/>
      <c r="K55" s="1"/>
      <c r="L55" s="5"/>
      <c r="M55" s="6"/>
      <c r="N55" s="249"/>
      <c r="O55" s="16"/>
      <c r="Q55" s="245"/>
      <c r="R55" s="161"/>
      <c r="S55" s="246"/>
    </row>
    <row r="56" spans="1:19" x14ac:dyDescent="0.35">
      <c r="A56" s="1">
        <v>46023</v>
      </c>
      <c r="B56" s="5">
        <f t="shared" si="1"/>
        <v>2.7901164905321796E-3</v>
      </c>
      <c r="C56" s="6">
        <v>5.3</v>
      </c>
      <c r="D56" s="189" t="s">
        <v>605</v>
      </c>
      <c r="E56" s="5">
        <v>4.7549999999999997E-3</v>
      </c>
      <c r="F56" s="248">
        <v>2.7901164905321796E-3</v>
      </c>
      <c r="H56" s="184"/>
      <c r="I56" s="184"/>
      <c r="J56" s="184"/>
      <c r="K56" s="1"/>
      <c r="L56" s="5"/>
      <c r="M56" s="6"/>
      <c r="N56" s="249"/>
      <c r="O56" s="16"/>
      <c r="Q56" s="245"/>
      <c r="R56" s="161"/>
      <c r="S56" s="246"/>
    </row>
    <row r="57" spans="1:19" x14ac:dyDescent="0.35">
      <c r="A57" s="1">
        <v>46054</v>
      </c>
      <c r="B57" s="5">
        <f t="shared" si="1"/>
        <v>2.7901164905321796E-3</v>
      </c>
      <c r="C57" s="6">
        <v>5.3</v>
      </c>
      <c r="D57" s="189" t="s">
        <v>605</v>
      </c>
      <c r="E57" s="5">
        <v>5.5659999999999998E-3</v>
      </c>
      <c r="F57" s="248">
        <v>2.7901164905321796E-3</v>
      </c>
      <c r="H57" s="184"/>
      <c r="I57" s="184"/>
      <c r="J57" s="184"/>
      <c r="K57" s="1"/>
      <c r="L57" s="5"/>
      <c r="M57" s="6"/>
      <c r="N57" s="249"/>
      <c r="O57" s="16"/>
      <c r="Q57" s="245"/>
      <c r="R57" s="161"/>
      <c r="S57" s="246"/>
    </row>
    <row r="58" spans="1:19" x14ac:dyDescent="0.35">
      <c r="A58" s="1">
        <v>46082</v>
      </c>
      <c r="B58" s="5">
        <f t="shared" si="1"/>
        <v>2.4662697723036864E-3</v>
      </c>
      <c r="C58" s="6">
        <v>5.3</v>
      </c>
      <c r="D58" s="189" t="s">
        <v>605</v>
      </c>
      <c r="E58" s="5">
        <v>4.3039999999999997E-3</v>
      </c>
      <c r="F58" s="248">
        <v>2.4662697723036864E-3</v>
      </c>
      <c r="H58" s="184"/>
      <c r="I58" s="184"/>
      <c r="J58" s="184"/>
      <c r="K58" s="1"/>
      <c r="L58" s="5"/>
      <c r="M58" s="6"/>
      <c r="N58" s="249"/>
      <c r="O58" s="16"/>
      <c r="Q58" s="245"/>
      <c r="R58" s="161"/>
      <c r="S58" s="246"/>
    </row>
    <row r="59" spans="1:19" x14ac:dyDescent="0.35">
      <c r="A59" s="1">
        <v>46113</v>
      </c>
      <c r="B59" s="5">
        <f t="shared" si="1"/>
        <v>2.4662697723036864E-3</v>
      </c>
      <c r="C59" s="6">
        <v>5.3</v>
      </c>
      <c r="D59" s="189" t="s">
        <v>605</v>
      </c>
      <c r="E59" s="5">
        <v>3.2109999999999999E-3</v>
      </c>
      <c r="F59" s="248">
        <v>2.4662697723036864E-3</v>
      </c>
      <c r="H59" s="184"/>
      <c r="I59" s="184"/>
      <c r="J59" s="184"/>
      <c r="K59" s="1"/>
      <c r="L59" s="5"/>
      <c r="M59" s="6"/>
      <c r="N59" s="249"/>
      <c r="O59" s="16"/>
      <c r="Q59" s="245"/>
      <c r="R59" s="161"/>
      <c r="S59" s="246"/>
    </row>
    <row r="60" spans="1:19" x14ac:dyDescent="0.35">
      <c r="A60" s="1">
        <v>46143</v>
      </c>
      <c r="B60" s="5">
        <f t="shared" si="1"/>
        <v>2.4662697723036864E-3</v>
      </c>
      <c r="C60" s="6">
        <v>5.3</v>
      </c>
      <c r="D60" s="189" t="s">
        <v>605</v>
      </c>
      <c r="E60" s="5">
        <v>4.6690000000000004E-3</v>
      </c>
      <c r="F60" s="248">
        <v>2.4662697723036864E-3</v>
      </c>
      <c r="H60" s="184"/>
      <c r="I60" s="184"/>
      <c r="J60" s="184"/>
      <c r="K60" s="1"/>
      <c r="L60" s="5"/>
      <c r="M60" s="6"/>
      <c r="N60" s="249"/>
      <c r="O60" s="16"/>
      <c r="Q60" s="245"/>
      <c r="R60" s="161"/>
      <c r="S60" s="246"/>
    </row>
    <row r="61" spans="1:19" x14ac:dyDescent="0.35">
      <c r="A61" s="1">
        <v>46174</v>
      </c>
      <c r="B61" s="5">
        <f t="shared" si="1"/>
        <v>2.4662697723036864E-3</v>
      </c>
      <c r="C61" s="6">
        <v>5.3</v>
      </c>
      <c r="D61" s="189" t="s">
        <v>605</v>
      </c>
      <c r="E61" s="5">
        <v>3.9399999999999999E-3</v>
      </c>
      <c r="F61" s="248">
        <v>2.4662697723036864E-3</v>
      </c>
      <c r="H61" s="184"/>
      <c r="I61" s="184"/>
      <c r="J61" s="184"/>
      <c r="K61" s="1"/>
      <c r="L61" s="5"/>
      <c r="M61" s="6"/>
      <c r="N61" s="249"/>
      <c r="O61" s="16"/>
      <c r="Q61" s="245"/>
      <c r="R61" s="161"/>
      <c r="S61" s="246"/>
    </row>
    <row r="62" spans="1:19" x14ac:dyDescent="0.35">
      <c r="A62" s="1">
        <v>46204</v>
      </c>
      <c r="B62" s="5">
        <f t="shared" si="1"/>
        <v>2.4662697723036864E-3</v>
      </c>
      <c r="C62" s="6">
        <v>5.3</v>
      </c>
      <c r="D62" s="189" t="s">
        <v>605</v>
      </c>
      <c r="E62" s="5">
        <v>3.9399999999999999E-3</v>
      </c>
      <c r="F62" s="248">
        <v>2.4662697723036864E-3</v>
      </c>
      <c r="H62" s="184"/>
      <c r="I62" s="184"/>
      <c r="J62" s="184"/>
      <c r="K62" s="1"/>
      <c r="L62" s="5"/>
      <c r="M62" s="6"/>
      <c r="N62" s="249"/>
      <c r="O62" s="16"/>
      <c r="Q62" s="245"/>
      <c r="R62" s="161"/>
      <c r="S62" s="246"/>
    </row>
    <row r="63" spans="1:19" x14ac:dyDescent="0.35">
      <c r="A63" s="1">
        <v>46235</v>
      </c>
      <c r="B63" s="5">
        <f t="shared" si="1"/>
        <v>2.4662697723036864E-3</v>
      </c>
      <c r="C63" s="6">
        <v>5.3</v>
      </c>
      <c r="D63" s="189" t="s">
        <v>605</v>
      </c>
      <c r="E63" s="5">
        <v>4.3039999999999997E-3</v>
      </c>
      <c r="F63" s="248">
        <v>2.4662697723036864E-3</v>
      </c>
      <c r="H63" s="184"/>
      <c r="I63" s="184"/>
      <c r="J63" s="184"/>
      <c r="K63" s="1"/>
      <c r="L63" s="5"/>
      <c r="M63" s="6"/>
      <c r="N63" s="249"/>
      <c r="O63" s="16"/>
      <c r="Q63" s="245"/>
      <c r="R63" s="161"/>
      <c r="S63" s="246"/>
    </row>
    <row r="64" spans="1:19" x14ac:dyDescent="0.35">
      <c r="A64" s="1">
        <v>46266</v>
      </c>
      <c r="B64" s="5">
        <f t="shared" si="1"/>
        <v>2.4662697723036864E-3</v>
      </c>
      <c r="C64" s="6">
        <v>5.3</v>
      </c>
      <c r="D64" s="189" t="s">
        <v>605</v>
      </c>
      <c r="E64" s="5">
        <v>5.0340000000000003E-3</v>
      </c>
      <c r="F64" s="248">
        <v>2.4662697723036864E-3</v>
      </c>
      <c r="H64" s="184"/>
      <c r="I64" s="184"/>
      <c r="J64" s="184"/>
      <c r="K64" s="1"/>
      <c r="L64" s="5"/>
      <c r="M64" s="6"/>
      <c r="N64" s="249"/>
      <c r="O64" s="16"/>
      <c r="Q64" s="245"/>
      <c r="R64" s="161"/>
      <c r="S64" s="246"/>
    </row>
    <row r="65" spans="1:19" x14ac:dyDescent="0.35">
      <c r="A65" s="1">
        <v>46296</v>
      </c>
      <c r="B65" s="5">
        <f t="shared" si="1"/>
        <v>2.4662697723036864E-3</v>
      </c>
      <c r="C65" s="6">
        <v>5.3</v>
      </c>
      <c r="D65" s="189" t="s">
        <v>605</v>
      </c>
      <c r="E65" s="5">
        <v>4.3039999999999997E-3</v>
      </c>
      <c r="F65" s="248">
        <v>2.4662697723036864E-3</v>
      </c>
      <c r="H65" s="184"/>
      <c r="I65" s="184"/>
      <c r="J65" s="184"/>
      <c r="K65" s="1"/>
      <c r="L65" s="5"/>
      <c r="M65" s="6"/>
      <c r="N65" s="249"/>
      <c r="O65" s="16"/>
      <c r="Q65" s="245"/>
      <c r="R65" s="161"/>
      <c r="S65" s="246"/>
    </row>
    <row r="66" spans="1:19" x14ac:dyDescent="0.35">
      <c r="A66" s="1">
        <v>46327</v>
      </c>
      <c r="B66" s="5">
        <f t="shared" si="1"/>
        <v>2.4662697723036864E-3</v>
      </c>
      <c r="C66" s="6">
        <v>5.3</v>
      </c>
      <c r="D66" s="189" t="s">
        <v>605</v>
      </c>
      <c r="E66" s="5">
        <v>4.3039999999999997E-3</v>
      </c>
      <c r="F66" s="248">
        <v>2.4662697723036864E-3</v>
      </c>
      <c r="H66" s="184"/>
      <c r="I66" s="184"/>
      <c r="J66" s="184"/>
      <c r="K66" s="1"/>
      <c r="L66" s="5"/>
      <c r="M66" s="6"/>
      <c r="N66" s="249"/>
      <c r="O66" s="16"/>
      <c r="Q66" s="245"/>
      <c r="R66" s="161"/>
      <c r="S66" s="246"/>
    </row>
    <row r="67" spans="1:19" x14ac:dyDescent="0.35">
      <c r="A67" s="1">
        <v>46357</v>
      </c>
      <c r="B67" s="5">
        <f t="shared" si="1"/>
        <v>2.4662697723036864E-3</v>
      </c>
      <c r="C67" s="6">
        <v>5.3</v>
      </c>
      <c r="D67" s="189" t="s">
        <v>605</v>
      </c>
      <c r="E67" s="5">
        <v>4.3039999999999997E-3</v>
      </c>
      <c r="F67" s="248">
        <v>2.4662697723036864E-3</v>
      </c>
      <c r="H67" s="184"/>
      <c r="I67" s="184"/>
      <c r="J67" s="184"/>
      <c r="K67" s="1"/>
      <c r="L67" s="5"/>
      <c r="M67" s="6"/>
      <c r="N67" s="249"/>
      <c r="O67" s="16"/>
      <c r="Q67" s="245"/>
      <c r="R67" s="161"/>
      <c r="S67" s="246"/>
    </row>
    <row r="68" spans="1:19" x14ac:dyDescent="0.35">
      <c r="A68" s="1">
        <v>46388</v>
      </c>
      <c r="B68" s="5">
        <f t="shared" si="1"/>
        <v>2.4662697723036864E-3</v>
      </c>
      <c r="C68" s="6">
        <v>5.3</v>
      </c>
      <c r="D68" s="189" t="s">
        <v>605</v>
      </c>
      <c r="E68" s="5">
        <v>3.9399999999999999E-3</v>
      </c>
      <c r="F68" s="248">
        <v>2.4662697723036864E-3</v>
      </c>
      <c r="H68" s="184"/>
      <c r="I68" s="184"/>
      <c r="J68" s="184"/>
      <c r="K68" s="1"/>
      <c r="L68" s="5"/>
      <c r="M68" s="6"/>
      <c r="N68" s="249"/>
      <c r="O68" s="16"/>
      <c r="Q68" s="245"/>
      <c r="R68" s="161"/>
      <c r="S68" s="246"/>
    </row>
    <row r="69" spans="1:19" x14ac:dyDescent="0.35">
      <c r="A69" s="1">
        <v>46419</v>
      </c>
      <c r="B69" s="5">
        <f t="shared" si="1"/>
        <v>2.4662697723036864E-3</v>
      </c>
      <c r="C69" s="6">
        <v>5.3</v>
      </c>
      <c r="D69" s="189" t="s">
        <v>605</v>
      </c>
      <c r="E69" s="5">
        <v>4.6690000000000004E-3</v>
      </c>
      <c r="F69" s="248">
        <v>2.4662697723036864E-3</v>
      </c>
      <c r="H69" s="184"/>
      <c r="I69" s="184"/>
      <c r="J69" s="184"/>
      <c r="K69" s="1"/>
      <c r="L69" s="5"/>
      <c r="M69" s="6"/>
      <c r="N69" s="249"/>
      <c r="O69" s="16"/>
      <c r="Q69" s="245"/>
      <c r="R69" s="161"/>
      <c r="S69" s="246"/>
    </row>
    <row r="70" spans="1:19" x14ac:dyDescent="0.35">
      <c r="A70" s="1">
        <v>46447</v>
      </c>
      <c r="B70" s="5">
        <f t="shared" si="1"/>
        <v>2.4662697723036864E-3</v>
      </c>
      <c r="C70" s="6">
        <v>5.3</v>
      </c>
      <c r="D70" s="189" t="s">
        <v>605</v>
      </c>
      <c r="E70" s="5">
        <v>3.545E-3</v>
      </c>
      <c r="F70" s="248">
        <v>2.4662697723036864E-3</v>
      </c>
      <c r="H70" s="184"/>
      <c r="I70" s="184"/>
      <c r="J70" s="184"/>
      <c r="K70" s="1"/>
      <c r="L70" s="5"/>
      <c r="M70" s="6"/>
      <c r="N70" s="249"/>
      <c r="O70" s="16"/>
      <c r="Q70" s="245"/>
      <c r="R70" s="161"/>
      <c r="S70" s="246"/>
    </row>
    <row r="71" spans="1:19" x14ac:dyDescent="0.35">
      <c r="A71" s="1">
        <v>46478</v>
      </c>
      <c r="B71" s="5">
        <f t="shared" si="1"/>
        <v>2.4662697723036864E-3</v>
      </c>
      <c r="C71" s="6">
        <v>5.3</v>
      </c>
      <c r="D71" s="189" t="s">
        <v>605</v>
      </c>
      <c r="E71" s="5">
        <v>2.856E-3</v>
      </c>
      <c r="F71" s="248">
        <v>2.4662697723036864E-3</v>
      </c>
      <c r="H71" s="184"/>
      <c r="I71" s="184"/>
      <c r="J71" s="184"/>
      <c r="K71" s="1"/>
      <c r="L71" s="5"/>
      <c r="M71" s="6"/>
      <c r="N71" s="249"/>
      <c r="O71" s="16"/>
      <c r="Q71" s="245"/>
      <c r="R71" s="161"/>
      <c r="S71" s="246"/>
    </row>
    <row r="72" spans="1:19" x14ac:dyDescent="0.35">
      <c r="A72" s="1">
        <v>46508</v>
      </c>
      <c r="B72" s="5">
        <f t="shared" si="1"/>
        <v>2.4662697723036864E-3</v>
      </c>
      <c r="C72" s="6">
        <v>5.3</v>
      </c>
      <c r="D72" s="189" t="s">
        <v>605</v>
      </c>
      <c r="E72" s="5">
        <v>4.2339999999999999E-3</v>
      </c>
      <c r="F72" s="248">
        <v>2.4662697723036864E-3</v>
      </c>
      <c r="H72" s="184"/>
      <c r="I72" s="184"/>
      <c r="J72" s="184"/>
      <c r="K72" s="1"/>
      <c r="L72" s="5"/>
      <c r="M72" s="6"/>
      <c r="N72" s="249"/>
      <c r="O72" s="16"/>
      <c r="Q72" s="245"/>
      <c r="R72" s="161"/>
      <c r="S72" s="246"/>
    </row>
    <row r="73" spans="1:19" x14ac:dyDescent="0.35">
      <c r="A73" s="1">
        <v>46539</v>
      </c>
      <c r="B73" s="5">
        <f t="shared" si="1"/>
        <v>3.8890000000000001E-3</v>
      </c>
      <c r="C73" s="6">
        <v>5.3</v>
      </c>
      <c r="D73" s="189" t="s">
        <v>26</v>
      </c>
      <c r="E73" s="5">
        <v>3.8890000000000001E-3</v>
      </c>
      <c r="F73" s="248">
        <v>2.4662697723036864E-3</v>
      </c>
      <c r="H73" s="184"/>
      <c r="I73" s="184"/>
      <c r="J73" s="184"/>
      <c r="K73" s="1"/>
      <c r="L73" s="5"/>
      <c r="M73" s="6"/>
      <c r="N73" s="249"/>
      <c r="O73" s="16"/>
      <c r="Q73" s="245"/>
      <c r="R73" s="161"/>
      <c r="S73" s="246"/>
    </row>
    <row r="74" spans="1:19" x14ac:dyDescent="0.35">
      <c r="A74" s="1">
        <v>46569</v>
      </c>
      <c r="B74" s="5">
        <f t="shared" ref="B74:B137" si="2">IF(D74="CAM",E74,F74)</f>
        <v>3.545E-3</v>
      </c>
      <c r="C74" s="6">
        <v>5.3</v>
      </c>
      <c r="D74" s="189" t="s">
        <v>26</v>
      </c>
      <c r="E74" s="5">
        <v>3.545E-3</v>
      </c>
      <c r="F74" s="248">
        <v>2.4662697723036864E-3</v>
      </c>
      <c r="H74" s="184"/>
      <c r="I74" s="184"/>
      <c r="J74" s="184"/>
      <c r="K74" s="1"/>
      <c r="L74" s="5"/>
      <c r="M74" s="6"/>
      <c r="N74" s="249"/>
      <c r="O74" s="16"/>
      <c r="Q74" s="245"/>
      <c r="R74" s="161"/>
      <c r="S74" s="246"/>
    </row>
    <row r="75" spans="1:19" x14ac:dyDescent="0.35">
      <c r="A75" s="1">
        <v>46600</v>
      </c>
      <c r="B75" s="5">
        <f t="shared" si="2"/>
        <v>4.2339999999999999E-3</v>
      </c>
      <c r="C75" s="6">
        <v>5.3</v>
      </c>
      <c r="D75" s="189" t="s">
        <v>26</v>
      </c>
      <c r="E75" s="5">
        <v>4.2339999999999999E-3</v>
      </c>
      <c r="F75" s="248">
        <v>2.4662697723036864E-3</v>
      </c>
      <c r="H75" s="184"/>
      <c r="I75" s="184"/>
      <c r="J75" s="184"/>
      <c r="K75" s="1"/>
      <c r="L75" s="5"/>
      <c r="M75" s="6"/>
      <c r="N75" s="249"/>
      <c r="O75" s="16"/>
      <c r="Q75" s="245"/>
      <c r="R75" s="161"/>
      <c r="S75" s="246"/>
    </row>
    <row r="76" spans="1:19" x14ac:dyDescent="0.35">
      <c r="A76" s="1">
        <v>46631</v>
      </c>
      <c r="B76" s="5">
        <f t="shared" si="2"/>
        <v>4.2339999999999999E-3</v>
      </c>
      <c r="C76" s="6">
        <v>5.3</v>
      </c>
      <c r="D76" s="189" t="s">
        <v>26</v>
      </c>
      <c r="E76" s="5">
        <v>4.2339999999999999E-3</v>
      </c>
      <c r="F76" s="248">
        <v>2.4662697723036864E-3</v>
      </c>
      <c r="H76" s="184"/>
      <c r="I76" s="184"/>
      <c r="J76" s="184"/>
      <c r="K76" s="1"/>
      <c r="L76" s="5"/>
      <c r="M76" s="6"/>
      <c r="N76" s="249"/>
      <c r="O76" s="16"/>
      <c r="Q76" s="245"/>
      <c r="R76" s="161"/>
      <c r="S76" s="246"/>
    </row>
    <row r="77" spans="1:19" x14ac:dyDescent="0.35">
      <c r="A77" s="1">
        <v>46661</v>
      </c>
      <c r="B77" s="5">
        <f t="shared" si="2"/>
        <v>4.2339999999999999E-3</v>
      </c>
      <c r="C77" s="6">
        <v>5.3</v>
      </c>
      <c r="D77" s="189" t="s">
        <v>26</v>
      </c>
      <c r="E77" s="5">
        <v>4.2339999999999999E-3</v>
      </c>
      <c r="F77" s="248">
        <v>2.4662697723036864E-3</v>
      </c>
      <c r="H77" s="184"/>
      <c r="I77" s="184"/>
      <c r="J77" s="184"/>
      <c r="K77" s="1"/>
      <c r="L77" s="5"/>
      <c r="M77" s="6"/>
      <c r="N77" s="249"/>
      <c r="O77" s="16"/>
      <c r="Q77" s="245"/>
      <c r="R77" s="161"/>
      <c r="S77" s="246"/>
    </row>
    <row r="78" spans="1:19" x14ac:dyDescent="0.35">
      <c r="A78" s="1">
        <v>46692</v>
      </c>
      <c r="B78" s="5">
        <f t="shared" si="2"/>
        <v>3.8890000000000001E-3</v>
      </c>
      <c r="C78" s="6">
        <v>5.3</v>
      </c>
      <c r="D78" s="189" t="s">
        <v>26</v>
      </c>
      <c r="E78" s="5">
        <v>3.8890000000000001E-3</v>
      </c>
      <c r="F78" s="248">
        <v>2.4662697723036864E-3</v>
      </c>
      <c r="H78" s="184"/>
      <c r="I78" s="184"/>
      <c r="J78" s="184"/>
      <c r="K78" s="1"/>
      <c r="L78" s="5"/>
      <c r="M78" s="6"/>
      <c r="N78" s="249"/>
      <c r="O78" s="16"/>
      <c r="Q78" s="245"/>
      <c r="R78" s="161"/>
      <c r="S78" s="246"/>
    </row>
    <row r="79" spans="1:19" x14ac:dyDescent="0.35">
      <c r="A79" s="1">
        <v>46722</v>
      </c>
      <c r="B79" s="5">
        <f t="shared" si="2"/>
        <v>3.545E-3</v>
      </c>
      <c r="C79" s="6">
        <v>5.3</v>
      </c>
      <c r="D79" s="189" t="s">
        <v>26</v>
      </c>
      <c r="E79" s="5">
        <v>3.545E-3</v>
      </c>
      <c r="F79" s="248">
        <v>2.4662697723036864E-3</v>
      </c>
      <c r="H79" s="184"/>
      <c r="I79" s="184"/>
      <c r="J79" s="184"/>
      <c r="K79" s="1"/>
      <c r="L79" s="5"/>
      <c r="M79" s="6"/>
      <c r="N79" s="249"/>
      <c r="O79" s="16"/>
      <c r="Q79" s="245"/>
      <c r="R79" s="161"/>
      <c r="S79" s="246"/>
    </row>
    <row r="80" spans="1:19" x14ac:dyDescent="0.35">
      <c r="A80" s="1">
        <v>46753</v>
      </c>
      <c r="B80" s="5">
        <f t="shared" si="2"/>
        <v>3.545E-3</v>
      </c>
      <c r="C80" s="6">
        <v>5.3</v>
      </c>
      <c r="D80" s="189" t="s">
        <v>26</v>
      </c>
      <c r="E80" s="5">
        <v>3.545E-3</v>
      </c>
      <c r="F80" s="248">
        <v>2.4662697723036864E-3</v>
      </c>
      <c r="H80" s="184"/>
      <c r="I80" s="184"/>
      <c r="J80" s="184"/>
      <c r="K80" s="1"/>
      <c r="L80" s="5"/>
      <c r="M80" s="6"/>
      <c r="N80" s="249"/>
      <c r="O80" s="16"/>
      <c r="Q80" s="245"/>
      <c r="R80" s="161"/>
      <c r="S80" s="246"/>
    </row>
    <row r="81" spans="1:19" x14ac:dyDescent="0.35">
      <c r="A81" s="1">
        <v>46784</v>
      </c>
      <c r="B81" s="5">
        <f t="shared" si="2"/>
        <v>4.5789999999999997E-3</v>
      </c>
      <c r="C81" s="6">
        <v>5.3</v>
      </c>
      <c r="D81" s="189" t="s">
        <v>26</v>
      </c>
      <c r="E81" s="5">
        <v>4.5789999999999997E-3</v>
      </c>
      <c r="F81" s="248">
        <v>2.4662697723036864E-3</v>
      </c>
      <c r="H81" s="184"/>
      <c r="I81" s="184"/>
      <c r="J81" s="184"/>
      <c r="K81" s="1"/>
      <c r="L81" s="5"/>
      <c r="M81" s="6"/>
      <c r="N81" s="249"/>
      <c r="O81" s="16"/>
      <c r="Q81" s="245"/>
      <c r="R81" s="161"/>
      <c r="S81" s="246"/>
    </row>
    <row r="82" spans="1:19" x14ac:dyDescent="0.35">
      <c r="A82" s="1">
        <v>46813</v>
      </c>
      <c r="B82" s="5">
        <f t="shared" si="2"/>
        <v>3.947E-3</v>
      </c>
      <c r="C82" s="6">
        <v>5.3</v>
      </c>
      <c r="D82" s="189" t="s">
        <v>26</v>
      </c>
      <c r="E82" s="5">
        <v>3.947E-3</v>
      </c>
      <c r="F82" s="248">
        <v>2.4662697723036864E-3</v>
      </c>
      <c r="H82" s="184"/>
      <c r="I82" s="184"/>
      <c r="J82" s="184"/>
      <c r="K82" s="1"/>
      <c r="L82" s="5"/>
      <c r="M82" s="6"/>
      <c r="N82" s="249"/>
      <c r="O82" s="16"/>
      <c r="Q82" s="245"/>
      <c r="R82" s="161"/>
      <c r="S82" s="246"/>
    </row>
    <row r="83" spans="1:19" x14ac:dyDescent="0.35">
      <c r="A83" s="1">
        <v>46844</v>
      </c>
      <c r="B83" s="5">
        <f t="shared" si="2"/>
        <v>3.2529999999999998E-3</v>
      </c>
      <c r="C83" s="6">
        <v>5.3</v>
      </c>
      <c r="D83" s="189" t="s">
        <v>26</v>
      </c>
      <c r="E83" s="5">
        <v>3.2529999999999998E-3</v>
      </c>
      <c r="F83" s="248">
        <v>2.4662697723036864E-3</v>
      </c>
      <c r="H83" s="184"/>
      <c r="I83" s="184"/>
      <c r="J83" s="184"/>
      <c r="K83" s="1"/>
      <c r="L83" s="5"/>
      <c r="M83" s="6"/>
      <c r="N83" s="249"/>
      <c r="O83" s="16"/>
      <c r="Q83" s="245"/>
      <c r="R83" s="161"/>
      <c r="S83" s="246"/>
    </row>
    <row r="84" spans="1:19" x14ac:dyDescent="0.35">
      <c r="A84" s="1">
        <v>46874</v>
      </c>
      <c r="B84" s="5">
        <f t="shared" si="2"/>
        <v>4.6430000000000004E-3</v>
      </c>
      <c r="C84" s="6">
        <v>5.3</v>
      </c>
      <c r="D84" s="189" t="s">
        <v>26</v>
      </c>
      <c r="E84" s="5">
        <v>4.6430000000000004E-3</v>
      </c>
      <c r="F84" s="248">
        <v>2.4662697723036864E-3</v>
      </c>
      <c r="H84" s="184"/>
      <c r="I84" s="184"/>
      <c r="J84" s="184"/>
      <c r="K84" s="1"/>
      <c r="L84" s="5"/>
      <c r="M84" s="6"/>
      <c r="N84" s="249"/>
      <c r="O84" s="16"/>
      <c r="Q84" s="245"/>
      <c r="R84" s="161"/>
      <c r="S84" s="246"/>
    </row>
    <row r="85" spans="1:19" x14ac:dyDescent="0.35">
      <c r="A85" s="1">
        <v>46905</v>
      </c>
      <c r="B85" s="5">
        <f t="shared" si="2"/>
        <v>2.9060000000000002E-3</v>
      </c>
      <c r="C85" s="6">
        <v>5.3</v>
      </c>
      <c r="D85" s="189" t="s">
        <v>26</v>
      </c>
      <c r="E85" s="5">
        <v>2.9060000000000002E-3</v>
      </c>
      <c r="F85" s="248">
        <v>2.4662697723036864E-3</v>
      </c>
      <c r="H85" s="184"/>
      <c r="I85" s="184"/>
      <c r="J85" s="184"/>
      <c r="K85" s="1"/>
      <c r="L85" s="5"/>
      <c r="M85" s="6"/>
      <c r="N85" s="249"/>
      <c r="O85" s="16"/>
      <c r="Q85" s="245"/>
      <c r="R85" s="161"/>
      <c r="S85" s="246"/>
    </row>
    <row r="86" spans="1:19" x14ac:dyDescent="0.35">
      <c r="A86" s="1">
        <v>46935</v>
      </c>
      <c r="B86" s="5">
        <f t="shared" si="2"/>
        <v>4.2950000000000002E-3</v>
      </c>
      <c r="C86" s="6">
        <v>5.3</v>
      </c>
      <c r="D86" s="189" t="s">
        <v>26</v>
      </c>
      <c r="E86" s="5">
        <v>4.2950000000000002E-3</v>
      </c>
      <c r="F86" s="248">
        <v>2.4662697723036864E-3</v>
      </c>
      <c r="H86" s="184"/>
      <c r="I86" s="184"/>
      <c r="J86" s="184"/>
      <c r="K86" s="1"/>
      <c r="L86" s="5"/>
      <c r="M86" s="6"/>
      <c r="N86" s="249"/>
      <c r="O86" s="16"/>
      <c r="Q86" s="245"/>
      <c r="R86" s="161"/>
      <c r="S86" s="246"/>
    </row>
    <row r="87" spans="1:19" x14ac:dyDescent="0.35">
      <c r="A87" s="1">
        <v>46966</v>
      </c>
      <c r="B87" s="5">
        <f t="shared" si="2"/>
        <v>3.947E-3</v>
      </c>
      <c r="C87" s="6">
        <v>5.3</v>
      </c>
      <c r="D87" s="189" t="s">
        <v>26</v>
      </c>
      <c r="E87" s="5">
        <v>3.947E-3</v>
      </c>
      <c r="F87" s="248">
        <v>2.4662697723036864E-3</v>
      </c>
      <c r="H87" s="184"/>
      <c r="I87" s="184"/>
      <c r="J87" s="184"/>
      <c r="K87" s="1"/>
      <c r="L87" s="5"/>
      <c r="M87" s="6"/>
      <c r="N87" s="249"/>
      <c r="O87" s="16"/>
      <c r="Q87" s="245"/>
      <c r="R87" s="161"/>
      <c r="S87" s="246"/>
    </row>
    <row r="88" spans="1:19" x14ac:dyDescent="0.35">
      <c r="A88" s="1">
        <v>46997</v>
      </c>
      <c r="B88" s="5">
        <f t="shared" si="2"/>
        <v>3.947E-3</v>
      </c>
      <c r="C88" s="6">
        <v>5.3</v>
      </c>
      <c r="D88" s="189" t="s">
        <v>26</v>
      </c>
      <c r="E88" s="5">
        <v>3.947E-3</v>
      </c>
      <c r="F88" s="248">
        <v>2.4662697723036864E-3</v>
      </c>
      <c r="H88" s="184"/>
      <c r="I88" s="184"/>
      <c r="J88" s="184"/>
      <c r="K88" s="1"/>
      <c r="L88" s="5"/>
      <c r="M88" s="6"/>
      <c r="N88" s="249"/>
      <c r="O88" s="16"/>
      <c r="Q88" s="245"/>
      <c r="R88" s="161"/>
      <c r="S88" s="246"/>
    </row>
    <row r="89" spans="1:19" x14ac:dyDescent="0.35">
      <c r="A89" s="1">
        <v>47027</v>
      </c>
      <c r="B89" s="5">
        <f t="shared" si="2"/>
        <v>4.6430000000000004E-3</v>
      </c>
      <c r="C89" s="6">
        <v>5.3</v>
      </c>
      <c r="D89" s="189" t="s">
        <v>26</v>
      </c>
      <c r="E89" s="5">
        <v>4.6430000000000004E-3</v>
      </c>
      <c r="F89" s="248">
        <v>2.4662697723036864E-3</v>
      </c>
      <c r="H89" s="184"/>
      <c r="I89" s="184"/>
      <c r="J89" s="184"/>
      <c r="K89" s="1"/>
      <c r="L89" s="5"/>
      <c r="M89" s="6"/>
      <c r="N89" s="249"/>
      <c r="O89" s="16"/>
      <c r="Q89" s="245"/>
      <c r="R89" s="161"/>
      <c r="S89" s="246"/>
    </row>
    <row r="90" spans="1:19" x14ac:dyDescent="0.35">
      <c r="A90" s="1">
        <v>47058</v>
      </c>
      <c r="B90" s="5">
        <f t="shared" si="2"/>
        <v>3.5999999999999999E-3</v>
      </c>
      <c r="C90" s="6">
        <v>5.3</v>
      </c>
      <c r="D90" s="189" t="s">
        <v>26</v>
      </c>
      <c r="E90" s="5">
        <v>3.5999999999999999E-3</v>
      </c>
      <c r="F90" s="248">
        <v>2.4662697723036864E-3</v>
      </c>
      <c r="H90" s="184"/>
      <c r="I90" s="184"/>
      <c r="J90" s="184"/>
      <c r="K90" s="1"/>
      <c r="L90" s="5"/>
      <c r="M90" s="6"/>
      <c r="N90" s="249"/>
      <c r="O90" s="16"/>
      <c r="Q90" s="245"/>
      <c r="R90" s="161"/>
      <c r="S90" s="246"/>
    </row>
    <row r="91" spans="1:19" x14ac:dyDescent="0.35">
      <c r="A91" s="1">
        <v>47088</v>
      </c>
      <c r="B91" s="5">
        <f t="shared" si="2"/>
        <v>3.947E-3</v>
      </c>
      <c r="C91" s="6">
        <v>5.3</v>
      </c>
      <c r="D91" s="189" t="s">
        <v>26</v>
      </c>
      <c r="E91" s="5">
        <v>3.947E-3</v>
      </c>
      <c r="F91" s="248">
        <v>2.4662697723036864E-3</v>
      </c>
      <c r="H91" s="184"/>
      <c r="I91" s="184"/>
      <c r="J91" s="184"/>
      <c r="K91" s="1"/>
      <c r="L91" s="5"/>
      <c r="M91" s="6"/>
      <c r="N91" s="249"/>
      <c r="O91" s="16"/>
      <c r="Q91" s="245"/>
      <c r="R91" s="161"/>
      <c r="S91" s="246"/>
    </row>
    <row r="92" spans="1:19" x14ac:dyDescent="0.35">
      <c r="A92" s="1">
        <v>47119</v>
      </c>
      <c r="B92" s="5">
        <f t="shared" si="2"/>
        <v>3.5999999999999999E-3</v>
      </c>
      <c r="C92" s="6">
        <v>5.3</v>
      </c>
      <c r="D92" s="189" t="s">
        <v>26</v>
      </c>
      <c r="E92" s="5">
        <v>3.5999999999999999E-3</v>
      </c>
      <c r="F92" s="248">
        <v>2.4662697723036864E-3</v>
      </c>
      <c r="H92" s="184"/>
      <c r="I92" s="184"/>
      <c r="J92" s="184"/>
      <c r="K92" s="1"/>
      <c r="L92" s="5"/>
      <c r="M92" s="6"/>
      <c r="N92" s="249"/>
      <c r="O92" s="16"/>
      <c r="Q92" s="245"/>
      <c r="R92" s="161"/>
      <c r="S92" s="246"/>
    </row>
    <row r="93" spans="1:19" x14ac:dyDescent="0.35">
      <c r="A93" s="1">
        <v>47150</v>
      </c>
      <c r="B93" s="5">
        <f t="shared" si="2"/>
        <v>3.5999999999999999E-3</v>
      </c>
      <c r="C93" s="6">
        <v>5.3</v>
      </c>
      <c r="D93" s="189" t="s">
        <v>26</v>
      </c>
      <c r="E93" s="5">
        <v>3.5999999999999999E-3</v>
      </c>
      <c r="F93" s="248">
        <v>2.4662697723036864E-3</v>
      </c>
      <c r="H93" s="184"/>
      <c r="I93" s="184"/>
      <c r="J93" s="184"/>
      <c r="K93" s="1"/>
      <c r="L93" s="5"/>
      <c r="M93" s="6"/>
      <c r="N93" s="249"/>
      <c r="O93" s="16"/>
      <c r="Q93" s="245"/>
      <c r="R93" s="161"/>
      <c r="S93" s="246"/>
    </row>
    <row r="94" spans="1:19" x14ac:dyDescent="0.35">
      <c r="A94" s="1">
        <v>47178</v>
      </c>
      <c r="B94" s="5">
        <f t="shared" si="2"/>
        <v>4.2640000000000004E-3</v>
      </c>
      <c r="C94" s="6">
        <v>5.3</v>
      </c>
      <c r="D94" s="189" t="s">
        <v>26</v>
      </c>
      <c r="E94" s="5">
        <v>4.2640000000000004E-3</v>
      </c>
      <c r="F94" s="248">
        <v>2.4662697723036864E-3</v>
      </c>
      <c r="H94" s="184"/>
      <c r="I94" s="184"/>
      <c r="J94" s="184"/>
      <c r="K94" s="1"/>
      <c r="L94" s="5"/>
      <c r="M94" s="6"/>
      <c r="N94" s="249"/>
      <c r="O94" s="16"/>
      <c r="Q94" s="245"/>
      <c r="R94" s="161"/>
      <c r="S94" s="246"/>
    </row>
    <row r="95" spans="1:19" x14ac:dyDescent="0.35">
      <c r="A95" s="1">
        <v>47209</v>
      </c>
      <c r="B95" s="5">
        <f t="shared" si="2"/>
        <v>2.8809999999999999E-3</v>
      </c>
      <c r="C95" s="6">
        <v>5.3</v>
      </c>
      <c r="D95" s="189" t="s">
        <v>26</v>
      </c>
      <c r="E95" s="5">
        <v>2.8809999999999999E-3</v>
      </c>
      <c r="F95" s="248">
        <v>2.4662697723036864E-3</v>
      </c>
      <c r="H95" s="184"/>
      <c r="I95" s="184"/>
      <c r="J95" s="184"/>
      <c r="K95" s="1"/>
      <c r="L95" s="5"/>
      <c r="M95" s="6"/>
      <c r="N95" s="249"/>
      <c r="O95" s="16"/>
      <c r="Q95" s="245"/>
      <c r="R95" s="161"/>
      <c r="S95" s="246"/>
    </row>
    <row r="96" spans="1:19" x14ac:dyDescent="0.35">
      <c r="A96" s="1">
        <v>47239</v>
      </c>
      <c r="B96" s="5">
        <f t="shared" si="2"/>
        <v>3.9179999999999996E-3</v>
      </c>
      <c r="C96" s="6">
        <v>5.3</v>
      </c>
      <c r="D96" s="189" t="s">
        <v>26</v>
      </c>
      <c r="E96" s="5">
        <v>3.9179999999999996E-3</v>
      </c>
      <c r="F96" s="248">
        <v>2.4662697723036864E-3</v>
      </c>
      <c r="H96" s="184"/>
      <c r="I96" s="184"/>
      <c r="J96" s="184"/>
      <c r="K96" s="1"/>
      <c r="L96" s="5"/>
      <c r="M96" s="6"/>
      <c r="N96" s="249"/>
      <c r="O96" s="16"/>
      <c r="Q96" s="245"/>
      <c r="R96" s="161"/>
      <c r="S96" s="246"/>
    </row>
    <row r="97" spans="1:19" x14ac:dyDescent="0.35">
      <c r="A97" s="1">
        <v>47270</v>
      </c>
      <c r="B97" s="5">
        <f t="shared" si="2"/>
        <v>3.9179999999999996E-3</v>
      </c>
      <c r="C97" s="6">
        <v>5.3</v>
      </c>
      <c r="D97" s="189" t="s">
        <v>26</v>
      </c>
      <c r="E97" s="5">
        <v>3.9179999999999996E-3</v>
      </c>
      <c r="F97" s="248">
        <v>2.4662697723036864E-3</v>
      </c>
      <c r="H97" s="184"/>
      <c r="I97" s="184"/>
      <c r="J97" s="184"/>
      <c r="K97" s="1"/>
      <c r="L97" s="5"/>
      <c r="M97" s="6"/>
      <c r="N97" s="249"/>
      <c r="O97" s="16"/>
      <c r="Q97" s="245"/>
      <c r="R97" s="161"/>
      <c r="S97" s="246"/>
    </row>
    <row r="98" spans="1:19" x14ac:dyDescent="0.35">
      <c r="A98" s="1">
        <v>47300</v>
      </c>
      <c r="B98" s="5">
        <f t="shared" si="2"/>
        <v>3.9179999999999996E-3</v>
      </c>
      <c r="C98" s="6">
        <v>5.3</v>
      </c>
      <c r="D98" s="189" t="s">
        <v>26</v>
      </c>
      <c r="E98" s="5">
        <v>3.9179999999999996E-3</v>
      </c>
      <c r="F98" s="248">
        <v>2.4662697723036864E-3</v>
      </c>
      <c r="H98" s="184"/>
      <c r="I98" s="184"/>
      <c r="J98" s="184"/>
      <c r="K98" s="1"/>
      <c r="L98" s="5"/>
      <c r="M98" s="6"/>
      <c r="N98" s="249"/>
      <c r="O98" s="16"/>
      <c r="Q98" s="245"/>
      <c r="R98" s="161"/>
      <c r="S98" s="246"/>
    </row>
    <row r="99" spans="1:19" x14ac:dyDescent="0.35">
      <c r="A99" s="1">
        <v>47331</v>
      </c>
      <c r="B99" s="5">
        <f t="shared" si="2"/>
        <v>3.9179999999999996E-3</v>
      </c>
      <c r="C99" s="6">
        <v>5.3</v>
      </c>
      <c r="D99" s="189" t="s">
        <v>26</v>
      </c>
      <c r="E99" s="5">
        <v>3.9179999999999996E-3</v>
      </c>
      <c r="F99" s="248">
        <v>2.4662697723036864E-3</v>
      </c>
      <c r="H99" s="184"/>
      <c r="I99" s="184"/>
      <c r="J99" s="184"/>
      <c r="K99" s="1"/>
      <c r="L99" s="5"/>
      <c r="M99" s="6"/>
      <c r="N99" s="249"/>
      <c r="O99" s="16"/>
      <c r="Q99" s="245"/>
      <c r="R99" s="161"/>
      <c r="S99" s="246"/>
    </row>
    <row r="100" spans="1:19" x14ac:dyDescent="0.35">
      <c r="A100" s="1">
        <v>47362</v>
      </c>
      <c r="B100" s="5">
        <f t="shared" si="2"/>
        <v>4.2640000000000004E-3</v>
      </c>
      <c r="C100" s="6">
        <v>5.3</v>
      </c>
      <c r="D100" s="189" t="s">
        <v>26</v>
      </c>
      <c r="E100" s="5">
        <v>4.2640000000000004E-3</v>
      </c>
      <c r="F100" s="248">
        <v>2.4662697723036864E-3</v>
      </c>
      <c r="H100" s="184"/>
      <c r="I100" s="184"/>
      <c r="J100" s="184"/>
      <c r="K100" s="1"/>
      <c r="L100" s="5"/>
      <c r="M100" s="6"/>
      <c r="N100" s="249"/>
      <c r="O100" s="16"/>
      <c r="Q100" s="245"/>
      <c r="R100" s="161"/>
      <c r="S100" s="246"/>
    </row>
    <row r="101" spans="1:19" x14ac:dyDescent="0.35">
      <c r="A101" s="1">
        <v>47392</v>
      </c>
      <c r="B101" s="5">
        <f t="shared" si="2"/>
        <v>4.6109999999999996E-3</v>
      </c>
      <c r="C101" s="6">
        <v>5.3</v>
      </c>
      <c r="D101" s="189" t="s">
        <v>26</v>
      </c>
      <c r="E101" s="5">
        <v>4.6109999999999996E-3</v>
      </c>
      <c r="F101" s="248">
        <v>2.4662697723036864E-3</v>
      </c>
      <c r="H101" s="184"/>
      <c r="I101" s="184"/>
      <c r="J101" s="184"/>
      <c r="K101" s="1"/>
      <c r="L101" s="5"/>
      <c r="M101" s="6"/>
      <c r="N101" s="249"/>
      <c r="O101" s="16"/>
      <c r="Q101" s="245"/>
      <c r="R101" s="161"/>
      <c r="S101" s="246"/>
    </row>
    <row r="102" spans="1:19" x14ac:dyDescent="0.35">
      <c r="A102" s="1">
        <v>47423</v>
      </c>
      <c r="B102" s="5">
        <f t="shared" si="2"/>
        <v>3.2260000000000001E-3</v>
      </c>
      <c r="C102" s="6">
        <v>5.3</v>
      </c>
      <c r="D102" s="189" t="s">
        <v>26</v>
      </c>
      <c r="E102" s="5">
        <v>3.2260000000000001E-3</v>
      </c>
      <c r="F102" s="248">
        <v>2.4662697723036864E-3</v>
      </c>
      <c r="H102" s="184"/>
      <c r="I102" s="184"/>
      <c r="J102" s="184"/>
      <c r="K102" s="1"/>
      <c r="L102" s="5"/>
      <c r="M102" s="6"/>
      <c r="N102" s="249"/>
      <c r="O102" s="16"/>
      <c r="Q102" s="245"/>
      <c r="R102" s="161"/>
      <c r="S102" s="246"/>
    </row>
    <row r="103" spans="1:19" x14ac:dyDescent="0.35">
      <c r="A103" s="1">
        <v>47453</v>
      </c>
      <c r="B103" s="5">
        <f t="shared" si="2"/>
        <v>4.2640000000000004E-3</v>
      </c>
      <c r="C103" s="6">
        <v>5.3</v>
      </c>
      <c r="D103" s="189" t="s">
        <v>26</v>
      </c>
      <c r="E103" s="5">
        <v>4.2640000000000004E-3</v>
      </c>
      <c r="F103" s="248">
        <v>2.4662697723036864E-3</v>
      </c>
      <c r="H103" s="184"/>
      <c r="I103" s="184"/>
      <c r="J103" s="184"/>
      <c r="K103" s="1"/>
      <c r="L103" s="5"/>
      <c r="M103" s="6"/>
      <c r="N103" s="249"/>
      <c r="O103" s="16"/>
      <c r="Q103" s="245"/>
      <c r="R103" s="161"/>
      <c r="S103" s="246"/>
    </row>
    <row r="104" spans="1:19" x14ac:dyDescent="0.35">
      <c r="A104" s="1">
        <v>47484</v>
      </c>
      <c r="B104" s="5">
        <f t="shared" si="2"/>
        <v>3.5720000000000001E-3</v>
      </c>
      <c r="C104" s="6">
        <v>5.3</v>
      </c>
      <c r="D104" s="189" t="s">
        <v>26</v>
      </c>
      <c r="E104" s="5">
        <v>3.5720000000000001E-3</v>
      </c>
      <c r="F104" s="248">
        <v>2.4662697723036864E-3</v>
      </c>
      <c r="H104" s="184"/>
      <c r="I104" s="184"/>
      <c r="J104" s="184"/>
      <c r="K104" s="1"/>
      <c r="L104" s="5"/>
      <c r="M104" s="6"/>
      <c r="N104" s="249"/>
      <c r="O104" s="16"/>
      <c r="Q104" s="245"/>
      <c r="R104" s="161"/>
      <c r="S104" s="246"/>
    </row>
    <row r="105" spans="1:19" x14ac:dyDescent="0.35">
      <c r="A105" s="1">
        <v>47515</v>
      </c>
      <c r="B105" s="5">
        <f t="shared" si="2"/>
        <v>3.5720000000000001E-3</v>
      </c>
      <c r="C105" s="6">
        <v>5.3</v>
      </c>
      <c r="D105" s="189" t="s">
        <v>26</v>
      </c>
      <c r="E105" s="5">
        <v>3.5720000000000001E-3</v>
      </c>
      <c r="F105" s="248">
        <v>2.4662697723036864E-3</v>
      </c>
      <c r="H105" s="184"/>
      <c r="I105" s="184"/>
      <c r="J105" s="184"/>
      <c r="K105" s="1"/>
      <c r="L105" s="5"/>
      <c r="M105" s="6"/>
      <c r="N105" s="249"/>
      <c r="O105" s="16"/>
      <c r="Q105" s="245"/>
      <c r="R105" s="161"/>
      <c r="S105" s="246"/>
    </row>
    <row r="106" spans="1:19" x14ac:dyDescent="0.35">
      <c r="A106" s="1">
        <v>47543</v>
      </c>
      <c r="B106" s="5">
        <f t="shared" si="2"/>
        <v>4.1739999999999998E-3</v>
      </c>
      <c r="C106" s="6">
        <v>5.3</v>
      </c>
      <c r="D106" s="189" t="s">
        <v>26</v>
      </c>
      <c r="E106" s="5">
        <v>4.1739999999999998E-3</v>
      </c>
      <c r="F106" s="248">
        <v>2.4662697723036864E-3</v>
      </c>
      <c r="H106" s="184"/>
      <c r="I106" s="184"/>
      <c r="J106" s="184"/>
      <c r="K106" s="1"/>
      <c r="L106" s="5"/>
      <c r="M106" s="6"/>
      <c r="N106" s="249"/>
      <c r="O106" s="16"/>
      <c r="Q106" s="245"/>
      <c r="R106" s="161"/>
      <c r="S106" s="246"/>
    </row>
    <row r="107" spans="1:19" x14ac:dyDescent="0.35">
      <c r="A107" s="1">
        <v>47574</v>
      </c>
      <c r="B107" s="5">
        <f t="shared" si="2"/>
        <v>3.4899999999999996E-3</v>
      </c>
      <c r="C107" s="6">
        <v>5.3</v>
      </c>
      <c r="D107" s="189" t="s">
        <v>26</v>
      </c>
      <c r="E107" s="5">
        <v>3.4899999999999996E-3</v>
      </c>
      <c r="F107" s="248">
        <v>2.4662697723036864E-3</v>
      </c>
      <c r="H107" s="184"/>
      <c r="I107" s="184"/>
      <c r="J107" s="184"/>
      <c r="K107" s="1"/>
      <c r="L107" s="5"/>
      <c r="M107" s="6"/>
      <c r="N107" s="249"/>
      <c r="O107" s="16"/>
      <c r="Q107" s="245"/>
      <c r="R107" s="161"/>
      <c r="S107" s="246"/>
    </row>
    <row r="108" spans="1:19" x14ac:dyDescent="0.35">
      <c r="A108" s="1">
        <v>47604</v>
      </c>
      <c r="B108" s="5">
        <f t="shared" si="2"/>
        <v>3.1490000000000003E-3</v>
      </c>
      <c r="C108" s="6">
        <v>5.3</v>
      </c>
      <c r="D108" s="189" t="s">
        <v>26</v>
      </c>
      <c r="E108" s="5">
        <v>3.1490000000000003E-3</v>
      </c>
      <c r="F108" s="248">
        <v>2.4662697723036864E-3</v>
      </c>
      <c r="H108" s="184"/>
      <c r="I108" s="184"/>
      <c r="J108" s="184"/>
      <c r="K108" s="1"/>
      <c r="L108" s="5"/>
      <c r="M108" s="6"/>
      <c r="N108" s="249"/>
      <c r="O108" s="16"/>
      <c r="Q108" s="245"/>
      <c r="R108" s="161"/>
      <c r="S108" s="246"/>
    </row>
    <row r="109" spans="1:19" x14ac:dyDescent="0.35">
      <c r="A109" s="1">
        <v>47635</v>
      </c>
      <c r="B109" s="5">
        <f t="shared" si="2"/>
        <v>3.8319999999999999E-3</v>
      </c>
      <c r="C109" s="6">
        <v>5.3</v>
      </c>
      <c r="D109" s="189" t="s">
        <v>26</v>
      </c>
      <c r="E109" s="5">
        <v>3.8319999999999999E-3</v>
      </c>
      <c r="F109" s="248">
        <v>2.4662697723036864E-3</v>
      </c>
      <c r="H109" s="184"/>
      <c r="I109" s="184"/>
      <c r="J109" s="184"/>
      <c r="K109" s="1"/>
      <c r="L109" s="5"/>
      <c r="M109" s="6"/>
      <c r="N109" s="249"/>
      <c r="O109" s="16"/>
      <c r="Q109" s="245"/>
      <c r="R109" s="161"/>
      <c r="S109" s="246"/>
    </row>
    <row r="110" spans="1:19" x14ac:dyDescent="0.35">
      <c r="A110" s="1">
        <v>47665</v>
      </c>
      <c r="B110" s="5">
        <f t="shared" si="2"/>
        <v>4.1739999999999998E-3</v>
      </c>
      <c r="C110" s="6">
        <v>5.3</v>
      </c>
      <c r="D110" s="189" t="s">
        <v>26</v>
      </c>
      <c r="E110" s="5">
        <v>4.1739999999999998E-3</v>
      </c>
      <c r="F110" s="248">
        <v>2.4662697723036864E-3</v>
      </c>
      <c r="H110" s="184"/>
      <c r="I110" s="184"/>
      <c r="J110" s="184"/>
      <c r="K110" s="1"/>
      <c r="L110" s="5"/>
      <c r="M110" s="6"/>
      <c r="N110" s="249"/>
      <c r="O110" s="16"/>
      <c r="Q110" s="245"/>
      <c r="R110" s="161"/>
      <c r="S110" s="246"/>
    </row>
    <row r="111" spans="1:19" x14ac:dyDescent="0.35">
      <c r="A111" s="1">
        <v>47696</v>
      </c>
      <c r="B111" s="5">
        <f t="shared" si="2"/>
        <v>3.1490000000000003E-3</v>
      </c>
      <c r="C111" s="6">
        <v>5.3</v>
      </c>
      <c r="D111" s="189" t="s">
        <v>26</v>
      </c>
      <c r="E111" s="5">
        <v>3.1490000000000003E-3</v>
      </c>
      <c r="F111" s="248">
        <v>2.4662697723036864E-3</v>
      </c>
      <c r="H111" s="184"/>
      <c r="I111" s="184"/>
      <c r="J111" s="184"/>
      <c r="K111" s="1"/>
      <c r="L111" s="5"/>
      <c r="M111" s="6"/>
      <c r="N111" s="249"/>
      <c r="O111" s="16"/>
      <c r="Q111" s="245"/>
      <c r="R111" s="161"/>
      <c r="S111" s="246"/>
    </row>
    <row r="112" spans="1:19" x14ac:dyDescent="0.35">
      <c r="A112" s="1">
        <v>47727</v>
      </c>
      <c r="B112" s="5">
        <f t="shared" si="2"/>
        <v>4.516E-3</v>
      </c>
      <c r="C112" s="6">
        <v>5.3</v>
      </c>
      <c r="D112" s="189" t="s">
        <v>26</v>
      </c>
      <c r="E112" s="5">
        <v>4.516E-3</v>
      </c>
      <c r="F112" s="248">
        <v>2.4662697723036864E-3</v>
      </c>
      <c r="H112" s="184"/>
      <c r="I112" s="184"/>
      <c r="J112" s="184"/>
      <c r="K112" s="1"/>
      <c r="L112" s="5"/>
      <c r="M112" s="6"/>
      <c r="N112" s="249"/>
      <c r="O112" s="16"/>
      <c r="Q112" s="245"/>
      <c r="R112" s="161"/>
      <c r="S112" s="246"/>
    </row>
    <row r="113" spans="1:19" x14ac:dyDescent="0.35">
      <c r="A113" s="1">
        <v>47757</v>
      </c>
      <c r="B113" s="5">
        <f t="shared" si="2"/>
        <v>3.4760000000000004E-3</v>
      </c>
      <c r="C113" s="6">
        <v>5.3</v>
      </c>
      <c r="D113" s="189" t="s">
        <v>26</v>
      </c>
      <c r="E113" s="5">
        <v>3.4760000000000004E-3</v>
      </c>
      <c r="F113" s="248">
        <v>2.4662697723036864E-3</v>
      </c>
      <c r="H113" s="184"/>
      <c r="I113" s="184"/>
      <c r="J113" s="184"/>
      <c r="K113" s="1"/>
      <c r="L113" s="5"/>
      <c r="M113" s="6"/>
      <c r="N113" s="249"/>
      <c r="O113" s="16"/>
      <c r="Q113" s="245"/>
      <c r="R113" s="161"/>
      <c r="S113" s="246"/>
    </row>
    <row r="114" spans="1:19" x14ac:dyDescent="0.35">
      <c r="A114" s="1">
        <v>47788</v>
      </c>
      <c r="B114" s="5">
        <f t="shared" si="2"/>
        <v>2.4659999999999999E-3</v>
      </c>
      <c r="C114" s="6">
        <v>5.3</v>
      </c>
      <c r="D114" s="189" t="s">
        <v>26</v>
      </c>
      <c r="E114" s="5">
        <v>2.4659999999999999E-3</v>
      </c>
      <c r="F114" s="248">
        <v>2.4662697723036864E-3</v>
      </c>
      <c r="H114" s="184"/>
      <c r="I114" s="184"/>
      <c r="J114" s="184"/>
      <c r="K114" s="1"/>
      <c r="L114" s="5"/>
      <c r="M114" s="6"/>
      <c r="N114" s="249"/>
      <c r="O114" s="16"/>
      <c r="Q114" s="245"/>
      <c r="R114" s="161"/>
      <c r="S114" s="246"/>
    </row>
    <row r="115" spans="1:19" x14ac:dyDescent="0.35">
      <c r="A115" s="1">
        <v>47818</v>
      </c>
      <c r="B115" s="5">
        <f t="shared" si="2"/>
        <v>2.4659999999999999E-3</v>
      </c>
      <c r="C115" s="6">
        <v>5.3</v>
      </c>
      <c r="D115" s="189" t="s">
        <v>26</v>
      </c>
      <c r="E115" s="5">
        <v>2.4659999999999999E-3</v>
      </c>
      <c r="F115" s="248">
        <v>2.4662697723036864E-3</v>
      </c>
      <c r="G115" s="161">
        <f>C115/C103-1</f>
        <v>0</v>
      </c>
      <c r="H115" s="184"/>
      <c r="I115" s="184"/>
      <c r="J115" s="184"/>
      <c r="K115" s="1"/>
      <c r="L115" s="5"/>
      <c r="M115" s="6"/>
      <c r="N115" s="249"/>
      <c r="O115" s="16"/>
      <c r="P115" s="161"/>
      <c r="Q115" s="245"/>
      <c r="R115" s="54"/>
      <c r="S115" s="246"/>
    </row>
    <row r="116" spans="1:19" x14ac:dyDescent="0.35">
      <c r="A116" s="1">
        <v>47849</v>
      </c>
      <c r="B116" s="5">
        <f t="shared" si="2"/>
        <v>2.4659999999999999E-3</v>
      </c>
      <c r="C116" s="6">
        <v>5.3</v>
      </c>
      <c r="D116" s="189" t="s">
        <v>26</v>
      </c>
      <c r="E116" s="5">
        <v>2.4659999999999999E-3</v>
      </c>
      <c r="F116" s="248">
        <v>2.4662697723036864E-3</v>
      </c>
      <c r="H116" s="184"/>
      <c r="I116" s="184"/>
      <c r="J116" s="184"/>
      <c r="K116" s="1"/>
      <c r="L116" s="5"/>
      <c r="M116" s="6"/>
      <c r="N116" s="249"/>
      <c r="O116" s="16"/>
      <c r="Q116" s="245"/>
      <c r="R116" s="161"/>
      <c r="S116" s="246"/>
    </row>
    <row r="117" spans="1:19" x14ac:dyDescent="0.35">
      <c r="A117" s="1">
        <v>47880</v>
      </c>
      <c r="B117" s="5">
        <f t="shared" si="2"/>
        <v>2.4659999999999999E-3</v>
      </c>
      <c r="C117" s="6">
        <v>5.3</v>
      </c>
      <c r="D117" s="189" t="s">
        <v>26</v>
      </c>
      <c r="E117" s="5">
        <v>2.4659999999999999E-3</v>
      </c>
      <c r="F117" s="248">
        <v>2.4662697723036864E-3</v>
      </c>
      <c r="H117" s="184"/>
      <c r="I117" s="184"/>
      <c r="J117" s="184"/>
      <c r="K117" s="1"/>
      <c r="L117" s="5"/>
      <c r="M117" s="6"/>
      <c r="N117" s="249"/>
      <c r="O117" s="16"/>
      <c r="Q117" s="245"/>
      <c r="R117" s="161"/>
      <c r="S117" s="246"/>
    </row>
    <row r="118" spans="1:19" x14ac:dyDescent="0.35">
      <c r="A118" s="1">
        <v>47908</v>
      </c>
      <c r="B118" s="5">
        <f t="shared" si="2"/>
        <v>2.4659999999999999E-3</v>
      </c>
      <c r="C118" s="6">
        <v>5.3</v>
      </c>
      <c r="D118" s="189" t="s">
        <v>26</v>
      </c>
      <c r="E118" s="5">
        <v>2.4659999999999999E-3</v>
      </c>
      <c r="F118" s="248">
        <v>2.4662697723036864E-3</v>
      </c>
      <c r="H118" s="184"/>
      <c r="I118" s="184"/>
      <c r="J118" s="184"/>
      <c r="K118" s="1"/>
      <c r="L118" s="5"/>
      <c r="M118" s="6"/>
      <c r="N118" s="249"/>
      <c r="O118" s="16"/>
      <c r="Q118" s="245"/>
      <c r="R118" s="161"/>
      <c r="S118" s="246"/>
    </row>
    <row r="119" spans="1:19" x14ac:dyDescent="0.35">
      <c r="A119" s="1">
        <v>47939</v>
      </c>
      <c r="B119" s="5">
        <f t="shared" si="2"/>
        <v>2.4659999999999999E-3</v>
      </c>
      <c r="C119" s="6">
        <v>5.3</v>
      </c>
      <c r="D119" s="189" t="s">
        <v>26</v>
      </c>
      <c r="E119" s="5">
        <v>2.4659999999999999E-3</v>
      </c>
      <c r="F119" s="248">
        <v>2.4662697723036864E-3</v>
      </c>
      <c r="H119" s="184"/>
      <c r="I119" s="184"/>
      <c r="J119" s="184"/>
      <c r="K119" s="1"/>
      <c r="L119" s="5"/>
      <c r="M119" s="6"/>
      <c r="N119" s="249"/>
      <c r="O119" s="16"/>
      <c r="Q119" s="245"/>
      <c r="R119" s="161"/>
      <c r="S119" s="246"/>
    </row>
    <row r="120" spans="1:19" x14ac:dyDescent="0.35">
      <c r="A120" s="1">
        <v>47969</v>
      </c>
      <c r="B120" s="5">
        <f t="shared" si="2"/>
        <v>2.4659999999999999E-3</v>
      </c>
      <c r="C120" s="6">
        <v>5.3</v>
      </c>
      <c r="D120" s="189" t="s">
        <v>26</v>
      </c>
      <c r="E120" s="5">
        <v>2.4659999999999999E-3</v>
      </c>
      <c r="F120" s="248">
        <v>2.4662697723036864E-3</v>
      </c>
      <c r="H120" s="184"/>
      <c r="I120" s="184"/>
      <c r="J120" s="184"/>
      <c r="K120" s="1"/>
      <c r="L120" s="5"/>
      <c r="M120" s="6"/>
      <c r="N120" s="249"/>
      <c r="O120" s="16"/>
      <c r="Q120" s="245"/>
      <c r="R120" s="161"/>
      <c r="S120" s="246"/>
    </row>
    <row r="121" spans="1:19" x14ac:dyDescent="0.35">
      <c r="A121" s="1">
        <v>48000</v>
      </c>
      <c r="B121" s="5">
        <f t="shared" si="2"/>
        <v>2.4659999999999999E-3</v>
      </c>
      <c r="C121" s="6">
        <v>5.3</v>
      </c>
      <c r="D121" s="189" t="s">
        <v>26</v>
      </c>
      <c r="E121" s="5">
        <v>2.4659999999999999E-3</v>
      </c>
      <c r="F121" s="248">
        <v>2.4662697723036864E-3</v>
      </c>
      <c r="H121" s="184"/>
      <c r="I121" s="184"/>
      <c r="J121" s="184"/>
      <c r="K121" s="1"/>
      <c r="L121" s="5"/>
      <c r="M121" s="6"/>
      <c r="N121" s="249"/>
      <c r="O121" s="16"/>
      <c r="Q121" s="245"/>
      <c r="R121" s="161"/>
      <c r="S121" s="246"/>
    </row>
    <row r="122" spans="1:19" x14ac:dyDescent="0.35">
      <c r="A122" s="1">
        <v>48030</v>
      </c>
      <c r="B122" s="5">
        <f t="shared" si="2"/>
        <v>2.4659999999999999E-3</v>
      </c>
      <c r="C122" s="6">
        <v>5.3</v>
      </c>
      <c r="D122" s="189" t="s">
        <v>26</v>
      </c>
      <c r="E122" s="5">
        <v>2.4659999999999999E-3</v>
      </c>
      <c r="F122" s="248">
        <v>2.4662697723036864E-3</v>
      </c>
      <c r="H122" s="184"/>
      <c r="I122" s="184"/>
      <c r="J122" s="184"/>
      <c r="K122" s="1"/>
      <c r="L122" s="5"/>
      <c r="M122" s="6"/>
      <c r="N122" s="249"/>
      <c r="O122" s="16"/>
      <c r="Q122" s="245"/>
      <c r="R122" s="161"/>
      <c r="S122" s="246"/>
    </row>
    <row r="123" spans="1:19" x14ac:dyDescent="0.35">
      <c r="A123" s="1">
        <v>48061</v>
      </c>
      <c r="B123" s="5">
        <f t="shared" si="2"/>
        <v>2.4659999999999999E-3</v>
      </c>
      <c r="C123" s="6">
        <v>5.3</v>
      </c>
      <c r="D123" s="189" t="s">
        <v>26</v>
      </c>
      <c r="E123" s="5">
        <v>2.4659999999999999E-3</v>
      </c>
      <c r="F123" s="248">
        <v>2.4662697723036864E-3</v>
      </c>
      <c r="H123" s="184"/>
      <c r="I123" s="184"/>
      <c r="J123" s="184"/>
      <c r="K123" s="1"/>
      <c r="L123" s="5"/>
      <c r="M123" s="6"/>
      <c r="N123" s="249"/>
      <c r="O123" s="16"/>
      <c r="Q123" s="245"/>
      <c r="R123" s="161"/>
      <c r="S123" s="246"/>
    </row>
    <row r="124" spans="1:19" x14ac:dyDescent="0.35">
      <c r="A124" s="1">
        <v>48092</v>
      </c>
      <c r="B124" s="5">
        <f t="shared" si="2"/>
        <v>2.4659999999999999E-3</v>
      </c>
      <c r="C124" s="6">
        <v>5.3</v>
      </c>
      <c r="D124" s="189" t="s">
        <v>26</v>
      </c>
      <c r="E124" s="5">
        <v>2.4659999999999999E-3</v>
      </c>
      <c r="F124" s="248">
        <v>2.4662697723036864E-3</v>
      </c>
      <c r="H124" s="184"/>
      <c r="I124" s="184"/>
      <c r="J124" s="184"/>
      <c r="K124" s="1"/>
      <c r="L124" s="5"/>
      <c r="M124" s="6"/>
      <c r="N124" s="249"/>
      <c r="O124" s="16"/>
      <c r="Q124" s="245"/>
      <c r="R124" s="161"/>
      <c r="S124" s="246"/>
    </row>
    <row r="125" spans="1:19" x14ac:dyDescent="0.35">
      <c r="A125" s="1">
        <v>48122</v>
      </c>
      <c r="B125" s="5">
        <f t="shared" si="2"/>
        <v>2.4659999999999999E-3</v>
      </c>
      <c r="C125" s="6">
        <v>5.3</v>
      </c>
      <c r="D125" s="189" t="s">
        <v>26</v>
      </c>
      <c r="E125" s="5">
        <v>2.4659999999999999E-3</v>
      </c>
      <c r="F125" s="248">
        <v>2.4662697723036864E-3</v>
      </c>
      <c r="H125" s="184"/>
      <c r="I125" s="184"/>
      <c r="J125" s="184"/>
      <c r="K125" s="1"/>
      <c r="L125" s="5"/>
      <c r="M125" s="6"/>
      <c r="N125" s="249"/>
      <c r="O125" s="16"/>
      <c r="Q125" s="245"/>
      <c r="R125" s="161"/>
      <c r="S125" s="246"/>
    </row>
    <row r="126" spans="1:19" x14ac:dyDescent="0.35">
      <c r="A126" s="1">
        <v>48153</v>
      </c>
      <c r="B126" s="5">
        <f t="shared" si="2"/>
        <v>2.4659999999999999E-3</v>
      </c>
      <c r="C126" s="6">
        <v>5.3</v>
      </c>
      <c r="D126" s="189" t="s">
        <v>26</v>
      </c>
      <c r="E126" s="5">
        <v>2.4659999999999999E-3</v>
      </c>
      <c r="F126" s="248">
        <v>2.4662697723036864E-3</v>
      </c>
      <c r="H126" s="184"/>
      <c r="I126" s="184"/>
      <c r="J126" s="184"/>
      <c r="K126" s="1"/>
      <c r="L126" s="5"/>
      <c r="M126" s="6"/>
      <c r="N126" s="249"/>
      <c r="O126" s="16"/>
      <c r="Q126" s="245"/>
      <c r="R126" s="161"/>
      <c r="S126" s="246"/>
    </row>
    <row r="127" spans="1:19" x14ac:dyDescent="0.35">
      <c r="A127" s="1">
        <v>48183</v>
      </c>
      <c r="B127" s="5">
        <f t="shared" si="2"/>
        <v>2.4659999999999999E-3</v>
      </c>
      <c r="C127" s="6">
        <v>5.3</v>
      </c>
      <c r="D127" s="189" t="s">
        <v>26</v>
      </c>
      <c r="E127" s="5">
        <v>2.4659999999999999E-3</v>
      </c>
      <c r="F127" s="248">
        <v>2.4662697723036864E-3</v>
      </c>
      <c r="H127" s="184"/>
      <c r="I127" s="184"/>
      <c r="J127" s="184"/>
      <c r="K127" s="1"/>
      <c r="L127" s="5"/>
      <c r="M127" s="6"/>
      <c r="N127" s="249"/>
      <c r="O127" s="16"/>
      <c r="Q127" s="245"/>
      <c r="R127" s="161"/>
      <c r="S127" s="246"/>
    </row>
    <row r="128" spans="1:19" x14ac:dyDescent="0.35">
      <c r="A128" s="1">
        <v>48214</v>
      </c>
      <c r="B128" s="5">
        <f t="shared" si="2"/>
        <v>2.4659999999999999E-3</v>
      </c>
      <c r="C128" s="6">
        <v>5.3</v>
      </c>
      <c r="D128" s="189" t="s">
        <v>26</v>
      </c>
      <c r="E128" s="5">
        <v>2.4659999999999999E-3</v>
      </c>
      <c r="F128" s="248">
        <v>2.4662697723036864E-3</v>
      </c>
      <c r="H128" s="184"/>
      <c r="I128" s="184"/>
      <c r="J128" s="184"/>
      <c r="K128" s="1"/>
      <c r="L128" s="5"/>
      <c r="M128" s="6"/>
      <c r="N128" s="249"/>
      <c r="O128" s="16"/>
      <c r="Q128" s="245"/>
      <c r="R128" s="161"/>
      <c r="S128" s="246"/>
    </row>
    <row r="129" spans="1:19" x14ac:dyDescent="0.35">
      <c r="A129" s="1">
        <v>48245</v>
      </c>
      <c r="B129" s="5">
        <f t="shared" si="2"/>
        <v>2.4659999999999999E-3</v>
      </c>
      <c r="C129" s="6">
        <v>5.3</v>
      </c>
      <c r="D129" s="189" t="s">
        <v>26</v>
      </c>
      <c r="E129" s="5">
        <v>2.4659999999999999E-3</v>
      </c>
      <c r="F129" s="248">
        <v>2.4662697723036864E-3</v>
      </c>
      <c r="H129" s="184"/>
      <c r="I129" s="184"/>
      <c r="J129" s="184"/>
      <c r="K129" s="1"/>
      <c r="L129" s="5"/>
      <c r="M129" s="6"/>
      <c r="N129" s="249"/>
      <c r="O129" s="16"/>
      <c r="Q129" s="245"/>
      <c r="R129" s="161"/>
      <c r="S129" s="246"/>
    </row>
    <row r="130" spans="1:19" x14ac:dyDescent="0.35">
      <c r="A130" s="1">
        <v>48274</v>
      </c>
      <c r="B130" s="5">
        <f t="shared" si="2"/>
        <v>2.4659999999999999E-3</v>
      </c>
      <c r="C130" s="6">
        <v>5.3</v>
      </c>
      <c r="D130" s="189" t="s">
        <v>26</v>
      </c>
      <c r="E130" s="5">
        <v>2.4659999999999999E-3</v>
      </c>
      <c r="F130" s="248">
        <v>2.4662697723036864E-3</v>
      </c>
      <c r="H130" s="184"/>
      <c r="I130" s="184"/>
      <c r="J130" s="184"/>
      <c r="K130" s="1"/>
      <c r="L130" s="5"/>
      <c r="M130" s="6"/>
      <c r="N130" s="249"/>
      <c r="O130" s="16"/>
      <c r="Q130" s="245"/>
      <c r="R130" s="161"/>
      <c r="S130" s="246"/>
    </row>
    <row r="131" spans="1:19" x14ac:dyDescent="0.35">
      <c r="A131" s="1">
        <v>48305</v>
      </c>
      <c r="B131" s="5">
        <f t="shared" si="2"/>
        <v>2.4659999999999999E-3</v>
      </c>
      <c r="C131" s="6">
        <v>5.3</v>
      </c>
      <c r="D131" s="189" t="s">
        <v>26</v>
      </c>
      <c r="E131" s="5">
        <v>2.4659999999999999E-3</v>
      </c>
      <c r="F131" s="248">
        <v>2.4662697723036864E-3</v>
      </c>
      <c r="H131" s="184"/>
      <c r="I131" s="184"/>
      <c r="J131" s="184"/>
      <c r="K131" s="1"/>
      <c r="L131" s="5"/>
      <c r="M131" s="6"/>
      <c r="N131" s="249"/>
      <c r="O131" s="16"/>
      <c r="Q131" s="245"/>
      <c r="R131" s="161"/>
      <c r="S131" s="246"/>
    </row>
    <row r="132" spans="1:19" x14ac:dyDescent="0.35">
      <c r="A132" s="1">
        <v>48335</v>
      </c>
      <c r="B132" s="5">
        <f t="shared" si="2"/>
        <v>2.4659999999999999E-3</v>
      </c>
      <c r="C132" s="6">
        <v>5.3</v>
      </c>
      <c r="D132" s="189" t="s">
        <v>26</v>
      </c>
      <c r="E132" s="5">
        <v>2.4659999999999999E-3</v>
      </c>
      <c r="F132" s="248">
        <v>2.4662697723036864E-3</v>
      </c>
      <c r="H132" s="184"/>
      <c r="I132" s="184"/>
      <c r="J132" s="184"/>
      <c r="K132" s="1"/>
      <c r="L132" s="5"/>
      <c r="M132" s="6"/>
      <c r="N132" s="249"/>
      <c r="O132" s="16"/>
      <c r="Q132" s="245"/>
      <c r="R132" s="161"/>
      <c r="S132" s="246"/>
    </row>
    <row r="133" spans="1:19" x14ac:dyDescent="0.35">
      <c r="A133" s="1">
        <v>48366</v>
      </c>
      <c r="B133" s="5">
        <f t="shared" si="2"/>
        <v>2.4659999999999999E-3</v>
      </c>
      <c r="C133" s="6">
        <v>5.3</v>
      </c>
      <c r="D133" s="189" t="s">
        <v>26</v>
      </c>
      <c r="E133" s="5">
        <v>2.4659999999999999E-3</v>
      </c>
      <c r="F133" s="248">
        <v>2.4662697723036864E-3</v>
      </c>
      <c r="H133" s="184"/>
      <c r="I133" s="184"/>
      <c r="J133" s="184"/>
      <c r="K133" s="1"/>
      <c r="L133" s="5"/>
      <c r="M133" s="6"/>
      <c r="N133" s="249"/>
      <c r="O133" s="16"/>
      <c r="Q133" s="245"/>
      <c r="R133" s="161"/>
      <c r="S133" s="246"/>
    </row>
    <row r="134" spans="1:19" x14ac:dyDescent="0.35">
      <c r="A134" s="1">
        <v>48396</v>
      </c>
      <c r="B134" s="5">
        <f t="shared" si="2"/>
        <v>2.4659999999999999E-3</v>
      </c>
      <c r="C134" s="6">
        <v>5.3</v>
      </c>
      <c r="D134" s="189" t="s">
        <v>26</v>
      </c>
      <c r="E134" s="5">
        <v>2.4659999999999999E-3</v>
      </c>
      <c r="F134" s="248">
        <v>2.4662697723036864E-3</v>
      </c>
      <c r="H134" s="184"/>
      <c r="I134" s="184"/>
      <c r="J134" s="184"/>
      <c r="K134" s="1"/>
      <c r="L134" s="5"/>
      <c r="M134" s="6"/>
      <c r="N134" s="249"/>
      <c r="O134" s="16"/>
      <c r="Q134" s="245"/>
      <c r="R134" s="161"/>
      <c r="S134" s="246"/>
    </row>
    <row r="135" spans="1:19" x14ac:dyDescent="0.35">
      <c r="A135" s="1">
        <v>48427</v>
      </c>
      <c r="B135" s="5">
        <f t="shared" si="2"/>
        <v>2.4659999999999999E-3</v>
      </c>
      <c r="C135" s="6">
        <v>5.3</v>
      </c>
      <c r="D135" s="189" t="s">
        <v>26</v>
      </c>
      <c r="E135" s="5">
        <v>2.4659999999999999E-3</v>
      </c>
      <c r="F135" s="248">
        <v>2.4662697723036864E-3</v>
      </c>
      <c r="H135" s="184"/>
      <c r="I135" s="184"/>
      <c r="J135" s="184"/>
      <c r="K135" s="1"/>
      <c r="L135" s="5"/>
      <c r="M135" s="6"/>
      <c r="N135" s="249"/>
      <c r="O135" s="16"/>
      <c r="Q135" s="245"/>
      <c r="R135" s="161"/>
      <c r="S135" s="246"/>
    </row>
    <row r="136" spans="1:19" x14ac:dyDescent="0.35">
      <c r="A136" s="1">
        <v>48458</v>
      </c>
      <c r="B136" s="5">
        <f t="shared" si="2"/>
        <v>2.4659999999999999E-3</v>
      </c>
      <c r="C136" s="6">
        <v>5.3</v>
      </c>
      <c r="D136" s="189" t="s">
        <v>26</v>
      </c>
      <c r="E136" s="5">
        <v>2.4659999999999999E-3</v>
      </c>
      <c r="F136" s="248">
        <v>2.4662697723036864E-3</v>
      </c>
      <c r="H136" s="184"/>
      <c r="I136" s="184"/>
      <c r="J136" s="184"/>
      <c r="K136" s="1"/>
      <c r="L136" s="5"/>
      <c r="M136" s="6"/>
      <c r="N136" s="249"/>
      <c r="O136" s="16"/>
      <c r="Q136" s="245"/>
      <c r="R136" s="161"/>
      <c r="S136" s="246"/>
    </row>
    <row r="137" spans="1:19" x14ac:dyDescent="0.35">
      <c r="A137" s="1">
        <v>48488</v>
      </c>
      <c r="B137" s="5">
        <f t="shared" si="2"/>
        <v>2.4659999999999999E-3</v>
      </c>
      <c r="C137" s="6">
        <v>5.3</v>
      </c>
      <c r="D137" s="189" t="s">
        <v>26</v>
      </c>
      <c r="E137" s="5">
        <v>2.4659999999999999E-3</v>
      </c>
      <c r="F137" s="248">
        <v>2.4662697723036864E-3</v>
      </c>
      <c r="H137" s="184"/>
      <c r="I137" s="184"/>
      <c r="J137" s="184"/>
      <c r="K137" s="1"/>
      <c r="L137" s="5"/>
      <c r="M137" s="6"/>
      <c r="N137" s="249"/>
      <c r="O137" s="16"/>
      <c r="Q137" s="245"/>
      <c r="R137" s="161"/>
      <c r="S137" s="246"/>
    </row>
    <row r="138" spans="1:19" x14ac:dyDescent="0.35">
      <c r="A138" s="1">
        <v>48519</v>
      </c>
      <c r="B138" s="5">
        <f t="shared" ref="B138:B201" si="3">IF(D138="CAM",E138,F138)</f>
        <v>2.4659999999999999E-3</v>
      </c>
      <c r="C138" s="6">
        <v>5.3</v>
      </c>
      <c r="D138" s="189" t="s">
        <v>26</v>
      </c>
      <c r="E138" s="5">
        <v>2.4659999999999999E-3</v>
      </c>
      <c r="F138" s="248">
        <v>2.4662697723036864E-3</v>
      </c>
      <c r="H138" s="184"/>
      <c r="I138" s="184"/>
      <c r="J138" s="184"/>
      <c r="K138" s="1"/>
      <c r="L138" s="5"/>
      <c r="M138" s="6"/>
      <c r="N138" s="249"/>
      <c r="O138" s="16"/>
      <c r="Q138" s="245"/>
      <c r="R138" s="161"/>
      <c r="S138" s="246"/>
    </row>
    <row r="139" spans="1:19" x14ac:dyDescent="0.35">
      <c r="A139" s="1">
        <v>48549</v>
      </c>
      <c r="B139" s="5">
        <f t="shared" si="3"/>
        <v>2.4659999999999999E-3</v>
      </c>
      <c r="C139" s="6">
        <v>5.3</v>
      </c>
      <c r="D139" s="189" t="s">
        <v>26</v>
      </c>
      <c r="E139" s="5">
        <v>2.4659999999999999E-3</v>
      </c>
      <c r="F139" s="248">
        <v>2.4662697723036864E-3</v>
      </c>
      <c r="H139" s="184"/>
      <c r="I139" s="184"/>
      <c r="J139" s="184"/>
      <c r="K139" s="1"/>
      <c r="L139" s="5"/>
      <c r="M139" s="6"/>
      <c r="N139" s="249"/>
      <c r="O139" s="16"/>
      <c r="Q139" s="245"/>
      <c r="R139" s="161"/>
      <c r="S139" s="246"/>
    </row>
    <row r="140" spans="1:19" x14ac:dyDescent="0.35">
      <c r="A140" s="1">
        <v>48580</v>
      </c>
      <c r="B140" s="5">
        <f t="shared" si="3"/>
        <v>2.4659999999999999E-3</v>
      </c>
      <c r="C140" s="6">
        <v>5.3</v>
      </c>
      <c r="D140" s="189" t="s">
        <v>26</v>
      </c>
      <c r="E140" s="5">
        <v>2.4659999999999999E-3</v>
      </c>
      <c r="F140" s="248">
        <v>2.4662697723036864E-3</v>
      </c>
      <c r="H140" s="184"/>
      <c r="I140" s="184"/>
      <c r="J140" s="184"/>
      <c r="K140" s="1"/>
      <c r="L140" s="5"/>
      <c r="M140" s="6"/>
      <c r="N140" s="249"/>
      <c r="O140" s="16"/>
      <c r="Q140" s="245"/>
      <c r="R140" s="161"/>
      <c r="S140" s="246"/>
    </row>
    <row r="141" spans="1:19" x14ac:dyDescent="0.35">
      <c r="A141" s="1">
        <v>48611</v>
      </c>
      <c r="B141" s="5">
        <f t="shared" si="3"/>
        <v>2.4659999999999999E-3</v>
      </c>
      <c r="C141" s="6">
        <v>5.3</v>
      </c>
      <c r="D141" s="189" t="s">
        <v>26</v>
      </c>
      <c r="E141" s="5">
        <v>2.4659999999999999E-3</v>
      </c>
      <c r="F141" s="248">
        <v>2.4662697723036864E-3</v>
      </c>
      <c r="H141" s="184"/>
      <c r="I141" s="184"/>
      <c r="J141" s="184"/>
      <c r="K141" s="1"/>
      <c r="L141" s="5"/>
      <c r="M141" s="6"/>
      <c r="N141" s="249"/>
      <c r="O141" s="16"/>
      <c r="Q141" s="245"/>
      <c r="R141" s="161"/>
      <c r="S141" s="246"/>
    </row>
    <row r="142" spans="1:19" x14ac:dyDescent="0.35">
      <c r="A142" s="1">
        <v>48639</v>
      </c>
      <c r="B142" s="5">
        <f t="shared" si="3"/>
        <v>2.4659999999999999E-3</v>
      </c>
      <c r="C142" s="6">
        <v>5.3</v>
      </c>
      <c r="D142" s="189" t="s">
        <v>26</v>
      </c>
      <c r="E142" s="5">
        <v>2.4659999999999999E-3</v>
      </c>
      <c r="F142" s="248">
        <v>2.4662697723036864E-3</v>
      </c>
      <c r="H142" s="184"/>
      <c r="I142" s="184"/>
      <c r="J142" s="184"/>
      <c r="K142" s="1"/>
      <c r="L142" s="5"/>
      <c r="M142" s="6"/>
      <c r="N142" s="249"/>
      <c r="O142" s="16"/>
      <c r="Q142" s="245"/>
      <c r="R142" s="161"/>
      <c r="S142" s="246"/>
    </row>
    <row r="143" spans="1:19" x14ac:dyDescent="0.35">
      <c r="A143" s="1">
        <v>48670</v>
      </c>
      <c r="B143" s="5">
        <f t="shared" si="3"/>
        <v>2.4659999999999999E-3</v>
      </c>
      <c r="C143" s="6">
        <v>5.3</v>
      </c>
      <c r="D143" s="189" t="s">
        <v>26</v>
      </c>
      <c r="E143" s="5">
        <v>2.4659999999999999E-3</v>
      </c>
      <c r="F143" s="248">
        <v>2.4662697723036864E-3</v>
      </c>
      <c r="H143" s="184"/>
      <c r="I143" s="184"/>
      <c r="J143" s="184"/>
      <c r="K143" s="1"/>
      <c r="L143" s="5"/>
      <c r="M143" s="6"/>
      <c r="N143" s="249"/>
      <c r="O143" s="16"/>
      <c r="Q143" s="245"/>
      <c r="R143" s="161"/>
      <c r="S143" s="246"/>
    </row>
    <row r="144" spans="1:19" x14ac:dyDescent="0.35">
      <c r="A144" s="1">
        <v>48700</v>
      </c>
      <c r="B144" s="5">
        <f t="shared" si="3"/>
        <v>2.4659999999999999E-3</v>
      </c>
      <c r="C144" s="6">
        <v>5.3</v>
      </c>
      <c r="D144" s="189" t="s">
        <v>26</v>
      </c>
      <c r="E144" s="5">
        <v>2.4659999999999999E-3</v>
      </c>
      <c r="F144" s="248">
        <v>2.4662697723036864E-3</v>
      </c>
      <c r="H144" s="184"/>
      <c r="I144" s="184"/>
      <c r="J144" s="184"/>
      <c r="K144" s="1"/>
      <c r="L144" s="5"/>
      <c r="M144" s="6"/>
      <c r="N144" s="249"/>
      <c r="O144" s="16"/>
      <c r="Q144" s="245"/>
      <c r="R144" s="161"/>
      <c r="S144" s="246"/>
    </row>
    <row r="145" spans="1:19" x14ac:dyDescent="0.35">
      <c r="A145" s="1">
        <v>48731</v>
      </c>
      <c r="B145" s="5">
        <f t="shared" si="3"/>
        <v>2.4659999999999999E-3</v>
      </c>
      <c r="C145" s="6">
        <v>5.3</v>
      </c>
      <c r="D145" s="189" t="s">
        <v>26</v>
      </c>
      <c r="E145" s="5">
        <v>2.4659999999999999E-3</v>
      </c>
      <c r="F145" s="248">
        <v>2.4662697723036864E-3</v>
      </c>
      <c r="H145" s="184"/>
      <c r="I145" s="184"/>
      <c r="J145" s="184"/>
      <c r="K145" s="1"/>
      <c r="L145" s="5"/>
      <c r="M145" s="6"/>
      <c r="N145" s="249"/>
      <c r="O145" s="16"/>
      <c r="Q145" s="245"/>
      <c r="R145" s="161"/>
      <c r="S145" s="246"/>
    </row>
    <row r="146" spans="1:19" x14ac:dyDescent="0.35">
      <c r="A146" s="1">
        <v>48761</v>
      </c>
      <c r="B146" s="5">
        <f t="shared" si="3"/>
        <v>2.4659999999999999E-3</v>
      </c>
      <c r="C146" s="6">
        <v>5.3</v>
      </c>
      <c r="D146" s="189" t="s">
        <v>26</v>
      </c>
      <c r="E146" s="5">
        <v>2.4659999999999999E-3</v>
      </c>
      <c r="F146" s="248">
        <v>2.4662697723036864E-3</v>
      </c>
      <c r="H146" s="184"/>
      <c r="I146" s="184"/>
      <c r="J146" s="184"/>
      <c r="K146" s="1"/>
      <c r="L146" s="5"/>
      <c r="M146" s="6"/>
      <c r="N146" s="249"/>
      <c r="O146" s="16"/>
      <c r="Q146" s="245"/>
      <c r="R146" s="161"/>
      <c r="S146" s="246"/>
    </row>
    <row r="147" spans="1:19" x14ac:dyDescent="0.35">
      <c r="A147" s="1">
        <v>48792</v>
      </c>
      <c r="B147" s="5">
        <f t="shared" si="3"/>
        <v>2.4659999999999999E-3</v>
      </c>
      <c r="C147" s="6">
        <v>5.3</v>
      </c>
      <c r="D147" s="189" t="s">
        <v>26</v>
      </c>
      <c r="E147" s="5">
        <v>2.4659999999999999E-3</v>
      </c>
      <c r="F147" s="248">
        <v>2.4662697723036864E-3</v>
      </c>
      <c r="H147" s="184"/>
      <c r="I147" s="184"/>
      <c r="J147" s="184"/>
      <c r="K147" s="1"/>
      <c r="L147" s="5"/>
      <c r="M147" s="6"/>
      <c r="N147" s="249"/>
      <c r="O147" s="16"/>
      <c r="Q147" s="245"/>
      <c r="R147" s="161"/>
      <c r="S147" s="246"/>
    </row>
    <row r="148" spans="1:19" x14ac:dyDescent="0.35">
      <c r="A148" s="1">
        <v>48823</v>
      </c>
      <c r="B148" s="5">
        <f t="shared" si="3"/>
        <v>2.4659999999999999E-3</v>
      </c>
      <c r="C148" s="6">
        <v>5.3</v>
      </c>
      <c r="D148" s="189" t="s">
        <v>26</v>
      </c>
      <c r="E148" s="5">
        <v>2.4659999999999999E-3</v>
      </c>
      <c r="F148" s="248">
        <v>2.4662697723036864E-3</v>
      </c>
      <c r="H148" s="184"/>
      <c r="I148" s="184"/>
      <c r="J148" s="184"/>
      <c r="K148" s="1"/>
      <c r="L148" s="5"/>
      <c r="M148" s="6"/>
      <c r="N148" s="249"/>
      <c r="O148" s="16"/>
      <c r="Q148" s="245"/>
      <c r="R148" s="161"/>
      <c r="S148" s="246"/>
    </row>
    <row r="149" spans="1:19" x14ac:dyDescent="0.35">
      <c r="A149" s="1">
        <v>48853</v>
      </c>
      <c r="B149" s="5">
        <f t="shared" si="3"/>
        <v>2.4659999999999999E-3</v>
      </c>
      <c r="C149" s="6">
        <v>5.3</v>
      </c>
      <c r="D149" s="189" t="s">
        <v>26</v>
      </c>
      <c r="E149" s="5">
        <v>2.4659999999999999E-3</v>
      </c>
      <c r="F149" s="248">
        <v>2.4662697723036864E-3</v>
      </c>
      <c r="H149" s="184"/>
      <c r="I149" s="184"/>
      <c r="J149" s="184"/>
      <c r="K149" s="1"/>
      <c r="L149" s="5"/>
      <c r="M149" s="6"/>
      <c r="N149" s="249"/>
      <c r="O149" s="16"/>
      <c r="Q149" s="245"/>
      <c r="R149" s="161"/>
      <c r="S149" s="246"/>
    </row>
    <row r="150" spans="1:19" x14ac:dyDescent="0.35">
      <c r="A150" s="1">
        <v>48884</v>
      </c>
      <c r="B150" s="5">
        <f t="shared" si="3"/>
        <v>2.4659999999999999E-3</v>
      </c>
      <c r="C150" s="6">
        <v>5.3</v>
      </c>
      <c r="D150" s="189" t="s">
        <v>26</v>
      </c>
      <c r="E150" s="5">
        <v>2.4659999999999999E-3</v>
      </c>
      <c r="F150" s="248">
        <v>2.4662697723036864E-3</v>
      </c>
      <c r="H150" s="184"/>
      <c r="I150" s="184"/>
      <c r="J150" s="184"/>
      <c r="K150" s="1"/>
      <c r="L150" s="5"/>
      <c r="M150" s="6"/>
      <c r="N150" s="249"/>
      <c r="O150" s="16"/>
      <c r="Q150" s="245"/>
      <c r="R150" s="161"/>
      <c r="S150" s="246"/>
    </row>
    <row r="151" spans="1:19" x14ac:dyDescent="0.35">
      <c r="A151" s="1">
        <v>48914</v>
      </c>
      <c r="B151" s="5">
        <f t="shared" si="3"/>
        <v>2.4659999999999999E-3</v>
      </c>
      <c r="C151" s="6">
        <v>5.3</v>
      </c>
      <c r="D151" s="189" t="s">
        <v>26</v>
      </c>
      <c r="E151" s="5">
        <v>2.4659999999999999E-3</v>
      </c>
      <c r="F151" s="248">
        <v>2.4662697723036864E-3</v>
      </c>
      <c r="H151" s="184"/>
      <c r="I151" s="184"/>
      <c r="J151" s="184"/>
      <c r="K151" s="1"/>
      <c r="L151" s="5"/>
      <c r="M151" s="6"/>
      <c r="N151" s="249"/>
      <c r="O151" s="16"/>
      <c r="Q151" s="245"/>
      <c r="R151" s="161"/>
      <c r="S151" s="246"/>
    </row>
    <row r="152" spans="1:19" x14ac:dyDescent="0.35">
      <c r="A152" s="1">
        <v>48945</v>
      </c>
      <c r="B152" s="5">
        <f t="shared" si="3"/>
        <v>2.4659999999999999E-3</v>
      </c>
      <c r="C152" s="6">
        <v>5.3</v>
      </c>
      <c r="D152" s="189" t="s">
        <v>26</v>
      </c>
      <c r="E152" s="5">
        <v>2.4659999999999999E-3</v>
      </c>
      <c r="F152" s="248">
        <v>2.4662697723036864E-3</v>
      </c>
      <c r="H152" s="184"/>
      <c r="I152" s="184"/>
      <c r="J152" s="184"/>
      <c r="K152" s="1"/>
      <c r="L152" s="5"/>
      <c r="M152" s="6"/>
      <c r="N152" s="249"/>
      <c r="O152" s="16"/>
      <c r="Q152" s="245"/>
      <c r="R152" s="161"/>
      <c r="S152" s="246"/>
    </row>
    <row r="153" spans="1:19" x14ac:dyDescent="0.35">
      <c r="A153" s="1">
        <v>48976</v>
      </c>
      <c r="B153" s="5">
        <f t="shared" si="3"/>
        <v>2.4659999999999999E-3</v>
      </c>
      <c r="C153" s="6">
        <v>5.3</v>
      </c>
      <c r="D153" s="189" t="s">
        <v>26</v>
      </c>
      <c r="E153" s="5">
        <v>2.4659999999999999E-3</v>
      </c>
      <c r="F153" s="248">
        <v>2.4662697723036864E-3</v>
      </c>
      <c r="H153" s="184"/>
      <c r="I153" s="184"/>
      <c r="J153" s="184"/>
      <c r="K153" s="1"/>
      <c r="L153" s="5"/>
      <c r="M153" s="6"/>
      <c r="N153" s="249"/>
      <c r="O153" s="16"/>
      <c r="Q153" s="245"/>
      <c r="R153" s="161"/>
      <c r="S153" s="246"/>
    </row>
    <row r="154" spans="1:19" x14ac:dyDescent="0.35">
      <c r="A154" s="1">
        <v>49004</v>
      </c>
      <c r="B154" s="5">
        <f t="shared" si="3"/>
        <v>2.4659999999999999E-3</v>
      </c>
      <c r="C154" s="6">
        <v>5.3</v>
      </c>
      <c r="D154" s="189" t="s">
        <v>26</v>
      </c>
      <c r="E154" s="5">
        <v>2.4659999999999999E-3</v>
      </c>
      <c r="F154" s="248">
        <v>2.4662697723036864E-3</v>
      </c>
      <c r="H154" s="184"/>
      <c r="I154" s="184"/>
      <c r="J154" s="184"/>
      <c r="K154" s="1"/>
      <c r="L154" s="5"/>
      <c r="M154" s="6"/>
      <c r="N154" s="249"/>
      <c r="O154" s="16"/>
      <c r="Q154" s="245"/>
      <c r="R154" s="161"/>
      <c r="S154" s="246"/>
    </row>
    <row r="155" spans="1:19" x14ac:dyDescent="0.35">
      <c r="A155" s="1">
        <v>49035</v>
      </c>
      <c r="B155" s="5">
        <f t="shared" si="3"/>
        <v>2.4659999999999999E-3</v>
      </c>
      <c r="C155" s="6">
        <v>5.3</v>
      </c>
      <c r="D155" s="189" t="s">
        <v>26</v>
      </c>
      <c r="E155" s="5">
        <v>2.4659999999999999E-3</v>
      </c>
      <c r="F155" s="248">
        <v>2.4662697723036864E-3</v>
      </c>
      <c r="H155" s="184"/>
      <c r="I155" s="184"/>
      <c r="J155" s="184"/>
      <c r="K155" s="1"/>
      <c r="L155" s="5"/>
      <c r="M155" s="6"/>
      <c r="N155" s="249"/>
      <c r="O155" s="16"/>
      <c r="Q155" s="245"/>
      <c r="R155" s="161"/>
      <c r="S155" s="246"/>
    </row>
    <row r="156" spans="1:19" x14ac:dyDescent="0.35">
      <c r="A156" s="1">
        <v>49065</v>
      </c>
      <c r="B156" s="5">
        <f t="shared" si="3"/>
        <v>2.4659999999999999E-3</v>
      </c>
      <c r="C156" s="6">
        <v>5.3</v>
      </c>
      <c r="D156" s="189" t="s">
        <v>26</v>
      </c>
      <c r="E156" s="5">
        <v>2.4659999999999999E-3</v>
      </c>
      <c r="F156" s="248">
        <v>2.4662697723036864E-3</v>
      </c>
      <c r="H156" s="184"/>
      <c r="I156" s="184"/>
      <c r="J156" s="184"/>
      <c r="K156" s="1"/>
      <c r="L156" s="5"/>
      <c r="M156" s="6"/>
      <c r="N156" s="249"/>
      <c r="O156" s="16"/>
      <c r="Q156" s="245"/>
      <c r="R156" s="161"/>
      <c r="S156" s="246"/>
    </row>
    <row r="157" spans="1:19" x14ac:dyDescent="0.35">
      <c r="A157" s="1">
        <v>49096</v>
      </c>
      <c r="B157" s="5">
        <f t="shared" si="3"/>
        <v>2.4659999999999999E-3</v>
      </c>
      <c r="C157" s="6">
        <v>5.3</v>
      </c>
      <c r="D157" s="189" t="s">
        <v>26</v>
      </c>
      <c r="E157" s="5">
        <v>2.4659999999999999E-3</v>
      </c>
      <c r="F157" s="248">
        <v>2.4662697723036864E-3</v>
      </c>
      <c r="H157" s="184"/>
      <c r="I157" s="184"/>
      <c r="J157" s="184"/>
      <c r="K157" s="1"/>
      <c r="L157" s="5"/>
      <c r="M157" s="6"/>
      <c r="N157" s="249"/>
      <c r="O157" s="16"/>
      <c r="Q157" s="245"/>
      <c r="R157" s="161"/>
      <c r="S157" s="246"/>
    </row>
    <row r="158" spans="1:19" x14ac:dyDescent="0.35">
      <c r="A158" s="1">
        <v>49126</v>
      </c>
      <c r="B158" s="5">
        <f t="shared" si="3"/>
        <v>2.4659999999999999E-3</v>
      </c>
      <c r="C158" s="6">
        <v>5.3</v>
      </c>
      <c r="D158" s="189" t="s">
        <v>26</v>
      </c>
      <c r="E158" s="5">
        <v>2.4659999999999999E-3</v>
      </c>
      <c r="F158" s="248">
        <v>2.4662697723036864E-3</v>
      </c>
      <c r="H158" s="184"/>
      <c r="I158" s="184"/>
      <c r="J158" s="184"/>
      <c r="K158" s="1"/>
      <c r="L158" s="5"/>
      <c r="M158" s="6"/>
      <c r="N158" s="249"/>
      <c r="O158" s="16"/>
      <c r="Q158" s="245"/>
      <c r="R158" s="161"/>
      <c r="S158" s="246"/>
    </row>
    <row r="159" spans="1:19" x14ac:dyDescent="0.35">
      <c r="A159" s="1">
        <v>49157</v>
      </c>
      <c r="B159" s="5">
        <f t="shared" si="3"/>
        <v>2.4659999999999999E-3</v>
      </c>
      <c r="C159" s="6">
        <v>5.3</v>
      </c>
      <c r="D159" s="189" t="s">
        <v>26</v>
      </c>
      <c r="E159" s="5">
        <v>2.4659999999999999E-3</v>
      </c>
      <c r="F159" s="248">
        <v>2.4662697723036864E-3</v>
      </c>
      <c r="H159" s="184"/>
      <c r="I159" s="184"/>
      <c r="J159" s="184"/>
      <c r="K159" s="1"/>
      <c r="L159" s="5"/>
      <c r="M159" s="6"/>
      <c r="N159" s="249"/>
      <c r="O159" s="16"/>
      <c r="Q159" s="245"/>
      <c r="R159" s="161"/>
      <c r="S159" s="246"/>
    </row>
    <row r="160" spans="1:19" x14ac:dyDescent="0.35">
      <c r="A160" s="1">
        <v>49188</v>
      </c>
      <c r="B160" s="5">
        <f t="shared" si="3"/>
        <v>2.4659999999999999E-3</v>
      </c>
      <c r="C160" s="6">
        <v>5.3</v>
      </c>
      <c r="D160" s="189" t="s">
        <v>26</v>
      </c>
      <c r="E160" s="5">
        <v>2.4659999999999999E-3</v>
      </c>
      <c r="F160" s="248">
        <v>2.4662697723036864E-3</v>
      </c>
      <c r="H160" s="184"/>
      <c r="I160" s="184"/>
      <c r="J160" s="184"/>
      <c r="K160" s="1"/>
      <c r="L160" s="5"/>
      <c r="M160" s="6"/>
      <c r="N160" s="249"/>
      <c r="O160" s="16"/>
      <c r="Q160" s="245"/>
      <c r="R160" s="161"/>
      <c r="S160" s="246"/>
    </row>
    <row r="161" spans="1:19" x14ac:dyDescent="0.35">
      <c r="A161" s="1">
        <v>49218</v>
      </c>
      <c r="B161" s="5">
        <f t="shared" si="3"/>
        <v>2.4659999999999999E-3</v>
      </c>
      <c r="C161" s="6">
        <v>5.3</v>
      </c>
      <c r="D161" s="189" t="s">
        <v>26</v>
      </c>
      <c r="E161" s="5">
        <v>2.4659999999999999E-3</v>
      </c>
      <c r="F161" s="248">
        <v>2.4662697723036864E-3</v>
      </c>
      <c r="H161" s="184"/>
      <c r="I161" s="184"/>
      <c r="J161" s="184"/>
      <c r="K161" s="1"/>
      <c r="L161" s="5"/>
      <c r="M161" s="6"/>
      <c r="N161" s="249"/>
      <c r="O161" s="16"/>
      <c r="Q161" s="245"/>
      <c r="R161" s="161"/>
      <c r="S161" s="246"/>
    </row>
    <row r="162" spans="1:19" x14ac:dyDescent="0.35">
      <c r="A162" s="1">
        <v>49249</v>
      </c>
      <c r="B162" s="5">
        <f t="shared" si="3"/>
        <v>2.4659999999999999E-3</v>
      </c>
      <c r="C162" s="6">
        <v>5.3</v>
      </c>
      <c r="D162" s="189" t="s">
        <v>26</v>
      </c>
      <c r="E162" s="5">
        <v>2.4659999999999999E-3</v>
      </c>
      <c r="F162" s="248">
        <v>2.4662697723036864E-3</v>
      </c>
      <c r="H162" s="184"/>
      <c r="I162" s="184"/>
      <c r="J162" s="184"/>
      <c r="K162" s="1"/>
      <c r="L162" s="5"/>
      <c r="M162" s="6"/>
      <c r="N162" s="249"/>
      <c r="O162" s="16"/>
      <c r="Q162" s="245"/>
      <c r="R162" s="161"/>
      <c r="S162" s="246"/>
    </row>
    <row r="163" spans="1:19" x14ac:dyDescent="0.35">
      <c r="A163" s="1">
        <v>49279</v>
      </c>
      <c r="B163" s="5">
        <f t="shared" si="3"/>
        <v>2.4659999999999999E-3</v>
      </c>
      <c r="C163" s="6">
        <v>5.3</v>
      </c>
      <c r="D163" s="189" t="s">
        <v>26</v>
      </c>
      <c r="E163" s="5">
        <v>2.4659999999999999E-3</v>
      </c>
      <c r="F163" s="248">
        <v>2.4662697723036864E-3</v>
      </c>
      <c r="H163" s="184"/>
      <c r="I163" s="184"/>
      <c r="J163" s="184"/>
      <c r="K163" s="1"/>
      <c r="L163" s="5"/>
      <c r="M163" s="6"/>
      <c r="N163" s="249"/>
      <c r="O163" s="16"/>
      <c r="Q163" s="245"/>
      <c r="R163" s="161"/>
      <c r="S163" s="246"/>
    </row>
    <row r="164" spans="1:19" x14ac:dyDescent="0.35">
      <c r="A164" s="1">
        <v>49310</v>
      </c>
      <c r="B164" s="5">
        <f t="shared" si="3"/>
        <v>2.4659999999999999E-3</v>
      </c>
      <c r="C164" s="6">
        <v>5.3</v>
      </c>
      <c r="D164" s="189" t="s">
        <v>26</v>
      </c>
      <c r="E164" s="5">
        <v>2.4659999999999999E-3</v>
      </c>
      <c r="F164" s="248">
        <v>2.4662697723036864E-3</v>
      </c>
      <c r="H164" s="184"/>
      <c r="I164" s="184"/>
      <c r="J164" s="184"/>
      <c r="K164" s="1"/>
      <c r="L164" s="5"/>
      <c r="M164" s="6"/>
      <c r="N164" s="249"/>
      <c r="O164" s="16"/>
      <c r="Q164" s="245"/>
      <c r="R164" s="161"/>
      <c r="S164" s="246"/>
    </row>
    <row r="165" spans="1:19" x14ac:dyDescent="0.35">
      <c r="A165" s="1">
        <v>49341</v>
      </c>
      <c r="B165" s="5">
        <f t="shared" si="3"/>
        <v>2.4659999999999999E-3</v>
      </c>
      <c r="C165" s="6">
        <v>5.3</v>
      </c>
      <c r="D165" s="189" t="s">
        <v>26</v>
      </c>
      <c r="E165" s="5">
        <v>2.4659999999999999E-3</v>
      </c>
      <c r="F165" s="248">
        <v>2.4662697723036864E-3</v>
      </c>
      <c r="H165" s="184"/>
      <c r="I165" s="184"/>
      <c r="J165" s="184"/>
      <c r="K165" s="1"/>
      <c r="L165" s="5"/>
      <c r="M165" s="6"/>
      <c r="N165" s="249"/>
      <c r="O165" s="16"/>
      <c r="Q165" s="245"/>
      <c r="R165" s="161"/>
      <c r="S165" s="246"/>
    </row>
    <row r="166" spans="1:19" x14ac:dyDescent="0.35">
      <c r="A166" s="1">
        <v>49369</v>
      </c>
      <c r="B166" s="5">
        <f t="shared" si="3"/>
        <v>2.4659999999999999E-3</v>
      </c>
      <c r="C166" s="6">
        <v>5.3</v>
      </c>
      <c r="D166" s="189" t="s">
        <v>26</v>
      </c>
      <c r="E166" s="5">
        <v>2.4659999999999999E-3</v>
      </c>
      <c r="F166" s="248">
        <v>2.4662697723036864E-3</v>
      </c>
      <c r="H166" s="184"/>
      <c r="I166" s="184"/>
      <c r="J166" s="184"/>
      <c r="K166" s="1"/>
      <c r="L166" s="5"/>
      <c r="M166" s="6"/>
      <c r="N166" s="249"/>
      <c r="O166" s="16"/>
      <c r="Q166" s="245"/>
      <c r="R166" s="161"/>
      <c r="S166" s="246"/>
    </row>
    <row r="167" spans="1:19" x14ac:dyDescent="0.35">
      <c r="A167" s="1">
        <v>49400</v>
      </c>
      <c r="B167" s="5">
        <f t="shared" si="3"/>
        <v>2.4659999999999999E-3</v>
      </c>
      <c r="C167" s="6">
        <v>5.3</v>
      </c>
      <c r="D167" s="189" t="s">
        <v>26</v>
      </c>
      <c r="E167" s="5">
        <v>2.4659999999999999E-3</v>
      </c>
      <c r="F167" s="248">
        <v>2.4662697723036864E-3</v>
      </c>
      <c r="H167" s="184"/>
      <c r="I167" s="184"/>
      <c r="J167" s="184"/>
      <c r="K167" s="1"/>
      <c r="L167" s="5"/>
      <c r="M167" s="6"/>
      <c r="N167" s="249"/>
      <c r="O167" s="16"/>
      <c r="Q167" s="245"/>
      <c r="R167" s="161"/>
      <c r="S167" s="246"/>
    </row>
    <row r="168" spans="1:19" x14ac:dyDescent="0.35">
      <c r="A168" s="1">
        <v>49430</v>
      </c>
      <c r="B168" s="5">
        <f t="shared" si="3"/>
        <v>2.4659999999999999E-3</v>
      </c>
      <c r="C168" s="6">
        <v>5.3</v>
      </c>
      <c r="D168" s="189" t="s">
        <v>26</v>
      </c>
      <c r="E168" s="5">
        <v>2.4659999999999999E-3</v>
      </c>
      <c r="F168" s="248">
        <v>2.4662697723036864E-3</v>
      </c>
      <c r="H168" s="184"/>
      <c r="I168" s="184"/>
      <c r="J168" s="184"/>
      <c r="K168" s="1"/>
      <c r="L168" s="5"/>
      <c r="M168" s="6"/>
      <c r="N168" s="249"/>
      <c r="O168" s="16"/>
      <c r="Q168" s="245"/>
      <c r="R168" s="161"/>
      <c r="S168" s="246"/>
    </row>
    <row r="169" spans="1:19" x14ac:dyDescent="0.35">
      <c r="A169" s="1">
        <v>49461</v>
      </c>
      <c r="B169" s="5">
        <f t="shared" si="3"/>
        <v>2.4659999999999999E-3</v>
      </c>
      <c r="C169" s="6">
        <v>5.3</v>
      </c>
      <c r="D169" s="189" t="s">
        <v>26</v>
      </c>
      <c r="E169" s="5">
        <v>2.4659999999999999E-3</v>
      </c>
      <c r="F169" s="248">
        <v>2.4662697723036864E-3</v>
      </c>
      <c r="H169" s="184"/>
      <c r="I169" s="184"/>
      <c r="J169" s="184"/>
      <c r="K169" s="1"/>
      <c r="L169" s="5"/>
      <c r="M169" s="6"/>
      <c r="N169" s="249"/>
      <c r="O169" s="16"/>
      <c r="Q169" s="245"/>
      <c r="R169" s="161"/>
      <c r="S169" s="246"/>
    </row>
    <row r="170" spans="1:19" x14ac:dyDescent="0.35">
      <c r="A170" s="1">
        <v>49491</v>
      </c>
      <c r="B170" s="5">
        <f t="shared" si="3"/>
        <v>2.4659999999999999E-3</v>
      </c>
      <c r="C170" s="6">
        <v>5.3</v>
      </c>
      <c r="D170" s="189" t="s">
        <v>26</v>
      </c>
      <c r="E170" s="5">
        <v>2.4659999999999999E-3</v>
      </c>
      <c r="F170" s="248">
        <v>2.4662697723036864E-3</v>
      </c>
      <c r="H170" s="184"/>
      <c r="I170" s="184"/>
      <c r="J170" s="184"/>
      <c r="K170" s="1"/>
      <c r="L170" s="5"/>
      <c r="M170" s="6"/>
      <c r="N170" s="249"/>
      <c r="O170" s="16"/>
      <c r="Q170" s="245"/>
      <c r="R170" s="161"/>
      <c r="S170" s="246"/>
    </row>
    <row r="171" spans="1:19" x14ac:dyDescent="0.35">
      <c r="A171" s="1">
        <v>49522</v>
      </c>
      <c r="B171" s="5">
        <f t="shared" si="3"/>
        <v>2.4659999999999999E-3</v>
      </c>
      <c r="C171" s="6">
        <v>5.3</v>
      </c>
      <c r="D171" s="189" t="s">
        <v>26</v>
      </c>
      <c r="E171" s="5">
        <v>2.4659999999999999E-3</v>
      </c>
      <c r="F171" s="248">
        <v>2.4662697723036864E-3</v>
      </c>
      <c r="H171" s="184"/>
      <c r="I171" s="184"/>
      <c r="J171" s="184"/>
      <c r="K171" s="1"/>
      <c r="L171" s="5"/>
      <c r="M171" s="6"/>
      <c r="N171" s="249"/>
      <c r="O171" s="16"/>
      <c r="Q171" s="245"/>
      <c r="R171" s="161"/>
      <c r="S171" s="246"/>
    </row>
    <row r="172" spans="1:19" x14ac:dyDescent="0.35">
      <c r="A172" s="1">
        <v>49553</v>
      </c>
      <c r="B172" s="5">
        <f t="shared" si="3"/>
        <v>2.4659999999999999E-3</v>
      </c>
      <c r="C172" s="6">
        <v>5.3</v>
      </c>
      <c r="D172" s="189" t="s">
        <v>26</v>
      </c>
      <c r="E172" s="5">
        <v>2.4659999999999999E-3</v>
      </c>
      <c r="F172" s="248">
        <v>2.4662697723036864E-3</v>
      </c>
      <c r="H172" s="184"/>
      <c r="I172" s="184"/>
      <c r="J172" s="184"/>
      <c r="K172" s="1"/>
      <c r="L172" s="5"/>
      <c r="M172" s="6"/>
      <c r="N172" s="249"/>
      <c r="O172" s="16"/>
      <c r="Q172" s="245"/>
      <c r="R172" s="161"/>
      <c r="S172" s="246"/>
    </row>
    <row r="173" spans="1:19" x14ac:dyDescent="0.35">
      <c r="A173" s="1">
        <v>49583</v>
      </c>
      <c r="B173" s="5">
        <f t="shared" si="3"/>
        <v>2.4659999999999999E-3</v>
      </c>
      <c r="C173" s="6">
        <v>5.3</v>
      </c>
      <c r="D173" s="189" t="s">
        <v>26</v>
      </c>
      <c r="E173" s="5">
        <v>2.4659999999999999E-3</v>
      </c>
      <c r="F173" s="248">
        <v>2.4662697723036864E-3</v>
      </c>
      <c r="H173" s="184"/>
      <c r="I173" s="184"/>
      <c r="J173" s="184"/>
      <c r="K173" s="1"/>
      <c r="L173" s="5"/>
      <c r="M173" s="6"/>
      <c r="N173" s="249"/>
      <c r="O173" s="16"/>
      <c r="Q173" s="245"/>
      <c r="R173" s="161"/>
      <c r="S173" s="246"/>
    </row>
    <row r="174" spans="1:19" x14ac:dyDescent="0.35">
      <c r="A174" s="1">
        <v>49614</v>
      </c>
      <c r="B174" s="5">
        <f t="shared" si="3"/>
        <v>2.4659999999999999E-3</v>
      </c>
      <c r="C174" s="6">
        <v>5.3</v>
      </c>
      <c r="D174" s="189" t="s">
        <v>26</v>
      </c>
      <c r="E174" s="5">
        <v>2.4659999999999999E-3</v>
      </c>
      <c r="F174" s="248">
        <v>2.4662697723036864E-3</v>
      </c>
      <c r="H174" s="184"/>
      <c r="I174" s="184"/>
      <c r="J174" s="184"/>
      <c r="K174" s="1"/>
      <c r="L174" s="5"/>
      <c r="M174" s="6"/>
      <c r="N174" s="249"/>
      <c r="O174" s="16"/>
      <c r="Q174" s="245"/>
      <c r="R174" s="161"/>
      <c r="S174" s="246"/>
    </row>
    <row r="175" spans="1:19" x14ac:dyDescent="0.35">
      <c r="A175" s="1">
        <v>49644</v>
      </c>
      <c r="B175" s="5">
        <f t="shared" si="3"/>
        <v>2.4659999999999999E-3</v>
      </c>
      <c r="C175" s="6">
        <v>5.3</v>
      </c>
      <c r="D175" s="189" t="s">
        <v>26</v>
      </c>
      <c r="E175" s="5">
        <v>2.4659999999999999E-3</v>
      </c>
      <c r="F175" s="248">
        <v>2.4662697723036864E-3</v>
      </c>
      <c r="H175" s="184"/>
      <c r="I175" s="184"/>
      <c r="J175" s="184"/>
      <c r="K175" s="1"/>
      <c r="L175" s="5"/>
      <c r="M175" s="6"/>
      <c r="N175" s="249"/>
      <c r="O175" s="16"/>
      <c r="Q175" s="245"/>
      <c r="R175" s="161"/>
      <c r="S175" s="246"/>
    </row>
    <row r="176" spans="1:19" x14ac:dyDescent="0.35">
      <c r="A176" s="1">
        <v>49675</v>
      </c>
      <c r="B176" s="5">
        <f t="shared" si="3"/>
        <v>2.4659999999999999E-3</v>
      </c>
      <c r="C176" s="6">
        <v>5.3</v>
      </c>
      <c r="D176" s="189" t="s">
        <v>26</v>
      </c>
      <c r="E176" s="5">
        <v>2.4659999999999999E-3</v>
      </c>
      <c r="F176" s="248">
        <v>2.4662697723036864E-3</v>
      </c>
      <c r="H176" s="184"/>
      <c r="I176" s="184"/>
      <c r="J176" s="184"/>
      <c r="K176" s="1"/>
      <c r="L176" s="5"/>
      <c r="M176" s="6"/>
      <c r="N176" s="249"/>
      <c r="O176" s="16"/>
      <c r="Q176" s="245"/>
      <c r="R176" s="161"/>
      <c r="S176" s="246"/>
    </row>
    <row r="177" spans="1:19" x14ac:dyDescent="0.35">
      <c r="A177" s="1">
        <v>49706</v>
      </c>
      <c r="B177" s="5">
        <f t="shared" si="3"/>
        <v>2.4659999999999999E-3</v>
      </c>
      <c r="C177" s="6">
        <v>5.3</v>
      </c>
      <c r="D177" s="189" t="s">
        <v>26</v>
      </c>
      <c r="E177" s="5">
        <v>2.4659999999999999E-3</v>
      </c>
      <c r="F177" s="248">
        <v>2.4662697723036864E-3</v>
      </c>
      <c r="H177" s="184"/>
      <c r="I177" s="184"/>
      <c r="J177" s="184"/>
      <c r="K177" s="1"/>
      <c r="L177" s="5"/>
      <c r="M177" s="6"/>
      <c r="N177" s="249"/>
      <c r="O177" s="16"/>
      <c r="Q177" s="245"/>
      <c r="R177" s="161"/>
      <c r="S177" s="246"/>
    </row>
    <row r="178" spans="1:19" x14ac:dyDescent="0.35">
      <c r="A178" s="1">
        <v>49735</v>
      </c>
      <c r="B178" s="5">
        <f t="shared" si="3"/>
        <v>2.4659999999999999E-3</v>
      </c>
      <c r="C178" s="6">
        <v>5.3</v>
      </c>
      <c r="D178" s="189" t="s">
        <v>26</v>
      </c>
      <c r="E178" s="5">
        <v>2.4659999999999999E-3</v>
      </c>
      <c r="F178" s="248">
        <v>2.4662697723036864E-3</v>
      </c>
      <c r="H178" s="184"/>
      <c r="I178" s="184"/>
      <c r="J178" s="184"/>
      <c r="K178" s="1"/>
      <c r="L178" s="5"/>
      <c r="M178" s="6"/>
      <c r="N178" s="249"/>
      <c r="O178" s="16"/>
      <c r="Q178" s="245"/>
      <c r="R178" s="161"/>
      <c r="S178" s="246"/>
    </row>
    <row r="179" spans="1:19" x14ac:dyDescent="0.35">
      <c r="A179" s="1">
        <v>49766</v>
      </c>
      <c r="B179" s="5">
        <f t="shared" si="3"/>
        <v>2.4659999999999999E-3</v>
      </c>
      <c r="C179" s="6">
        <v>5.3</v>
      </c>
      <c r="D179" s="189" t="s">
        <v>26</v>
      </c>
      <c r="E179" s="5">
        <v>2.4659999999999999E-3</v>
      </c>
      <c r="F179" s="248">
        <v>2.4662697723036864E-3</v>
      </c>
      <c r="H179" s="184"/>
      <c r="I179" s="184"/>
      <c r="J179" s="184"/>
      <c r="K179" s="1"/>
      <c r="L179" s="5"/>
      <c r="M179" s="6"/>
      <c r="N179" s="249"/>
      <c r="O179" s="16"/>
      <c r="Q179" s="245"/>
      <c r="R179" s="161"/>
      <c r="S179" s="246"/>
    </row>
    <row r="180" spans="1:19" x14ac:dyDescent="0.35">
      <c r="A180" s="1">
        <v>49796</v>
      </c>
      <c r="B180" s="5">
        <f t="shared" si="3"/>
        <v>2.4659999999999999E-3</v>
      </c>
      <c r="C180" s="6">
        <v>5.3</v>
      </c>
      <c r="D180" s="189" t="s">
        <v>26</v>
      </c>
      <c r="E180" s="5">
        <v>2.4659999999999999E-3</v>
      </c>
      <c r="F180" s="248">
        <v>2.4662697723036864E-3</v>
      </c>
      <c r="H180" s="184"/>
      <c r="I180" s="184"/>
      <c r="J180" s="184"/>
      <c r="K180" s="1"/>
      <c r="L180" s="5"/>
      <c r="M180" s="6"/>
      <c r="N180" s="249"/>
      <c r="O180" s="16"/>
      <c r="Q180" s="245"/>
      <c r="R180" s="161"/>
      <c r="S180" s="246"/>
    </row>
    <row r="181" spans="1:19" x14ac:dyDescent="0.35">
      <c r="A181" s="1">
        <v>49827</v>
      </c>
      <c r="B181" s="5">
        <f t="shared" si="3"/>
        <v>2.4659999999999999E-3</v>
      </c>
      <c r="C181" s="6">
        <v>5.3</v>
      </c>
      <c r="D181" s="189" t="s">
        <v>26</v>
      </c>
      <c r="E181" s="5">
        <v>2.4659999999999999E-3</v>
      </c>
      <c r="F181" s="248">
        <v>2.4662697723036864E-3</v>
      </c>
      <c r="H181" s="184"/>
      <c r="I181" s="184"/>
      <c r="J181" s="184"/>
      <c r="K181" s="1"/>
      <c r="L181" s="5"/>
      <c r="M181" s="6"/>
      <c r="N181" s="249"/>
      <c r="O181" s="16"/>
      <c r="Q181" s="245"/>
      <c r="R181" s="161"/>
      <c r="S181" s="246"/>
    </row>
    <row r="182" spans="1:19" x14ac:dyDescent="0.35">
      <c r="A182" s="1">
        <v>49857</v>
      </c>
      <c r="B182" s="5">
        <f t="shared" si="3"/>
        <v>2.4659999999999999E-3</v>
      </c>
      <c r="C182" s="6">
        <v>5.3</v>
      </c>
      <c r="D182" s="189" t="s">
        <v>26</v>
      </c>
      <c r="E182" s="5">
        <v>2.4659999999999999E-3</v>
      </c>
      <c r="F182" s="248">
        <v>2.4662697723036864E-3</v>
      </c>
      <c r="H182" s="184"/>
      <c r="I182" s="184"/>
      <c r="J182" s="184"/>
      <c r="K182" s="1"/>
      <c r="L182" s="5"/>
      <c r="M182" s="6"/>
      <c r="N182" s="249"/>
      <c r="O182" s="16"/>
      <c r="Q182" s="245"/>
      <c r="R182" s="161"/>
      <c r="S182" s="246"/>
    </row>
    <row r="183" spans="1:19" x14ac:dyDescent="0.35">
      <c r="A183" s="1">
        <v>49888</v>
      </c>
      <c r="B183" s="5">
        <f t="shared" si="3"/>
        <v>2.4659999999999999E-3</v>
      </c>
      <c r="C183" s="6">
        <v>5.3</v>
      </c>
      <c r="D183" s="189" t="s">
        <v>26</v>
      </c>
      <c r="E183" s="5">
        <v>2.4659999999999999E-3</v>
      </c>
      <c r="F183" s="248">
        <v>2.4662697723036864E-3</v>
      </c>
      <c r="H183" s="184"/>
      <c r="I183" s="184"/>
      <c r="J183" s="184"/>
      <c r="K183" s="1"/>
      <c r="L183" s="5"/>
      <c r="M183" s="6"/>
      <c r="N183" s="249"/>
      <c r="O183" s="16"/>
      <c r="Q183" s="245"/>
      <c r="R183" s="161"/>
      <c r="S183" s="246"/>
    </row>
    <row r="184" spans="1:19" x14ac:dyDescent="0.35">
      <c r="A184" s="1">
        <v>49919</v>
      </c>
      <c r="B184" s="5">
        <f t="shared" si="3"/>
        <v>2.4659999999999999E-3</v>
      </c>
      <c r="C184" s="6">
        <v>5.3</v>
      </c>
      <c r="D184" s="189" t="s">
        <v>26</v>
      </c>
      <c r="E184" s="5">
        <v>2.4659999999999999E-3</v>
      </c>
      <c r="F184" s="248">
        <v>2.4662697723036864E-3</v>
      </c>
      <c r="H184" s="184"/>
      <c r="I184" s="184"/>
      <c r="J184" s="184"/>
      <c r="K184" s="1"/>
      <c r="L184" s="5"/>
      <c r="M184" s="6"/>
      <c r="N184" s="249"/>
      <c r="O184" s="16"/>
      <c r="Q184" s="245"/>
      <c r="R184" s="161"/>
      <c r="S184" s="246"/>
    </row>
    <row r="185" spans="1:19" x14ac:dyDescent="0.35">
      <c r="A185" s="1">
        <v>49949</v>
      </c>
      <c r="B185" s="5">
        <f t="shared" si="3"/>
        <v>2.4659999999999999E-3</v>
      </c>
      <c r="C185" s="6">
        <v>5.3</v>
      </c>
      <c r="D185" s="189" t="s">
        <v>26</v>
      </c>
      <c r="E185" s="5">
        <v>2.4659999999999999E-3</v>
      </c>
      <c r="F185" s="248">
        <v>2.4662697723036864E-3</v>
      </c>
      <c r="H185" s="184"/>
      <c r="I185" s="184"/>
      <c r="J185" s="184"/>
      <c r="K185" s="1"/>
      <c r="L185" s="5"/>
      <c r="M185" s="6"/>
      <c r="N185" s="249"/>
      <c r="O185" s="16"/>
      <c r="Q185" s="245"/>
      <c r="R185" s="161"/>
      <c r="S185" s="246"/>
    </row>
    <row r="186" spans="1:19" x14ac:dyDescent="0.35">
      <c r="A186" s="1">
        <v>49980</v>
      </c>
      <c r="B186" s="5">
        <f t="shared" si="3"/>
        <v>2.4659999999999999E-3</v>
      </c>
      <c r="C186" s="6">
        <v>5.3</v>
      </c>
      <c r="D186" s="189" t="s">
        <v>26</v>
      </c>
      <c r="E186" s="5">
        <v>2.4659999999999999E-3</v>
      </c>
      <c r="F186" s="248">
        <v>2.4662697723036864E-3</v>
      </c>
      <c r="H186" s="184"/>
      <c r="I186" s="184"/>
      <c r="J186" s="184"/>
      <c r="K186" s="1"/>
      <c r="L186" s="5"/>
      <c r="M186" s="6"/>
      <c r="N186" s="249"/>
      <c r="O186" s="16"/>
      <c r="Q186" s="245"/>
      <c r="R186" s="161"/>
      <c r="S186" s="246"/>
    </row>
    <row r="187" spans="1:19" x14ac:dyDescent="0.35">
      <c r="A187" s="1">
        <v>50010</v>
      </c>
      <c r="B187" s="5">
        <f t="shared" si="3"/>
        <v>2.4659999999999999E-3</v>
      </c>
      <c r="C187" s="6">
        <v>5.3</v>
      </c>
      <c r="D187" s="189" t="s">
        <v>26</v>
      </c>
      <c r="E187" s="5">
        <v>2.4659999999999999E-3</v>
      </c>
      <c r="F187" s="248">
        <v>2.4662697723036864E-3</v>
      </c>
      <c r="H187" s="184"/>
      <c r="I187" s="184"/>
      <c r="J187" s="184"/>
      <c r="K187" s="1"/>
      <c r="L187" s="5"/>
      <c r="M187" s="6"/>
      <c r="N187" s="249"/>
      <c r="O187" s="16"/>
      <c r="Q187" s="245"/>
      <c r="R187" s="161"/>
      <c r="S187" s="246"/>
    </row>
    <row r="188" spans="1:19" x14ac:dyDescent="0.35">
      <c r="A188" s="1">
        <v>50041</v>
      </c>
      <c r="B188" s="5">
        <f t="shared" si="3"/>
        <v>2.4659999999999999E-3</v>
      </c>
      <c r="C188" s="6">
        <v>5.3</v>
      </c>
      <c r="D188" s="189" t="s">
        <v>26</v>
      </c>
      <c r="E188" s="5">
        <v>2.4659999999999999E-3</v>
      </c>
      <c r="F188" s="248">
        <v>2.4662697723036864E-3</v>
      </c>
      <c r="H188" s="184"/>
      <c r="I188" s="184"/>
      <c r="J188" s="184"/>
      <c r="K188" s="1"/>
      <c r="L188" s="5"/>
      <c r="M188" s="6"/>
      <c r="N188" s="249"/>
      <c r="O188" s="16"/>
      <c r="Q188" s="245"/>
      <c r="R188" s="161"/>
      <c r="S188" s="246"/>
    </row>
    <row r="189" spans="1:19" x14ac:dyDescent="0.35">
      <c r="A189" s="1">
        <v>50072</v>
      </c>
      <c r="B189" s="5">
        <f t="shared" si="3"/>
        <v>2.4659999999999999E-3</v>
      </c>
      <c r="C189" s="6">
        <v>5.3</v>
      </c>
      <c r="D189" s="189" t="s">
        <v>26</v>
      </c>
      <c r="E189" s="5">
        <v>2.4659999999999999E-3</v>
      </c>
      <c r="F189" s="248">
        <v>2.4662697723036864E-3</v>
      </c>
      <c r="H189" s="184"/>
      <c r="I189" s="184"/>
      <c r="J189" s="184"/>
      <c r="K189" s="1"/>
      <c r="L189" s="5"/>
      <c r="M189" s="6"/>
      <c r="N189" s="249"/>
      <c r="O189" s="16"/>
      <c r="Q189" s="245"/>
      <c r="R189" s="161"/>
      <c r="S189" s="246"/>
    </row>
    <row r="190" spans="1:19" x14ac:dyDescent="0.35">
      <c r="A190" s="1">
        <v>50100</v>
      </c>
      <c r="B190" s="5">
        <f t="shared" si="3"/>
        <v>2.4659999999999999E-3</v>
      </c>
      <c r="C190" s="6">
        <v>5.3</v>
      </c>
      <c r="D190" s="189" t="s">
        <v>26</v>
      </c>
      <c r="E190" s="5">
        <v>2.4659999999999999E-3</v>
      </c>
      <c r="F190" s="248">
        <v>2.4662697723036864E-3</v>
      </c>
      <c r="H190" s="184"/>
      <c r="I190" s="184"/>
      <c r="J190" s="184"/>
      <c r="K190" s="1"/>
      <c r="L190" s="5"/>
      <c r="M190" s="6"/>
      <c r="N190" s="249"/>
      <c r="O190" s="16"/>
      <c r="Q190" s="245"/>
      <c r="R190" s="161"/>
      <c r="S190" s="246"/>
    </row>
    <row r="191" spans="1:19" x14ac:dyDescent="0.35">
      <c r="A191" s="1">
        <v>50131</v>
      </c>
      <c r="B191" s="5">
        <f t="shared" si="3"/>
        <v>2.4659999999999999E-3</v>
      </c>
      <c r="C191" s="6">
        <v>5.3</v>
      </c>
      <c r="D191" s="189" t="s">
        <v>26</v>
      </c>
      <c r="E191" s="5">
        <v>2.4659999999999999E-3</v>
      </c>
      <c r="F191" s="248">
        <v>2.4662697723036864E-3</v>
      </c>
      <c r="H191" s="184"/>
      <c r="I191" s="184"/>
      <c r="J191" s="184"/>
      <c r="K191" s="1"/>
      <c r="L191" s="5"/>
      <c r="M191" s="6"/>
      <c r="N191" s="249"/>
      <c r="O191" s="16"/>
      <c r="Q191" s="245"/>
      <c r="R191" s="161"/>
      <c r="S191" s="246"/>
    </row>
    <row r="192" spans="1:19" x14ac:dyDescent="0.35">
      <c r="A192" s="1">
        <v>50161</v>
      </c>
      <c r="B192" s="5">
        <f t="shared" si="3"/>
        <v>2.4659999999999999E-3</v>
      </c>
      <c r="C192" s="6">
        <v>5.3</v>
      </c>
      <c r="D192" s="189" t="s">
        <v>26</v>
      </c>
      <c r="E192" s="5">
        <v>2.4659999999999999E-3</v>
      </c>
      <c r="F192" s="248">
        <v>2.4662697723036864E-3</v>
      </c>
      <c r="H192" s="184"/>
      <c r="I192" s="184"/>
      <c r="J192" s="184"/>
      <c r="K192" s="1"/>
      <c r="L192" s="5"/>
      <c r="M192" s="6"/>
      <c r="N192" s="249"/>
      <c r="O192" s="16"/>
      <c r="Q192" s="245"/>
      <c r="R192" s="161"/>
      <c r="S192" s="246"/>
    </row>
    <row r="193" spans="1:19" x14ac:dyDescent="0.35">
      <c r="A193" s="1">
        <v>50192</v>
      </c>
      <c r="B193" s="5">
        <f t="shared" si="3"/>
        <v>2.4659999999999999E-3</v>
      </c>
      <c r="C193" s="6">
        <v>5.3</v>
      </c>
      <c r="D193" s="189" t="s">
        <v>26</v>
      </c>
      <c r="E193" s="5">
        <v>2.4659999999999999E-3</v>
      </c>
      <c r="F193" s="248">
        <v>2.4662697723036864E-3</v>
      </c>
      <c r="H193" s="184"/>
      <c r="I193" s="184"/>
      <c r="J193" s="184"/>
      <c r="K193" s="1"/>
      <c r="L193" s="5"/>
      <c r="M193" s="6"/>
      <c r="N193" s="249"/>
      <c r="O193" s="16"/>
      <c r="Q193" s="245"/>
      <c r="R193" s="161"/>
      <c r="S193" s="246"/>
    </row>
    <row r="194" spans="1:19" x14ac:dyDescent="0.35">
      <c r="A194" s="1">
        <v>50222</v>
      </c>
      <c r="B194" s="5">
        <f t="shared" si="3"/>
        <v>2.4659999999999999E-3</v>
      </c>
      <c r="C194" s="6">
        <v>5.3</v>
      </c>
      <c r="D194" s="189" t="s">
        <v>26</v>
      </c>
      <c r="E194" s="5">
        <v>2.4659999999999999E-3</v>
      </c>
      <c r="F194" s="248">
        <v>2.4662697723036864E-3</v>
      </c>
      <c r="H194" s="184"/>
      <c r="I194" s="184"/>
      <c r="J194" s="184"/>
      <c r="K194" s="1"/>
      <c r="L194" s="5"/>
      <c r="M194" s="6"/>
      <c r="N194" s="249"/>
      <c r="O194" s="16"/>
      <c r="Q194" s="245"/>
      <c r="R194" s="161"/>
      <c r="S194" s="246"/>
    </row>
    <row r="195" spans="1:19" x14ac:dyDescent="0.35">
      <c r="A195" s="1">
        <v>50253</v>
      </c>
      <c r="B195" s="5">
        <f t="shared" si="3"/>
        <v>2.4659999999999999E-3</v>
      </c>
      <c r="C195" s="6">
        <v>5.3</v>
      </c>
      <c r="D195" s="189" t="s">
        <v>26</v>
      </c>
      <c r="E195" s="5">
        <v>2.4659999999999999E-3</v>
      </c>
      <c r="F195" s="248">
        <v>2.4662697723036864E-3</v>
      </c>
      <c r="H195" s="184"/>
      <c r="I195" s="184"/>
      <c r="J195" s="184"/>
      <c r="K195" s="1"/>
      <c r="L195" s="5"/>
      <c r="M195" s="6"/>
      <c r="N195" s="249"/>
      <c r="O195" s="16"/>
      <c r="Q195" s="245"/>
      <c r="R195" s="161"/>
      <c r="S195" s="246"/>
    </row>
    <row r="196" spans="1:19" x14ac:dyDescent="0.35">
      <c r="A196" s="1">
        <v>50284</v>
      </c>
      <c r="B196" s="5">
        <f t="shared" si="3"/>
        <v>2.4659999999999999E-3</v>
      </c>
      <c r="C196" s="6">
        <v>5.3</v>
      </c>
      <c r="D196" s="189" t="s">
        <v>26</v>
      </c>
      <c r="E196" s="5">
        <v>2.4659999999999999E-3</v>
      </c>
      <c r="F196" s="248">
        <v>2.4662697723036864E-3</v>
      </c>
      <c r="H196" s="184"/>
      <c r="I196" s="184"/>
      <c r="J196" s="184"/>
      <c r="K196" s="1"/>
      <c r="L196" s="5"/>
      <c r="M196" s="6"/>
      <c r="N196" s="249"/>
      <c r="O196" s="16"/>
      <c r="Q196" s="245"/>
      <c r="R196" s="161"/>
      <c r="S196" s="246"/>
    </row>
    <row r="197" spans="1:19" x14ac:dyDescent="0.35">
      <c r="A197" s="1">
        <v>50314</v>
      </c>
      <c r="B197" s="5">
        <f t="shared" si="3"/>
        <v>2.4659999999999999E-3</v>
      </c>
      <c r="C197" s="6">
        <v>5.3</v>
      </c>
      <c r="D197" s="189" t="s">
        <v>26</v>
      </c>
      <c r="E197" s="5">
        <v>2.4659999999999999E-3</v>
      </c>
      <c r="F197" s="248">
        <v>2.4662697723036864E-3</v>
      </c>
      <c r="H197" s="184"/>
      <c r="I197" s="184"/>
      <c r="J197" s="184"/>
      <c r="K197" s="1"/>
      <c r="L197" s="5"/>
      <c r="M197" s="6"/>
      <c r="N197" s="249"/>
      <c r="O197" s="16"/>
      <c r="Q197" s="245"/>
      <c r="R197" s="161"/>
      <c r="S197" s="246"/>
    </row>
    <row r="198" spans="1:19" x14ac:dyDescent="0.35">
      <c r="A198" s="1">
        <v>50345</v>
      </c>
      <c r="B198" s="5">
        <f t="shared" si="3"/>
        <v>2.4659999999999999E-3</v>
      </c>
      <c r="C198" s="6">
        <v>5.3</v>
      </c>
      <c r="D198" s="189" t="s">
        <v>26</v>
      </c>
      <c r="E198" s="5">
        <v>2.4659999999999999E-3</v>
      </c>
      <c r="F198" s="248">
        <v>2.4662697723036864E-3</v>
      </c>
      <c r="H198" s="184"/>
      <c r="I198" s="184"/>
      <c r="J198" s="184"/>
      <c r="K198" s="1"/>
      <c r="L198" s="5"/>
      <c r="M198" s="6"/>
      <c r="N198" s="249"/>
      <c r="O198" s="16"/>
      <c r="Q198" s="245"/>
      <c r="R198" s="161"/>
      <c r="S198" s="246"/>
    </row>
    <row r="199" spans="1:19" x14ac:dyDescent="0.35">
      <c r="A199" s="1">
        <v>50375</v>
      </c>
      <c r="B199" s="5">
        <f t="shared" si="3"/>
        <v>2.4659999999999999E-3</v>
      </c>
      <c r="C199" s="6">
        <v>5.3</v>
      </c>
      <c r="D199" s="189" t="s">
        <v>26</v>
      </c>
      <c r="E199" s="5">
        <v>2.4659999999999999E-3</v>
      </c>
      <c r="F199" s="248">
        <v>2.4662697723036864E-3</v>
      </c>
      <c r="H199" s="184"/>
      <c r="I199" s="184"/>
      <c r="J199" s="184"/>
      <c r="K199" s="1"/>
      <c r="L199" s="5"/>
      <c r="M199" s="6"/>
      <c r="N199" s="249"/>
      <c r="O199" s="16"/>
      <c r="Q199" s="245"/>
      <c r="R199" s="161"/>
      <c r="S199" s="246"/>
    </row>
    <row r="200" spans="1:19" x14ac:dyDescent="0.35">
      <c r="A200" s="1">
        <v>50406</v>
      </c>
      <c r="B200" s="5">
        <f t="shared" si="3"/>
        <v>2.4659999999999999E-3</v>
      </c>
      <c r="C200" s="6">
        <v>5.3</v>
      </c>
      <c r="D200" s="189" t="s">
        <v>26</v>
      </c>
      <c r="E200" s="5">
        <v>2.4659999999999999E-3</v>
      </c>
      <c r="F200" s="248">
        <v>2.4662697723036864E-3</v>
      </c>
      <c r="H200" s="184"/>
      <c r="I200" s="184"/>
      <c r="J200" s="184"/>
      <c r="K200" s="1"/>
      <c r="L200" s="5"/>
      <c r="M200" s="6"/>
      <c r="N200" s="249"/>
      <c r="O200" s="16"/>
      <c r="Q200" s="245"/>
      <c r="R200" s="161"/>
      <c r="S200" s="246"/>
    </row>
    <row r="201" spans="1:19" x14ac:dyDescent="0.35">
      <c r="A201" s="1">
        <v>50437</v>
      </c>
      <c r="B201" s="5">
        <f t="shared" si="3"/>
        <v>2.4659999999999999E-3</v>
      </c>
      <c r="C201" s="6">
        <v>5.3</v>
      </c>
      <c r="D201" s="189" t="s">
        <v>26</v>
      </c>
      <c r="E201" s="5">
        <v>2.4659999999999999E-3</v>
      </c>
      <c r="F201" s="248">
        <v>2.4662697723036864E-3</v>
      </c>
      <c r="H201" s="184"/>
      <c r="I201" s="184"/>
      <c r="J201" s="184"/>
      <c r="K201" s="1"/>
      <c r="L201" s="5"/>
      <c r="M201" s="6"/>
      <c r="N201" s="249"/>
      <c r="O201" s="16"/>
      <c r="Q201" s="245"/>
      <c r="R201" s="161"/>
      <c r="S201" s="246"/>
    </row>
    <row r="202" spans="1:19" x14ac:dyDescent="0.35">
      <c r="A202" s="1">
        <v>50465</v>
      </c>
      <c r="B202" s="5">
        <f t="shared" ref="B202:B265" si="4">IF(D202="CAM",E202,F202)</f>
        <v>2.4659999999999999E-3</v>
      </c>
      <c r="C202" s="6">
        <v>5.3</v>
      </c>
      <c r="D202" s="189" t="s">
        <v>26</v>
      </c>
      <c r="E202" s="5">
        <v>2.4659999999999999E-3</v>
      </c>
      <c r="F202" s="248">
        <v>2.4662697723036864E-3</v>
      </c>
      <c r="H202" s="184"/>
      <c r="I202" s="184"/>
      <c r="J202" s="184"/>
      <c r="K202" s="1"/>
      <c r="L202" s="5"/>
      <c r="M202" s="6"/>
      <c r="N202" s="249"/>
      <c r="O202" s="16"/>
      <c r="Q202" s="245"/>
      <c r="R202" s="161"/>
      <c r="S202" s="246"/>
    </row>
    <row r="203" spans="1:19" x14ac:dyDescent="0.35">
      <c r="A203" s="1">
        <v>50496</v>
      </c>
      <c r="B203" s="5">
        <f t="shared" si="4"/>
        <v>2.4659999999999999E-3</v>
      </c>
      <c r="C203" s="6">
        <v>5.3</v>
      </c>
      <c r="D203" s="189" t="s">
        <v>26</v>
      </c>
      <c r="E203" s="5">
        <v>2.4659999999999999E-3</v>
      </c>
      <c r="F203" s="248">
        <v>2.4662697723036864E-3</v>
      </c>
      <c r="H203" s="184"/>
      <c r="I203" s="184"/>
      <c r="J203" s="184"/>
      <c r="K203" s="1"/>
      <c r="L203" s="5"/>
      <c r="M203" s="6"/>
      <c r="N203" s="249"/>
      <c r="O203" s="16"/>
      <c r="Q203" s="245"/>
      <c r="R203" s="161"/>
      <c r="S203" s="246"/>
    </row>
    <row r="204" spans="1:19" x14ac:dyDescent="0.35">
      <c r="A204" s="1">
        <v>50526</v>
      </c>
      <c r="B204" s="5">
        <f t="shared" si="4"/>
        <v>2.4659999999999999E-3</v>
      </c>
      <c r="C204" s="6">
        <v>5.3</v>
      </c>
      <c r="D204" s="189" t="s">
        <v>26</v>
      </c>
      <c r="E204" s="5">
        <v>2.4659999999999999E-3</v>
      </c>
      <c r="F204" s="248">
        <v>2.4662697723036864E-3</v>
      </c>
      <c r="H204" s="184"/>
      <c r="I204" s="184"/>
      <c r="J204" s="184"/>
      <c r="K204" s="1"/>
      <c r="L204" s="5"/>
      <c r="M204" s="6"/>
      <c r="N204" s="249"/>
      <c r="O204" s="16"/>
      <c r="Q204" s="245"/>
      <c r="R204" s="161"/>
      <c r="S204" s="246"/>
    </row>
    <row r="205" spans="1:19" x14ac:dyDescent="0.35">
      <c r="A205" s="1">
        <v>50557</v>
      </c>
      <c r="B205" s="5">
        <f t="shared" si="4"/>
        <v>2.4659999999999999E-3</v>
      </c>
      <c r="C205" s="6">
        <v>5.3</v>
      </c>
      <c r="D205" s="189" t="s">
        <v>26</v>
      </c>
      <c r="E205" s="5">
        <v>2.4659999999999999E-3</v>
      </c>
      <c r="F205" s="248">
        <v>2.4662697723036864E-3</v>
      </c>
      <c r="H205" s="184"/>
      <c r="I205" s="184"/>
      <c r="J205" s="184"/>
      <c r="K205" s="1"/>
      <c r="L205" s="5"/>
      <c r="M205" s="6"/>
      <c r="N205" s="249"/>
      <c r="O205" s="16"/>
      <c r="Q205" s="245"/>
      <c r="R205" s="161"/>
      <c r="S205" s="246"/>
    </row>
    <row r="206" spans="1:19" x14ac:dyDescent="0.35">
      <c r="A206" s="1">
        <v>50587</v>
      </c>
      <c r="B206" s="5">
        <f t="shared" si="4"/>
        <v>2.4659999999999999E-3</v>
      </c>
      <c r="C206" s="6">
        <v>5.3</v>
      </c>
      <c r="D206" s="189" t="s">
        <v>26</v>
      </c>
      <c r="E206" s="5">
        <v>2.4659999999999999E-3</v>
      </c>
      <c r="F206" s="248">
        <v>2.4662697723036864E-3</v>
      </c>
      <c r="H206" s="184"/>
      <c r="I206" s="184"/>
      <c r="J206" s="184"/>
      <c r="K206" s="1"/>
      <c r="L206" s="5"/>
      <c r="M206" s="6"/>
      <c r="N206" s="249"/>
      <c r="O206" s="16"/>
      <c r="Q206" s="245"/>
      <c r="R206" s="161"/>
      <c r="S206" s="246"/>
    </row>
    <row r="207" spans="1:19" x14ac:dyDescent="0.35">
      <c r="A207" s="1">
        <v>50618</v>
      </c>
      <c r="B207" s="5">
        <f t="shared" si="4"/>
        <v>2.4659999999999999E-3</v>
      </c>
      <c r="C207" s="6">
        <v>5.3</v>
      </c>
      <c r="D207" s="189" t="s">
        <v>26</v>
      </c>
      <c r="E207" s="5">
        <v>2.4659999999999999E-3</v>
      </c>
      <c r="F207" s="248">
        <v>2.4662697723036864E-3</v>
      </c>
      <c r="H207" s="184"/>
      <c r="I207" s="184"/>
      <c r="J207" s="184"/>
      <c r="K207" s="1"/>
      <c r="L207" s="5"/>
      <c r="M207" s="6"/>
      <c r="N207" s="249"/>
      <c r="O207" s="16"/>
      <c r="Q207" s="245"/>
      <c r="R207" s="161"/>
      <c r="S207" s="246"/>
    </row>
    <row r="208" spans="1:19" x14ac:dyDescent="0.35">
      <c r="A208" s="1">
        <v>50649</v>
      </c>
      <c r="B208" s="5">
        <f t="shared" si="4"/>
        <v>2.4659999999999999E-3</v>
      </c>
      <c r="C208" s="6">
        <v>5.3</v>
      </c>
      <c r="D208" s="189" t="s">
        <v>26</v>
      </c>
      <c r="E208" s="5">
        <v>2.4659999999999999E-3</v>
      </c>
      <c r="F208" s="248">
        <v>2.4662697723036864E-3</v>
      </c>
      <c r="H208" s="184"/>
      <c r="I208" s="184"/>
      <c r="J208" s="184"/>
      <c r="K208" s="1"/>
      <c r="L208" s="5"/>
      <c r="M208" s="6"/>
      <c r="N208" s="249"/>
      <c r="O208" s="16"/>
      <c r="Q208" s="245"/>
      <c r="R208" s="161"/>
      <c r="S208" s="246"/>
    </row>
    <row r="209" spans="1:19" x14ac:dyDescent="0.35">
      <c r="A209" s="1">
        <v>50679</v>
      </c>
      <c r="B209" s="5">
        <f t="shared" si="4"/>
        <v>2.4659999999999999E-3</v>
      </c>
      <c r="C209" s="6">
        <v>5.3</v>
      </c>
      <c r="D209" s="189" t="s">
        <v>26</v>
      </c>
      <c r="E209" s="5">
        <v>2.4659999999999999E-3</v>
      </c>
      <c r="F209" s="248">
        <v>2.4662697723036864E-3</v>
      </c>
      <c r="H209" s="184"/>
      <c r="I209" s="184"/>
      <c r="J209" s="184"/>
      <c r="K209" s="1"/>
      <c r="L209" s="5"/>
      <c r="M209" s="6"/>
      <c r="N209" s="249"/>
      <c r="O209" s="16"/>
      <c r="Q209" s="245"/>
      <c r="R209" s="161"/>
      <c r="S209" s="246"/>
    </row>
    <row r="210" spans="1:19" x14ac:dyDescent="0.35">
      <c r="A210" s="1">
        <v>50710</v>
      </c>
      <c r="B210" s="5">
        <f t="shared" si="4"/>
        <v>2.4659999999999999E-3</v>
      </c>
      <c r="C210" s="6">
        <v>5.3</v>
      </c>
      <c r="D210" s="189" t="s">
        <v>26</v>
      </c>
      <c r="E210" s="5">
        <v>2.4659999999999999E-3</v>
      </c>
      <c r="F210" s="248">
        <v>2.4662697723036864E-3</v>
      </c>
      <c r="H210" s="184"/>
      <c r="I210" s="184"/>
      <c r="J210" s="184"/>
      <c r="K210" s="1"/>
      <c r="L210" s="5"/>
      <c r="M210" s="6"/>
      <c r="N210" s="249"/>
      <c r="O210" s="16"/>
      <c r="Q210" s="245"/>
      <c r="R210" s="161"/>
      <c r="S210" s="246"/>
    </row>
    <row r="211" spans="1:19" x14ac:dyDescent="0.35">
      <c r="A211" s="1">
        <v>50740</v>
      </c>
      <c r="B211" s="5">
        <f t="shared" si="4"/>
        <v>2.4659999999999999E-3</v>
      </c>
      <c r="C211" s="6">
        <v>5.3</v>
      </c>
      <c r="D211" s="189" t="s">
        <v>26</v>
      </c>
      <c r="E211" s="5">
        <v>2.4659999999999999E-3</v>
      </c>
      <c r="F211" s="248">
        <v>2.4662697723036864E-3</v>
      </c>
      <c r="H211" s="184"/>
      <c r="I211" s="184"/>
      <c r="J211" s="184"/>
      <c r="K211" s="1"/>
      <c r="L211" s="5"/>
      <c r="M211" s="6"/>
      <c r="N211" s="249"/>
      <c r="O211" s="16"/>
      <c r="Q211" s="245"/>
      <c r="R211" s="161"/>
      <c r="S211" s="246"/>
    </row>
    <row r="212" spans="1:19" x14ac:dyDescent="0.35">
      <c r="A212" s="1">
        <v>50771</v>
      </c>
      <c r="B212" s="5">
        <f t="shared" si="4"/>
        <v>2.4659999999999999E-3</v>
      </c>
      <c r="C212" s="6">
        <v>5.3</v>
      </c>
      <c r="D212" s="189" t="s">
        <v>26</v>
      </c>
      <c r="E212" s="5">
        <v>2.4659999999999999E-3</v>
      </c>
      <c r="F212" s="248">
        <v>2.4662697723036864E-3</v>
      </c>
      <c r="H212" s="184"/>
      <c r="I212" s="184"/>
      <c r="J212" s="184"/>
      <c r="K212" s="1"/>
      <c r="L212" s="5"/>
      <c r="M212" s="6"/>
      <c r="N212" s="249"/>
      <c r="O212" s="16"/>
      <c r="Q212" s="245"/>
      <c r="R212" s="161"/>
      <c r="S212" s="246"/>
    </row>
    <row r="213" spans="1:19" x14ac:dyDescent="0.35">
      <c r="A213" s="1">
        <v>50802</v>
      </c>
      <c r="B213" s="5">
        <f t="shared" si="4"/>
        <v>2.4659999999999999E-3</v>
      </c>
      <c r="C213" s="6">
        <v>5.3</v>
      </c>
      <c r="D213" s="189" t="s">
        <v>26</v>
      </c>
      <c r="E213" s="5">
        <v>2.4659999999999999E-3</v>
      </c>
      <c r="F213" s="248">
        <v>2.4662697723036864E-3</v>
      </c>
      <c r="H213" s="184"/>
      <c r="I213" s="184"/>
      <c r="J213" s="184"/>
      <c r="K213" s="1"/>
      <c r="L213" s="5"/>
      <c r="M213" s="6"/>
      <c r="N213" s="249"/>
      <c r="O213" s="16"/>
      <c r="Q213" s="245"/>
      <c r="R213" s="161"/>
      <c r="S213" s="246"/>
    </row>
    <row r="214" spans="1:19" x14ac:dyDescent="0.35">
      <c r="A214" s="1">
        <v>50830</v>
      </c>
      <c r="B214" s="5">
        <f t="shared" si="4"/>
        <v>2.4659999999999999E-3</v>
      </c>
      <c r="C214" s="6">
        <v>5.3</v>
      </c>
      <c r="D214" s="189" t="s">
        <v>26</v>
      </c>
      <c r="E214" s="5">
        <v>2.4659999999999999E-3</v>
      </c>
      <c r="F214" s="248">
        <v>2.4662697723036864E-3</v>
      </c>
      <c r="H214" s="184"/>
      <c r="I214" s="184"/>
      <c r="J214" s="184"/>
      <c r="K214" s="1"/>
      <c r="L214" s="5"/>
      <c r="M214" s="6"/>
      <c r="N214" s="249"/>
      <c r="O214" s="16"/>
      <c r="Q214" s="245"/>
      <c r="R214" s="161"/>
      <c r="S214" s="246"/>
    </row>
    <row r="215" spans="1:19" x14ac:dyDescent="0.35">
      <c r="A215" s="1">
        <v>50861</v>
      </c>
      <c r="B215" s="5">
        <f t="shared" si="4"/>
        <v>2.4659999999999999E-3</v>
      </c>
      <c r="C215" s="6">
        <v>5.3</v>
      </c>
      <c r="D215" s="189" t="s">
        <v>26</v>
      </c>
      <c r="E215" s="5">
        <v>2.4659999999999999E-3</v>
      </c>
      <c r="F215" s="248">
        <v>2.4662697723036864E-3</v>
      </c>
      <c r="H215" s="184"/>
      <c r="I215" s="184"/>
      <c r="J215" s="184"/>
      <c r="K215" s="1"/>
      <c r="L215" s="5"/>
      <c r="M215" s="6"/>
      <c r="N215" s="249"/>
      <c r="O215" s="16"/>
      <c r="Q215" s="245"/>
      <c r="R215" s="161"/>
      <c r="S215" s="246"/>
    </row>
    <row r="216" spans="1:19" x14ac:dyDescent="0.35">
      <c r="A216" s="1">
        <v>50891</v>
      </c>
      <c r="B216" s="5">
        <f t="shared" si="4"/>
        <v>2.4659999999999999E-3</v>
      </c>
      <c r="C216" s="6">
        <v>5.3</v>
      </c>
      <c r="D216" s="189" t="s">
        <v>26</v>
      </c>
      <c r="E216" s="5">
        <v>2.4659999999999999E-3</v>
      </c>
      <c r="F216" s="248">
        <v>2.4662697723036864E-3</v>
      </c>
      <c r="H216" s="184"/>
      <c r="I216" s="184"/>
      <c r="J216" s="184"/>
      <c r="K216" s="1"/>
      <c r="L216" s="5"/>
      <c r="M216" s="6"/>
      <c r="N216" s="249"/>
      <c r="O216" s="16"/>
      <c r="Q216" s="245"/>
      <c r="R216" s="161"/>
      <c r="S216" s="246"/>
    </row>
    <row r="217" spans="1:19" x14ac:dyDescent="0.35">
      <c r="A217" s="1">
        <v>50922</v>
      </c>
      <c r="B217" s="5">
        <f t="shared" si="4"/>
        <v>2.4659999999999999E-3</v>
      </c>
      <c r="C217" s="6">
        <v>5.3</v>
      </c>
      <c r="D217" s="189" t="s">
        <v>26</v>
      </c>
      <c r="E217" s="5">
        <v>2.4659999999999999E-3</v>
      </c>
      <c r="F217" s="248">
        <v>2.4662697723036864E-3</v>
      </c>
      <c r="H217" s="184"/>
      <c r="I217" s="184"/>
      <c r="J217" s="184"/>
      <c r="K217" s="1"/>
      <c r="L217" s="5"/>
      <c r="M217" s="6"/>
      <c r="N217" s="249"/>
      <c r="O217" s="16"/>
      <c r="Q217" s="245"/>
      <c r="R217" s="161"/>
      <c r="S217" s="246"/>
    </row>
    <row r="218" spans="1:19" x14ac:dyDescent="0.35">
      <c r="A218" s="1">
        <v>50952</v>
      </c>
      <c r="B218" s="5">
        <f t="shared" si="4"/>
        <v>2.4659999999999999E-3</v>
      </c>
      <c r="C218" s="6">
        <v>5.3</v>
      </c>
      <c r="D218" s="189" t="s">
        <v>26</v>
      </c>
      <c r="E218" s="5">
        <v>2.4659999999999999E-3</v>
      </c>
      <c r="F218" s="248">
        <v>2.4662697723036864E-3</v>
      </c>
      <c r="H218" s="184"/>
      <c r="I218" s="184"/>
      <c r="J218" s="184"/>
      <c r="K218" s="1"/>
      <c r="L218" s="5"/>
      <c r="M218" s="6"/>
      <c r="N218" s="249"/>
      <c r="O218" s="16"/>
      <c r="Q218" s="245"/>
      <c r="R218" s="161"/>
      <c r="S218" s="246"/>
    </row>
    <row r="219" spans="1:19" x14ac:dyDescent="0.35">
      <c r="A219" s="1">
        <v>50983</v>
      </c>
      <c r="B219" s="5">
        <f t="shared" si="4"/>
        <v>2.4659999999999999E-3</v>
      </c>
      <c r="C219" s="6">
        <v>5.3</v>
      </c>
      <c r="D219" s="189" t="s">
        <v>26</v>
      </c>
      <c r="E219" s="5">
        <v>2.4659999999999999E-3</v>
      </c>
      <c r="F219" s="248">
        <v>2.4662697723036864E-3</v>
      </c>
      <c r="H219" s="184"/>
      <c r="I219" s="184"/>
      <c r="J219" s="184"/>
      <c r="K219" s="1"/>
      <c r="L219" s="5"/>
      <c r="M219" s="6"/>
      <c r="N219" s="249"/>
      <c r="O219" s="16"/>
      <c r="Q219" s="245"/>
      <c r="R219" s="161"/>
      <c r="S219" s="246"/>
    </row>
    <row r="220" spans="1:19" x14ac:dyDescent="0.35">
      <c r="A220" s="1">
        <v>51014</v>
      </c>
      <c r="B220" s="5">
        <f t="shared" si="4"/>
        <v>2.4659999999999999E-3</v>
      </c>
      <c r="C220" s="6">
        <v>5.3</v>
      </c>
      <c r="D220" s="189" t="s">
        <v>26</v>
      </c>
      <c r="E220" s="5">
        <v>2.4659999999999999E-3</v>
      </c>
      <c r="F220" s="248">
        <v>2.4662697723036864E-3</v>
      </c>
      <c r="H220" s="184"/>
      <c r="I220" s="184"/>
      <c r="J220" s="184"/>
      <c r="K220" s="1"/>
      <c r="L220" s="5"/>
      <c r="M220" s="6"/>
      <c r="N220" s="249"/>
      <c r="O220" s="16"/>
      <c r="Q220" s="245"/>
      <c r="R220" s="161"/>
      <c r="S220" s="246"/>
    </row>
    <row r="221" spans="1:19" x14ac:dyDescent="0.35">
      <c r="A221" s="1">
        <v>51044</v>
      </c>
      <c r="B221" s="5">
        <f t="shared" si="4"/>
        <v>2.4659999999999999E-3</v>
      </c>
      <c r="C221" s="6">
        <v>5.3</v>
      </c>
      <c r="D221" s="189" t="s">
        <v>26</v>
      </c>
      <c r="E221" s="5">
        <v>2.4659999999999999E-3</v>
      </c>
      <c r="F221" s="248">
        <v>2.4662697723036864E-3</v>
      </c>
      <c r="H221" s="184"/>
      <c r="I221" s="184"/>
      <c r="J221" s="184"/>
      <c r="K221" s="1"/>
      <c r="L221" s="5"/>
      <c r="M221" s="6"/>
      <c r="N221" s="249"/>
      <c r="O221" s="16"/>
      <c r="Q221" s="245"/>
      <c r="R221" s="161"/>
      <c r="S221" s="246"/>
    </row>
    <row r="222" spans="1:19" x14ac:dyDescent="0.35">
      <c r="A222" s="1">
        <v>51075</v>
      </c>
      <c r="B222" s="5">
        <f t="shared" si="4"/>
        <v>2.4659999999999999E-3</v>
      </c>
      <c r="C222" s="6">
        <v>5.3</v>
      </c>
      <c r="D222" s="189" t="s">
        <v>26</v>
      </c>
      <c r="E222" s="5">
        <v>2.4659999999999999E-3</v>
      </c>
      <c r="F222" s="248">
        <v>2.4662697723036864E-3</v>
      </c>
      <c r="H222" s="184"/>
      <c r="I222" s="184"/>
      <c r="J222" s="184"/>
      <c r="K222" s="1"/>
      <c r="L222" s="5"/>
      <c r="M222" s="6"/>
      <c r="N222" s="249"/>
      <c r="O222" s="16"/>
      <c r="Q222" s="245"/>
      <c r="R222" s="161"/>
      <c r="S222" s="246"/>
    </row>
    <row r="223" spans="1:19" x14ac:dyDescent="0.35">
      <c r="A223" s="1">
        <v>51105</v>
      </c>
      <c r="B223" s="5">
        <f t="shared" si="4"/>
        <v>2.4659999999999999E-3</v>
      </c>
      <c r="C223" s="6">
        <v>5.3</v>
      </c>
      <c r="D223" s="189" t="s">
        <v>26</v>
      </c>
      <c r="E223" s="5">
        <v>2.4659999999999999E-3</v>
      </c>
      <c r="F223" s="248">
        <v>2.4662697723036864E-3</v>
      </c>
      <c r="H223" s="184"/>
      <c r="I223" s="184"/>
      <c r="J223" s="184"/>
      <c r="K223" s="1"/>
      <c r="L223" s="5"/>
      <c r="M223" s="6"/>
      <c r="N223" s="249"/>
      <c r="O223" s="16"/>
      <c r="Q223" s="245"/>
      <c r="R223" s="161"/>
      <c r="S223" s="246"/>
    </row>
    <row r="224" spans="1:19" x14ac:dyDescent="0.35">
      <c r="A224" s="1">
        <v>51136</v>
      </c>
      <c r="B224" s="5">
        <f t="shared" si="4"/>
        <v>2.4659999999999999E-3</v>
      </c>
      <c r="C224" s="6">
        <v>5.3</v>
      </c>
      <c r="D224" s="189" t="s">
        <v>26</v>
      </c>
      <c r="E224" s="5">
        <v>2.4659999999999999E-3</v>
      </c>
      <c r="F224" s="248">
        <v>2.4662697723036864E-3</v>
      </c>
      <c r="H224" s="184"/>
      <c r="I224" s="184"/>
      <c r="J224" s="184"/>
      <c r="K224" s="1"/>
      <c r="L224" s="5"/>
      <c r="M224" s="6"/>
      <c r="N224" s="249"/>
      <c r="O224" s="16"/>
      <c r="Q224" s="245"/>
      <c r="R224" s="161"/>
      <c r="S224" s="246"/>
    </row>
    <row r="225" spans="1:19" x14ac:dyDescent="0.35">
      <c r="A225" s="1">
        <v>51167</v>
      </c>
      <c r="B225" s="5">
        <f t="shared" si="4"/>
        <v>2.4659999999999999E-3</v>
      </c>
      <c r="C225" s="6">
        <v>5.3</v>
      </c>
      <c r="D225" s="189" t="s">
        <v>26</v>
      </c>
      <c r="E225" s="5">
        <v>2.4659999999999999E-3</v>
      </c>
      <c r="F225" s="248">
        <v>2.4662697723036864E-3</v>
      </c>
      <c r="H225" s="184"/>
      <c r="I225" s="184"/>
      <c r="J225" s="184"/>
      <c r="K225" s="1"/>
      <c r="L225" s="5"/>
      <c r="M225" s="6"/>
      <c r="N225" s="249"/>
      <c r="O225" s="16"/>
      <c r="Q225" s="245"/>
      <c r="R225" s="161"/>
      <c r="S225" s="246"/>
    </row>
    <row r="226" spans="1:19" x14ac:dyDescent="0.35">
      <c r="A226" s="1">
        <v>51196</v>
      </c>
      <c r="B226" s="5">
        <f t="shared" si="4"/>
        <v>2.4659999999999999E-3</v>
      </c>
      <c r="C226" s="6">
        <v>5.3</v>
      </c>
      <c r="D226" s="189" t="s">
        <v>26</v>
      </c>
      <c r="E226" s="5">
        <v>2.4659999999999999E-3</v>
      </c>
      <c r="F226" s="248">
        <v>2.4662697723036864E-3</v>
      </c>
      <c r="H226" s="184"/>
      <c r="I226" s="184"/>
      <c r="J226" s="184"/>
      <c r="K226" s="1"/>
      <c r="L226" s="5"/>
      <c r="M226" s="6"/>
      <c r="N226" s="249"/>
      <c r="O226" s="16"/>
      <c r="Q226" s="245"/>
      <c r="R226" s="161"/>
      <c r="S226" s="246"/>
    </row>
    <row r="227" spans="1:19" x14ac:dyDescent="0.35">
      <c r="A227" s="1">
        <v>51227</v>
      </c>
      <c r="B227" s="5">
        <f t="shared" si="4"/>
        <v>2.4659999999999999E-3</v>
      </c>
      <c r="C227" s="6">
        <v>5.3</v>
      </c>
      <c r="D227" s="189" t="s">
        <v>26</v>
      </c>
      <c r="E227" s="5">
        <v>2.4659999999999999E-3</v>
      </c>
      <c r="F227" s="248">
        <v>2.4662697723036864E-3</v>
      </c>
      <c r="H227" s="184"/>
      <c r="I227" s="184"/>
      <c r="J227" s="184"/>
      <c r="K227" s="1"/>
      <c r="L227" s="5"/>
      <c r="M227" s="6"/>
      <c r="N227" s="249"/>
      <c r="O227" s="16"/>
      <c r="Q227" s="245"/>
      <c r="R227" s="161"/>
      <c r="S227" s="246"/>
    </row>
    <row r="228" spans="1:19" x14ac:dyDescent="0.35">
      <c r="A228" s="1">
        <v>51257</v>
      </c>
      <c r="B228" s="5">
        <f t="shared" si="4"/>
        <v>2.4659999999999999E-3</v>
      </c>
      <c r="C228" s="6">
        <v>5.3</v>
      </c>
      <c r="D228" s="189" t="s">
        <v>26</v>
      </c>
      <c r="E228" s="5">
        <v>2.4659999999999999E-3</v>
      </c>
      <c r="F228" s="248">
        <v>2.4662697723036864E-3</v>
      </c>
      <c r="H228" s="184"/>
      <c r="I228" s="184"/>
      <c r="J228" s="184"/>
      <c r="K228" s="1"/>
      <c r="L228" s="5"/>
      <c r="M228" s="6"/>
      <c r="N228" s="249"/>
      <c r="O228" s="16"/>
      <c r="Q228" s="245"/>
      <c r="R228" s="161"/>
      <c r="S228" s="246"/>
    </row>
    <row r="229" spans="1:19" x14ac:dyDescent="0.35">
      <c r="A229" s="1">
        <v>51288</v>
      </c>
      <c r="B229" s="5">
        <f t="shared" si="4"/>
        <v>2.4659999999999999E-3</v>
      </c>
      <c r="C229" s="6">
        <v>5.3</v>
      </c>
      <c r="D229" s="189" t="s">
        <v>26</v>
      </c>
      <c r="E229" s="5">
        <v>2.4659999999999999E-3</v>
      </c>
      <c r="F229" s="248">
        <v>2.4662697723036864E-3</v>
      </c>
      <c r="H229" s="184"/>
      <c r="I229" s="184"/>
      <c r="J229" s="184"/>
      <c r="K229" s="1"/>
      <c r="L229" s="5"/>
      <c r="M229" s="6"/>
      <c r="N229" s="249"/>
      <c r="O229" s="16"/>
      <c r="Q229" s="245"/>
      <c r="R229" s="161"/>
      <c r="S229" s="246"/>
    </row>
    <row r="230" spans="1:19" x14ac:dyDescent="0.35">
      <c r="A230" s="1">
        <v>51318</v>
      </c>
      <c r="B230" s="5">
        <f t="shared" si="4"/>
        <v>2.4659999999999999E-3</v>
      </c>
      <c r="C230" s="6">
        <v>5.3</v>
      </c>
      <c r="D230" s="189" t="s">
        <v>26</v>
      </c>
      <c r="E230" s="5">
        <v>2.4659999999999999E-3</v>
      </c>
      <c r="F230" s="248">
        <v>2.4662697723036864E-3</v>
      </c>
      <c r="H230" s="184"/>
      <c r="I230" s="184"/>
      <c r="J230" s="184"/>
      <c r="K230" s="1"/>
      <c r="L230" s="5"/>
      <c r="M230" s="6"/>
      <c r="N230" s="249"/>
      <c r="O230" s="16"/>
      <c r="Q230" s="245"/>
      <c r="R230" s="161"/>
      <c r="S230" s="246"/>
    </row>
    <row r="231" spans="1:19" x14ac:dyDescent="0.35">
      <c r="A231" s="1">
        <v>51349</v>
      </c>
      <c r="B231" s="5">
        <f t="shared" si="4"/>
        <v>2.4659999999999999E-3</v>
      </c>
      <c r="C231" s="6">
        <v>5.3</v>
      </c>
      <c r="D231" s="189" t="s">
        <v>26</v>
      </c>
      <c r="E231" s="5">
        <v>2.4659999999999999E-3</v>
      </c>
      <c r="F231" s="248">
        <v>2.4662697723036864E-3</v>
      </c>
      <c r="H231" s="184"/>
      <c r="I231" s="184"/>
      <c r="J231" s="184"/>
      <c r="K231" s="1"/>
      <c r="L231" s="5"/>
      <c r="M231" s="6"/>
      <c r="N231" s="249"/>
      <c r="O231" s="16"/>
      <c r="Q231" s="245"/>
      <c r="R231" s="161"/>
      <c r="S231" s="246"/>
    </row>
    <row r="232" spans="1:19" x14ac:dyDescent="0.35">
      <c r="A232" s="1">
        <v>51380</v>
      </c>
      <c r="B232" s="5">
        <f t="shared" si="4"/>
        <v>2.4659999999999999E-3</v>
      </c>
      <c r="C232" s="6">
        <v>5.3</v>
      </c>
      <c r="D232" s="189" t="s">
        <v>26</v>
      </c>
      <c r="E232" s="5">
        <v>2.4659999999999999E-3</v>
      </c>
      <c r="F232" s="248">
        <v>2.4662697723036864E-3</v>
      </c>
      <c r="H232" s="184"/>
      <c r="I232" s="184"/>
      <c r="J232" s="184"/>
      <c r="K232" s="1"/>
      <c r="L232" s="5"/>
      <c r="M232" s="6"/>
      <c r="N232" s="249"/>
      <c r="O232" s="16"/>
      <c r="Q232" s="245"/>
      <c r="R232" s="161"/>
      <c r="S232" s="246"/>
    </row>
    <row r="233" spans="1:19" x14ac:dyDescent="0.35">
      <c r="A233" s="1">
        <v>51410</v>
      </c>
      <c r="B233" s="5">
        <f t="shared" si="4"/>
        <v>2.4659999999999999E-3</v>
      </c>
      <c r="C233" s="6">
        <v>5.3</v>
      </c>
      <c r="D233" s="189" t="s">
        <v>26</v>
      </c>
      <c r="E233" s="5">
        <v>2.4659999999999999E-3</v>
      </c>
      <c r="F233" s="248">
        <v>2.4662697723036864E-3</v>
      </c>
      <c r="H233" s="184"/>
      <c r="I233" s="184"/>
      <c r="J233" s="184"/>
      <c r="K233" s="1"/>
      <c r="L233" s="5"/>
      <c r="M233" s="6"/>
      <c r="N233" s="249"/>
      <c r="O233" s="16"/>
      <c r="Q233" s="245"/>
      <c r="R233" s="161"/>
      <c r="S233" s="246"/>
    </row>
    <row r="234" spans="1:19" x14ac:dyDescent="0.35">
      <c r="A234" s="1">
        <v>51441</v>
      </c>
      <c r="B234" s="5">
        <f t="shared" si="4"/>
        <v>2.4659999999999999E-3</v>
      </c>
      <c r="C234" s="6">
        <v>5.3</v>
      </c>
      <c r="D234" s="189" t="s">
        <v>26</v>
      </c>
      <c r="E234" s="5">
        <v>2.4659999999999999E-3</v>
      </c>
      <c r="F234" s="248">
        <v>2.4662697723036864E-3</v>
      </c>
      <c r="H234" s="184"/>
      <c r="I234" s="184"/>
      <c r="J234" s="184"/>
      <c r="K234" s="1"/>
      <c r="L234" s="5"/>
      <c r="M234" s="6"/>
      <c r="N234" s="249"/>
      <c r="O234" s="16"/>
      <c r="Q234" s="245"/>
      <c r="R234" s="161"/>
      <c r="S234" s="246"/>
    </row>
    <row r="235" spans="1:19" x14ac:dyDescent="0.35">
      <c r="A235" s="1">
        <v>51471</v>
      </c>
      <c r="B235" s="5">
        <f t="shared" si="4"/>
        <v>2.4659999999999999E-3</v>
      </c>
      <c r="C235" s="6">
        <v>5.3</v>
      </c>
      <c r="D235" s="189" t="s">
        <v>26</v>
      </c>
      <c r="E235" s="5">
        <v>2.4659999999999999E-3</v>
      </c>
      <c r="F235" s="248">
        <v>2.4662697723036864E-3</v>
      </c>
      <c r="H235" s="184"/>
      <c r="I235" s="184"/>
      <c r="J235" s="184"/>
      <c r="K235" s="1"/>
      <c r="L235" s="5"/>
      <c r="M235" s="6"/>
      <c r="N235" s="249"/>
      <c r="O235" s="16"/>
      <c r="Q235" s="245"/>
      <c r="R235" s="161"/>
      <c r="S235" s="246"/>
    </row>
    <row r="236" spans="1:19" x14ac:dyDescent="0.35">
      <c r="A236" s="1">
        <v>51502</v>
      </c>
      <c r="B236" s="5">
        <f t="shared" si="4"/>
        <v>2.4659999999999999E-3</v>
      </c>
      <c r="C236" s="6">
        <v>5.3</v>
      </c>
      <c r="D236" s="189" t="s">
        <v>26</v>
      </c>
      <c r="E236" s="5">
        <v>2.4659999999999999E-3</v>
      </c>
      <c r="F236" s="248">
        <v>2.4662697723036864E-3</v>
      </c>
      <c r="H236" s="184"/>
      <c r="I236" s="184"/>
      <c r="J236" s="184"/>
      <c r="K236" s="1"/>
      <c r="L236" s="5"/>
      <c r="M236" s="6"/>
      <c r="N236" s="249"/>
      <c r="O236" s="16"/>
      <c r="Q236" s="245"/>
      <c r="R236" s="161"/>
      <c r="S236" s="246"/>
    </row>
    <row r="237" spans="1:19" x14ac:dyDescent="0.35">
      <c r="A237" s="1">
        <v>51533</v>
      </c>
      <c r="B237" s="5">
        <f t="shared" si="4"/>
        <v>2.4659999999999999E-3</v>
      </c>
      <c r="C237" s="6">
        <v>5.3</v>
      </c>
      <c r="D237" s="189" t="s">
        <v>26</v>
      </c>
      <c r="E237" s="5">
        <v>2.4659999999999999E-3</v>
      </c>
      <c r="F237" s="248">
        <v>2.4662697723036864E-3</v>
      </c>
      <c r="H237" s="184"/>
      <c r="I237" s="184"/>
      <c r="J237" s="184"/>
      <c r="K237" s="1"/>
      <c r="L237" s="5"/>
      <c r="M237" s="6"/>
      <c r="N237" s="249"/>
      <c r="O237" s="16"/>
      <c r="Q237" s="245"/>
      <c r="R237" s="161"/>
      <c r="S237" s="246"/>
    </row>
    <row r="238" spans="1:19" x14ac:dyDescent="0.35">
      <c r="A238" s="1">
        <v>51561</v>
      </c>
      <c r="B238" s="5">
        <f t="shared" si="4"/>
        <v>2.4659999999999999E-3</v>
      </c>
      <c r="C238" s="6">
        <v>5.3</v>
      </c>
      <c r="D238" s="189" t="s">
        <v>26</v>
      </c>
      <c r="E238" s="5">
        <v>2.4659999999999999E-3</v>
      </c>
      <c r="F238" s="248">
        <v>2.4662697723036864E-3</v>
      </c>
      <c r="H238" s="184"/>
      <c r="I238" s="184"/>
      <c r="J238" s="184"/>
      <c r="K238" s="1"/>
      <c r="L238" s="5"/>
      <c r="M238" s="6"/>
      <c r="N238" s="249"/>
      <c r="O238" s="16"/>
      <c r="Q238" s="245"/>
      <c r="R238" s="161"/>
      <c r="S238" s="246"/>
    </row>
    <row r="239" spans="1:19" x14ac:dyDescent="0.35">
      <c r="A239" s="1">
        <v>51592</v>
      </c>
      <c r="B239" s="5">
        <f t="shared" si="4"/>
        <v>2.4659999999999999E-3</v>
      </c>
      <c r="C239" s="6">
        <v>5.3</v>
      </c>
      <c r="D239" s="189" t="s">
        <v>26</v>
      </c>
      <c r="E239" s="5">
        <v>2.4659999999999999E-3</v>
      </c>
      <c r="F239" s="248">
        <v>2.4662697723036864E-3</v>
      </c>
      <c r="H239" s="184"/>
      <c r="I239" s="184"/>
      <c r="J239" s="184"/>
      <c r="K239" s="1"/>
      <c r="L239" s="5"/>
      <c r="M239" s="6"/>
      <c r="N239" s="249"/>
      <c r="O239" s="16"/>
      <c r="Q239" s="245"/>
      <c r="R239" s="161"/>
      <c r="S239" s="246"/>
    </row>
    <row r="240" spans="1:19" x14ac:dyDescent="0.35">
      <c r="A240" s="1">
        <v>51622</v>
      </c>
      <c r="B240" s="5">
        <f t="shared" si="4"/>
        <v>2.4659999999999999E-3</v>
      </c>
      <c r="C240" s="6">
        <v>5.3</v>
      </c>
      <c r="D240" s="189" t="s">
        <v>26</v>
      </c>
      <c r="E240" s="5">
        <v>2.4659999999999999E-3</v>
      </c>
      <c r="F240" s="248">
        <v>2.4662697723036864E-3</v>
      </c>
      <c r="H240" s="184"/>
      <c r="I240" s="184"/>
      <c r="J240" s="184"/>
      <c r="K240" s="1"/>
      <c r="L240" s="5"/>
      <c r="M240" s="6"/>
      <c r="N240" s="249"/>
      <c r="O240" s="16"/>
      <c r="Q240" s="245"/>
      <c r="R240" s="161"/>
      <c r="S240" s="246"/>
    </row>
    <row r="241" spans="1:19" x14ac:dyDescent="0.35">
      <c r="A241" s="1">
        <v>51653</v>
      </c>
      <c r="B241" s="5">
        <f t="shared" si="4"/>
        <v>2.4659999999999999E-3</v>
      </c>
      <c r="C241" s="6">
        <v>5.3</v>
      </c>
      <c r="D241" s="189" t="s">
        <v>26</v>
      </c>
      <c r="E241" s="5">
        <v>2.4659999999999999E-3</v>
      </c>
      <c r="F241" s="248">
        <v>2.4662697723036864E-3</v>
      </c>
      <c r="H241" s="184"/>
      <c r="I241" s="184"/>
      <c r="J241" s="184"/>
      <c r="K241" s="1"/>
      <c r="L241" s="5"/>
      <c r="M241" s="6"/>
      <c r="N241" s="249"/>
      <c r="O241" s="16"/>
      <c r="Q241" s="245"/>
      <c r="R241" s="161"/>
      <c r="S241" s="246"/>
    </row>
    <row r="242" spans="1:19" x14ac:dyDescent="0.35">
      <c r="A242" s="1">
        <v>51683</v>
      </c>
      <c r="B242" s="5">
        <f t="shared" si="4"/>
        <v>2.4659999999999999E-3</v>
      </c>
      <c r="C242" s="6">
        <v>5.3</v>
      </c>
      <c r="D242" s="189" t="s">
        <v>26</v>
      </c>
      <c r="E242" s="5">
        <v>2.4659999999999999E-3</v>
      </c>
      <c r="F242" s="248">
        <v>2.4662697723036864E-3</v>
      </c>
      <c r="H242" s="184"/>
      <c r="I242" s="184"/>
      <c r="J242" s="184"/>
      <c r="K242" s="1"/>
      <c r="L242" s="5"/>
      <c r="M242" s="6"/>
      <c r="N242" s="249"/>
      <c r="O242" s="16"/>
      <c r="Q242" s="245"/>
      <c r="R242" s="161"/>
      <c r="S242" s="246"/>
    </row>
    <row r="243" spans="1:19" x14ac:dyDescent="0.35">
      <c r="A243" s="1">
        <v>51714</v>
      </c>
      <c r="B243" s="5">
        <f t="shared" si="4"/>
        <v>2.4659999999999999E-3</v>
      </c>
      <c r="C243" s="6">
        <v>5.3</v>
      </c>
      <c r="D243" s="189" t="s">
        <v>26</v>
      </c>
      <c r="E243" s="5">
        <v>2.4659999999999999E-3</v>
      </c>
      <c r="F243" s="248">
        <v>2.4662697723036864E-3</v>
      </c>
      <c r="H243" s="184"/>
      <c r="I243" s="184"/>
      <c r="J243" s="184"/>
      <c r="K243" s="1"/>
      <c r="L243" s="5"/>
      <c r="M243" s="6"/>
      <c r="N243" s="249"/>
      <c r="O243" s="16"/>
      <c r="Q243" s="245"/>
      <c r="R243" s="161"/>
      <c r="S243" s="246"/>
    </row>
    <row r="244" spans="1:19" x14ac:dyDescent="0.35">
      <c r="A244" s="1">
        <v>51745</v>
      </c>
      <c r="B244" s="5">
        <f t="shared" si="4"/>
        <v>2.4659999999999999E-3</v>
      </c>
      <c r="C244" s="6">
        <v>5.3</v>
      </c>
      <c r="D244" s="189" t="s">
        <v>26</v>
      </c>
      <c r="E244" s="5">
        <v>2.4659999999999999E-3</v>
      </c>
      <c r="F244" s="248">
        <v>2.4662697723036864E-3</v>
      </c>
      <c r="H244" s="184"/>
      <c r="I244" s="184"/>
      <c r="J244" s="184"/>
      <c r="K244" s="1"/>
      <c r="L244" s="5"/>
      <c r="M244" s="6"/>
      <c r="N244" s="249"/>
      <c r="O244" s="16"/>
      <c r="Q244" s="245"/>
      <c r="R244" s="161"/>
      <c r="S244" s="246"/>
    </row>
    <row r="245" spans="1:19" x14ac:dyDescent="0.35">
      <c r="A245" s="1">
        <v>51775</v>
      </c>
      <c r="B245" s="5">
        <f t="shared" si="4"/>
        <v>2.4659999999999999E-3</v>
      </c>
      <c r="C245" s="6">
        <v>5.3</v>
      </c>
      <c r="D245" s="189" t="s">
        <v>26</v>
      </c>
      <c r="E245" s="5">
        <v>2.4659999999999999E-3</v>
      </c>
      <c r="F245" s="248">
        <v>2.4662697723036864E-3</v>
      </c>
      <c r="H245" s="184"/>
      <c r="I245" s="184"/>
      <c r="J245" s="184"/>
      <c r="K245" s="1"/>
      <c r="L245" s="5"/>
      <c r="M245" s="6"/>
      <c r="N245" s="249"/>
      <c r="O245" s="16"/>
      <c r="Q245" s="245"/>
      <c r="R245" s="161"/>
      <c r="S245" s="246"/>
    </row>
    <row r="246" spans="1:19" x14ac:dyDescent="0.35">
      <c r="A246" s="1">
        <v>51806</v>
      </c>
      <c r="B246" s="5">
        <f t="shared" si="4"/>
        <v>2.4659999999999999E-3</v>
      </c>
      <c r="C246" s="6">
        <v>5.3</v>
      </c>
      <c r="D246" s="189" t="s">
        <v>26</v>
      </c>
      <c r="E246" s="5">
        <v>2.4659999999999999E-3</v>
      </c>
      <c r="F246" s="248">
        <v>2.4662697723036864E-3</v>
      </c>
      <c r="H246" s="184"/>
      <c r="I246" s="184"/>
      <c r="J246" s="184"/>
      <c r="K246" s="1"/>
      <c r="L246" s="5"/>
      <c r="M246" s="6"/>
      <c r="N246" s="249"/>
      <c r="O246" s="16"/>
      <c r="Q246" s="245"/>
      <c r="R246" s="161"/>
      <c r="S246" s="246"/>
    </row>
    <row r="247" spans="1:19" x14ac:dyDescent="0.35">
      <c r="A247" s="1">
        <v>51836</v>
      </c>
      <c r="B247" s="5">
        <f t="shared" si="4"/>
        <v>2.4659999999999999E-3</v>
      </c>
      <c r="C247" s="6">
        <v>5.3</v>
      </c>
      <c r="D247" s="189" t="s">
        <v>26</v>
      </c>
      <c r="E247" s="5">
        <v>2.4659999999999999E-3</v>
      </c>
      <c r="F247" s="248">
        <v>2.4662697723036864E-3</v>
      </c>
      <c r="H247" s="184"/>
      <c r="I247" s="184"/>
      <c r="J247" s="184"/>
      <c r="K247" s="1"/>
      <c r="L247" s="5"/>
      <c r="M247" s="6"/>
      <c r="N247" s="249"/>
      <c r="O247" s="16"/>
      <c r="Q247" s="245"/>
      <c r="R247" s="161"/>
      <c r="S247" s="246"/>
    </row>
    <row r="248" spans="1:19" x14ac:dyDescent="0.35">
      <c r="A248" s="1">
        <v>51867</v>
      </c>
      <c r="B248" s="5">
        <f t="shared" si="4"/>
        <v>2.4659999999999999E-3</v>
      </c>
      <c r="C248" s="6">
        <v>5.3</v>
      </c>
      <c r="D248" s="189" t="s">
        <v>26</v>
      </c>
      <c r="E248" s="5">
        <v>2.4659999999999999E-3</v>
      </c>
      <c r="F248" s="248">
        <v>2.4662697723036864E-3</v>
      </c>
      <c r="H248" s="184"/>
      <c r="I248" s="184"/>
      <c r="J248" s="184"/>
      <c r="K248" s="1"/>
      <c r="L248" s="5"/>
      <c r="M248" s="6"/>
      <c r="N248" s="249"/>
      <c r="O248" s="16"/>
      <c r="Q248" s="245"/>
      <c r="R248" s="161"/>
      <c r="S248" s="246"/>
    </row>
    <row r="249" spans="1:19" x14ac:dyDescent="0.35">
      <c r="A249" s="1">
        <v>51898</v>
      </c>
      <c r="B249" s="5">
        <f t="shared" si="4"/>
        <v>2.4659999999999999E-3</v>
      </c>
      <c r="C249" s="6">
        <v>5.3</v>
      </c>
      <c r="D249" s="189" t="s">
        <v>26</v>
      </c>
      <c r="E249" s="5">
        <v>2.4659999999999999E-3</v>
      </c>
      <c r="F249" s="248">
        <v>2.4662697723036864E-3</v>
      </c>
      <c r="H249" s="184"/>
      <c r="I249" s="184"/>
      <c r="J249" s="184"/>
      <c r="K249" s="1"/>
      <c r="L249" s="5"/>
      <c r="M249" s="6"/>
      <c r="N249" s="249"/>
      <c r="O249" s="16"/>
      <c r="Q249" s="245"/>
      <c r="R249" s="161"/>
      <c r="S249" s="246"/>
    </row>
    <row r="250" spans="1:19" x14ac:dyDescent="0.35">
      <c r="A250" s="1">
        <v>51926</v>
      </c>
      <c r="B250" s="5">
        <f t="shared" si="4"/>
        <v>2.4659999999999999E-3</v>
      </c>
      <c r="C250" s="6">
        <v>5.3</v>
      </c>
      <c r="D250" s="189" t="s">
        <v>26</v>
      </c>
      <c r="E250" s="5">
        <v>2.4659999999999999E-3</v>
      </c>
      <c r="F250" s="248">
        <v>2.4662697723036864E-3</v>
      </c>
      <c r="H250" s="184"/>
      <c r="I250" s="184"/>
      <c r="J250" s="184"/>
      <c r="K250" s="1"/>
      <c r="L250" s="5"/>
      <c r="M250" s="6"/>
      <c r="N250" s="249"/>
      <c r="O250" s="16"/>
      <c r="Q250" s="245"/>
      <c r="R250" s="161"/>
      <c r="S250" s="246"/>
    </row>
    <row r="251" spans="1:19" x14ac:dyDescent="0.35">
      <c r="A251" s="1">
        <v>51957</v>
      </c>
      <c r="B251" s="5">
        <f t="shared" si="4"/>
        <v>2.4659999999999999E-3</v>
      </c>
      <c r="C251" s="6">
        <v>5.3</v>
      </c>
      <c r="D251" s="189" t="s">
        <v>26</v>
      </c>
      <c r="E251" s="5">
        <v>2.4659999999999999E-3</v>
      </c>
      <c r="F251" s="248">
        <v>2.4662697723036864E-3</v>
      </c>
      <c r="H251" s="184"/>
      <c r="I251" s="184"/>
      <c r="J251" s="184"/>
      <c r="K251" s="1"/>
      <c r="L251" s="5"/>
      <c r="M251" s="6"/>
      <c r="N251" s="249"/>
      <c r="O251" s="16"/>
      <c r="Q251" s="245"/>
      <c r="R251" s="161"/>
      <c r="S251" s="246"/>
    </row>
    <row r="252" spans="1:19" x14ac:dyDescent="0.35">
      <c r="A252" s="1">
        <v>51987</v>
      </c>
      <c r="B252" s="5">
        <f t="shared" si="4"/>
        <v>2.4659999999999999E-3</v>
      </c>
      <c r="C252" s="6">
        <v>5.3</v>
      </c>
      <c r="D252" s="189" t="s">
        <v>26</v>
      </c>
      <c r="E252" s="5">
        <v>2.4659999999999999E-3</v>
      </c>
      <c r="F252" s="248">
        <v>2.4662697723036864E-3</v>
      </c>
      <c r="H252" s="184"/>
      <c r="I252" s="184"/>
      <c r="J252" s="184"/>
      <c r="K252" s="1"/>
      <c r="L252" s="5"/>
      <c r="M252" s="6"/>
      <c r="N252" s="249"/>
      <c r="O252" s="16"/>
      <c r="Q252" s="245"/>
      <c r="R252" s="161"/>
      <c r="S252" s="246"/>
    </row>
    <row r="253" spans="1:19" x14ac:dyDescent="0.35">
      <c r="A253" s="1">
        <v>52018</v>
      </c>
      <c r="B253" s="5">
        <f t="shared" si="4"/>
        <v>2.4659999999999999E-3</v>
      </c>
      <c r="C253" s="6">
        <v>5.3</v>
      </c>
      <c r="D253" s="189" t="s">
        <v>26</v>
      </c>
      <c r="E253" s="5">
        <v>2.4659999999999999E-3</v>
      </c>
      <c r="F253" s="248">
        <v>2.4662697723036864E-3</v>
      </c>
      <c r="H253" s="184"/>
      <c r="I253" s="184"/>
      <c r="J253" s="184"/>
      <c r="K253" s="1"/>
      <c r="L253" s="5"/>
      <c r="M253" s="6"/>
      <c r="N253" s="249"/>
      <c r="O253" s="16"/>
      <c r="Q253" s="245"/>
      <c r="R253" s="161"/>
      <c r="S253" s="246"/>
    </row>
    <row r="254" spans="1:19" x14ac:dyDescent="0.35">
      <c r="A254" s="1">
        <v>52048</v>
      </c>
      <c r="B254" s="5">
        <f t="shared" si="4"/>
        <v>2.4659999999999999E-3</v>
      </c>
      <c r="C254" s="6">
        <v>5.3</v>
      </c>
      <c r="D254" s="189" t="s">
        <v>26</v>
      </c>
      <c r="E254" s="5">
        <v>2.4659999999999999E-3</v>
      </c>
      <c r="F254" s="248">
        <v>2.4662697723036864E-3</v>
      </c>
      <c r="H254" s="184"/>
      <c r="I254" s="184"/>
      <c r="J254" s="184"/>
      <c r="K254" s="1"/>
      <c r="L254" s="5"/>
      <c r="M254" s="6"/>
      <c r="N254" s="249"/>
      <c r="O254" s="16"/>
      <c r="Q254" s="245"/>
      <c r="R254" s="161"/>
      <c r="S254" s="246"/>
    </row>
    <row r="255" spans="1:19" x14ac:dyDescent="0.35">
      <c r="A255" s="1">
        <v>52079</v>
      </c>
      <c r="B255" s="5">
        <f t="shared" si="4"/>
        <v>2.4659999999999999E-3</v>
      </c>
      <c r="C255" s="6">
        <v>5.3</v>
      </c>
      <c r="D255" s="189" t="s">
        <v>26</v>
      </c>
      <c r="E255" s="5">
        <v>2.4659999999999999E-3</v>
      </c>
      <c r="F255" s="248">
        <v>2.4662697723036864E-3</v>
      </c>
      <c r="H255" s="184"/>
      <c r="I255" s="184"/>
      <c r="J255" s="184"/>
      <c r="K255" s="1"/>
      <c r="L255" s="5"/>
      <c r="M255" s="6"/>
      <c r="N255" s="249"/>
      <c r="O255" s="16"/>
      <c r="Q255" s="245"/>
      <c r="R255" s="161"/>
      <c r="S255" s="246"/>
    </row>
    <row r="256" spans="1:19" x14ac:dyDescent="0.35">
      <c r="A256" s="1">
        <v>52110</v>
      </c>
      <c r="B256" s="5">
        <f t="shared" si="4"/>
        <v>2.4659999999999999E-3</v>
      </c>
      <c r="C256" s="6">
        <v>5.3</v>
      </c>
      <c r="D256" s="189" t="s">
        <v>26</v>
      </c>
      <c r="E256" s="5">
        <v>2.4659999999999999E-3</v>
      </c>
      <c r="F256" s="248">
        <v>2.4662697723036864E-3</v>
      </c>
      <c r="H256" s="184"/>
      <c r="I256" s="184"/>
      <c r="J256" s="184"/>
      <c r="K256" s="1"/>
      <c r="L256" s="5"/>
      <c r="M256" s="6"/>
      <c r="N256" s="249"/>
      <c r="O256" s="16"/>
      <c r="Q256" s="245"/>
      <c r="R256" s="161"/>
      <c r="S256" s="246"/>
    </row>
    <row r="257" spans="1:19" x14ac:dyDescent="0.35">
      <c r="A257" s="1">
        <v>52140</v>
      </c>
      <c r="B257" s="5">
        <f t="shared" si="4"/>
        <v>2.4659999999999999E-3</v>
      </c>
      <c r="C257" s="6">
        <v>5.3</v>
      </c>
      <c r="D257" s="189" t="s">
        <v>26</v>
      </c>
      <c r="E257" s="5">
        <v>2.4659999999999999E-3</v>
      </c>
      <c r="F257" s="248">
        <v>2.4662697723036864E-3</v>
      </c>
      <c r="H257" s="184"/>
      <c r="I257" s="184"/>
      <c r="J257" s="184"/>
      <c r="K257" s="1"/>
      <c r="L257" s="5"/>
      <c r="M257" s="6"/>
      <c r="N257" s="249"/>
      <c r="O257" s="16"/>
      <c r="Q257" s="245"/>
      <c r="R257" s="161"/>
      <c r="S257" s="246"/>
    </row>
    <row r="258" spans="1:19" x14ac:dyDescent="0.35">
      <c r="A258" s="1">
        <v>52171</v>
      </c>
      <c r="B258" s="5">
        <f t="shared" si="4"/>
        <v>2.4659999999999999E-3</v>
      </c>
      <c r="C258" s="6">
        <v>5.3</v>
      </c>
      <c r="D258" s="189" t="s">
        <v>26</v>
      </c>
      <c r="E258" s="5">
        <v>2.4659999999999999E-3</v>
      </c>
      <c r="F258" s="248">
        <v>2.4662697723036864E-3</v>
      </c>
      <c r="H258" s="184"/>
      <c r="I258" s="184"/>
      <c r="J258" s="184"/>
      <c r="K258" s="1"/>
      <c r="L258" s="5"/>
      <c r="M258" s="6"/>
      <c r="N258" s="249"/>
      <c r="O258" s="16"/>
      <c r="Q258" s="245"/>
      <c r="R258" s="161"/>
      <c r="S258" s="246"/>
    </row>
    <row r="259" spans="1:19" x14ac:dyDescent="0.35">
      <c r="A259" s="1">
        <v>52201</v>
      </c>
      <c r="B259" s="5">
        <f t="shared" si="4"/>
        <v>2.4659999999999999E-3</v>
      </c>
      <c r="C259" s="6">
        <v>5.3</v>
      </c>
      <c r="D259" s="189" t="s">
        <v>26</v>
      </c>
      <c r="E259" s="5">
        <v>2.4659999999999999E-3</v>
      </c>
      <c r="F259" s="248">
        <v>2.4662697723036864E-3</v>
      </c>
      <c r="H259" s="184"/>
      <c r="I259" s="184"/>
      <c r="J259" s="184"/>
      <c r="K259" s="1"/>
      <c r="L259" s="5"/>
      <c r="M259" s="6"/>
      <c r="N259" s="249"/>
      <c r="O259" s="16"/>
      <c r="Q259" s="245"/>
      <c r="R259" s="161"/>
      <c r="S259" s="246"/>
    </row>
    <row r="260" spans="1:19" x14ac:dyDescent="0.35">
      <c r="A260" s="1">
        <v>52232</v>
      </c>
      <c r="B260" s="5">
        <f t="shared" si="4"/>
        <v>2.4659999999999999E-3</v>
      </c>
      <c r="C260" s="6">
        <v>5.3</v>
      </c>
      <c r="D260" s="189" t="s">
        <v>26</v>
      </c>
      <c r="E260" s="5">
        <v>2.4659999999999999E-3</v>
      </c>
      <c r="F260" s="248">
        <v>2.4662697723036864E-3</v>
      </c>
      <c r="H260" s="184"/>
      <c r="I260" s="184"/>
      <c r="J260" s="184"/>
      <c r="K260" s="1"/>
      <c r="L260" s="5"/>
      <c r="M260" s="6"/>
      <c r="N260" s="249"/>
      <c r="O260" s="16"/>
      <c r="Q260" s="245"/>
      <c r="R260" s="161"/>
      <c r="S260" s="246"/>
    </row>
    <row r="261" spans="1:19" x14ac:dyDescent="0.35">
      <c r="A261" s="1">
        <v>52263</v>
      </c>
      <c r="B261" s="5">
        <f t="shared" si="4"/>
        <v>2.4659999999999999E-3</v>
      </c>
      <c r="C261" s="6">
        <v>5.3</v>
      </c>
      <c r="D261" s="189" t="s">
        <v>26</v>
      </c>
      <c r="E261" s="5">
        <v>2.4659999999999999E-3</v>
      </c>
      <c r="F261" s="248">
        <v>2.4662697723036864E-3</v>
      </c>
      <c r="H261" s="184"/>
      <c r="I261" s="184"/>
      <c r="J261" s="184"/>
      <c r="K261" s="1"/>
      <c r="L261" s="5"/>
      <c r="M261" s="6"/>
      <c r="N261" s="249"/>
      <c r="O261" s="16"/>
      <c r="Q261" s="245"/>
      <c r="R261" s="161"/>
      <c r="S261" s="246"/>
    </row>
    <row r="262" spans="1:19" x14ac:dyDescent="0.35">
      <c r="A262" s="1">
        <v>52291</v>
      </c>
      <c r="B262" s="5">
        <f t="shared" si="4"/>
        <v>2.4659999999999999E-3</v>
      </c>
      <c r="C262" s="6">
        <v>5.3</v>
      </c>
      <c r="D262" s="189" t="s">
        <v>26</v>
      </c>
      <c r="E262" s="5">
        <v>2.4659999999999999E-3</v>
      </c>
      <c r="F262" s="248">
        <v>2.4662697723036864E-3</v>
      </c>
      <c r="H262" s="184"/>
      <c r="I262" s="184"/>
      <c r="J262" s="184"/>
      <c r="K262" s="1"/>
      <c r="L262" s="5"/>
      <c r="M262" s="6"/>
      <c r="N262" s="249"/>
      <c r="O262" s="16"/>
      <c r="Q262" s="245"/>
      <c r="R262" s="161"/>
      <c r="S262" s="246"/>
    </row>
    <row r="263" spans="1:19" x14ac:dyDescent="0.35">
      <c r="A263" s="1">
        <v>52322</v>
      </c>
      <c r="B263" s="5">
        <f t="shared" si="4"/>
        <v>2.4659999999999999E-3</v>
      </c>
      <c r="C263" s="6">
        <v>5.3</v>
      </c>
      <c r="D263" s="189" t="s">
        <v>26</v>
      </c>
      <c r="E263" s="5">
        <v>2.4659999999999999E-3</v>
      </c>
      <c r="F263" s="248">
        <v>2.4662697723036864E-3</v>
      </c>
      <c r="H263" s="184"/>
      <c r="I263" s="184"/>
      <c r="J263" s="184"/>
      <c r="K263" s="1"/>
      <c r="L263" s="5"/>
      <c r="M263" s="6"/>
      <c r="N263" s="249"/>
      <c r="O263" s="16"/>
      <c r="Q263" s="245"/>
      <c r="R263" s="161"/>
      <c r="S263" s="246"/>
    </row>
    <row r="264" spans="1:19" x14ac:dyDescent="0.35">
      <c r="A264" s="1">
        <v>52352</v>
      </c>
      <c r="B264" s="5">
        <f t="shared" si="4"/>
        <v>2.4659999999999999E-3</v>
      </c>
      <c r="C264" s="6">
        <v>5.3</v>
      </c>
      <c r="D264" s="189" t="s">
        <v>26</v>
      </c>
      <c r="E264" s="5">
        <v>2.4659999999999999E-3</v>
      </c>
      <c r="F264" s="248">
        <v>2.4662697723036864E-3</v>
      </c>
      <c r="H264" s="184"/>
      <c r="I264" s="184"/>
      <c r="J264" s="184"/>
      <c r="K264" s="1"/>
      <c r="L264" s="5"/>
      <c r="M264" s="6"/>
      <c r="N264" s="249"/>
      <c r="O264" s="16"/>
      <c r="Q264" s="245"/>
      <c r="R264" s="161"/>
      <c r="S264" s="246"/>
    </row>
    <row r="265" spans="1:19" x14ac:dyDescent="0.35">
      <c r="A265" s="1">
        <v>52383</v>
      </c>
      <c r="B265" s="5">
        <f t="shared" si="4"/>
        <v>2.4659999999999999E-3</v>
      </c>
      <c r="C265" s="6">
        <v>5.3</v>
      </c>
      <c r="D265" s="189" t="s">
        <v>26</v>
      </c>
      <c r="E265" s="5">
        <v>2.4659999999999999E-3</v>
      </c>
      <c r="F265" s="248">
        <v>2.4662697723036864E-3</v>
      </c>
      <c r="H265" s="184"/>
      <c r="I265" s="184"/>
      <c r="J265" s="184"/>
      <c r="K265" s="1"/>
      <c r="L265" s="5"/>
      <c r="M265" s="6"/>
      <c r="N265" s="249"/>
      <c r="O265" s="16"/>
      <c r="Q265" s="245"/>
      <c r="R265" s="161"/>
      <c r="S265" s="246"/>
    </row>
    <row r="266" spans="1:19" x14ac:dyDescent="0.35">
      <c r="A266" s="1">
        <v>52413</v>
      </c>
      <c r="B266" s="5">
        <f t="shared" ref="B266:B329" si="5">IF(D266="CAM",E266,F266)</f>
        <v>2.4659999999999999E-3</v>
      </c>
      <c r="C266" s="6">
        <v>5.3</v>
      </c>
      <c r="D266" s="189" t="s">
        <v>26</v>
      </c>
      <c r="E266" s="5">
        <v>2.4659999999999999E-3</v>
      </c>
      <c r="F266" s="248">
        <v>2.4662697723036864E-3</v>
      </c>
      <c r="H266" s="184"/>
      <c r="I266" s="184"/>
      <c r="J266" s="184"/>
      <c r="K266" s="1"/>
      <c r="L266" s="5"/>
      <c r="M266" s="6"/>
      <c r="N266" s="249"/>
      <c r="O266" s="16"/>
      <c r="Q266" s="245"/>
      <c r="R266" s="161"/>
      <c r="S266" s="246"/>
    </row>
    <row r="267" spans="1:19" x14ac:dyDescent="0.35">
      <c r="A267" s="1">
        <v>52444</v>
      </c>
      <c r="B267" s="5">
        <f t="shared" si="5"/>
        <v>2.4659999999999999E-3</v>
      </c>
      <c r="C267" s="6">
        <v>5.3</v>
      </c>
      <c r="D267" s="189" t="s">
        <v>26</v>
      </c>
      <c r="E267" s="5">
        <v>2.4659999999999999E-3</v>
      </c>
      <c r="F267" s="248">
        <v>2.4662697723036864E-3</v>
      </c>
      <c r="H267" s="184"/>
      <c r="I267" s="184"/>
      <c r="J267" s="184"/>
      <c r="K267" s="1"/>
      <c r="L267" s="5"/>
      <c r="M267" s="6"/>
      <c r="N267" s="249"/>
      <c r="O267" s="16"/>
      <c r="Q267" s="245"/>
      <c r="R267" s="161"/>
      <c r="S267" s="246"/>
    </row>
    <row r="268" spans="1:19" x14ac:dyDescent="0.35">
      <c r="A268" s="1">
        <v>52475</v>
      </c>
      <c r="B268" s="5">
        <f t="shared" si="5"/>
        <v>2.4659999999999999E-3</v>
      </c>
      <c r="C268" s="6">
        <v>5.3</v>
      </c>
      <c r="D268" s="189" t="s">
        <v>26</v>
      </c>
      <c r="E268" s="5">
        <v>2.4659999999999999E-3</v>
      </c>
      <c r="F268" s="248">
        <v>2.4662697723036864E-3</v>
      </c>
      <c r="H268" s="184"/>
      <c r="I268" s="184"/>
      <c r="J268" s="184"/>
      <c r="K268" s="1"/>
      <c r="L268" s="5"/>
      <c r="M268" s="6"/>
      <c r="N268" s="249"/>
      <c r="O268" s="16"/>
      <c r="Q268" s="245"/>
      <c r="R268" s="161"/>
      <c r="S268" s="246"/>
    </row>
    <row r="269" spans="1:19" x14ac:dyDescent="0.35">
      <c r="A269" s="1">
        <v>52505</v>
      </c>
      <c r="B269" s="5">
        <f t="shared" si="5"/>
        <v>2.4659999999999999E-3</v>
      </c>
      <c r="C269" s="6">
        <v>5.3</v>
      </c>
      <c r="D269" s="189" t="s">
        <v>26</v>
      </c>
      <c r="E269" s="5">
        <v>2.4659999999999999E-3</v>
      </c>
      <c r="F269" s="248">
        <v>2.4662697723036864E-3</v>
      </c>
      <c r="H269" s="184"/>
      <c r="I269" s="184"/>
      <c r="J269" s="184"/>
      <c r="K269" s="1"/>
      <c r="L269" s="5"/>
      <c r="M269" s="6"/>
      <c r="N269" s="249"/>
      <c r="O269" s="16"/>
      <c r="Q269" s="245"/>
      <c r="R269" s="161"/>
      <c r="S269" s="246"/>
    </row>
    <row r="270" spans="1:19" x14ac:dyDescent="0.35">
      <c r="A270" s="1">
        <v>52536</v>
      </c>
      <c r="B270" s="5">
        <f t="shared" si="5"/>
        <v>2.4659999999999999E-3</v>
      </c>
      <c r="C270" s="6">
        <v>5.3</v>
      </c>
      <c r="D270" s="189" t="s">
        <v>26</v>
      </c>
      <c r="E270" s="5">
        <v>2.4659999999999999E-3</v>
      </c>
      <c r="F270" s="248">
        <v>2.4662697723036864E-3</v>
      </c>
      <c r="H270" s="184"/>
      <c r="I270" s="184"/>
      <c r="J270" s="184"/>
      <c r="K270" s="1"/>
      <c r="L270" s="5"/>
      <c r="M270" s="6"/>
      <c r="N270" s="249"/>
      <c r="O270" s="16"/>
      <c r="Q270" s="245"/>
      <c r="R270" s="161"/>
      <c r="S270" s="246"/>
    </row>
    <row r="271" spans="1:19" x14ac:dyDescent="0.35">
      <c r="A271" s="1">
        <v>52566</v>
      </c>
      <c r="B271" s="5">
        <f t="shared" si="5"/>
        <v>2.4659999999999999E-3</v>
      </c>
      <c r="C271" s="6">
        <v>5.3</v>
      </c>
      <c r="D271" s="189" t="s">
        <v>26</v>
      </c>
      <c r="E271" s="5">
        <v>2.4659999999999999E-3</v>
      </c>
      <c r="F271" s="248">
        <v>2.4662697723036864E-3</v>
      </c>
      <c r="H271" s="184"/>
      <c r="I271" s="184"/>
      <c r="J271" s="184"/>
      <c r="K271" s="1"/>
      <c r="L271" s="5"/>
      <c r="M271" s="6"/>
      <c r="N271" s="249"/>
      <c r="O271" s="16"/>
      <c r="Q271" s="245"/>
      <c r="R271" s="161"/>
      <c r="S271" s="246"/>
    </row>
    <row r="272" spans="1:19" x14ac:dyDescent="0.35">
      <c r="A272" s="1">
        <v>52597</v>
      </c>
      <c r="B272" s="5">
        <f t="shared" si="5"/>
        <v>2.4659999999999999E-3</v>
      </c>
      <c r="C272" s="6">
        <v>5.3</v>
      </c>
      <c r="D272" s="189" t="s">
        <v>26</v>
      </c>
      <c r="E272" s="5">
        <v>2.4659999999999999E-3</v>
      </c>
      <c r="F272" s="248">
        <v>2.4662697723036864E-3</v>
      </c>
      <c r="H272" s="184"/>
      <c r="I272" s="184"/>
      <c r="J272" s="184"/>
      <c r="K272" s="1"/>
      <c r="L272" s="5"/>
      <c r="M272" s="6"/>
      <c r="N272" s="249"/>
      <c r="O272" s="16"/>
      <c r="Q272" s="245"/>
      <c r="R272" s="161"/>
      <c r="S272" s="246"/>
    </row>
    <row r="273" spans="1:19" x14ac:dyDescent="0.35">
      <c r="A273" s="1">
        <v>52628</v>
      </c>
      <c r="B273" s="5">
        <f t="shared" si="5"/>
        <v>2.4659999999999999E-3</v>
      </c>
      <c r="C273" s="6">
        <v>5.3</v>
      </c>
      <c r="D273" s="189" t="s">
        <v>26</v>
      </c>
      <c r="E273" s="5">
        <v>2.4659999999999999E-3</v>
      </c>
      <c r="F273" s="248">
        <v>2.4662697723036864E-3</v>
      </c>
      <c r="H273" s="184"/>
      <c r="I273" s="184"/>
      <c r="J273" s="184"/>
      <c r="K273" s="1"/>
      <c r="L273" s="5"/>
      <c r="M273" s="6"/>
      <c r="N273" s="249"/>
      <c r="O273" s="16"/>
      <c r="Q273" s="245"/>
      <c r="R273" s="161"/>
      <c r="S273" s="246"/>
    </row>
    <row r="274" spans="1:19" x14ac:dyDescent="0.35">
      <c r="A274" s="1">
        <v>52657</v>
      </c>
      <c r="B274" s="5">
        <f t="shared" si="5"/>
        <v>2.4659999999999999E-3</v>
      </c>
      <c r="C274" s="6">
        <v>5.3</v>
      </c>
      <c r="D274" s="189" t="s">
        <v>26</v>
      </c>
      <c r="E274" s="5">
        <v>2.4659999999999999E-3</v>
      </c>
      <c r="F274" s="248">
        <v>2.4662697723036864E-3</v>
      </c>
      <c r="H274" s="184"/>
      <c r="I274" s="184"/>
      <c r="J274" s="184"/>
      <c r="K274" s="1"/>
      <c r="L274" s="5"/>
      <c r="M274" s="6"/>
      <c r="N274" s="249"/>
      <c r="O274" s="16"/>
      <c r="Q274" s="245"/>
      <c r="R274" s="161"/>
      <c r="S274" s="246"/>
    </row>
    <row r="275" spans="1:19" x14ac:dyDescent="0.35">
      <c r="A275" s="1">
        <v>52688</v>
      </c>
      <c r="B275" s="5">
        <f t="shared" si="5"/>
        <v>2.4659999999999999E-3</v>
      </c>
      <c r="C275" s="6">
        <v>5.3</v>
      </c>
      <c r="D275" s="189" t="s">
        <v>26</v>
      </c>
      <c r="E275" s="5">
        <v>2.4659999999999999E-3</v>
      </c>
      <c r="F275" s="248">
        <v>2.4662697723036864E-3</v>
      </c>
      <c r="H275" s="184"/>
      <c r="I275" s="184"/>
      <c r="J275" s="184"/>
      <c r="K275" s="1"/>
      <c r="L275" s="5"/>
      <c r="M275" s="6"/>
      <c r="N275" s="249"/>
      <c r="O275" s="16"/>
      <c r="Q275" s="245"/>
      <c r="R275" s="161"/>
      <c r="S275" s="246"/>
    </row>
    <row r="276" spans="1:19" x14ac:dyDescent="0.35">
      <c r="A276" s="1">
        <v>52718</v>
      </c>
      <c r="B276" s="5">
        <f t="shared" si="5"/>
        <v>2.4659999999999999E-3</v>
      </c>
      <c r="C276" s="6">
        <v>5.3</v>
      </c>
      <c r="D276" s="189" t="s">
        <v>26</v>
      </c>
      <c r="E276" s="5">
        <v>2.4659999999999999E-3</v>
      </c>
      <c r="F276" s="248">
        <v>2.4662697723036864E-3</v>
      </c>
      <c r="H276" s="184"/>
      <c r="I276" s="184"/>
      <c r="J276" s="184"/>
      <c r="K276" s="1"/>
      <c r="L276" s="5"/>
      <c r="M276" s="6"/>
      <c r="N276" s="249"/>
      <c r="O276" s="16"/>
      <c r="Q276" s="245"/>
      <c r="R276" s="161"/>
      <c r="S276" s="246"/>
    </row>
    <row r="277" spans="1:19" x14ac:dyDescent="0.35">
      <c r="A277" s="1">
        <v>52749</v>
      </c>
      <c r="B277" s="5">
        <f t="shared" si="5"/>
        <v>2.4659999999999999E-3</v>
      </c>
      <c r="C277" s="6">
        <v>5.3</v>
      </c>
      <c r="D277" s="189" t="s">
        <v>26</v>
      </c>
      <c r="E277" s="5">
        <v>2.4659999999999999E-3</v>
      </c>
      <c r="F277" s="248">
        <v>2.4662697723036864E-3</v>
      </c>
      <c r="H277" s="184"/>
      <c r="I277" s="184"/>
      <c r="J277" s="184"/>
      <c r="K277" s="1"/>
      <c r="L277" s="5"/>
      <c r="M277" s="6"/>
      <c r="N277" s="249"/>
      <c r="O277" s="16"/>
      <c r="Q277" s="245"/>
      <c r="R277" s="161"/>
      <c r="S277" s="246"/>
    </row>
    <row r="278" spans="1:19" x14ac:dyDescent="0.35">
      <c r="A278" s="1">
        <v>52779</v>
      </c>
      <c r="B278" s="5">
        <f t="shared" si="5"/>
        <v>2.4659999999999999E-3</v>
      </c>
      <c r="C278" s="6">
        <v>5.3</v>
      </c>
      <c r="D278" s="189" t="s">
        <v>26</v>
      </c>
      <c r="E278" s="5">
        <v>2.4659999999999999E-3</v>
      </c>
      <c r="F278" s="248">
        <v>2.4662697723036864E-3</v>
      </c>
      <c r="H278" s="184"/>
      <c r="I278" s="184"/>
      <c r="J278" s="184"/>
      <c r="K278" s="1"/>
      <c r="L278" s="5"/>
      <c r="M278" s="6"/>
      <c r="N278" s="249"/>
      <c r="O278" s="16"/>
      <c r="Q278" s="245"/>
      <c r="R278" s="161"/>
      <c r="S278" s="246"/>
    </row>
    <row r="279" spans="1:19" x14ac:dyDescent="0.35">
      <c r="A279" s="1">
        <v>52810</v>
      </c>
      <c r="B279" s="5">
        <f t="shared" si="5"/>
        <v>2.4659999999999999E-3</v>
      </c>
      <c r="C279" s="6">
        <v>5.3</v>
      </c>
      <c r="D279" s="189" t="s">
        <v>26</v>
      </c>
      <c r="E279" s="5">
        <v>2.4659999999999999E-3</v>
      </c>
      <c r="F279" s="248">
        <v>2.4662697723036864E-3</v>
      </c>
      <c r="H279" s="184"/>
      <c r="I279" s="184"/>
      <c r="J279" s="184"/>
      <c r="K279" s="1"/>
      <c r="L279" s="5"/>
      <c r="M279" s="6"/>
      <c r="N279" s="249"/>
      <c r="O279" s="16"/>
      <c r="Q279" s="245"/>
      <c r="R279" s="161"/>
      <c r="S279" s="246"/>
    </row>
    <row r="280" spans="1:19" x14ac:dyDescent="0.35">
      <c r="A280" s="1">
        <v>52841</v>
      </c>
      <c r="B280" s="5">
        <f t="shared" si="5"/>
        <v>2.4659999999999999E-3</v>
      </c>
      <c r="C280" s="6">
        <v>5.3</v>
      </c>
      <c r="D280" s="189" t="s">
        <v>26</v>
      </c>
      <c r="E280" s="5">
        <v>2.4659999999999999E-3</v>
      </c>
      <c r="F280" s="248">
        <v>2.4662697723036864E-3</v>
      </c>
      <c r="H280" s="184"/>
      <c r="I280" s="184"/>
      <c r="J280" s="184"/>
      <c r="K280" s="1"/>
      <c r="L280" s="5"/>
      <c r="M280" s="6"/>
      <c r="N280" s="249"/>
      <c r="O280" s="16"/>
      <c r="Q280" s="245"/>
      <c r="R280" s="161"/>
      <c r="S280" s="246"/>
    </row>
    <row r="281" spans="1:19" x14ac:dyDescent="0.35">
      <c r="A281" s="1">
        <v>52871</v>
      </c>
      <c r="B281" s="5">
        <f t="shared" si="5"/>
        <v>2.4659999999999999E-3</v>
      </c>
      <c r="C281" s="6">
        <v>5.3</v>
      </c>
      <c r="D281" s="189" t="s">
        <v>26</v>
      </c>
      <c r="E281" s="5">
        <v>2.4659999999999999E-3</v>
      </c>
      <c r="F281" s="248">
        <v>2.4662697723036864E-3</v>
      </c>
      <c r="H281" s="184"/>
      <c r="I281" s="184"/>
      <c r="J281" s="184"/>
      <c r="K281" s="1"/>
      <c r="L281" s="5"/>
      <c r="M281" s="6"/>
      <c r="N281" s="249"/>
      <c r="O281" s="16"/>
      <c r="Q281" s="245"/>
      <c r="R281" s="161"/>
      <c r="S281" s="246"/>
    </row>
    <row r="282" spans="1:19" x14ac:dyDescent="0.35">
      <c r="A282" s="1">
        <v>52902</v>
      </c>
      <c r="B282" s="5">
        <f t="shared" si="5"/>
        <v>2.4659999999999999E-3</v>
      </c>
      <c r="C282" s="6">
        <v>5.3</v>
      </c>
      <c r="D282" s="189" t="s">
        <v>26</v>
      </c>
      <c r="E282" s="5">
        <v>2.4659999999999999E-3</v>
      </c>
      <c r="F282" s="248">
        <v>2.4662697723036864E-3</v>
      </c>
      <c r="H282" s="184"/>
      <c r="I282" s="184"/>
      <c r="J282" s="184"/>
      <c r="K282" s="1"/>
      <c r="L282" s="5"/>
      <c r="M282" s="6"/>
      <c r="N282" s="249"/>
      <c r="O282" s="16"/>
      <c r="Q282" s="245"/>
      <c r="R282" s="161"/>
      <c r="S282" s="246"/>
    </row>
    <row r="283" spans="1:19" x14ac:dyDescent="0.35">
      <c r="A283" s="1">
        <v>52932</v>
      </c>
      <c r="B283" s="5">
        <f t="shared" si="5"/>
        <v>2.4659999999999999E-3</v>
      </c>
      <c r="C283" s="6">
        <v>5.3</v>
      </c>
      <c r="D283" s="189" t="s">
        <v>26</v>
      </c>
      <c r="E283" s="5">
        <v>2.4659999999999999E-3</v>
      </c>
      <c r="F283" s="248">
        <v>2.4662697723036864E-3</v>
      </c>
      <c r="H283" s="184"/>
      <c r="I283" s="184"/>
      <c r="J283" s="184"/>
      <c r="K283" s="1"/>
      <c r="L283" s="5"/>
      <c r="M283" s="6"/>
      <c r="N283" s="249"/>
      <c r="O283" s="16"/>
      <c r="Q283" s="245"/>
      <c r="R283" s="161"/>
      <c r="S283" s="246"/>
    </row>
    <row r="284" spans="1:19" x14ac:dyDescent="0.35">
      <c r="A284" s="1">
        <v>52963</v>
      </c>
      <c r="B284" s="5">
        <f t="shared" si="5"/>
        <v>2.4659999999999999E-3</v>
      </c>
      <c r="C284" s="6">
        <v>5.3</v>
      </c>
      <c r="D284" s="189" t="s">
        <v>26</v>
      </c>
      <c r="E284" s="5">
        <v>2.4659999999999999E-3</v>
      </c>
      <c r="F284" s="248">
        <v>2.4662697723036864E-3</v>
      </c>
      <c r="H284" s="184"/>
      <c r="I284" s="184"/>
      <c r="J284" s="184"/>
      <c r="K284" s="1"/>
      <c r="L284" s="5"/>
      <c r="M284" s="6"/>
      <c r="N284" s="249"/>
      <c r="O284" s="16"/>
      <c r="Q284" s="245"/>
      <c r="R284" s="161"/>
      <c r="S284" s="246"/>
    </row>
    <row r="285" spans="1:19" x14ac:dyDescent="0.35">
      <c r="A285" s="1">
        <v>52994</v>
      </c>
      <c r="B285" s="5">
        <f t="shared" si="5"/>
        <v>2.4659999999999999E-3</v>
      </c>
      <c r="C285" s="6">
        <v>5.3</v>
      </c>
      <c r="D285" s="189" t="s">
        <v>26</v>
      </c>
      <c r="E285" s="5">
        <v>2.4659999999999999E-3</v>
      </c>
      <c r="F285" s="248">
        <v>2.4662697723036864E-3</v>
      </c>
      <c r="H285" s="184"/>
      <c r="I285" s="184"/>
      <c r="J285" s="184"/>
      <c r="K285" s="1"/>
      <c r="L285" s="5"/>
      <c r="M285" s="6"/>
      <c r="N285" s="249"/>
      <c r="O285" s="16"/>
      <c r="Q285" s="245"/>
      <c r="R285" s="161"/>
      <c r="S285" s="246"/>
    </row>
    <row r="286" spans="1:19" x14ac:dyDescent="0.35">
      <c r="A286" s="1">
        <v>53022</v>
      </c>
      <c r="B286" s="5">
        <f t="shared" si="5"/>
        <v>2.4659999999999999E-3</v>
      </c>
      <c r="C286" s="6">
        <v>5.3</v>
      </c>
      <c r="D286" s="189" t="s">
        <v>26</v>
      </c>
      <c r="E286" s="5">
        <v>2.4659999999999999E-3</v>
      </c>
      <c r="F286" s="248">
        <v>2.4662697723036864E-3</v>
      </c>
      <c r="H286" s="184"/>
      <c r="I286" s="184"/>
      <c r="J286" s="184"/>
      <c r="K286" s="1"/>
      <c r="L286" s="5"/>
      <c r="M286" s="6"/>
      <c r="N286" s="249"/>
      <c r="O286" s="16"/>
      <c r="Q286" s="245"/>
      <c r="R286" s="161"/>
      <c r="S286" s="246"/>
    </row>
    <row r="287" spans="1:19" x14ac:dyDescent="0.35">
      <c r="A287" s="1">
        <v>53053</v>
      </c>
      <c r="B287" s="5">
        <f t="shared" si="5"/>
        <v>2.4659999999999999E-3</v>
      </c>
      <c r="C287" s="6">
        <v>5.3</v>
      </c>
      <c r="D287" s="189" t="s">
        <v>26</v>
      </c>
      <c r="E287" s="5">
        <v>2.4659999999999999E-3</v>
      </c>
      <c r="F287" s="248">
        <v>2.4662697723036864E-3</v>
      </c>
      <c r="H287" s="184"/>
      <c r="I287" s="184"/>
      <c r="J287" s="184"/>
      <c r="K287" s="1"/>
      <c r="L287" s="5"/>
      <c r="M287" s="6"/>
      <c r="N287" s="249"/>
      <c r="O287" s="16"/>
      <c r="Q287" s="245"/>
      <c r="R287" s="161"/>
      <c r="S287" s="246"/>
    </row>
    <row r="288" spans="1:19" x14ac:dyDescent="0.35">
      <c r="A288" s="1">
        <v>53083</v>
      </c>
      <c r="B288" s="5">
        <f t="shared" si="5"/>
        <v>2.4659999999999999E-3</v>
      </c>
      <c r="C288" s="6">
        <v>5.3</v>
      </c>
      <c r="D288" s="189" t="s">
        <v>26</v>
      </c>
      <c r="E288" s="5">
        <v>2.4659999999999999E-3</v>
      </c>
      <c r="F288" s="248">
        <v>2.4662697723036864E-3</v>
      </c>
      <c r="H288" s="184"/>
      <c r="I288" s="184"/>
      <c r="J288" s="184"/>
      <c r="K288" s="1"/>
      <c r="L288" s="5"/>
      <c r="M288" s="6"/>
      <c r="N288" s="249"/>
      <c r="O288" s="16"/>
      <c r="Q288" s="245"/>
      <c r="R288" s="161"/>
      <c r="S288" s="246"/>
    </row>
    <row r="289" spans="1:19" x14ac:dyDescent="0.35">
      <c r="A289" s="1">
        <v>53114</v>
      </c>
      <c r="B289" s="5">
        <f t="shared" si="5"/>
        <v>2.4659999999999999E-3</v>
      </c>
      <c r="C289" s="6">
        <v>5.3</v>
      </c>
      <c r="D289" s="189" t="s">
        <v>26</v>
      </c>
      <c r="E289" s="5">
        <v>2.4659999999999999E-3</v>
      </c>
      <c r="F289" s="248">
        <v>2.4662697723036864E-3</v>
      </c>
      <c r="H289" s="184"/>
      <c r="I289" s="184"/>
      <c r="J289" s="184"/>
      <c r="K289" s="1"/>
      <c r="L289" s="5"/>
      <c r="M289" s="6"/>
      <c r="N289" s="249"/>
      <c r="O289" s="16"/>
      <c r="Q289" s="245"/>
      <c r="R289" s="161"/>
      <c r="S289" s="246"/>
    </row>
    <row r="290" spans="1:19" x14ac:dyDescent="0.35">
      <c r="A290" s="1">
        <v>53144</v>
      </c>
      <c r="B290" s="5">
        <f t="shared" si="5"/>
        <v>2.4659999999999999E-3</v>
      </c>
      <c r="C290" s="6">
        <v>5.3</v>
      </c>
      <c r="D290" s="189" t="s">
        <v>26</v>
      </c>
      <c r="E290" s="5">
        <v>2.4659999999999999E-3</v>
      </c>
      <c r="F290" s="248">
        <v>2.4662697723036864E-3</v>
      </c>
      <c r="H290" s="184"/>
      <c r="I290" s="184"/>
      <c r="J290" s="184"/>
      <c r="K290" s="1"/>
      <c r="L290" s="5"/>
      <c r="M290" s="6"/>
      <c r="N290" s="249"/>
      <c r="O290" s="16"/>
      <c r="Q290" s="245"/>
      <c r="R290" s="161"/>
      <c r="S290" s="246"/>
    </row>
    <row r="291" spans="1:19" x14ac:dyDescent="0.35">
      <c r="A291" s="1">
        <v>53175</v>
      </c>
      <c r="B291" s="5">
        <f t="shared" si="5"/>
        <v>2.4659999999999999E-3</v>
      </c>
      <c r="C291" s="6">
        <v>5.3</v>
      </c>
      <c r="D291" s="189" t="s">
        <v>26</v>
      </c>
      <c r="E291" s="5">
        <v>2.4659999999999999E-3</v>
      </c>
      <c r="F291" s="248">
        <v>2.4662697723036864E-3</v>
      </c>
      <c r="H291" s="184"/>
      <c r="I291" s="184"/>
      <c r="J291" s="184"/>
      <c r="K291" s="1"/>
      <c r="L291" s="5"/>
      <c r="M291" s="6"/>
      <c r="N291" s="249"/>
      <c r="O291" s="16"/>
      <c r="Q291" s="245"/>
      <c r="R291" s="161"/>
      <c r="S291" s="246"/>
    </row>
    <row r="292" spans="1:19" x14ac:dyDescent="0.35">
      <c r="A292" s="1">
        <v>53206</v>
      </c>
      <c r="B292" s="5">
        <f t="shared" si="5"/>
        <v>2.4659999999999999E-3</v>
      </c>
      <c r="C292" s="6">
        <v>5.3</v>
      </c>
      <c r="D292" s="189" t="s">
        <v>26</v>
      </c>
      <c r="E292" s="5">
        <v>2.4659999999999999E-3</v>
      </c>
      <c r="F292" s="248">
        <v>2.4662697723036864E-3</v>
      </c>
      <c r="H292" s="184"/>
      <c r="I292" s="184"/>
      <c r="J292" s="184"/>
      <c r="K292" s="1"/>
      <c r="L292" s="5"/>
      <c r="M292" s="6"/>
      <c r="N292" s="249"/>
      <c r="O292" s="16"/>
      <c r="Q292" s="245"/>
      <c r="R292" s="161"/>
      <c r="S292" s="246"/>
    </row>
    <row r="293" spans="1:19" x14ac:dyDescent="0.35">
      <c r="A293" s="1">
        <v>53236</v>
      </c>
      <c r="B293" s="5">
        <f t="shared" si="5"/>
        <v>2.4659999999999999E-3</v>
      </c>
      <c r="C293" s="6">
        <v>5.3</v>
      </c>
      <c r="D293" s="189" t="s">
        <v>26</v>
      </c>
      <c r="E293" s="5">
        <v>2.4659999999999999E-3</v>
      </c>
      <c r="F293" s="248">
        <v>2.4662697723036864E-3</v>
      </c>
      <c r="H293" s="184"/>
      <c r="I293" s="184"/>
      <c r="J293" s="184"/>
      <c r="K293" s="1"/>
      <c r="L293" s="5"/>
      <c r="M293" s="6"/>
      <c r="N293" s="249"/>
      <c r="O293" s="16"/>
      <c r="Q293" s="245"/>
      <c r="R293" s="161"/>
      <c r="S293" s="246"/>
    </row>
    <row r="294" spans="1:19" x14ac:dyDescent="0.35">
      <c r="A294" s="1">
        <v>53267</v>
      </c>
      <c r="B294" s="5">
        <f t="shared" si="5"/>
        <v>2.4659999999999999E-3</v>
      </c>
      <c r="C294" s="6">
        <v>5.3</v>
      </c>
      <c r="D294" s="189" t="s">
        <v>26</v>
      </c>
      <c r="E294" s="5">
        <v>2.4659999999999999E-3</v>
      </c>
      <c r="F294" s="248">
        <v>2.4662697723036864E-3</v>
      </c>
      <c r="H294" s="184"/>
      <c r="I294" s="184"/>
      <c r="J294" s="184"/>
      <c r="K294" s="1"/>
      <c r="L294" s="5"/>
      <c r="M294" s="6"/>
      <c r="N294" s="249"/>
      <c r="O294" s="16"/>
      <c r="Q294" s="245"/>
      <c r="R294" s="161"/>
      <c r="S294" s="246"/>
    </row>
    <row r="295" spans="1:19" x14ac:dyDescent="0.35">
      <c r="A295" s="1">
        <v>53297</v>
      </c>
      <c r="B295" s="5">
        <f t="shared" si="5"/>
        <v>2.4659999999999999E-3</v>
      </c>
      <c r="C295" s="6">
        <v>5.3</v>
      </c>
      <c r="D295" s="189" t="s">
        <v>26</v>
      </c>
      <c r="E295" s="5">
        <v>2.4659999999999999E-3</v>
      </c>
      <c r="F295" s="248">
        <v>2.4662697723036864E-3</v>
      </c>
      <c r="H295" s="184"/>
      <c r="I295" s="184"/>
      <c r="J295" s="184"/>
      <c r="K295" s="1"/>
      <c r="L295" s="5"/>
      <c r="M295" s="6"/>
      <c r="N295" s="249"/>
      <c r="O295" s="16"/>
      <c r="Q295" s="245"/>
      <c r="R295" s="161"/>
      <c r="S295" s="246"/>
    </row>
    <row r="296" spans="1:19" x14ac:dyDescent="0.35">
      <c r="A296" s="1">
        <v>53328</v>
      </c>
      <c r="B296" s="5">
        <f t="shared" si="5"/>
        <v>2.4659999999999999E-3</v>
      </c>
      <c r="C296" s="6">
        <v>5.3</v>
      </c>
      <c r="D296" s="189" t="s">
        <v>26</v>
      </c>
      <c r="E296" s="5">
        <v>2.4659999999999999E-3</v>
      </c>
      <c r="F296" s="248">
        <v>2.4662697723036864E-3</v>
      </c>
      <c r="H296" s="184"/>
      <c r="I296" s="184"/>
      <c r="J296" s="184"/>
      <c r="K296" s="1"/>
      <c r="L296" s="5"/>
      <c r="M296" s="6"/>
      <c r="N296" s="249"/>
      <c r="O296" s="16"/>
      <c r="Q296" s="245"/>
      <c r="R296" s="161"/>
      <c r="S296" s="246"/>
    </row>
    <row r="297" spans="1:19" x14ac:dyDescent="0.35">
      <c r="A297" s="1">
        <v>53359</v>
      </c>
      <c r="B297" s="5">
        <f t="shared" si="5"/>
        <v>2.4659999999999999E-3</v>
      </c>
      <c r="C297" s="6">
        <v>5.3</v>
      </c>
      <c r="D297" s="189" t="s">
        <v>26</v>
      </c>
      <c r="E297" s="5">
        <v>2.4659999999999999E-3</v>
      </c>
      <c r="F297" s="248">
        <v>2.4662697723036864E-3</v>
      </c>
      <c r="H297" s="184"/>
      <c r="I297" s="184"/>
      <c r="J297" s="184"/>
      <c r="K297" s="1"/>
      <c r="L297" s="5"/>
      <c r="M297" s="6"/>
      <c r="N297" s="249"/>
      <c r="O297" s="16"/>
      <c r="Q297" s="245"/>
      <c r="R297" s="161"/>
      <c r="S297" s="246"/>
    </row>
    <row r="298" spans="1:19" x14ac:dyDescent="0.35">
      <c r="A298" s="1">
        <v>53387</v>
      </c>
      <c r="B298" s="5">
        <f t="shared" si="5"/>
        <v>2.4659999999999999E-3</v>
      </c>
      <c r="C298" s="6">
        <v>5.3</v>
      </c>
      <c r="D298" s="189" t="s">
        <v>26</v>
      </c>
      <c r="E298" s="5">
        <v>2.4659999999999999E-3</v>
      </c>
      <c r="F298" s="248">
        <v>2.4662697723036864E-3</v>
      </c>
      <c r="H298" s="184"/>
      <c r="I298" s="184"/>
      <c r="J298" s="184"/>
      <c r="K298" s="1"/>
      <c r="L298" s="5"/>
      <c r="M298" s="6"/>
      <c r="N298" s="249"/>
      <c r="O298" s="16"/>
      <c r="Q298" s="245"/>
      <c r="R298" s="161"/>
      <c r="S298" s="246"/>
    </row>
    <row r="299" spans="1:19" x14ac:dyDescent="0.35">
      <c r="A299" s="1">
        <v>53418</v>
      </c>
      <c r="B299" s="5">
        <f t="shared" si="5"/>
        <v>2.4659999999999999E-3</v>
      </c>
      <c r="C299" s="6">
        <v>5.3</v>
      </c>
      <c r="D299" s="189" t="s">
        <v>26</v>
      </c>
      <c r="E299" s="5">
        <v>2.4659999999999999E-3</v>
      </c>
      <c r="F299" s="248">
        <v>2.4662697723036864E-3</v>
      </c>
      <c r="H299" s="184"/>
      <c r="I299" s="184"/>
      <c r="J299" s="184"/>
      <c r="K299" s="1"/>
      <c r="L299" s="5"/>
      <c r="M299" s="6"/>
      <c r="N299" s="249"/>
      <c r="O299" s="16"/>
      <c r="Q299" s="245"/>
      <c r="R299" s="161"/>
      <c r="S299" s="246"/>
    </row>
    <row r="300" spans="1:19" x14ac:dyDescent="0.35">
      <c r="A300" s="1">
        <v>53448</v>
      </c>
      <c r="B300" s="5">
        <f t="shared" si="5"/>
        <v>2.4659999999999999E-3</v>
      </c>
      <c r="C300" s="6">
        <v>5.3</v>
      </c>
      <c r="D300" s="189" t="s">
        <v>26</v>
      </c>
      <c r="E300" s="5">
        <v>2.4659999999999999E-3</v>
      </c>
      <c r="F300" s="248">
        <v>2.4662697723036864E-3</v>
      </c>
      <c r="H300" s="184"/>
      <c r="I300" s="184"/>
      <c r="J300" s="184"/>
      <c r="K300" s="1"/>
      <c r="L300" s="5"/>
      <c r="M300" s="6"/>
      <c r="N300" s="249"/>
      <c r="O300" s="16"/>
      <c r="Q300" s="245"/>
      <c r="R300" s="161"/>
      <c r="S300" s="246"/>
    </row>
    <row r="301" spans="1:19" x14ac:dyDescent="0.35">
      <c r="A301" s="1">
        <v>53479</v>
      </c>
      <c r="B301" s="5">
        <f t="shared" si="5"/>
        <v>2.4659999999999999E-3</v>
      </c>
      <c r="C301" s="6">
        <v>5.3</v>
      </c>
      <c r="D301" s="189" t="s">
        <v>26</v>
      </c>
      <c r="E301" s="5">
        <v>2.4659999999999999E-3</v>
      </c>
      <c r="F301" s="248">
        <v>2.4662697723036864E-3</v>
      </c>
      <c r="H301" s="184"/>
      <c r="I301" s="184"/>
      <c r="J301" s="184"/>
      <c r="K301" s="1"/>
      <c r="L301" s="5"/>
      <c r="M301" s="6"/>
      <c r="N301" s="249"/>
      <c r="O301" s="16"/>
      <c r="Q301" s="245"/>
      <c r="R301" s="161"/>
      <c r="S301" s="246"/>
    </row>
    <row r="302" spans="1:19" x14ac:dyDescent="0.35">
      <c r="A302" s="1">
        <v>53509</v>
      </c>
      <c r="B302" s="5">
        <f t="shared" si="5"/>
        <v>2.4659999999999999E-3</v>
      </c>
      <c r="C302" s="6">
        <v>5.3</v>
      </c>
      <c r="D302" s="189" t="s">
        <v>26</v>
      </c>
      <c r="E302" s="5">
        <v>2.4659999999999999E-3</v>
      </c>
      <c r="F302" s="248">
        <v>2.4662697723036864E-3</v>
      </c>
      <c r="H302" s="184"/>
      <c r="I302" s="184"/>
      <c r="J302" s="184"/>
      <c r="K302" s="1"/>
      <c r="L302" s="5"/>
      <c r="M302" s="6"/>
      <c r="N302" s="249"/>
      <c r="O302" s="16"/>
      <c r="Q302" s="245"/>
      <c r="R302" s="161"/>
      <c r="S302" s="246"/>
    </row>
    <row r="303" spans="1:19" x14ac:dyDescent="0.35">
      <c r="A303" s="1">
        <v>53540</v>
      </c>
      <c r="B303" s="5">
        <f t="shared" si="5"/>
        <v>2.4659999999999999E-3</v>
      </c>
      <c r="C303" s="6">
        <v>5.3</v>
      </c>
      <c r="D303" s="189" t="s">
        <v>26</v>
      </c>
      <c r="E303" s="5">
        <v>2.4659999999999999E-3</v>
      </c>
      <c r="F303" s="248">
        <v>2.4662697723036864E-3</v>
      </c>
      <c r="H303" s="184"/>
      <c r="I303" s="184"/>
      <c r="J303" s="184"/>
      <c r="K303" s="1"/>
      <c r="L303" s="5"/>
      <c r="M303" s="6"/>
      <c r="N303" s="249"/>
      <c r="O303" s="16"/>
      <c r="Q303" s="245"/>
      <c r="R303" s="161"/>
      <c r="S303" s="246"/>
    </row>
    <row r="304" spans="1:19" x14ac:dyDescent="0.35">
      <c r="A304" s="1">
        <v>53571</v>
      </c>
      <c r="B304" s="5">
        <f t="shared" si="5"/>
        <v>2.4659999999999999E-3</v>
      </c>
      <c r="C304" s="6">
        <v>5.3</v>
      </c>
      <c r="D304" s="189" t="s">
        <v>26</v>
      </c>
      <c r="E304" s="5">
        <v>2.4659999999999999E-3</v>
      </c>
      <c r="F304" s="248">
        <v>2.4662697723036864E-3</v>
      </c>
      <c r="H304" s="184"/>
      <c r="I304" s="184"/>
      <c r="J304" s="184"/>
      <c r="K304" s="1"/>
      <c r="L304" s="5"/>
      <c r="M304" s="6"/>
      <c r="N304" s="249"/>
      <c r="O304" s="16"/>
      <c r="Q304" s="245"/>
      <c r="R304" s="161"/>
      <c r="S304" s="246"/>
    </row>
    <row r="305" spans="1:19" x14ac:dyDescent="0.35">
      <c r="A305" s="1">
        <v>53601</v>
      </c>
      <c r="B305" s="5">
        <f t="shared" si="5"/>
        <v>2.4659999999999999E-3</v>
      </c>
      <c r="C305" s="6">
        <v>5.3</v>
      </c>
      <c r="D305" s="189" t="s">
        <v>26</v>
      </c>
      <c r="E305" s="5">
        <v>2.4659999999999999E-3</v>
      </c>
      <c r="F305" s="248">
        <v>2.4662697723036864E-3</v>
      </c>
      <c r="H305" s="184"/>
      <c r="I305" s="184"/>
      <c r="J305" s="184"/>
      <c r="K305" s="1"/>
      <c r="L305" s="5"/>
      <c r="M305" s="6"/>
      <c r="N305" s="249"/>
      <c r="O305" s="16"/>
      <c r="Q305" s="245"/>
      <c r="R305" s="161"/>
      <c r="S305" s="246"/>
    </row>
    <row r="306" spans="1:19" x14ac:dyDescent="0.35">
      <c r="A306" s="1">
        <v>53632</v>
      </c>
      <c r="B306" s="5">
        <f t="shared" si="5"/>
        <v>2.4659999999999999E-3</v>
      </c>
      <c r="C306" s="6">
        <v>5.3</v>
      </c>
      <c r="D306" s="189" t="s">
        <v>26</v>
      </c>
      <c r="E306" s="5">
        <v>2.4659999999999999E-3</v>
      </c>
      <c r="F306" s="248">
        <v>2.4662697723036864E-3</v>
      </c>
      <c r="H306" s="184"/>
      <c r="I306" s="184"/>
      <c r="J306" s="184"/>
      <c r="K306" s="1"/>
      <c r="L306" s="5"/>
      <c r="M306" s="6"/>
      <c r="N306" s="249"/>
      <c r="O306" s="16"/>
      <c r="Q306" s="245"/>
      <c r="R306" s="161"/>
      <c r="S306" s="246"/>
    </row>
    <row r="307" spans="1:19" x14ac:dyDescent="0.35">
      <c r="A307" s="1">
        <v>53662</v>
      </c>
      <c r="B307" s="5">
        <f t="shared" si="5"/>
        <v>2.4659999999999999E-3</v>
      </c>
      <c r="C307" s="6">
        <v>5.3</v>
      </c>
      <c r="D307" s="189" t="s">
        <v>26</v>
      </c>
      <c r="E307" s="5">
        <v>2.4659999999999999E-3</v>
      </c>
      <c r="F307" s="248">
        <v>2.4662697723036864E-3</v>
      </c>
      <c r="H307" s="184"/>
      <c r="I307" s="184"/>
      <c r="J307" s="184"/>
      <c r="K307" s="1"/>
      <c r="L307" s="5"/>
      <c r="M307" s="6"/>
      <c r="N307" s="249"/>
      <c r="O307" s="16"/>
      <c r="Q307" s="245"/>
      <c r="R307" s="161"/>
      <c r="S307" s="246"/>
    </row>
    <row r="308" spans="1:19" x14ac:dyDescent="0.35">
      <c r="A308" s="1">
        <v>53693</v>
      </c>
      <c r="B308" s="5">
        <f t="shared" si="5"/>
        <v>2.4659999999999999E-3</v>
      </c>
      <c r="C308" s="6">
        <v>5.3</v>
      </c>
      <c r="D308" s="189" t="s">
        <v>26</v>
      </c>
      <c r="E308" s="5">
        <v>2.4659999999999999E-3</v>
      </c>
      <c r="F308" s="248">
        <v>2.4662697723036864E-3</v>
      </c>
      <c r="H308" s="184"/>
      <c r="I308" s="184"/>
      <c r="J308" s="184"/>
      <c r="K308" s="1"/>
      <c r="L308" s="5"/>
      <c r="M308" s="6"/>
      <c r="N308" s="249"/>
      <c r="O308" s="16"/>
      <c r="Q308" s="245"/>
      <c r="R308" s="161"/>
      <c r="S308" s="246"/>
    </row>
    <row r="309" spans="1:19" x14ac:dyDescent="0.35">
      <c r="A309" s="1">
        <v>53724</v>
      </c>
      <c r="B309" s="5">
        <f t="shared" si="5"/>
        <v>2.4659999999999999E-3</v>
      </c>
      <c r="C309" s="6">
        <v>5.3</v>
      </c>
      <c r="D309" s="189" t="s">
        <v>26</v>
      </c>
      <c r="E309" s="5">
        <v>2.4659999999999999E-3</v>
      </c>
      <c r="F309" s="248">
        <v>2.4662697723036864E-3</v>
      </c>
      <c r="H309" s="184"/>
      <c r="I309" s="184"/>
      <c r="J309" s="184"/>
      <c r="K309" s="1"/>
      <c r="L309" s="5"/>
      <c r="M309" s="6"/>
      <c r="N309" s="249"/>
      <c r="O309" s="16"/>
      <c r="Q309" s="245"/>
      <c r="R309" s="161"/>
      <c r="S309" s="246"/>
    </row>
    <row r="310" spans="1:19" x14ac:dyDescent="0.35">
      <c r="A310" s="1">
        <v>53752</v>
      </c>
      <c r="B310" s="5">
        <f t="shared" si="5"/>
        <v>2.4659999999999999E-3</v>
      </c>
      <c r="C310" s="6">
        <v>5.3</v>
      </c>
      <c r="D310" s="189" t="s">
        <v>26</v>
      </c>
      <c r="E310" s="5">
        <v>2.4659999999999999E-3</v>
      </c>
      <c r="F310" s="248">
        <v>2.4662697723036864E-3</v>
      </c>
      <c r="H310" s="184"/>
      <c r="I310" s="184"/>
      <c r="J310" s="184"/>
      <c r="K310" s="1"/>
      <c r="L310" s="5"/>
      <c r="M310" s="6"/>
      <c r="N310" s="249"/>
      <c r="O310" s="16"/>
      <c r="Q310" s="245"/>
      <c r="R310" s="161"/>
      <c r="S310" s="246"/>
    </row>
    <row r="311" spans="1:19" x14ac:dyDescent="0.35">
      <c r="A311" s="1">
        <v>53783</v>
      </c>
      <c r="B311" s="5">
        <f t="shared" si="5"/>
        <v>2.4659999999999999E-3</v>
      </c>
      <c r="C311" s="6">
        <v>5.3</v>
      </c>
      <c r="D311" s="189" t="s">
        <v>26</v>
      </c>
      <c r="E311" s="5">
        <v>2.4659999999999999E-3</v>
      </c>
      <c r="F311" s="248">
        <v>2.4662697723036864E-3</v>
      </c>
      <c r="H311" s="184"/>
      <c r="I311" s="184"/>
      <c r="J311" s="184"/>
      <c r="K311" s="1"/>
      <c r="L311" s="5"/>
      <c r="M311" s="6"/>
      <c r="N311" s="249"/>
      <c r="O311" s="16"/>
      <c r="Q311" s="245"/>
      <c r="R311" s="161"/>
      <c r="S311" s="246"/>
    </row>
    <row r="312" spans="1:19" x14ac:dyDescent="0.35">
      <c r="A312" s="1">
        <v>53813</v>
      </c>
      <c r="B312" s="5">
        <f t="shared" si="5"/>
        <v>2.4659999999999999E-3</v>
      </c>
      <c r="C312" s="6">
        <v>5.3</v>
      </c>
      <c r="D312" s="189" t="s">
        <v>26</v>
      </c>
      <c r="E312" s="5">
        <v>2.4659999999999999E-3</v>
      </c>
      <c r="F312" s="248">
        <v>2.4662697723036864E-3</v>
      </c>
      <c r="H312" s="184"/>
      <c r="I312" s="184"/>
      <c r="J312" s="184"/>
      <c r="K312" s="1"/>
      <c r="L312" s="5"/>
      <c r="M312" s="6"/>
      <c r="N312" s="249"/>
      <c r="O312" s="16"/>
      <c r="Q312" s="245"/>
      <c r="R312" s="161"/>
      <c r="S312" s="246"/>
    </row>
    <row r="313" spans="1:19" x14ac:dyDescent="0.35">
      <c r="A313" s="1">
        <v>53844</v>
      </c>
      <c r="B313" s="5">
        <f t="shared" si="5"/>
        <v>2.4659999999999999E-3</v>
      </c>
      <c r="C313" s="6">
        <v>5.3</v>
      </c>
      <c r="D313" s="189" t="s">
        <v>26</v>
      </c>
      <c r="E313" s="5">
        <v>2.4659999999999999E-3</v>
      </c>
      <c r="F313" s="248">
        <v>2.4662697723036864E-3</v>
      </c>
      <c r="H313" s="184"/>
      <c r="I313" s="184"/>
      <c r="J313" s="184"/>
      <c r="K313" s="1"/>
      <c r="L313" s="5"/>
      <c r="M313" s="6"/>
      <c r="N313" s="249"/>
      <c r="O313" s="16"/>
      <c r="Q313" s="245"/>
      <c r="R313" s="161"/>
      <c r="S313" s="246"/>
    </row>
    <row r="314" spans="1:19" x14ac:dyDescent="0.35">
      <c r="A314" s="1">
        <v>53874</v>
      </c>
      <c r="B314" s="5">
        <f t="shared" si="5"/>
        <v>2.4659999999999999E-3</v>
      </c>
      <c r="C314" s="6">
        <v>5.3</v>
      </c>
      <c r="D314" s="189" t="s">
        <v>26</v>
      </c>
      <c r="E314" s="5">
        <v>2.4659999999999999E-3</v>
      </c>
      <c r="F314" s="248">
        <v>2.4662697723036864E-3</v>
      </c>
      <c r="H314" s="184"/>
      <c r="I314" s="184"/>
      <c r="J314" s="184"/>
      <c r="K314" s="1"/>
      <c r="L314" s="5"/>
      <c r="M314" s="6"/>
      <c r="N314" s="249"/>
      <c r="O314" s="16"/>
      <c r="Q314" s="245"/>
      <c r="R314" s="161"/>
      <c r="S314" s="246"/>
    </row>
    <row r="315" spans="1:19" x14ac:dyDescent="0.35">
      <c r="A315" s="1">
        <v>53905</v>
      </c>
      <c r="B315" s="5">
        <f t="shared" si="5"/>
        <v>2.4659999999999999E-3</v>
      </c>
      <c r="C315" s="6">
        <v>5.3</v>
      </c>
      <c r="D315" s="189" t="s">
        <v>26</v>
      </c>
      <c r="E315" s="5">
        <v>2.4659999999999999E-3</v>
      </c>
      <c r="F315" s="248">
        <v>2.4662697723036864E-3</v>
      </c>
      <c r="H315" s="184"/>
      <c r="I315" s="184"/>
      <c r="J315" s="184"/>
      <c r="K315" s="1"/>
      <c r="L315" s="5"/>
      <c r="M315" s="6"/>
      <c r="N315" s="249"/>
      <c r="O315" s="16"/>
      <c r="Q315" s="245"/>
      <c r="R315" s="161"/>
      <c r="S315" s="246"/>
    </row>
    <row r="316" spans="1:19" x14ac:dyDescent="0.35">
      <c r="A316" s="1">
        <v>53936</v>
      </c>
      <c r="B316" s="5">
        <f t="shared" si="5"/>
        <v>2.4659999999999999E-3</v>
      </c>
      <c r="C316" s="6">
        <v>5.3</v>
      </c>
      <c r="D316" s="189" t="s">
        <v>26</v>
      </c>
      <c r="E316" s="5">
        <v>2.4659999999999999E-3</v>
      </c>
      <c r="F316" s="248">
        <v>2.4662697723036864E-3</v>
      </c>
      <c r="H316" s="184"/>
      <c r="I316" s="184"/>
      <c r="J316" s="184"/>
      <c r="K316" s="1"/>
      <c r="L316" s="5"/>
      <c r="M316" s="6"/>
      <c r="N316" s="249"/>
      <c r="O316" s="16"/>
      <c r="Q316" s="245"/>
      <c r="R316" s="161"/>
      <c r="S316" s="246"/>
    </row>
    <row r="317" spans="1:19" x14ac:dyDescent="0.35">
      <c r="A317" s="1">
        <v>53966</v>
      </c>
      <c r="B317" s="5">
        <f t="shared" si="5"/>
        <v>2.4659999999999999E-3</v>
      </c>
      <c r="C317" s="6">
        <v>5.3</v>
      </c>
      <c r="D317" s="189" t="s">
        <v>26</v>
      </c>
      <c r="E317" s="5">
        <v>2.4659999999999999E-3</v>
      </c>
      <c r="F317" s="248">
        <v>2.4662697723036864E-3</v>
      </c>
      <c r="H317" s="184"/>
      <c r="I317" s="184"/>
      <c r="J317" s="184"/>
      <c r="K317" s="1"/>
      <c r="L317" s="5"/>
      <c r="M317" s="6"/>
      <c r="N317" s="249"/>
      <c r="O317" s="16"/>
      <c r="Q317" s="245"/>
      <c r="R317" s="161"/>
      <c r="S317" s="246"/>
    </row>
    <row r="318" spans="1:19" x14ac:dyDescent="0.35">
      <c r="A318" s="1">
        <v>53997</v>
      </c>
      <c r="B318" s="5">
        <f t="shared" si="5"/>
        <v>2.4659999999999999E-3</v>
      </c>
      <c r="C318" s="6">
        <v>5.3</v>
      </c>
      <c r="D318" s="189" t="s">
        <v>26</v>
      </c>
      <c r="E318" s="5">
        <v>2.4659999999999999E-3</v>
      </c>
      <c r="F318" s="248">
        <v>2.4662697723036864E-3</v>
      </c>
      <c r="H318" s="184"/>
      <c r="I318" s="184"/>
      <c r="J318" s="184"/>
      <c r="K318" s="1"/>
      <c r="L318" s="5"/>
      <c r="M318" s="6"/>
      <c r="N318" s="249"/>
      <c r="O318" s="16"/>
      <c r="Q318" s="245"/>
      <c r="R318" s="161"/>
      <c r="S318" s="246"/>
    </row>
    <row r="319" spans="1:19" x14ac:dyDescent="0.35">
      <c r="A319" s="1">
        <v>54027</v>
      </c>
      <c r="B319" s="5">
        <f t="shared" si="5"/>
        <v>2.4659999999999999E-3</v>
      </c>
      <c r="C319" s="6">
        <v>5.3</v>
      </c>
      <c r="D319" s="189" t="s">
        <v>26</v>
      </c>
      <c r="E319" s="5">
        <v>2.4659999999999999E-3</v>
      </c>
      <c r="F319" s="248">
        <v>2.4662697723036864E-3</v>
      </c>
      <c r="H319" s="184"/>
      <c r="I319" s="184"/>
      <c r="J319" s="184"/>
      <c r="K319" s="1"/>
      <c r="L319" s="5"/>
      <c r="M319" s="6"/>
      <c r="N319" s="249"/>
      <c r="O319" s="16"/>
      <c r="Q319" s="245"/>
      <c r="R319" s="161"/>
      <c r="S319" s="246"/>
    </row>
    <row r="320" spans="1:19" x14ac:dyDescent="0.35">
      <c r="A320" s="1">
        <v>54058</v>
      </c>
      <c r="B320" s="5">
        <f t="shared" si="5"/>
        <v>2.4659999999999999E-3</v>
      </c>
      <c r="C320" s="6">
        <v>5.3</v>
      </c>
      <c r="D320" s="189" t="s">
        <v>26</v>
      </c>
      <c r="E320" s="5">
        <v>2.4659999999999999E-3</v>
      </c>
      <c r="F320" s="248">
        <v>2.4662697723036864E-3</v>
      </c>
      <c r="H320" s="184"/>
      <c r="I320" s="184"/>
      <c r="J320" s="184"/>
      <c r="K320" s="1"/>
      <c r="L320" s="5"/>
      <c r="M320" s="6"/>
      <c r="N320" s="249"/>
      <c r="O320" s="16"/>
      <c r="Q320" s="245"/>
      <c r="R320" s="161"/>
      <c r="S320" s="246"/>
    </row>
    <row r="321" spans="1:19" x14ac:dyDescent="0.35">
      <c r="A321" s="1">
        <v>54089</v>
      </c>
      <c r="B321" s="5">
        <f t="shared" si="5"/>
        <v>2.4659999999999999E-3</v>
      </c>
      <c r="C321" s="6">
        <v>5.3</v>
      </c>
      <c r="D321" s="189" t="s">
        <v>26</v>
      </c>
      <c r="E321" s="5">
        <v>2.4659999999999999E-3</v>
      </c>
      <c r="F321" s="248">
        <v>2.4662697723036864E-3</v>
      </c>
      <c r="H321" s="184"/>
      <c r="I321" s="184"/>
      <c r="J321" s="184"/>
      <c r="K321" s="1"/>
      <c r="L321" s="5"/>
      <c r="M321" s="6"/>
      <c r="N321" s="249"/>
      <c r="O321" s="16"/>
      <c r="Q321" s="245"/>
      <c r="R321" s="161"/>
      <c r="S321" s="246"/>
    </row>
    <row r="322" spans="1:19" x14ac:dyDescent="0.35">
      <c r="A322" s="1">
        <v>54118</v>
      </c>
      <c r="B322" s="5">
        <f t="shared" si="5"/>
        <v>2.4659999999999999E-3</v>
      </c>
      <c r="C322" s="6">
        <v>5.3</v>
      </c>
      <c r="D322" s="189" t="s">
        <v>26</v>
      </c>
      <c r="E322" s="5">
        <v>2.4659999999999999E-3</v>
      </c>
      <c r="F322" s="248">
        <v>2.4662697723036864E-3</v>
      </c>
      <c r="H322" s="184"/>
      <c r="I322" s="184"/>
      <c r="J322" s="184"/>
      <c r="K322" s="1"/>
      <c r="L322" s="5"/>
      <c r="M322" s="6"/>
      <c r="N322" s="249"/>
      <c r="O322" s="16"/>
      <c r="Q322" s="245"/>
      <c r="R322" s="161"/>
      <c r="S322" s="246"/>
    </row>
    <row r="323" spans="1:19" x14ac:dyDescent="0.35">
      <c r="A323" s="1">
        <v>54149</v>
      </c>
      <c r="B323" s="5">
        <f t="shared" si="5"/>
        <v>2.4659999999999999E-3</v>
      </c>
      <c r="C323" s="6">
        <v>5.3</v>
      </c>
      <c r="D323" s="189" t="s">
        <v>26</v>
      </c>
      <c r="E323" s="5">
        <v>2.4659999999999999E-3</v>
      </c>
      <c r="F323" s="248">
        <v>2.4662697723036864E-3</v>
      </c>
      <c r="H323" s="184"/>
      <c r="I323" s="184"/>
      <c r="J323" s="184"/>
      <c r="K323" s="1"/>
      <c r="L323" s="5"/>
      <c r="M323" s="6"/>
      <c r="N323" s="249"/>
      <c r="O323" s="16"/>
      <c r="Q323" s="245"/>
      <c r="R323" s="161"/>
      <c r="S323" s="246"/>
    </row>
    <row r="324" spans="1:19" x14ac:dyDescent="0.35">
      <c r="A324" s="1">
        <v>54179</v>
      </c>
      <c r="B324" s="5">
        <f t="shared" si="5"/>
        <v>2.4659999999999999E-3</v>
      </c>
      <c r="C324" s="6">
        <v>5.3</v>
      </c>
      <c r="D324" s="189" t="s">
        <v>26</v>
      </c>
      <c r="E324" s="5">
        <v>2.4659999999999999E-3</v>
      </c>
      <c r="F324" s="248">
        <v>2.4662697723036864E-3</v>
      </c>
      <c r="H324" s="184"/>
      <c r="I324" s="184"/>
      <c r="J324" s="184"/>
      <c r="K324" s="1"/>
      <c r="L324" s="5"/>
      <c r="M324" s="6"/>
      <c r="N324" s="249"/>
      <c r="O324" s="16"/>
      <c r="Q324" s="245"/>
      <c r="R324" s="161"/>
      <c r="S324" s="246"/>
    </row>
    <row r="325" spans="1:19" x14ac:dyDescent="0.35">
      <c r="A325" s="1">
        <v>54210</v>
      </c>
      <c r="B325" s="5">
        <f t="shared" si="5"/>
        <v>2.4659999999999999E-3</v>
      </c>
      <c r="C325" s="6">
        <v>5.3</v>
      </c>
      <c r="D325" s="189" t="s">
        <v>26</v>
      </c>
      <c r="E325" s="5">
        <v>2.4659999999999999E-3</v>
      </c>
      <c r="F325" s="248">
        <v>2.4662697723036864E-3</v>
      </c>
      <c r="H325" s="184"/>
      <c r="I325" s="184"/>
      <c r="J325" s="184"/>
      <c r="K325" s="1"/>
      <c r="L325" s="5"/>
      <c r="M325" s="6"/>
      <c r="N325" s="249"/>
      <c r="O325" s="16"/>
      <c r="Q325" s="245"/>
      <c r="R325" s="161"/>
      <c r="S325" s="246"/>
    </row>
    <row r="326" spans="1:19" x14ac:dyDescent="0.35">
      <c r="A326" s="1">
        <v>54240</v>
      </c>
      <c r="B326" s="5">
        <f t="shared" si="5"/>
        <v>2.4659999999999999E-3</v>
      </c>
      <c r="C326" s="6">
        <v>5.3</v>
      </c>
      <c r="D326" s="189" t="s">
        <v>26</v>
      </c>
      <c r="E326" s="5">
        <v>2.4659999999999999E-3</v>
      </c>
      <c r="F326" s="248">
        <v>2.4662697723036864E-3</v>
      </c>
      <c r="H326" s="184"/>
      <c r="I326" s="184"/>
      <c r="J326" s="184"/>
      <c r="K326" s="1"/>
      <c r="L326" s="5"/>
      <c r="M326" s="6"/>
      <c r="N326" s="249"/>
      <c r="O326" s="16"/>
      <c r="Q326" s="245"/>
      <c r="R326" s="161"/>
      <c r="S326" s="246"/>
    </row>
    <row r="327" spans="1:19" x14ac:dyDescent="0.35">
      <c r="A327" s="1">
        <v>54271</v>
      </c>
      <c r="B327" s="5">
        <f t="shared" si="5"/>
        <v>2.4659999999999999E-3</v>
      </c>
      <c r="C327" s="6">
        <v>5.3</v>
      </c>
      <c r="D327" s="189" t="s">
        <v>26</v>
      </c>
      <c r="E327" s="5">
        <v>2.4659999999999999E-3</v>
      </c>
      <c r="F327" s="248">
        <v>2.4662697723036864E-3</v>
      </c>
      <c r="H327" s="184"/>
      <c r="I327" s="184"/>
      <c r="J327" s="184"/>
      <c r="K327" s="1"/>
      <c r="L327" s="5"/>
      <c r="M327" s="6"/>
      <c r="N327" s="249"/>
      <c r="O327" s="16"/>
      <c r="Q327" s="245"/>
      <c r="R327" s="161"/>
      <c r="S327" s="246"/>
    </row>
    <row r="328" spans="1:19" x14ac:dyDescent="0.35">
      <c r="A328" s="1">
        <v>54302</v>
      </c>
      <c r="B328" s="5">
        <f t="shared" si="5"/>
        <v>2.4659999999999999E-3</v>
      </c>
      <c r="C328" s="6">
        <v>5.3</v>
      </c>
      <c r="D328" s="189" t="s">
        <v>26</v>
      </c>
      <c r="E328" s="5">
        <v>2.4659999999999999E-3</v>
      </c>
      <c r="F328" s="248">
        <v>2.4662697723036864E-3</v>
      </c>
      <c r="H328" s="184"/>
      <c r="I328" s="184"/>
      <c r="J328" s="184"/>
      <c r="K328" s="1"/>
      <c r="L328" s="5"/>
      <c r="M328" s="6"/>
      <c r="N328" s="249"/>
      <c r="O328" s="16"/>
      <c r="Q328" s="245"/>
      <c r="R328" s="161"/>
      <c r="S328" s="246"/>
    </row>
    <row r="329" spans="1:19" x14ac:dyDescent="0.35">
      <c r="A329" s="1">
        <v>54332</v>
      </c>
      <c r="B329" s="5">
        <f t="shared" si="5"/>
        <v>2.4659999999999999E-3</v>
      </c>
      <c r="C329" s="6">
        <v>5.3</v>
      </c>
      <c r="D329" s="189" t="s">
        <v>26</v>
      </c>
      <c r="E329" s="5">
        <v>2.4659999999999999E-3</v>
      </c>
      <c r="F329" s="248">
        <v>2.4662697723036864E-3</v>
      </c>
      <c r="H329" s="184"/>
      <c r="I329" s="184"/>
      <c r="J329" s="184"/>
      <c r="K329" s="1"/>
      <c r="L329" s="5"/>
      <c r="M329" s="6"/>
      <c r="N329" s="249"/>
      <c r="O329" s="16"/>
      <c r="Q329" s="245"/>
      <c r="R329" s="161"/>
      <c r="S329" s="246"/>
    </row>
    <row r="330" spans="1:19" x14ac:dyDescent="0.35">
      <c r="A330" s="1">
        <v>54363</v>
      </c>
      <c r="B330" s="5">
        <f t="shared" ref="B330:B393" si="6">IF(D330="CAM",E330,F330)</f>
        <v>2.4659999999999999E-3</v>
      </c>
      <c r="C330" s="6">
        <v>5.3</v>
      </c>
      <c r="D330" s="189" t="s">
        <v>26</v>
      </c>
      <c r="E330" s="5">
        <v>2.4659999999999999E-3</v>
      </c>
      <c r="F330" s="248">
        <v>2.4662697723036864E-3</v>
      </c>
      <c r="H330" s="184"/>
      <c r="I330" s="184"/>
      <c r="J330" s="184"/>
      <c r="K330" s="1"/>
      <c r="L330" s="5"/>
      <c r="M330" s="6"/>
      <c r="N330" s="249"/>
      <c r="O330" s="16"/>
      <c r="Q330" s="245"/>
      <c r="R330" s="161"/>
      <c r="S330" s="246"/>
    </row>
    <row r="331" spans="1:19" x14ac:dyDescent="0.35">
      <c r="A331" s="1">
        <v>54393</v>
      </c>
      <c r="B331" s="5">
        <f t="shared" si="6"/>
        <v>2.4659999999999999E-3</v>
      </c>
      <c r="C331" s="6">
        <v>5.3</v>
      </c>
      <c r="D331" s="189" t="s">
        <v>26</v>
      </c>
      <c r="E331" s="5">
        <v>2.4659999999999999E-3</v>
      </c>
      <c r="F331" s="248">
        <v>2.4662697723036864E-3</v>
      </c>
      <c r="H331" s="184"/>
      <c r="I331" s="184"/>
      <c r="J331" s="184"/>
      <c r="K331" s="1"/>
      <c r="L331" s="5"/>
      <c r="M331" s="6"/>
      <c r="N331" s="249"/>
      <c r="O331" s="16"/>
      <c r="Q331" s="245"/>
      <c r="R331" s="161"/>
      <c r="S331" s="246"/>
    </row>
    <row r="332" spans="1:19" x14ac:dyDescent="0.35">
      <c r="A332" s="1">
        <v>54424</v>
      </c>
      <c r="B332" s="5">
        <f t="shared" si="6"/>
        <v>2.4659999999999999E-3</v>
      </c>
      <c r="C332" s="6">
        <v>5.3</v>
      </c>
      <c r="D332" s="189" t="s">
        <v>26</v>
      </c>
      <c r="E332" s="5">
        <v>2.4659999999999999E-3</v>
      </c>
      <c r="F332" s="248">
        <v>2.4662697723036864E-3</v>
      </c>
      <c r="H332" s="184"/>
      <c r="I332" s="184"/>
      <c r="J332" s="184"/>
      <c r="K332" s="1"/>
      <c r="L332" s="5"/>
      <c r="M332" s="6"/>
      <c r="N332" s="249"/>
      <c r="O332" s="16"/>
      <c r="Q332" s="245"/>
      <c r="R332" s="161"/>
      <c r="S332" s="246"/>
    </row>
    <row r="333" spans="1:19" x14ac:dyDescent="0.35">
      <c r="A333" s="1">
        <v>54455</v>
      </c>
      <c r="B333" s="5">
        <f t="shared" si="6"/>
        <v>2.4659999999999999E-3</v>
      </c>
      <c r="C333" s="6">
        <v>5.3</v>
      </c>
      <c r="D333" s="189" t="s">
        <v>26</v>
      </c>
      <c r="E333" s="5">
        <v>2.4659999999999999E-3</v>
      </c>
      <c r="F333" s="248">
        <v>2.4662697723036864E-3</v>
      </c>
      <c r="H333" s="184"/>
      <c r="I333" s="184"/>
      <c r="J333" s="184"/>
      <c r="K333" s="1"/>
      <c r="L333" s="5"/>
      <c r="M333" s="6"/>
      <c r="N333" s="249"/>
      <c r="O333" s="16"/>
      <c r="Q333" s="245"/>
      <c r="R333" s="161"/>
      <c r="S333" s="246"/>
    </row>
    <row r="334" spans="1:19" x14ac:dyDescent="0.35">
      <c r="A334" s="1">
        <v>54483</v>
      </c>
      <c r="B334" s="5">
        <f t="shared" si="6"/>
        <v>2.4659999999999999E-3</v>
      </c>
      <c r="C334" s="6">
        <v>5.3</v>
      </c>
      <c r="D334" s="189" t="s">
        <v>26</v>
      </c>
      <c r="E334" s="5">
        <v>2.4659999999999999E-3</v>
      </c>
      <c r="F334" s="248">
        <v>2.4662697723036864E-3</v>
      </c>
      <c r="H334" s="184"/>
      <c r="I334" s="184"/>
      <c r="J334" s="184"/>
      <c r="K334" s="1"/>
      <c r="L334" s="5"/>
      <c r="M334" s="6"/>
      <c r="N334" s="249"/>
      <c r="O334" s="16"/>
      <c r="Q334" s="245"/>
      <c r="R334" s="161"/>
      <c r="S334" s="246"/>
    </row>
    <row r="335" spans="1:19" x14ac:dyDescent="0.35">
      <c r="A335" s="1">
        <v>54514</v>
      </c>
      <c r="B335" s="5">
        <f t="shared" si="6"/>
        <v>2.4659999999999999E-3</v>
      </c>
      <c r="C335" s="6">
        <v>5.3</v>
      </c>
      <c r="D335" s="189" t="s">
        <v>26</v>
      </c>
      <c r="E335" s="5">
        <v>2.4659999999999999E-3</v>
      </c>
      <c r="F335" s="248">
        <v>2.4662697723036864E-3</v>
      </c>
      <c r="H335" s="184"/>
      <c r="I335" s="184"/>
      <c r="J335" s="184"/>
      <c r="K335" s="1"/>
      <c r="L335" s="5"/>
      <c r="M335" s="6"/>
      <c r="N335" s="249"/>
      <c r="O335" s="16"/>
      <c r="Q335" s="245"/>
      <c r="R335" s="161"/>
      <c r="S335" s="246"/>
    </row>
    <row r="336" spans="1:19" x14ac:dyDescent="0.35">
      <c r="A336" s="1">
        <v>54544</v>
      </c>
      <c r="B336" s="5">
        <f t="shared" si="6"/>
        <v>2.4659999999999999E-3</v>
      </c>
      <c r="C336" s="6">
        <v>5.3</v>
      </c>
      <c r="D336" s="189" t="s">
        <v>26</v>
      </c>
      <c r="E336" s="5">
        <v>2.4659999999999999E-3</v>
      </c>
      <c r="F336" s="248">
        <v>2.4662697723036864E-3</v>
      </c>
      <c r="H336" s="184"/>
      <c r="I336" s="184"/>
      <c r="J336" s="184"/>
      <c r="K336" s="1"/>
      <c r="L336" s="5"/>
      <c r="M336" s="6"/>
      <c r="N336" s="249"/>
      <c r="O336" s="16"/>
      <c r="Q336" s="245"/>
      <c r="R336" s="161"/>
      <c r="S336" s="246"/>
    </row>
    <row r="337" spans="1:19" x14ac:dyDescent="0.35">
      <c r="A337" s="1">
        <v>54575</v>
      </c>
      <c r="B337" s="5">
        <f t="shared" si="6"/>
        <v>2.4659999999999999E-3</v>
      </c>
      <c r="C337" s="6">
        <v>5.3</v>
      </c>
      <c r="D337" s="189" t="s">
        <v>26</v>
      </c>
      <c r="E337" s="5">
        <v>2.4659999999999999E-3</v>
      </c>
      <c r="F337" s="248">
        <v>2.4662697723036864E-3</v>
      </c>
      <c r="H337" s="184"/>
      <c r="I337" s="184"/>
      <c r="J337" s="184"/>
      <c r="K337" s="1"/>
      <c r="L337" s="5"/>
      <c r="M337" s="6"/>
      <c r="N337" s="249"/>
      <c r="O337" s="16"/>
      <c r="Q337" s="245"/>
      <c r="R337" s="161"/>
      <c r="S337" s="246"/>
    </row>
    <row r="338" spans="1:19" x14ac:dyDescent="0.35">
      <c r="A338" s="1">
        <v>54605</v>
      </c>
      <c r="B338" s="5">
        <f t="shared" si="6"/>
        <v>2.4659999999999999E-3</v>
      </c>
      <c r="C338" s="6">
        <v>5.3</v>
      </c>
      <c r="D338" s="189" t="s">
        <v>26</v>
      </c>
      <c r="E338" s="5">
        <v>2.4659999999999999E-3</v>
      </c>
      <c r="F338" s="248">
        <v>2.4662697723036864E-3</v>
      </c>
      <c r="H338" s="184"/>
      <c r="I338" s="184"/>
      <c r="J338" s="184"/>
      <c r="K338" s="1"/>
      <c r="L338" s="5"/>
      <c r="M338" s="6"/>
      <c r="N338" s="249"/>
      <c r="O338" s="16"/>
      <c r="Q338" s="245"/>
      <c r="R338" s="161"/>
      <c r="S338" s="246"/>
    </row>
    <row r="339" spans="1:19" x14ac:dyDescent="0.35">
      <c r="A339" s="1">
        <v>54636</v>
      </c>
      <c r="B339" s="5">
        <f t="shared" si="6"/>
        <v>2.4659999999999999E-3</v>
      </c>
      <c r="C339" s="6">
        <v>5.3</v>
      </c>
      <c r="D339" s="189" t="s">
        <v>26</v>
      </c>
      <c r="E339" s="5">
        <v>2.4659999999999999E-3</v>
      </c>
      <c r="F339" s="248">
        <v>2.4662697723036864E-3</v>
      </c>
      <c r="H339" s="184"/>
      <c r="I339" s="184"/>
      <c r="J339" s="184"/>
      <c r="K339" s="1"/>
      <c r="L339" s="5"/>
      <c r="M339" s="6"/>
      <c r="N339" s="249"/>
      <c r="O339" s="16"/>
      <c r="Q339" s="245"/>
      <c r="R339" s="161"/>
      <c r="S339" s="246"/>
    </row>
    <row r="340" spans="1:19" x14ac:dyDescent="0.35">
      <c r="A340" s="1">
        <v>54667</v>
      </c>
      <c r="B340" s="5">
        <f t="shared" si="6"/>
        <v>2.4659999999999999E-3</v>
      </c>
      <c r="C340" s="6">
        <v>5.3</v>
      </c>
      <c r="D340" s="189" t="s">
        <v>26</v>
      </c>
      <c r="E340" s="5">
        <v>2.4659999999999999E-3</v>
      </c>
      <c r="F340" s="248">
        <v>2.4662697723036864E-3</v>
      </c>
      <c r="H340" s="184"/>
      <c r="I340" s="184"/>
      <c r="J340" s="184"/>
      <c r="K340" s="1"/>
      <c r="L340" s="5"/>
      <c r="M340" s="6"/>
      <c r="N340" s="249"/>
      <c r="O340" s="16"/>
      <c r="Q340" s="245"/>
      <c r="R340" s="161"/>
      <c r="S340" s="246"/>
    </row>
    <row r="341" spans="1:19" x14ac:dyDescent="0.35">
      <c r="A341" s="1">
        <v>54697</v>
      </c>
      <c r="B341" s="5">
        <f t="shared" si="6"/>
        <v>2.4659999999999999E-3</v>
      </c>
      <c r="C341" s="6">
        <v>5.3</v>
      </c>
      <c r="D341" s="189" t="s">
        <v>26</v>
      </c>
      <c r="E341" s="5">
        <v>2.4659999999999999E-3</v>
      </c>
      <c r="F341" s="248">
        <v>2.4662697723036864E-3</v>
      </c>
      <c r="H341" s="184"/>
      <c r="I341" s="184"/>
      <c r="J341" s="184"/>
      <c r="K341" s="1"/>
      <c r="L341" s="5"/>
      <c r="M341" s="6"/>
      <c r="N341" s="249"/>
      <c r="O341" s="16"/>
      <c r="Q341" s="245"/>
      <c r="R341" s="161"/>
      <c r="S341" s="246"/>
    </row>
    <row r="342" spans="1:19" x14ac:dyDescent="0.35">
      <c r="A342" s="1">
        <v>54728</v>
      </c>
      <c r="B342" s="5">
        <f t="shared" si="6"/>
        <v>2.4659999999999999E-3</v>
      </c>
      <c r="C342" s="6">
        <v>5.3</v>
      </c>
      <c r="D342" s="189" t="s">
        <v>26</v>
      </c>
      <c r="E342" s="5">
        <v>2.4659999999999999E-3</v>
      </c>
      <c r="F342" s="248">
        <v>2.4662697723036864E-3</v>
      </c>
      <c r="H342" s="184"/>
      <c r="I342" s="184"/>
      <c r="J342" s="184"/>
      <c r="K342" s="1"/>
      <c r="L342" s="5"/>
      <c r="M342" s="6"/>
      <c r="N342" s="249"/>
      <c r="O342" s="16"/>
      <c r="Q342" s="245"/>
      <c r="R342" s="161"/>
      <c r="S342" s="246"/>
    </row>
    <row r="343" spans="1:19" x14ac:dyDescent="0.35">
      <c r="A343" s="1">
        <v>54758</v>
      </c>
      <c r="B343" s="5">
        <f t="shared" si="6"/>
        <v>2.4659999999999999E-3</v>
      </c>
      <c r="C343" s="6">
        <v>5.3</v>
      </c>
      <c r="D343" s="189" t="s">
        <v>26</v>
      </c>
      <c r="E343" s="5">
        <v>2.4659999999999999E-3</v>
      </c>
      <c r="F343" s="248">
        <v>2.4662697723036864E-3</v>
      </c>
      <c r="H343" s="184"/>
      <c r="I343" s="184"/>
      <c r="J343" s="184"/>
      <c r="K343" s="1"/>
      <c r="L343" s="5"/>
      <c r="M343" s="6"/>
      <c r="N343" s="249"/>
      <c r="O343" s="16"/>
      <c r="Q343" s="245"/>
      <c r="R343" s="161"/>
      <c r="S343" s="246"/>
    </row>
    <row r="344" spans="1:19" x14ac:dyDescent="0.35">
      <c r="A344" s="1">
        <v>54789</v>
      </c>
      <c r="B344" s="5">
        <f t="shared" si="6"/>
        <v>2.4659999999999999E-3</v>
      </c>
      <c r="C344" s="6">
        <v>5.3</v>
      </c>
      <c r="D344" s="189" t="s">
        <v>26</v>
      </c>
      <c r="E344" s="5">
        <v>2.4659999999999999E-3</v>
      </c>
      <c r="F344" s="248">
        <v>2.4662697723036864E-3</v>
      </c>
      <c r="H344" s="184"/>
      <c r="I344" s="184"/>
      <c r="J344" s="184"/>
      <c r="K344" s="1"/>
      <c r="L344" s="5"/>
      <c r="M344" s="6"/>
      <c r="N344" s="249"/>
      <c r="O344" s="16"/>
      <c r="Q344" s="245"/>
      <c r="R344" s="161"/>
      <c r="S344" s="246"/>
    </row>
    <row r="345" spans="1:19" x14ac:dyDescent="0.35">
      <c r="A345" s="1">
        <v>54820</v>
      </c>
      <c r="B345" s="5">
        <f t="shared" si="6"/>
        <v>2.4659999999999999E-3</v>
      </c>
      <c r="C345" s="6">
        <v>5.3</v>
      </c>
      <c r="D345" s="189" t="s">
        <v>26</v>
      </c>
      <c r="E345" s="5">
        <v>2.4659999999999999E-3</v>
      </c>
      <c r="F345" s="248">
        <v>2.4662697723036864E-3</v>
      </c>
      <c r="H345" s="184"/>
      <c r="I345" s="184"/>
      <c r="J345" s="184"/>
      <c r="K345" s="1"/>
      <c r="L345" s="5"/>
      <c r="M345" s="6"/>
      <c r="N345" s="249"/>
      <c r="O345" s="16"/>
      <c r="Q345" s="245"/>
      <c r="R345" s="161"/>
      <c r="S345" s="246"/>
    </row>
    <row r="346" spans="1:19" x14ac:dyDescent="0.35">
      <c r="A346" s="1">
        <v>54848</v>
      </c>
      <c r="B346" s="5">
        <f t="shared" si="6"/>
        <v>2.4659999999999999E-3</v>
      </c>
      <c r="C346" s="6">
        <v>5.3</v>
      </c>
      <c r="D346" s="189" t="s">
        <v>26</v>
      </c>
      <c r="E346" s="5">
        <v>2.4659999999999999E-3</v>
      </c>
      <c r="F346" s="248">
        <v>2.4662697723036864E-3</v>
      </c>
      <c r="H346" s="184"/>
      <c r="I346" s="184"/>
      <c r="J346" s="184"/>
      <c r="K346" s="1"/>
      <c r="L346" s="5"/>
      <c r="M346" s="6"/>
      <c r="N346" s="249"/>
      <c r="O346" s="16"/>
      <c r="Q346" s="245"/>
      <c r="R346" s="161"/>
      <c r="S346" s="246"/>
    </row>
    <row r="347" spans="1:19" x14ac:dyDescent="0.35">
      <c r="A347" s="1">
        <v>54879</v>
      </c>
      <c r="B347" s="5">
        <f t="shared" si="6"/>
        <v>2.4659999999999999E-3</v>
      </c>
      <c r="C347" s="6">
        <v>5.3</v>
      </c>
      <c r="D347" s="189" t="s">
        <v>26</v>
      </c>
      <c r="E347" s="5">
        <v>2.4659999999999999E-3</v>
      </c>
      <c r="F347" s="248">
        <v>2.4662697723036864E-3</v>
      </c>
      <c r="H347" s="184"/>
      <c r="I347" s="184"/>
      <c r="J347" s="184"/>
      <c r="K347" s="1"/>
      <c r="L347" s="5"/>
      <c r="M347" s="6"/>
      <c r="N347" s="249"/>
      <c r="O347" s="16"/>
      <c r="Q347" s="245"/>
      <c r="R347" s="161"/>
      <c r="S347" s="246"/>
    </row>
    <row r="348" spans="1:19" x14ac:dyDescent="0.35">
      <c r="A348" s="1">
        <v>54909</v>
      </c>
      <c r="B348" s="5">
        <f t="shared" si="6"/>
        <v>2.4659999999999999E-3</v>
      </c>
      <c r="C348" s="6">
        <v>5.3</v>
      </c>
      <c r="D348" s="189" t="s">
        <v>26</v>
      </c>
      <c r="E348" s="5">
        <v>2.4659999999999999E-3</v>
      </c>
      <c r="F348" s="248">
        <v>2.4662697723036864E-3</v>
      </c>
      <c r="H348" s="184"/>
      <c r="I348" s="184"/>
      <c r="J348" s="184"/>
      <c r="K348" s="1"/>
      <c r="L348" s="5"/>
      <c r="M348" s="6"/>
      <c r="N348" s="249"/>
      <c r="O348" s="16"/>
      <c r="Q348" s="245"/>
      <c r="R348" s="161"/>
      <c r="S348" s="246"/>
    </row>
    <row r="349" spans="1:19" x14ac:dyDescent="0.35">
      <c r="A349" s="1">
        <v>54940</v>
      </c>
      <c r="B349" s="5">
        <f t="shared" si="6"/>
        <v>2.4659999999999999E-3</v>
      </c>
      <c r="C349" s="6">
        <v>5.3</v>
      </c>
      <c r="D349" s="189" t="s">
        <v>26</v>
      </c>
      <c r="E349" s="5">
        <v>2.4659999999999999E-3</v>
      </c>
      <c r="F349" s="248">
        <v>2.4662697723036864E-3</v>
      </c>
      <c r="H349" s="184"/>
      <c r="I349" s="184"/>
      <c r="J349" s="184"/>
      <c r="K349" s="1"/>
      <c r="L349" s="5"/>
      <c r="M349" s="6"/>
      <c r="N349" s="249"/>
      <c r="O349" s="16"/>
      <c r="Q349" s="245"/>
      <c r="R349" s="161"/>
      <c r="S349" s="246"/>
    </row>
    <row r="350" spans="1:19" x14ac:dyDescent="0.35">
      <c r="A350" s="1">
        <v>54970</v>
      </c>
      <c r="B350" s="5">
        <f t="shared" si="6"/>
        <v>2.4659999999999999E-3</v>
      </c>
      <c r="C350" s="6">
        <v>5.3</v>
      </c>
      <c r="D350" s="189" t="s">
        <v>26</v>
      </c>
      <c r="E350" s="5">
        <v>2.4659999999999999E-3</v>
      </c>
      <c r="F350" s="248">
        <v>2.4662697723036864E-3</v>
      </c>
      <c r="H350" s="184"/>
      <c r="I350" s="184"/>
      <c r="J350" s="184"/>
      <c r="K350" s="1"/>
      <c r="L350" s="5"/>
      <c r="M350" s="6"/>
      <c r="N350" s="249"/>
      <c r="O350" s="16"/>
      <c r="Q350" s="245"/>
      <c r="R350" s="161"/>
      <c r="S350" s="246"/>
    </row>
    <row r="351" spans="1:19" x14ac:dyDescent="0.35">
      <c r="A351" s="1">
        <v>55001</v>
      </c>
      <c r="B351" s="5">
        <f t="shared" si="6"/>
        <v>2.4659999999999999E-3</v>
      </c>
      <c r="C351" s="6">
        <v>5.3</v>
      </c>
      <c r="D351" s="189" t="s">
        <v>26</v>
      </c>
      <c r="E351" s="5">
        <v>2.4659999999999999E-3</v>
      </c>
      <c r="F351" s="248">
        <v>2.4662697723036864E-3</v>
      </c>
      <c r="H351" s="184"/>
      <c r="I351" s="184"/>
      <c r="J351" s="184"/>
      <c r="K351" s="1"/>
      <c r="L351" s="5"/>
      <c r="M351" s="6"/>
      <c r="N351" s="249"/>
      <c r="O351" s="16"/>
      <c r="Q351" s="245"/>
      <c r="R351" s="161"/>
      <c r="S351" s="246"/>
    </row>
    <row r="352" spans="1:19" x14ac:dyDescent="0.35">
      <c r="A352" s="1">
        <v>55032</v>
      </c>
      <c r="B352" s="5">
        <f t="shared" si="6"/>
        <v>2.4659999999999999E-3</v>
      </c>
      <c r="C352" s="6">
        <v>5.3</v>
      </c>
      <c r="D352" s="189" t="s">
        <v>26</v>
      </c>
      <c r="E352" s="5">
        <v>2.4659999999999999E-3</v>
      </c>
      <c r="F352" s="248">
        <v>2.4662697723036864E-3</v>
      </c>
      <c r="H352" s="184"/>
      <c r="I352" s="184"/>
      <c r="J352" s="184"/>
      <c r="K352" s="1"/>
      <c r="L352" s="5"/>
      <c r="M352" s="6"/>
      <c r="N352" s="249"/>
      <c r="O352" s="16"/>
      <c r="Q352" s="245"/>
      <c r="R352" s="161"/>
      <c r="S352" s="246"/>
    </row>
    <row r="353" spans="1:19" x14ac:dyDescent="0.35">
      <c r="A353" s="1">
        <v>55062</v>
      </c>
      <c r="B353" s="5">
        <f t="shared" si="6"/>
        <v>2.4659999999999999E-3</v>
      </c>
      <c r="C353" s="6">
        <v>5.3</v>
      </c>
      <c r="D353" s="189" t="s">
        <v>26</v>
      </c>
      <c r="E353" s="5">
        <v>2.4659999999999999E-3</v>
      </c>
      <c r="F353" s="248">
        <v>2.4662697723036864E-3</v>
      </c>
      <c r="H353" s="184"/>
      <c r="I353" s="184"/>
      <c r="J353" s="184"/>
      <c r="K353" s="1"/>
      <c r="L353" s="5"/>
      <c r="M353" s="6"/>
      <c r="N353" s="249"/>
      <c r="O353" s="16"/>
      <c r="Q353" s="245"/>
      <c r="R353" s="161"/>
      <c r="S353" s="246"/>
    </row>
    <row r="354" spans="1:19" x14ac:dyDescent="0.35">
      <c r="A354" s="1">
        <v>55093</v>
      </c>
      <c r="B354" s="5">
        <f t="shared" si="6"/>
        <v>2.4659999999999999E-3</v>
      </c>
      <c r="C354" s="6">
        <v>5.3</v>
      </c>
      <c r="D354" s="189" t="s">
        <v>26</v>
      </c>
      <c r="E354" s="5">
        <v>2.4659999999999999E-3</v>
      </c>
      <c r="F354" s="248">
        <v>2.4662697723036864E-3</v>
      </c>
      <c r="H354" s="184"/>
      <c r="I354" s="184"/>
      <c r="J354" s="184"/>
      <c r="K354" s="1"/>
      <c r="L354" s="5"/>
      <c r="M354" s="6"/>
      <c r="N354" s="249"/>
      <c r="O354" s="16"/>
      <c r="Q354" s="245"/>
      <c r="R354" s="161"/>
      <c r="S354" s="246"/>
    </row>
    <row r="355" spans="1:19" x14ac:dyDescent="0.35">
      <c r="A355" s="1">
        <v>55123</v>
      </c>
      <c r="B355" s="5">
        <f t="shared" si="6"/>
        <v>2.4659999999999999E-3</v>
      </c>
      <c r="C355" s="6">
        <v>5.3</v>
      </c>
      <c r="D355" s="189" t="s">
        <v>26</v>
      </c>
      <c r="E355" s="5">
        <v>2.4659999999999999E-3</v>
      </c>
      <c r="F355" s="248">
        <v>2.4662697723036864E-3</v>
      </c>
      <c r="H355" s="184"/>
      <c r="I355" s="184"/>
      <c r="J355" s="184"/>
      <c r="K355" s="1"/>
      <c r="L355" s="5"/>
      <c r="M355" s="6"/>
      <c r="N355" s="249"/>
      <c r="O355" s="16"/>
      <c r="Q355" s="245"/>
      <c r="R355" s="161"/>
      <c r="S355" s="246"/>
    </row>
    <row r="356" spans="1:19" x14ac:dyDescent="0.35">
      <c r="A356" s="1">
        <v>55154</v>
      </c>
      <c r="B356" s="5">
        <f t="shared" si="6"/>
        <v>2.4659999999999999E-3</v>
      </c>
      <c r="C356" s="6">
        <v>5.3</v>
      </c>
      <c r="D356" s="189" t="s">
        <v>26</v>
      </c>
      <c r="E356" s="5">
        <v>2.4659999999999999E-3</v>
      </c>
      <c r="F356" s="248">
        <v>2.4662697723036864E-3</v>
      </c>
      <c r="H356" s="184"/>
      <c r="I356" s="184"/>
      <c r="J356" s="184"/>
      <c r="K356" s="1"/>
      <c r="L356" s="5"/>
      <c r="M356" s="6"/>
      <c r="N356" s="249"/>
      <c r="O356" s="16"/>
      <c r="Q356" s="245"/>
      <c r="R356" s="161"/>
      <c r="S356" s="246"/>
    </row>
    <row r="357" spans="1:19" x14ac:dyDescent="0.35">
      <c r="A357" s="1">
        <v>55185</v>
      </c>
      <c r="B357" s="5">
        <f t="shared" si="6"/>
        <v>2.4659999999999999E-3</v>
      </c>
      <c r="C357" s="6">
        <v>5.3</v>
      </c>
      <c r="D357" s="189" t="s">
        <v>26</v>
      </c>
      <c r="E357" s="5">
        <v>2.4659999999999999E-3</v>
      </c>
      <c r="F357" s="248">
        <v>2.4662697723036864E-3</v>
      </c>
      <c r="H357" s="184"/>
      <c r="I357" s="184"/>
      <c r="J357" s="184"/>
      <c r="K357" s="1"/>
      <c r="L357" s="5"/>
      <c r="M357" s="6"/>
      <c r="N357" s="249"/>
      <c r="O357" s="16"/>
      <c r="Q357" s="245"/>
      <c r="R357" s="161"/>
      <c r="S357" s="246"/>
    </row>
    <row r="358" spans="1:19" x14ac:dyDescent="0.35">
      <c r="A358" s="1">
        <v>55213</v>
      </c>
      <c r="B358" s="5">
        <f t="shared" si="6"/>
        <v>2.4659999999999999E-3</v>
      </c>
      <c r="C358" s="6">
        <v>5.3</v>
      </c>
      <c r="D358" s="189" t="s">
        <v>26</v>
      </c>
      <c r="E358" s="5">
        <v>2.4659999999999999E-3</v>
      </c>
      <c r="F358" s="248">
        <v>2.4662697723036864E-3</v>
      </c>
      <c r="H358" s="184"/>
      <c r="I358" s="184"/>
      <c r="J358" s="184"/>
      <c r="K358" s="1"/>
      <c r="L358" s="5"/>
      <c r="M358" s="6"/>
      <c r="N358" s="249"/>
      <c r="O358" s="16"/>
      <c r="Q358" s="245"/>
      <c r="R358" s="161"/>
      <c r="S358" s="246"/>
    </row>
    <row r="359" spans="1:19" x14ac:dyDescent="0.35">
      <c r="A359" s="1">
        <v>55244</v>
      </c>
      <c r="B359" s="5">
        <f t="shared" si="6"/>
        <v>2.4659999999999999E-3</v>
      </c>
      <c r="C359" s="6">
        <v>5.3</v>
      </c>
      <c r="D359" s="189" t="s">
        <v>26</v>
      </c>
      <c r="E359" s="5">
        <v>2.4659999999999999E-3</v>
      </c>
      <c r="F359" s="248">
        <v>2.4662697723036864E-3</v>
      </c>
      <c r="H359" s="184"/>
      <c r="I359" s="184"/>
      <c r="J359" s="184"/>
      <c r="K359" s="1"/>
      <c r="L359" s="5"/>
      <c r="M359" s="6"/>
      <c r="N359" s="249"/>
      <c r="O359" s="16"/>
      <c r="Q359" s="245"/>
      <c r="R359" s="161"/>
      <c r="S359" s="246"/>
    </row>
    <row r="360" spans="1:19" x14ac:dyDescent="0.35">
      <c r="A360" s="1">
        <v>55274</v>
      </c>
      <c r="B360" s="5">
        <f t="shared" si="6"/>
        <v>2.4659999999999999E-3</v>
      </c>
      <c r="C360" s="6">
        <v>5.3</v>
      </c>
      <c r="D360" s="189" t="s">
        <v>26</v>
      </c>
      <c r="E360" s="5">
        <v>2.4659999999999999E-3</v>
      </c>
      <c r="F360" s="248">
        <v>2.4662697723036864E-3</v>
      </c>
      <c r="H360" s="184"/>
      <c r="I360" s="184"/>
      <c r="J360" s="184"/>
      <c r="K360" s="1"/>
      <c r="L360" s="5"/>
      <c r="M360" s="6"/>
      <c r="N360" s="249"/>
      <c r="O360" s="16"/>
      <c r="Q360" s="245"/>
      <c r="R360" s="161"/>
      <c r="S360" s="246"/>
    </row>
    <row r="361" spans="1:19" x14ac:dyDescent="0.35">
      <c r="A361" s="1">
        <v>55305</v>
      </c>
      <c r="B361" s="5">
        <f t="shared" si="6"/>
        <v>2.4659999999999999E-3</v>
      </c>
      <c r="C361" s="6">
        <v>5.3</v>
      </c>
      <c r="D361" s="189" t="s">
        <v>26</v>
      </c>
      <c r="E361" s="5">
        <v>2.4659999999999999E-3</v>
      </c>
      <c r="F361" s="248">
        <v>2.4662697723036864E-3</v>
      </c>
      <c r="H361" s="184"/>
      <c r="I361" s="184"/>
      <c r="J361" s="184"/>
      <c r="K361" s="1"/>
      <c r="L361" s="5"/>
      <c r="M361" s="6"/>
      <c r="N361" s="249"/>
      <c r="O361" s="16"/>
      <c r="Q361" s="245"/>
      <c r="R361" s="161"/>
      <c r="S361" s="246"/>
    </row>
    <row r="362" spans="1:19" x14ac:dyDescent="0.35">
      <c r="A362" s="1">
        <v>55335</v>
      </c>
      <c r="B362" s="5">
        <f t="shared" si="6"/>
        <v>2.4659999999999999E-3</v>
      </c>
      <c r="C362" s="6">
        <v>5.3</v>
      </c>
      <c r="D362" s="189" t="s">
        <v>26</v>
      </c>
      <c r="E362" s="5">
        <v>2.4659999999999999E-3</v>
      </c>
      <c r="F362" s="248">
        <v>2.4662697723036864E-3</v>
      </c>
      <c r="H362" s="184"/>
      <c r="I362" s="184"/>
      <c r="J362" s="184"/>
      <c r="K362" s="1"/>
      <c r="L362" s="5"/>
      <c r="M362" s="6"/>
      <c r="N362" s="249"/>
      <c r="O362" s="16"/>
      <c r="Q362" s="245"/>
      <c r="R362" s="161"/>
      <c r="S362" s="246"/>
    </row>
    <row r="363" spans="1:19" x14ac:dyDescent="0.35">
      <c r="A363" s="1">
        <v>55366</v>
      </c>
      <c r="B363" s="5">
        <f t="shared" si="6"/>
        <v>2.4659999999999999E-3</v>
      </c>
      <c r="C363" s="6">
        <v>5.3</v>
      </c>
      <c r="D363" s="189" t="s">
        <v>26</v>
      </c>
      <c r="E363" s="5">
        <v>2.4659999999999999E-3</v>
      </c>
      <c r="F363" s="248">
        <v>2.4662697723036864E-3</v>
      </c>
      <c r="H363" s="184"/>
      <c r="I363" s="184"/>
      <c r="J363" s="184"/>
      <c r="K363" s="1"/>
      <c r="L363" s="5"/>
      <c r="M363" s="6"/>
      <c r="N363" s="249"/>
      <c r="O363" s="16"/>
      <c r="Q363" s="245"/>
      <c r="R363" s="161"/>
      <c r="S363" s="246"/>
    </row>
    <row r="364" spans="1:19" x14ac:dyDescent="0.35">
      <c r="A364" s="1">
        <v>55397</v>
      </c>
      <c r="B364" s="5">
        <f t="shared" si="6"/>
        <v>2.4659999999999999E-3</v>
      </c>
      <c r="C364" s="6">
        <v>5.3</v>
      </c>
      <c r="D364" s="189" t="s">
        <v>26</v>
      </c>
      <c r="E364" s="5">
        <v>2.4659999999999999E-3</v>
      </c>
      <c r="F364" s="248">
        <v>2.4662697723036864E-3</v>
      </c>
      <c r="H364" s="184"/>
      <c r="I364" s="184"/>
      <c r="J364" s="184"/>
      <c r="K364" s="1"/>
      <c r="L364" s="5"/>
      <c r="M364" s="6"/>
      <c r="N364" s="249"/>
      <c r="O364" s="16"/>
      <c r="Q364" s="245"/>
      <c r="R364" s="161"/>
      <c r="S364" s="246"/>
    </row>
    <row r="365" spans="1:19" x14ac:dyDescent="0.35">
      <c r="A365" s="1">
        <v>55427</v>
      </c>
      <c r="B365" s="5">
        <f t="shared" si="6"/>
        <v>2.4659999999999999E-3</v>
      </c>
      <c r="C365" s="6">
        <v>5.3</v>
      </c>
      <c r="D365" s="189" t="s">
        <v>26</v>
      </c>
      <c r="E365" s="5">
        <v>2.4659999999999999E-3</v>
      </c>
      <c r="F365" s="248">
        <v>2.4662697723036864E-3</v>
      </c>
      <c r="H365" s="184"/>
      <c r="I365" s="184"/>
      <c r="J365" s="184"/>
      <c r="K365" s="1"/>
      <c r="L365" s="5"/>
      <c r="M365" s="6"/>
      <c r="N365" s="249"/>
      <c r="O365" s="16"/>
      <c r="Q365" s="245"/>
      <c r="R365" s="161"/>
      <c r="S365" s="246"/>
    </row>
    <row r="366" spans="1:19" x14ac:dyDescent="0.35">
      <c r="A366" s="1">
        <v>55458</v>
      </c>
      <c r="B366" s="5">
        <f t="shared" si="6"/>
        <v>2.4659999999999999E-3</v>
      </c>
      <c r="C366" s="6">
        <v>5.3</v>
      </c>
      <c r="D366" s="189" t="s">
        <v>26</v>
      </c>
      <c r="E366" s="5">
        <v>2.4659999999999999E-3</v>
      </c>
      <c r="F366" s="248">
        <v>2.4662697723036864E-3</v>
      </c>
      <c r="H366" s="184"/>
      <c r="I366" s="184"/>
      <c r="J366" s="184"/>
      <c r="K366" s="1"/>
      <c r="L366" s="5"/>
      <c r="M366" s="6"/>
      <c r="N366" s="249"/>
      <c r="O366" s="16"/>
      <c r="Q366" s="245"/>
      <c r="R366" s="161"/>
      <c r="S366" s="246"/>
    </row>
    <row r="367" spans="1:19" x14ac:dyDescent="0.35">
      <c r="A367" s="1">
        <v>55488</v>
      </c>
      <c r="B367" s="5">
        <f t="shared" si="6"/>
        <v>2.4659999999999999E-3</v>
      </c>
      <c r="C367" s="6">
        <v>5.3</v>
      </c>
      <c r="D367" s="189" t="s">
        <v>26</v>
      </c>
      <c r="E367" s="5">
        <v>2.4659999999999999E-3</v>
      </c>
      <c r="F367" s="248">
        <v>2.4662697723036864E-3</v>
      </c>
      <c r="H367" s="184"/>
      <c r="I367" s="184"/>
      <c r="J367" s="184"/>
      <c r="K367" s="1"/>
      <c r="L367" s="5"/>
      <c r="M367" s="6"/>
      <c r="N367" s="249"/>
      <c r="O367" s="16"/>
      <c r="Q367" s="245"/>
      <c r="R367" s="161"/>
      <c r="S367" s="246"/>
    </row>
    <row r="368" spans="1:19" x14ac:dyDescent="0.35">
      <c r="A368" s="1">
        <v>55519</v>
      </c>
      <c r="B368" s="5">
        <f t="shared" si="6"/>
        <v>2.4659999999999999E-3</v>
      </c>
      <c r="C368" s="6">
        <v>5.3</v>
      </c>
      <c r="D368" s="189" t="s">
        <v>26</v>
      </c>
      <c r="E368" s="5">
        <v>2.4659999999999999E-3</v>
      </c>
      <c r="F368" s="248">
        <v>2.4662697723036864E-3</v>
      </c>
      <c r="H368" s="184"/>
      <c r="I368" s="184"/>
      <c r="J368" s="184"/>
      <c r="K368" s="1"/>
      <c r="L368" s="5"/>
      <c r="M368" s="6"/>
      <c r="N368" s="249"/>
      <c r="O368" s="16"/>
      <c r="Q368" s="245"/>
      <c r="R368" s="161"/>
      <c r="S368" s="246"/>
    </row>
    <row r="369" spans="1:19" x14ac:dyDescent="0.35">
      <c r="A369" s="1">
        <v>55550</v>
      </c>
      <c r="B369" s="5">
        <f t="shared" si="6"/>
        <v>2.4659999999999999E-3</v>
      </c>
      <c r="C369" s="6">
        <v>5.3</v>
      </c>
      <c r="D369" s="189" t="s">
        <v>26</v>
      </c>
      <c r="E369" s="5">
        <v>2.4659999999999999E-3</v>
      </c>
      <c r="F369" s="248">
        <v>2.4662697723036864E-3</v>
      </c>
      <c r="H369" s="184"/>
      <c r="I369" s="184"/>
      <c r="J369" s="184"/>
      <c r="K369" s="1"/>
      <c r="L369" s="5"/>
      <c r="M369" s="6"/>
      <c r="N369" s="249"/>
      <c r="O369" s="16"/>
      <c r="Q369" s="245"/>
      <c r="R369" s="161"/>
      <c r="S369" s="246"/>
    </row>
    <row r="370" spans="1:19" x14ac:dyDescent="0.35">
      <c r="A370" s="1">
        <v>55579</v>
      </c>
      <c r="B370" s="5">
        <f t="shared" si="6"/>
        <v>2.4659999999999999E-3</v>
      </c>
      <c r="C370" s="6">
        <v>5.3</v>
      </c>
      <c r="D370" s="189" t="s">
        <v>26</v>
      </c>
      <c r="E370" s="5">
        <v>2.4659999999999999E-3</v>
      </c>
      <c r="F370" s="248">
        <v>2.4662697723036864E-3</v>
      </c>
      <c r="H370" s="184"/>
      <c r="I370" s="184"/>
      <c r="J370" s="184"/>
      <c r="K370" s="1"/>
      <c r="L370" s="5"/>
      <c r="M370" s="6"/>
      <c r="N370" s="249"/>
      <c r="O370" s="16"/>
      <c r="Q370" s="245"/>
      <c r="R370" s="161"/>
      <c r="S370" s="246"/>
    </row>
    <row r="371" spans="1:19" x14ac:dyDescent="0.35">
      <c r="A371" s="1">
        <v>55610</v>
      </c>
      <c r="B371" s="5">
        <f t="shared" si="6"/>
        <v>2.4659999999999999E-3</v>
      </c>
      <c r="C371" s="6">
        <v>5.3</v>
      </c>
      <c r="D371" s="189" t="s">
        <v>26</v>
      </c>
      <c r="E371" s="5">
        <v>2.4659999999999999E-3</v>
      </c>
      <c r="F371" s="248">
        <v>2.4662697723036864E-3</v>
      </c>
      <c r="H371" s="184"/>
      <c r="I371" s="184"/>
      <c r="J371" s="184"/>
      <c r="K371" s="1"/>
      <c r="L371" s="5"/>
      <c r="M371" s="6"/>
      <c r="N371" s="249"/>
      <c r="O371" s="16"/>
      <c r="Q371" s="245"/>
      <c r="R371" s="161"/>
      <c r="S371" s="246"/>
    </row>
    <row r="372" spans="1:19" x14ac:dyDescent="0.35">
      <c r="A372" s="1">
        <v>55640</v>
      </c>
      <c r="B372" s="5">
        <f t="shared" si="6"/>
        <v>2.4659999999999999E-3</v>
      </c>
      <c r="C372" s="6">
        <v>5.3</v>
      </c>
      <c r="D372" s="189" t="s">
        <v>26</v>
      </c>
      <c r="E372" s="5">
        <v>2.4659999999999999E-3</v>
      </c>
      <c r="F372" s="248">
        <v>2.4662697723036864E-3</v>
      </c>
      <c r="H372" s="184"/>
      <c r="I372" s="184"/>
      <c r="J372" s="184"/>
      <c r="K372" s="1"/>
      <c r="L372" s="5"/>
      <c r="M372" s="6"/>
      <c r="N372" s="249"/>
      <c r="O372" s="16"/>
      <c r="Q372" s="245"/>
      <c r="R372" s="161"/>
      <c r="S372" s="246"/>
    </row>
    <row r="373" spans="1:19" x14ac:dyDescent="0.35">
      <c r="A373" s="1">
        <v>55671</v>
      </c>
      <c r="B373" s="5">
        <f t="shared" si="6"/>
        <v>2.4659999999999999E-3</v>
      </c>
      <c r="C373" s="6">
        <v>5.3</v>
      </c>
      <c r="D373" s="189" t="s">
        <v>26</v>
      </c>
      <c r="E373" s="5">
        <v>2.4659999999999999E-3</v>
      </c>
      <c r="F373" s="248">
        <v>2.4662697723036864E-3</v>
      </c>
      <c r="H373" s="184"/>
      <c r="I373" s="184"/>
      <c r="J373" s="184"/>
      <c r="K373" s="1"/>
      <c r="L373" s="5"/>
      <c r="M373" s="6"/>
      <c r="N373" s="249"/>
      <c r="O373" s="16"/>
      <c r="Q373" s="245"/>
      <c r="R373" s="161"/>
      <c r="S373" s="246"/>
    </row>
    <row r="374" spans="1:19" x14ac:dyDescent="0.35">
      <c r="A374" s="1">
        <v>55701</v>
      </c>
      <c r="B374" s="5">
        <f t="shared" si="6"/>
        <v>2.4659999999999999E-3</v>
      </c>
      <c r="C374" s="6">
        <v>5.3</v>
      </c>
      <c r="D374" s="189" t="s">
        <v>26</v>
      </c>
      <c r="E374" s="5">
        <v>2.4659999999999999E-3</v>
      </c>
      <c r="F374" s="248">
        <v>2.4662697723036864E-3</v>
      </c>
      <c r="H374" s="184"/>
      <c r="I374" s="184"/>
      <c r="J374" s="184"/>
      <c r="K374" s="1"/>
      <c r="L374" s="5"/>
      <c r="M374" s="6"/>
      <c r="N374" s="249"/>
      <c r="O374" s="16"/>
      <c r="Q374" s="245"/>
      <c r="R374" s="161"/>
      <c r="S374" s="246"/>
    </row>
    <row r="375" spans="1:19" x14ac:dyDescent="0.35">
      <c r="A375" s="1">
        <v>55732</v>
      </c>
      <c r="B375" s="5">
        <f t="shared" si="6"/>
        <v>2.4659999999999999E-3</v>
      </c>
      <c r="C375" s="6">
        <v>5.3</v>
      </c>
      <c r="D375" s="189" t="s">
        <v>26</v>
      </c>
      <c r="E375" s="5">
        <v>2.4659999999999999E-3</v>
      </c>
      <c r="F375" s="248">
        <v>2.4662697723036864E-3</v>
      </c>
      <c r="H375" s="184"/>
      <c r="I375" s="184"/>
      <c r="J375" s="184"/>
      <c r="K375" s="1"/>
      <c r="L375" s="5"/>
      <c r="M375" s="6"/>
      <c r="N375" s="249"/>
      <c r="O375" s="16"/>
      <c r="Q375" s="245"/>
      <c r="R375" s="161"/>
      <c r="S375" s="246"/>
    </row>
    <row r="376" spans="1:19" x14ac:dyDescent="0.35">
      <c r="A376" s="1">
        <v>55763</v>
      </c>
      <c r="B376" s="5">
        <f t="shared" si="6"/>
        <v>2.4659999999999999E-3</v>
      </c>
      <c r="C376" s="6">
        <v>5.3</v>
      </c>
      <c r="D376" s="189" t="s">
        <v>26</v>
      </c>
      <c r="E376" s="5">
        <v>2.4659999999999999E-3</v>
      </c>
      <c r="F376" s="248">
        <v>2.4662697723036864E-3</v>
      </c>
      <c r="H376" s="184"/>
      <c r="I376" s="184"/>
      <c r="J376" s="184"/>
      <c r="K376" s="1"/>
      <c r="L376" s="5"/>
      <c r="M376" s="6"/>
      <c r="N376" s="249"/>
      <c r="O376" s="16"/>
      <c r="Q376" s="245"/>
      <c r="R376" s="161"/>
      <c r="S376" s="246"/>
    </row>
    <row r="377" spans="1:19" x14ac:dyDescent="0.35">
      <c r="A377" s="1">
        <v>55793</v>
      </c>
      <c r="B377" s="5">
        <f t="shared" si="6"/>
        <v>2.4659999999999999E-3</v>
      </c>
      <c r="C377" s="6">
        <v>5.3</v>
      </c>
      <c r="D377" s="189" t="s">
        <v>26</v>
      </c>
      <c r="E377" s="5">
        <v>2.4659999999999999E-3</v>
      </c>
      <c r="F377" s="248">
        <v>2.4662697723036864E-3</v>
      </c>
      <c r="H377" s="184"/>
      <c r="I377" s="184"/>
      <c r="J377" s="184"/>
      <c r="K377" s="1"/>
      <c r="L377" s="5"/>
      <c r="M377" s="6"/>
      <c r="N377" s="249"/>
      <c r="O377" s="16"/>
      <c r="Q377" s="245"/>
      <c r="R377" s="161"/>
      <c r="S377" s="246"/>
    </row>
    <row r="378" spans="1:19" x14ac:dyDescent="0.35">
      <c r="A378" s="1">
        <v>55824</v>
      </c>
      <c r="B378" s="5">
        <f t="shared" si="6"/>
        <v>2.4659999999999999E-3</v>
      </c>
      <c r="C378" s="6">
        <v>5.3</v>
      </c>
      <c r="D378" s="189" t="s">
        <v>26</v>
      </c>
      <c r="E378" s="5">
        <v>2.4659999999999999E-3</v>
      </c>
      <c r="F378" s="248">
        <v>2.4662697723036864E-3</v>
      </c>
      <c r="H378" s="184"/>
      <c r="I378" s="184"/>
      <c r="J378" s="184"/>
      <c r="K378" s="1"/>
      <c r="L378" s="5"/>
      <c r="M378" s="6"/>
      <c r="N378" s="249"/>
      <c r="O378" s="16"/>
      <c r="Q378" s="245"/>
      <c r="R378" s="161"/>
      <c r="S378" s="246"/>
    </row>
    <row r="379" spans="1:19" x14ac:dyDescent="0.35">
      <c r="A379" s="1">
        <v>55854</v>
      </c>
      <c r="B379" s="5">
        <f t="shared" si="6"/>
        <v>2.4659999999999999E-3</v>
      </c>
      <c r="C379" s="6">
        <v>5.3</v>
      </c>
      <c r="D379" s="189" t="s">
        <v>26</v>
      </c>
      <c r="E379" s="5">
        <v>2.4659999999999999E-3</v>
      </c>
      <c r="F379" s="248">
        <v>2.4662697723036864E-3</v>
      </c>
      <c r="H379" s="184"/>
      <c r="I379" s="184"/>
      <c r="J379" s="184"/>
      <c r="K379" s="1"/>
      <c r="L379" s="5"/>
      <c r="M379" s="6"/>
      <c r="N379" s="249"/>
      <c r="O379" s="16"/>
      <c r="Q379" s="245"/>
      <c r="R379" s="161"/>
      <c r="S379" s="246"/>
    </row>
    <row r="380" spans="1:19" x14ac:dyDescent="0.35">
      <c r="A380" s="1">
        <v>55885</v>
      </c>
      <c r="B380" s="5">
        <f t="shared" si="6"/>
        <v>2.4659999999999999E-3</v>
      </c>
      <c r="C380" s="6">
        <v>5.3</v>
      </c>
      <c r="D380" s="189" t="s">
        <v>26</v>
      </c>
      <c r="E380" s="5">
        <v>2.4659999999999999E-3</v>
      </c>
      <c r="F380" s="248">
        <v>2.4662697723036864E-3</v>
      </c>
      <c r="H380" s="184"/>
      <c r="I380" s="184"/>
      <c r="J380" s="184"/>
      <c r="K380" s="1"/>
      <c r="L380" s="5"/>
      <c r="M380" s="6"/>
      <c r="N380" s="249"/>
      <c r="O380" s="16"/>
      <c r="Q380" s="245"/>
      <c r="R380" s="161"/>
      <c r="S380" s="246"/>
    </row>
    <row r="381" spans="1:19" x14ac:dyDescent="0.35">
      <c r="A381" s="1">
        <v>55916</v>
      </c>
      <c r="B381" s="5">
        <f t="shared" si="6"/>
        <v>2.4659999999999999E-3</v>
      </c>
      <c r="C381" s="6">
        <v>5.3</v>
      </c>
      <c r="D381" s="189" t="s">
        <v>26</v>
      </c>
      <c r="E381" s="5">
        <v>2.4659999999999999E-3</v>
      </c>
      <c r="F381" s="248">
        <v>2.4662697723036864E-3</v>
      </c>
      <c r="H381" s="184"/>
      <c r="I381" s="184"/>
      <c r="J381" s="184"/>
      <c r="K381" s="1"/>
      <c r="L381" s="5"/>
      <c r="M381" s="6"/>
      <c r="N381" s="249"/>
      <c r="O381" s="16"/>
      <c r="Q381" s="245"/>
      <c r="R381" s="161"/>
      <c r="S381" s="246"/>
    </row>
    <row r="382" spans="1:19" x14ac:dyDescent="0.35">
      <c r="A382" s="1">
        <v>55944</v>
      </c>
      <c r="B382" s="5">
        <f t="shared" si="6"/>
        <v>2.4659999999999999E-3</v>
      </c>
      <c r="C382" s="6">
        <v>5.3</v>
      </c>
      <c r="D382" s="189" t="s">
        <v>26</v>
      </c>
      <c r="E382" s="5">
        <v>2.4659999999999999E-3</v>
      </c>
      <c r="F382" s="248">
        <v>2.4662697723036864E-3</v>
      </c>
      <c r="H382" s="184"/>
      <c r="I382" s="184"/>
      <c r="J382" s="184"/>
      <c r="K382" s="1"/>
      <c r="L382" s="5"/>
      <c r="M382" s="6"/>
      <c r="N382" s="249"/>
      <c r="O382" s="16"/>
      <c r="Q382" s="245"/>
      <c r="R382" s="161"/>
      <c r="S382" s="246"/>
    </row>
    <row r="383" spans="1:19" x14ac:dyDescent="0.35">
      <c r="A383" s="1">
        <v>55975</v>
      </c>
      <c r="B383" s="5">
        <f t="shared" si="6"/>
        <v>2.4659999999999999E-3</v>
      </c>
      <c r="C383" s="6">
        <v>5.3</v>
      </c>
      <c r="D383" s="189" t="s">
        <v>26</v>
      </c>
      <c r="E383" s="5">
        <v>2.4659999999999999E-3</v>
      </c>
      <c r="F383" s="248">
        <v>2.4662697723036864E-3</v>
      </c>
      <c r="H383" s="184"/>
      <c r="I383" s="184"/>
      <c r="J383" s="184"/>
      <c r="K383" s="1"/>
      <c r="L383" s="5"/>
      <c r="M383" s="6"/>
      <c r="N383" s="249"/>
      <c r="O383" s="16"/>
      <c r="Q383" s="245"/>
      <c r="R383" s="161"/>
      <c r="S383" s="246"/>
    </row>
    <row r="384" spans="1:19" x14ac:dyDescent="0.35">
      <c r="A384" s="1">
        <v>56005</v>
      </c>
      <c r="B384" s="5">
        <f t="shared" si="6"/>
        <v>2.4659999999999999E-3</v>
      </c>
      <c r="C384" s="6">
        <v>5.3</v>
      </c>
      <c r="D384" s="189" t="s">
        <v>26</v>
      </c>
      <c r="E384" s="5">
        <v>2.4659999999999999E-3</v>
      </c>
      <c r="F384" s="248">
        <v>2.4662697723036864E-3</v>
      </c>
      <c r="H384" s="184"/>
      <c r="I384" s="184"/>
      <c r="J384" s="184"/>
      <c r="K384" s="1"/>
      <c r="L384" s="5"/>
      <c r="M384" s="6"/>
      <c r="N384" s="249"/>
      <c r="O384" s="16"/>
      <c r="Q384" s="245"/>
      <c r="R384" s="161"/>
      <c r="S384" s="246"/>
    </row>
    <row r="385" spans="1:19" x14ac:dyDescent="0.35">
      <c r="A385" s="1">
        <v>56036</v>
      </c>
      <c r="B385" s="5">
        <f t="shared" si="6"/>
        <v>2.4659999999999999E-3</v>
      </c>
      <c r="C385" s="6">
        <v>5.3</v>
      </c>
      <c r="D385" s="189" t="s">
        <v>26</v>
      </c>
      <c r="E385" s="5">
        <v>2.4659999999999999E-3</v>
      </c>
      <c r="F385" s="248">
        <v>2.4662697723036864E-3</v>
      </c>
      <c r="H385" s="184"/>
      <c r="I385" s="184"/>
      <c r="J385" s="184"/>
      <c r="K385" s="1"/>
      <c r="L385" s="5"/>
      <c r="M385" s="6"/>
      <c r="N385" s="249"/>
      <c r="O385" s="16"/>
      <c r="Q385" s="245"/>
      <c r="R385" s="161"/>
      <c r="S385" s="246"/>
    </row>
    <row r="386" spans="1:19" x14ac:dyDescent="0.35">
      <c r="A386" s="1">
        <v>56066</v>
      </c>
      <c r="B386" s="5">
        <f t="shared" si="6"/>
        <v>2.4659999999999999E-3</v>
      </c>
      <c r="C386" s="6">
        <v>5.3</v>
      </c>
      <c r="D386" s="189" t="s">
        <v>26</v>
      </c>
      <c r="E386" s="5">
        <v>2.4659999999999999E-3</v>
      </c>
      <c r="F386" s="248">
        <v>2.4662697723036864E-3</v>
      </c>
      <c r="H386" s="184"/>
      <c r="I386" s="184"/>
      <c r="J386" s="184"/>
      <c r="K386" s="1"/>
      <c r="L386" s="5"/>
      <c r="M386" s="6"/>
      <c r="N386" s="249"/>
      <c r="O386" s="16"/>
      <c r="Q386" s="245"/>
      <c r="R386" s="161"/>
      <c r="S386" s="246"/>
    </row>
    <row r="387" spans="1:19" x14ac:dyDescent="0.35">
      <c r="A387" s="1">
        <v>56097</v>
      </c>
      <c r="B387" s="5">
        <f t="shared" si="6"/>
        <v>2.4659999999999999E-3</v>
      </c>
      <c r="C387" s="6">
        <v>5.3</v>
      </c>
      <c r="D387" s="189" t="s">
        <v>26</v>
      </c>
      <c r="E387" s="5">
        <v>2.4659999999999999E-3</v>
      </c>
      <c r="F387" s="248">
        <v>2.4662697723036864E-3</v>
      </c>
      <c r="H387" s="184"/>
      <c r="I387" s="184"/>
      <c r="J387" s="184"/>
      <c r="K387" s="1"/>
      <c r="L387" s="5"/>
      <c r="M387" s="6"/>
      <c r="N387" s="249"/>
      <c r="O387" s="16"/>
      <c r="Q387" s="245"/>
      <c r="R387" s="161"/>
      <c r="S387" s="246"/>
    </row>
    <row r="388" spans="1:19" x14ac:dyDescent="0.35">
      <c r="A388" s="1">
        <v>56128</v>
      </c>
      <c r="B388" s="5">
        <f t="shared" si="6"/>
        <v>2.4659999999999999E-3</v>
      </c>
      <c r="C388" s="6">
        <v>5.3</v>
      </c>
      <c r="D388" s="189" t="s">
        <v>26</v>
      </c>
      <c r="E388" s="5">
        <v>2.4659999999999999E-3</v>
      </c>
      <c r="F388" s="248">
        <v>2.4662697723036864E-3</v>
      </c>
      <c r="H388" s="184"/>
      <c r="I388" s="184"/>
      <c r="J388" s="184"/>
      <c r="K388" s="1"/>
      <c r="L388" s="5"/>
      <c r="M388" s="6"/>
      <c r="N388" s="249"/>
      <c r="O388" s="16"/>
      <c r="Q388" s="245"/>
      <c r="R388" s="161"/>
      <c r="S388" s="246"/>
    </row>
    <row r="389" spans="1:19" x14ac:dyDescent="0.35">
      <c r="A389" s="1">
        <v>56158</v>
      </c>
      <c r="B389" s="5">
        <f t="shared" si="6"/>
        <v>2.4659999999999999E-3</v>
      </c>
      <c r="C389" s="6">
        <v>5.3</v>
      </c>
      <c r="D389" s="189" t="s">
        <v>26</v>
      </c>
      <c r="E389" s="5">
        <v>2.4659999999999999E-3</v>
      </c>
      <c r="F389" s="248">
        <v>2.4662697723036864E-3</v>
      </c>
      <c r="H389" s="184"/>
      <c r="I389" s="184"/>
      <c r="J389" s="184"/>
      <c r="K389" s="1"/>
      <c r="L389" s="5"/>
      <c r="M389" s="6"/>
      <c r="N389" s="249"/>
      <c r="O389" s="16"/>
      <c r="Q389" s="245"/>
      <c r="R389" s="161"/>
      <c r="S389" s="246"/>
    </row>
    <row r="390" spans="1:19" x14ac:dyDescent="0.35">
      <c r="A390" s="1">
        <v>56189</v>
      </c>
      <c r="B390" s="5">
        <f t="shared" si="6"/>
        <v>2.4659999999999999E-3</v>
      </c>
      <c r="C390" s="6">
        <v>5.3</v>
      </c>
      <c r="D390" s="189" t="s">
        <v>26</v>
      </c>
      <c r="E390" s="5">
        <v>2.4659999999999999E-3</v>
      </c>
      <c r="F390" s="248">
        <v>2.4662697723036864E-3</v>
      </c>
      <c r="H390" s="184"/>
      <c r="I390" s="184"/>
      <c r="J390" s="184"/>
      <c r="K390" s="1"/>
      <c r="L390" s="5"/>
      <c r="M390" s="6"/>
      <c r="N390" s="249"/>
      <c r="O390" s="16"/>
      <c r="Q390" s="245"/>
      <c r="R390" s="161"/>
      <c r="S390" s="246"/>
    </row>
    <row r="391" spans="1:19" x14ac:dyDescent="0.35">
      <c r="A391" s="1">
        <v>56219</v>
      </c>
      <c r="B391" s="5">
        <f t="shared" si="6"/>
        <v>2.4659999999999999E-3</v>
      </c>
      <c r="C391" s="6">
        <v>5.3</v>
      </c>
      <c r="D391" s="189" t="s">
        <v>26</v>
      </c>
      <c r="E391" s="5">
        <v>2.4659999999999999E-3</v>
      </c>
      <c r="F391" s="248">
        <v>2.4662697723036864E-3</v>
      </c>
      <c r="H391" s="184"/>
      <c r="I391" s="184"/>
      <c r="J391" s="184"/>
      <c r="K391" s="1"/>
      <c r="L391" s="5"/>
      <c r="M391" s="6"/>
      <c r="N391" s="249"/>
      <c r="O391" s="16"/>
      <c r="Q391" s="245"/>
      <c r="R391" s="161"/>
      <c r="S391" s="246"/>
    </row>
    <row r="392" spans="1:19" x14ac:dyDescent="0.35">
      <c r="A392" s="1">
        <v>56250</v>
      </c>
      <c r="B392" s="5">
        <f t="shared" si="6"/>
        <v>2.4659999999999999E-3</v>
      </c>
      <c r="C392" s="6">
        <v>5.3</v>
      </c>
      <c r="D392" s="189" t="s">
        <v>26</v>
      </c>
      <c r="E392" s="5">
        <v>2.4659999999999999E-3</v>
      </c>
      <c r="F392" s="248">
        <v>2.4662697723036864E-3</v>
      </c>
      <c r="H392" s="184"/>
      <c r="I392" s="184"/>
      <c r="J392" s="184"/>
      <c r="K392" s="1"/>
      <c r="L392" s="5"/>
      <c r="M392" s="6"/>
      <c r="N392" s="249"/>
      <c r="O392" s="16"/>
      <c r="Q392" s="245"/>
      <c r="R392" s="161"/>
      <c r="S392" s="246"/>
    </row>
    <row r="393" spans="1:19" x14ac:dyDescent="0.35">
      <c r="A393" s="1">
        <v>56281</v>
      </c>
      <c r="B393" s="5">
        <f t="shared" si="6"/>
        <v>2.4659999999999999E-3</v>
      </c>
      <c r="C393" s="6">
        <v>5.3</v>
      </c>
      <c r="D393" s="189" t="s">
        <v>26</v>
      </c>
      <c r="E393" s="5">
        <v>2.4659999999999999E-3</v>
      </c>
      <c r="F393" s="248">
        <v>2.4662697723036864E-3</v>
      </c>
      <c r="H393" s="184"/>
      <c r="I393" s="184"/>
      <c r="J393" s="184"/>
      <c r="K393" s="1"/>
      <c r="L393" s="5"/>
      <c r="M393" s="6"/>
      <c r="N393" s="249"/>
      <c r="O393" s="16"/>
      <c r="Q393" s="245"/>
      <c r="R393" s="161"/>
      <c r="S393" s="246"/>
    </row>
    <row r="394" spans="1:19" x14ac:dyDescent="0.35">
      <c r="A394" s="1">
        <v>56309</v>
      </c>
      <c r="B394" s="5">
        <f t="shared" ref="B394:B457" si="7">IF(D394="CAM",E394,F394)</f>
        <v>2.4659999999999999E-3</v>
      </c>
      <c r="C394" s="6">
        <v>5.3</v>
      </c>
      <c r="D394" s="189" t="s">
        <v>26</v>
      </c>
      <c r="E394" s="5">
        <v>2.4659999999999999E-3</v>
      </c>
      <c r="F394" s="248">
        <v>2.4662697723036864E-3</v>
      </c>
      <c r="H394" s="184"/>
      <c r="I394" s="184"/>
      <c r="J394" s="184"/>
      <c r="K394" s="1"/>
      <c r="L394" s="5"/>
      <c r="M394" s="6"/>
      <c r="N394" s="249"/>
      <c r="O394" s="16"/>
      <c r="Q394" s="245"/>
      <c r="R394" s="161"/>
      <c r="S394" s="246"/>
    </row>
    <row r="395" spans="1:19" x14ac:dyDescent="0.35">
      <c r="A395" s="1">
        <v>56340</v>
      </c>
      <c r="B395" s="5">
        <f t="shared" si="7"/>
        <v>2.4659999999999999E-3</v>
      </c>
      <c r="C395" s="6">
        <v>5.3</v>
      </c>
      <c r="D395" s="189" t="s">
        <v>26</v>
      </c>
      <c r="E395" s="5">
        <v>2.4659999999999999E-3</v>
      </c>
      <c r="F395" s="248">
        <v>2.4662697723036864E-3</v>
      </c>
      <c r="H395" s="184"/>
      <c r="I395" s="184"/>
      <c r="J395" s="184"/>
      <c r="K395" s="1"/>
      <c r="L395" s="5"/>
      <c r="M395" s="6"/>
      <c r="N395" s="249"/>
      <c r="O395" s="16"/>
      <c r="Q395" s="245"/>
      <c r="R395" s="161"/>
      <c r="S395" s="246"/>
    </row>
    <row r="396" spans="1:19" x14ac:dyDescent="0.35">
      <c r="A396" s="1">
        <v>56370</v>
      </c>
      <c r="B396" s="5">
        <f t="shared" si="7"/>
        <v>2.4659999999999999E-3</v>
      </c>
      <c r="C396" s="6">
        <v>5.3</v>
      </c>
      <c r="D396" s="189" t="s">
        <v>26</v>
      </c>
      <c r="E396" s="5">
        <v>2.4659999999999999E-3</v>
      </c>
      <c r="F396" s="248">
        <v>2.4662697723036864E-3</v>
      </c>
      <c r="H396" s="184"/>
      <c r="I396" s="184"/>
      <c r="J396" s="184"/>
      <c r="K396" s="1"/>
      <c r="L396" s="5"/>
      <c r="M396" s="6"/>
      <c r="N396" s="249"/>
      <c r="O396" s="16"/>
      <c r="Q396" s="245"/>
      <c r="R396" s="161"/>
      <c r="S396" s="246"/>
    </row>
    <row r="397" spans="1:19" x14ac:dyDescent="0.35">
      <c r="A397" s="1">
        <v>56401</v>
      </c>
      <c r="B397" s="5">
        <f t="shared" si="7"/>
        <v>2.4659999999999999E-3</v>
      </c>
      <c r="C397" s="6">
        <v>5.3</v>
      </c>
      <c r="D397" s="189" t="s">
        <v>26</v>
      </c>
      <c r="E397" s="5">
        <v>2.4659999999999999E-3</v>
      </c>
      <c r="F397" s="248">
        <v>2.4662697723036864E-3</v>
      </c>
      <c r="H397" s="184"/>
      <c r="I397" s="184"/>
      <c r="J397" s="184"/>
      <c r="K397" s="1"/>
      <c r="L397" s="5"/>
      <c r="M397" s="6"/>
      <c r="N397" s="249"/>
      <c r="O397" s="16"/>
      <c r="Q397" s="245"/>
      <c r="R397" s="161"/>
      <c r="S397" s="246"/>
    </row>
    <row r="398" spans="1:19" x14ac:dyDescent="0.35">
      <c r="A398" s="1">
        <v>56431</v>
      </c>
      <c r="B398" s="5">
        <f t="shared" si="7"/>
        <v>2.4659999999999999E-3</v>
      </c>
      <c r="C398" s="6">
        <v>5.3</v>
      </c>
      <c r="D398" s="189" t="s">
        <v>26</v>
      </c>
      <c r="E398" s="5">
        <v>2.4659999999999999E-3</v>
      </c>
      <c r="F398" s="248">
        <v>2.4662697723036864E-3</v>
      </c>
      <c r="H398" s="184"/>
      <c r="I398" s="184"/>
      <c r="J398" s="184"/>
      <c r="K398" s="1"/>
      <c r="L398" s="5"/>
      <c r="M398" s="6"/>
      <c r="N398" s="249"/>
      <c r="O398" s="16"/>
      <c r="Q398" s="245"/>
      <c r="R398" s="161"/>
      <c r="S398" s="246"/>
    </row>
    <row r="399" spans="1:19" x14ac:dyDescent="0.35">
      <c r="A399" s="1">
        <v>56462</v>
      </c>
      <c r="B399" s="5">
        <f t="shared" si="7"/>
        <v>2.4659999999999999E-3</v>
      </c>
      <c r="C399" s="6">
        <v>5.3</v>
      </c>
      <c r="D399" s="189" t="s">
        <v>26</v>
      </c>
      <c r="E399" s="5">
        <v>2.4659999999999999E-3</v>
      </c>
      <c r="F399" s="248">
        <v>2.4662697723036864E-3</v>
      </c>
      <c r="H399" s="184"/>
      <c r="I399" s="184"/>
      <c r="J399" s="184"/>
      <c r="K399" s="1"/>
      <c r="L399" s="5"/>
      <c r="M399" s="6"/>
      <c r="N399" s="249"/>
      <c r="O399" s="16"/>
      <c r="Q399" s="245"/>
      <c r="R399" s="161"/>
      <c r="S399" s="246"/>
    </row>
    <row r="400" spans="1:19" x14ac:dyDescent="0.35">
      <c r="A400" s="1">
        <v>56493</v>
      </c>
      <c r="B400" s="5">
        <f t="shared" si="7"/>
        <v>2.4659999999999999E-3</v>
      </c>
      <c r="C400" s="6">
        <v>5.3</v>
      </c>
      <c r="D400" s="189" t="s">
        <v>26</v>
      </c>
      <c r="E400" s="5">
        <v>2.4659999999999999E-3</v>
      </c>
      <c r="F400" s="248">
        <v>2.4662697723036864E-3</v>
      </c>
      <c r="H400" s="184"/>
      <c r="I400" s="184"/>
      <c r="J400" s="184"/>
      <c r="K400" s="1"/>
      <c r="L400" s="5"/>
      <c r="M400" s="6"/>
      <c r="N400" s="249"/>
      <c r="O400" s="16"/>
      <c r="Q400" s="245"/>
      <c r="R400" s="161"/>
      <c r="S400" s="246"/>
    </row>
    <row r="401" spans="1:19" x14ac:dyDescent="0.35">
      <c r="A401" s="1">
        <v>56523</v>
      </c>
      <c r="B401" s="5">
        <f t="shared" si="7"/>
        <v>2.4659999999999999E-3</v>
      </c>
      <c r="C401" s="6">
        <v>5.3</v>
      </c>
      <c r="D401" s="189" t="s">
        <v>26</v>
      </c>
      <c r="E401" s="5">
        <v>2.4659999999999999E-3</v>
      </c>
      <c r="F401" s="248">
        <v>2.4662697723036864E-3</v>
      </c>
      <c r="H401" s="184"/>
      <c r="I401" s="184"/>
      <c r="J401" s="184"/>
      <c r="K401" s="1"/>
      <c r="L401" s="5"/>
      <c r="M401" s="6"/>
      <c r="N401" s="249"/>
      <c r="O401" s="16"/>
      <c r="Q401" s="245"/>
      <c r="R401" s="161"/>
      <c r="S401" s="246"/>
    </row>
    <row r="402" spans="1:19" x14ac:dyDescent="0.35">
      <c r="A402" s="1">
        <v>56554</v>
      </c>
      <c r="B402" s="5">
        <f t="shared" si="7"/>
        <v>2.4659999999999999E-3</v>
      </c>
      <c r="C402" s="6">
        <v>5.3</v>
      </c>
      <c r="D402" s="189" t="s">
        <v>26</v>
      </c>
      <c r="E402" s="5">
        <v>2.4659999999999999E-3</v>
      </c>
      <c r="F402" s="248">
        <v>2.4662697723036864E-3</v>
      </c>
      <c r="H402" s="184"/>
      <c r="I402" s="184"/>
      <c r="J402" s="184"/>
      <c r="K402" s="1"/>
      <c r="L402" s="5"/>
      <c r="M402" s="6"/>
      <c r="N402" s="249"/>
      <c r="O402" s="16"/>
      <c r="Q402" s="245"/>
      <c r="R402" s="161"/>
      <c r="S402" s="246"/>
    </row>
    <row r="403" spans="1:19" x14ac:dyDescent="0.35">
      <c r="A403" s="1">
        <v>56584</v>
      </c>
      <c r="B403" s="5">
        <f t="shared" si="7"/>
        <v>2.4659999999999999E-3</v>
      </c>
      <c r="C403" s="6">
        <v>5.3</v>
      </c>
      <c r="D403" s="189" t="s">
        <v>26</v>
      </c>
      <c r="E403" s="5">
        <v>2.4659999999999999E-3</v>
      </c>
      <c r="F403" s="248">
        <v>2.4662697723036864E-3</v>
      </c>
      <c r="H403" s="184"/>
      <c r="I403" s="184"/>
      <c r="J403" s="184"/>
      <c r="K403" s="1"/>
      <c r="L403" s="5"/>
      <c r="M403" s="6"/>
      <c r="N403" s="249"/>
      <c r="O403" s="16"/>
      <c r="Q403" s="245"/>
      <c r="R403" s="161"/>
      <c r="S403" s="246"/>
    </row>
    <row r="404" spans="1:19" x14ac:dyDescent="0.35">
      <c r="A404" s="1">
        <v>56615</v>
      </c>
      <c r="B404" s="5">
        <f t="shared" si="7"/>
        <v>2.4659999999999999E-3</v>
      </c>
      <c r="C404" s="6">
        <v>5.3</v>
      </c>
      <c r="D404" s="189" t="s">
        <v>26</v>
      </c>
      <c r="E404" s="5">
        <v>2.4659999999999999E-3</v>
      </c>
      <c r="F404" s="248">
        <v>2.4662697723036864E-3</v>
      </c>
      <c r="H404" s="184"/>
      <c r="I404" s="184"/>
      <c r="J404" s="184"/>
      <c r="K404" s="1"/>
      <c r="L404" s="5"/>
      <c r="M404" s="6"/>
      <c r="N404" s="249"/>
      <c r="O404" s="16"/>
      <c r="Q404" s="245"/>
      <c r="R404" s="161"/>
      <c r="S404" s="246"/>
    </row>
    <row r="405" spans="1:19" x14ac:dyDescent="0.35">
      <c r="A405" s="1">
        <v>56646</v>
      </c>
      <c r="B405" s="5">
        <f t="shared" si="7"/>
        <v>2.4659999999999999E-3</v>
      </c>
      <c r="C405" s="6">
        <v>5.3</v>
      </c>
      <c r="D405" s="189" t="s">
        <v>26</v>
      </c>
      <c r="E405" s="5">
        <v>2.4659999999999999E-3</v>
      </c>
      <c r="F405" s="248">
        <v>2.4662697723036864E-3</v>
      </c>
      <c r="H405" s="184"/>
      <c r="I405" s="184"/>
      <c r="J405" s="184"/>
      <c r="K405" s="1"/>
      <c r="L405" s="5"/>
      <c r="M405" s="6"/>
      <c r="N405" s="249"/>
      <c r="O405" s="16"/>
      <c r="Q405" s="245"/>
      <c r="R405" s="161"/>
      <c r="S405" s="246"/>
    </row>
    <row r="406" spans="1:19" x14ac:dyDescent="0.35">
      <c r="A406" s="1">
        <v>56674</v>
      </c>
      <c r="B406" s="5">
        <f t="shared" si="7"/>
        <v>2.4659999999999999E-3</v>
      </c>
      <c r="C406" s="6">
        <v>5.3</v>
      </c>
      <c r="D406" s="189" t="s">
        <v>26</v>
      </c>
      <c r="E406" s="5">
        <v>2.4659999999999999E-3</v>
      </c>
      <c r="F406" s="248">
        <v>2.4662697723036864E-3</v>
      </c>
      <c r="H406" s="184"/>
      <c r="I406" s="184"/>
      <c r="J406" s="184"/>
      <c r="K406" s="1"/>
      <c r="L406" s="5"/>
      <c r="M406" s="6"/>
      <c r="N406" s="249"/>
      <c r="O406" s="16"/>
      <c r="Q406" s="245"/>
      <c r="R406" s="161"/>
      <c r="S406" s="246"/>
    </row>
    <row r="407" spans="1:19" x14ac:dyDescent="0.35">
      <c r="A407" s="1">
        <v>56705</v>
      </c>
      <c r="B407" s="5">
        <f t="shared" si="7"/>
        <v>2.4659999999999999E-3</v>
      </c>
      <c r="C407" s="6">
        <v>5.3</v>
      </c>
      <c r="D407" s="189" t="s">
        <v>26</v>
      </c>
      <c r="E407" s="5">
        <v>2.4659999999999999E-3</v>
      </c>
      <c r="F407" s="248">
        <v>2.4662697723036864E-3</v>
      </c>
      <c r="H407" s="184"/>
      <c r="I407" s="184"/>
      <c r="J407" s="184"/>
      <c r="K407" s="1"/>
      <c r="L407" s="5"/>
      <c r="M407" s="6"/>
      <c r="N407" s="249"/>
      <c r="O407" s="16"/>
      <c r="Q407" s="245"/>
      <c r="R407" s="161"/>
      <c r="S407" s="246"/>
    </row>
    <row r="408" spans="1:19" x14ac:dyDescent="0.35">
      <c r="A408" s="1">
        <v>56735</v>
      </c>
      <c r="B408" s="5">
        <f t="shared" si="7"/>
        <v>2.4659999999999999E-3</v>
      </c>
      <c r="C408" s="6">
        <v>5.3</v>
      </c>
      <c r="D408" s="189" t="s">
        <v>26</v>
      </c>
      <c r="E408" s="5">
        <v>2.4659999999999999E-3</v>
      </c>
      <c r="F408" s="248">
        <v>2.4662697723036864E-3</v>
      </c>
      <c r="H408" s="184"/>
      <c r="I408" s="184"/>
      <c r="J408" s="184"/>
      <c r="K408" s="1"/>
      <c r="L408" s="5"/>
      <c r="M408" s="6"/>
      <c r="N408" s="249"/>
      <c r="O408" s="16"/>
      <c r="Q408" s="245"/>
      <c r="R408" s="161"/>
      <c r="S408" s="246"/>
    </row>
    <row r="409" spans="1:19" x14ac:dyDescent="0.35">
      <c r="A409" s="1">
        <v>56766</v>
      </c>
      <c r="B409" s="5">
        <f t="shared" si="7"/>
        <v>2.4659999999999999E-3</v>
      </c>
      <c r="C409" s="6">
        <v>5.3</v>
      </c>
      <c r="D409" s="189" t="s">
        <v>26</v>
      </c>
      <c r="E409" s="5">
        <v>2.4659999999999999E-3</v>
      </c>
      <c r="F409" s="248">
        <v>2.4662697723036864E-3</v>
      </c>
      <c r="H409" s="184"/>
      <c r="I409" s="184"/>
      <c r="J409" s="184"/>
      <c r="K409" s="1"/>
      <c r="L409" s="5"/>
      <c r="M409" s="6"/>
      <c r="N409" s="249"/>
      <c r="O409" s="16"/>
      <c r="Q409" s="245"/>
      <c r="R409" s="161"/>
      <c r="S409" s="246"/>
    </row>
    <row r="410" spans="1:19" x14ac:dyDescent="0.35">
      <c r="A410" s="1">
        <v>56796</v>
      </c>
      <c r="B410" s="5">
        <f t="shared" si="7"/>
        <v>2.4659999999999999E-3</v>
      </c>
      <c r="C410" s="6">
        <v>5.3</v>
      </c>
      <c r="D410" s="189" t="s">
        <v>26</v>
      </c>
      <c r="E410" s="5">
        <v>2.4659999999999999E-3</v>
      </c>
      <c r="F410" s="248">
        <v>2.4662697723036864E-3</v>
      </c>
      <c r="H410" s="184"/>
      <c r="I410" s="184"/>
      <c r="J410" s="184"/>
      <c r="K410" s="1"/>
      <c r="L410" s="5"/>
      <c r="M410" s="6"/>
      <c r="N410" s="249"/>
      <c r="O410" s="16"/>
      <c r="Q410" s="245"/>
      <c r="R410" s="161"/>
      <c r="S410" s="246"/>
    </row>
    <row r="411" spans="1:19" x14ac:dyDescent="0.35">
      <c r="A411" s="1">
        <v>56827</v>
      </c>
      <c r="B411" s="5">
        <f t="shared" si="7"/>
        <v>2.4659999999999999E-3</v>
      </c>
      <c r="C411" s="6">
        <v>5.3</v>
      </c>
      <c r="D411" s="189" t="s">
        <v>26</v>
      </c>
      <c r="E411" s="5">
        <v>2.4659999999999999E-3</v>
      </c>
      <c r="F411" s="248">
        <v>2.4662697723036864E-3</v>
      </c>
      <c r="H411" s="184"/>
      <c r="I411" s="184"/>
      <c r="J411" s="184"/>
      <c r="K411" s="1"/>
      <c r="L411" s="5"/>
      <c r="M411" s="6"/>
      <c r="N411" s="249"/>
      <c r="O411" s="16"/>
      <c r="Q411" s="245"/>
      <c r="R411" s="161"/>
      <c r="S411" s="246"/>
    </row>
    <row r="412" spans="1:19" x14ac:dyDescent="0.35">
      <c r="A412" s="1">
        <v>56858</v>
      </c>
      <c r="B412" s="5">
        <f t="shared" si="7"/>
        <v>2.4659999999999999E-3</v>
      </c>
      <c r="C412" s="6">
        <v>5.3</v>
      </c>
      <c r="D412" s="189" t="s">
        <v>26</v>
      </c>
      <c r="E412" s="5">
        <v>2.4659999999999999E-3</v>
      </c>
      <c r="F412" s="248">
        <v>2.4662697723036864E-3</v>
      </c>
      <c r="H412" s="184"/>
      <c r="I412" s="184"/>
      <c r="J412" s="184"/>
      <c r="K412" s="1"/>
      <c r="L412" s="5"/>
      <c r="M412" s="6"/>
      <c r="N412" s="249"/>
      <c r="O412" s="16"/>
      <c r="Q412" s="245"/>
      <c r="R412" s="161"/>
      <c r="S412" s="246"/>
    </row>
    <row r="413" spans="1:19" x14ac:dyDescent="0.35">
      <c r="A413" s="1">
        <v>56888</v>
      </c>
      <c r="B413" s="5">
        <f t="shared" si="7"/>
        <v>2.4659999999999999E-3</v>
      </c>
      <c r="C413" s="6">
        <v>5.3</v>
      </c>
      <c r="D413" s="189" t="s">
        <v>26</v>
      </c>
      <c r="E413" s="5">
        <v>2.4659999999999999E-3</v>
      </c>
      <c r="F413" s="248">
        <v>2.4662697723036864E-3</v>
      </c>
      <c r="H413" s="184"/>
      <c r="I413" s="184"/>
      <c r="J413" s="184"/>
      <c r="K413" s="1"/>
      <c r="L413" s="5"/>
      <c r="M413" s="6"/>
      <c r="N413" s="249"/>
      <c r="O413" s="16"/>
      <c r="Q413" s="245"/>
      <c r="R413" s="161"/>
      <c r="S413" s="246"/>
    </row>
    <row r="414" spans="1:19" x14ac:dyDescent="0.35">
      <c r="A414" s="1">
        <v>56919</v>
      </c>
      <c r="B414" s="5">
        <f t="shared" si="7"/>
        <v>2.4659999999999999E-3</v>
      </c>
      <c r="C414" s="6">
        <v>5.3</v>
      </c>
      <c r="D414" s="189" t="s">
        <v>26</v>
      </c>
      <c r="E414" s="5">
        <v>2.4659999999999999E-3</v>
      </c>
      <c r="F414" s="248">
        <v>2.4662697723036864E-3</v>
      </c>
      <c r="H414" s="184"/>
      <c r="I414" s="184"/>
      <c r="J414" s="184"/>
      <c r="K414" s="1"/>
      <c r="L414" s="5"/>
      <c r="M414" s="6"/>
      <c r="N414" s="249"/>
      <c r="O414" s="16"/>
      <c r="Q414" s="245"/>
      <c r="R414" s="161"/>
      <c r="S414" s="246"/>
    </row>
    <row r="415" spans="1:19" x14ac:dyDescent="0.35">
      <c r="A415" s="1">
        <v>56949</v>
      </c>
      <c r="B415" s="5">
        <f t="shared" si="7"/>
        <v>2.4659999999999999E-3</v>
      </c>
      <c r="C415" s="6">
        <v>5.3</v>
      </c>
      <c r="D415" s="189" t="s">
        <v>26</v>
      </c>
      <c r="E415" s="5">
        <v>2.4659999999999999E-3</v>
      </c>
      <c r="F415" s="248">
        <v>2.4662697723036864E-3</v>
      </c>
      <c r="H415" s="184"/>
      <c r="I415" s="184"/>
      <c r="J415" s="184"/>
      <c r="K415" s="1"/>
      <c r="L415" s="5"/>
      <c r="M415" s="6"/>
      <c r="N415" s="249"/>
      <c r="O415" s="16"/>
      <c r="Q415" s="245"/>
      <c r="R415" s="161"/>
      <c r="S415" s="246"/>
    </row>
    <row r="416" spans="1:19" x14ac:dyDescent="0.35">
      <c r="A416" s="1">
        <v>56980</v>
      </c>
      <c r="B416" s="5">
        <f t="shared" si="7"/>
        <v>2.4659999999999999E-3</v>
      </c>
      <c r="C416" s="6">
        <v>5.3</v>
      </c>
      <c r="D416" s="189" t="s">
        <v>26</v>
      </c>
      <c r="E416" s="5">
        <v>2.4659999999999999E-3</v>
      </c>
      <c r="F416" s="248">
        <v>2.4662697723036864E-3</v>
      </c>
      <c r="H416" s="184"/>
      <c r="I416" s="184"/>
      <c r="J416" s="184"/>
      <c r="K416" s="1"/>
      <c r="L416" s="5"/>
      <c r="M416" s="6"/>
      <c r="N416" s="249"/>
      <c r="O416" s="16"/>
      <c r="Q416" s="245"/>
      <c r="R416" s="161"/>
      <c r="S416" s="246"/>
    </row>
    <row r="417" spans="1:19" x14ac:dyDescent="0.35">
      <c r="A417" s="1">
        <v>57011</v>
      </c>
      <c r="B417" s="5">
        <f t="shared" si="7"/>
        <v>2.4659999999999999E-3</v>
      </c>
      <c r="C417" s="6">
        <v>5.3</v>
      </c>
      <c r="D417" s="189" t="s">
        <v>26</v>
      </c>
      <c r="E417" s="5">
        <v>2.4659999999999999E-3</v>
      </c>
      <c r="F417" s="248">
        <v>2.4662697723036864E-3</v>
      </c>
      <c r="H417" s="184"/>
      <c r="I417" s="184"/>
      <c r="J417" s="184"/>
      <c r="K417" s="1"/>
      <c r="L417" s="5"/>
      <c r="M417" s="6"/>
      <c r="N417" s="249"/>
      <c r="O417" s="16"/>
      <c r="Q417" s="245"/>
      <c r="R417" s="161"/>
      <c r="S417" s="246"/>
    </row>
    <row r="418" spans="1:19" x14ac:dyDescent="0.35">
      <c r="A418" s="1">
        <v>57040</v>
      </c>
      <c r="B418" s="5">
        <f t="shared" si="7"/>
        <v>2.4659999999999999E-3</v>
      </c>
      <c r="C418" s="6">
        <v>5.3</v>
      </c>
      <c r="D418" s="189" t="s">
        <v>26</v>
      </c>
      <c r="E418" s="5">
        <v>2.4659999999999999E-3</v>
      </c>
      <c r="F418" s="248">
        <v>2.4662697723036864E-3</v>
      </c>
      <c r="H418" s="184"/>
      <c r="I418" s="184"/>
      <c r="J418" s="184"/>
      <c r="K418" s="1"/>
      <c r="L418" s="5"/>
      <c r="M418" s="6"/>
      <c r="N418" s="249"/>
      <c r="O418" s="16"/>
      <c r="Q418" s="245"/>
      <c r="R418" s="161"/>
      <c r="S418" s="246"/>
    </row>
    <row r="419" spans="1:19" x14ac:dyDescent="0.35">
      <c r="A419" s="1">
        <v>57071</v>
      </c>
      <c r="B419" s="5">
        <f t="shared" si="7"/>
        <v>2.4659999999999999E-3</v>
      </c>
      <c r="C419" s="6">
        <v>5.3</v>
      </c>
      <c r="D419" s="189" t="s">
        <v>26</v>
      </c>
      <c r="E419" s="5">
        <v>2.4659999999999999E-3</v>
      </c>
      <c r="F419" s="248">
        <v>2.4662697723036864E-3</v>
      </c>
      <c r="H419" s="184"/>
      <c r="I419" s="184"/>
      <c r="J419" s="184"/>
      <c r="K419" s="1"/>
      <c r="L419" s="5"/>
      <c r="M419" s="6"/>
      <c r="N419" s="249"/>
      <c r="O419" s="16"/>
      <c r="Q419" s="245"/>
      <c r="R419" s="161"/>
      <c r="S419" s="246"/>
    </row>
    <row r="420" spans="1:19" x14ac:dyDescent="0.35">
      <c r="A420" s="1">
        <v>57101</v>
      </c>
      <c r="B420" s="5">
        <f t="shared" si="7"/>
        <v>2.4659999999999999E-3</v>
      </c>
      <c r="C420" s="6">
        <v>5.3</v>
      </c>
      <c r="D420" s="189" t="s">
        <v>26</v>
      </c>
      <c r="E420" s="5">
        <v>2.4659999999999999E-3</v>
      </c>
      <c r="F420" s="248">
        <v>2.4662697723036864E-3</v>
      </c>
      <c r="H420" s="184"/>
      <c r="I420" s="184"/>
      <c r="J420" s="184"/>
      <c r="K420" s="1"/>
      <c r="L420" s="5"/>
      <c r="M420" s="6"/>
      <c r="N420" s="249"/>
      <c r="O420" s="16"/>
      <c r="Q420" s="245"/>
      <c r="R420" s="161"/>
      <c r="S420" s="246"/>
    </row>
    <row r="421" spans="1:19" x14ac:dyDescent="0.35">
      <c r="A421" s="1">
        <v>57132</v>
      </c>
      <c r="B421" s="5">
        <f t="shared" si="7"/>
        <v>2.4659999999999999E-3</v>
      </c>
      <c r="C421" s="6">
        <v>5.3</v>
      </c>
      <c r="D421" s="189" t="s">
        <v>26</v>
      </c>
      <c r="E421" s="5">
        <v>2.4659999999999999E-3</v>
      </c>
      <c r="F421" s="248">
        <v>2.4662697723036864E-3</v>
      </c>
      <c r="H421" s="184"/>
      <c r="I421" s="184"/>
      <c r="J421" s="184"/>
      <c r="K421" s="1"/>
      <c r="L421" s="5"/>
      <c r="M421" s="6"/>
      <c r="N421" s="249"/>
      <c r="O421" s="16"/>
      <c r="Q421" s="245"/>
      <c r="R421" s="161"/>
      <c r="S421" s="246"/>
    </row>
    <row r="422" spans="1:19" x14ac:dyDescent="0.35">
      <c r="A422" s="1">
        <v>57162</v>
      </c>
      <c r="B422" s="5">
        <f t="shared" si="7"/>
        <v>2.4659999999999999E-3</v>
      </c>
      <c r="C422" s="6">
        <v>5.3</v>
      </c>
      <c r="D422" s="189" t="s">
        <v>26</v>
      </c>
      <c r="E422" s="5">
        <v>2.4659999999999999E-3</v>
      </c>
      <c r="F422" s="248">
        <v>2.4662697723036864E-3</v>
      </c>
      <c r="H422" s="184"/>
      <c r="I422" s="184"/>
      <c r="J422" s="184"/>
      <c r="K422" s="1"/>
      <c r="L422" s="5"/>
      <c r="M422" s="6"/>
      <c r="N422" s="249"/>
      <c r="O422" s="16"/>
      <c r="Q422" s="245"/>
      <c r="R422" s="161"/>
      <c r="S422" s="246"/>
    </row>
    <row r="423" spans="1:19" x14ac:dyDescent="0.35">
      <c r="A423" s="1">
        <v>57193</v>
      </c>
      <c r="B423" s="5">
        <f t="shared" si="7"/>
        <v>2.4659999999999999E-3</v>
      </c>
      <c r="C423" s="6">
        <v>5.3</v>
      </c>
      <c r="D423" s="189" t="s">
        <v>26</v>
      </c>
      <c r="E423" s="5">
        <v>2.4659999999999999E-3</v>
      </c>
      <c r="F423" s="248">
        <v>2.4662697723036864E-3</v>
      </c>
      <c r="H423" s="184"/>
      <c r="I423" s="184"/>
      <c r="J423" s="184"/>
      <c r="K423" s="1"/>
      <c r="L423" s="5"/>
      <c r="M423" s="6"/>
      <c r="N423" s="249"/>
      <c r="O423" s="16"/>
      <c r="Q423" s="245"/>
      <c r="R423" s="161"/>
      <c r="S423" s="246"/>
    </row>
    <row r="424" spans="1:19" x14ac:dyDescent="0.35">
      <c r="A424" s="1">
        <v>57224</v>
      </c>
      <c r="B424" s="5">
        <f t="shared" si="7"/>
        <v>2.4659999999999999E-3</v>
      </c>
      <c r="C424" s="6">
        <v>5.3</v>
      </c>
      <c r="D424" s="189" t="s">
        <v>26</v>
      </c>
      <c r="E424" s="5">
        <v>2.4659999999999999E-3</v>
      </c>
      <c r="F424" s="248">
        <v>2.4662697723036864E-3</v>
      </c>
      <c r="H424" s="184"/>
      <c r="I424" s="184"/>
      <c r="J424" s="184"/>
      <c r="K424" s="1"/>
      <c r="L424" s="5"/>
      <c r="M424" s="6"/>
      <c r="N424" s="249"/>
      <c r="O424" s="16"/>
      <c r="Q424" s="245"/>
      <c r="R424" s="161"/>
      <c r="S424" s="246"/>
    </row>
    <row r="425" spans="1:19" x14ac:dyDescent="0.35">
      <c r="A425" s="1">
        <v>57254</v>
      </c>
      <c r="B425" s="5">
        <f t="shared" si="7"/>
        <v>2.4659999999999999E-3</v>
      </c>
      <c r="C425" s="6">
        <v>5.3</v>
      </c>
      <c r="D425" s="189" t="s">
        <v>26</v>
      </c>
      <c r="E425" s="5">
        <v>2.4659999999999999E-3</v>
      </c>
      <c r="F425" s="248">
        <v>2.4662697723036864E-3</v>
      </c>
      <c r="H425" s="184"/>
      <c r="I425" s="184"/>
      <c r="J425" s="184"/>
      <c r="K425" s="1"/>
      <c r="L425" s="5"/>
      <c r="M425" s="6"/>
      <c r="N425" s="249"/>
      <c r="O425" s="16"/>
      <c r="Q425" s="245"/>
      <c r="R425" s="161"/>
      <c r="S425" s="246"/>
    </row>
    <row r="426" spans="1:19" x14ac:dyDescent="0.35">
      <c r="A426" s="1">
        <v>57285</v>
      </c>
      <c r="B426" s="5">
        <f t="shared" si="7"/>
        <v>2.4659999999999999E-3</v>
      </c>
      <c r="C426" s="6">
        <v>5.3</v>
      </c>
      <c r="D426" s="189" t="s">
        <v>26</v>
      </c>
      <c r="E426" s="5">
        <v>2.4659999999999999E-3</v>
      </c>
      <c r="F426" s="248">
        <v>2.4662697723036864E-3</v>
      </c>
      <c r="H426" s="184"/>
      <c r="I426" s="184"/>
      <c r="J426" s="184"/>
      <c r="K426" s="1"/>
      <c r="L426" s="5"/>
      <c r="M426" s="6"/>
      <c r="N426" s="249"/>
      <c r="O426" s="16"/>
      <c r="Q426" s="245"/>
      <c r="R426" s="161"/>
      <c r="S426" s="246"/>
    </row>
    <row r="427" spans="1:19" x14ac:dyDescent="0.35">
      <c r="A427" s="1">
        <v>57315</v>
      </c>
      <c r="B427" s="5">
        <f t="shared" si="7"/>
        <v>2.4659999999999999E-3</v>
      </c>
      <c r="C427" s="6">
        <v>5.3</v>
      </c>
      <c r="D427" s="189" t="s">
        <v>26</v>
      </c>
      <c r="E427" s="5">
        <v>2.4659999999999999E-3</v>
      </c>
      <c r="F427" s="248">
        <v>2.4662697723036864E-3</v>
      </c>
      <c r="H427" s="184"/>
      <c r="I427" s="184"/>
      <c r="J427" s="184"/>
      <c r="K427" s="1"/>
      <c r="L427" s="5"/>
      <c r="M427" s="6"/>
      <c r="N427" s="249"/>
      <c r="O427" s="16"/>
      <c r="Q427" s="245"/>
      <c r="R427" s="161"/>
      <c r="S427" s="246"/>
    </row>
    <row r="428" spans="1:19" x14ac:dyDescent="0.35">
      <c r="A428" s="1">
        <v>57346</v>
      </c>
      <c r="B428" s="5">
        <f t="shared" si="7"/>
        <v>2.4659999999999999E-3</v>
      </c>
      <c r="C428" s="6">
        <v>5.3</v>
      </c>
      <c r="D428" s="189" t="s">
        <v>26</v>
      </c>
      <c r="E428" s="5">
        <v>2.4659999999999999E-3</v>
      </c>
      <c r="F428" s="248">
        <v>2.4662697723036864E-3</v>
      </c>
      <c r="H428" s="184"/>
      <c r="I428" s="184"/>
      <c r="J428" s="184"/>
      <c r="K428" s="1"/>
      <c r="L428" s="5"/>
      <c r="M428" s="6"/>
      <c r="N428" s="249"/>
      <c r="O428" s="16"/>
      <c r="Q428" s="245"/>
      <c r="R428" s="161"/>
      <c r="S428" s="246"/>
    </row>
    <row r="429" spans="1:19" x14ac:dyDescent="0.35">
      <c r="A429" s="1">
        <v>57377</v>
      </c>
      <c r="B429" s="5">
        <f t="shared" si="7"/>
        <v>2.4659999999999999E-3</v>
      </c>
      <c r="C429" s="6">
        <v>5.3</v>
      </c>
      <c r="D429" s="189" t="s">
        <v>26</v>
      </c>
      <c r="E429" s="5">
        <v>2.4659999999999999E-3</v>
      </c>
      <c r="F429" s="248">
        <v>2.4662697723036864E-3</v>
      </c>
      <c r="H429" s="184"/>
      <c r="I429" s="184"/>
      <c r="J429" s="184"/>
      <c r="K429" s="1"/>
      <c r="L429" s="5"/>
      <c r="M429" s="6"/>
      <c r="N429" s="249"/>
      <c r="O429" s="16"/>
      <c r="Q429" s="245"/>
      <c r="R429" s="161"/>
      <c r="S429" s="246"/>
    </row>
    <row r="430" spans="1:19" x14ac:dyDescent="0.35">
      <c r="A430" s="1">
        <v>57405</v>
      </c>
      <c r="B430" s="5">
        <f t="shared" si="7"/>
        <v>2.4659999999999999E-3</v>
      </c>
      <c r="C430" s="6">
        <v>5.3</v>
      </c>
      <c r="D430" s="189" t="s">
        <v>26</v>
      </c>
      <c r="E430" s="5">
        <v>2.4659999999999999E-3</v>
      </c>
      <c r="F430" s="248">
        <v>2.4662697723036864E-3</v>
      </c>
      <c r="H430" s="184"/>
      <c r="I430" s="184"/>
      <c r="J430" s="184"/>
      <c r="K430" s="1"/>
      <c r="L430" s="5"/>
      <c r="M430" s="6"/>
      <c r="N430" s="249"/>
      <c r="O430" s="16"/>
      <c r="Q430" s="245"/>
      <c r="R430" s="161"/>
      <c r="S430" s="246"/>
    </row>
    <row r="431" spans="1:19" x14ac:dyDescent="0.35">
      <c r="A431" s="1">
        <v>57436</v>
      </c>
      <c r="B431" s="5">
        <f t="shared" si="7"/>
        <v>2.4659999999999999E-3</v>
      </c>
      <c r="C431" s="6">
        <v>5.3</v>
      </c>
      <c r="D431" s="189" t="s">
        <v>26</v>
      </c>
      <c r="E431" s="5">
        <v>2.4659999999999999E-3</v>
      </c>
      <c r="F431" s="248">
        <v>2.4662697723036864E-3</v>
      </c>
      <c r="H431" s="184"/>
      <c r="I431" s="184"/>
      <c r="J431" s="184"/>
      <c r="K431" s="1"/>
      <c r="L431" s="5"/>
      <c r="M431" s="6"/>
      <c r="N431" s="249"/>
      <c r="O431" s="16"/>
      <c r="Q431" s="245"/>
      <c r="R431" s="161"/>
      <c r="S431" s="246"/>
    </row>
    <row r="432" spans="1:19" x14ac:dyDescent="0.35">
      <c r="A432" s="1">
        <v>57466</v>
      </c>
      <c r="B432" s="5">
        <f t="shared" si="7"/>
        <v>2.4659999999999999E-3</v>
      </c>
      <c r="C432" s="6">
        <v>5.3</v>
      </c>
      <c r="D432" s="189" t="s">
        <v>26</v>
      </c>
      <c r="E432" s="5">
        <v>2.4659999999999999E-3</v>
      </c>
      <c r="F432" s="248">
        <v>2.4662697723036864E-3</v>
      </c>
      <c r="H432" s="184"/>
      <c r="I432" s="184"/>
      <c r="J432" s="184"/>
      <c r="K432" s="1"/>
      <c r="L432" s="5"/>
      <c r="M432" s="6"/>
      <c r="N432" s="249"/>
      <c r="O432" s="16"/>
      <c r="Q432" s="245"/>
      <c r="R432" s="161"/>
      <c r="S432" s="246"/>
    </row>
    <row r="433" spans="1:19" x14ac:dyDescent="0.35">
      <c r="A433" s="1">
        <v>57497</v>
      </c>
      <c r="B433" s="5">
        <f t="shared" si="7"/>
        <v>2.4659999999999999E-3</v>
      </c>
      <c r="C433" s="6">
        <v>5.3</v>
      </c>
      <c r="D433" s="189" t="s">
        <v>26</v>
      </c>
      <c r="E433" s="5">
        <v>2.4659999999999999E-3</v>
      </c>
      <c r="F433" s="248">
        <v>2.4662697723036864E-3</v>
      </c>
      <c r="H433" s="184"/>
      <c r="I433" s="184"/>
      <c r="J433" s="184"/>
      <c r="K433" s="1"/>
      <c r="L433" s="5"/>
      <c r="M433" s="6"/>
      <c r="N433" s="249"/>
      <c r="O433" s="16"/>
      <c r="Q433" s="245"/>
      <c r="R433" s="161"/>
      <c r="S433" s="246"/>
    </row>
    <row r="434" spans="1:19" x14ac:dyDescent="0.35">
      <c r="A434" s="1">
        <v>57527</v>
      </c>
      <c r="B434" s="5">
        <f t="shared" si="7"/>
        <v>2.4659999999999999E-3</v>
      </c>
      <c r="C434" s="6">
        <v>5.3</v>
      </c>
      <c r="D434" s="189" t="s">
        <v>26</v>
      </c>
      <c r="E434" s="5">
        <v>2.4659999999999999E-3</v>
      </c>
      <c r="F434" s="248">
        <v>2.4662697723036864E-3</v>
      </c>
      <c r="H434" s="184"/>
      <c r="I434" s="184"/>
      <c r="J434" s="184"/>
      <c r="K434" s="1"/>
      <c r="L434" s="5"/>
      <c r="M434" s="6"/>
      <c r="N434" s="249"/>
      <c r="O434" s="16"/>
      <c r="Q434" s="245"/>
      <c r="R434" s="161"/>
      <c r="S434" s="246"/>
    </row>
    <row r="435" spans="1:19" x14ac:dyDescent="0.35">
      <c r="A435" s="1">
        <v>57558</v>
      </c>
      <c r="B435" s="5">
        <f t="shared" si="7"/>
        <v>2.4659999999999999E-3</v>
      </c>
      <c r="C435" s="6">
        <v>5.3</v>
      </c>
      <c r="D435" s="189" t="s">
        <v>26</v>
      </c>
      <c r="E435" s="5">
        <v>2.4659999999999999E-3</v>
      </c>
      <c r="F435" s="248">
        <v>2.4662697723036864E-3</v>
      </c>
      <c r="H435" s="184"/>
      <c r="I435" s="184"/>
      <c r="J435" s="184"/>
      <c r="K435" s="1"/>
      <c r="L435" s="5"/>
      <c r="M435" s="6"/>
      <c r="N435" s="249"/>
      <c r="O435" s="16"/>
      <c r="Q435" s="245"/>
      <c r="R435" s="161"/>
      <c r="S435" s="246"/>
    </row>
    <row r="436" spans="1:19" x14ac:dyDescent="0.35">
      <c r="A436" s="1">
        <v>57589</v>
      </c>
      <c r="B436" s="5">
        <f t="shared" si="7"/>
        <v>2.4659999999999999E-3</v>
      </c>
      <c r="C436" s="6">
        <v>5.3</v>
      </c>
      <c r="D436" s="189" t="s">
        <v>26</v>
      </c>
      <c r="E436" s="5">
        <v>2.4659999999999999E-3</v>
      </c>
      <c r="F436" s="248">
        <v>2.4662697723036864E-3</v>
      </c>
      <c r="H436" s="184"/>
      <c r="I436" s="184"/>
      <c r="J436" s="184"/>
      <c r="K436" s="1"/>
      <c r="L436" s="5"/>
      <c r="M436" s="6"/>
      <c r="N436" s="249"/>
      <c r="O436" s="16"/>
      <c r="Q436" s="245"/>
      <c r="R436" s="161"/>
      <c r="S436" s="246"/>
    </row>
    <row r="437" spans="1:19" x14ac:dyDescent="0.35">
      <c r="A437" s="1">
        <v>57619</v>
      </c>
      <c r="B437" s="5">
        <f t="shared" si="7"/>
        <v>2.4659999999999999E-3</v>
      </c>
      <c r="C437" s="6">
        <v>5.3</v>
      </c>
      <c r="D437" s="189" t="s">
        <v>26</v>
      </c>
      <c r="E437" s="5">
        <v>2.4659999999999999E-3</v>
      </c>
      <c r="F437" s="248">
        <v>2.4662697723036864E-3</v>
      </c>
      <c r="H437" s="184"/>
      <c r="I437" s="184"/>
      <c r="J437" s="184"/>
      <c r="K437" s="1"/>
      <c r="L437" s="5"/>
      <c r="M437" s="6"/>
      <c r="N437" s="249"/>
      <c r="O437" s="16"/>
      <c r="Q437" s="245"/>
      <c r="R437" s="161"/>
      <c r="S437" s="246"/>
    </row>
    <row r="438" spans="1:19" x14ac:dyDescent="0.35">
      <c r="A438" s="1">
        <v>57650</v>
      </c>
      <c r="B438" s="5">
        <f t="shared" si="7"/>
        <v>2.4659999999999999E-3</v>
      </c>
      <c r="C438" s="6">
        <v>5.3</v>
      </c>
      <c r="D438" s="189" t="s">
        <v>26</v>
      </c>
      <c r="E438" s="5">
        <v>2.4659999999999999E-3</v>
      </c>
      <c r="F438" s="248">
        <v>2.4662697723036864E-3</v>
      </c>
      <c r="H438" s="184"/>
      <c r="I438" s="184"/>
      <c r="J438" s="184"/>
      <c r="K438" s="1"/>
      <c r="L438" s="5"/>
      <c r="M438" s="6"/>
      <c r="N438" s="249"/>
      <c r="O438" s="16"/>
      <c r="Q438" s="245"/>
      <c r="R438" s="161"/>
      <c r="S438" s="246"/>
    </row>
    <row r="439" spans="1:19" x14ac:dyDescent="0.35">
      <c r="A439" s="1">
        <v>57680</v>
      </c>
      <c r="B439" s="5">
        <f t="shared" si="7"/>
        <v>2.4659999999999999E-3</v>
      </c>
      <c r="C439" s="6">
        <v>5.3</v>
      </c>
      <c r="D439" s="189" t="s">
        <v>26</v>
      </c>
      <c r="E439" s="5">
        <v>2.4659999999999999E-3</v>
      </c>
      <c r="F439" s="248">
        <v>2.4662697723036864E-3</v>
      </c>
      <c r="H439" s="184"/>
      <c r="I439" s="184"/>
      <c r="J439" s="184"/>
      <c r="K439" s="1"/>
      <c r="L439" s="5"/>
      <c r="M439" s="6"/>
      <c r="N439" s="249"/>
      <c r="O439" s="16"/>
      <c r="Q439" s="245"/>
      <c r="R439" s="161"/>
      <c r="S439" s="246"/>
    </row>
    <row r="440" spans="1:19" x14ac:dyDescent="0.35">
      <c r="A440" s="1">
        <v>57711</v>
      </c>
      <c r="B440" s="5">
        <f t="shared" si="7"/>
        <v>2.4659999999999999E-3</v>
      </c>
      <c r="C440" s="6">
        <v>5.3</v>
      </c>
      <c r="D440" s="189" t="s">
        <v>26</v>
      </c>
      <c r="E440" s="5">
        <v>2.4659999999999999E-3</v>
      </c>
      <c r="F440" s="248">
        <v>2.4662697723036864E-3</v>
      </c>
      <c r="H440" s="184"/>
      <c r="I440" s="184"/>
      <c r="J440" s="184"/>
      <c r="K440" s="1"/>
      <c r="L440" s="5"/>
      <c r="M440" s="6"/>
      <c r="N440" s="249"/>
      <c r="O440" s="16"/>
      <c r="Q440" s="245"/>
      <c r="R440" s="161"/>
      <c r="S440" s="246"/>
    </row>
    <row r="441" spans="1:19" x14ac:dyDescent="0.35">
      <c r="A441" s="1">
        <v>57742</v>
      </c>
      <c r="B441" s="5">
        <f t="shared" si="7"/>
        <v>2.4659999999999999E-3</v>
      </c>
      <c r="C441" s="6">
        <v>5.3</v>
      </c>
      <c r="D441" s="189" t="s">
        <v>26</v>
      </c>
      <c r="E441" s="5">
        <v>2.4659999999999999E-3</v>
      </c>
      <c r="F441" s="248">
        <v>2.4662697723036864E-3</v>
      </c>
      <c r="H441" s="184"/>
      <c r="I441" s="184"/>
      <c r="J441" s="184"/>
      <c r="K441" s="1"/>
      <c r="L441" s="5"/>
      <c r="M441" s="6"/>
      <c r="N441" s="249"/>
      <c r="O441" s="16"/>
      <c r="Q441" s="245"/>
      <c r="R441" s="161"/>
      <c r="S441" s="246"/>
    </row>
    <row r="442" spans="1:19" x14ac:dyDescent="0.35">
      <c r="A442" s="1">
        <v>57770</v>
      </c>
      <c r="B442" s="5">
        <f t="shared" si="7"/>
        <v>2.4659999999999999E-3</v>
      </c>
      <c r="C442" s="6">
        <v>5.3</v>
      </c>
      <c r="D442" s="189" t="s">
        <v>26</v>
      </c>
      <c r="E442" s="5">
        <v>2.4659999999999999E-3</v>
      </c>
      <c r="F442" s="248">
        <v>2.4662697723036864E-3</v>
      </c>
      <c r="H442" s="184"/>
      <c r="I442" s="184"/>
      <c r="J442" s="184"/>
      <c r="K442" s="1"/>
      <c r="L442" s="5"/>
      <c r="M442" s="6"/>
      <c r="N442" s="249"/>
      <c r="O442" s="16"/>
      <c r="Q442" s="245"/>
      <c r="R442" s="161"/>
      <c r="S442" s="246"/>
    </row>
    <row r="443" spans="1:19" x14ac:dyDescent="0.35">
      <c r="A443" s="1">
        <v>57801</v>
      </c>
      <c r="B443" s="5">
        <f t="shared" si="7"/>
        <v>2.4659999999999999E-3</v>
      </c>
      <c r="C443" s="6">
        <v>5.3</v>
      </c>
      <c r="D443" s="189" t="s">
        <v>26</v>
      </c>
      <c r="E443" s="5">
        <v>2.4659999999999999E-3</v>
      </c>
      <c r="F443" s="248">
        <v>2.4662697723036864E-3</v>
      </c>
      <c r="H443" s="184"/>
      <c r="I443" s="184"/>
      <c r="J443" s="184"/>
      <c r="K443" s="1"/>
      <c r="L443" s="5"/>
      <c r="M443" s="6"/>
      <c r="N443" s="249"/>
      <c r="O443" s="16"/>
      <c r="Q443" s="245"/>
      <c r="R443" s="161"/>
      <c r="S443" s="246"/>
    </row>
    <row r="444" spans="1:19" x14ac:dyDescent="0.35">
      <c r="A444" s="1">
        <v>57831</v>
      </c>
      <c r="B444" s="5">
        <f t="shared" si="7"/>
        <v>2.4659999999999999E-3</v>
      </c>
      <c r="C444" s="6">
        <v>5.3</v>
      </c>
      <c r="D444" s="189" t="s">
        <v>26</v>
      </c>
      <c r="E444" s="5">
        <v>2.4659999999999999E-3</v>
      </c>
      <c r="F444" s="248">
        <v>2.4662697723036864E-3</v>
      </c>
      <c r="H444" s="184"/>
      <c r="I444" s="184"/>
      <c r="J444" s="184"/>
      <c r="K444" s="1"/>
      <c r="L444" s="5"/>
      <c r="M444" s="6"/>
      <c r="N444" s="249"/>
      <c r="O444" s="16"/>
      <c r="Q444" s="245"/>
      <c r="R444" s="161"/>
      <c r="S444" s="246"/>
    </row>
    <row r="445" spans="1:19" x14ac:dyDescent="0.35">
      <c r="A445" s="1">
        <v>57862</v>
      </c>
      <c r="B445" s="5">
        <f t="shared" si="7"/>
        <v>2.4659999999999999E-3</v>
      </c>
      <c r="C445" s="6">
        <v>5.3</v>
      </c>
      <c r="D445" s="189" t="s">
        <v>26</v>
      </c>
      <c r="E445" s="5">
        <v>2.4659999999999999E-3</v>
      </c>
      <c r="F445" s="248">
        <v>2.4662697723036864E-3</v>
      </c>
      <c r="H445" s="184"/>
      <c r="I445" s="184"/>
      <c r="J445" s="184"/>
      <c r="K445" s="1"/>
      <c r="L445" s="5"/>
      <c r="M445" s="6"/>
      <c r="N445" s="249"/>
      <c r="O445" s="16"/>
      <c r="Q445" s="245"/>
      <c r="R445" s="161"/>
      <c r="S445" s="246"/>
    </row>
    <row r="446" spans="1:19" x14ac:dyDescent="0.35">
      <c r="A446" s="1">
        <v>57892</v>
      </c>
      <c r="B446" s="5">
        <f t="shared" si="7"/>
        <v>2.4659999999999999E-3</v>
      </c>
      <c r="C446" s="6">
        <v>5.3</v>
      </c>
      <c r="D446" s="189" t="s">
        <v>26</v>
      </c>
      <c r="E446" s="5">
        <v>2.4659999999999999E-3</v>
      </c>
      <c r="F446" s="248">
        <v>2.4662697723036864E-3</v>
      </c>
      <c r="H446" s="184"/>
      <c r="I446" s="184"/>
      <c r="J446" s="184"/>
      <c r="K446" s="1"/>
      <c r="L446" s="5"/>
      <c r="M446" s="6"/>
      <c r="N446" s="249"/>
      <c r="O446" s="16"/>
      <c r="Q446" s="245"/>
      <c r="R446" s="161"/>
      <c r="S446" s="246"/>
    </row>
    <row r="447" spans="1:19" x14ac:dyDescent="0.35">
      <c r="A447" s="1">
        <v>57923</v>
      </c>
      <c r="B447" s="5">
        <f t="shared" si="7"/>
        <v>2.4659999999999999E-3</v>
      </c>
      <c r="C447" s="6">
        <v>5.3</v>
      </c>
      <c r="D447" s="189" t="s">
        <v>26</v>
      </c>
      <c r="E447" s="5">
        <v>2.4659999999999999E-3</v>
      </c>
      <c r="F447" s="248">
        <v>2.4662697723036864E-3</v>
      </c>
      <c r="H447" s="184"/>
      <c r="I447" s="184"/>
      <c r="J447" s="184"/>
      <c r="K447" s="1"/>
      <c r="L447" s="5"/>
      <c r="M447" s="6"/>
      <c r="N447" s="249"/>
      <c r="O447" s="16"/>
      <c r="Q447" s="245"/>
      <c r="R447" s="161"/>
      <c r="S447" s="246"/>
    </row>
    <row r="448" spans="1:19" x14ac:dyDescent="0.35">
      <c r="A448" s="1">
        <v>57954</v>
      </c>
      <c r="B448" s="5">
        <f t="shared" si="7"/>
        <v>2.4659999999999999E-3</v>
      </c>
      <c r="C448" s="6">
        <v>5.3</v>
      </c>
      <c r="D448" s="189" t="s">
        <v>26</v>
      </c>
      <c r="E448" s="5">
        <v>2.4659999999999999E-3</v>
      </c>
      <c r="F448" s="248">
        <v>2.4662697723036864E-3</v>
      </c>
      <c r="H448" s="184"/>
      <c r="I448" s="184"/>
      <c r="J448" s="184"/>
      <c r="K448" s="1"/>
      <c r="L448" s="5"/>
      <c r="M448" s="6"/>
      <c r="N448" s="249"/>
      <c r="O448" s="16"/>
      <c r="Q448" s="245"/>
      <c r="R448" s="161"/>
      <c r="S448" s="246"/>
    </row>
    <row r="449" spans="1:19" x14ac:dyDescent="0.35">
      <c r="A449" s="1">
        <v>57984</v>
      </c>
      <c r="B449" s="5">
        <f t="shared" si="7"/>
        <v>2.4659999999999999E-3</v>
      </c>
      <c r="C449" s="6">
        <v>5.3</v>
      </c>
      <c r="D449" s="189" t="s">
        <v>26</v>
      </c>
      <c r="E449" s="5">
        <v>2.4659999999999999E-3</v>
      </c>
      <c r="F449" s="248">
        <v>2.4662697723036864E-3</v>
      </c>
      <c r="H449" s="184"/>
      <c r="I449" s="184"/>
      <c r="J449" s="184"/>
      <c r="K449" s="1"/>
      <c r="L449" s="5"/>
      <c r="M449" s="6"/>
      <c r="N449" s="249"/>
      <c r="O449" s="16"/>
      <c r="Q449" s="245"/>
      <c r="R449" s="161"/>
      <c r="S449" s="246"/>
    </row>
    <row r="450" spans="1:19" x14ac:dyDescent="0.35">
      <c r="A450" s="1">
        <v>58015</v>
      </c>
      <c r="B450" s="5">
        <f t="shared" si="7"/>
        <v>2.4659999999999999E-3</v>
      </c>
      <c r="C450" s="6">
        <v>5.3</v>
      </c>
      <c r="D450" s="189" t="s">
        <v>26</v>
      </c>
      <c r="E450" s="5">
        <v>2.4659999999999999E-3</v>
      </c>
      <c r="F450" s="248">
        <v>2.4662697723036864E-3</v>
      </c>
      <c r="H450" s="184"/>
      <c r="I450" s="184"/>
      <c r="J450" s="184"/>
      <c r="K450" s="1"/>
      <c r="L450" s="5"/>
      <c r="M450" s="6"/>
      <c r="N450" s="249"/>
      <c r="O450" s="16"/>
      <c r="Q450" s="245"/>
      <c r="R450" s="161"/>
      <c r="S450" s="246"/>
    </row>
    <row r="451" spans="1:19" x14ac:dyDescent="0.35">
      <c r="A451" s="1">
        <v>58045</v>
      </c>
      <c r="B451" s="5">
        <f t="shared" si="7"/>
        <v>2.4659999999999999E-3</v>
      </c>
      <c r="C451" s="6">
        <v>5.3</v>
      </c>
      <c r="D451" s="189" t="s">
        <v>26</v>
      </c>
      <c r="E451" s="5">
        <v>2.4659999999999999E-3</v>
      </c>
      <c r="F451" s="248">
        <v>2.4662697723036864E-3</v>
      </c>
      <c r="H451" s="184"/>
      <c r="I451" s="184"/>
      <c r="J451" s="184"/>
      <c r="K451" s="1"/>
      <c r="L451" s="5"/>
      <c r="M451" s="6"/>
      <c r="N451" s="249"/>
      <c r="O451" s="16"/>
      <c r="Q451" s="245"/>
      <c r="R451" s="161"/>
      <c r="S451" s="246"/>
    </row>
    <row r="452" spans="1:19" x14ac:dyDescent="0.35">
      <c r="A452" s="1">
        <v>58076</v>
      </c>
      <c r="B452" s="5">
        <f t="shared" si="7"/>
        <v>2.4659999999999999E-3</v>
      </c>
      <c r="C452" s="6">
        <v>5.3</v>
      </c>
      <c r="D452" s="189" t="s">
        <v>26</v>
      </c>
      <c r="E452" s="5">
        <v>2.4659999999999999E-3</v>
      </c>
      <c r="F452" s="248">
        <v>2.4662697723036864E-3</v>
      </c>
      <c r="H452" s="184"/>
      <c r="I452" s="184"/>
      <c r="J452" s="184"/>
      <c r="K452" s="1"/>
      <c r="L452" s="5"/>
      <c r="M452" s="6"/>
      <c r="N452" s="249"/>
      <c r="O452" s="16"/>
      <c r="Q452" s="245"/>
      <c r="R452" s="161"/>
      <c r="S452" s="246"/>
    </row>
    <row r="453" spans="1:19" x14ac:dyDescent="0.35">
      <c r="A453" s="1">
        <v>58107</v>
      </c>
      <c r="B453" s="5">
        <f t="shared" si="7"/>
        <v>2.4659999999999999E-3</v>
      </c>
      <c r="C453" s="6">
        <v>5.3</v>
      </c>
      <c r="D453" s="189" t="s">
        <v>26</v>
      </c>
      <c r="E453" s="5">
        <v>2.4659999999999999E-3</v>
      </c>
      <c r="F453" s="248">
        <v>2.4662697723036864E-3</v>
      </c>
      <c r="H453" s="184"/>
      <c r="I453" s="184"/>
      <c r="J453" s="184"/>
      <c r="K453" s="1"/>
      <c r="L453" s="5"/>
      <c r="M453" s="6"/>
      <c r="N453" s="249"/>
      <c r="O453" s="16"/>
      <c r="Q453" s="245"/>
      <c r="R453" s="161"/>
      <c r="S453" s="246"/>
    </row>
    <row r="454" spans="1:19" x14ac:dyDescent="0.35">
      <c r="A454" s="1">
        <v>58135</v>
      </c>
      <c r="B454" s="5">
        <f t="shared" si="7"/>
        <v>2.4659999999999999E-3</v>
      </c>
      <c r="C454" s="6">
        <v>5.3</v>
      </c>
      <c r="D454" s="189" t="s">
        <v>26</v>
      </c>
      <c r="E454" s="5">
        <v>2.4659999999999999E-3</v>
      </c>
      <c r="F454" s="248">
        <v>2.4662697723036864E-3</v>
      </c>
      <c r="H454" s="184"/>
      <c r="I454" s="184"/>
      <c r="J454" s="184"/>
      <c r="K454" s="1"/>
      <c r="L454" s="5"/>
      <c r="M454" s="6"/>
      <c r="N454" s="249"/>
      <c r="O454" s="16"/>
      <c r="Q454" s="245"/>
      <c r="R454" s="161"/>
      <c r="S454" s="246"/>
    </row>
    <row r="455" spans="1:19" x14ac:dyDescent="0.35">
      <c r="A455" s="1">
        <v>58166</v>
      </c>
      <c r="B455" s="5">
        <f t="shared" si="7"/>
        <v>2.4659999999999999E-3</v>
      </c>
      <c r="C455" s="6">
        <v>5.3</v>
      </c>
      <c r="D455" s="189" t="s">
        <v>26</v>
      </c>
      <c r="E455" s="5">
        <v>2.4659999999999999E-3</v>
      </c>
      <c r="F455" s="248">
        <v>2.4662697723036864E-3</v>
      </c>
      <c r="H455" s="184"/>
      <c r="I455" s="184"/>
      <c r="J455" s="184"/>
      <c r="K455" s="1"/>
      <c r="L455" s="5"/>
      <c r="M455" s="6"/>
      <c r="N455" s="249"/>
      <c r="O455" s="16"/>
      <c r="Q455" s="245"/>
      <c r="R455" s="161"/>
      <c r="S455" s="246"/>
    </row>
    <row r="456" spans="1:19" x14ac:dyDescent="0.35">
      <c r="A456" s="1">
        <v>58196</v>
      </c>
      <c r="B456" s="5">
        <f t="shared" si="7"/>
        <v>2.4659999999999999E-3</v>
      </c>
      <c r="C456" s="6">
        <v>5.3</v>
      </c>
      <c r="D456" s="189" t="s">
        <v>26</v>
      </c>
      <c r="E456" s="5">
        <v>2.4659999999999999E-3</v>
      </c>
      <c r="F456" s="248">
        <v>2.4662697723036864E-3</v>
      </c>
      <c r="H456" s="184"/>
      <c r="I456" s="184"/>
      <c r="J456" s="184"/>
      <c r="K456" s="1"/>
      <c r="L456" s="5"/>
      <c r="M456" s="6"/>
      <c r="N456" s="249"/>
      <c r="O456" s="16"/>
      <c r="Q456" s="245"/>
      <c r="R456" s="161"/>
      <c r="S456" s="246"/>
    </row>
    <row r="457" spans="1:19" x14ac:dyDescent="0.35">
      <c r="A457" s="1">
        <v>58227</v>
      </c>
      <c r="B457" s="5">
        <f t="shared" si="7"/>
        <v>2.4659999999999999E-3</v>
      </c>
      <c r="C457" s="6">
        <v>5.3</v>
      </c>
      <c r="D457" s="189" t="s">
        <v>26</v>
      </c>
      <c r="E457" s="5">
        <v>2.4659999999999999E-3</v>
      </c>
      <c r="F457" s="248">
        <v>2.4662697723036864E-3</v>
      </c>
      <c r="H457" s="184"/>
      <c r="I457" s="184"/>
      <c r="J457" s="184"/>
      <c r="K457" s="1"/>
      <c r="L457" s="5"/>
      <c r="M457" s="6"/>
      <c r="N457" s="249"/>
      <c r="O457" s="16"/>
      <c r="Q457" s="245"/>
      <c r="R457" s="161"/>
      <c r="S457" s="246"/>
    </row>
    <row r="458" spans="1:19" x14ac:dyDescent="0.35">
      <c r="A458" s="1">
        <v>58257</v>
      </c>
      <c r="B458" s="5">
        <f t="shared" ref="B458:B521" si="8">IF(D458="CAM",E458,F458)</f>
        <v>2.4659999999999999E-3</v>
      </c>
      <c r="C458" s="6">
        <v>5.3</v>
      </c>
      <c r="D458" s="189" t="s">
        <v>26</v>
      </c>
      <c r="E458" s="5">
        <v>2.4659999999999999E-3</v>
      </c>
      <c r="F458" s="248">
        <v>2.4662697723036864E-3</v>
      </c>
      <c r="H458" s="184"/>
      <c r="I458" s="184"/>
      <c r="J458" s="184"/>
      <c r="K458" s="1"/>
      <c r="L458" s="5"/>
      <c r="M458" s="6"/>
      <c r="N458" s="249"/>
      <c r="O458" s="16"/>
      <c r="Q458" s="245"/>
      <c r="R458" s="161"/>
      <c r="S458" s="246"/>
    </row>
    <row r="459" spans="1:19" x14ac:dyDescent="0.35">
      <c r="A459" s="1">
        <v>58288</v>
      </c>
      <c r="B459" s="5">
        <f t="shared" si="8"/>
        <v>2.4659999999999999E-3</v>
      </c>
      <c r="C459" s="6">
        <v>5.3</v>
      </c>
      <c r="D459" s="189" t="s">
        <v>26</v>
      </c>
      <c r="E459" s="5">
        <v>2.4659999999999999E-3</v>
      </c>
      <c r="F459" s="248">
        <v>2.4662697723036864E-3</v>
      </c>
      <c r="H459" s="184"/>
      <c r="I459" s="184"/>
      <c r="J459" s="184"/>
      <c r="K459" s="1"/>
      <c r="L459" s="5"/>
      <c r="M459" s="6"/>
      <c r="N459" s="249"/>
      <c r="O459" s="16"/>
      <c r="Q459" s="245"/>
      <c r="R459" s="161"/>
      <c r="S459" s="246"/>
    </row>
    <row r="460" spans="1:19" x14ac:dyDescent="0.35">
      <c r="A460" s="1">
        <v>58319</v>
      </c>
      <c r="B460" s="5">
        <f t="shared" si="8"/>
        <v>2.4659999999999999E-3</v>
      </c>
      <c r="C460" s="6">
        <v>5.3</v>
      </c>
      <c r="D460" s="189" t="s">
        <v>26</v>
      </c>
      <c r="E460" s="5">
        <v>2.4659999999999999E-3</v>
      </c>
      <c r="F460" s="248">
        <v>2.4662697723036864E-3</v>
      </c>
      <c r="H460" s="184"/>
      <c r="I460" s="184"/>
      <c r="J460" s="184"/>
      <c r="K460" s="1"/>
      <c r="L460" s="5"/>
      <c r="M460" s="6"/>
      <c r="N460" s="249"/>
      <c r="O460" s="16"/>
      <c r="Q460" s="245"/>
      <c r="R460" s="161"/>
      <c r="S460" s="246"/>
    </row>
    <row r="461" spans="1:19" x14ac:dyDescent="0.35">
      <c r="A461" s="1">
        <v>58349</v>
      </c>
      <c r="B461" s="5">
        <f t="shared" si="8"/>
        <v>2.4659999999999999E-3</v>
      </c>
      <c r="C461" s="6">
        <v>5.3</v>
      </c>
      <c r="D461" s="189" t="s">
        <v>26</v>
      </c>
      <c r="E461" s="5">
        <v>2.4659999999999999E-3</v>
      </c>
      <c r="F461" s="248">
        <v>2.4662697723036864E-3</v>
      </c>
      <c r="H461" s="184"/>
      <c r="I461" s="184"/>
      <c r="J461" s="184"/>
      <c r="K461" s="1"/>
      <c r="L461" s="5"/>
      <c r="M461" s="6"/>
      <c r="N461" s="249"/>
      <c r="O461" s="16"/>
      <c r="Q461" s="245"/>
      <c r="R461" s="161"/>
      <c r="S461" s="246"/>
    </row>
    <row r="462" spans="1:19" x14ac:dyDescent="0.35">
      <c r="A462" s="1">
        <v>58380</v>
      </c>
      <c r="B462" s="5">
        <f t="shared" si="8"/>
        <v>2.4659999999999999E-3</v>
      </c>
      <c r="C462" s="6">
        <v>5.3</v>
      </c>
      <c r="D462" s="189" t="s">
        <v>26</v>
      </c>
      <c r="E462" s="5">
        <v>2.4659999999999999E-3</v>
      </c>
      <c r="F462" s="248">
        <v>2.4662697723036864E-3</v>
      </c>
      <c r="H462" s="184"/>
      <c r="I462" s="184"/>
      <c r="J462" s="184"/>
      <c r="K462" s="1"/>
      <c r="L462" s="5"/>
      <c r="M462" s="6"/>
      <c r="N462" s="249"/>
      <c r="O462" s="16"/>
      <c r="Q462" s="245"/>
      <c r="R462" s="161"/>
      <c r="S462" s="246"/>
    </row>
    <row r="463" spans="1:19" x14ac:dyDescent="0.35">
      <c r="A463" s="1">
        <v>58410</v>
      </c>
      <c r="B463" s="5">
        <f t="shared" si="8"/>
        <v>2.4659999999999999E-3</v>
      </c>
      <c r="C463" s="6">
        <v>5.3</v>
      </c>
      <c r="D463" s="189" t="s">
        <v>26</v>
      </c>
      <c r="E463" s="5">
        <v>2.4659999999999999E-3</v>
      </c>
      <c r="F463" s="248">
        <v>2.4662697723036864E-3</v>
      </c>
      <c r="H463" s="184"/>
      <c r="I463" s="184"/>
      <c r="J463" s="184"/>
      <c r="K463" s="1"/>
      <c r="L463" s="5"/>
      <c r="M463" s="6"/>
      <c r="N463" s="249"/>
      <c r="O463" s="16"/>
      <c r="Q463" s="245"/>
      <c r="R463" s="161"/>
      <c r="S463" s="246"/>
    </row>
    <row r="464" spans="1:19" x14ac:dyDescent="0.35">
      <c r="A464" s="1">
        <v>58441</v>
      </c>
      <c r="B464" s="5">
        <f t="shared" si="8"/>
        <v>2.4659999999999999E-3</v>
      </c>
      <c r="C464" s="6">
        <v>5.3</v>
      </c>
      <c r="D464" s="189" t="s">
        <v>26</v>
      </c>
      <c r="E464" s="5">
        <v>2.4659999999999999E-3</v>
      </c>
      <c r="F464" s="248">
        <v>2.4662697723036864E-3</v>
      </c>
      <c r="H464" s="184"/>
      <c r="I464" s="184"/>
      <c r="J464" s="184"/>
      <c r="K464" s="1"/>
      <c r="L464" s="5"/>
      <c r="M464" s="6"/>
      <c r="N464" s="249"/>
      <c r="O464" s="16"/>
      <c r="Q464" s="245"/>
      <c r="R464" s="161"/>
      <c r="S464" s="246"/>
    </row>
    <row r="465" spans="1:19" x14ac:dyDescent="0.35">
      <c r="A465" s="1">
        <v>58472</v>
      </c>
      <c r="B465" s="5">
        <f t="shared" si="8"/>
        <v>2.4659999999999999E-3</v>
      </c>
      <c r="C465" s="6">
        <v>5.3</v>
      </c>
      <c r="D465" s="189" t="s">
        <v>26</v>
      </c>
      <c r="E465" s="5">
        <v>2.4659999999999999E-3</v>
      </c>
      <c r="F465" s="248">
        <v>2.4662697723036864E-3</v>
      </c>
      <c r="H465" s="184"/>
      <c r="I465" s="184"/>
      <c r="J465" s="184"/>
      <c r="K465" s="1"/>
      <c r="L465" s="5"/>
      <c r="M465" s="6"/>
      <c r="N465" s="249"/>
      <c r="O465" s="16"/>
      <c r="Q465" s="245"/>
      <c r="R465" s="161"/>
      <c r="S465" s="246"/>
    </row>
    <row r="466" spans="1:19" x14ac:dyDescent="0.35">
      <c r="A466" s="1">
        <v>58501</v>
      </c>
      <c r="B466" s="5">
        <f t="shared" si="8"/>
        <v>2.4659999999999999E-3</v>
      </c>
      <c r="C466" s="6">
        <v>5.3</v>
      </c>
      <c r="D466" s="189" t="s">
        <v>26</v>
      </c>
      <c r="E466" s="5">
        <v>2.4659999999999999E-3</v>
      </c>
      <c r="F466" s="248">
        <v>2.4662697723036864E-3</v>
      </c>
      <c r="H466" s="184"/>
      <c r="I466" s="184"/>
      <c r="J466" s="184"/>
      <c r="K466" s="1"/>
      <c r="L466" s="5"/>
      <c r="M466" s="6"/>
      <c r="N466" s="249"/>
      <c r="O466" s="16"/>
      <c r="Q466" s="245"/>
      <c r="R466" s="161"/>
      <c r="S466" s="246"/>
    </row>
    <row r="467" spans="1:19" x14ac:dyDescent="0.35">
      <c r="A467" s="1">
        <v>58532</v>
      </c>
      <c r="B467" s="5">
        <f t="shared" si="8"/>
        <v>2.4659999999999999E-3</v>
      </c>
      <c r="C467" s="6">
        <v>5.3</v>
      </c>
      <c r="D467" s="189" t="s">
        <v>26</v>
      </c>
      <c r="E467" s="5">
        <v>2.4659999999999999E-3</v>
      </c>
      <c r="F467" s="248">
        <v>2.4662697723036864E-3</v>
      </c>
      <c r="H467" s="184"/>
      <c r="I467" s="184"/>
      <c r="J467" s="184"/>
      <c r="K467" s="1"/>
      <c r="L467" s="5"/>
      <c r="M467" s="6"/>
      <c r="N467" s="249"/>
      <c r="O467" s="16"/>
      <c r="Q467" s="245"/>
      <c r="R467" s="161"/>
      <c r="S467" s="246"/>
    </row>
    <row r="468" spans="1:19" x14ac:dyDescent="0.35">
      <c r="A468" s="1">
        <v>58562</v>
      </c>
      <c r="B468" s="5">
        <f t="shared" si="8"/>
        <v>2.4659999999999999E-3</v>
      </c>
      <c r="C468" s="6">
        <v>5.3</v>
      </c>
      <c r="D468" s="189" t="s">
        <v>26</v>
      </c>
      <c r="E468" s="5">
        <v>2.4659999999999999E-3</v>
      </c>
      <c r="F468" s="248">
        <v>2.4662697723036864E-3</v>
      </c>
      <c r="I468" s="184"/>
      <c r="J468" s="184"/>
      <c r="K468" s="1"/>
      <c r="L468" s="5"/>
      <c r="M468" s="6"/>
      <c r="N468" s="249"/>
      <c r="O468" s="16"/>
      <c r="Q468" s="245"/>
      <c r="R468" s="161"/>
      <c r="S468" s="246"/>
    </row>
    <row r="469" spans="1:19" x14ac:dyDescent="0.35">
      <c r="A469" s="1">
        <v>58593</v>
      </c>
      <c r="B469" s="5">
        <f t="shared" si="8"/>
        <v>2.4659999999999999E-3</v>
      </c>
      <c r="C469" s="6">
        <v>5.3</v>
      </c>
      <c r="D469" s="189" t="s">
        <v>26</v>
      </c>
      <c r="E469" s="5">
        <v>2.4659999999999999E-3</v>
      </c>
      <c r="F469" s="248">
        <v>2.4662697723036864E-3</v>
      </c>
      <c r="I469" s="184"/>
      <c r="J469" s="184"/>
      <c r="K469" s="1"/>
      <c r="L469" s="5"/>
      <c r="M469" s="6"/>
      <c r="N469" s="249"/>
      <c r="O469" s="16"/>
      <c r="Q469" s="245"/>
      <c r="R469" s="161"/>
      <c r="S469" s="246"/>
    </row>
    <row r="470" spans="1:19" x14ac:dyDescent="0.35">
      <c r="A470" s="1">
        <v>58623</v>
      </c>
      <c r="B470" s="5">
        <f t="shared" si="8"/>
        <v>2.4659999999999999E-3</v>
      </c>
      <c r="C470" s="6">
        <v>5.3</v>
      </c>
      <c r="D470" s="189" t="s">
        <v>26</v>
      </c>
      <c r="E470" s="5">
        <v>2.4659999999999999E-3</v>
      </c>
      <c r="F470" s="248">
        <v>2.4662697723036864E-3</v>
      </c>
      <c r="I470" s="184"/>
      <c r="J470" s="184"/>
      <c r="K470" s="1"/>
      <c r="L470" s="5"/>
      <c r="M470" s="6"/>
      <c r="N470" s="249"/>
      <c r="O470" s="16"/>
      <c r="Q470" s="245"/>
      <c r="R470" s="161"/>
      <c r="S470" s="246"/>
    </row>
    <row r="471" spans="1:19" x14ac:dyDescent="0.35">
      <c r="A471" s="1">
        <v>58654</v>
      </c>
      <c r="B471" s="5">
        <f t="shared" si="8"/>
        <v>2.4659999999999999E-3</v>
      </c>
      <c r="C471" s="6">
        <v>5.3</v>
      </c>
      <c r="D471" s="189" t="s">
        <v>26</v>
      </c>
      <c r="E471" s="5">
        <v>2.4659999999999999E-3</v>
      </c>
      <c r="F471" s="248">
        <v>2.4662697723036864E-3</v>
      </c>
      <c r="I471" s="184"/>
      <c r="J471" s="184"/>
      <c r="K471" s="1"/>
      <c r="L471" s="5"/>
      <c r="M471" s="6"/>
      <c r="N471" s="249"/>
      <c r="O471" s="16"/>
      <c r="Q471" s="245"/>
      <c r="R471" s="161"/>
      <c r="S471" s="246"/>
    </row>
    <row r="472" spans="1:19" x14ac:dyDescent="0.35">
      <c r="A472" s="1">
        <v>58685</v>
      </c>
      <c r="B472" s="5">
        <f t="shared" si="8"/>
        <v>2.4659999999999999E-3</v>
      </c>
      <c r="C472" s="6">
        <v>5.3</v>
      </c>
      <c r="D472" s="189" t="s">
        <v>26</v>
      </c>
      <c r="E472" s="5">
        <v>2.4659999999999999E-3</v>
      </c>
      <c r="F472" s="248">
        <v>2.4662697723036864E-3</v>
      </c>
      <c r="I472" s="184"/>
      <c r="J472" s="184"/>
      <c r="K472" s="1"/>
      <c r="L472" s="5"/>
      <c r="M472" s="6"/>
      <c r="N472" s="249"/>
      <c r="O472" s="16"/>
      <c r="Q472" s="245"/>
      <c r="R472" s="161"/>
      <c r="S472" s="246"/>
    </row>
    <row r="473" spans="1:19" x14ac:dyDescent="0.35">
      <c r="A473" s="1">
        <v>58715</v>
      </c>
      <c r="B473" s="5">
        <f t="shared" si="8"/>
        <v>2.4659999999999999E-3</v>
      </c>
      <c r="C473" s="6">
        <v>5.3</v>
      </c>
      <c r="D473" s="189" t="s">
        <v>26</v>
      </c>
      <c r="E473" s="5">
        <v>2.4659999999999999E-3</v>
      </c>
      <c r="F473" s="248">
        <v>2.4662697723036864E-3</v>
      </c>
      <c r="I473" s="184"/>
      <c r="J473" s="184"/>
      <c r="K473" s="1"/>
      <c r="L473" s="5"/>
      <c r="M473" s="6"/>
      <c r="N473" s="249"/>
      <c r="O473" s="16"/>
      <c r="Q473" s="245"/>
      <c r="R473" s="161"/>
      <c r="S473" s="246"/>
    </row>
    <row r="474" spans="1:19" x14ac:dyDescent="0.35">
      <c r="A474" s="1">
        <v>58746</v>
      </c>
      <c r="B474" s="5">
        <f t="shared" si="8"/>
        <v>2.4659999999999999E-3</v>
      </c>
      <c r="C474" s="6">
        <v>5.3</v>
      </c>
      <c r="D474" s="189" t="s">
        <v>26</v>
      </c>
      <c r="E474" s="5">
        <v>2.4659999999999999E-3</v>
      </c>
      <c r="F474" s="248">
        <v>2.4662697723036864E-3</v>
      </c>
      <c r="I474" s="184"/>
      <c r="J474" s="184"/>
      <c r="K474" s="1"/>
      <c r="L474" s="5"/>
      <c r="M474" s="6"/>
      <c r="N474" s="249"/>
      <c r="O474" s="16"/>
      <c r="Q474" s="245"/>
      <c r="R474" s="161"/>
      <c r="S474" s="246"/>
    </row>
    <row r="475" spans="1:19" x14ac:dyDescent="0.35">
      <c r="A475" s="1">
        <v>58776</v>
      </c>
      <c r="B475" s="5">
        <f t="shared" si="8"/>
        <v>2.4659999999999999E-3</v>
      </c>
      <c r="C475" s="6">
        <f t="shared" ref="C475:C528" si="9">C474*(1+(F477-((1+2%)^(1/12)-1)))</f>
        <v>5.2912466190998231</v>
      </c>
      <c r="D475" s="189" t="s">
        <v>26</v>
      </c>
      <c r="E475" s="5">
        <v>2.4659999999999999E-3</v>
      </c>
      <c r="F475" s="248">
        <v>1.1535160667875695E-2</v>
      </c>
      <c r="I475" s="184"/>
      <c r="J475" s="184"/>
      <c r="K475" s="1"/>
      <c r="L475" s="5"/>
      <c r="M475" s="6"/>
      <c r="N475" s="249"/>
      <c r="O475" s="16"/>
      <c r="Q475" s="245"/>
      <c r="R475" s="161"/>
      <c r="S475" s="246"/>
    </row>
    <row r="476" spans="1:19" x14ac:dyDescent="0.35">
      <c r="A476" s="1">
        <v>58807</v>
      </c>
      <c r="B476" s="5">
        <f t="shared" si="8"/>
        <v>0</v>
      </c>
      <c r="C476" s="6">
        <f t="shared" si="9"/>
        <v>5.2825076951198691</v>
      </c>
      <c r="D476" s="189" t="s">
        <v>26</v>
      </c>
      <c r="E476" s="5">
        <v>0</v>
      </c>
      <c r="F476" s="248">
        <v>0</v>
      </c>
      <c r="K476" s="1"/>
      <c r="L476" s="5"/>
      <c r="M476" s="6"/>
      <c r="N476" s="249"/>
      <c r="O476" s="16"/>
      <c r="Q476" s="245"/>
      <c r="R476" s="161"/>
      <c r="S476" s="246"/>
    </row>
    <row r="477" spans="1:19" x14ac:dyDescent="0.35">
      <c r="A477" s="1">
        <v>58838</v>
      </c>
      <c r="B477" s="5">
        <f t="shared" si="8"/>
        <v>0</v>
      </c>
      <c r="C477" s="6">
        <f t="shared" si="9"/>
        <v>5.273783204183359</v>
      </c>
      <c r="D477" s="189" t="s">
        <v>26</v>
      </c>
      <c r="E477" s="5">
        <v>0</v>
      </c>
      <c r="F477" s="248">
        <v>0</v>
      </c>
      <c r="K477" s="1"/>
      <c r="L477" s="5"/>
      <c r="M477" s="6"/>
      <c r="N477" s="249"/>
      <c r="O477" s="16"/>
      <c r="Q477" s="245"/>
      <c r="R477" s="161"/>
      <c r="S477" s="246"/>
    </row>
    <row r="478" spans="1:19" x14ac:dyDescent="0.35">
      <c r="A478" s="1">
        <v>58866</v>
      </c>
      <c r="B478" s="5">
        <f t="shared" si="8"/>
        <v>0</v>
      </c>
      <c r="C478" s="6">
        <f t="shared" si="9"/>
        <v>5.2650731224529492</v>
      </c>
      <c r="D478" s="189" t="s">
        <v>26</v>
      </c>
      <c r="E478" s="5">
        <v>0</v>
      </c>
      <c r="F478" s="248">
        <v>0</v>
      </c>
      <c r="K478" s="1"/>
      <c r="L478" s="5"/>
      <c r="M478" s="6"/>
      <c r="N478" s="249"/>
      <c r="O478" s="16"/>
      <c r="Q478" s="245"/>
      <c r="R478" s="161"/>
      <c r="S478" s="246"/>
    </row>
    <row r="479" spans="1:19" x14ac:dyDescent="0.35">
      <c r="A479" s="1">
        <v>58897</v>
      </c>
      <c r="B479" s="5">
        <f t="shared" si="8"/>
        <v>0</v>
      </c>
      <c r="C479" s="6">
        <f t="shared" si="9"/>
        <v>5.2563774261306628</v>
      </c>
      <c r="D479" s="189" t="s">
        <v>26</v>
      </c>
      <c r="E479" s="5">
        <v>0</v>
      </c>
      <c r="F479" s="248">
        <v>0</v>
      </c>
      <c r="K479" s="1"/>
      <c r="L479" s="5"/>
      <c r="M479" s="6"/>
      <c r="N479" s="249"/>
      <c r="O479" s="16"/>
      <c r="Q479" s="245"/>
      <c r="R479" s="161"/>
      <c r="S479" s="246"/>
    </row>
    <row r="480" spans="1:19" x14ac:dyDescent="0.35">
      <c r="A480" s="1">
        <v>58927</v>
      </c>
      <c r="B480" s="5">
        <f t="shared" si="8"/>
        <v>0</v>
      </c>
      <c r="C480" s="6">
        <f t="shared" si="9"/>
        <v>5.2476960914578301</v>
      </c>
      <c r="D480" s="189" t="s">
        <v>26</v>
      </c>
      <c r="E480" s="5">
        <v>0</v>
      </c>
      <c r="F480" s="248">
        <v>0</v>
      </c>
      <c r="K480" s="1"/>
      <c r="L480" s="5"/>
      <c r="M480" s="6"/>
      <c r="N480" s="249"/>
      <c r="O480" s="16"/>
      <c r="Q480" s="245"/>
      <c r="R480" s="161"/>
      <c r="S480" s="246"/>
    </row>
    <row r="481" spans="1:19" x14ac:dyDescent="0.35">
      <c r="A481" s="1">
        <v>58958</v>
      </c>
      <c r="B481" s="5">
        <f t="shared" si="8"/>
        <v>0</v>
      </c>
      <c r="C481" s="6">
        <f t="shared" si="9"/>
        <v>5.2390290947150184</v>
      </c>
      <c r="D481" s="189" t="s">
        <v>26</v>
      </c>
      <c r="E481" s="5">
        <v>0</v>
      </c>
      <c r="F481" s="248">
        <v>0</v>
      </c>
      <c r="K481" s="1"/>
      <c r="L481" s="5"/>
      <c r="M481" s="6"/>
      <c r="N481" s="249"/>
      <c r="O481" s="16"/>
      <c r="Q481" s="245"/>
      <c r="R481" s="161"/>
      <c r="S481" s="246"/>
    </row>
    <row r="482" spans="1:19" x14ac:dyDescent="0.35">
      <c r="A482" s="1">
        <v>58988</v>
      </c>
      <c r="B482" s="5">
        <f t="shared" si="8"/>
        <v>0</v>
      </c>
      <c r="C482" s="6">
        <f t="shared" si="9"/>
        <v>5.2303764122219709</v>
      </c>
      <c r="D482" s="189" t="s">
        <v>26</v>
      </c>
      <c r="E482" s="5">
        <v>0</v>
      </c>
      <c r="F482" s="248">
        <v>0</v>
      </c>
      <c r="K482" s="1"/>
      <c r="L482" s="5"/>
      <c r="M482" s="6"/>
      <c r="N482" s="249"/>
      <c r="O482" s="16"/>
      <c r="Q482" s="245"/>
      <c r="R482" s="161"/>
      <c r="S482" s="246"/>
    </row>
    <row r="483" spans="1:19" x14ac:dyDescent="0.35">
      <c r="A483" s="1">
        <v>59019</v>
      </c>
      <c r="B483" s="5">
        <f t="shared" si="8"/>
        <v>0</v>
      </c>
      <c r="C483" s="6">
        <f t="shared" si="9"/>
        <v>5.2217380203375408</v>
      </c>
      <c r="D483" s="189" t="s">
        <v>26</v>
      </c>
      <c r="E483" s="5">
        <v>0</v>
      </c>
      <c r="F483" s="248">
        <v>0</v>
      </c>
      <c r="K483" s="1"/>
      <c r="L483" s="5"/>
      <c r="M483" s="6"/>
      <c r="N483" s="249"/>
      <c r="O483" s="16"/>
      <c r="Q483" s="245"/>
      <c r="R483" s="161"/>
      <c r="S483" s="246"/>
    </row>
    <row r="484" spans="1:19" x14ac:dyDescent="0.35">
      <c r="A484" s="1">
        <v>59050</v>
      </c>
      <c r="B484" s="5">
        <f t="shared" si="8"/>
        <v>0</v>
      </c>
      <c r="C484" s="6">
        <f t="shared" si="9"/>
        <v>5.2131138954596254</v>
      </c>
      <c r="D484" s="189" t="s">
        <v>26</v>
      </c>
      <c r="E484" s="5">
        <v>0</v>
      </c>
      <c r="F484" s="248">
        <v>0</v>
      </c>
      <c r="K484" s="1"/>
      <c r="L484" s="5"/>
      <c r="M484" s="6"/>
      <c r="N484" s="249"/>
      <c r="O484" s="16"/>
      <c r="Q484" s="245"/>
      <c r="R484" s="161"/>
      <c r="S484" s="246"/>
    </row>
    <row r="485" spans="1:19" x14ac:dyDescent="0.35">
      <c r="A485" s="1">
        <v>59080</v>
      </c>
      <c r="B485" s="5">
        <f t="shared" si="8"/>
        <v>0</v>
      </c>
      <c r="C485" s="6">
        <f t="shared" si="9"/>
        <v>5.2045040140251038</v>
      </c>
      <c r="D485" s="189" t="s">
        <v>26</v>
      </c>
      <c r="E485" s="5">
        <v>0</v>
      </c>
      <c r="F485" s="248">
        <v>0</v>
      </c>
      <c r="K485" s="1"/>
      <c r="L485" s="5"/>
      <c r="M485" s="6"/>
      <c r="N485" s="249"/>
      <c r="O485" s="16"/>
      <c r="Q485" s="245"/>
      <c r="R485" s="161"/>
      <c r="S485" s="246"/>
    </row>
    <row r="486" spans="1:19" x14ac:dyDescent="0.35">
      <c r="A486" s="1">
        <v>59111</v>
      </c>
      <c r="B486" s="5">
        <f t="shared" si="8"/>
        <v>0</v>
      </c>
      <c r="C486" s="6">
        <f t="shared" si="9"/>
        <v>5.1959083525097709</v>
      </c>
      <c r="D486" s="189" t="s">
        <v>26</v>
      </c>
      <c r="E486" s="5">
        <v>0</v>
      </c>
      <c r="F486" s="248">
        <v>0</v>
      </c>
      <c r="K486" s="1"/>
      <c r="L486" s="5"/>
      <c r="M486" s="6"/>
      <c r="N486" s="249"/>
      <c r="O486" s="16"/>
      <c r="Q486" s="245"/>
      <c r="R486" s="161"/>
      <c r="S486" s="246"/>
    </row>
    <row r="487" spans="1:19" x14ac:dyDescent="0.35">
      <c r="A487" s="1">
        <v>59141</v>
      </c>
      <c r="B487" s="5">
        <f t="shared" si="8"/>
        <v>0</v>
      </c>
      <c r="C487" s="6">
        <f t="shared" si="9"/>
        <v>5.1873268874282745</v>
      </c>
      <c r="D487" s="189" t="s">
        <v>26</v>
      </c>
      <c r="E487" s="5">
        <v>0</v>
      </c>
      <c r="F487" s="248">
        <v>0</v>
      </c>
      <c r="K487" s="1"/>
      <c r="L487" s="5"/>
      <c r="M487" s="6"/>
      <c r="N487" s="249"/>
      <c r="O487" s="16"/>
      <c r="Q487" s="245"/>
      <c r="R487" s="161"/>
      <c r="S487" s="246"/>
    </row>
    <row r="488" spans="1:19" x14ac:dyDescent="0.35">
      <c r="A488" s="1">
        <v>59172</v>
      </c>
      <c r="B488" s="5">
        <f t="shared" si="8"/>
        <v>0</v>
      </c>
      <c r="C488" s="6">
        <f t="shared" si="9"/>
        <v>5.1787595953340499</v>
      </c>
      <c r="D488" s="189" t="s">
        <v>26</v>
      </c>
      <c r="E488" s="5">
        <v>0</v>
      </c>
      <c r="F488" s="248">
        <v>0</v>
      </c>
      <c r="K488" s="1"/>
      <c r="L488" s="5"/>
      <c r="M488" s="6"/>
      <c r="N488" s="249"/>
      <c r="O488" s="16"/>
      <c r="Q488" s="245"/>
      <c r="R488" s="161"/>
      <c r="S488" s="246"/>
    </row>
    <row r="489" spans="1:19" x14ac:dyDescent="0.35">
      <c r="A489" s="1">
        <v>59203</v>
      </c>
      <c r="B489" s="5">
        <f t="shared" si="8"/>
        <v>0</v>
      </c>
      <c r="C489" s="6">
        <f t="shared" si="9"/>
        <v>5.1702064528192562</v>
      </c>
      <c r="D489" s="189" t="s">
        <v>26</v>
      </c>
      <c r="E489" s="5">
        <v>0</v>
      </c>
      <c r="F489" s="248">
        <v>0</v>
      </c>
      <c r="K489" s="1"/>
      <c r="L489" s="5"/>
      <c r="M489" s="6"/>
      <c r="N489" s="249"/>
      <c r="O489" s="16"/>
      <c r="Q489" s="245"/>
      <c r="R489" s="161"/>
      <c r="S489" s="246"/>
    </row>
    <row r="490" spans="1:19" x14ac:dyDescent="0.35">
      <c r="A490" s="1">
        <v>59231</v>
      </c>
      <c r="B490" s="5">
        <f t="shared" si="8"/>
        <v>0</v>
      </c>
      <c r="C490" s="6">
        <f t="shared" si="9"/>
        <v>5.1616674365147128</v>
      </c>
      <c r="D490" s="189" t="s">
        <v>26</v>
      </c>
      <c r="E490" s="5">
        <v>0</v>
      </c>
      <c r="F490" s="248">
        <v>0</v>
      </c>
      <c r="K490" s="1"/>
      <c r="L490" s="5"/>
      <c r="M490" s="6"/>
      <c r="N490" s="249"/>
      <c r="O490" s="16"/>
      <c r="Q490" s="245"/>
      <c r="R490" s="161"/>
      <c r="S490" s="246"/>
    </row>
    <row r="491" spans="1:19" x14ac:dyDescent="0.35">
      <c r="A491" s="1">
        <v>59262</v>
      </c>
      <c r="B491" s="5">
        <f t="shared" si="8"/>
        <v>0</v>
      </c>
      <c r="C491" s="6">
        <f t="shared" si="9"/>
        <v>5.1531425230898344</v>
      </c>
      <c r="D491" s="189" t="s">
        <v>26</v>
      </c>
      <c r="E491" s="5">
        <v>0</v>
      </c>
      <c r="F491" s="248">
        <v>0</v>
      </c>
      <c r="K491" s="1"/>
      <c r="L491" s="5"/>
      <c r="M491" s="6"/>
      <c r="N491" s="249"/>
      <c r="O491" s="16"/>
      <c r="Q491" s="245"/>
      <c r="R491" s="161"/>
      <c r="S491" s="246"/>
    </row>
    <row r="492" spans="1:19" x14ac:dyDescent="0.35">
      <c r="A492" s="1">
        <v>59292</v>
      </c>
      <c r="B492" s="5">
        <f t="shared" si="8"/>
        <v>0</v>
      </c>
      <c r="C492" s="6">
        <f t="shared" si="9"/>
        <v>5.1446316892525692</v>
      </c>
      <c r="D492" s="189" t="s">
        <v>26</v>
      </c>
      <c r="E492" s="5">
        <v>0</v>
      </c>
      <c r="F492" s="248">
        <v>0</v>
      </c>
      <c r="K492" s="1"/>
      <c r="L492" s="5"/>
      <c r="M492" s="6"/>
      <c r="N492" s="249"/>
      <c r="O492" s="16"/>
      <c r="Q492" s="245"/>
      <c r="R492" s="161"/>
      <c r="S492" s="246"/>
    </row>
    <row r="493" spans="1:19" x14ac:dyDescent="0.35">
      <c r="A493" s="1">
        <v>59323</v>
      </c>
      <c r="B493" s="5">
        <f t="shared" si="8"/>
        <v>0</v>
      </c>
      <c r="C493" s="6">
        <f t="shared" si="9"/>
        <v>5.1361349117493331</v>
      </c>
      <c r="D493" s="189" t="s">
        <v>26</v>
      </c>
      <c r="E493" s="5">
        <v>0</v>
      </c>
      <c r="F493" s="248">
        <v>0</v>
      </c>
      <c r="K493" s="1"/>
      <c r="L493" s="5"/>
      <c r="M493" s="6"/>
      <c r="N493" s="249"/>
      <c r="O493" s="16"/>
      <c r="Q493" s="245"/>
      <c r="R493" s="161"/>
      <c r="S493" s="246"/>
    </row>
    <row r="494" spans="1:19" x14ac:dyDescent="0.35">
      <c r="A494" s="1">
        <v>59353</v>
      </c>
      <c r="B494" s="5">
        <f t="shared" si="8"/>
        <v>0</v>
      </c>
      <c r="C494" s="6">
        <f t="shared" si="9"/>
        <v>5.127652167364948</v>
      </c>
      <c r="D494" s="189" t="s">
        <v>26</v>
      </c>
      <c r="E494" s="5">
        <v>0</v>
      </c>
      <c r="F494" s="248">
        <v>0</v>
      </c>
      <c r="K494" s="1"/>
      <c r="L494" s="5"/>
      <c r="M494" s="6"/>
      <c r="N494" s="249"/>
      <c r="O494" s="16"/>
      <c r="Q494" s="245"/>
      <c r="R494" s="161"/>
      <c r="S494" s="246"/>
    </row>
    <row r="495" spans="1:19" x14ac:dyDescent="0.35">
      <c r="A495" s="1">
        <v>59384</v>
      </c>
      <c r="B495" s="5">
        <f t="shared" si="8"/>
        <v>0</v>
      </c>
      <c r="C495" s="6">
        <f t="shared" si="9"/>
        <v>5.1191834329225774</v>
      </c>
      <c r="D495" s="189" t="s">
        <v>26</v>
      </c>
      <c r="E495" s="5">
        <v>0</v>
      </c>
      <c r="F495" s="248">
        <v>0</v>
      </c>
      <c r="K495" s="1"/>
      <c r="L495" s="5"/>
      <c r="M495" s="6"/>
      <c r="N495" s="249"/>
      <c r="O495" s="16"/>
      <c r="Q495" s="245"/>
      <c r="R495" s="161"/>
      <c r="S495" s="246"/>
    </row>
    <row r="496" spans="1:19" x14ac:dyDescent="0.35">
      <c r="A496" s="1">
        <v>59415</v>
      </c>
      <c r="B496" s="5">
        <f t="shared" si="8"/>
        <v>0</v>
      </c>
      <c r="C496" s="6">
        <f t="shared" si="9"/>
        <v>5.1107286852836626</v>
      </c>
      <c r="D496" s="189" t="s">
        <v>26</v>
      </c>
      <c r="E496" s="5">
        <v>0</v>
      </c>
      <c r="F496" s="248">
        <v>0</v>
      </c>
      <c r="K496" s="1"/>
      <c r="L496" s="5"/>
      <c r="M496" s="6"/>
      <c r="N496" s="249"/>
      <c r="O496" s="16"/>
      <c r="Q496" s="245"/>
      <c r="R496" s="161"/>
      <c r="S496" s="246"/>
    </row>
    <row r="497" spans="1:19" x14ac:dyDescent="0.35">
      <c r="A497" s="1">
        <v>59445</v>
      </c>
      <c r="B497" s="5">
        <f t="shared" si="8"/>
        <v>0</v>
      </c>
      <c r="C497" s="6">
        <f t="shared" si="9"/>
        <v>5.1022879013478608</v>
      </c>
      <c r="D497" s="189" t="s">
        <v>26</v>
      </c>
      <c r="E497" s="5">
        <v>0</v>
      </c>
      <c r="F497" s="248">
        <v>0</v>
      </c>
      <c r="K497" s="1"/>
      <c r="L497" s="5"/>
      <c r="M497" s="6"/>
      <c r="N497" s="249"/>
      <c r="O497" s="16"/>
      <c r="Q497" s="245"/>
      <c r="R497" s="161"/>
      <c r="S497" s="246"/>
    </row>
    <row r="498" spans="1:19" x14ac:dyDescent="0.35">
      <c r="A498" s="1">
        <v>59476</v>
      </c>
      <c r="B498" s="5">
        <f t="shared" si="8"/>
        <v>0</v>
      </c>
      <c r="C498" s="6">
        <f t="shared" si="9"/>
        <v>5.0938610580529806</v>
      </c>
      <c r="D498" s="189" t="s">
        <v>26</v>
      </c>
      <c r="E498" s="5">
        <v>0</v>
      </c>
      <c r="F498" s="248">
        <v>0</v>
      </c>
      <c r="K498" s="1"/>
      <c r="L498" s="5"/>
      <c r="M498" s="6"/>
      <c r="N498" s="249"/>
      <c r="O498" s="16"/>
      <c r="Q498" s="245"/>
      <c r="R498" s="161"/>
      <c r="S498" s="246"/>
    </row>
    <row r="499" spans="1:19" x14ac:dyDescent="0.35">
      <c r="A499" s="1">
        <v>59506</v>
      </c>
      <c r="B499" s="5">
        <f t="shared" si="8"/>
        <v>0</v>
      </c>
      <c r="C499" s="6">
        <f t="shared" si="9"/>
        <v>5.0854481323749203</v>
      </c>
      <c r="D499" s="189" t="s">
        <v>26</v>
      </c>
      <c r="E499" s="5">
        <v>0</v>
      </c>
      <c r="F499" s="248">
        <v>0</v>
      </c>
      <c r="K499" s="1"/>
      <c r="L499" s="5"/>
      <c r="M499" s="6"/>
      <c r="N499" s="249"/>
      <c r="O499" s="16"/>
      <c r="Q499" s="245"/>
      <c r="R499" s="161"/>
      <c r="S499" s="246"/>
    </row>
    <row r="500" spans="1:19" x14ac:dyDescent="0.35">
      <c r="A500" s="1">
        <v>59537</v>
      </c>
      <c r="B500" s="5">
        <f t="shared" si="8"/>
        <v>0</v>
      </c>
      <c r="C500" s="6">
        <f t="shared" si="9"/>
        <v>5.0770491013276047</v>
      </c>
      <c r="D500" s="189" t="s">
        <v>26</v>
      </c>
      <c r="E500" s="5">
        <v>0</v>
      </c>
      <c r="F500" s="248">
        <v>0</v>
      </c>
      <c r="K500" s="1"/>
      <c r="L500" s="5"/>
      <c r="M500" s="6"/>
      <c r="N500" s="249"/>
      <c r="O500" s="16"/>
      <c r="Q500" s="245"/>
      <c r="R500" s="161"/>
      <c r="S500" s="246"/>
    </row>
    <row r="501" spans="1:19" x14ac:dyDescent="0.35">
      <c r="A501" s="1">
        <v>59568</v>
      </c>
      <c r="B501" s="5">
        <f t="shared" si="8"/>
        <v>0</v>
      </c>
      <c r="C501" s="6">
        <f t="shared" si="9"/>
        <v>5.0686639419629209</v>
      </c>
      <c r="D501" s="189" t="s">
        <v>26</v>
      </c>
      <c r="E501" s="5">
        <v>0</v>
      </c>
      <c r="F501" s="248">
        <v>0</v>
      </c>
      <c r="K501" s="1"/>
      <c r="L501" s="5"/>
      <c r="M501" s="6"/>
      <c r="N501" s="249"/>
      <c r="O501" s="16"/>
      <c r="Q501" s="245"/>
      <c r="R501" s="161"/>
      <c r="S501" s="246"/>
    </row>
    <row r="502" spans="1:19" x14ac:dyDescent="0.35">
      <c r="A502" s="1">
        <v>59596</v>
      </c>
      <c r="B502" s="5">
        <f t="shared" si="8"/>
        <v>0</v>
      </c>
      <c r="C502" s="6">
        <f t="shared" si="9"/>
        <v>5.0602926313706575</v>
      </c>
      <c r="D502" s="189" t="s">
        <v>26</v>
      </c>
      <c r="E502" s="5">
        <v>0</v>
      </c>
      <c r="F502" s="248">
        <v>0</v>
      </c>
      <c r="K502" s="1"/>
      <c r="L502" s="5"/>
      <c r="M502" s="6"/>
      <c r="N502" s="249"/>
      <c r="O502" s="16"/>
      <c r="Q502" s="245"/>
      <c r="R502" s="161"/>
      <c r="S502" s="246"/>
    </row>
    <row r="503" spans="1:19" x14ac:dyDescent="0.35">
      <c r="A503" s="1">
        <v>59627</v>
      </c>
      <c r="B503" s="5">
        <f t="shared" si="8"/>
        <v>0</v>
      </c>
      <c r="C503" s="6">
        <f t="shared" si="9"/>
        <v>5.0519351466784412</v>
      </c>
      <c r="D503" s="189" t="s">
        <v>26</v>
      </c>
      <c r="E503" s="5">
        <v>0</v>
      </c>
      <c r="F503" s="248">
        <v>0</v>
      </c>
      <c r="K503" s="1"/>
      <c r="L503" s="5"/>
      <c r="M503" s="6"/>
      <c r="N503" s="249"/>
      <c r="O503" s="16"/>
      <c r="Q503" s="245"/>
      <c r="R503" s="161"/>
      <c r="S503" s="246"/>
    </row>
    <row r="504" spans="1:19" x14ac:dyDescent="0.35">
      <c r="A504" s="1">
        <v>59657</v>
      </c>
      <c r="B504" s="5">
        <f t="shared" si="8"/>
        <v>0</v>
      </c>
      <c r="C504" s="6">
        <f t="shared" si="9"/>
        <v>5.0435914650516738</v>
      </c>
      <c r="D504" s="189" t="s">
        <v>26</v>
      </c>
      <c r="E504" s="5">
        <v>0</v>
      </c>
      <c r="F504" s="248">
        <v>0</v>
      </c>
      <c r="K504" s="1"/>
      <c r="L504" s="5"/>
      <c r="M504" s="6"/>
      <c r="N504" s="249"/>
      <c r="O504" s="16"/>
      <c r="Q504" s="245"/>
      <c r="R504" s="161"/>
      <c r="S504" s="246"/>
    </row>
    <row r="505" spans="1:19" x14ac:dyDescent="0.35">
      <c r="A505" s="1">
        <v>59688</v>
      </c>
      <c r="B505" s="5">
        <f t="shared" si="8"/>
        <v>0</v>
      </c>
      <c r="C505" s="6">
        <f t="shared" si="9"/>
        <v>5.0352615636934699</v>
      </c>
      <c r="D505" s="189" t="s">
        <v>26</v>
      </c>
      <c r="E505" s="5">
        <v>0</v>
      </c>
      <c r="F505" s="248">
        <v>0</v>
      </c>
      <c r="K505" s="1"/>
      <c r="L505" s="5"/>
      <c r="M505" s="6"/>
      <c r="N505" s="249"/>
      <c r="O505" s="16"/>
      <c r="Q505" s="245"/>
      <c r="R505" s="161"/>
      <c r="S505" s="246"/>
    </row>
    <row r="506" spans="1:19" x14ac:dyDescent="0.35">
      <c r="A506" s="1">
        <v>59718</v>
      </c>
      <c r="B506" s="5">
        <f t="shared" si="8"/>
        <v>0</v>
      </c>
      <c r="C506" s="6">
        <f t="shared" si="9"/>
        <v>5.026945419844596</v>
      </c>
      <c r="D506" s="189" t="s">
        <v>26</v>
      </c>
      <c r="E506" s="5">
        <v>0</v>
      </c>
      <c r="F506" s="248">
        <v>0</v>
      </c>
      <c r="K506" s="1"/>
      <c r="L506" s="5"/>
      <c r="M506" s="6"/>
      <c r="N506" s="249"/>
      <c r="O506" s="16"/>
      <c r="Q506" s="245"/>
      <c r="R506" s="161"/>
      <c r="S506" s="246"/>
    </row>
    <row r="507" spans="1:19" x14ac:dyDescent="0.35">
      <c r="A507" s="1">
        <v>59749</v>
      </c>
      <c r="B507" s="5">
        <f t="shared" si="8"/>
        <v>0</v>
      </c>
      <c r="C507" s="6">
        <f t="shared" si="9"/>
        <v>5.018643010783407</v>
      </c>
      <c r="D507" s="189" t="s">
        <v>26</v>
      </c>
      <c r="E507" s="5">
        <v>0</v>
      </c>
      <c r="F507" s="248">
        <v>0</v>
      </c>
      <c r="K507" s="1"/>
      <c r="L507" s="5"/>
      <c r="M507" s="6"/>
      <c r="N507" s="249"/>
      <c r="O507" s="16"/>
      <c r="Q507" s="245"/>
      <c r="R507" s="161"/>
      <c r="S507" s="246"/>
    </row>
    <row r="508" spans="1:19" x14ac:dyDescent="0.35">
      <c r="A508" s="1">
        <v>59780</v>
      </c>
      <c r="B508" s="5">
        <f t="shared" si="8"/>
        <v>0</v>
      </c>
      <c r="C508" s="6">
        <f t="shared" si="9"/>
        <v>5.0103543138257844</v>
      </c>
      <c r="D508" s="189" t="s">
        <v>26</v>
      </c>
      <c r="E508" s="5">
        <v>0</v>
      </c>
      <c r="F508" s="248">
        <v>0</v>
      </c>
      <c r="K508" s="1"/>
      <c r="L508" s="5"/>
      <c r="M508" s="6"/>
      <c r="N508" s="249"/>
      <c r="O508" s="16"/>
      <c r="Q508" s="245"/>
      <c r="R508" s="161"/>
      <c r="S508" s="246"/>
    </row>
    <row r="509" spans="1:19" x14ac:dyDescent="0.35">
      <c r="A509" s="1">
        <v>59810</v>
      </c>
      <c r="B509" s="5">
        <f t="shared" si="8"/>
        <v>0</v>
      </c>
      <c r="C509" s="6">
        <f t="shared" si="9"/>
        <v>5.0020793063250748</v>
      </c>
      <c r="D509" s="189" t="s">
        <v>26</v>
      </c>
      <c r="E509" s="5">
        <v>0</v>
      </c>
      <c r="F509" s="248">
        <v>0</v>
      </c>
      <c r="K509" s="1"/>
      <c r="L509" s="5"/>
      <c r="M509" s="6"/>
      <c r="N509" s="249"/>
      <c r="O509" s="16"/>
      <c r="Q509" s="245"/>
      <c r="R509" s="161"/>
      <c r="S509" s="246"/>
    </row>
    <row r="510" spans="1:19" x14ac:dyDescent="0.35">
      <c r="A510" s="1">
        <v>59841</v>
      </c>
      <c r="B510" s="5">
        <f t="shared" si="8"/>
        <v>0</v>
      </c>
      <c r="C510" s="6">
        <f t="shared" si="9"/>
        <v>4.9938179656720258</v>
      </c>
      <c r="D510" s="189" t="s">
        <v>26</v>
      </c>
      <c r="E510" s="5">
        <v>0</v>
      </c>
      <c r="F510" s="248">
        <v>0</v>
      </c>
      <c r="K510" s="1"/>
      <c r="L510" s="5"/>
      <c r="M510" s="6"/>
      <c r="N510" s="249"/>
      <c r="O510" s="16"/>
      <c r="Q510" s="245"/>
      <c r="R510" s="161"/>
      <c r="S510" s="246"/>
    </row>
    <row r="511" spans="1:19" x14ac:dyDescent="0.35">
      <c r="A511" s="1">
        <v>59871</v>
      </c>
      <c r="B511" s="5">
        <f t="shared" si="8"/>
        <v>0</v>
      </c>
      <c r="C511" s="6">
        <f t="shared" si="9"/>
        <v>4.9855702692947288</v>
      </c>
      <c r="D511" s="189" t="s">
        <v>26</v>
      </c>
      <c r="E511" s="5">
        <v>0</v>
      </c>
      <c r="F511" s="248">
        <v>0</v>
      </c>
      <c r="K511" s="1"/>
      <c r="L511" s="5"/>
      <c r="M511" s="6"/>
      <c r="N511" s="249"/>
      <c r="O511" s="16"/>
      <c r="Q511" s="245"/>
      <c r="R511" s="161"/>
      <c r="S511" s="246"/>
    </row>
    <row r="512" spans="1:19" x14ac:dyDescent="0.35">
      <c r="A512" s="1">
        <v>59902</v>
      </c>
      <c r="B512" s="5">
        <f t="shared" si="8"/>
        <v>0</v>
      </c>
      <c r="C512" s="6">
        <f t="shared" si="9"/>
        <v>4.9773361946585526</v>
      </c>
      <c r="D512" s="189" t="s">
        <v>26</v>
      </c>
      <c r="E512" s="5">
        <v>0</v>
      </c>
      <c r="F512" s="248">
        <v>0</v>
      </c>
      <c r="K512" s="1"/>
      <c r="L512" s="5"/>
      <c r="M512" s="6"/>
      <c r="N512" s="249"/>
      <c r="O512" s="16"/>
      <c r="Q512" s="245"/>
      <c r="R512" s="161"/>
      <c r="S512" s="246"/>
    </row>
    <row r="513" spans="1:19" x14ac:dyDescent="0.35">
      <c r="A513" s="1">
        <v>59933</v>
      </c>
      <c r="B513" s="5">
        <f t="shared" si="8"/>
        <v>0</v>
      </c>
      <c r="C513" s="6">
        <f t="shared" si="9"/>
        <v>4.9691157192660835</v>
      </c>
      <c r="D513" s="189" t="s">
        <v>26</v>
      </c>
      <c r="E513" s="5">
        <v>0</v>
      </c>
      <c r="F513" s="248">
        <v>0</v>
      </c>
      <c r="K513" s="1"/>
      <c r="L513" s="5"/>
      <c r="M513" s="6"/>
      <c r="N513" s="249"/>
      <c r="O513" s="16"/>
      <c r="Q513" s="245"/>
      <c r="R513" s="161"/>
      <c r="S513" s="246"/>
    </row>
    <row r="514" spans="1:19" x14ac:dyDescent="0.35">
      <c r="A514" s="1">
        <v>59962</v>
      </c>
      <c r="B514" s="5">
        <f t="shared" si="8"/>
        <v>0</v>
      </c>
      <c r="C514" s="6">
        <f t="shared" si="9"/>
        <v>4.9609088206570657</v>
      </c>
      <c r="D514" s="189" t="s">
        <v>26</v>
      </c>
      <c r="E514" s="5">
        <v>0</v>
      </c>
      <c r="F514" s="248">
        <v>0</v>
      </c>
      <c r="K514" s="1"/>
      <c r="L514" s="5"/>
      <c r="M514" s="6"/>
      <c r="N514" s="249"/>
      <c r="O514" s="16"/>
      <c r="Q514" s="245"/>
      <c r="R514" s="161"/>
      <c r="S514" s="246"/>
    </row>
    <row r="515" spans="1:19" x14ac:dyDescent="0.35">
      <c r="A515" s="1">
        <v>59993</v>
      </c>
      <c r="B515" s="5">
        <f t="shared" si="8"/>
        <v>0</v>
      </c>
      <c r="C515" s="6">
        <f t="shared" si="9"/>
        <v>4.9527154764083372</v>
      </c>
      <c r="D515" s="189" t="s">
        <v>26</v>
      </c>
      <c r="E515" s="5">
        <v>0</v>
      </c>
      <c r="F515" s="248">
        <v>0</v>
      </c>
      <c r="K515" s="1"/>
      <c r="L515" s="5"/>
      <c r="M515" s="6"/>
      <c r="N515" s="249"/>
      <c r="O515" s="16"/>
      <c r="Q515" s="245"/>
      <c r="R515" s="161"/>
      <c r="S515" s="246"/>
    </row>
    <row r="516" spans="1:19" x14ac:dyDescent="0.35">
      <c r="A516" s="1">
        <v>60023</v>
      </c>
      <c r="B516" s="5">
        <f t="shared" si="8"/>
        <v>0</v>
      </c>
      <c r="C516" s="6">
        <f t="shared" si="9"/>
        <v>4.9445356641337703</v>
      </c>
      <c r="D516" s="189" t="s">
        <v>26</v>
      </c>
      <c r="E516" s="5">
        <v>0</v>
      </c>
      <c r="F516" s="248">
        <v>0</v>
      </c>
      <c r="K516" s="1"/>
      <c r="L516" s="5"/>
      <c r="M516" s="6"/>
      <c r="N516" s="249"/>
      <c r="O516" s="16"/>
      <c r="Q516" s="245"/>
      <c r="R516" s="161"/>
      <c r="S516" s="246"/>
    </row>
    <row r="517" spans="1:19" x14ac:dyDescent="0.35">
      <c r="A517" s="1">
        <v>60054</v>
      </c>
      <c r="B517" s="5">
        <f t="shared" si="8"/>
        <v>0</v>
      </c>
      <c r="C517" s="6">
        <f t="shared" si="9"/>
        <v>4.9363693614842097</v>
      </c>
      <c r="D517" s="189" t="s">
        <v>26</v>
      </c>
      <c r="E517" s="5">
        <v>0</v>
      </c>
      <c r="F517" s="248">
        <v>0</v>
      </c>
      <c r="K517" s="1"/>
      <c r="L517" s="5"/>
      <c r="M517" s="6"/>
      <c r="N517" s="249"/>
      <c r="O517" s="16"/>
      <c r="Q517" s="245"/>
      <c r="R517" s="161"/>
      <c r="S517" s="246"/>
    </row>
    <row r="518" spans="1:19" x14ac:dyDescent="0.35">
      <c r="A518" s="1">
        <v>60084</v>
      </c>
      <c r="B518" s="5">
        <f t="shared" si="8"/>
        <v>0</v>
      </c>
      <c r="C518" s="6">
        <f t="shared" si="9"/>
        <v>4.9282165461474108</v>
      </c>
      <c r="D518" s="189" t="s">
        <v>26</v>
      </c>
      <c r="E518" s="5">
        <v>0</v>
      </c>
      <c r="F518" s="248">
        <v>0</v>
      </c>
      <c r="K518" s="1"/>
      <c r="L518" s="5"/>
      <c r="M518" s="6"/>
      <c r="N518" s="249"/>
      <c r="O518" s="16"/>
      <c r="Q518" s="245"/>
      <c r="R518" s="161"/>
      <c r="S518" s="246"/>
    </row>
    <row r="519" spans="1:19" x14ac:dyDescent="0.35">
      <c r="A519" s="1">
        <v>60115</v>
      </c>
      <c r="B519" s="5">
        <f t="shared" si="8"/>
        <v>0</v>
      </c>
      <c r="C519" s="6">
        <f t="shared" si="9"/>
        <v>4.9200771958479796</v>
      </c>
      <c r="D519" s="189" t="s">
        <v>26</v>
      </c>
      <c r="E519" s="5">
        <v>0</v>
      </c>
      <c r="F519" s="248">
        <v>0</v>
      </c>
      <c r="K519" s="1"/>
      <c r="L519" s="5"/>
      <c r="M519" s="6"/>
      <c r="N519" s="249"/>
      <c r="O519" s="16"/>
      <c r="Q519" s="245"/>
      <c r="R519" s="161"/>
      <c r="S519" s="246"/>
    </row>
    <row r="520" spans="1:19" x14ac:dyDescent="0.35">
      <c r="A520" s="1">
        <v>60146</v>
      </c>
      <c r="B520" s="5">
        <f t="shared" si="8"/>
        <v>0</v>
      </c>
      <c r="C520" s="6">
        <f t="shared" si="9"/>
        <v>4.9119512883473133</v>
      </c>
      <c r="D520" s="189" t="s">
        <v>26</v>
      </c>
      <c r="E520" s="5">
        <v>0</v>
      </c>
      <c r="F520" s="248">
        <v>0</v>
      </c>
      <c r="K520" s="1"/>
      <c r="L520" s="5"/>
      <c r="M520" s="6"/>
      <c r="N520" s="249"/>
      <c r="O520" s="16"/>
      <c r="Q520" s="245"/>
      <c r="R520" s="161"/>
      <c r="S520" s="246"/>
    </row>
    <row r="521" spans="1:19" x14ac:dyDescent="0.35">
      <c r="A521" s="1">
        <v>60176</v>
      </c>
      <c r="B521" s="5">
        <f t="shared" si="8"/>
        <v>0</v>
      </c>
      <c r="C521" s="6">
        <f t="shared" si="9"/>
        <v>4.9038388014435359</v>
      </c>
      <c r="D521" s="189" t="s">
        <v>26</v>
      </c>
      <c r="E521" s="5">
        <v>0</v>
      </c>
      <c r="F521" s="248">
        <v>0</v>
      </c>
      <c r="K521" s="1"/>
      <c r="L521" s="5"/>
      <c r="M521" s="6"/>
      <c r="N521" s="249"/>
      <c r="O521" s="16"/>
      <c r="Q521" s="245"/>
      <c r="R521" s="161"/>
      <c r="S521" s="246"/>
    </row>
    <row r="522" spans="1:19" x14ac:dyDescent="0.35">
      <c r="A522" s="1">
        <v>60207</v>
      </c>
      <c r="B522" s="5">
        <f t="shared" ref="B522:B585" si="10">IF(D522="CAM",E522,F522)</f>
        <v>0</v>
      </c>
      <c r="C522" s="6">
        <f t="shared" si="9"/>
        <v>4.8957397129714408</v>
      </c>
      <c r="D522" s="189" t="s">
        <v>26</v>
      </c>
      <c r="E522" s="5">
        <v>0</v>
      </c>
      <c r="F522" s="248">
        <v>0</v>
      </c>
      <c r="K522" s="1"/>
      <c r="L522" s="5"/>
      <c r="M522" s="6"/>
      <c r="N522" s="249"/>
      <c r="O522" s="16"/>
      <c r="Q522" s="245"/>
      <c r="R522" s="161"/>
      <c r="S522" s="246"/>
    </row>
    <row r="523" spans="1:19" x14ac:dyDescent="0.35">
      <c r="A523" s="1">
        <v>60237</v>
      </c>
      <c r="B523" s="5">
        <f t="shared" si="10"/>
        <v>0</v>
      </c>
      <c r="C523" s="6">
        <f t="shared" si="9"/>
        <v>4.8876540008024287</v>
      </c>
      <c r="D523" s="189" t="s">
        <v>26</v>
      </c>
      <c r="E523" s="5">
        <v>0</v>
      </c>
      <c r="F523" s="248">
        <v>0</v>
      </c>
      <c r="K523" s="1"/>
      <c r="L523" s="5"/>
      <c r="M523" s="6"/>
      <c r="N523" s="249"/>
      <c r="O523" s="16"/>
      <c r="Q523" s="245"/>
      <c r="R523" s="161"/>
      <c r="S523" s="246"/>
    </row>
    <row r="524" spans="1:19" x14ac:dyDescent="0.35">
      <c r="A524" s="1">
        <v>60268</v>
      </c>
      <c r="B524" s="5">
        <f t="shared" si="10"/>
        <v>0</v>
      </c>
      <c r="C524" s="6">
        <f t="shared" si="9"/>
        <v>4.8795816428444478</v>
      </c>
      <c r="D524" s="189" t="s">
        <v>26</v>
      </c>
      <c r="E524" s="5">
        <v>0</v>
      </c>
      <c r="F524" s="248">
        <v>0</v>
      </c>
      <c r="K524" s="1"/>
      <c r="L524" s="5"/>
      <c r="M524" s="6"/>
      <c r="N524" s="249"/>
      <c r="O524" s="16"/>
      <c r="Q524" s="245"/>
      <c r="R524" s="161"/>
      <c r="S524" s="246"/>
    </row>
    <row r="525" spans="1:19" x14ac:dyDescent="0.35">
      <c r="A525" s="1">
        <v>60299</v>
      </c>
      <c r="B525" s="5">
        <f t="shared" si="10"/>
        <v>0</v>
      </c>
      <c r="C525" s="6">
        <f t="shared" si="9"/>
        <v>4.8715226170419328</v>
      </c>
      <c r="D525" s="189" t="s">
        <v>26</v>
      </c>
      <c r="E525" s="5">
        <v>0</v>
      </c>
      <c r="F525" s="248">
        <v>0</v>
      </c>
      <c r="K525" s="1"/>
      <c r="L525" s="5"/>
      <c r="M525" s="6"/>
      <c r="N525" s="249"/>
      <c r="O525" s="16"/>
      <c r="Q525" s="245"/>
      <c r="R525" s="161"/>
      <c r="S525" s="246"/>
    </row>
    <row r="526" spans="1:19" x14ac:dyDescent="0.35">
      <c r="A526" s="1">
        <v>60327</v>
      </c>
      <c r="B526" s="5">
        <f t="shared" si="10"/>
        <v>0</v>
      </c>
      <c r="C526" s="6">
        <f t="shared" si="9"/>
        <v>4.8634769013757451</v>
      </c>
      <c r="D526" s="189" t="s">
        <v>26</v>
      </c>
      <c r="E526" s="5">
        <v>0</v>
      </c>
      <c r="F526" s="248">
        <v>0</v>
      </c>
      <c r="K526" s="1"/>
      <c r="L526" s="5"/>
      <c r="M526" s="6"/>
      <c r="N526" s="249"/>
      <c r="O526" s="16"/>
      <c r="Q526" s="245"/>
      <c r="R526" s="161"/>
      <c r="S526" s="246"/>
    </row>
    <row r="527" spans="1:19" x14ac:dyDescent="0.35">
      <c r="A527" s="1">
        <v>60358</v>
      </c>
      <c r="B527" s="5">
        <f t="shared" si="10"/>
        <v>0</v>
      </c>
      <c r="C527" s="6">
        <f t="shared" si="9"/>
        <v>4.8554444738631117</v>
      </c>
      <c r="D527" s="189" t="s">
        <v>26</v>
      </c>
      <c r="E527" s="5">
        <v>0</v>
      </c>
      <c r="F527" s="248">
        <v>0</v>
      </c>
      <c r="K527" s="1"/>
      <c r="L527" s="5"/>
      <c r="M527" s="6"/>
      <c r="N527" s="249"/>
      <c r="O527" s="16"/>
      <c r="Q527" s="245"/>
      <c r="R527" s="161"/>
      <c r="S527" s="246"/>
    </row>
    <row r="528" spans="1:19" x14ac:dyDescent="0.35">
      <c r="A528" s="1">
        <v>60388</v>
      </c>
      <c r="B528" s="5">
        <f t="shared" si="10"/>
        <v>0</v>
      </c>
      <c r="C528" s="6">
        <f t="shared" si="9"/>
        <v>4.8474253125575677</v>
      </c>
      <c r="D528" s="189" t="s">
        <v>26</v>
      </c>
      <c r="E528" s="5">
        <v>0</v>
      </c>
      <c r="F528" s="248">
        <v>0</v>
      </c>
      <c r="K528" s="1"/>
      <c r="L528" s="5"/>
      <c r="M528" s="6"/>
      <c r="N528" s="249"/>
      <c r="O528" s="16"/>
      <c r="Q528" s="245"/>
      <c r="R528" s="161"/>
      <c r="S528" s="246"/>
    </row>
    <row r="529" spans="1:19" x14ac:dyDescent="0.35">
      <c r="A529" s="1">
        <v>60419</v>
      </c>
      <c r="B529" s="5">
        <f t="shared" si="10"/>
        <v>0</v>
      </c>
      <c r="C529" s="6">
        <f t="shared" ref="C529:C592" si="11">C528*(1+(F531-((1+2%)^(1/12)-1)))</f>
        <v>4.8394193955488927</v>
      </c>
      <c r="D529" s="189" t="s">
        <v>26</v>
      </c>
      <c r="E529" s="5">
        <v>0</v>
      </c>
      <c r="F529" s="248">
        <v>0</v>
      </c>
      <c r="K529" s="1"/>
      <c r="L529" s="5"/>
      <c r="M529" s="6"/>
      <c r="N529" s="249"/>
      <c r="O529" s="16"/>
      <c r="Q529" s="245"/>
      <c r="R529" s="161"/>
      <c r="S529" s="246"/>
    </row>
    <row r="530" spans="1:19" x14ac:dyDescent="0.35">
      <c r="A530" s="1">
        <v>60449</v>
      </c>
      <c r="B530" s="5">
        <f t="shared" si="10"/>
        <v>0</v>
      </c>
      <c r="C530" s="6">
        <f t="shared" si="11"/>
        <v>4.8314267009630543</v>
      </c>
      <c r="D530" s="189" t="s">
        <v>26</v>
      </c>
      <c r="E530" s="5">
        <v>0</v>
      </c>
      <c r="F530" s="248">
        <v>0</v>
      </c>
      <c r="K530" s="1"/>
      <c r="L530" s="5"/>
      <c r="M530" s="6"/>
      <c r="N530" s="249"/>
      <c r="O530" s="16"/>
      <c r="Q530" s="245"/>
      <c r="R530" s="161"/>
      <c r="S530" s="246"/>
    </row>
    <row r="531" spans="1:19" x14ac:dyDescent="0.35">
      <c r="A531" s="1">
        <v>60480</v>
      </c>
      <c r="B531" s="5">
        <f t="shared" si="10"/>
        <v>0</v>
      </c>
      <c r="C531" s="6">
        <f t="shared" si="11"/>
        <v>4.8234472069621459</v>
      </c>
      <c r="D531" s="189" t="s">
        <v>26</v>
      </c>
      <c r="E531" s="5">
        <v>0</v>
      </c>
      <c r="F531" s="248">
        <v>0</v>
      </c>
      <c r="K531" s="1"/>
      <c r="L531" s="5"/>
      <c r="M531" s="6"/>
      <c r="N531" s="249"/>
      <c r="O531" s="16"/>
      <c r="Q531" s="245"/>
      <c r="R531" s="161"/>
      <c r="S531" s="246"/>
    </row>
    <row r="532" spans="1:19" x14ac:dyDescent="0.35">
      <c r="A532" s="1">
        <v>60511</v>
      </c>
      <c r="B532" s="5">
        <f t="shared" si="10"/>
        <v>0</v>
      </c>
      <c r="C532" s="6">
        <f t="shared" si="11"/>
        <v>4.8154808917443281</v>
      </c>
      <c r="D532" s="189" t="s">
        <v>26</v>
      </c>
      <c r="E532" s="5">
        <v>0</v>
      </c>
      <c r="F532" s="248">
        <v>0</v>
      </c>
      <c r="K532" s="1"/>
      <c r="L532" s="5"/>
      <c r="M532" s="6"/>
      <c r="N532" s="249"/>
      <c r="O532" s="16"/>
      <c r="Q532" s="245"/>
      <c r="R532" s="161"/>
      <c r="S532" s="246"/>
    </row>
    <row r="533" spans="1:19" x14ac:dyDescent="0.35">
      <c r="A533" s="1">
        <v>60541</v>
      </c>
      <c r="B533" s="5">
        <f t="shared" si="10"/>
        <v>0</v>
      </c>
      <c r="C533" s="6">
        <f t="shared" si="11"/>
        <v>4.8075277335437692</v>
      </c>
      <c r="D533" s="189" t="s">
        <v>26</v>
      </c>
      <c r="E533" s="5">
        <v>0</v>
      </c>
      <c r="F533" s="248">
        <v>0</v>
      </c>
      <c r="K533" s="1"/>
      <c r="L533" s="5"/>
      <c r="M533" s="6"/>
      <c r="N533" s="249"/>
      <c r="O533" s="16"/>
      <c r="Q533" s="245"/>
      <c r="R533" s="161"/>
      <c r="S533" s="246"/>
    </row>
    <row r="534" spans="1:19" x14ac:dyDescent="0.35">
      <c r="A534" s="1">
        <v>60572</v>
      </c>
      <c r="B534" s="5">
        <f t="shared" si="10"/>
        <v>0</v>
      </c>
      <c r="C534" s="6">
        <f t="shared" si="11"/>
        <v>4.7995877106305853</v>
      </c>
      <c r="D534" s="189" t="s">
        <v>26</v>
      </c>
      <c r="E534" s="5">
        <v>0</v>
      </c>
      <c r="F534" s="248">
        <v>0</v>
      </c>
      <c r="K534" s="1"/>
      <c r="L534" s="5"/>
      <c r="M534" s="6"/>
      <c r="N534" s="249"/>
      <c r="O534" s="16"/>
      <c r="Q534" s="245"/>
      <c r="R534" s="161"/>
      <c r="S534" s="246"/>
    </row>
    <row r="535" spans="1:19" x14ac:dyDescent="0.35">
      <c r="A535" s="1">
        <v>60602</v>
      </c>
      <c r="B535" s="5">
        <f t="shared" si="10"/>
        <v>0</v>
      </c>
      <c r="C535" s="6">
        <f t="shared" si="11"/>
        <v>4.7916608013107815</v>
      </c>
      <c r="D535" s="189" t="s">
        <v>26</v>
      </c>
      <c r="E535" s="5">
        <v>0</v>
      </c>
      <c r="F535" s="248">
        <v>0</v>
      </c>
      <c r="K535" s="1"/>
      <c r="L535" s="5"/>
      <c r="M535" s="6"/>
      <c r="N535" s="249"/>
      <c r="O535" s="16"/>
      <c r="Q535" s="245"/>
      <c r="R535" s="161"/>
      <c r="S535" s="246"/>
    </row>
    <row r="536" spans="1:19" x14ac:dyDescent="0.35">
      <c r="A536" s="1">
        <v>60633</v>
      </c>
      <c r="B536" s="5">
        <f t="shared" si="10"/>
        <v>0</v>
      </c>
      <c r="C536" s="6">
        <f t="shared" si="11"/>
        <v>4.7837469839261928</v>
      </c>
      <c r="D536" s="189" t="s">
        <v>26</v>
      </c>
      <c r="E536" s="5">
        <v>0</v>
      </c>
      <c r="F536" s="248">
        <v>0</v>
      </c>
      <c r="K536" s="1"/>
      <c r="L536" s="5"/>
      <c r="M536" s="6"/>
      <c r="N536" s="249"/>
      <c r="O536" s="16"/>
      <c r="Q536" s="245"/>
      <c r="R536" s="161"/>
      <c r="S536" s="246"/>
    </row>
    <row r="537" spans="1:19" x14ac:dyDescent="0.35">
      <c r="A537" s="1">
        <v>60664</v>
      </c>
      <c r="B537" s="5">
        <f t="shared" si="10"/>
        <v>0</v>
      </c>
      <c r="C537" s="6">
        <f t="shared" si="11"/>
        <v>4.7758462368544228</v>
      </c>
      <c r="D537" s="189" t="s">
        <v>26</v>
      </c>
      <c r="E537" s="5">
        <v>0</v>
      </c>
      <c r="F537" s="248">
        <v>0</v>
      </c>
      <c r="K537" s="1"/>
      <c r="L537" s="5"/>
      <c r="M537" s="6"/>
      <c r="N537" s="249"/>
      <c r="O537" s="16"/>
      <c r="Q537" s="245"/>
      <c r="R537" s="161"/>
      <c r="S537" s="246"/>
    </row>
    <row r="538" spans="1:19" x14ac:dyDescent="0.35">
      <c r="A538" s="1">
        <v>60692</v>
      </c>
      <c r="B538" s="5">
        <f t="shared" si="10"/>
        <v>0</v>
      </c>
      <c r="C538" s="6">
        <f t="shared" si="11"/>
        <v>4.7679585385087879</v>
      </c>
      <c r="D538" s="189" t="s">
        <v>26</v>
      </c>
      <c r="E538" s="5">
        <v>0</v>
      </c>
      <c r="F538" s="248">
        <v>0</v>
      </c>
      <c r="K538" s="1"/>
      <c r="L538" s="5"/>
      <c r="M538" s="6"/>
      <c r="N538" s="249"/>
      <c r="O538" s="16"/>
      <c r="Q538" s="245"/>
      <c r="R538" s="161"/>
      <c r="S538" s="246"/>
    </row>
    <row r="539" spans="1:19" x14ac:dyDescent="0.35">
      <c r="A539" s="1">
        <v>60723</v>
      </c>
      <c r="B539" s="5">
        <f t="shared" si="10"/>
        <v>0</v>
      </c>
      <c r="C539" s="6">
        <f t="shared" si="11"/>
        <v>4.7600838673382562</v>
      </c>
      <c r="D539" s="189" t="s">
        <v>26</v>
      </c>
      <c r="E539" s="5">
        <v>0</v>
      </c>
      <c r="F539" s="248">
        <v>0</v>
      </c>
      <c r="K539" s="1"/>
      <c r="L539" s="5"/>
      <c r="M539" s="6"/>
      <c r="N539" s="249"/>
      <c r="O539" s="16"/>
      <c r="Q539" s="245"/>
      <c r="R539" s="161"/>
      <c r="S539" s="246"/>
    </row>
    <row r="540" spans="1:19" x14ac:dyDescent="0.35">
      <c r="A540" s="1">
        <v>60753</v>
      </c>
      <c r="B540" s="5">
        <f t="shared" si="10"/>
        <v>0</v>
      </c>
      <c r="C540" s="6">
        <f t="shared" si="11"/>
        <v>4.7522222018273883</v>
      </c>
      <c r="D540" s="189" t="s">
        <v>26</v>
      </c>
      <c r="E540" s="5">
        <v>0</v>
      </c>
      <c r="F540" s="248">
        <v>0</v>
      </c>
      <c r="K540" s="1"/>
      <c r="L540" s="5"/>
      <c r="M540" s="6"/>
      <c r="N540" s="249"/>
      <c r="O540" s="16"/>
      <c r="Q540" s="245"/>
      <c r="R540" s="161"/>
      <c r="S540" s="246"/>
    </row>
    <row r="541" spans="1:19" x14ac:dyDescent="0.35">
      <c r="A541" s="1">
        <v>60784</v>
      </c>
      <c r="B541" s="5">
        <f t="shared" si="10"/>
        <v>0</v>
      </c>
      <c r="C541" s="6">
        <f t="shared" si="11"/>
        <v>4.7443735204962802</v>
      </c>
      <c r="D541" s="189" t="s">
        <v>26</v>
      </c>
      <c r="E541" s="5">
        <v>0</v>
      </c>
      <c r="F541" s="248">
        <v>0</v>
      </c>
      <c r="K541" s="1"/>
      <c r="L541" s="5"/>
      <c r="M541" s="6"/>
      <c r="N541" s="249"/>
      <c r="O541" s="16"/>
      <c r="Q541" s="245"/>
      <c r="R541" s="161"/>
      <c r="S541" s="246"/>
    </row>
    <row r="542" spans="1:19" x14ac:dyDescent="0.35">
      <c r="A542" s="1">
        <v>60814</v>
      </c>
      <c r="B542" s="5">
        <f t="shared" si="10"/>
        <v>0</v>
      </c>
      <c r="C542" s="6">
        <f t="shared" si="11"/>
        <v>4.7365378019005036</v>
      </c>
      <c r="D542" s="189" t="s">
        <v>26</v>
      </c>
      <c r="E542" s="5">
        <v>0</v>
      </c>
      <c r="F542" s="248">
        <v>0</v>
      </c>
      <c r="K542" s="1"/>
      <c r="L542" s="5"/>
      <c r="M542" s="6"/>
      <c r="N542" s="249"/>
      <c r="O542" s="16"/>
      <c r="Q542" s="245"/>
      <c r="R542" s="161"/>
      <c r="S542" s="246"/>
    </row>
    <row r="543" spans="1:19" x14ac:dyDescent="0.35">
      <c r="A543" s="1">
        <v>60845</v>
      </c>
      <c r="B543" s="5">
        <f t="shared" si="10"/>
        <v>0</v>
      </c>
      <c r="C543" s="6">
        <f t="shared" si="11"/>
        <v>4.7287150246310468</v>
      </c>
      <c r="D543" s="189" t="s">
        <v>26</v>
      </c>
      <c r="E543" s="5">
        <v>0</v>
      </c>
      <c r="F543" s="248">
        <v>0</v>
      </c>
      <c r="K543" s="1"/>
      <c r="L543" s="5"/>
      <c r="M543" s="6"/>
      <c r="N543" s="249"/>
      <c r="O543" s="16"/>
      <c r="Q543" s="245"/>
      <c r="R543" s="161"/>
      <c r="S543" s="246"/>
    </row>
    <row r="544" spans="1:19" x14ac:dyDescent="0.35">
      <c r="A544" s="1">
        <v>60876</v>
      </c>
      <c r="B544" s="5">
        <f t="shared" si="10"/>
        <v>0</v>
      </c>
      <c r="C544" s="6">
        <f t="shared" si="11"/>
        <v>4.7209051673142568</v>
      </c>
      <c r="D544" s="189" t="s">
        <v>26</v>
      </c>
      <c r="E544" s="5">
        <v>0</v>
      </c>
      <c r="F544" s="248">
        <v>0</v>
      </c>
      <c r="K544" s="1"/>
      <c r="L544" s="5"/>
      <c r="M544" s="6"/>
      <c r="N544" s="249"/>
      <c r="O544" s="16"/>
      <c r="Q544" s="245"/>
      <c r="R544" s="161"/>
      <c r="S544" s="246"/>
    </row>
    <row r="545" spans="1:19" x14ac:dyDescent="0.35">
      <c r="A545" s="1">
        <v>60906</v>
      </c>
      <c r="B545" s="5">
        <f t="shared" si="10"/>
        <v>0</v>
      </c>
      <c r="C545" s="6">
        <f t="shared" si="11"/>
        <v>4.7131082086117821</v>
      </c>
      <c r="D545" s="189" t="s">
        <v>26</v>
      </c>
      <c r="E545" s="5">
        <v>0</v>
      </c>
      <c r="F545" s="248">
        <v>0</v>
      </c>
      <c r="K545" s="1"/>
      <c r="L545" s="5"/>
      <c r="M545" s="6"/>
      <c r="N545" s="249"/>
      <c r="O545" s="16"/>
      <c r="Q545" s="245"/>
      <c r="R545" s="161"/>
      <c r="S545" s="246"/>
    </row>
    <row r="546" spans="1:19" x14ac:dyDescent="0.35">
      <c r="A546" s="1">
        <v>60937</v>
      </c>
      <c r="B546" s="5">
        <f t="shared" si="10"/>
        <v>0</v>
      </c>
      <c r="C546" s="6">
        <f t="shared" si="11"/>
        <v>4.7053241272205124</v>
      </c>
      <c r="D546" s="189" t="s">
        <v>26</v>
      </c>
      <c r="E546" s="5">
        <v>0</v>
      </c>
      <c r="F546" s="248">
        <v>0</v>
      </c>
      <c r="K546" s="1"/>
      <c r="L546" s="5"/>
      <c r="M546" s="6"/>
      <c r="N546" s="249"/>
      <c r="O546" s="16"/>
      <c r="Q546" s="245"/>
      <c r="R546" s="161"/>
      <c r="S546" s="246"/>
    </row>
    <row r="547" spans="1:19" x14ac:dyDescent="0.35">
      <c r="A547" s="1">
        <v>60967</v>
      </c>
      <c r="B547" s="5">
        <f t="shared" si="10"/>
        <v>0</v>
      </c>
      <c r="C547" s="6">
        <f t="shared" si="11"/>
        <v>4.6975529018725206</v>
      </c>
      <c r="D547" s="189" t="s">
        <v>26</v>
      </c>
      <c r="E547" s="5">
        <v>0</v>
      </c>
      <c r="F547" s="248">
        <v>0</v>
      </c>
      <c r="K547" s="1"/>
      <c r="L547" s="5"/>
      <c r="M547" s="6"/>
      <c r="N547" s="249"/>
      <c r="O547" s="16"/>
      <c r="Q547" s="245"/>
      <c r="R547" s="161"/>
      <c r="S547" s="246"/>
    </row>
    <row r="548" spans="1:19" x14ac:dyDescent="0.35">
      <c r="A548" s="1">
        <v>60998</v>
      </c>
      <c r="B548" s="5">
        <f t="shared" si="10"/>
        <v>0</v>
      </c>
      <c r="C548" s="6">
        <f t="shared" si="11"/>
        <v>4.6897945113350072</v>
      </c>
      <c r="D548" s="189" t="s">
        <v>26</v>
      </c>
      <c r="E548" s="5">
        <v>0</v>
      </c>
      <c r="F548" s="248">
        <v>0</v>
      </c>
      <c r="K548" s="1"/>
      <c r="L548" s="5"/>
      <c r="M548" s="6"/>
      <c r="N548" s="249"/>
      <c r="O548" s="16"/>
      <c r="Q548" s="245"/>
      <c r="R548" s="161"/>
      <c r="S548" s="246"/>
    </row>
    <row r="549" spans="1:19" x14ac:dyDescent="0.35">
      <c r="A549" s="1">
        <v>61029</v>
      </c>
      <c r="B549" s="5">
        <f t="shared" si="10"/>
        <v>0</v>
      </c>
      <c r="C549" s="6">
        <f t="shared" si="11"/>
        <v>4.6820489344102381</v>
      </c>
      <c r="D549" s="189" t="s">
        <v>26</v>
      </c>
      <c r="E549" s="5">
        <v>0</v>
      </c>
      <c r="F549" s="248">
        <v>0</v>
      </c>
      <c r="K549" s="1"/>
      <c r="L549" s="5"/>
      <c r="M549" s="6"/>
      <c r="N549" s="249"/>
      <c r="O549" s="16"/>
      <c r="Q549" s="245"/>
      <c r="R549" s="161"/>
      <c r="S549" s="246"/>
    </row>
    <row r="550" spans="1:19" x14ac:dyDescent="0.35">
      <c r="A550" s="1">
        <v>61057</v>
      </c>
      <c r="B550" s="5">
        <f t="shared" si="10"/>
        <v>0</v>
      </c>
      <c r="C550" s="6">
        <f t="shared" si="11"/>
        <v>4.6743161499354908</v>
      </c>
      <c r="D550" s="189" t="s">
        <v>26</v>
      </c>
      <c r="E550" s="5">
        <v>0</v>
      </c>
      <c r="F550" s="248">
        <v>0</v>
      </c>
      <c r="K550" s="1"/>
      <c r="L550" s="5"/>
      <c r="M550" s="6"/>
      <c r="N550" s="249"/>
      <c r="O550" s="16"/>
      <c r="Q550" s="245"/>
      <c r="R550" s="161"/>
      <c r="S550" s="246"/>
    </row>
    <row r="551" spans="1:19" x14ac:dyDescent="0.35">
      <c r="A551" s="1">
        <v>61088</v>
      </c>
      <c r="B551" s="5">
        <f t="shared" si="10"/>
        <v>0</v>
      </c>
      <c r="C551" s="6">
        <f t="shared" si="11"/>
        <v>4.666596136782994</v>
      </c>
      <c r="D551" s="189" t="s">
        <v>26</v>
      </c>
      <c r="E551" s="5">
        <v>0</v>
      </c>
      <c r="F551" s="248">
        <v>0</v>
      </c>
      <c r="K551" s="1"/>
      <c r="L551" s="5"/>
      <c r="M551" s="6"/>
      <c r="N551" s="249"/>
      <c r="O551" s="16"/>
      <c r="Q551" s="245"/>
      <c r="R551" s="161"/>
      <c r="S551" s="246"/>
    </row>
    <row r="552" spans="1:19" x14ac:dyDescent="0.35">
      <c r="A552" s="1">
        <v>61118</v>
      </c>
      <c r="B552" s="5">
        <f t="shared" si="10"/>
        <v>0</v>
      </c>
      <c r="C552" s="6">
        <f t="shared" si="11"/>
        <v>4.6588888738598699</v>
      </c>
      <c r="D552" s="189" t="s">
        <v>26</v>
      </c>
      <c r="E552" s="5">
        <v>0</v>
      </c>
      <c r="F552" s="248">
        <v>0</v>
      </c>
      <c r="K552" s="1"/>
      <c r="L552" s="5"/>
      <c r="M552" s="6"/>
      <c r="N552" s="249"/>
      <c r="O552" s="16"/>
      <c r="Q552" s="245"/>
      <c r="R552" s="161"/>
      <c r="S552" s="246"/>
    </row>
    <row r="553" spans="1:19" x14ac:dyDescent="0.35">
      <c r="A553" s="1">
        <v>61149</v>
      </c>
      <c r="B553" s="5">
        <f t="shared" si="10"/>
        <v>0</v>
      </c>
      <c r="C553" s="6">
        <f t="shared" si="11"/>
        <v>4.6511943401080789</v>
      </c>
      <c r="D553" s="189" t="s">
        <v>26</v>
      </c>
      <c r="E553" s="5">
        <v>0</v>
      </c>
      <c r="F553" s="248">
        <v>0</v>
      </c>
      <c r="K553" s="1"/>
      <c r="L553" s="5"/>
      <c r="M553" s="6"/>
      <c r="N553" s="249"/>
      <c r="O553" s="16"/>
      <c r="Q553" s="245"/>
      <c r="R553" s="161"/>
      <c r="S553" s="246"/>
    </row>
    <row r="554" spans="1:19" x14ac:dyDescent="0.35">
      <c r="A554" s="1">
        <v>61179</v>
      </c>
      <c r="B554" s="5">
        <f t="shared" si="10"/>
        <v>0</v>
      </c>
      <c r="C554" s="6">
        <f t="shared" si="11"/>
        <v>4.6435125145043594</v>
      </c>
      <c r="D554" s="189" t="s">
        <v>26</v>
      </c>
      <c r="E554" s="5">
        <v>0</v>
      </c>
      <c r="F554" s="248">
        <v>0</v>
      </c>
      <c r="K554" s="1"/>
      <c r="L554" s="5"/>
      <c r="M554" s="6"/>
      <c r="N554" s="249"/>
      <c r="O554" s="16"/>
      <c r="Q554" s="245"/>
      <c r="R554" s="161"/>
      <c r="S554" s="246"/>
    </row>
    <row r="555" spans="1:19" x14ac:dyDescent="0.35">
      <c r="A555" s="1">
        <v>61210</v>
      </c>
      <c r="B555" s="5">
        <f t="shared" si="10"/>
        <v>0</v>
      </c>
      <c r="C555" s="6">
        <f t="shared" si="11"/>
        <v>4.6358433760601718</v>
      </c>
      <c r="D555" s="189" t="s">
        <v>26</v>
      </c>
      <c r="E555" s="5">
        <v>0</v>
      </c>
      <c r="F555" s="248">
        <v>0</v>
      </c>
      <c r="K555" s="1"/>
      <c r="L555" s="5"/>
      <c r="M555" s="6"/>
      <c r="N555" s="249"/>
      <c r="O555" s="16"/>
      <c r="Q555" s="245"/>
      <c r="R555" s="161"/>
      <c r="S555" s="246"/>
    </row>
    <row r="556" spans="1:19" x14ac:dyDescent="0.35">
      <c r="A556" s="1">
        <v>61241</v>
      </c>
      <c r="B556" s="5">
        <f t="shared" si="10"/>
        <v>0</v>
      </c>
      <c r="C556" s="6">
        <f t="shared" si="11"/>
        <v>4.6281869038216401</v>
      </c>
      <c r="D556" s="189" t="s">
        <v>26</v>
      </c>
      <c r="E556" s="5">
        <v>0</v>
      </c>
      <c r="F556" s="248">
        <v>0</v>
      </c>
      <c r="K556" s="1"/>
      <c r="L556" s="5"/>
      <c r="M556" s="6"/>
      <c r="N556" s="249"/>
      <c r="O556" s="16"/>
      <c r="Q556" s="245"/>
      <c r="R556" s="161"/>
      <c r="S556" s="246"/>
    </row>
    <row r="557" spans="1:19" x14ac:dyDescent="0.35">
      <c r="A557" s="1">
        <v>61271</v>
      </c>
      <c r="B557" s="5">
        <f t="shared" si="10"/>
        <v>0</v>
      </c>
      <c r="C557" s="6">
        <f t="shared" si="11"/>
        <v>4.6205430768694962</v>
      </c>
      <c r="D557" s="189" t="s">
        <v>26</v>
      </c>
      <c r="E557" s="5">
        <v>0</v>
      </c>
      <c r="F557" s="248">
        <v>0</v>
      </c>
      <c r="K557" s="1"/>
      <c r="L557" s="5"/>
      <c r="M557" s="6"/>
      <c r="N557" s="249"/>
      <c r="O557" s="16"/>
      <c r="Q557" s="245"/>
      <c r="R557" s="161"/>
      <c r="S557" s="246"/>
    </row>
    <row r="558" spans="1:19" x14ac:dyDescent="0.35">
      <c r="A558" s="1">
        <v>61302</v>
      </c>
      <c r="B558" s="5">
        <f t="shared" si="10"/>
        <v>0</v>
      </c>
      <c r="C558" s="6">
        <f t="shared" si="11"/>
        <v>4.6129118743190212</v>
      </c>
      <c r="D558" s="189" t="s">
        <v>26</v>
      </c>
      <c r="E558" s="5">
        <v>0</v>
      </c>
      <c r="F558" s="248">
        <v>0</v>
      </c>
      <c r="K558" s="1"/>
      <c r="L558" s="5"/>
      <c r="M558" s="6"/>
      <c r="N558" s="249"/>
      <c r="O558" s="16"/>
      <c r="Q558" s="245"/>
      <c r="R558" s="161"/>
      <c r="S558" s="246"/>
    </row>
    <row r="559" spans="1:19" x14ac:dyDescent="0.35">
      <c r="A559" s="1">
        <v>61332</v>
      </c>
      <c r="B559" s="5">
        <f t="shared" si="10"/>
        <v>0</v>
      </c>
      <c r="C559" s="6">
        <f t="shared" si="11"/>
        <v>4.6052932753199904</v>
      </c>
      <c r="D559" s="189" t="s">
        <v>26</v>
      </c>
      <c r="E559" s="5">
        <v>0</v>
      </c>
      <c r="F559" s="248">
        <v>0</v>
      </c>
      <c r="K559" s="1"/>
      <c r="L559" s="5"/>
      <c r="M559" s="6"/>
      <c r="N559" s="249"/>
      <c r="O559" s="16"/>
      <c r="Q559" s="245"/>
      <c r="R559" s="161"/>
      <c r="S559" s="246"/>
    </row>
    <row r="560" spans="1:19" x14ac:dyDescent="0.35">
      <c r="A560" s="1">
        <v>61363</v>
      </c>
      <c r="B560" s="5">
        <f t="shared" si="10"/>
        <v>0</v>
      </c>
      <c r="C560" s="6">
        <f t="shared" si="11"/>
        <v>4.5976872590566131</v>
      </c>
      <c r="D560" s="189" t="s">
        <v>26</v>
      </c>
      <c r="E560" s="5">
        <v>0</v>
      </c>
      <c r="F560" s="248">
        <v>0</v>
      </c>
      <c r="K560" s="1"/>
      <c r="L560" s="5"/>
      <c r="M560" s="6"/>
      <c r="N560" s="249"/>
      <c r="O560" s="16"/>
      <c r="Q560" s="245"/>
      <c r="R560" s="161"/>
      <c r="S560" s="246"/>
    </row>
    <row r="561" spans="1:19" x14ac:dyDescent="0.35">
      <c r="A561" s="1">
        <v>61394</v>
      </c>
      <c r="B561" s="5">
        <f t="shared" si="10"/>
        <v>0</v>
      </c>
      <c r="C561" s="6">
        <f t="shared" si="11"/>
        <v>4.590093804747478</v>
      </c>
      <c r="D561" s="189" t="s">
        <v>26</v>
      </c>
      <c r="E561" s="5">
        <v>0</v>
      </c>
      <c r="F561" s="248">
        <v>0</v>
      </c>
      <c r="K561" s="1"/>
      <c r="L561" s="5"/>
      <c r="M561" s="6"/>
      <c r="N561" s="249"/>
      <c r="O561" s="16"/>
      <c r="Q561" s="245"/>
      <c r="R561" s="161"/>
      <c r="S561" s="246"/>
    </row>
    <row r="562" spans="1:19" x14ac:dyDescent="0.35">
      <c r="A562" s="1">
        <v>61423</v>
      </c>
      <c r="B562" s="5">
        <f t="shared" si="10"/>
        <v>0</v>
      </c>
      <c r="C562" s="6">
        <f t="shared" si="11"/>
        <v>4.5825128916454974</v>
      </c>
      <c r="D562" s="189" t="s">
        <v>26</v>
      </c>
      <c r="E562" s="5">
        <v>0</v>
      </c>
      <c r="F562" s="248">
        <v>0</v>
      </c>
      <c r="K562" s="1"/>
      <c r="L562" s="5"/>
      <c r="M562" s="6"/>
      <c r="N562" s="249"/>
      <c r="O562" s="16"/>
      <c r="Q562" s="245"/>
      <c r="R562" s="161"/>
      <c r="S562" s="246"/>
    </row>
    <row r="563" spans="1:19" x14ac:dyDescent="0.35">
      <c r="A563" s="1">
        <v>61454</v>
      </c>
      <c r="B563" s="5">
        <f t="shared" si="10"/>
        <v>0</v>
      </c>
      <c r="C563" s="6">
        <f t="shared" si="11"/>
        <v>4.5749444990378469</v>
      </c>
      <c r="D563" s="189" t="s">
        <v>26</v>
      </c>
      <c r="E563" s="5">
        <v>0</v>
      </c>
      <c r="F563" s="248">
        <v>0</v>
      </c>
      <c r="K563" s="1"/>
      <c r="L563" s="5"/>
      <c r="M563" s="6"/>
      <c r="N563" s="249"/>
      <c r="O563" s="16"/>
      <c r="Q563" s="245"/>
      <c r="R563" s="161"/>
      <c r="S563" s="246"/>
    </row>
    <row r="564" spans="1:19" x14ac:dyDescent="0.35">
      <c r="A564" s="1">
        <v>61484</v>
      </c>
      <c r="B564" s="5">
        <f t="shared" si="10"/>
        <v>0</v>
      </c>
      <c r="C564" s="6">
        <f t="shared" si="11"/>
        <v>4.5673886062459133</v>
      </c>
      <c r="D564" s="189" t="s">
        <v>26</v>
      </c>
      <c r="E564" s="5">
        <v>0</v>
      </c>
      <c r="F564" s="248">
        <v>0</v>
      </c>
      <c r="K564" s="1"/>
      <c r="L564" s="5"/>
      <c r="M564" s="6"/>
      <c r="N564" s="249"/>
      <c r="O564" s="16"/>
      <c r="Q564" s="245"/>
      <c r="R564" s="161"/>
      <c r="S564" s="246"/>
    </row>
    <row r="565" spans="1:19" x14ac:dyDescent="0.35">
      <c r="A565" s="1">
        <v>61515</v>
      </c>
      <c r="B565" s="5">
        <f t="shared" si="10"/>
        <v>0</v>
      </c>
      <c r="C565" s="6">
        <f t="shared" si="11"/>
        <v>4.5598451926252341</v>
      </c>
      <c r="D565" s="189" t="s">
        <v>26</v>
      </c>
      <c r="E565" s="5">
        <v>0</v>
      </c>
      <c r="F565" s="248">
        <v>0</v>
      </c>
      <c r="K565" s="1"/>
      <c r="L565" s="5"/>
      <c r="M565" s="6"/>
      <c r="N565" s="249"/>
      <c r="O565" s="16"/>
      <c r="Q565" s="245"/>
      <c r="R565" s="161"/>
      <c r="S565" s="246"/>
    </row>
    <row r="566" spans="1:19" x14ac:dyDescent="0.35">
      <c r="A566" s="1">
        <v>61545</v>
      </c>
      <c r="B566" s="5">
        <f t="shared" si="10"/>
        <v>0</v>
      </c>
      <c r="C566" s="6">
        <f t="shared" si="11"/>
        <v>4.5523142375654437</v>
      </c>
      <c r="D566" s="189" t="s">
        <v>26</v>
      </c>
      <c r="E566" s="5">
        <v>0</v>
      </c>
      <c r="F566" s="248">
        <v>0</v>
      </c>
      <c r="K566" s="1"/>
      <c r="L566" s="5"/>
      <c r="M566" s="6"/>
      <c r="N566" s="249"/>
      <c r="O566" s="16"/>
      <c r="Q566" s="245"/>
      <c r="R566" s="161"/>
      <c r="S566" s="246"/>
    </row>
    <row r="567" spans="1:19" x14ac:dyDescent="0.35">
      <c r="A567" s="1">
        <v>61576</v>
      </c>
      <c r="B567" s="5">
        <f t="shared" si="10"/>
        <v>0</v>
      </c>
      <c r="C567" s="6">
        <f t="shared" si="11"/>
        <v>4.5447957204902156</v>
      </c>
      <c r="D567" s="189" t="s">
        <v>26</v>
      </c>
      <c r="E567" s="5">
        <v>0</v>
      </c>
      <c r="F567" s="248">
        <v>0</v>
      </c>
      <c r="K567" s="1"/>
      <c r="L567" s="5"/>
      <c r="M567" s="6"/>
      <c r="N567" s="249"/>
      <c r="O567" s="16"/>
      <c r="Q567" s="245"/>
      <c r="R567" s="161"/>
      <c r="S567" s="246"/>
    </row>
    <row r="568" spans="1:19" x14ac:dyDescent="0.35">
      <c r="A568" s="1">
        <v>61607</v>
      </c>
      <c r="B568" s="5">
        <f t="shared" si="10"/>
        <v>0</v>
      </c>
      <c r="C568" s="6">
        <f t="shared" si="11"/>
        <v>4.5372896208572069</v>
      </c>
      <c r="D568" s="189" t="s">
        <v>26</v>
      </c>
      <c r="E568" s="5">
        <v>0</v>
      </c>
      <c r="F568" s="248">
        <v>0</v>
      </c>
      <c r="K568" s="1"/>
      <c r="L568" s="5"/>
      <c r="M568" s="6"/>
      <c r="N568" s="249"/>
      <c r="O568" s="16"/>
      <c r="Q568" s="245"/>
      <c r="R568" s="161"/>
      <c r="S568" s="246"/>
    </row>
    <row r="569" spans="1:19" x14ac:dyDescent="0.35">
      <c r="A569" s="1">
        <v>61637</v>
      </c>
      <c r="B569" s="5">
        <f t="shared" si="10"/>
        <v>0</v>
      </c>
      <c r="C569" s="6">
        <f t="shared" si="11"/>
        <v>4.5297959181580021</v>
      </c>
      <c r="D569" s="189" t="s">
        <v>26</v>
      </c>
      <c r="E569" s="5">
        <v>0</v>
      </c>
      <c r="F569" s="248">
        <v>0</v>
      </c>
      <c r="K569" s="1"/>
      <c r="L569" s="5"/>
      <c r="M569" s="6"/>
      <c r="N569" s="249"/>
      <c r="O569" s="16"/>
      <c r="Q569" s="245"/>
      <c r="R569" s="161"/>
      <c r="S569" s="246"/>
    </row>
    <row r="570" spans="1:19" x14ac:dyDescent="0.35">
      <c r="A570" s="1">
        <v>61668</v>
      </c>
      <c r="B570" s="5">
        <f t="shared" si="10"/>
        <v>0</v>
      </c>
      <c r="C570" s="6">
        <f t="shared" si="11"/>
        <v>4.5223145919180574</v>
      </c>
      <c r="D570" s="189" t="s">
        <v>26</v>
      </c>
      <c r="E570" s="5">
        <v>0</v>
      </c>
      <c r="F570" s="248">
        <v>0</v>
      </c>
      <c r="K570" s="1"/>
      <c r="L570" s="5"/>
      <c r="M570" s="6"/>
      <c r="N570" s="249"/>
      <c r="O570" s="16"/>
      <c r="Q570" s="245"/>
      <c r="R570" s="161"/>
      <c r="S570" s="246"/>
    </row>
    <row r="571" spans="1:19" x14ac:dyDescent="0.35">
      <c r="A571" s="1">
        <v>61698</v>
      </c>
      <c r="B571" s="5">
        <f t="shared" si="10"/>
        <v>0</v>
      </c>
      <c r="C571" s="6">
        <f t="shared" si="11"/>
        <v>4.5148456216966446</v>
      </c>
      <c r="D571" s="189" t="s">
        <v>26</v>
      </c>
      <c r="E571" s="5">
        <v>0</v>
      </c>
      <c r="F571" s="248">
        <v>0</v>
      </c>
      <c r="K571" s="1"/>
      <c r="L571" s="5"/>
      <c r="M571" s="6"/>
      <c r="N571" s="249"/>
      <c r="O571" s="16"/>
      <c r="Q571" s="245"/>
      <c r="R571" s="161"/>
      <c r="S571" s="246"/>
    </row>
    <row r="572" spans="1:19" x14ac:dyDescent="0.35">
      <c r="A572" s="1">
        <v>61729</v>
      </c>
      <c r="B572" s="5">
        <f t="shared" si="10"/>
        <v>0</v>
      </c>
      <c r="C572" s="6">
        <f t="shared" si="11"/>
        <v>4.5073889870867943</v>
      </c>
      <c r="D572" s="189" t="s">
        <v>26</v>
      </c>
      <c r="E572" s="5">
        <v>0</v>
      </c>
      <c r="F572" s="248">
        <v>0</v>
      </c>
      <c r="K572" s="1"/>
      <c r="L572" s="5"/>
      <c r="M572" s="6"/>
      <c r="N572" s="249"/>
      <c r="O572" s="16"/>
      <c r="Q572" s="245"/>
      <c r="R572" s="161"/>
      <c r="S572" s="246"/>
    </row>
    <row r="573" spans="1:19" x14ac:dyDescent="0.35">
      <c r="A573" s="1">
        <v>61760</v>
      </c>
      <c r="B573" s="5">
        <f t="shared" si="10"/>
        <v>0</v>
      </c>
      <c r="C573" s="6">
        <f t="shared" si="11"/>
        <v>4.4999446677152406</v>
      </c>
      <c r="D573" s="189" t="s">
        <v>26</v>
      </c>
      <c r="E573" s="5">
        <v>0</v>
      </c>
      <c r="F573" s="248">
        <v>0</v>
      </c>
      <c r="K573" s="1"/>
      <c r="L573" s="5"/>
      <c r="M573" s="6"/>
      <c r="N573" s="249"/>
      <c r="O573" s="16"/>
      <c r="Q573" s="245"/>
      <c r="R573" s="161"/>
      <c r="S573" s="246"/>
    </row>
    <row r="574" spans="1:19" x14ac:dyDescent="0.35">
      <c r="A574" s="1">
        <v>61788</v>
      </c>
      <c r="B574" s="5">
        <f t="shared" si="10"/>
        <v>0</v>
      </c>
      <c r="C574" s="6">
        <f t="shared" si="11"/>
        <v>4.4925126432423665</v>
      </c>
      <c r="D574" s="189" t="s">
        <v>26</v>
      </c>
      <c r="E574" s="5">
        <v>0</v>
      </c>
      <c r="F574" s="248">
        <v>0</v>
      </c>
      <c r="K574" s="1"/>
      <c r="L574" s="5"/>
      <c r="M574" s="6"/>
      <c r="N574" s="249"/>
      <c r="O574" s="16"/>
      <c r="Q574" s="245"/>
      <c r="R574" s="161"/>
      <c r="S574" s="246"/>
    </row>
    <row r="575" spans="1:19" x14ac:dyDescent="0.35">
      <c r="A575" s="1">
        <v>61819</v>
      </c>
      <c r="B575" s="5">
        <f t="shared" si="10"/>
        <v>0</v>
      </c>
      <c r="C575" s="6">
        <f t="shared" si="11"/>
        <v>4.4850928933621477</v>
      </c>
      <c r="D575" s="189" t="s">
        <v>26</v>
      </c>
      <c r="E575" s="5">
        <v>0</v>
      </c>
      <c r="F575" s="248">
        <v>0</v>
      </c>
      <c r="K575" s="1"/>
      <c r="L575" s="5"/>
      <c r="M575" s="6"/>
      <c r="N575" s="249"/>
      <c r="O575" s="16"/>
      <c r="Q575" s="245"/>
      <c r="R575" s="161"/>
      <c r="S575" s="246"/>
    </row>
    <row r="576" spans="1:19" x14ac:dyDescent="0.35">
      <c r="A576" s="1">
        <v>61849</v>
      </c>
      <c r="B576" s="5">
        <f t="shared" si="10"/>
        <v>0</v>
      </c>
      <c r="C576" s="6">
        <f t="shared" si="11"/>
        <v>4.4776853978020954</v>
      </c>
      <c r="D576" s="189" t="s">
        <v>26</v>
      </c>
      <c r="E576" s="5">
        <v>0</v>
      </c>
      <c r="F576" s="248">
        <v>0</v>
      </c>
      <c r="K576" s="1"/>
      <c r="L576" s="5"/>
      <c r="M576" s="6"/>
      <c r="N576" s="249"/>
      <c r="O576" s="16"/>
      <c r="Q576" s="245"/>
      <c r="R576" s="161"/>
      <c r="S576" s="246"/>
    </row>
    <row r="577" spans="1:19" x14ac:dyDescent="0.35">
      <c r="A577" s="1">
        <v>61880</v>
      </c>
      <c r="B577" s="5">
        <f t="shared" si="10"/>
        <v>0</v>
      </c>
      <c r="C577" s="6">
        <f t="shared" si="11"/>
        <v>4.4702901363232046</v>
      </c>
      <c r="D577" s="189" t="s">
        <v>26</v>
      </c>
      <c r="E577" s="5">
        <v>0</v>
      </c>
      <c r="F577" s="248">
        <v>0</v>
      </c>
      <c r="K577" s="1"/>
      <c r="L577" s="5"/>
      <c r="M577" s="6"/>
      <c r="N577" s="249"/>
      <c r="O577" s="16"/>
      <c r="Q577" s="245"/>
      <c r="R577" s="161"/>
      <c r="S577" s="246"/>
    </row>
    <row r="578" spans="1:19" x14ac:dyDescent="0.35">
      <c r="A578" s="1">
        <v>61910</v>
      </c>
      <c r="B578" s="5">
        <f t="shared" si="10"/>
        <v>0</v>
      </c>
      <c r="C578" s="6">
        <f t="shared" si="11"/>
        <v>4.4629070887198949</v>
      </c>
      <c r="D578" s="189" t="s">
        <v>26</v>
      </c>
      <c r="E578" s="5">
        <v>0</v>
      </c>
      <c r="F578" s="248">
        <v>0</v>
      </c>
      <c r="K578" s="1"/>
      <c r="L578" s="5"/>
      <c r="M578" s="6"/>
      <c r="N578" s="249"/>
      <c r="O578" s="16"/>
      <c r="Q578" s="245"/>
      <c r="R578" s="161"/>
      <c r="S578" s="246"/>
    </row>
    <row r="579" spans="1:19" x14ac:dyDescent="0.35">
      <c r="A579" s="1">
        <v>61941</v>
      </c>
      <c r="B579" s="5">
        <f t="shared" si="10"/>
        <v>0</v>
      </c>
      <c r="C579" s="6">
        <f t="shared" si="11"/>
        <v>4.4555362348199576</v>
      </c>
      <c r="D579" s="189" t="s">
        <v>26</v>
      </c>
      <c r="E579" s="5">
        <v>0</v>
      </c>
      <c r="F579" s="248">
        <v>0</v>
      </c>
      <c r="K579" s="1"/>
      <c r="L579" s="5"/>
      <c r="M579" s="6"/>
      <c r="N579" s="249"/>
      <c r="O579" s="16"/>
      <c r="Q579" s="245"/>
      <c r="R579" s="161"/>
      <c r="S579" s="246"/>
    </row>
    <row r="580" spans="1:19" x14ac:dyDescent="0.35">
      <c r="A580" s="1">
        <v>61972</v>
      </c>
      <c r="B580" s="5">
        <f t="shared" si="10"/>
        <v>0</v>
      </c>
      <c r="C580" s="6">
        <f t="shared" si="11"/>
        <v>4.4481775544845013</v>
      </c>
      <c r="D580" s="189" t="s">
        <v>26</v>
      </c>
      <c r="E580" s="5">
        <v>0</v>
      </c>
      <c r="F580" s="248">
        <v>0</v>
      </c>
      <c r="K580" s="1"/>
      <c r="L580" s="5"/>
      <c r="M580" s="6"/>
      <c r="N580" s="249"/>
      <c r="O580" s="16"/>
      <c r="Q580" s="245"/>
      <c r="R580" s="161"/>
      <c r="S580" s="246"/>
    </row>
    <row r="581" spans="1:19" x14ac:dyDescent="0.35">
      <c r="A581" s="1">
        <v>62002</v>
      </c>
      <c r="B581" s="5">
        <f t="shared" si="10"/>
        <v>0</v>
      </c>
      <c r="C581" s="6">
        <f t="shared" si="11"/>
        <v>4.4408310276078931</v>
      </c>
      <c r="D581" s="189" t="s">
        <v>26</v>
      </c>
      <c r="E581" s="5">
        <v>0</v>
      </c>
      <c r="F581" s="248">
        <v>0</v>
      </c>
      <c r="K581" s="1"/>
      <c r="L581" s="5"/>
      <c r="M581" s="6"/>
      <c r="N581" s="249"/>
      <c r="O581" s="16"/>
      <c r="Q581" s="245"/>
      <c r="R581" s="161"/>
      <c r="S581" s="246"/>
    </row>
    <row r="582" spans="1:19" x14ac:dyDescent="0.35">
      <c r="A582" s="1">
        <v>62033</v>
      </c>
      <c r="B582" s="5">
        <f t="shared" si="10"/>
        <v>0</v>
      </c>
      <c r="C582" s="6">
        <f t="shared" si="11"/>
        <v>4.4334966341177084</v>
      </c>
      <c r="D582" s="189" t="s">
        <v>26</v>
      </c>
      <c r="E582" s="5">
        <v>0</v>
      </c>
      <c r="F582" s="248">
        <v>0</v>
      </c>
      <c r="K582" s="1"/>
      <c r="L582" s="5"/>
      <c r="M582" s="6"/>
      <c r="N582" s="249"/>
      <c r="O582" s="16"/>
      <c r="Q582" s="245"/>
      <c r="R582" s="161"/>
      <c r="S582" s="246"/>
    </row>
    <row r="583" spans="1:19" x14ac:dyDescent="0.35">
      <c r="A583" s="1">
        <v>62063</v>
      </c>
      <c r="B583" s="5">
        <f t="shared" si="10"/>
        <v>0</v>
      </c>
      <c r="C583" s="6">
        <f t="shared" si="11"/>
        <v>4.4261743539746732</v>
      </c>
      <c r="D583" s="189" t="s">
        <v>26</v>
      </c>
      <c r="E583" s="5">
        <v>0</v>
      </c>
      <c r="F583" s="248">
        <v>0</v>
      </c>
      <c r="K583" s="1"/>
      <c r="L583" s="5"/>
      <c r="M583" s="6"/>
      <c r="N583" s="249"/>
      <c r="O583" s="16"/>
      <c r="Q583" s="245"/>
      <c r="R583" s="161"/>
      <c r="S583" s="246"/>
    </row>
    <row r="584" spans="1:19" x14ac:dyDescent="0.35">
      <c r="A584" s="1">
        <v>62094</v>
      </c>
      <c r="B584" s="5">
        <f t="shared" si="10"/>
        <v>0</v>
      </c>
      <c r="C584" s="6">
        <f t="shared" si="11"/>
        <v>4.4188641671726101</v>
      </c>
      <c r="D584" s="189" t="s">
        <v>26</v>
      </c>
      <c r="E584" s="5">
        <v>0</v>
      </c>
      <c r="F584" s="248">
        <v>0</v>
      </c>
      <c r="K584" s="1"/>
      <c r="L584" s="5"/>
      <c r="M584" s="6"/>
      <c r="N584" s="249"/>
      <c r="O584" s="16"/>
      <c r="Q584" s="245"/>
      <c r="R584" s="161"/>
      <c r="S584" s="246"/>
    </row>
    <row r="585" spans="1:19" x14ac:dyDescent="0.35">
      <c r="A585" s="1">
        <v>62125</v>
      </c>
      <c r="B585" s="5">
        <f t="shared" si="10"/>
        <v>0</v>
      </c>
      <c r="C585" s="6">
        <f t="shared" si="11"/>
        <v>4.4115660537383823</v>
      </c>
      <c r="D585" s="189" t="s">
        <v>26</v>
      </c>
      <c r="E585" s="5">
        <v>0</v>
      </c>
      <c r="F585" s="248">
        <v>0</v>
      </c>
      <c r="K585" s="1"/>
      <c r="L585" s="5"/>
      <c r="M585" s="6"/>
      <c r="N585" s="249"/>
      <c r="O585" s="16"/>
      <c r="Q585" s="245"/>
      <c r="R585" s="161"/>
      <c r="S585" s="246"/>
    </row>
    <row r="586" spans="1:19" x14ac:dyDescent="0.35">
      <c r="A586" s="1">
        <v>62153</v>
      </c>
      <c r="B586" s="5">
        <f t="shared" ref="B586:B595" si="12">IF(D586="CAM",E586,F586)</f>
        <v>0</v>
      </c>
      <c r="C586" s="6">
        <f t="shared" si="11"/>
        <v>4.4042799937318424</v>
      </c>
      <c r="D586" s="189" t="s">
        <v>26</v>
      </c>
      <c r="E586" s="5">
        <v>0</v>
      </c>
      <c r="F586" s="248">
        <v>0</v>
      </c>
      <c r="K586" s="1"/>
      <c r="L586" s="5"/>
      <c r="M586" s="6"/>
      <c r="N586" s="249"/>
      <c r="O586" s="16"/>
      <c r="Q586" s="245"/>
      <c r="R586" s="161"/>
      <c r="S586" s="246"/>
    </row>
    <row r="587" spans="1:19" x14ac:dyDescent="0.35">
      <c r="A587" s="1">
        <v>62184</v>
      </c>
      <c r="B587" s="5">
        <f t="shared" si="12"/>
        <v>0</v>
      </c>
      <c r="C587" s="6">
        <f t="shared" si="11"/>
        <v>4.3970059672457733</v>
      </c>
      <c r="D587" s="189" t="s">
        <v>26</v>
      </c>
      <c r="E587" s="5">
        <v>0</v>
      </c>
      <c r="F587" s="248">
        <v>0</v>
      </c>
      <c r="K587" s="1"/>
      <c r="L587" s="5"/>
      <c r="M587" s="6"/>
      <c r="N587" s="249"/>
      <c r="O587" s="16"/>
      <c r="Q587" s="245"/>
      <c r="R587" s="161"/>
      <c r="S587" s="246"/>
    </row>
    <row r="588" spans="1:19" x14ac:dyDescent="0.35">
      <c r="A588" s="1">
        <v>62214</v>
      </c>
      <c r="B588" s="5">
        <f t="shared" si="12"/>
        <v>0</v>
      </c>
      <c r="C588" s="6">
        <f t="shared" si="11"/>
        <v>4.389743954405839</v>
      </c>
      <c r="D588" s="189" t="s">
        <v>26</v>
      </c>
      <c r="E588" s="5">
        <v>0</v>
      </c>
      <c r="F588" s="248">
        <v>0</v>
      </c>
      <c r="K588" s="1"/>
      <c r="L588" s="5"/>
      <c r="M588" s="6"/>
      <c r="N588" s="249"/>
      <c r="O588" s="16"/>
      <c r="Q588" s="245"/>
      <c r="R588" s="161"/>
      <c r="S588" s="246"/>
    </row>
    <row r="589" spans="1:19" x14ac:dyDescent="0.35">
      <c r="A589" s="1">
        <v>62245</v>
      </c>
      <c r="B589" s="5">
        <f t="shared" si="12"/>
        <v>0</v>
      </c>
      <c r="C589" s="6">
        <f t="shared" si="11"/>
        <v>4.3824939353705252</v>
      </c>
      <c r="D589" s="189" t="s">
        <v>26</v>
      </c>
      <c r="E589" s="5">
        <v>0</v>
      </c>
      <c r="F589" s="248">
        <v>0</v>
      </c>
      <c r="K589" s="1"/>
      <c r="L589" s="5"/>
      <c r="M589" s="6"/>
      <c r="N589" s="249"/>
      <c r="O589" s="16"/>
      <c r="Q589" s="245"/>
      <c r="R589" s="161"/>
      <c r="S589" s="246"/>
    </row>
    <row r="590" spans="1:19" x14ac:dyDescent="0.35">
      <c r="A590" s="1">
        <v>62275</v>
      </c>
      <c r="B590" s="5">
        <f t="shared" si="12"/>
        <v>0</v>
      </c>
      <c r="C590" s="6">
        <f t="shared" si="11"/>
        <v>4.3752558903310881</v>
      </c>
      <c r="D590" s="189" t="s">
        <v>26</v>
      </c>
      <c r="E590" s="5">
        <v>0</v>
      </c>
      <c r="F590" s="248">
        <v>0</v>
      </c>
      <c r="K590" s="1"/>
      <c r="L590" s="5"/>
      <c r="M590" s="6"/>
      <c r="N590" s="249"/>
      <c r="O590" s="16"/>
      <c r="Q590" s="245"/>
      <c r="R590" s="161"/>
      <c r="S590" s="246"/>
    </row>
    <row r="591" spans="1:19" x14ac:dyDescent="0.35">
      <c r="A591" s="1">
        <v>62306</v>
      </c>
      <c r="B591" s="5">
        <f t="shared" si="12"/>
        <v>0</v>
      </c>
      <c r="C591" s="6">
        <f t="shared" si="11"/>
        <v>4.3680297995115005</v>
      </c>
      <c r="D591" s="189" t="s">
        <v>26</v>
      </c>
      <c r="E591" s="5">
        <v>0</v>
      </c>
      <c r="F591" s="248">
        <v>0</v>
      </c>
      <c r="K591" s="1"/>
      <c r="L591" s="5"/>
      <c r="M591" s="6"/>
      <c r="N591" s="249"/>
      <c r="O591" s="16"/>
      <c r="Q591" s="245"/>
      <c r="R591" s="161"/>
      <c r="S591" s="246"/>
    </row>
    <row r="592" spans="1:19" x14ac:dyDescent="0.35">
      <c r="A592" s="1">
        <v>62337</v>
      </c>
      <c r="B592" s="5">
        <f t="shared" si="12"/>
        <v>0</v>
      </c>
      <c r="C592" s="6">
        <f t="shared" si="11"/>
        <v>4.3608156431683973</v>
      </c>
      <c r="D592" s="189" t="s">
        <v>26</v>
      </c>
      <c r="E592" s="5">
        <v>0</v>
      </c>
      <c r="F592" s="248">
        <v>0</v>
      </c>
      <c r="K592" s="1"/>
      <c r="L592" s="5"/>
      <c r="M592" s="6"/>
      <c r="N592" s="249"/>
      <c r="O592" s="16"/>
      <c r="Q592" s="245"/>
      <c r="R592" s="161"/>
      <c r="S592" s="246"/>
    </row>
    <row r="593" spans="1:19" x14ac:dyDescent="0.35">
      <c r="A593" s="1">
        <v>62367</v>
      </c>
      <c r="B593" s="5">
        <f t="shared" si="12"/>
        <v>0</v>
      </c>
      <c r="C593" s="6">
        <f t="shared" ref="C593:C595" si="13">C592*(1+(F595-((1+2%)^(1/12)-1)))</f>
        <v>4.3536134015910193</v>
      </c>
      <c r="D593" s="189" t="s">
        <v>26</v>
      </c>
      <c r="E593" s="5">
        <v>0</v>
      </c>
      <c r="F593" s="248">
        <v>0</v>
      </c>
      <c r="K593" s="1"/>
      <c r="L593" s="5"/>
      <c r="M593" s="6"/>
      <c r="N593" s="249"/>
      <c r="O593" s="16"/>
      <c r="Q593" s="245"/>
      <c r="R593" s="161"/>
      <c r="S593" s="246"/>
    </row>
    <row r="594" spans="1:19" x14ac:dyDescent="0.35">
      <c r="A594" s="1">
        <v>62398</v>
      </c>
      <c r="B594" s="5">
        <f t="shared" si="12"/>
        <v>0</v>
      </c>
      <c r="C594" s="6">
        <f t="shared" si="13"/>
        <v>4.3464230551011624</v>
      </c>
      <c r="D594" s="189" t="s">
        <v>26</v>
      </c>
      <c r="E594" s="5">
        <v>0</v>
      </c>
      <c r="F594" s="248">
        <v>0</v>
      </c>
      <c r="K594" s="1"/>
      <c r="L594" s="5"/>
      <c r="M594" s="6"/>
      <c r="N594" s="249"/>
      <c r="O594" s="16"/>
      <c r="Q594" s="245"/>
      <c r="R594" s="161"/>
      <c r="S594" s="246"/>
    </row>
    <row r="595" spans="1:19" x14ac:dyDescent="0.35">
      <c r="A595" s="1">
        <v>62428</v>
      </c>
      <c r="B595" s="5">
        <f t="shared" si="12"/>
        <v>0</v>
      </c>
      <c r="C595" s="6">
        <f t="shared" si="13"/>
        <v>4.3392445840531222</v>
      </c>
      <c r="D595" s="189" t="s">
        <v>26</v>
      </c>
      <c r="E595" s="5">
        <v>0</v>
      </c>
      <c r="F595" s="248">
        <v>0</v>
      </c>
      <c r="K595" s="1"/>
      <c r="L595" s="5"/>
      <c r="M595" s="6"/>
      <c r="N595" s="249"/>
      <c r="O595" s="16"/>
      <c r="Q595" s="245"/>
      <c r="R595" s="161"/>
      <c r="S595" s="246"/>
    </row>
    <row r="596" spans="1:19" x14ac:dyDescent="0.35">
      <c r="A596" s="1"/>
      <c r="B596" s="5"/>
      <c r="C596" s="6"/>
      <c r="D596" s="189"/>
      <c r="E596" s="5"/>
      <c r="K596" s="1"/>
      <c r="L596" s="5"/>
      <c r="M596" s="6"/>
      <c r="N596" s="249"/>
      <c r="O596" s="16"/>
      <c r="Q596" s="245"/>
      <c r="R596" s="161"/>
      <c r="S596" s="246"/>
    </row>
    <row r="597" spans="1:19" x14ac:dyDescent="0.35">
      <c r="A597" s="1"/>
      <c r="B597" s="5"/>
      <c r="C597" s="6"/>
      <c r="D597" s="189"/>
      <c r="E597" s="5"/>
      <c r="K597" s="1"/>
      <c r="L597" s="5"/>
      <c r="M597" s="6"/>
      <c r="N597" s="249"/>
      <c r="O597" s="16"/>
      <c r="Q597" s="245"/>
      <c r="R597" s="161"/>
      <c r="S597" s="246"/>
    </row>
    <row r="598" spans="1:19" x14ac:dyDescent="0.35">
      <c r="A598" s="1"/>
      <c r="B598" s="5"/>
      <c r="C598" s="6"/>
      <c r="D598" s="189"/>
      <c r="E598" s="5"/>
      <c r="K598" s="1"/>
      <c r="L598" s="5"/>
      <c r="M598" s="6"/>
      <c r="N598" s="249"/>
      <c r="O598" s="16"/>
      <c r="Q598" s="245"/>
      <c r="R598" s="161"/>
      <c r="S598" s="246"/>
    </row>
    <row r="599" spans="1:19" x14ac:dyDescent="0.35">
      <c r="A599" s="1"/>
      <c r="B599" s="5"/>
      <c r="C599" s="6"/>
      <c r="D599" s="189"/>
      <c r="E599" s="5"/>
      <c r="K599" s="1"/>
      <c r="L599" s="5"/>
      <c r="M599" s="6"/>
      <c r="N599" s="249"/>
      <c r="O599" s="16"/>
      <c r="Q599" s="245"/>
      <c r="R599" s="161"/>
      <c r="S599" s="246"/>
    </row>
    <row r="600" spans="1:19" x14ac:dyDescent="0.35">
      <c r="A600" s="1"/>
      <c r="B600" s="5"/>
      <c r="C600" s="6"/>
      <c r="D600" s="189"/>
      <c r="E600" s="5"/>
      <c r="K600" s="1"/>
      <c r="L600" s="5"/>
      <c r="M600" s="6"/>
      <c r="N600" s="249"/>
      <c r="O600" s="16"/>
      <c r="Q600" s="245"/>
      <c r="R600" s="161"/>
      <c r="S600" s="246"/>
    </row>
    <row r="601" spans="1:19" x14ac:dyDescent="0.35">
      <c r="A601" s="1"/>
      <c r="B601" s="5"/>
      <c r="C601" s="6"/>
      <c r="D601" s="189"/>
      <c r="E601" s="5"/>
      <c r="K601" s="1"/>
      <c r="L601" s="5"/>
      <c r="M601" s="6"/>
      <c r="N601" s="249"/>
      <c r="O601" s="16"/>
      <c r="Q601" s="245"/>
      <c r="R601" s="161"/>
      <c r="S601" s="246"/>
    </row>
    <row r="602" spans="1:19" x14ac:dyDescent="0.35">
      <c r="A602" s="1"/>
      <c r="B602" s="5"/>
      <c r="C602" s="6"/>
      <c r="D602" s="189"/>
      <c r="E602" s="5"/>
      <c r="K602" s="1"/>
      <c r="L602" s="5"/>
      <c r="M602" s="6"/>
      <c r="N602" s="249"/>
      <c r="O602" s="16"/>
      <c r="Q602" s="245"/>
      <c r="R602" s="161"/>
      <c r="S602" s="246"/>
    </row>
    <row r="603" spans="1:19" x14ac:dyDescent="0.35">
      <c r="A603" s="1"/>
      <c r="B603" s="5"/>
      <c r="C603" s="6"/>
      <c r="D603" s="189"/>
      <c r="E603" s="5"/>
      <c r="K603" s="1"/>
      <c r="L603" s="5"/>
      <c r="M603" s="6"/>
      <c r="N603" s="249"/>
      <c r="O603" s="16"/>
      <c r="Q603" s="245"/>
      <c r="R603" s="161"/>
      <c r="S603" s="246"/>
    </row>
    <row r="604" spans="1:19" x14ac:dyDescent="0.35">
      <c r="A604" s="1"/>
      <c r="B604" s="5"/>
      <c r="C604" s="6"/>
      <c r="D604" s="189"/>
      <c r="E604" s="5"/>
      <c r="K604" s="1"/>
      <c r="L604" s="5"/>
      <c r="M604" s="6"/>
      <c r="N604" s="249"/>
      <c r="O604" s="16"/>
      <c r="Q604" s="245"/>
      <c r="R604" s="161"/>
      <c r="S604" s="246"/>
    </row>
    <row r="605" spans="1:19" x14ac:dyDescent="0.35">
      <c r="A605" s="1"/>
      <c r="B605" s="5"/>
      <c r="C605" s="6"/>
      <c r="D605" s="189"/>
      <c r="E605" s="5"/>
      <c r="K605" s="1"/>
      <c r="L605" s="5"/>
      <c r="M605" s="6"/>
      <c r="N605" s="249"/>
      <c r="O605" s="16"/>
      <c r="Q605" s="245"/>
      <c r="R605" s="161"/>
      <c r="S605" s="246"/>
    </row>
    <row r="606" spans="1:19" x14ac:dyDescent="0.35">
      <c r="A606" s="1"/>
      <c r="B606" s="5"/>
      <c r="C606" s="6"/>
      <c r="D606" s="189"/>
      <c r="E606" s="5"/>
      <c r="K606" s="1"/>
      <c r="L606" s="5"/>
      <c r="M606" s="6"/>
      <c r="N606" s="249"/>
      <c r="O606" s="16"/>
      <c r="Q606" s="245"/>
      <c r="R606" s="161"/>
      <c r="S606" s="246"/>
    </row>
    <row r="607" spans="1:19" x14ac:dyDescent="0.35">
      <c r="A607" s="1"/>
      <c r="B607" s="5"/>
      <c r="C607" s="6"/>
      <c r="D607" s="189"/>
      <c r="E607" s="5"/>
      <c r="K607" s="1"/>
      <c r="L607" s="5"/>
      <c r="M607" s="6"/>
      <c r="N607" s="249"/>
      <c r="O607" s="16"/>
      <c r="Q607" s="245"/>
      <c r="R607" s="161"/>
      <c r="S607" s="246"/>
    </row>
    <row r="608" spans="1:19" x14ac:dyDescent="0.35">
      <c r="A608" s="1"/>
      <c r="B608" s="5"/>
      <c r="C608" s="6"/>
      <c r="D608" s="189"/>
      <c r="E608" s="5"/>
      <c r="K608" s="1"/>
      <c r="L608" s="5"/>
      <c r="M608" s="6"/>
      <c r="N608" s="249"/>
      <c r="O608" s="16"/>
      <c r="Q608" s="245"/>
      <c r="R608" s="161"/>
      <c r="S608" s="246"/>
    </row>
    <row r="609" spans="1:19" x14ac:dyDescent="0.35">
      <c r="A609" s="1"/>
      <c r="B609" s="5"/>
      <c r="C609" s="6"/>
      <c r="D609" s="189"/>
      <c r="E609" s="5"/>
      <c r="K609" s="1"/>
      <c r="L609" s="5"/>
      <c r="M609" s="6"/>
      <c r="N609" s="249"/>
      <c r="O609" s="16"/>
      <c r="Q609" s="245"/>
      <c r="R609" s="161"/>
      <c r="S609" s="246"/>
    </row>
    <row r="610" spans="1:19" x14ac:dyDescent="0.35">
      <c r="A610" s="1"/>
      <c r="B610" s="5"/>
      <c r="C610" s="6"/>
      <c r="D610" s="189"/>
      <c r="E610" s="5"/>
      <c r="K610" s="1"/>
      <c r="L610" s="5"/>
      <c r="M610" s="6"/>
      <c r="N610" s="249"/>
      <c r="O610" s="16"/>
      <c r="Q610" s="245"/>
      <c r="R610" s="161"/>
      <c r="S610" s="246"/>
    </row>
    <row r="611" spans="1:19" x14ac:dyDescent="0.35">
      <c r="A611" s="1"/>
      <c r="B611" s="5"/>
      <c r="C611" s="6"/>
      <c r="D611" s="189"/>
      <c r="E611" s="5"/>
      <c r="K611" s="1"/>
      <c r="L611" s="5"/>
      <c r="M611" s="6"/>
      <c r="N611" s="249"/>
      <c r="O611" s="16"/>
      <c r="Q611" s="245"/>
      <c r="R611" s="161"/>
      <c r="S611" s="246"/>
    </row>
    <row r="612" spans="1:19" x14ac:dyDescent="0.35">
      <c r="A612" s="1"/>
      <c r="B612" s="5"/>
      <c r="C612" s="6"/>
      <c r="D612" s="189"/>
      <c r="E612" s="5"/>
      <c r="K612" s="1"/>
      <c r="L612" s="5"/>
      <c r="M612" s="6"/>
      <c r="N612" s="249"/>
      <c r="O612" s="16"/>
      <c r="Q612" s="245"/>
      <c r="R612" s="161"/>
      <c r="S612" s="246"/>
    </row>
    <row r="613" spans="1:19" x14ac:dyDescent="0.35">
      <c r="A613" s="1"/>
      <c r="B613" s="5"/>
      <c r="C613" s="6"/>
      <c r="D613" s="189"/>
      <c r="E613" s="5"/>
      <c r="K613" s="1"/>
      <c r="L613" s="5"/>
      <c r="M613" s="6"/>
      <c r="N613" s="249"/>
      <c r="O613" s="16"/>
      <c r="Q613" s="245"/>
      <c r="R613" s="161"/>
      <c r="S613" s="246"/>
    </row>
    <row r="614" spans="1:19" x14ac:dyDescent="0.35">
      <c r="A614" s="1"/>
      <c r="B614" s="5"/>
      <c r="C614" s="6"/>
      <c r="D614" s="189"/>
      <c r="E614" s="5"/>
      <c r="K614" s="1"/>
      <c r="L614" s="5"/>
      <c r="M614" s="6"/>
      <c r="N614" s="249"/>
      <c r="O614" s="16"/>
      <c r="Q614" s="245"/>
      <c r="R614" s="161"/>
      <c r="S614" s="246"/>
    </row>
    <row r="615" spans="1:19" x14ac:dyDescent="0.35">
      <c r="A615" s="1"/>
      <c r="B615" s="5"/>
      <c r="C615" s="6"/>
      <c r="D615" s="189"/>
      <c r="E615" s="5"/>
      <c r="K615" s="1"/>
      <c r="L615" s="5"/>
      <c r="M615" s="6"/>
      <c r="N615" s="249"/>
      <c r="O615" s="16"/>
      <c r="Q615" s="245"/>
      <c r="R615" s="161"/>
      <c r="S615" s="246"/>
    </row>
    <row r="616" spans="1:19" x14ac:dyDescent="0.35">
      <c r="A616" s="1"/>
      <c r="B616" s="5"/>
      <c r="C616" s="6"/>
      <c r="D616" s="189"/>
      <c r="E616" s="5"/>
      <c r="K616" s="1"/>
      <c r="L616" s="5"/>
      <c r="M616" s="6"/>
      <c r="N616" s="249"/>
      <c r="O616" s="16"/>
      <c r="Q616" s="245"/>
      <c r="R616" s="161"/>
      <c r="S616" s="246"/>
    </row>
    <row r="617" spans="1:19" x14ac:dyDescent="0.35">
      <c r="A617" s="1"/>
      <c r="B617" s="5"/>
      <c r="C617" s="6"/>
      <c r="D617" s="189"/>
      <c r="E617" s="5"/>
      <c r="K617" s="1"/>
      <c r="L617" s="5"/>
      <c r="M617" s="6"/>
      <c r="N617" s="249"/>
      <c r="O617" s="16"/>
      <c r="Q617" s="245"/>
      <c r="R617" s="161"/>
      <c r="S617" s="246"/>
    </row>
    <row r="618" spans="1:19" x14ac:dyDescent="0.35">
      <c r="A618" s="1"/>
      <c r="B618" s="5"/>
      <c r="C618" s="6"/>
      <c r="D618" s="189"/>
      <c r="E618" s="5"/>
      <c r="K618" s="1"/>
      <c r="L618" s="5"/>
      <c r="M618" s="6"/>
      <c r="N618" s="249"/>
      <c r="O618" s="16"/>
      <c r="Q618" s="245"/>
      <c r="R618" s="161"/>
      <c r="S618" s="246"/>
    </row>
    <row r="619" spans="1:19" x14ac:dyDescent="0.35">
      <c r="A619" s="1"/>
      <c r="B619" s="5"/>
      <c r="C619" s="6"/>
      <c r="D619" s="189"/>
      <c r="E619" s="5"/>
      <c r="K619" s="1"/>
      <c r="L619" s="5"/>
      <c r="M619" s="6"/>
      <c r="N619" s="249"/>
      <c r="O619" s="16"/>
      <c r="Q619" s="245"/>
      <c r="R619" s="161"/>
      <c r="S619" s="246"/>
    </row>
    <row r="620" spans="1:19" x14ac:dyDescent="0.35">
      <c r="A620" s="1"/>
      <c r="B620" s="5"/>
      <c r="C620" s="6"/>
      <c r="D620" s="189"/>
      <c r="E620" s="5"/>
      <c r="K620" s="1"/>
      <c r="L620" s="5"/>
      <c r="M620" s="6"/>
      <c r="N620" s="249"/>
      <c r="O620" s="16"/>
      <c r="Q620" s="245"/>
      <c r="R620" s="161"/>
      <c r="S620" s="246"/>
    </row>
    <row r="621" spans="1:19" x14ac:dyDescent="0.35">
      <c r="A621" s="1"/>
      <c r="B621" s="5"/>
      <c r="C621" s="6"/>
      <c r="D621" s="189"/>
      <c r="E621" s="5"/>
      <c r="K621" s="1"/>
      <c r="L621" s="5"/>
      <c r="M621" s="6"/>
      <c r="N621" s="249"/>
      <c r="O621" s="16"/>
      <c r="Q621" s="245"/>
      <c r="R621" s="161"/>
      <c r="S621" s="246"/>
    </row>
    <row r="622" spans="1:19" x14ac:dyDescent="0.35">
      <c r="A622" s="1"/>
      <c r="B622" s="5"/>
      <c r="C622" s="6"/>
      <c r="D622" s="189"/>
      <c r="E622" s="5"/>
      <c r="K622" s="1"/>
      <c r="L622" s="5"/>
      <c r="M622" s="6"/>
      <c r="N622" s="249"/>
      <c r="O622" s="16"/>
      <c r="Q622" s="245"/>
      <c r="R622" s="161"/>
      <c r="S622" s="246"/>
    </row>
    <row r="623" spans="1:19" x14ac:dyDescent="0.35">
      <c r="A623" s="1"/>
      <c r="B623" s="5"/>
      <c r="C623" s="6"/>
      <c r="D623" s="189"/>
      <c r="E623" s="5"/>
      <c r="K623" s="1"/>
      <c r="L623" s="5"/>
      <c r="M623" s="6"/>
      <c r="N623" s="249"/>
      <c r="O623" s="16"/>
      <c r="Q623" s="245"/>
      <c r="R623" s="161"/>
      <c r="S623" s="246"/>
    </row>
    <row r="624" spans="1:19" x14ac:dyDescent="0.35">
      <c r="A624" s="1"/>
      <c r="B624" s="5"/>
      <c r="C624" s="6"/>
      <c r="D624" s="189"/>
      <c r="E624" s="5"/>
      <c r="K624" s="1"/>
      <c r="L624" s="5"/>
      <c r="M624" s="6"/>
      <c r="N624" s="249"/>
      <c r="O624" s="16"/>
      <c r="Q624" s="245"/>
      <c r="R624" s="161"/>
      <c r="S624" s="246"/>
    </row>
    <row r="625" spans="1:19" x14ac:dyDescent="0.35">
      <c r="A625" s="1"/>
      <c r="B625" s="5"/>
      <c r="C625" s="6"/>
      <c r="D625" s="189"/>
      <c r="E625" s="5"/>
      <c r="K625" s="1"/>
      <c r="L625" s="5"/>
      <c r="M625" s="6"/>
      <c r="N625" s="249"/>
      <c r="O625" s="16"/>
      <c r="Q625" s="245"/>
      <c r="R625" s="161"/>
      <c r="S625" s="246"/>
    </row>
    <row r="626" spans="1:19" x14ac:dyDescent="0.35">
      <c r="A626" s="1"/>
      <c r="B626" s="5"/>
      <c r="C626" s="6"/>
      <c r="D626" s="189"/>
      <c r="E626" s="5"/>
      <c r="K626" s="1"/>
      <c r="L626" s="5"/>
      <c r="M626" s="6"/>
      <c r="N626" s="249"/>
      <c r="O626" s="16"/>
      <c r="Q626" s="245"/>
      <c r="R626" s="161"/>
      <c r="S626" s="246"/>
    </row>
    <row r="627" spans="1:19" x14ac:dyDescent="0.35">
      <c r="A627" s="1"/>
      <c r="B627" s="5"/>
      <c r="C627" s="6"/>
      <c r="D627" s="189"/>
      <c r="E627" s="5"/>
      <c r="K627" s="1"/>
      <c r="L627" s="5"/>
      <c r="M627" s="6"/>
      <c r="N627" s="249"/>
      <c r="O627" s="16"/>
      <c r="Q627" s="245"/>
      <c r="R627" s="161"/>
      <c r="S627" s="246"/>
    </row>
    <row r="628" spans="1:19" x14ac:dyDescent="0.35">
      <c r="A628" s="1"/>
      <c r="B628" s="5"/>
      <c r="C628" s="6"/>
      <c r="D628" s="189"/>
      <c r="E628" s="5"/>
      <c r="K628" s="1"/>
      <c r="L628" s="5"/>
      <c r="M628" s="6"/>
      <c r="N628" s="249"/>
      <c r="O628" s="16"/>
      <c r="Q628" s="245"/>
      <c r="R628" s="161"/>
      <c r="S628" s="246"/>
    </row>
    <row r="629" spans="1:19" x14ac:dyDescent="0.35">
      <c r="A629" s="1"/>
      <c r="B629" s="5"/>
      <c r="C629" s="6"/>
      <c r="D629" s="189"/>
      <c r="E629" s="5"/>
      <c r="K629" s="1"/>
      <c r="L629" s="5"/>
      <c r="M629" s="6"/>
      <c r="N629" s="249"/>
      <c r="O629" s="16"/>
      <c r="Q629" s="245"/>
      <c r="R629" s="161"/>
      <c r="S629" s="246"/>
    </row>
    <row r="630" spans="1:19" x14ac:dyDescent="0.35">
      <c r="A630" s="1"/>
      <c r="B630" s="5"/>
      <c r="C630" s="6"/>
      <c r="D630" s="189"/>
      <c r="E630" s="5"/>
      <c r="K630" s="1"/>
      <c r="L630" s="5"/>
      <c r="M630" s="6"/>
      <c r="N630" s="249"/>
      <c r="O630" s="16"/>
      <c r="Q630" s="245"/>
      <c r="R630" s="161"/>
      <c r="S630" s="246"/>
    </row>
    <row r="631" spans="1:19" x14ac:dyDescent="0.35">
      <c r="A631" s="1"/>
      <c r="B631" s="5"/>
      <c r="C631" s="6"/>
      <c r="D631" s="189"/>
      <c r="E631" s="5"/>
      <c r="K631" s="1"/>
      <c r="L631" s="5"/>
      <c r="M631" s="6"/>
      <c r="N631" s="249"/>
      <c r="O631" s="16"/>
      <c r="Q631" s="245"/>
      <c r="R631" s="161"/>
      <c r="S631" s="246"/>
    </row>
    <row r="632" spans="1:19" x14ac:dyDescent="0.35">
      <c r="A632" s="1"/>
      <c r="B632" s="5"/>
      <c r="C632" s="6"/>
      <c r="D632" s="189"/>
      <c r="E632" s="5"/>
      <c r="K632" s="1"/>
      <c r="L632" s="5"/>
      <c r="M632" s="6"/>
      <c r="N632" s="249"/>
      <c r="O632" s="16"/>
      <c r="Q632" s="245"/>
      <c r="R632" s="161"/>
      <c r="S632" s="246"/>
    </row>
    <row r="633" spans="1:19" x14ac:dyDescent="0.35">
      <c r="A633" s="1"/>
      <c r="B633" s="5"/>
      <c r="C633" s="6"/>
      <c r="D633" s="189"/>
      <c r="E633" s="5"/>
      <c r="K633" s="1"/>
      <c r="L633" s="5"/>
      <c r="M633" s="6"/>
      <c r="N633" s="249"/>
      <c r="O633" s="16"/>
      <c r="Q633" s="245"/>
      <c r="R633" s="161"/>
      <c r="S633" s="246"/>
    </row>
    <row r="634" spans="1:19" x14ac:dyDescent="0.35">
      <c r="A634" s="1"/>
      <c r="B634" s="5"/>
      <c r="C634" s="6"/>
      <c r="D634" s="189"/>
      <c r="E634" s="5"/>
      <c r="K634" s="1"/>
      <c r="L634" s="5"/>
      <c r="M634" s="6"/>
      <c r="N634" s="249"/>
      <c r="O634" s="16"/>
      <c r="Q634" s="245"/>
      <c r="R634" s="161"/>
      <c r="S634" s="246"/>
    </row>
    <row r="635" spans="1:19" x14ac:dyDescent="0.35">
      <c r="A635" s="1"/>
      <c r="B635" s="5"/>
      <c r="C635" s="6"/>
      <c r="D635" s="189"/>
      <c r="E635" s="5"/>
      <c r="K635" s="1"/>
      <c r="L635" s="5"/>
      <c r="M635" s="6"/>
      <c r="N635" s="249"/>
      <c r="O635" s="16"/>
      <c r="Q635" s="245"/>
      <c r="R635" s="161"/>
      <c r="S635" s="246"/>
    </row>
    <row r="636" spans="1:19" x14ac:dyDescent="0.35">
      <c r="A636" s="1"/>
      <c r="B636" s="5"/>
      <c r="C636" s="6"/>
      <c r="D636" s="189"/>
      <c r="E636" s="5"/>
      <c r="K636" s="1"/>
      <c r="L636" s="5"/>
      <c r="M636" s="6"/>
      <c r="N636" s="249"/>
      <c r="O636" s="16"/>
      <c r="Q636" s="245"/>
      <c r="R636" s="161"/>
      <c r="S636" s="246"/>
    </row>
    <row r="637" spans="1:19" x14ac:dyDescent="0.35">
      <c r="A637" s="1"/>
      <c r="B637" s="5"/>
      <c r="C637" s="6"/>
      <c r="D637" s="189"/>
      <c r="E637" s="5"/>
      <c r="K637" s="1"/>
      <c r="L637" s="5"/>
      <c r="M637" s="6"/>
      <c r="N637" s="249"/>
      <c r="O637" s="16"/>
      <c r="Q637" s="245"/>
      <c r="R637" s="161"/>
      <c r="S637" s="246"/>
    </row>
    <row r="638" spans="1:19" x14ac:dyDescent="0.35">
      <c r="A638" s="1"/>
      <c r="B638" s="5"/>
      <c r="C638" s="6"/>
      <c r="D638" s="189"/>
      <c r="E638" s="5"/>
      <c r="K638" s="1"/>
      <c r="L638" s="5"/>
      <c r="M638" s="6"/>
      <c r="N638" s="249"/>
      <c r="O638" s="16"/>
      <c r="Q638" s="245"/>
      <c r="R638" s="161"/>
      <c r="S638" s="246"/>
    </row>
    <row r="639" spans="1:19" x14ac:dyDescent="0.35">
      <c r="A639" s="1"/>
      <c r="B639" s="5"/>
      <c r="C639" s="6"/>
      <c r="D639" s="189"/>
      <c r="E639" s="5"/>
      <c r="K639" s="1"/>
      <c r="L639" s="5"/>
      <c r="M639" s="6"/>
      <c r="N639" s="249"/>
      <c r="O639" s="16"/>
      <c r="Q639" s="245"/>
      <c r="R639" s="161"/>
      <c r="S639" s="246"/>
    </row>
    <row r="640" spans="1:19" x14ac:dyDescent="0.35">
      <c r="A640" s="1"/>
      <c r="B640" s="5"/>
      <c r="C640" s="6"/>
      <c r="D640" s="189"/>
      <c r="E640" s="5"/>
      <c r="K640" s="1"/>
      <c r="L640" s="5"/>
      <c r="M640" s="6"/>
      <c r="N640" s="249"/>
      <c r="O640" s="16"/>
      <c r="Q640" s="245"/>
      <c r="R640" s="161"/>
      <c r="S640" s="246"/>
    </row>
    <row r="641" spans="1:19" x14ac:dyDescent="0.35">
      <c r="A641" s="1"/>
      <c r="B641" s="5"/>
      <c r="C641" s="6"/>
      <c r="D641" s="189"/>
      <c r="E641" s="5"/>
      <c r="K641" s="1"/>
      <c r="L641" s="5"/>
      <c r="M641" s="6"/>
      <c r="N641" s="249"/>
      <c r="O641" s="16"/>
      <c r="Q641" s="245"/>
      <c r="R641" s="161"/>
      <c r="S641" s="246"/>
    </row>
    <row r="642" spans="1:19" x14ac:dyDescent="0.35">
      <c r="A642" s="1"/>
      <c r="B642" s="5"/>
      <c r="C642" s="6"/>
      <c r="D642" s="189"/>
      <c r="E642" s="5"/>
      <c r="K642" s="1"/>
      <c r="L642" s="5"/>
      <c r="M642" s="6"/>
      <c r="N642" s="249"/>
      <c r="O642" s="16"/>
      <c r="Q642" s="245"/>
      <c r="R642" s="161"/>
      <c r="S642" s="246"/>
    </row>
    <row r="643" spans="1:19" x14ac:dyDescent="0.35">
      <c r="A643" s="1"/>
      <c r="B643" s="5"/>
      <c r="C643" s="6"/>
      <c r="D643" s="189"/>
      <c r="E643" s="5"/>
      <c r="K643" s="1"/>
      <c r="L643" s="5"/>
      <c r="M643" s="6"/>
      <c r="N643" s="249"/>
      <c r="O643" s="16"/>
      <c r="Q643" s="245"/>
      <c r="R643" s="161"/>
      <c r="S643" s="246"/>
    </row>
    <row r="644" spans="1:19" x14ac:dyDescent="0.35">
      <c r="A644" s="1"/>
      <c r="B644" s="5"/>
      <c r="C644" s="6"/>
      <c r="D644" s="189"/>
      <c r="E644" s="5"/>
      <c r="K644" s="1"/>
      <c r="L644" s="5"/>
      <c r="M644" s="6"/>
      <c r="N644" s="249"/>
      <c r="O644" s="16"/>
      <c r="Q644" s="245"/>
      <c r="R644" s="161"/>
      <c r="S644" s="246"/>
    </row>
    <row r="645" spans="1:19" x14ac:dyDescent="0.35">
      <c r="A645" s="1"/>
      <c r="B645" s="5"/>
      <c r="C645" s="6"/>
      <c r="D645" s="189"/>
      <c r="E645" s="5"/>
      <c r="K645" s="1"/>
      <c r="L645" s="5"/>
      <c r="M645" s="6"/>
      <c r="N645" s="249"/>
      <c r="O645" s="16"/>
      <c r="Q645" s="245"/>
      <c r="R645" s="161"/>
      <c r="S645" s="246"/>
    </row>
    <row r="646" spans="1:19" x14ac:dyDescent="0.35">
      <c r="A646" s="1"/>
      <c r="B646" s="5"/>
      <c r="C646" s="6"/>
      <c r="D646" s="189"/>
      <c r="E646" s="5"/>
      <c r="K646" s="1"/>
      <c r="L646" s="5"/>
      <c r="M646" s="6"/>
      <c r="N646" s="249"/>
      <c r="O646" s="16"/>
      <c r="Q646" s="245"/>
      <c r="R646" s="161"/>
      <c r="S646" s="246"/>
    </row>
    <row r="647" spans="1:19" x14ac:dyDescent="0.35">
      <c r="A647" s="1"/>
      <c r="B647" s="5"/>
      <c r="C647" s="6"/>
      <c r="D647" s="189"/>
      <c r="E647" s="5"/>
      <c r="K647" s="1"/>
      <c r="L647" s="5"/>
      <c r="M647" s="6"/>
      <c r="N647" s="249"/>
      <c r="O647" s="16"/>
      <c r="Q647" s="245"/>
      <c r="R647" s="161"/>
      <c r="S647" s="246"/>
    </row>
    <row r="648" spans="1:19" x14ac:dyDescent="0.35">
      <c r="A648" s="1"/>
      <c r="B648" s="5"/>
      <c r="C648" s="6"/>
      <c r="D648" s="189"/>
      <c r="E648" s="5"/>
      <c r="K648" s="1"/>
      <c r="L648" s="5"/>
      <c r="M648" s="6"/>
      <c r="N648" s="249"/>
      <c r="O648" s="16"/>
      <c r="Q648" s="245"/>
      <c r="R648" s="161"/>
      <c r="S648" s="246"/>
    </row>
    <row r="649" spans="1:19" x14ac:dyDescent="0.35">
      <c r="A649" s="1"/>
      <c r="B649" s="5"/>
      <c r="C649" s="6"/>
      <c r="D649" s="189"/>
      <c r="E649" s="5"/>
      <c r="K649" s="1"/>
      <c r="L649" s="5"/>
      <c r="M649" s="6"/>
      <c r="N649" s="249"/>
      <c r="O649" s="16"/>
      <c r="Q649" s="245"/>
      <c r="R649" s="161"/>
      <c r="S649" s="246"/>
    </row>
    <row r="650" spans="1:19" x14ac:dyDescent="0.35">
      <c r="A650" s="1"/>
      <c r="B650" s="5"/>
      <c r="C650" s="6"/>
      <c r="D650" s="189"/>
      <c r="E650" s="5"/>
      <c r="K650" s="1"/>
      <c r="L650" s="5"/>
      <c r="M650" s="6"/>
      <c r="N650" s="249"/>
      <c r="O650" s="16"/>
      <c r="Q650" s="245"/>
      <c r="R650" s="161"/>
      <c r="S650" s="246"/>
    </row>
    <row r="651" spans="1:19" x14ac:dyDescent="0.35">
      <c r="A651" s="1"/>
      <c r="B651" s="5"/>
      <c r="C651" s="6"/>
      <c r="D651" s="189"/>
      <c r="E651" s="5"/>
      <c r="K651" s="1"/>
      <c r="L651" s="5"/>
      <c r="M651" s="6"/>
      <c r="N651" s="249"/>
      <c r="O651" s="16"/>
      <c r="Q651" s="245"/>
      <c r="R651" s="161"/>
      <c r="S651" s="246"/>
    </row>
    <row r="652" spans="1:19" x14ac:dyDescent="0.35">
      <c r="A652" s="1"/>
      <c r="B652" s="5"/>
      <c r="C652" s="6"/>
      <c r="D652" s="189"/>
      <c r="E652" s="5"/>
      <c r="K652" s="1"/>
      <c r="L652" s="5"/>
      <c r="M652" s="6"/>
      <c r="N652" s="249"/>
      <c r="O652" s="16"/>
      <c r="Q652" s="245"/>
      <c r="R652" s="161"/>
      <c r="S652" s="246"/>
    </row>
    <row r="653" spans="1:19" x14ac:dyDescent="0.35">
      <c r="B653" s="5"/>
      <c r="C653" s="6">
        <v>9.1575647779999994</v>
      </c>
      <c r="D653" s="189"/>
      <c r="E653" s="5"/>
      <c r="L653" s="5"/>
      <c r="M653" s="6"/>
      <c r="N653" s="249"/>
      <c r="O653" s="16"/>
      <c r="Q653" s="245"/>
      <c r="R653" s="161"/>
      <c r="S653" s="246"/>
    </row>
    <row r="654" spans="1:19" x14ac:dyDescent="0.35">
      <c r="B654" s="5"/>
      <c r="C654" s="6">
        <v>9.1651613269999999</v>
      </c>
      <c r="D654" s="189"/>
      <c r="E654" s="5"/>
      <c r="L654" s="5"/>
      <c r="M654" s="6"/>
      <c r="N654" s="249"/>
      <c r="O654" s="16"/>
      <c r="Q654" s="245"/>
      <c r="R654" s="161"/>
      <c r="S654" s="246"/>
    </row>
    <row r="655" spans="1:19" x14ac:dyDescent="0.35">
      <c r="B655" s="5"/>
      <c r="C655" s="6">
        <v>9.1727641779999995</v>
      </c>
      <c r="D655" s="189"/>
      <c r="E655" s="5"/>
      <c r="L655" s="5"/>
      <c r="M655" s="6"/>
      <c r="N655" s="249"/>
      <c r="O655" s="16"/>
      <c r="Q655" s="245"/>
      <c r="R655" s="161"/>
      <c r="S655" s="246"/>
    </row>
    <row r="656" spans="1:19" x14ac:dyDescent="0.35">
      <c r="B656" s="5"/>
      <c r="C656" s="5"/>
      <c r="D656" s="189"/>
      <c r="E656" s="5"/>
      <c r="L656" s="5"/>
      <c r="M656" s="5"/>
      <c r="N656" s="249"/>
      <c r="O656" s="16"/>
      <c r="Q656" s="245"/>
      <c r="R656" s="161"/>
      <c r="S656" s="246"/>
    </row>
    <row r="657" spans="2:19" x14ac:dyDescent="0.35">
      <c r="B657" s="5"/>
      <c r="C657" s="5"/>
      <c r="D657" s="189"/>
      <c r="E657" s="5"/>
      <c r="L657" s="5"/>
      <c r="M657" s="5"/>
      <c r="N657" s="249"/>
      <c r="O657" s="16"/>
      <c r="Q657" s="245"/>
      <c r="R657" s="161"/>
      <c r="S657" s="246"/>
    </row>
    <row r="658" spans="2:19" x14ac:dyDescent="0.35">
      <c r="B658" s="5"/>
      <c r="C658" s="5"/>
      <c r="D658" s="189"/>
      <c r="E658" s="5"/>
      <c r="L658" s="5"/>
      <c r="M658" s="5"/>
      <c r="N658" s="249"/>
      <c r="O658" s="16"/>
      <c r="Q658" s="245"/>
      <c r="R658" s="161"/>
      <c r="S658" s="246"/>
    </row>
    <row r="659" spans="2:19" x14ac:dyDescent="0.35">
      <c r="B659" s="5"/>
      <c r="C659" s="5"/>
      <c r="D659" s="189"/>
      <c r="E659" s="5"/>
      <c r="L659" s="5"/>
      <c r="M659" s="5"/>
      <c r="N659" s="249"/>
      <c r="O659" s="16"/>
      <c r="Q659" s="245"/>
      <c r="R659" s="161"/>
      <c r="S659" s="246"/>
    </row>
    <row r="660" spans="2:19" x14ac:dyDescent="0.35">
      <c r="B660" s="5"/>
      <c r="C660" s="5"/>
      <c r="D660" s="189"/>
      <c r="E660" s="5"/>
      <c r="L660" s="5"/>
      <c r="M660" s="5"/>
      <c r="N660" s="249"/>
      <c r="O660" s="16"/>
      <c r="Q660" s="245"/>
      <c r="R660" s="161"/>
      <c r="S660" s="246"/>
    </row>
    <row r="661" spans="2:19" x14ac:dyDescent="0.35">
      <c r="B661" s="5"/>
      <c r="C661" s="5"/>
      <c r="D661" s="189"/>
      <c r="E661" s="5"/>
      <c r="L661" s="5"/>
      <c r="M661" s="5"/>
      <c r="N661" s="249"/>
      <c r="O661" s="16"/>
      <c r="Q661" s="245"/>
      <c r="R661" s="161"/>
      <c r="S661" s="246"/>
    </row>
    <row r="662" spans="2:19" x14ac:dyDescent="0.35">
      <c r="B662" s="5"/>
      <c r="C662" s="5"/>
      <c r="D662" s="189"/>
      <c r="E662" s="5"/>
      <c r="L662" s="5"/>
      <c r="M662" s="5"/>
      <c r="N662" s="249"/>
      <c r="O662" s="16"/>
      <c r="Q662" s="245"/>
      <c r="R662" s="161"/>
      <c r="S662" s="246"/>
    </row>
    <row r="663" spans="2:19" x14ac:dyDescent="0.35">
      <c r="B663" s="5"/>
      <c r="C663" s="5"/>
      <c r="D663" s="189"/>
      <c r="E663" s="5"/>
      <c r="L663" s="5"/>
      <c r="M663" s="5"/>
      <c r="N663" s="249"/>
      <c r="O663" s="16"/>
      <c r="Q663" s="245"/>
      <c r="R663" s="161"/>
      <c r="S663" s="246"/>
    </row>
    <row r="664" spans="2:19" x14ac:dyDescent="0.35">
      <c r="B664" s="5"/>
      <c r="C664" s="5"/>
      <c r="D664" s="189"/>
      <c r="E664" s="5"/>
      <c r="L664" s="5"/>
      <c r="M664" s="5"/>
      <c r="N664" s="249"/>
      <c r="O664" s="16"/>
      <c r="Q664" s="245"/>
      <c r="R664" s="161"/>
      <c r="S664" s="246"/>
    </row>
    <row r="665" spans="2:19" x14ac:dyDescent="0.35">
      <c r="B665" s="5"/>
      <c r="C665" s="5"/>
      <c r="D665" s="189"/>
      <c r="E665" s="5"/>
      <c r="L665" s="5"/>
      <c r="M665" s="5"/>
      <c r="N665" s="249"/>
      <c r="O665" s="16"/>
      <c r="Q665" s="245"/>
      <c r="R665" s="161"/>
      <c r="S665" s="246"/>
    </row>
    <row r="666" spans="2:19" x14ac:dyDescent="0.35">
      <c r="B666" s="5"/>
      <c r="C666" s="5"/>
      <c r="D666" s="189"/>
      <c r="E666" s="5"/>
      <c r="L666" s="5"/>
      <c r="M666" s="5"/>
      <c r="N666" s="249"/>
      <c r="O666" s="16"/>
      <c r="Q666" s="245"/>
      <c r="R666" s="161"/>
      <c r="S666" s="246"/>
    </row>
    <row r="667" spans="2:19" x14ac:dyDescent="0.35">
      <c r="B667" s="5"/>
      <c r="C667" s="5"/>
      <c r="D667" s="189"/>
      <c r="E667" s="5"/>
      <c r="L667" s="5"/>
      <c r="M667" s="5"/>
      <c r="N667" s="249"/>
      <c r="O667" s="16"/>
      <c r="Q667" s="245"/>
      <c r="R667" s="161"/>
      <c r="S667" s="246"/>
    </row>
    <row r="668" spans="2:19" x14ac:dyDescent="0.35">
      <c r="B668" s="5"/>
      <c r="C668" s="5"/>
      <c r="D668" s="189"/>
      <c r="E668" s="5"/>
      <c r="L668" s="5"/>
      <c r="M668" s="5"/>
      <c r="N668" s="249"/>
      <c r="O668" s="16"/>
      <c r="Q668" s="245"/>
      <c r="R668" s="161"/>
      <c r="S668" s="246"/>
    </row>
    <row r="669" spans="2:19" x14ac:dyDescent="0.35">
      <c r="B669" s="5"/>
      <c r="C669" s="5"/>
      <c r="D669" s="189"/>
      <c r="E669" s="5"/>
      <c r="L669" s="5"/>
      <c r="M669" s="5"/>
      <c r="N669" s="249"/>
      <c r="O669" s="16"/>
      <c r="Q669" s="245"/>
      <c r="R669" s="161"/>
      <c r="S669" s="246"/>
    </row>
    <row r="670" spans="2:19" x14ac:dyDescent="0.35">
      <c r="B670" s="5"/>
      <c r="C670" s="5"/>
      <c r="D670" s="189"/>
      <c r="E670" s="5"/>
      <c r="L670" s="5"/>
      <c r="M670" s="5"/>
      <c r="N670" s="249"/>
      <c r="O670" s="16"/>
      <c r="Q670" s="245"/>
      <c r="R670" s="161"/>
      <c r="S670" s="246"/>
    </row>
    <row r="671" spans="2:19" x14ac:dyDescent="0.35">
      <c r="B671" s="5"/>
      <c r="C671" s="5"/>
      <c r="D671" s="189"/>
      <c r="E671" s="5"/>
      <c r="L671" s="5"/>
      <c r="M671" s="5"/>
      <c r="N671" s="249"/>
      <c r="O671" s="16"/>
      <c r="Q671" s="245"/>
      <c r="R671" s="161"/>
      <c r="S671" s="246"/>
    </row>
    <row r="672" spans="2:19" x14ac:dyDescent="0.35">
      <c r="B672" s="5"/>
      <c r="C672" s="5"/>
      <c r="D672" s="189"/>
      <c r="E672" s="5"/>
      <c r="L672" s="5"/>
      <c r="M672" s="5"/>
      <c r="N672" s="249"/>
      <c r="O672" s="16"/>
      <c r="Q672" s="245"/>
      <c r="R672" s="161"/>
      <c r="S672" s="246"/>
    </row>
    <row r="673" spans="2:19" x14ac:dyDescent="0.35">
      <c r="B673" s="5"/>
      <c r="C673" s="5"/>
      <c r="D673" s="189"/>
      <c r="E673" s="5"/>
      <c r="L673" s="5"/>
      <c r="M673" s="5"/>
      <c r="N673" s="249"/>
      <c r="O673" s="16"/>
      <c r="Q673" s="245"/>
      <c r="R673" s="161"/>
      <c r="S673" s="246"/>
    </row>
    <row r="674" spans="2:19" x14ac:dyDescent="0.35">
      <c r="B674" s="5"/>
      <c r="C674" s="5"/>
      <c r="D674" s="189"/>
      <c r="E674" s="5"/>
      <c r="L674" s="5"/>
      <c r="M674" s="5"/>
      <c r="N674" s="249"/>
      <c r="O674" s="16"/>
      <c r="Q674" s="245"/>
      <c r="R674" s="161"/>
      <c r="S674" s="246"/>
    </row>
    <row r="675" spans="2:19" x14ac:dyDescent="0.35">
      <c r="B675" s="5"/>
      <c r="C675" s="5"/>
      <c r="D675" s="189"/>
      <c r="E675" s="5"/>
      <c r="L675" s="5"/>
      <c r="M675" s="5"/>
      <c r="N675" s="249"/>
      <c r="O675" s="16"/>
      <c r="Q675" s="245"/>
      <c r="R675" s="161"/>
      <c r="S675" s="246"/>
    </row>
    <row r="676" spans="2:19" x14ac:dyDescent="0.35">
      <c r="B676" s="5"/>
      <c r="C676" s="5"/>
      <c r="D676" s="189"/>
      <c r="E676" s="5"/>
      <c r="L676" s="5"/>
      <c r="M676" s="5"/>
      <c r="N676" s="249"/>
      <c r="O676" s="16"/>
      <c r="Q676" s="245"/>
      <c r="R676" s="161"/>
      <c r="S676" s="246"/>
    </row>
    <row r="677" spans="2:19" x14ac:dyDescent="0.35">
      <c r="B677" s="5"/>
      <c r="C677" s="5"/>
      <c r="D677" s="189"/>
      <c r="E677" s="5"/>
      <c r="L677" s="5"/>
      <c r="M677" s="5"/>
      <c r="N677" s="249"/>
      <c r="O677" s="16"/>
      <c r="Q677" s="245"/>
      <c r="R677" s="161"/>
      <c r="S677" s="246"/>
    </row>
    <row r="678" spans="2:19" x14ac:dyDescent="0.35">
      <c r="B678" s="5"/>
      <c r="C678" s="5"/>
      <c r="D678" s="189"/>
      <c r="E678" s="5"/>
      <c r="L678" s="5"/>
      <c r="M678" s="5"/>
      <c r="N678" s="249"/>
      <c r="O678" s="16"/>
      <c r="Q678" s="245"/>
      <c r="R678" s="161"/>
      <c r="S678" s="246"/>
    </row>
    <row r="679" spans="2:19" x14ac:dyDescent="0.35">
      <c r="B679" s="5"/>
      <c r="C679" s="5"/>
      <c r="D679" s="189"/>
      <c r="E679" s="5"/>
      <c r="L679" s="5"/>
      <c r="M679" s="5"/>
      <c r="N679" s="249"/>
      <c r="O679" s="16"/>
      <c r="Q679" s="245"/>
      <c r="R679" s="161"/>
      <c r="S679" s="246"/>
    </row>
    <row r="680" spans="2:19" x14ac:dyDescent="0.35">
      <c r="B680" s="5"/>
      <c r="C680" s="5"/>
      <c r="D680" s="189"/>
      <c r="E680" s="5"/>
      <c r="L680" s="5"/>
      <c r="M680" s="5"/>
      <c r="N680" s="249"/>
      <c r="O680" s="16"/>
      <c r="Q680" s="245"/>
      <c r="R680" s="161"/>
      <c r="S680" s="246"/>
    </row>
    <row r="681" spans="2:19" x14ac:dyDescent="0.35">
      <c r="B681" s="5"/>
      <c r="C681" s="5"/>
      <c r="D681" s="189"/>
      <c r="E681" s="5"/>
      <c r="L681" s="5"/>
      <c r="M681" s="5"/>
      <c r="N681" s="249"/>
      <c r="O681" s="16"/>
      <c r="Q681" s="245"/>
      <c r="R681" s="161"/>
      <c r="S681" s="246"/>
    </row>
    <row r="682" spans="2:19" x14ac:dyDescent="0.35">
      <c r="B682" s="5"/>
      <c r="C682" s="5"/>
      <c r="D682" s="189"/>
      <c r="E682" s="5"/>
      <c r="L682" s="5"/>
      <c r="M682" s="5"/>
      <c r="N682" s="249"/>
      <c r="O682" s="16"/>
      <c r="Q682" s="245"/>
      <c r="R682" s="161"/>
      <c r="S682" s="246"/>
    </row>
    <row r="683" spans="2:19" x14ac:dyDescent="0.35">
      <c r="B683" s="5"/>
      <c r="C683" s="5"/>
      <c r="D683" s="189"/>
      <c r="E683" s="5"/>
      <c r="L683" s="5"/>
      <c r="M683" s="5"/>
      <c r="N683" s="249"/>
      <c r="O683" s="16"/>
      <c r="Q683" s="245"/>
      <c r="R683" s="161"/>
      <c r="S683" s="246"/>
    </row>
    <row r="684" spans="2:19" x14ac:dyDescent="0.35">
      <c r="B684" s="5"/>
      <c r="C684" s="5"/>
      <c r="D684" s="189"/>
      <c r="E684" s="5"/>
      <c r="L684" s="5"/>
      <c r="M684" s="5"/>
      <c r="N684" s="249"/>
      <c r="O684" s="16"/>
      <c r="Q684" s="245"/>
      <c r="R684" s="161"/>
      <c r="S684" s="246"/>
    </row>
    <row r="685" spans="2:19" x14ac:dyDescent="0.35">
      <c r="B685" s="5"/>
      <c r="C685" s="5"/>
      <c r="D685" s="189"/>
      <c r="E685" s="5"/>
      <c r="L685" s="5"/>
      <c r="M685" s="5"/>
      <c r="N685" s="249"/>
      <c r="O685" s="16"/>
      <c r="Q685" s="245"/>
      <c r="R685" s="161"/>
      <c r="S685" s="246"/>
    </row>
    <row r="686" spans="2:19" x14ac:dyDescent="0.35">
      <c r="B686" s="5"/>
      <c r="C686" s="5"/>
      <c r="D686" s="189"/>
      <c r="E686" s="5"/>
      <c r="L686" s="5"/>
      <c r="M686" s="5"/>
      <c r="N686" s="249"/>
      <c r="O686" s="16"/>
      <c r="Q686" s="245"/>
      <c r="R686" s="161"/>
      <c r="S686" s="246"/>
    </row>
    <row r="687" spans="2:19" x14ac:dyDescent="0.35">
      <c r="B687" s="5"/>
      <c r="C687" s="5"/>
      <c r="D687" s="189"/>
      <c r="E687" s="5"/>
      <c r="L687" s="5"/>
      <c r="M687" s="5"/>
      <c r="N687" s="249"/>
      <c r="O687" s="16"/>
      <c r="Q687" s="245"/>
      <c r="R687" s="161"/>
      <c r="S687" s="246"/>
    </row>
    <row r="688" spans="2:19" x14ac:dyDescent="0.35">
      <c r="B688" s="5"/>
      <c r="C688" s="5"/>
      <c r="D688" s="189"/>
      <c r="E688" s="5"/>
      <c r="L688" s="5"/>
      <c r="M688" s="5"/>
      <c r="N688" s="249"/>
      <c r="O688" s="16"/>
      <c r="Q688" s="245"/>
      <c r="R688" s="161"/>
      <c r="S688" s="246"/>
    </row>
    <row r="689" spans="2:19" x14ac:dyDescent="0.35">
      <c r="B689" s="5"/>
      <c r="C689" s="5"/>
      <c r="D689" s="189"/>
      <c r="E689" s="5"/>
      <c r="L689" s="5"/>
      <c r="M689" s="5"/>
      <c r="N689" s="249"/>
      <c r="O689" s="16"/>
      <c r="Q689" s="245"/>
      <c r="R689" s="161"/>
      <c r="S689" s="246"/>
    </row>
    <row r="690" spans="2:19" x14ac:dyDescent="0.35">
      <c r="B690" s="5"/>
      <c r="C690" s="5"/>
      <c r="D690" s="189"/>
      <c r="E690" s="5"/>
      <c r="L690" s="5"/>
      <c r="M690" s="5"/>
      <c r="N690" s="249"/>
      <c r="O690" s="16"/>
      <c r="Q690" s="245"/>
      <c r="R690" s="161"/>
      <c r="S690" s="246"/>
    </row>
    <row r="691" spans="2:19" x14ac:dyDescent="0.35">
      <c r="B691" s="5"/>
      <c r="C691" s="5"/>
      <c r="D691" s="189"/>
      <c r="E691" s="5"/>
      <c r="L691" s="5"/>
      <c r="M691" s="5"/>
      <c r="N691" s="249"/>
      <c r="O691" s="16"/>
      <c r="Q691" s="245"/>
      <c r="R691" s="161"/>
      <c r="S691" s="246"/>
    </row>
    <row r="692" spans="2:19" x14ac:dyDescent="0.35">
      <c r="B692" s="5"/>
      <c r="C692" s="5"/>
      <c r="D692" s="189"/>
      <c r="E692" s="5"/>
      <c r="L692" s="5"/>
      <c r="M692" s="5"/>
      <c r="N692" s="249"/>
      <c r="O692" s="16"/>
      <c r="Q692" s="245"/>
      <c r="R692" s="161"/>
      <c r="S692" s="246"/>
    </row>
    <row r="693" spans="2:19" x14ac:dyDescent="0.35">
      <c r="B693" s="5"/>
      <c r="C693" s="5"/>
      <c r="D693" s="189"/>
      <c r="E693" s="5"/>
      <c r="L693" s="5"/>
      <c r="M693" s="5"/>
      <c r="N693" s="249"/>
      <c r="O693" s="16"/>
      <c r="Q693" s="245"/>
      <c r="R693" s="161"/>
      <c r="S693" s="246"/>
    </row>
    <row r="694" spans="2:19" x14ac:dyDescent="0.35">
      <c r="B694" s="5"/>
      <c r="C694" s="5"/>
      <c r="D694" s="189"/>
      <c r="E694" s="5"/>
      <c r="L694" s="5"/>
      <c r="M694" s="5"/>
      <c r="N694" s="249"/>
      <c r="O694" s="16"/>
      <c r="Q694" s="245"/>
      <c r="R694" s="161"/>
      <c r="S694" s="246"/>
    </row>
    <row r="695" spans="2:19" x14ac:dyDescent="0.35">
      <c r="B695" s="5"/>
      <c r="C695" s="5"/>
      <c r="D695" s="189"/>
      <c r="E695" s="5"/>
      <c r="L695" s="5"/>
      <c r="M695" s="5"/>
      <c r="N695" s="249"/>
      <c r="O695" s="16"/>
      <c r="Q695" s="245"/>
      <c r="R695" s="161"/>
      <c r="S695" s="246"/>
    </row>
    <row r="696" spans="2:19" x14ac:dyDescent="0.35">
      <c r="B696" s="5"/>
      <c r="C696" s="5"/>
      <c r="D696" s="189"/>
      <c r="E696" s="5"/>
      <c r="L696" s="5"/>
      <c r="M696" s="5"/>
      <c r="N696" s="249"/>
      <c r="O696" s="16"/>
      <c r="Q696" s="245"/>
      <c r="R696" s="161"/>
      <c r="S696" s="246"/>
    </row>
    <row r="697" spans="2:19" x14ac:dyDescent="0.35">
      <c r="B697" s="5"/>
      <c r="C697" s="5"/>
      <c r="D697" s="189"/>
      <c r="E697" s="5"/>
      <c r="L697" s="5"/>
      <c r="M697" s="5"/>
      <c r="N697" s="249"/>
      <c r="O697" s="16"/>
      <c r="Q697" s="245"/>
      <c r="R697" s="161"/>
      <c r="S697" s="246"/>
    </row>
    <row r="698" spans="2:19" x14ac:dyDescent="0.35">
      <c r="B698" s="5"/>
      <c r="C698" s="5"/>
      <c r="D698" s="189"/>
      <c r="E698" s="5"/>
      <c r="L698" s="5"/>
      <c r="M698" s="5"/>
      <c r="N698" s="249"/>
      <c r="O698" s="16"/>
      <c r="Q698" s="245"/>
      <c r="R698" s="161"/>
      <c r="S698" s="246"/>
    </row>
    <row r="699" spans="2:19" x14ac:dyDescent="0.35">
      <c r="B699" s="5"/>
      <c r="C699" s="5"/>
      <c r="D699" s="189"/>
      <c r="E699" s="5"/>
      <c r="L699" s="5"/>
      <c r="M699" s="5"/>
      <c r="N699" s="249"/>
      <c r="O699" s="16"/>
      <c r="Q699" s="245"/>
      <c r="R699" s="161"/>
      <c r="S699" s="246"/>
    </row>
    <row r="700" spans="2:19" x14ac:dyDescent="0.35">
      <c r="B700" s="5"/>
      <c r="C700" s="5"/>
      <c r="D700" s="189"/>
      <c r="E700" s="5"/>
      <c r="L700" s="5"/>
      <c r="M700" s="5"/>
      <c r="N700" s="249"/>
      <c r="O700" s="16"/>
      <c r="Q700" s="245"/>
      <c r="R700" s="161"/>
      <c r="S700" s="246"/>
    </row>
    <row r="701" spans="2:19" x14ac:dyDescent="0.35">
      <c r="B701" s="5"/>
      <c r="C701" s="5"/>
      <c r="D701" s="189"/>
      <c r="E701" s="5"/>
      <c r="L701" s="5"/>
      <c r="M701" s="5"/>
      <c r="N701" s="249"/>
      <c r="O701" s="16"/>
      <c r="Q701" s="245"/>
      <c r="R701" s="161"/>
      <c r="S701" s="246"/>
    </row>
    <row r="702" spans="2:19" x14ac:dyDescent="0.35">
      <c r="B702" s="5"/>
      <c r="C702" s="5"/>
      <c r="D702" s="189"/>
      <c r="E702" s="5"/>
      <c r="L702" s="5"/>
      <c r="M702" s="5"/>
      <c r="N702" s="249"/>
      <c r="O702" s="16"/>
      <c r="Q702" s="245"/>
      <c r="R702" s="161"/>
      <c r="S702" s="246"/>
    </row>
    <row r="703" spans="2:19" x14ac:dyDescent="0.35">
      <c r="B703" s="5"/>
      <c r="C703" s="5"/>
      <c r="D703" s="189"/>
      <c r="E703" s="5"/>
      <c r="L703" s="5"/>
      <c r="M703" s="5"/>
      <c r="N703" s="249"/>
      <c r="O703" s="16"/>
      <c r="Q703" s="245"/>
      <c r="R703" s="161"/>
      <c r="S703" s="246"/>
    </row>
    <row r="704" spans="2:19" x14ac:dyDescent="0.35">
      <c r="B704" s="5"/>
      <c r="C704" s="5"/>
      <c r="D704" s="189"/>
      <c r="E704" s="5"/>
      <c r="L704" s="5"/>
      <c r="M704" s="5"/>
      <c r="N704" s="249"/>
      <c r="O704" s="16"/>
      <c r="Q704" s="245"/>
      <c r="R704" s="161"/>
      <c r="S704" s="246"/>
    </row>
    <row r="705" spans="2:19" x14ac:dyDescent="0.35">
      <c r="B705" s="5"/>
      <c r="C705" s="5"/>
      <c r="D705" s="189"/>
      <c r="E705" s="5"/>
      <c r="L705" s="5"/>
      <c r="M705" s="5"/>
      <c r="N705" s="249"/>
      <c r="O705" s="16"/>
      <c r="Q705" s="245"/>
      <c r="R705" s="161"/>
      <c r="S705" s="246"/>
    </row>
    <row r="706" spans="2:19" x14ac:dyDescent="0.35">
      <c r="B706" s="5"/>
      <c r="C706" s="5"/>
      <c r="D706" s="189"/>
      <c r="E706" s="5"/>
      <c r="L706" s="5"/>
      <c r="M706" s="5"/>
      <c r="N706" s="249"/>
      <c r="O706" s="16"/>
      <c r="Q706" s="245"/>
      <c r="R706" s="161"/>
      <c r="S706" s="246"/>
    </row>
    <row r="707" spans="2:19" x14ac:dyDescent="0.35">
      <c r="B707" s="5"/>
      <c r="C707" s="5"/>
      <c r="D707" s="189"/>
      <c r="E707" s="5"/>
      <c r="L707" s="5"/>
      <c r="M707" s="5"/>
      <c r="N707" s="249"/>
      <c r="O707" s="16"/>
      <c r="Q707" s="245"/>
      <c r="R707" s="161"/>
      <c r="S707" s="246"/>
    </row>
    <row r="708" spans="2:19" x14ac:dyDescent="0.35">
      <c r="B708" s="5"/>
      <c r="C708" s="5"/>
      <c r="D708" s="189"/>
      <c r="E708" s="5"/>
      <c r="L708" s="5"/>
      <c r="M708" s="5"/>
      <c r="N708" s="249"/>
      <c r="O708" s="16"/>
      <c r="Q708" s="245"/>
      <c r="R708" s="161"/>
      <c r="S708" s="246"/>
    </row>
    <row r="709" spans="2:19" x14ac:dyDescent="0.35">
      <c r="B709" s="5"/>
      <c r="C709" s="5"/>
      <c r="D709" s="189"/>
      <c r="E709" s="5"/>
      <c r="L709" s="5"/>
      <c r="M709" s="5"/>
      <c r="N709" s="249"/>
      <c r="O709" s="16"/>
      <c r="Q709" s="245"/>
      <c r="R709" s="161"/>
      <c r="S709" s="246"/>
    </row>
    <row r="710" spans="2:19" x14ac:dyDescent="0.35">
      <c r="B710" s="5"/>
      <c r="C710" s="5"/>
      <c r="D710" s="189"/>
      <c r="E710" s="5"/>
      <c r="L710" s="5"/>
      <c r="M710" s="5"/>
      <c r="N710" s="249"/>
      <c r="O710" s="16"/>
      <c r="Q710" s="245"/>
      <c r="R710" s="161"/>
      <c r="S710" s="246"/>
    </row>
    <row r="711" spans="2:19" x14ac:dyDescent="0.35">
      <c r="B711" s="5"/>
      <c r="C711" s="5"/>
      <c r="D711" s="189"/>
      <c r="E711" s="5"/>
      <c r="L711" s="5"/>
      <c r="M711" s="5"/>
      <c r="N711" s="249"/>
      <c r="O711" s="16"/>
      <c r="Q711" s="245"/>
      <c r="R711" s="161"/>
      <c r="S711" s="246"/>
    </row>
    <row r="712" spans="2:19" x14ac:dyDescent="0.35">
      <c r="B712" s="5"/>
      <c r="C712" s="5"/>
      <c r="D712" s="189"/>
      <c r="E712" s="5"/>
      <c r="L712" s="5"/>
      <c r="M712" s="5"/>
      <c r="N712" s="249"/>
      <c r="O712" s="16"/>
      <c r="Q712" s="245"/>
      <c r="R712" s="161"/>
      <c r="S712" s="246"/>
    </row>
    <row r="713" spans="2:19" x14ac:dyDescent="0.35">
      <c r="B713" s="5"/>
      <c r="C713" s="5"/>
      <c r="D713" s="189"/>
      <c r="E713" s="5"/>
      <c r="L713" s="5"/>
      <c r="M713" s="5"/>
      <c r="N713" s="249"/>
      <c r="O713" s="16"/>
      <c r="Q713" s="245"/>
      <c r="R713" s="161"/>
      <c r="S713" s="246"/>
    </row>
    <row r="714" spans="2:19" x14ac:dyDescent="0.35">
      <c r="B714" s="5"/>
      <c r="C714" s="5"/>
      <c r="D714" s="189"/>
      <c r="E714" s="5"/>
      <c r="L714" s="5"/>
      <c r="M714" s="5"/>
      <c r="N714" s="249"/>
      <c r="O714" s="16"/>
      <c r="Q714" s="245"/>
      <c r="R714" s="161"/>
      <c r="S714" s="246"/>
    </row>
    <row r="715" spans="2:19" x14ac:dyDescent="0.35">
      <c r="B715" s="5"/>
      <c r="C715" s="5"/>
      <c r="D715" s="189"/>
      <c r="E715" s="5"/>
      <c r="L715" s="5"/>
      <c r="M715" s="5"/>
      <c r="N715" s="249"/>
      <c r="O715" s="16"/>
      <c r="Q715" s="245"/>
      <c r="R715" s="161"/>
      <c r="S715" s="246"/>
    </row>
    <row r="716" spans="2:19" x14ac:dyDescent="0.35">
      <c r="B716" s="5"/>
      <c r="C716" s="5"/>
      <c r="D716" s="189"/>
      <c r="E716" s="5"/>
      <c r="L716" s="5"/>
      <c r="M716" s="5"/>
      <c r="N716" s="249"/>
      <c r="O716" s="16"/>
      <c r="Q716" s="245"/>
      <c r="R716" s="161"/>
      <c r="S716" s="246"/>
    </row>
    <row r="717" spans="2:19" x14ac:dyDescent="0.35">
      <c r="B717" s="5"/>
      <c r="C717" s="5"/>
      <c r="D717" s="189"/>
      <c r="E717" s="5"/>
      <c r="L717" s="5"/>
      <c r="M717" s="5"/>
      <c r="N717" s="249"/>
      <c r="O717" s="16"/>
      <c r="Q717" s="245"/>
      <c r="R717" s="161"/>
      <c r="S717" s="246"/>
    </row>
    <row r="718" spans="2:19" x14ac:dyDescent="0.35">
      <c r="B718" s="5"/>
      <c r="C718" s="5"/>
      <c r="D718" s="189"/>
      <c r="E718" s="5"/>
      <c r="L718" s="5"/>
      <c r="M718" s="5"/>
      <c r="N718" s="249"/>
      <c r="O718" s="16"/>
      <c r="Q718" s="245"/>
      <c r="R718" s="161"/>
      <c r="S718" s="246"/>
    </row>
    <row r="719" spans="2:19" x14ac:dyDescent="0.35">
      <c r="B719" s="5"/>
      <c r="C719" s="5"/>
      <c r="D719" s="189"/>
      <c r="E719" s="5"/>
      <c r="L719" s="5"/>
      <c r="M719" s="5"/>
      <c r="N719" s="249"/>
      <c r="O719" s="16"/>
      <c r="Q719" s="245"/>
      <c r="R719" s="161"/>
      <c r="S719" s="246"/>
    </row>
    <row r="720" spans="2:19" x14ac:dyDescent="0.35">
      <c r="B720" s="5"/>
      <c r="C720" s="5"/>
      <c r="D720" s="189"/>
      <c r="E720" s="5"/>
      <c r="L720" s="5"/>
      <c r="M720" s="5"/>
      <c r="N720" s="249"/>
      <c r="O720" s="16"/>
      <c r="Q720" s="245"/>
      <c r="R720" s="161"/>
      <c r="S720" s="246"/>
    </row>
    <row r="721" spans="2:19" x14ac:dyDescent="0.35">
      <c r="B721" s="5"/>
      <c r="C721" s="5"/>
      <c r="D721" s="189"/>
      <c r="E721" s="5"/>
      <c r="L721" s="5"/>
      <c r="M721" s="5"/>
      <c r="N721" s="249"/>
      <c r="O721" s="16"/>
      <c r="Q721" s="245"/>
      <c r="R721" s="161"/>
      <c r="S721" s="246"/>
    </row>
    <row r="722" spans="2:19" x14ac:dyDescent="0.35">
      <c r="B722" s="5"/>
      <c r="C722" s="5"/>
      <c r="D722" s="189"/>
      <c r="E722" s="5"/>
      <c r="L722" s="5"/>
      <c r="M722" s="5"/>
      <c r="N722" s="249"/>
      <c r="O722" s="16"/>
      <c r="Q722" s="245"/>
      <c r="R722" s="161"/>
      <c r="S722" s="246"/>
    </row>
    <row r="723" spans="2:19" x14ac:dyDescent="0.35">
      <c r="B723" s="5"/>
      <c r="C723" s="5"/>
      <c r="D723" s="189"/>
      <c r="E723" s="5"/>
      <c r="L723" s="5"/>
      <c r="M723" s="5"/>
      <c r="N723" s="249"/>
      <c r="O723" s="16"/>
      <c r="Q723" s="245"/>
      <c r="R723" s="161"/>
      <c r="S723" s="246"/>
    </row>
    <row r="724" spans="2:19" x14ac:dyDescent="0.35">
      <c r="B724" s="5"/>
      <c r="C724" s="5"/>
      <c r="D724" s="189"/>
      <c r="E724" s="5"/>
      <c r="L724" s="5"/>
      <c r="M724" s="5"/>
      <c r="N724" s="249"/>
      <c r="O724" s="16"/>
      <c r="Q724" s="245"/>
      <c r="R724" s="161"/>
      <c r="S724" s="246"/>
    </row>
    <row r="725" spans="2:19" x14ac:dyDescent="0.35">
      <c r="B725" s="5"/>
      <c r="C725" s="5"/>
      <c r="D725" s="189"/>
      <c r="E725" s="5"/>
      <c r="L725" s="5"/>
      <c r="M725" s="5"/>
      <c r="N725" s="249"/>
      <c r="O725" s="16"/>
      <c r="Q725" s="245"/>
      <c r="R725" s="161"/>
      <c r="S725" s="246"/>
    </row>
    <row r="726" spans="2:19" x14ac:dyDescent="0.35">
      <c r="B726" s="5"/>
      <c r="C726" s="5"/>
      <c r="D726" s="189"/>
      <c r="E726" s="5"/>
      <c r="L726" s="5"/>
      <c r="M726" s="5"/>
      <c r="N726" s="249"/>
      <c r="O726" s="16"/>
      <c r="Q726" s="245"/>
      <c r="R726" s="161"/>
      <c r="S726" s="246"/>
    </row>
    <row r="727" spans="2:19" x14ac:dyDescent="0.35">
      <c r="B727" s="5"/>
      <c r="C727" s="5"/>
      <c r="D727" s="189"/>
      <c r="E727" s="5"/>
      <c r="L727" s="5"/>
      <c r="M727" s="5"/>
      <c r="N727" s="249"/>
      <c r="O727" s="16"/>
      <c r="Q727" s="245"/>
      <c r="R727" s="161"/>
      <c r="S727" s="246"/>
    </row>
    <row r="728" spans="2:19" x14ac:dyDescent="0.35">
      <c r="B728" s="5"/>
      <c r="C728" s="5"/>
      <c r="D728" s="189"/>
      <c r="E728" s="5"/>
      <c r="L728" s="5"/>
      <c r="M728" s="5"/>
      <c r="N728" s="249"/>
      <c r="O728" s="16"/>
      <c r="Q728" s="245"/>
      <c r="R728" s="161"/>
      <c r="S728" s="246"/>
    </row>
    <row r="729" spans="2:19" x14ac:dyDescent="0.35">
      <c r="B729" s="5"/>
      <c r="C729" s="5"/>
      <c r="D729" s="189"/>
      <c r="E729" s="5"/>
      <c r="L729" s="5"/>
      <c r="M729" s="5"/>
      <c r="N729" s="249"/>
      <c r="O729" s="16"/>
      <c r="Q729" s="245"/>
      <c r="R729" s="161"/>
      <c r="S729" s="246"/>
    </row>
    <row r="730" spans="2:19" x14ac:dyDescent="0.35">
      <c r="B730" s="5"/>
      <c r="C730" s="5"/>
      <c r="D730" s="189"/>
      <c r="E730" s="5"/>
      <c r="L730" s="5"/>
      <c r="M730" s="5"/>
      <c r="N730" s="249"/>
      <c r="O730" s="16"/>
      <c r="Q730" s="245"/>
      <c r="R730" s="161"/>
      <c r="S730" s="246"/>
    </row>
    <row r="731" spans="2:19" x14ac:dyDescent="0.35">
      <c r="B731" s="5"/>
      <c r="C731" s="5"/>
      <c r="D731" s="189"/>
      <c r="E731" s="5"/>
      <c r="L731" s="5"/>
      <c r="M731" s="5"/>
      <c r="N731" s="249"/>
      <c r="O731" s="16"/>
      <c r="Q731" s="245"/>
      <c r="R731" s="161"/>
      <c r="S731" s="246"/>
    </row>
    <row r="732" spans="2:19" x14ac:dyDescent="0.35">
      <c r="B732" s="5"/>
      <c r="C732" s="5"/>
      <c r="D732" s="189"/>
      <c r="E732" s="5"/>
      <c r="L732" s="5"/>
      <c r="M732" s="5"/>
      <c r="N732" s="249"/>
      <c r="O732" s="16"/>
      <c r="Q732" s="245"/>
      <c r="R732" s="161"/>
      <c r="S732" s="246"/>
    </row>
    <row r="733" spans="2:19" x14ac:dyDescent="0.35">
      <c r="B733" s="5"/>
      <c r="C733" s="5"/>
      <c r="D733" s="189"/>
      <c r="E733" s="5"/>
      <c r="L733" s="5"/>
      <c r="M733" s="5"/>
      <c r="N733" s="249"/>
      <c r="O733" s="16"/>
      <c r="Q733" s="245"/>
      <c r="R733" s="161"/>
      <c r="S733" s="246"/>
    </row>
    <row r="734" spans="2:19" x14ac:dyDescent="0.35">
      <c r="B734" s="5"/>
      <c r="C734" s="5"/>
      <c r="D734" s="189"/>
      <c r="E734" s="5"/>
      <c r="L734" s="5"/>
      <c r="M734" s="5"/>
      <c r="N734" s="249"/>
      <c r="O734" s="16"/>
      <c r="Q734" s="245"/>
      <c r="R734" s="161"/>
      <c r="S734" s="246"/>
    </row>
    <row r="735" spans="2:19" x14ac:dyDescent="0.35">
      <c r="B735" s="5"/>
      <c r="C735" s="5"/>
      <c r="D735" s="189"/>
      <c r="E735" s="5"/>
      <c r="L735" s="5"/>
      <c r="M735" s="5"/>
      <c r="N735" s="249"/>
      <c r="O735" s="16"/>
      <c r="Q735" s="245"/>
      <c r="R735" s="161"/>
      <c r="S735" s="246"/>
    </row>
    <row r="736" spans="2:19" x14ac:dyDescent="0.35">
      <c r="B736" s="5"/>
      <c r="C736" s="5"/>
      <c r="D736" s="189"/>
      <c r="E736" s="5"/>
      <c r="L736" s="5"/>
      <c r="M736" s="5"/>
      <c r="N736" s="249"/>
      <c r="O736" s="16"/>
      <c r="Q736" s="245"/>
      <c r="R736" s="161"/>
      <c r="S736" s="246"/>
    </row>
    <row r="737" spans="2:19" x14ac:dyDescent="0.35">
      <c r="B737" s="5"/>
      <c r="C737" s="5"/>
      <c r="D737" s="189"/>
      <c r="E737" s="5"/>
      <c r="L737" s="5"/>
      <c r="M737" s="5"/>
      <c r="N737" s="249"/>
      <c r="O737" s="16"/>
      <c r="Q737" s="245"/>
      <c r="R737" s="161"/>
      <c r="S737" s="246"/>
    </row>
    <row r="738" spans="2:19" x14ac:dyDescent="0.35">
      <c r="B738" s="5"/>
      <c r="C738" s="5"/>
      <c r="D738" s="189"/>
      <c r="E738" s="5"/>
      <c r="L738" s="5"/>
      <c r="M738" s="5"/>
      <c r="N738" s="249"/>
      <c r="O738" s="16"/>
      <c r="Q738" s="245"/>
      <c r="R738" s="161"/>
      <c r="S738" s="246"/>
    </row>
    <row r="739" spans="2:19" x14ac:dyDescent="0.35">
      <c r="B739" s="5"/>
      <c r="C739" s="5"/>
      <c r="D739" s="189"/>
      <c r="E739" s="5"/>
      <c r="L739" s="5"/>
      <c r="M739" s="5"/>
      <c r="N739" s="249"/>
      <c r="O739" s="16"/>
      <c r="Q739" s="245"/>
      <c r="R739" s="161"/>
      <c r="S739" s="246"/>
    </row>
    <row r="740" spans="2:19" x14ac:dyDescent="0.35">
      <c r="B740" s="5"/>
      <c r="C740" s="5"/>
      <c r="D740" s="189"/>
      <c r="E740" s="5"/>
      <c r="L740" s="5"/>
      <c r="M740" s="5"/>
      <c r="N740" s="249"/>
      <c r="O740" s="16"/>
      <c r="Q740" s="245"/>
      <c r="R740" s="161"/>
      <c r="S740" s="246"/>
    </row>
    <row r="741" spans="2:19" x14ac:dyDescent="0.35">
      <c r="B741" s="5"/>
      <c r="C741" s="5"/>
      <c r="D741" s="189"/>
      <c r="E741" s="5"/>
      <c r="L741" s="5"/>
      <c r="M741" s="5"/>
      <c r="N741" s="249"/>
      <c r="O741" s="16"/>
      <c r="Q741" s="245"/>
      <c r="R741" s="161"/>
      <c r="S741" s="246"/>
    </row>
    <row r="742" spans="2:19" x14ac:dyDescent="0.35">
      <c r="B742" s="5"/>
      <c r="C742" s="5"/>
      <c r="D742" s="189"/>
      <c r="E742" s="5"/>
      <c r="L742" s="5"/>
      <c r="M742" s="5"/>
      <c r="N742" s="249"/>
      <c r="O742" s="16"/>
      <c r="Q742" s="245"/>
      <c r="R742" s="161"/>
      <c r="S742" s="246"/>
    </row>
    <row r="743" spans="2:19" x14ac:dyDescent="0.35">
      <c r="B743" s="5"/>
      <c r="C743" s="5"/>
      <c r="D743" s="189"/>
      <c r="E743" s="5"/>
      <c r="L743" s="5"/>
      <c r="M743" s="5"/>
      <c r="N743" s="249"/>
      <c r="O743" s="16"/>
      <c r="Q743" s="245"/>
      <c r="R743" s="161"/>
      <c r="S743" s="246"/>
    </row>
    <row r="744" spans="2:19" x14ac:dyDescent="0.35">
      <c r="B744" s="5"/>
      <c r="C744" s="5"/>
      <c r="D744" s="189"/>
      <c r="E744" s="5"/>
      <c r="L744" s="5"/>
      <c r="M744" s="5"/>
      <c r="N744" s="249"/>
      <c r="O744" s="16"/>
      <c r="Q744" s="245"/>
      <c r="R744" s="161"/>
      <c r="S744" s="246"/>
    </row>
    <row r="745" spans="2:19" x14ac:dyDescent="0.35">
      <c r="B745" s="5"/>
      <c r="C745" s="5"/>
      <c r="D745" s="189"/>
      <c r="E745" s="5"/>
      <c r="L745" s="5"/>
      <c r="M745" s="5"/>
      <c r="N745" s="249"/>
      <c r="O745" s="16"/>
      <c r="Q745" s="245"/>
      <c r="R745" s="161"/>
      <c r="S745" s="246"/>
    </row>
    <row r="746" spans="2:19" x14ac:dyDescent="0.35">
      <c r="B746" s="5"/>
      <c r="C746" s="5"/>
      <c r="D746" s="189"/>
      <c r="E746" s="5"/>
      <c r="L746" s="5"/>
      <c r="M746" s="5"/>
      <c r="N746" s="249"/>
      <c r="O746" s="16"/>
      <c r="Q746" s="245"/>
      <c r="R746" s="161"/>
      <c r="S746" s="246"/>
    </row>
    <row r="747" spans="2:19" x14ac:dyDescent="0.35">
      <c r="B747" s="5"/>
      <c r="C747" s="5"/>
      <c r="D747" s="189"/>
      <c r="E747" s="5"/>
      <c r="L747" s="5"/>
      <c r="M747" s="5"/>
      <c r="N747" s="249"/>
      <c r="O747" s="16"/>
      <c r="Q747" s="245"/>
      <c r="R747" s="161"/>
      <c r="S747" s="246"/>
    </row>
    <row r="748" spans="2:19" x14ac:dyDescent="0.35">
      <c r="B748" s="5"/>
      <c r="C748" s="5"/>
      <c r="D748" s="189"/>
      <c r="E748" s="5"/>
      <c r="L748" s="5"/>
      <c r="M748" s="5"/>
      <c r="N748" s="249"/>
      <c r="O748" s="16"/>
      <c r="Q748" s="245"/>
      <c r="R748" s="161"/>
      <c r="S748" s="246"/>
    </row>
    <row r="749" spans="2:19" x14ac:dyDescent="0.35">
      <c r="B749" s="5"/>
      <c r="C749" s="5"/>
      <c r="D749" s="189"/>
      <c r="E749" s="5"/>
      <c r="L749" s="5"/>
      <c r="M749" s="5"/>
      <c r="N749" s="249"/>
      <c r="O749" s="16"/>
      <c r="Q749" s="245"/>
      <c r="R749" s="161"/>
      <c r="S749" s="246"/>
    </row>
    <row r="750" spans="2:19" x14ac:dyDescent="0.35">
      <c r="B750" s="5"/>
      <c r="C750" s="5"/>
      <c r="D750" s="189"/>
      <c r="E750" s="5"/>
      <c r="L750" s="5"/>
      <c r="M750" s="5"/>
      <c r="N750" s="249"/>
      <c r="O750" s="16"/>
      <c r="Q750" s="245"/>
      <c r="R750" s="161"/>
      <c r="S750" s="246"/>
    </row>
    <row r="751" spans="2:19" x14ac:dyDescent="0.35">
      <c r="B751" s="5"/>
      <c r="C751" s="5"/>
      <c r="D751" s="189"/>
      <c r="E751" s="5"/>
      <c r="L751" s="5"/>
      <c r="M751" s="5"/>
      <c r="N751" s="249"/>
      <c r="O751" s="16"/>
      <c r="Q751" s="245"/>
      <c r="R751" s="161"/>
      <c r="S751" s="246"/>
    </row>
    <row r="752" spans="2:19" x14ac:dyDescent="0.35">
      <c r="B752" s="5"/>
      <c r="C752" s="5"/>
      <c r="D752" s="189"/>
      <c r="E752" s="5"/>
      <c r="L752" s="5"/>
      <c r="M752" s="5"/>
      <c r="N752" s="249"/>
      <c r="O752" s="16"/>
      <c r="Q752" s="245"/>
      <c r="R752" s="161"/>
      <c r="S752" s="246"/>
    </row>
    <row r="753" spans="2:19" x14ac:dyDescent="0.35">
      <c r="B753" s="5"/>
      <c r="C753" s="5"/>
      <c r="D753" s="189"/>
      <c r="E753" s="5"/>
      <c r="L753" s="5"/>
      <c r="M753" s="5"/>
      <c r="N753" s="249"/>
      <c r="O753" s="16"/>
      <c r="Q753" s="245"/>
      <c r="R753" s="161"/>
      <c r="S753" s="246"/>
    </row>
    <row r="754" spans="2:19" x14ac:dyDescent="0.35">
      <c r="B754" s="5"/>
      <c r="C754" s="5"/>
      <c r="D754" s="189"/>
      <c r="E754" s="5"/>
      <c r="L754" s="5"/>
      <c r="M754" s="5"/>
      <c r="N754" s="249"/>
      <c r="O754" s="16"/>
      <c r="Q754" s="245"/>
      <c r="R754" s="161"/>
      <c r="S754" s="246"/>
    </row>
    <row r="755" spans="2:19" x14ac:dyDescent="0.35">
      <c r="B755" s="5"/>
      <c r="C755" s="5"/>
      <c r="D755" s="189"/>
      <c r="E755" s="5"/>
      <c r="L755" s="5"/>
      <c r="M755" s="5"/>
      <c r="N755" s="249"/>
      <c r="O755" s="16"/>
      <c r="Q755" s="245"/>
      <c r="R755" s="161"/>
      <c r="S755" s="246"/>
    </row>
    <row r="756" spans="2:19" x14ac:dyDescent="0.35">
      <c r="B756" s="5"/>
      <c r="C756" s="5"/>
      <c r="D756" s="189"/>
      <c r="E756" s="5"/>
      <c r="L756" s="5"/>
      <c r="M756" s="5"/>
      <c r="N756" s="249"/>
      <c r="O756" s="16"/>
      <c r="Q756" s="245"/>
      <c r="R756" s="161"/>
      <c r="S756" s="246"/>
    </row>
    <row r="757" spans="2:19" x14ac:dyDescent="0.35">
      <c r="B757" s="5"/>
      <c r="C757" s="5"/>
      <c r="D757" s="189"/>
      <c r="E757" s="5"/>
      <c r="L757" s="5"/>
      <c r="M757" s="5"/>
      <c r="N757" s="249"/>
      <c r="O757" s="16"/>
      <c r="Q757" s="245"/>
      <c r="R757" s="161"/>
      <c r="S757" s="246"/>
    </row>
    <row r="758" spans="2:19" x14ac:dyDescent="0.35">
      <c r="B758" s="5"/>
      <c r="C758" s="5"/>
      <c r="D758" s="189"/>
      <c r="E758" s="5"/>
      <c r="L758" s="5"/>
      <c r="M758" s="5"/>
      <c r="N758" s="249"/>
      <c r="O758" s="16"/>
      <c r="Q758" s="245"/>
      <c r="R758" s="161"/>
      <c r="S758" s="246"/>
    </row>
    <row r="759" spans="2:19" x14ac:dyDescent="0.35">
      <c r="B759" s="5"/>
      <c r="C759" s="5"/>
      <c r="D759" s="189"/>
      <c r="E759" s="5"/>
      <c r="L759" s="5"/>
      <c r="M759" s="5"/>
      <c r="N759" s="249"/>
      <c r="O759" s="16"/>
      <c r="Q759" s="245"/>
      <c r="R759" s="161"/>
      <c r="S759" s="246"/>
    </row>
    <row r="760" spans="2:19" x14ac:dyDescent="0.35">
      <c r="B760" s="5"/>
      <c r="C760" s="5"/>
      <c r="D760" s="189"/>
      <c r="E760" s="5"/>
      <c r="L760" s="5"/>
      <c r="M760" s="5"/>
      <c r="N760" s="249"/>
      <c r="O760" s="16"/>
      <c r="Q760" s="245"/>
      <c r="R760" s="161"/>
      <c r="S760" s="246"/>
    </row>
    <row r="761" spans="2:19" x14ac:dyDescent="0.35">
      <c r="B761" s="5"/>
      <c r="C761" s="5"/>
      <c r="D761" s="189"/>
      <c r="E761" s="5"/>
      <c r="L761" s="5"/>
      <c r="M761" s="5"/>
      <c r="N761" s="249"/>
      <c r="O761" s="16"/>
      <c r="Q761" s="245"/>
      <c r="R761" s="161"/>
      <c r="S761" s="246"/>
    </row>
    <row r="762" spans="2:19" x14ac:dyDescent="0.35">
      <c r="B762" s="5"/>
      <c r="C762" s="5"/>
      <c r="D762" s="189"/>
      <c r="E762" s="5"/>
      <c r="L762" s="5"/>
      <c r="M762" s="5"/>
      <c r="N762" s="249"/>
      <c r="O762" s="16"/>
      <c r="Q762" s="245"/>
      <c r="R762" s="161"/>
      <c r="S762" s="246"/>
    </row>
    <row r="763" spans="2:19" x14ac:dyDescent="0.35">
      <c r="B763" s="5"/>
      <c r="C763" s="5"/>
      <c r="D763" s="189"/>
      <c r="E763" s="5"/>
      <c r="L763" s="5"/>
      <c r="M763" s="5"/>
      <c r="N763" s="249"/>
      <c r="O763" s="16"/>
      <c r="Q763" s="245"/>
      <c r="R763" s="161"/>
      <c r="S763" s="246"/>
    </row>
  </sheetData>
  <pageMargins left="0.511811024" right="0.511811024" top="0.78740157499999996" bottom="0.78740157499999996" header="0.31496062000000002" footer="0.3149606200000000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Y622"/>
  <sheetViews>
    <sheetView workbookViewId="0">
      <pane xSplit="1" ySplit="1" topLeftCell="AK2" activePane="bottomRight" state="frozen"/>
      <selection pane="topRight" activeCell="B5" sqref="B5"/>
      <selection pane="bottomLeft" activeCell="B5" sqref="B5"/>
      <selection pane="bottomRight" activeCell="AR18" sqref="AR18"/>
    </sheetView>
  </sheetViews>
  <sheetFormatPr defaultColWidth="8.81640625" defaultRowHeight="14.5" x14ac:dyDescent="0.35"/>
  <cols>
    <col min="2" max="7" width="15.1796875" bestFit="1" customWidth="1"/>
    <col min="8" max="10" width="15.1796875" style="42" customWidth="1"/>
    <col min="11" max="11" width="16.1796875" customWidth="1"/>
    <col min="12" max="12" width="15.453125" customWidth="1"/>
    <col min="13" max="13" width="15.1796875" customWidth="1"/>
    <col min="14" max="14" width="14" bestFit="1" customWidth="1"/>
    <col min="15" max="16" width="15.1796875" bestFit="1" customWidth="1"/>
    <col min="17" max="19" width="15.1796875" customWidth="1"/>
    <col min="20" max="34" width="15.453125" customWidth="1"/>
    <col min="35" max="37" width="15.1796875" bestFit="1" customWidth="1"/>
    <col min="38" max="38" width="14.1796875" bestFit="1" customWidth="1"/>
    <col min="41" max="41" width="18" style="6" bestFit="1" customWidth="1"/>
    <col min="42" max="42" width="16.81640625" style="6" bestFit="1" customWidth="1"/>
    <col min="43" max="43" width="18" style="6" bestFit="1" customWidth="1"/>
    <col min="44" max="44" width="16.453125" bestFit="1" customWidth="1"/>
    <col min="46" max="46" width="10.1796875" bestFit="1" customWidth="1"/>
    <col min="47" max="47" width="9.453125" bestFit="1" customWidth="1"/>
    <col min="49" max="49" width="9.453125" bestFit="1" customWidth="1"/>
    <col min="50" max="50" width="16.81640625" bestFit="1" customWidth="1"/>
    <col min="51" max="51" width="15.1796875" customWidth="1"/>
  </cols>
  <sheetData>
    <row r="1" spans="1:51" ht="126.75" customHeight="1" x14ac:dyDescent="0.35">
      <c r="A1" s="64" t="s">
        <v>28</v>
      </c>
      <c r="B1" s="254" t="s">
        <v>29</v>
      </c>
      <c r="C1" s="255"/>
      <c r="D1" s="256"/>
      <c r="E1" s="257" t="s">
        <v>30</v>
      </c>
      <c r="F1" s="257"/>
      <c r="G1" s="257"/>
      <c r="H1" s="258" t="s">
        <v>31</v>
      </c>
      <c r="I1" s="259"/>
      <c r="J1" s="260"/>
      <c r="K1" s="261" t="s">
        <v>32</v>
      </c>
      <c r="L1" s="261"/>
      <c r="M1" s="261"/>
      <c r="N1" s="262" t="s">
        <v>33</v>
      </c>
      <c r="O1" s="262"/>
      <c r="P1" s="262"/>
      <c r="Q1" s="263" t="s">
        <v>34</v>
      </c>
      <c r="R1" s="263"/>
      <c r="S1" s="263"/>
      <c r="T1" s="264" t="s">
        <v>35</v>
      </c>
      <c r="U1" s="265"/>
      <c r="V1" s="266"/>
      <c r="W1" s="264" t="s">
        <v>36</v>
      </c>
      <c r="X1" s="265"/>
      <c r="Y1" s="266"/>
      <c r="Z1" s="264" t="s">
        <v>37</v>
      </c>
      <c r="AA1" s="265"/>
      <c r="AB1" s="266"/>
      <c r="AC1" s="264" t="s">
        <v>603</v>
      </c>
      <c r="AD1" s="265"/>
      <c r="AE1" s="266"/>
      <c r="AF1" s="264" t="s">
        <v>656</v>
      </c>
      <c r="AG1" s="265"/>
      <c r="AH1" s="266"/>
      <c r="AI1" s="253" t="s">
        <v>38</v>
      </c>
      <c r="AJ1" s="253"/>
      <c r="AK1" s="253"/>
    </row>
    <row r="2" spans="1:51" x14ac:dyDescent="0.35">
      <c r="A2" s="56"/>
      <c r="B2" s="22" t="s">
        <v>39</v>
      </c>
      <c r="C2" s="22" t="s">
        <v>40</v>
      </c>
      <c r="D2" s="22" t="s">
        <v>41</v>
      </c>
      <c r="E2" s="23" t="s">
        <v>39</v>
      </c>
      <c r="F2" s="23" t="s">
        <v>40</v>
      </c>
      <c r="G2" s="23" t="s">
        <v>41</v>
      </c>
      <c r="H2" s="84" t="s">
        <v>39</v>
      </c>
      <c r="I2" s="84" t="s">
        <v>40</v>
      </c>
      <c r="J2" s="84" t="s">
        <v>41</v>
      </c>
      <c r="K2" s="20" t="s">
        <v>39</v>
      </c>
      <c r="L2" s="20" t="s">
        <v>40</v>
      </c>
      <c r="M2" s="20" t="s">
        <v>38</v>
      </c>
      <c r="N2" s="24" t="s">
        <v>39</v>
      </c>
      <c r="O2" s="24" t="s">
        <v>40</v>
      </c>
      <c r="P2" s="24" t="s">
        <v>38</v>
      </c>
      <c r="Q2" s="62" t="s">
        <v>39</v>
      </c>
      <c r="R2" s="62" t="s">
        <v>40</v>
      </c>
      <c r="S2" s="62" t="s">
        <v>41</v>
      </c>
      <c r="T2" s="141" t="s">
        <v>39</v>
      </c>
      <c r="U2" s="141" t="s">
        <v>40</v>
      </c>
      <c r="V2" s="141" t="s">
        <v>41</v>
      </c>
      <c r="W2" s="141" t="s">
        <v>39</v>
      </c>
      <c r="X2" s="141" t="s">
        <v>40</v>
      </c>
      <c r="Y2" s="141" t="s">
        <v>41</v>
      </c>
      <c r="Z2" s="141" t="s">
        <v>39</v>
      </c>
      <c r="AA2" s="141" t="s">
        <v>40</v>
      </c>
      <c r="AB2" s="141" t="s">
        <v>41</v>
      </c>
      <c r="AC2" s="141" t="s">
        <v>39</v>
      </c>
      <c r="AD2" s="141" t="s">
        <v>40</v>
      </c>
      <c r="AE2" s="141" t="s">
        <v>41</v>
      </c>
      <c r="AF2" s="141" t="s">
        <v>39</v>
      </c>
      <c r="AG2" s="141" t="s">
        <v>40</v>
      </c>
      <c r="AH2" s="141" t="s">
        <v>41</v>
      </c>
      <c r="AI2" s="65" t="s">
        <v>39</v>
      </c>
      <c r="AJ2" s="65" t="s">
        <v>40</v>
      </c>
      <c r="AK2" s="65" t="s">
        <v>38</v>
      </c>
      <c r="AN2" s="154" t="s">
        <v>42</v>
      </c>
      <c r="AO2" s="155" t="s">
        <v>40</v>
      </c>
      <c r="AP2" s="155" t="s">
        <v>39</v>
      </c>
      <c r="AQ2" s="155" t="s">
        <v>43</v>
      </c>
      <c r="AT2" s="34" t="s">
        <v>40</v>
      </c>
      <c r="AU2" s="34" t="s">
        <v>39</v>
      </c>
    </row>
    <row r="3" spans="1:51" x14ac:dyDescent="0.35">
      <c r="A3" s="66">
        <v>44562</v>
      </c>
      <c r="B3" s="25">
        <v>0</v>
      </c>
      <c r="C3" s="25">
        <v>0</v>
      </c>
      <c r="D3" s="25">
        <v>0</v>
      </c>
      <c r="E3" s="26">
        <f>'9496'!T3</f>
        <v>0</v>
      </c>
      <c r="F3" s="26">
        <f>'9496'!U3</f>
        <v>0</v>
      </c>
      <c r="G3" s="26">
        <f>'9496'!V3</f>
        <v>0</v>
      </c>
      <c r="H3" s="45"/>
      <c r="I3" s="45"/>
      <c r="J3" s="45"/>
      <c r="K3" s="27">
        <f>'Fluxo dív. garantidas - RRF'!J3</f>
        <v>15273481.9</v>
      </c>
      <c r="L3" s="27">
        <f>'Fluxo dív. garantidas - RRF'!I3</f>
        <v>39696646.009999998</v>
      </c>
      <c r="M3" s="27">
        <f>'Fluxo dív. garantidas - RRF'!K3</f>
        <v>54970127.910000004</v>
      </c>
      <c r="N3" s="67">
        <f>'Contratos fora RRF'!AS3</f>
        <v>1918668.93</v>
      </c>
      <c r="O3" s="67">
        <f>'Contratos fora RRF'!AR3</f>
        <v>328374.3</v>
      </c>
      <c r="P3" s="67">
        <f>'Contratos fora RRF'!AT3</f>
        <v>2247043.23</v>
      </c>
      <c r="Q3" s="63">
        <v>6211.0239988872108</v>
      </c>
      <c r="R3" s="63">
        <v>1875698.7922159201</v>
      </c>
      <c r="S3" s="63">
        <v>1881909.8162148099</v>
      </c>
      <c r="T3" s="140">
        <f>'OC A CONTRATAR'!C3</f>
        <v>0</v>
      </c>
      <c r="U3" s="140">
        <f>'OC A CONTRATAR'!B3</f>
        <v>0</v>
      </c>
      <c r="V3" s="140">
        <f>'OC A CONTRATAR'!D3</f>
        <v>0</v>
      </c>
      <c r="W3" s="140">
        <f>'OC A CONTRATAR'!H3</f>
        <v>0</v>
      </c>
      <c r="X3" s="140">
        <f>'OC A CONTRATAR'!G3</f>
        <v>0</v>
      </c>
      <c r="Y3" s="140">
        <f>'OC A CONTRATAR'!I3</f>
        <v>0</v>
      </c>
      <c r="Z3" s="140">
        <f>'OC A CONTRATAR'!M3</f>
        <v>0</v>
      </c>
      <c r="AA3" s="140">
        <f>'OC A CONTRATAR'!L3</f>
        <v>0</v>
      </c>
      <c r="AB3" s="140">
        <f>'OC A CONTRATAR'!N3</f>
        <v>0</v>
      </c>
      <c r="AC3" s="140">
        <f>'OC A CONTRATAR'!X3</f>
        <v>0</v>
      </c>
      <c r="AD3" s="140">
        <f>'OC A CONTRATAR'!W3</f>
        <v>0</v>
      </c>
      <c r="AE3" s="140">
        <f>'OC A CONTRATAR'!Y3</f>
        <v>0</v>
      </c>
      <c r="AF3" s="140">
        <f>'OC A CONTRATAR'!R3</f>
        <v>0</v>
      </c>
      <c r="AG3" s="140">
        <f>'OC A CONTRATAR'!Q3</f>
        <v>0</v>
      </c>
      <c r="AH3" s="140">
        <f>'OC A CONTRATAR'!S3</f>
        <v>0</v>
      </c>
      <c r="AI3" s="68">
        <f>B3+E3+K3+N3+Q3+H3+T3+W3+Z3+AC3+AF3</f>
        <v>17198361.853998888</v>
      </c>
      <c r="AJ3" s="68">
        <f>C3+F3+L3+O3+R3+I3+U3+X3+AA3+AD3+AG3</f>
        <v>41900719.102215916</v>
      </c>
      <c r="AK3" s="68">
        <f>D3+G3+M3+P3+S3+J3+V3+Y3+AB3+AE3+AH3</f>
        <v>59099080.956214808</v>
      </c>
      <c r="AL3" s="33"/>
      <c r="AM3">
        <f t="shared" ref="AM3:AM34" si="0">YEAR(A3)</f>
        <v>2022</v>
      </c>
      <c r="AN3">
        <v>2022</v>
      </c>
      <c r="AO3" s="6">
        <f t="shared" ref="AO3:AO66" si="1">SUMIF(AM:AM,AN3,AJ:AJ)</f>
        <v>2228662687.6687069</v>
      </c>
      <c r="AP3" s="6">
        <f t="shared" ref="AP3:AP66" si="2">SUMIF(AM:AM,AN3,AI:AI)</f>
        <v>2974289267.2380815</v>
      </c>
      <c r="AQ3" s="6">
        <f t="shared" ref="AQ3:AQ66" si="3">SUMIF(AM:AM,AN3,AK:AK)</f>
        <v>5202951954.9067898</v>
      </c>
      <c r="AR3" s="6"/>
      <c r="AS3">
        <f t="shared" ref="AS3:AS12" si="4">AN3</f>
        <v>2022</v>
      </c>
      <c r="AT3" s="33">
        <f t="shared" ref="AT3:AU12" si="5">AO3/10^6</f>
        <v>2228.6626876687069</v>
      </c>
      <c r="AU3" s="33">
        <f t="shared" si="5"/>
        <v>2974.2892672380813</v>
      </c>
      <c r="AW3" s="33"/>
      <c r="AX3" s="6"/>
      <c r="AY3" s="33"/>
    </row>
    <row r="4" spans="1:51" x14ac:dyDescent="0.35">
      <c r="A4" s="66">
        <v>44593</v>
      </c>
      <c r="B4" s="25">
        <f>'Art. 9º-A - serv. div. comp'!J5</f>
        <v>0</v>
      </c>
      <c r="C4" s="25">
        <f>'Art. 9º-A - serv. div. comp'!K5</f>
        <v>0</v>
      </c>
      <c r="D4" s="25">
        <f>'Art. 9º-A - serv. div. comp'!I5</f>
        <v>0</v>
      </c>
      <c r="E4" s="26">
        <f>'9496'!P4</f>
        <v>195639312.7966035</v>
      </c>
      <c r="F4" s="26">
        <f>'9496'!Q4</f>
        <v>105078793.39381054</v>
      </c>
      <c r="G4" s="26">
        <f>'9496'!R4</f>
        <v>300718106.19041407</v>
      </c>
      <c r="H4" s="45"/>
      <c r="I4" s="45"/>
      <c r="J4" s="45"/>
      <c r="K4" s="27">
        <f>'Fluxo dív. garantidas - RRF'!J4</f>
        <v>7326672.1900000004</v>
      </c>
      <c r="L4" s="27">
        <f>'Fluxo dív. garantidas - RRF'!I4</f>
        <v>40547331.299999997</v>
      </c>
      <c r="M4" s="27">
        <f>'Fluxo dív. garantidas - RRF'!K4</f>
        <v>47874003.490000002</v>
      </c>
      <c r="N4" s="67">
        <f>'Contratos fora RRF'!AS4</f>
        <v>2130604.52</v>
      </c>
      <c r="O4" s="67">
        <f>'Contratos fora RRF'!AR4</f>
        <v>7648135</v>
      </c>
      <c r="P4" s="67">
        <f>'Contratos fora RRF'!AT4</f>
        <v>9778739.5200000014</v>
      </c>
      <c r="Q4" s="63">
        <v>4007.75</v>
      </c>
      <c r="R4" s="63">
        <v>1867653.8</v>
      </c>
      <c r="S4" s="63">
        <v>1871661.55</v>
      </c>
      <c r="T4" s="140">
        <f>'OC A CONTRATAR'!C4</f>
        <v>0</v>
      </c>
      <c r="U4" s="140">
        <f>'OC A CONTRATAR'!B4</f>
        <v>0</v>
      </c>
      <c r="V4" s="140">
        <f>'OC A CONTRATAR'!D4</f>
        <v>0</v>
      </c>
      <c r="W4" s="140">
        <f>'OC A CONTRATAR'!H4</f>
        <v>0</v>
      </c>
      <c r="X4" s="140">
        <f>'OC A CONTRATAR'!G4</f>
        <v>0</v>
      </c>
      <c r="Y4" s="140">
        <f>'OC A CONTRATAR'!I4</f>
        <v>0</v>
      </c>
      <c r="Z4" s="140">
        <f>'OC A CONTRATAR'!M4</f>
        <v>0</v>
      </c>
      <c r="AA4" s="140">
        <f>'OC A CONTRATAR'!L4</f>
        <v>0</v>
      </c>
      <c r="AB4" s="140">
        <f>'OC A CONTRATAR'!N4</f>
        <v>0</v>
      </c>
      <c r="AC4" s="140">
        <f>'OC A CONTRATAR'!X4</f>
        <v>0</v>
      </c>
      <c r="AD4" s="140">
        <f>'OC A CONTRATAR'!W4</f>
        <v>0</v>
      </c>
      <c r="AE4" s="140">
        <f>'OC A CONTRATAR'!Y4</f>
        <v>0</v>
      </c>
      <c r="AF4" s="140">
        <f>'OC A CONTRATAR'!R4</f>
        <v>0</v>
      </c>
      <c r="AG4" s="140">
        <f>'OC A CONTRATAR'!Q4</f>
        <v>0</v>
      </c>
      <c r="AH4" s="140">
        <f>'OC A CONTRATAR'!S4</f>
        <v>0</v>
      </c>
      <c r="AI4" s="68">
        <f t="shared" ref="AI4:AI67" si="6">B4+E4+K4+N4+Q4+H4+T4+W4+Z4+AC4+AF4</f>
        <v>205100597.25660351</v>
      </c>
      <c r="AJ4" s="68">
        <f t="shared" ref="AJ4:AJ67" si="7">C4+F4+L4+O4+R4+I4+U4+X4+AA4+AD4+AG4</f>
        <v>155141913.49381053</v>
      </c>
      <c r="AK4" s="68">
        <f t="shared" ref="AK4:AK67" si="8">D4+G4+M4+P4+S4+J4+V4+Y4+AB4+AE4+AH4</f>
        <v>360242510.75041407</v>
      </c>
      <c r="AM4">
        <f t="shared" si="0"/>
        <v>2022</v>
      </c>
      <c r="AN4">
        <f t="shared" ref="AN4:AN12" si="9">AN3+1</f>
        <v>2023</v>
      </c>
      <c r="AO4" s="6">
        <f t="shared" si="1"/>
        <v>2795444086.3304129</v>
      </c>
      <c r="AP4" s="6">
        <f t="shared" si="2"/>
        <v>4009949925.3131399</v>
      </c>
      <c r="AQ4" s="6">
        <f t="shared" si="3"/>
        <v>6805394011.6435518</v>
      </c>
      <c r="AR4" s="6"/>
      <c r="AS4">
        <f t="shared" si="4"/>
        <v>2023</v>
      </c>
      <c r="AT4" s="33">
        <f t="shared" si="5"/>
        <v>2795.444086330413</v>
      </c>
      <c r="AU4" s="33">
        <f t="shared" si="5"/>
        <v>4009.9499253131398</v>
      </c>
      <c r="AW4" s="33"/>
      <c r="AX4" s="6"/>
      <c r="AY4" s="33"/>
    </row>
    <row r="5" spans="1:51" x14ac:dyDescent="0.35">
      <c r="A5" s="66">
        <v>44621</v>
      </c>
      <c r="B5" s="25">
        <f>'Art. 9º-A - serv. div. comp'!J6</f>
        <v>0</v>
      </c>
      <c r="C5" s="25">
        <f>'Art. 9º-A - serv. div. comp'!K6</f>
        <v>0</v>
      </c>
      <c r="D5" s="25">
        <f>'Art. 9º-A - serv. div. comp'!I6</f>
        <v>0</v>
      </c>
      <c r="E5" s="26">
        <f>'9496'!P5</f>
        <v>195945111.36274296</v>
      </c>
      <c r="F5" s="26">
        <f>'9496'!Q5</f>
        <v>105798852.42204541</v>
      </c>
      <c r="G5" s="26">
        <f>'9496'!R5</f>
        <v>301743963.78478837</v>
      </c>
      <c r="H5" s="45"/>
      <c r="I5" s="45"/>
      <c r="J5" s="45"/>
      <c r="K5" s="27">
        <f>'Fluxo dív. garantidas - RRF'!C5</f>
        <v>23113939.400000002</v>
      </c>
      <c r="L5" s="27">
        <f>'Fluxo dív. garantidas - RRF'!B5</f>
        <v>159547078.69</v>
      </c>
      <c r="M5" s="27">
        <f>'Fluxo dív. garantidas - RRF'!D5</f>
        <v>182661018.09</v>
      </c>
      <c r="N5" s="67">
        <f>'Contratos fora RRF'!AS5</f>
        <v>695429.28</v>
      </c>
      <c r="O5" s="67">
        <f>'Contratos fora RRF'!AR5</f>
        <v>1150511.21</v>
      </c>
      <c r="P5" s="67">
        <f>'Contratos fora RRF'!AT5</f>
        <v>1845940.4899999998</v>
      </c>
      <c r="Q5" s="63">
        <v>0</v>
      </c>
      <c r="R5" s="63">
        <v>2238801.34</v>
      </c>
      <c r="S5" s="63">
        <f>R5</f>
        <v>2238801.34</v>
      </c>
      <c r="T5" s="140">
        <f>'OC A CONTRATAR'!C5</f>
        <v>0</v>
      </c>
      <c r="U5" s="140">
        <f>'OC A CONTRATAR'!B5</f>
        <v>0</v>
      </c>
      <c r="V5" s="140">
        <f>'OC A CONTRATAR'!D5</f>
        <v>0</v>
      </c>
      <c r="W5" s="140">
        <f>'OC A CONTRATAR'!H5</f>
        <v>0</v>
      </c>
      <c r="X5" s="140">
        <f>'OC A CONTRATAR'!G5</f>
        <v>0</v>
      </c>
      <c r="Y5" s="140">
        <f>'OC A CONTRATAR'!I5</f>
        <v>0</v>
      </c>
      <c r="Z5" s="140">
        <f>'OC A CONTRATAR'!M5</f>
        <v>0</v>
      </c>
      <c r="AA5" s="140">
        <f>'OC A CONTRATAR'!L5</f>
        <v>0</v>
      </c>
      <c r="AB5" s="140">
        <f>'OC A CONTRATAR'!N5</f>
        <v>0</v>
      </c>
      <c r="AC5" s="140">
        <f>'OC A CONTRATAR'!X5</f>
        <v>0</v>
      </c>
      <c r="AD5" s="140">
        <f>'OC A CONTRATAR'!W5</f>
        <v>0</v>
      </c>
      <c r="AE5" s="140">
        <f>'OC A CONTRATAR'!Y5</f>
        <v>0</v>
      </c>
      <c r="AF5" s="140">
        <f>'OC A CONTRATAR'!R5</f>
        <v>0</v>
      </c>
      <c r="AG5" s="140">
        <f>'OC A CONTRATAR'!Q5</f>
        <v>0</v>
      </c>
      <c r="AH5" s="140">
        <f>'OC A CONTRATAR'!S5</f>
        <v>0</v>
      </c>
      <c r="AI5" s="68">
        <f t="shared" si="6"/>
        <v>219754480.04274297</v>
      </c>
      <c r="AJ5" s="68">
        <f t="shared" si="7"/>
        <v>268735243.66204542</v>
      </c>
      <c r="AK5" s="68">
        <f t="shared" si="8"/>
        <v>488489723.70478839</v>
      </c>
      <c r="AM5">
        <f t="shared" si="0"/>
        <v>2022</v>
      </c>
      <c r="AN5">
        <f t="shared" si="9"/>
        <v>2024</v>
      </c>
      <c r="AO5" s="6">
        <f t="shared" si="1"/>
        <v>1750019623.5920339</v>
      </c>
      <c r="AP5" s="6">
        <f t="shared" si="2"/>
        <v>1875368310.4205201</v>
      </c>
      <c r="AQ5" s="6">
        <f t="shared" si="3"/>
        <v>3625387934.0125532</v>
      </c>
      <c r="AR5" s="6"/>
      <c r="AS5">
        <f t="shared" si="4"/>
        <v>2024</v>
      </c>
      <c r="AT5" s="33">
        <f t="shared" si="5"/>
        <v>1750.0196235920339</v>
      </c>
      <c r="AU5" s="33">
        <f t="shared" si="5"/>
        <v>1875.3683104205202</v>
      </c>
      <c r="AW5" s="33"/>
      <c r="AX5" s="6"/>
      <c r="AY5" s="33"/>
    </row>
    <row r="6" spans="1:51" x14ac:dyDescent="0.35">
      <c r="A6" s="66">
        <v>44652</v>
      </c>
      <c r="B6" s="25">
        <f>'Art. 9º-A - serv. div. comp'!J7</f>
        <v>0</v>
      </c>
      <c r="C6" s="25">
        <f>'Art. 9º-A - serv. div. comp'!K7</f>
        <v>0</v>
      </c>
      <c r="D6" s="25">
        <f>'Art. 9º-A - serv. div. comp'!I7</f>
        <v>0</v>
      </c>
      <c r="E6" s="26">
        <f>'9496'!P6</f>
        <v>196513219.09220344</v>
      </c>
      <c r="F6" s="26">
        <f>'9496'!Q6</f>
        <v>106634162.21351881</v>
      </c>
      <c r="G6" s="26">
        <f>'9496'!R6</f>
        <v>303147381.30572224</v>
      </c>
      <c r="H6" s="45">
        <f>'Art. 23'!H7</f>
        <v>55156696.200000003</v>
      </c>
      <c r="I6" s="45">
        <f>'Art. 23'!I7</f>
        <v>23841255.039999992</v>
      </c>
      <c r="J6" s="87">
        <f>'Art. 23'!G7</f>
        <v>78997951.239999995</v>
      </c>
      <c r="K6" s="27">
        <f>'Fluxo dív. garantidas - RRF'!C6</f>
        <v>9107429.8399999999</v>
      </c>
      <c r="L6" s="27">
        <f>'Fluxo dív. garantidas - RRF'!B6</f>
        <v>37927660.870000005</v>
      </c>
      <c r="M6" s="27">
        <f>'Fluxo dív. garantidas - RRF'!D6</f>
        <v>47035090.710000001</v>
      </c>
      <c r="N6" s="67">
        <f>'Contratos fora RRF'!AS6</f>
        <v>1639849.59</v>
      </c>
      <c r="O6" s="67">
        <f>'Contratos fora RRF'!AR6</f>
        <v>1151869.24</v>
      </c>
      <c r="P6" s="67">
        <f>'Contratos fora RRF'!AT6</f>
        <v>2791718.83</v>
      </c>
      <c r="Q6" s="63"/>
      <c r="R6" s="63"/>
      <c r="S6" s="63"/>
      <c r="T6" s="140">
        <f>'OC A CONTRATAR'!C6</f>
        <v>0</v>
      </c>
      <c r="U6" s="140">
        <f>'OC A CONTRATAR'!B6</f>
        <v>0</v>
      </c>
      <c r="V6" s="140">
        <f>'OC A CONTRATAR'!D6</f>
        <v>0</v>
      </c>
      <c r="W6" s="140">
        <f>'OC A CONTRATAR'!H6</f>
        <v>0</v>
      </c>
      <c r="X6" s="140">
        <f>'OC A CONTRATAR'!G6</f>
        <v>0</v>
      </c>
      <c r="Y6" s="140">
        <f>'OC A CONTRATAR'!I6</f>
        <v>0</v>
      </c>
      <c r="Z6" s="140">
        <f>'OC A CONTRATAR'!M6</f>
        <v>0</v>
      </c>
      <c r="AA6" s="140">
        <f>'OC A CONTRATAR'!L6</f>
        <v>0</v>
      </c>
      <c r="AB6" s="140">
        <f>'OC A CONTRATAR'!N6</f>
        <v>0</v>
      </c>
      <c r="AC6" s="140">
        <f>'OC A CONTRATAR'!X6</f>
        <v>0</v>
      </c>
      <c r="AD6" s="140">
        <f>'OC A CONTRATAR'!W6</f>
        <v>0</v>
      </c>
      <c r="AE6" s="140">
        <f>'OC A CONTRATAR'!Y6</f>
        <v>0</v>
      </c>
      <c r="AF6" s="140">
        <f>'OC A CONTRATAR'!R6</f>
        <v>0</v>
      </c>
      <c r="AG6" s="140">
        <f>'OC A CONTRATAR'!Q6</f>
        <v>0</v>
      </c>
      <c r="AH6" s="140">
        <f>'OC A CONTRATAR'!S6</f>
        <v>0</v>
      </c>
      <c r="AI6" s="68">
        <f t="shared" si="6"/>
        <v>262417194.72220343</v>
      </c>
      <c r="AJ6" s="68">
        <f t="shared" si="7"/>
        <v>169554947.3635188</v>
      </c>
      <c r="AK6" s="68">
        <f t="shared" si="8"/>
        <v>431972142.08572221</v>
      </c>
      <c r="AM6">
        <f t="shared" si="0"/>
        <v>2022</v>
      </c>
      <c r="AN6">
        <f t="shared" si="9"/>
        <v>2025</v>
      </c>
      <c r="AO6" s="6">
        <f t="shared" si="1"/>
        <v>1151320375.2545495</v>
      </c>
      <c r="AP6" s="6">
        <f t="shared" si="2"/>
        <v>693027932.94807506</v>
      </c>
      <c r="AQ6" s="6">
        <f t="shared" si="3"/>
        <v>1844348308.2026243</v>
      </c>
      <c r="AR6" s="6"/>
      <c r="AS6">
        <f t="shared" si="4"/>
        <v>2025</v>
      </c>
      <c r="AT6" s="33">
        <f t="shared" si="5"/>
        <v>1151.3203752545494</v>
      </c>
      <c r="AU6" s="33">
        <f t="shared" si="5"/>
        <v>693.02793294807509</v>
      </c>
      <c r="AW6" s="33"/>
      <c r="AX6" s="6"/>
      <c r="AY6" s="33"/>
    </row>
    <row r="7" spans="1:51" x14ac:dyDescent="0.35">
      <c r="A7" s="66">
        <v>44682</v>
      </c>
      <c r="B7" s="25">
        <f>'Art. 9º-A - serv. div. comp'!J8</f>
        <v>0</v>
      </c>
      <c r="C7" s="25">
        <f>'Art. 9º-A - serv. div. comp'!K8</f>
        <v>0</v>
      </c>
      <c r="D7" s="25">
        <f>'Art. 9º-A - serv. div. comp'!I8</f>
        <v>0</v>
      </c>
      <c r="E7" s="26">
        <f>'9496'!P7</f>
        <v>197575945.55080017</v>
      </c>
      <c r="F7" s="26">
        <f>'9496'!Q7</f>
        <v>107780402.34142299</v>
      </c>
      <c r="G7" s="26">
        <f>'9496'!R7</f>
        <v>305356347.89222318</v>
      </c>
      <c r="H7" s="45">
        <f>'Art. 23'!H8</f>
        <v>55403117.289999999</v>
      </c>
      <c r="I7" s="45">
        <f>'Art. 23'!I8</f>
        <v>24062264.830000006</v>
      </c>
      <c r="J7" s="87">
        <f>'Art. 23'!G8</f>
        <v>79465382.120000005</v>
      </c>
      <c r="K7" s="27">
        <f>'Fluxo dív. garantidas - RRF'!C7</f>
        <v>19951564.18</v>
      </c>
      <c r="L7" s="27">
        <f>'Fluxo dív. garantidas - RRF'!B7</f>
        <v>46253755.920000002</v>
      </c>
      <c r="M7" s="27">
        <f>'Fluxo dív. garantidas - RRF'!D7</f>
        <v>66205320.100000001</v>
      </c>
      <c r="N7" s="67">
        <f>'Contratos fora RRF'!AS7</f>
        <v>1949700.83</v>
      </c>
      <c r="O7" s="67">
        <f>'Contratos fora RRF'!AR7</f>
        <v>11617188.890000002</v>
      </c>
      <c r="P7" s="67">
        <f>'Contratos fora RRF'!AT7</f>
        <v>13566889.720000001</v>
      </c>
      <c r="Q7" s="63"/>
      <c r="R7" s="63"/>
      <c r="S7" s="63"/>
      <c r="T7" s="140">
        <f>'OC A CONTRATAR'!C7</f>
        <v>0</v>
      </c>
      <c r="U7" s="140">
        <f>'OC A CONTRATAR'!B7</f>
        <v>0</v>
      </c>
      <c r="V7" s="140">
        <f>'OC A CONTRATAR'!D7</f>
        <v>0</v>
      </c>
      <c r="W7" s="140">
        <f>'OC A CONTRATAR'!H7</f>
        <v>0</v>
      </c>
      <c r="X7" s="140">
        <f>'OC A CONTRATAR'!G7</f>
        <v>0</v>
      </c>
      <c r="Y7" s="140">
        <f>'OC A CONTRATAR'!I7</f>
        <v>0</v>
      </c>
      <c r="Z7" s="140">
        <f>'OC A CONTRATAR'!M7</f>
        <v>0</v>
      </c>
      <c r="AA7" s="140">
        <f>'OC A CONTRATAR'!L7</f>
        <v>0</v>
      </c>
      <c r="AB7" s="140">
        <f>'OC A CONTRATAR'!N7</f>
        <v>0</v>
      </c>
      <c r="AC7" s="140">
        <f>'OC A CONTRATAR'!X7</f>
        <v>0</v>
      </c>
      <c r="AD7" s="140">
        <f>'OC A CONTRATAR'!W7</f>
        <v>0</v>
      </c>
      <c r="AE7" s="140">
        <f>'OC A CONTRATAR'!Y7</f>
        <v>0</v>
      </c>
      <c r="AF7" s="140">
        <f>'OC A CONTRATAR'!R7</f>
        <v>0</v>
      </c>
      <c r="AG7" s="140">
        <f>'OC A CONTRATAR'!Q7</f>
        <v>0</v>
      </c>
      <c r="AH7" s="140">
        <f>'OC A CONTRATAR'!S7</f>
        <v>0</v>
      </c>
      <c r="AI7" s="68">
        <f t="shared" si="6"/>
        <v>274880327.85080022</v>
      </c>
      <c r="AJ7" s="68">
        <f t="shared" si="7"/>
        <v>189713611.98142302</v>
      </c>
      <c r="AK7" s="68">
        <f t="shared" si="8"/>
        <v>464593939.83222324</v>
      </c>
      <c r="AM7">
        <f t="shared" si="0"/>
        <v>2022</v>
      </c>
      <c r="AN7">
        <f t="shared" si="9"/>
        <v>2026</v>
      </c>
      <c r="AO7" s="6">
        <f t="shared" si="1"/>
        <v>1330194648.4737339</v>
      </c>
      <c r="AP7" s="6">
        <f t="shared" si="2"/>
        <v>764335753.84546924</v>
      </c>
      <c r="AQ7" s="6">
        <f t="shared" si="3"/>
        <v>2094530402.3192029</v>
      </c>
      <c r="AR7" s="6"/>
      <c r="AS7">
        <f t="shared" si="4"/>
        <v>2026</v>
      </c>
      <c r="AT7" s="33">
        <f t="shared" si="5"/>
        <v>1330.1946484737339</v>
      </c>
      <c r="AU7" s="33">
        <f t="shared" si="5"/>
        <v>764.33575384546918</v>
      </c>
      <c r="AW7" s="33"/>
      <c r="AX7" s="6"/>
      <c r="AY7" s="33"/>
    </row>
    <row r="8" spans="1:51" x14ac:dyDescent="0.35">
      <c r="A8" s="66">
        <v>44713</v>
      </c>
      <c r="B8" s="25">
        <f>'Art. 9º-A - serv. div. comp'!J9</f>
        <v>0</v>
      </c>
      <c r="C8" s="25">
        <f>'Art. 9º-A - serv. div. comp'!K9</f>
        <v>0</v>
      </c>
      <c r="D8" s="25">
        <f>'Art. 9º-A - serv. div. comp'!I9</f>
        <v>0</v>
      </c>
      <c r="E8" s="26">
        <f>'9496'!P8</f>
        <v>198093642.86460662</v>
      </c>
      <c r="F8" s="26">
        <f>'9496'!Q8</f>
        <v>108603085.93212786</v>
      </c>
      <c r="G8" s="26">
        <f>'9496'!R8</f>
        <v>306696728.79673445</v>
      </c>
      <c r="H8" s="45">
        <f>'Art. 23'!H9</f>
        <v>55599137.030000001</v>
      </c>
      <c r="I8" s="45">
        <f>'Art. 23'!I9</f>
        <v>24263015.739999995</v>
      </c>
      <c r="J8" s="87">
        <f>'Art. 23'!G9</f>
        <v>79862152.769999996</v>
      </c>
      <c r="K8" s="27">
        <f>'Fluxo dív. garantidas - RRF'!C8</f>
        <v>9795021.2100000009</v>
      </c>
      <c r="L8" s="27">
        <f>'Fluxo dív. garantidas - RRF'!B8</f>
        <v>40058079.739999995</v>
      </c>
      <c r="M8" s="27">
        <f>'Fluxo dív. garantidas - RRF'!D8</f>
        <v>49853100.950000003</v>
      </c>
      <c r="N8" s="67">
        <f>'Contratos fora RRF'!AS8</f>
        <v>728601.36</v>
      </c>
      <c r="O8" s="67">
        <f>'Contratos fora RRF'!AR8</f>
        <v>1155009.24</v>
      </c>
      <c r="P8" s="67">
        <f>'Contratos fora RRF'!AT8</f>
        <v>1883610.6</v>
      </c>
      <c r="Q8" s="63"/>
      <c r="R8" s="63"/>
      <c r="S8" s="63"/>
      <c r="T8" s="140">
        <f>'OC A CONTRATAR'!C8</f>
        <v>0</v>
      </c>
      <c r="U8" s="140">
        <f>'OC A CONTRATAR'!B8</f>
        <v>0</v>
      </c>
      <c r="V8" s="140">
        <f>'OC A CONTRATAR'!D8</f>
        <v>0</v>
      </c>
      <c r="W8" s="140">
        <f>'OC A CONTRATAR'!H8</f>
        <v>0</v>
      </c>
      <c r="X8" s="140">
        <f>'OC A CONTRATAR'!G8</f>
        <v>0</v>
      </c>
      <c r="Y8" s="140">
        <f>'OC A CONTRATAR'!I8</f>
        <v>0</v>
      </c>
      <c r="Z8" s="140">
        <f>'OC A CONTRATAR'!M8</f>
        <v>0</v>
      </c>
      <c r="AA8" s="140">
        <f>'OC A CONTRATAR'!L8</f>
        <v>0</v>
      </c>
      <c r="AB8" s="140">
        <f>'OC A CONTRATAR'!N8</f>
        <v>0</v>
      </c>
      <c r="AC8" s="140">
        <f>'OC A CONTRATAR'!X8</f>
        <v>0</v>
      </c>
      <c r="AD8" s="140">
        <f>'OC A CONTRATAR'!W8</f>
        <v>0</v>
      </c>
      <c r="AE8" s="140">
        <f>'OC A CONTRATAR'!Y8</f>
        <v>0</v>
      </c>
      <c r="AF8" s="140">
        <f>'OC A CONTRATAR'!R8</f>
        <v>0</v>
      </c>
      <c r="AG8" s="140">
        <f>'OC A CONTRATAR'!Q8</f>
        <v>0</v>
      </c>
      <c r="AH8" s="140">
        <f>'OC A CONTRATAR'!S8</f>
        <v>0</v>
      </c>
      <c r="AI8" s="68">
        <f t="shared" si="6"/>
        <v>264216402.46460664</v>
      </c>
      <c r="AJ8" s="68">
        <f t="shared" si="7"/>
        <v>174079190.65212786</v>
      </c>
      <c r="AK8" s="68">
        <f t="shared" si="8"/>
        <v>438295593.11673445</v>
      </c>
      <c r="AM8">
        <f t="shared" si="0"/>
        <v>2022</v>
      </c>
      <c r="AN8">
        <f t="shared" si="9"/>
        <v>2027</v>
      </c>
      <c r="AO8" s="6">
        <f t="shared" si="1"/>
        <v>3609144552.3957963</v>
      </c>
      <c r="AP8" s="6">
        <f t="shared" si="2"/>
        <v>3182417789.0984483</v>
      </c>
      <c r="AQ8" s="6">
        <f t="shared" si="3"/>
        <v>6791562341.4942436</v>
      </c>
      <c r="AR8" s="6"/>
      <c r="AS8">
        <f t="shared" si="4"/>
        <v>2027</v>
      </c>
      <c r="AT8" s="33">
        <f t="shared" si="5"/>
        <v>3609.1445523957964</v>
      </c>
      <c r="AU8" s="33">
        <f t="shared" si="5"/>
        <v>3182.4177890984483</v>
      </c>
      <c r="AW8" s="33"/>
      <c r="AX8" s="6"/>
      <c r="AY8" s="33"/>
    </row>
    <row r="9" spans="1:51" x14ac:dyDescent="0.35">
      <c r="A9" s="66">
        <v>44743</v>
      </c>
      <c r="B9" s="25">
        <f>'Art. 9º-A - serv. div. comp'!J10</f>
        <v>56174345.12996117</v>
      </c>
      <c r="C9" s="25">
        <f>'Art. 9º-A - serv. div. comp'!K10</f>
        <v>24281129.60343615</v>
      </c>
      <c r="D9" s="25">
        <f>'Art. 9º-A - serv. div. comp'!I10</f>
        <v>80455474.73339732</v>
      </c>
      <c r="E9" s="26">
        <f>'9496'!P9</f>
        <v>199420417.94879454</v>
      </c>
      <c r="F9" s="26">
        <f>'9496'!Q9</f>
        <v>109913434.96343699</v>
      </c>
      <c r="G9" s="26">
        <f>'9496'!R9</f>
        <v>309333852.91223156</v>
      </c>
      <c r="H9" s="45"/>
      <c r="I9" s="45"/>
      <c r="J9" s="45"/>
      <c r="K9" s="27">
        <f>'Fluxo dív. garantidas - RRF'!C9</f>
        <v>11386459.17</v>
      </c>
      <c r="L9" s="27">
        <f>'Fluxo dív. garantidas - RRF'!B9</f>
        <v>42086726.370000005</v>
      </c>
      <c r="M9" s="27">
        <f>'Fluxo dív. garantidas - RRF'!D9</f>
        <v>53473185.539999999</v>
      </c>
      <c r="N9" s="67">
        <f>'Contratos fora RRF'!AS9</f>
        <v>722423.25</v>
      </c>
      <c r="O9" s="67">
        <f>'Contratos fora RRF'!AR9</f>
        <v>1156762.44</v>
      </c>
      <c r="P9" s="67">
        <f>'Contratos fora RRF'!AT9</f>
        <v>1879185.69</v>
      </c>
      <c r="Q9" s="63"/>
      <c r="R9" s="63"/>
      <c r="S9" s="63"/>
      <c r="T9" s="140">
        <f>'OC A CONTRATAR'!C9</f>
        <v>0</v>
      </c>
      <c r="U9" s="140">
        <f>'OC A CONTRATAR'!B9</f>
        <v>0</v>
      </c>
      <c r="V9" s="140">
        <f>'OC A CONTRATAR'!D9</f>
        <v>0</v>
      </c>
      <c r="W9" s="140">
        <f>'OC A CONTRATAR'!H9</f>
        <v>0</v>
      </c>
      <c r="X9" s="140">
        <f>'OC A CONTRATAR'!G9</f>
        <v>0</v>
      </c>
      <c r="Y9" s="140">
        <f>'OC A CONTRATAR'!I9</f>
        <v>0</v>
      </c>
      <c r="Z9" s="140">
        <f>'OC A CONTRATAR'!M9</f>
        <v>0</v>
      </c>
      <c r="AA9" s="140">
        <f>'OC A CONTRATAR'!L9</f>
        <v>0</v>
      </c>
      <c r="AB9" s="140">
        <f>'OC A CONTRATAR'!N9</f>
        <v>0</v>
      </c>
      <c r="AC9" s="140">
        <f>'OC A CONTRATAR'!X9</f>
        <v>0</v>
      </c>
      <c r="AD9" s="140">
        <f>'OC A CONTRATAR'!W9</f>
        <v>0</v>
      </c>
      <c r="AE9" s="140">
        <f>'OC A CONTRATAR'!Y9</f>
        <v>0</v>
      </c>
      <c r="AF9" s="140">
        <f>'OC A CONTRATAR'!R9</f>
        <v>0</v>
      </c>
      <c r="AG9" s="140">
        <f>'OC A CONTRATAR'!Q9</f>
        <v>0</v>
      </c>
      <c r="AH9" s="140">
        <f>'OC A CONTRATAR'!S9</f>
        <v>0</v>
      </c>
      <c r="AI9" s="68">
        <f t="shared" si="6"/>
        <v>267703645.49875569</v>
      </c>
      <c r="AJ9" s="68">
        <f t="shared" si="7"/>
        <v>177438053.37687314</v>
      </c>
      <c r="AK9" s="68">
        <f t="shared" si="8"/>
        <v>445141698.87562889</v>
      </c>
      <c r="AM9">
        <f t="shared" si="0"/>
        <v>2022</v>
      </c>
      <c r="AN9">
        <f t="shared" si="9"/>
        <v>2028</v>
      </c>
      <c r="AO9" s="6">
        <f t="shared" si="1"/>
        <v>4575522639.9953518</v>
      </c>
      <c r="AP9" s="6">
        <f t="shared" si="2"/>
        <v>5191301385.2436304</v>
      </c>
      <c r="AQ9" s="6">
        <f t="shared" si="3"/>
        <v>9766824025.2389832</v>
      </c>
      <c r="AR9" s="6"/>
      <c r="AS9">
        <f t="shared" si="4"/>
        <v>2028</v>
      </c>
      <c r="AT9" s="33">
        <f t="shared" si="5"/>
        <v>4575.5226399953517</v>
      </c>
      <c r="AU9" s="33">
        <f t="shared" si="5"/>
        <v>5191.3013852436306</v>
      </c>
      <c r="AW9" s="33"/>
      <c r="AX9" s="6"/>
      <c r="AY9" s="33"/>
    </row>
    <row r="10" spans="1:51" x14ac:dyDescent="0.35">
      <c r="A10" s="66">
        <v>44774</v>
      </c>
      <c r="B10" s="25">
        <f>'Art. 9º-A - serv. div. comp'!J11</f>
        <v>56474674.925671682</v>
      </c>
      <c r="C10" s="25">
        <f>'Art. 9º-A - serv. div. comp'!K11</f>
        <v>24527655.669488549</v>
      </c>
      <c r="D10" s="25">
        <f>'Art. 9º-A - serv. div. comp'!I11</f>
        <v>81002330.595160231</v>
      </c>
      <c r="E10" s="26">
        <f>'9496'!P10</f>
        <v>200371264.06399482</v>
      </c>
      <c r="F10" s="26">
        <f>'9496'!Q10</f>
        <v>111009580.94695738</v>
      </c>
      <c r="G10" s="26">
        <f>'9496'!R10</f>
        <v>311380845.01095223</v>
      </c>
      <c r="H10" s="45"/>
      <c r="I10" s="45"/>
      <c r="J10" s="45"/>
      <c r="K10" s="27">
        <f>'Fluxo dív. garantidas - RRF'!C10</f>
        <v>13573985.129999999</v>
      </c>
      <c r="L10" s="27">
        <f>'Fluxo dív. garantidas - RRF'!B10</f>
        <v>42096447.469999999</v>
      </c>
      <c r="M10" s="27">
        <f>'Fluxo dív. garantidas - RRF'!D10</f>
        <v>55670432.599999994</v>
      </c>
      <c r="N10" s="67">
        <f>'Contratos fora RRF'!AS10</f>
        <v>2994367.82</v>
      </c>
      <c r="O10" s="67">
        <f>'Contratos fora RRF'!AR10</f>
        <v>7549525.1100000003</v>
      </c>
      <c r="P10" s="67">
        <f>'Contratos fora RRF'!AT10</f>
        <v>10543892.930000002</v>
      </c>
      <c r="Q10" s="63"/>
      <c r="R10" s="63"/>
      <c r="S10" s="63"/>
      <c r="T10" s="140">
        <f>'OC A CONTRATAR'!C10</f>
        <v>0</v>
      </c>
      <c r="U10" s="140">
        <f>'OC A CONTRATAR'!B10</f>
        <v>0</v>
      </c>
      <c r="V10" s="140">
        <f>'OC A CONTRATAR'!D10</f>
        <v>0</v>
      </c>
      <c r="W10" s="140">
        <f>'OC A CONTRATAR'!H10</f>
        <v>0</v>
      </c>
      <c r="X10" s="140">
        <f>'OC A CONTRATAR'!G10</f>
        <v>0</v>
      </c>
      <c r="Y10" s="140">
        <f>'OC A CONTRATAR'!I10</f>
        <v>0</v>
      </c>
      <c r="Z10" s="140">
        <f>'OC A CONTRATAR'!M10</f>
        <v>0</v>
      </c>
      <c r="AA10" s="140">
        <f>'OC A CONTRATAR'!L10</f>
        <v>0</v>
      </c>
      <c r="AB10" s="140">
        <f>'OC A CONTRATAR'!N10</f>
        <v>0</v>
      </c>
      <c r="AC10" s="140">
        <f>'OC A CONTRATAR'!X10</f>
        <v>0</v>
      </c>
      <c r="AD10" s="140">
        <f>'OC A CONTRATAR'!W10</f>
        <v>0</v>
      </c>
      <c r="AE10" s="140">
        <f>'OC A CONTRATAR'!Y10</f>
        <v>0</v>
      </c>
      <c r="AF10" s="140">
        <f>'OC A CONTRATAR'!R10</f>
        <v>0</v>
      </c>
      <c r="AG10" s="140">
        <f>'OC A CONTRATAR'!Q10</f>
        <v>0</v>
      </c>
      <c r="AH10" s="140">
        <f>'OC A CONTRATAR'!S10</f>
        <v>0</v>
      </c>
      <c r="AI10" s="68">
        <f t="shared" si="6"/>
        <v>273414291.93966651</v>
      </c>
      <c r="AJ10" s="68">
        <f t="shared" si="7"/>
        <v>185183209.19644594</v>
      </c>
      <c r="AK10" s="68">
        <f t="shared" si="8"/>
        <v>458597501.13611251</v>
      </c>
      <c r="AM10">
        <f t="shared" si="0"/>
        <v>2022</v>
      </c>
      <c r="AN10">
        <f t="shared" si="9"/>
        <v>2029</v>
      </c>
      <c r="AO10" s="6">
        <f t="shared" si="1"/>
        <v>4823540093.328433</v>
      </c>
      <c r="AP10" s="6">
        <f t="shared" si="2"/>
        <v>5290061418.9003572</v>
      </c>
      <c r="AQ10" s="6">
        <f t="shared" si="3"/>
        <v>10113601512.228792</v>
      </c>
      <c r="AR10" s="6"/>
      <c r="AS10">
        <f t="shared" si="4"/>
        <v>2029</v>
      </c>
      <c r="AT10" s="33">
        <f t="shared" si="5"/>
        <v>4823.5400933284327</v>
      </c>
      <c r="AU10" s="33">
        <f t="shared" si="5"/>
        <v>5290.0614189003572</v>
      </c>
      <c r="AW10" s="33"/>
      <c r="AX10" s="6"/>
      <c r="AY10" s="33"/>
    </row>
    <row r="11" spans="1:51" x14ac:dyDescent="0.35">
      <c r="A11" s="66">
        <v>44805</v>
      </c>
      <c r="B11" s="25">
        <f>'Art. 9º-A - serv. div. comp'!J12</f>
        <v>56787158.949709475</v>
      </c>
      <c r="C11" s="25">
        <f>'Art. 9º-A - serv. div. comp'!K12</f>
        <v>24781458.938641518</v>
      </c>
      <c r="D11" s="25">
        <f>'Art. 9º-A - serv. div. comp'!I12</f>
        <v>81568617.888350993</v>
      </c>
      <c r="E11" s="26">
        <f>'9496'!P11</f>
        <v>201512061.69634667</v>
      </c>
      <c r="F11" s="26">
        <f>'9496'!Q11</f>
        <v>112202857.48069336</v>
      </c>
      <c r="G11" s="26">
        <f>'9496'!R11</f>
        <v>313714919.17704004</v>
      </c>
      <c r="H11" s="45"/>
      <c r="I11" s="45"/>
      <c r="J11" s="45"/>
      <c r="K11" s="27">
        <f>'Fluxo dív. garantidas - RRF'!C11</f>
        <v>46798407.43</v>
      </c>
      <c r="L11" s="27">
        <f>'Fluxo dív. garantidas - RRF'!B11</f>
        <v>163143345.58000001</v>
      </c>
      <c r="M11" s="27">
        <f>'Fluxo dív. garantidas - RRF'!D11</f>
        <v>209941753.00999999</v>
      </c>
      <c r="N11" s="67">
        <f>'Contratos fora RRF'!AS11</f>
        <v>734890.16999999993</v>
      </c>
      <c r="O11" s="67">
        <f>'Contratos fora RRF'!AR11</f>
        <v>1160642.25</v>
      </c>
      <c r="P11" s="67">
        <f>'Contratos fora RRF'!AT11</f>
        <v>1895532.42</v>
      </c>
      <c r="Q11" s="63"/>
      <c r="R11" s="63"/>
      <c r="S11" s="63"/>
      <c r="T11" s="140">
        <f>'OC A CONTRATAR'!C11</f>
        <v>0</v>
      </c>
      <c r="U11" s="140">
        <f>'OC A CONTRATAR'!B11</f>
        <v>0</v>
      </c>
      <c r="V11" s="140">
        <f>'OC A CONTRATAR'!D11</f>
        <v>0</v>
      </c>
      <c r="W11" s="140">
        <f>'OC A CONTRATAR'!H11</f>
        <v>0</v>
      </c>
      <c r="X11" s="140">
        <f>'OC A CONTRATAR'!G11</f>
        <v>0</v>
      </c>
      <c r="Y11" s="140">
        <f>'OC A CONTRATAR'!I11</f>
        <v>0</v>
      </c>
      <c r="Z11" s="140">
        <f>'OC A CONTRATAR'!M11</f>
        <v>0</v>
      </c>
      <c r="AA11" s="140">
        <f>'OC A CONTRATAR'!L11</f>
        <v>0</v>
      </c>
      <c r="AB11" s="140">
        <f>'OC A CONTRATAR'!N11</f>
        <v>0</v>
      </c>
      <c r="AC11" s="140">
        <f>'OC A CONTRATAR'!X11</f>
        <v>0</v>
      </c>
      <c r="AD11" s="140">
        <f>'OC A CONTRATAR'!W11</f>
        <v>0</v>
      </c>
      <c r="AE11" s="140">
        <f>'OC A CONTRATAR'!Y11</f>
        <v>0</v>
      </c>
      <c r="AF11" s="140">
        <f>'OC A CONTRATAR'!R11</f>
        <v>0</v>
      </c>
      <c r="AG11" s="140">
        <f>'OC A CONTRATAR'!Q11</f>
        <v>0</v>
      </c>
      <c r="AH11" s="140">
        <f>'OC A CONTRATAR'!S11</f>
        <v>0</v>
      </c>
      <c r="AI11" s="68">
        <f t="shared" si="6"/>
        <v>305832518.24605614</v>
      </c>
      <c r="AJ11" s="68">
        <f t="shared" si="7"/>
        <v>301288304.24933493</v>
      </c>
      <c r="AK11" s="68">
        <f t="shared" si="8"/>
        <v>607120822.49539101</v>
      </c>
      <c r="AM11">
        <f t="shared" si="0"/>
        <v>2022</v>
      </c>
      <c r="AN11">
        <f t="shared" si="9"/>
        <v>2030</v>
      </c>
      <c r="AO11" s="6">
        <f t="shared" si="1"/>
        <v>5199268874.2501469</v>
      </c>
      <c r="AP11" s="6">
        <f t="shared" si="2"/>
        <v>5345679240.1967058</v>
      </c>
      <c r="AQ11" s="6">
        <f t="shared" si="3"/>
        <v>10544948114.446854</v>
      </c>
      <c r="AR11" s="6"/>
      <c r="AS11">
        <f t="shared" si="4"/>
        <v>2030</v>
      </c>
      <c r="AT11" s="33">
        <f t="shared" si="5"/>
        <v>5199.2688742501468</v>
      </c>
      <c r="AU11" s="33">
        <f t="shared" si="5"/>
        <v>5345.6792401967059</v>
      </c>
      <c r="AW11" s="33"/>
      <c r="AX11" s="6"/>
      <c r="AY11" s="33"/>
    </row>
    <row r="12" spans="1:51" x14ac:dyDescent="0.35">
      <c r="A12" s="66">
        <v>44835</v>
      </c>
      <c r="B12" s="25">
        <f>'Art. 9º-A - serv. div. comp'!J13</f>
        <v>57177016.431230061</v>
      </c>
      <c r="C12" s="25">
        <f>'Art. 9º-A - serv. div. comp'!K13</f>
        <v>25071231.181366675</v>
      </c>
      <c r="D12" s="25">
        <f>'Art. 9º-A - serv. div. comp'!I13</f>
        <v>82248247.612596735</v>
      </c>
      <c r="E12" s="26">
        <f>'9496'!P12</f>
        <v>202989617.1282095</v>
      </c>
      <c r="F12" s="26">
        <f>'9496'!Q12</f>
        <v>113631577.26691057</v>
      </c>
      <c r="G12" s="26">
        <f>'9496'!R12</f>
        <v>316621194.39512008</v>
      </c>
      <c r="H12" s="45"/>
      <c r="I12" s="45"/>
      <c r="J12" s="45"/>
      <c r="K12" s="27">
        <f>'Fluxo dív. garantidas - RRF'!C12</f>
        <v>16228187.92</v>
      </c>
      <c r="L12" s="27">
        <f>'Fluxo dív. garantidas - RRF'!B12</f>
        <v>41103752</v>
      </c>
      <c r="M12" s="27">
        <f>'Fluxo dív. garantidas - RRF'!D12</f>
        <v>57331939.920000002</v>
      </c>
      <c r="N12" s="67">
        <f>'Contratos fora RRF'!AS12</f>
        <v>1937766.44</v>
      </c>
      <c r="O12" s="67">
        <f>'Contratos fora RRF'!AR12</f>
        <v>1162686.8799999999</v>
      </c>
      <c r="P12" s="67">
        <f>'Contratos fora RRF'!AT12</f>
        <v>3100453.3200000003</v>
      </c>
      <c r="Q12" s="63"/>
      <c r="R12" s="63"/>
      <c r="S12" s="63"/>
      <c r="T12" s="140">
        <f>'OC A CONTRATAR'!C12</f>
        <v>0</v>
      </c>
      <c r="U12" s="140">
        <f>'OC A CONTRATAR'!B12</f>
        <v>0</v>
      </c>
      <c r="V12" s="140">
        <f>'OC A CONTRATAR'!D12</f>
        <v>0</v>
      </c>
      <c r="W12" s="140">
        <f>'OC A CONTRATAR'!H12</f>
        <v>0</v>
      </c>
      <c r="X12" s="140">
        <f>'OC A CONTRATAR'!G12</f>
        <v>0</v>
      </c>
      <c r="Y12" s="140">
        <f>'OC A CONTRATAR'!I12</f>
        <v>0</v>
      </c>
      <c r="Z12" s="140">
        <f>'OC A CONTRATAR'!M12</f>
        <v>0</v>
      </c>
      <c r="AA12" s="140">
        <f>'OC A CONTRATAR'!L12</f>
        <v>0</v>
      </c>
      <c r="AB12" s="140">
        <f>'OC A CONTRATAR'!N12</f>
        <v>0</v>
      </c>
      <c r="AC12" s="140">
        <f>'OC A CONTRATAR'!X12</f>
        <v>0</v>
      </c>
      <c r="AD12" s="140">
        <f>'OC A CONTRATAR'!W12</f>
        <v>0</v>
      </c>
      <c r="AE12" s="140">
        <f>'OC A CONTRATAR'!Y12</f>
        <v>0</v>
      </c>
      <c r="AF12" s="140">
        <f>'OC A CONTRATAR'!R12</f>
        <v>0</v>
      </c>
      <c r="AG12" s="140">
        <f>'OC A CONTRATAR'!Q12</f>
        <v>0</v>
      </c>
      <c r="AH12" s="140">
        <f>'OC A CONTRATAR'!S12</f>
        <v>0</v>
      </c>
      <c r="AI12" s="68">
        <f t="shared" si="6"/>
        <v>278332587.91943955</v>
      </c>
      <c r="AJ12" s="68">
        <f t="shared" si="7"/>
        <v>180969247.32827723</v>
      </c>
      <c r="AK12" s="68">
        <f t="shared" si="8"/>
        <v>459301835.24771684</v>
      </c>
      <c r="AM12">
        <f t="shared" si="0"/>
        <v>2022</v>
      </c>
      <c r="AN12">
        <f t="shared" si="9"/>
        <v>2031</v>
      </c>
      <c r="AO12" s="6">
        <f t="shared" si="1"/>
        <v>5377246964.8092747</v>
      </c>
      <c r="AP12" s="6">
        <f t="shared" si="2"/>
        <v>5303108942.9768896</v>
      </c>
      <c r="AQ12" s="6">
        <f t="shared" si="3"/>
        <v>10680355907.786163</v>
      </c>
      <c r="AR12" s="6"/>
      <c r="AS12">
        <f t="shared" si="4"/>
        <v>2031</v>
      </c>
      <c r="AT12" s="33">
        <f t="shared" si="5"/>
        <v>5377.2469648092747</v>
      </c>
      <c r="AU12" s="33">
        <f t="shared" si="5"/>
        <v>5303.1089429768899</v>
      </c>
      <c r="AW12" s="33"/>
      <c r="AX12" s="6"/>
      <c r="AY12" s="33"/>
    </row>
    <row r="13" spans="1:51" x14ac:dyDescent="0.35">
      <c r="A13" s="66">
        <v>44866</v>
      </c>
      <c r="B13" s="25">
        <f>'Art. 9º-A - serv. div. comp'!J14</f>
        <v>57513710.514133371</v>
      </c>
      <c r="C13" s="25">
        <f>'Art. 9º-A - serv. div. comp'!K14</f>
        <v>25339966.449139677</v>
      </c>
      <c r="D13" s="25">
        <f>'Art. 9º-A - serv. div. comp'!I14</f>
        <v>82853676.963273048</v>
      </c>
      <c r="E13" s="26">
        <f>'9496'!P13</f>
        <v>203998110.26806143</v>
      </c>
      <c r="F13" s="26">
        <f>'9496'!Q13</f>
        <v>114772358.99543239</v>
      </c>
      <c r="G13" s="26">
        <f>'9496'!R13</f>
        <v>318770469.26349384</v>
      </c>
      <c r="H13" s="45"/>
      <c r="I13" s="45"/>
      <c r="J13" s="45"/>
      <c r="K13" s="27">
        <f>'Fluxo dív. garantidas - RRF'!C13</f>
        <v>57533331.659999996</v>
      </c>
      <c r="L13" s="27">
        <f>'Fluxo dív. garantidas - RRF'!B13</f>
        <v>48570424.519999996</v>
      </c>
      <c r="M13" s="27">
        <f>'Fluxo dív. garantidas - RRF'!D13</f>
        <v>106103756.18000001</v>
      </c>
      <c r="N13" s="67">
        <f>'Contratos fora RRF'!AS13</f>
        <v>4190852.1800000006</v>
      </c>
      <c r="O13" s="67">
        <f>'Contratos fora RRF'!AR13</f>
        <v>11950128.23</v>
      </c>
      <c r="P13" s="67">
        <f>'Contratos fora RRF'!AT13</f>
        <v>16140980.409999998</v>
      </c>
      <c r="Q13" s="63"/>
      <c r="R13" s="63"/>
      <c r="S13" s="63"/>
      <c r="T13" s="140">
        <f>'OC A CONTRATAR'!C13</f>
        <v>0</v>
      </c>
      <c r="U13" s="140">
        <f>'OC A CONTRATAR'!B13</f>
        <v>0</v>
      </c>
      <c r="V13" s="140">
        <f>'OC A CONTRATAR'!D13</f>
        <v>0</v>
      </c>
      <c r="W13" s="140">
        <f>'OC A CONTRATAR'!H13</f>
        <v>0</v>
      </c>
      <c r="X13" s="140">
        <f>'OC A CONTRATAR'!G13</f>
        <v>0</v>
      </c>
      <c r="Y13" s="140">
        <f>'OC A CONTRATAR'!I13</f>
        <v>0</v>
      </c>
      <c r="Z13" s="140">
        <f>'OC A CONTRATAR'!M13</f>
        <v>0</v>
      </c>
      <c r="AA13" s="140">
        <f>'OC A CONTRATAR'!L13</f>
        <v>0</v>
      </c>
      <c r="AB13" s="140">
        <f>'OC A CONTRATAR'!N13</f>
        <v>0</v>
      </c>
      <c r="AC13" s="140">
        <f>'OC A CONTRATAR'!X13</f>
        <v>0</v>
      </c>
      <c r="AD13" s="140">
        <f>'OC A CONTRATAR'!W13</f>
        <v>0</v>
      </c>
      <c r="AE13" s="140">
        <f>'OC A CONTRATAR'!Y13</f>
        <v>0</v>
      </c>
      <c r="AF13" s="140">
        <f>'OC A CONTRATAR'!R13</f>
        <v>0</v>
      </c>
      <c r="AG13" s="140">
        <f>'OC A CONTRATAR'!Q13</f>
        <v>0</v>
      </c>
      <c r="AH13" s="140">
        <f>'OC A CONTRATAR'!S13</f>
        <v>0</v>
      </c>
      <c r="AI13" s="68">
        <f t="shared" si="6"/>
        <v>323236004.62219483</v>
      </c>
      <c r="AJ13" s="68">
        <f t="shared" si="7"/>
        <v>200632878.19457206</v>
      </c>
      <c r="AK13" s="68">
        <f t="shared" si="8"/>
        <v>523868882.81676692</v>
      </c>
      <c r="AM13">
        <f t="shared" si="0"/>
        <v>2022</v>
      </c>
    </row>
    <row r="14" spans="1:51" x14ac:dyDescent="0.35">
      <c r="A14" s="66">
        <v>44896</v>
      </c>
      <c r="B14" s="25">
        <f>'Art. 9º-A - serv. div. comp'!J15</f>
        <v>57822634.280424133</v>
      </c>
      <c r="C14" s="25">
        <f>'Art. 9º-A - serv. div. comp'!K15</f>
        <v>25598590.370047361</v>
      </c>
      <c r="D14" s="25">
        <f>'Art. 9º-A - serv. div. comp'!I15</f>
        <v>83421224.650471494</v>
      </c>
      <c r="E14" s="26">
        <f>'9496'!P14</f>
        <v>204832877.55058926</v>
      </c>
      <c r="F14" s="26">
        <f>'9496'!Q14</f>
        <v>115862223.82801504</v>
      </c>
      <c r="G14" s="26">
        <f>'9496'!R14</f>
        <v>320695101.37860429</v>
      </c>
      <c r="H14" s="45"/>
      <c r="I14" s="45"/>
      <c r="J14" s="45"/>
      <c r="K14" s="27">
        <f>'Fluxo dív. garantidas - RRF'!C14</f>
        <v>18876222.68</v>
      </c>
      <c r="L14" s="27">
        <f>'Fluxo dív. garantidas - RRF'!B14</f>
        <v>41397799.289999999</v>
      </c>
      <c r="M14" s="27">
        <f>'Fluxo dív. garantidas - RRF'!D14</f>
        <v>60274021.969999999</v>
      </c>
      <c r="N14" s="67">
        <f>'Contratos fora RRF'!AS14</f>
        <v>671120.31</v>
      </c>
      <c r="O14" s="67">
        <f>'Contratos fora RRF'!AR14</f>
        <v>1166755.58</v>
      </c>
      <c r="P14" s="67">
        <f>'Contratos fora RRF'!AT14</f>
        <v>1837875.89</v>
      </c>
      <c r="Q14" s="63"/>
      <c r="R14" s="63"/>
      <c r="S14" s="63"/>
      <c r="T14" s="140">
        <f>'OC A CONTRATAR'!C14</f>
        <v>0</v>
      </c>
      <c r="U14" s="140">
        <f>'OC A CONTRATAR'!B14</f>
        <v>0</v>
      </c>
      <c r="V14" s="140">
        <f>'OC A CONTRATAR'!D14</f>
        <v>0</v>
      </c>
      <c r="W14" s="140">
        <f>'OC A CONTRATAR'!H14</f>
        <v>0</v>
      </c>
      <c r="X14" s="140">
        <f>'OC A CONTRATAR'!G14</f>
        <v>0</v>
      </c>
      <c r="Y14" s="140">
        <f>'OC A CONTRATAR'!I14</f>
        <v>0</v>
      </c>
      <c r="Z14" s="140">
        <f>'OC A CONTRATAR'!M14</f>
        <v>0</v>
      </c>
      <c r="AA14" s="140">
        <f>'OC A CONTRATAR'!L14</f>
        <v>0</v>
      </c>
      <c r="AB14" s="140">
        <f>'OC A CONTRATAR'!N14</f>
        <v>0</v>
      </c>
      <c r="AC14" s="140">
        <f>'OC A CONTRATAR'!X14</f>
        <v>0</v>
      </c>
      <c r="AD14" s="140">
        <f>'OC A CONTRATAR'!W14</f>
        <v>0</v>
      </c>
      <c r="AE14" s="140">
        <f>'OC A CONTRATAR'!Y14</f>
        <v>0</v>
      </c>
      <c r="AF14" s="140">
        <f>'OC A CONTRATAR'!R14</f>
        <v>0</v>
      </c>
      <c r="AG14" s="140">
        <f>'OC A CONTRATAR'!Q14</f>
        <v>0</v>
      </c>
      <c r="AH14" s="140">
        <f>'OC A CONTRATAR'!S14</f>
        <v>0</v>
      </c>
      <c r="AI14" s="68">
        <f t="shared" si="6"/>
        <v>282202854.82101339</v>
      </c>
      <c r="AJ14" s="68">
        <f t="shared" si="7"/>
        <v>184025369.06806242</v>
      </c>
      <c r="AK14" s="68">
        <f t="shared" si="8"/>
        <v>466228223.88907576</v>
      </c>
      <c r="AM14">
        <f t="shared" si="0"/>
        <v>2022</v>
      </c>
    </row>
    <row r="15" spans="1:51" x14ac:dyDescent="0.35">
      <c r="A15" s="66">
        <v>44927</v>
      </c>
      <c r="B15" s="25">
        <f>'Art. 9º-A - serv. div. comp'!J16</f>
        <v>71641970.649667472</v>
      </c>
      <c r="C15" s="25">
        <f>'Art. 9º-A - serv. div. comp'!K16</f>
        <v>31869283.661819622</v>
      </c>
      <c r="D15" s="25">
        <f>'Art. 9º-A - serv. div. comp'!I16</f>
        <v>103511254.31148709</v>
      </c>
      <c r="E15" s="26">
        <f>'9496'!P15</f>
        <v>205847129.82827333</v>
      </c>
      <c r="F15" s="26">
        <f>'9496'!Q15</f>
        <v>117044732.9947744</v>
      </c>
      <c r="G15" s="26">
        <f>'9496'!R15</f>
        <v>322891862.82304776</v>
      </c>
      <c r="H15" s="45"/>
      <c r="I15" s="45"/>
      <c r="J15" s="45"/>
      <c r="K15" s="27">
        <f>'Fluxo dív. garantidas - RRF'!C15</f>
        <v>20618621.23</v>
      </c>
      <c r="L15" s="27">
        <f>'Fluxo dív. garantidas - RRF'!B15</f>
        <v>40300983.859999999</v>
      </c>
      <c r="M15" s="27">
        <f>'Fluxo dív. garantidas - RRF'!D15</f>
        <v>60919605.090000004</v>
      </c>
      <c r="N15" s="67">
        <f>'Contratos fora RRF'!AS15</f>
        <v>734312.39000000013</v>
      </c>
      <c r="O15" s="67">
        <f>'Contratos fora RRF'!AR15</f>
        <v>1125773.7600000002</v>
      </c>
      <c r="P15" s="67">
        <f>'Contratos fora RRF'!AT15</f>
        <v>1860086.15</v>
      </c>
      <c r="Q15" s="63"/>
      <c r="R15" s="63"/>
      <c r="S15" s="63"/>
      <c r="T15" s="140">
        <f>'OC A CONTRATAR'!C15</f>
        <v>0</v>
      </c>
      <c r="U15" s="140">
        <f>'OC A CONTRATAR'!B15</f>
        <v>0</v>
      </c>
      <c r="V15" s="140">
        <f>'OC A CONTRATAR'!D15</f>
        <v>0</v>
      </c>
      <c r="W15" s="140">
        <f>'OC A CONTRATAR'!H15</f>
        <v>0</v>
      </c>
      <c r="X15" s="140">
        <f>'OC A CONTRATAR'!G15</f>
        <v>0</v>
      </c>
      <c r="Y15" s="140">
        <f>'OC A CONTRATAR'!I15</f>
        <v>0</v>
      </c>
      <c r="Z15" s="140">
        <f>'OC A CONTRATAR'!M15</f>
        <v>0</v>
      </c>
      <c r="AA15" s="140">
        <f>'OC A CONTRATAR'!L15</f>
        <v>0</v>
      </c>
      <c r="AB15" s="140">
        <f>'OC A CONTRATAR'!N15</f>
        <v>0</v>
      </c>
      <c r="AC15" s="140">
        <f>'OC A CONTRATAR'!X15</f>
        <v>0</v>
      </c>
      <c r="AD15" s="140">
        <f>'OC A CONTRATAR'!W15</f>
        <v>0</v>
      </c>
      <c r="AE15" s="140">
        <f>'OC A CONTRATAR'!Y15</f>
        <v>0</v>
      </c>
      <c r="AF15" s="140">
        <f>'OC A CONTRATAR'!R15</f>
        <v>0</v>
      </c>
      <c r="AG15" s="140">
        <f>'OC A CONTRATAR'!Q15</f>
        <v>0</v>
      </c>
      <c r="AH15" s="140">
        <f>'OC A CONTRATAR'!S15</f>
        <v>0</v>
      </c>
      <c r="AI15" s="68">
        <f t="shared" si="6"/>
        <v>298842034.0979408</v>
      </c>
      <c r="AJ15" s="68">
        <f t="shared" si="7"/>
        <v>190340774.27659404</v>
      </c>
      <c r="AK15" s="68">
        <f t="shared" si="8"/>
        <v>489182808.37453485</v>
      </c>
      <c r="AM15">
        <f t="shared" si="0"/>
        <v>2023</v>
      </c>
    </row>
    <row r="16" spans="1:51" x14ac:dyDescent="0.35">
      <c r="A16" s="66">
        <v>44958</v>
      </c>
      <c r="B16" s="25">
        <f>'Art. 9º-A - serv. div. comp'!J17</f>
        <v>72098940.582818687</v>
      </c>
      <c r="C16" s="25">
        <f>'Art. 9º-A - serv. div. comp'!K17</f>
        <v>32227257.833862752</v>
      </c>
      <c r="D16" s="25">
        <f>'Art. 9º-A - serv. div. comp'!I17</f>
        <v>104326198.41668144</v>
      </c>
      <c r="E16" s="26">
        <f>'9496'!P16</f>
        <v>207349410.53673521</v>
      </c>
      <c r="F16" s="26">
        <f>'9496'!Q16</f>
        <v>118498704.77023262</v>
      </c>
      <c r="G16" s="26">
        <f>'9496'!R16</f>
        <v>325848115.30696785</v>
      </c>
      <c r="H16" s="45"/>
      <c r="I16" s="45"/>
      <c r="J16" s="45"/>
      <c r="K16" s="27">
        <f>'Fluxo dív. garantidas - RRF'!C16</f>
        <v>20658665.399999999</v>
      </c>
      <c r="L16" s="27">
        <f>'Fluxo dív. garantidas - RRF'!B16</f>
        <v>40644488.310000002</v>
      </c>
      <c r="M16" s="27">
        <f>'Fluxo dív. garantidas - RRF'!D16</f>
        <v>61303153.710000001</v>
      </c>
      <c r="N16" s="67">
        <f>'Contratos fora RRF'!AS16</f>
        <v>6135486.6999999993</v>
      </c>
      <c r="O16" s="67">
        <f>'Contratos fora RRF'!AR16</f>
        <v>7607081.3900000006</v>
      </c>
      <c r="P16" s="67">
        <f>'Contratos fora RRF'!AT16</f>
        <v>13742568.090000002</v>
      </c>
      <c r="Q16" s="63"/>
      <c r="R16" s="63"/>
      <c r="S16" s="63"/>
      <c r="T16" s="140">
        <f>'OC A CONTRATAR'!C16</f>
        <v>0</v>
      </c>
      <c r="U16" s="140">
        <f>'OC A CONTRATAR'!B16</f>
        <v>0</v>
      </c>
      <c r="V16" s="140">
        <f>'OC A CONTRATAR'!D16</f>
        <v>0</v>
      </c>
      <c r="W16" s="140">
        <f>'OC A CONTRATAR'!H16</f>
        <v>0</v>
      </c>
      <c r="X16" s="140">
        <f>'OC A CONTRATAR'!G16</f>
        <v>0</v>
      </c>
      <c r="Y16" s="140">
        <f>'OC A CONTRATAR'!I16</f>
        <v>0</v>
      </c>
      <c r="Z16" s="140">
        <f>'OC A CONTRATAR'!M16</f>
        <v>0</v>
      </c>
      <c r="AA16" s="140">
        <f>'OC A CONTRATAR'!L16</f>
        <v>0</v>
      </c>
      <c r="AB16" s="140">
        <f>'OC A CONTRATAR'!N16</f>
        <v>0</v>
      </c>
      <c r="AC16" s="140">
        <f>'OC A CONTRATAR'!X16</f>
        <v>0</v>
      </c>
      <c r="AD16" s="140">
        <f>'OC A CONTRATAR'!W16</f>
        <v>0</v>
      </c>
      <c r="AE16" s="140">
        <f>'OC A CONTRATAR'!Y16</f>
        <v>0</v>
      </c>
      <c r="AF16" s="140">
        <f>'OC A CONTRATAR'!R16</f>
        <v>0</v>
      </c>
      <c r="AG16" s="140">
        <f>'OC A CONTRATAR'!Q16</f>
        <v>0</v>
      </c>
      <c r="AH16" s="140">
        <f>'OC A CONTRATAR'!S16</f>
        <v>0</v>
      </c>
      <c r="AI16" s="68">
        <f t="shared" si="6"/>
        <v>306242503.21955389</v>
      </c>
      <c r="AJ16" s="68">
        <f t="shared" si="7"/>
        <v>198977532.30409539</v>
      </c>
      <c r="AK16" s="68">
        <f t="shared" si="8"/>
        <v>505220035.52364922</v>
      </c>
      <c r="AM16">
        <f t="shared" si="0"/>
        <v>2023</v>
      </c>
    </row>
    <row r="17" spans="1:43" x14ac:dyDescent="0.35">
      <c r="A17" s="66">
        <v>44986</v>
      </c>
      <c r="B17" s="25">
        <f>'Art. 9º-A - serv. div. comp'!J18</f>
        <v>72558305.598577917</v>
      </c>
      <c r="C17" s="25">
        <f>'Art. 9º-A - serv. div. comp'!K18</f>
        <v>32589252.978238031</v>
      </c>
      <c r="D17" s="25">
        <f>'Art. 9º-A - serv. div. comp'!I18</f>
        <v>105147558.57681595</v>
      </c>
      <c r="E17" s="26">
        <f>'9496'!P17</f>
        <v>208505191.02239633</v>
      </c>
      <c r="F17" s="26">
        <f>'9496'!Q17</f>
        <v>119802687.79398327</v>
      </c>
      <c r="G17" s="26">
        <f>'9496'!R17</f>
        <v>328307878.81637961</v>
      </c>
      <c r="H17" s="45"/>
      <c r="I17" s="45"/>
      <c r="J17" s="45"/>
      <c r="K17" s="27">
        <f>'Fluxo dív. garantidas - RRF'!C17</f>
        <v>94758667.390000001</v>
      </c>
      <c r="L17" s="27">
        <f>'Fluxo dív. garantidas - RRF'!B17</f>
        <v>128928855.12</v>
      </c>
      <c r="M17" s="27">
        <f>'Fluxo dív. garantidas - RRF'!D17</f>
        <v>223687522.50999999</v>
      </c>
      <c r="N17" s="67">
        <f>'Contratos fora RRF'!AS17</f>
        <v>631527.03</v>
      </c>
      <c r="O17" s="67">
        <f>'Contratos fora RRF'!AR17</f>
        <v>1129652.31</v>
      </c>
      <c r="P17" s="67">
        <f>'Contratos fora RRF'!AT17</f>
        <v>1761179.34</v>
      </c>
      <c r="Q17" s="63"/>
      <c r="R17" s="63"/>
      <c r="S17" s="63"/>
      <c r="T17" s="140">
        <f>'OC A CONTRATAR'!C17</f>
        <v>0</v>
      </c>
      <c r="U17" s="140">
        <f>'OC A CONTRATAR'!B17</f>
        <v>0</v>
      </c>
      <c r="V17" s="140">
        <f>'OC A CONTRATAR'!D17</f>
        <v>0</v>
      </c>
      <c r="W17" s="140">
        <f>'OC A CONTRATAR'!H17</f>
        <v>0</v>
      </c>
      <c r="X17" s="140">
        <f>'OC A CONTRATAR'!G17</f>
        <v>0</v>
      </c>
      <c r="Y17" s="140">
        <f>'OC A CONTRATAR'!I17</f>
        <v>0</v>
      </c>
      <c r="Z17" s="140">
        <f>'OC A CONTRATAR'!M17</f>
        <v>0</v>
      </c>
      <c r="AA17" s="140">
        <f>'OC A CONTRATAR'!L17</f>
        <v>0</v>
      </c>
      <c r="AB17" s="140">
        <f>'OC A CONTRATAR'!N17</f>
        <v>0</v>
      </c>
      <c r="AC17" s="140">
        <f>'OC A CONTRATAR'!X17</f>
        <v>0</v>
      </c>
      <c r="AD17" s="140">
        <f>'OC A CONTRATAR'!W17</f>
        <v>0</v>
      </c>
      <c r="AE17" s="140">
        <f>'OC A CONTRATAR'!Y17</f>
        <v>0</v>
      </c>
      <c r="AF17" s="140">
        <f>'OC A CONTRATAR'!R17</f>
        <v>0</v>
      </c>
      <c r="AG17" s="140">
        <f>'OC A CONTRATAR'!Q17</f>
        <v>0</v>
      </c>
      <c r="AH17" s="140">
        <f>'OC A CONTRATAR'!S17</f>
        <v>0</v>
      </c>
      <c r="AI17" s="68">
        <f t="shared" si="6"/>
        <v>376453691.0409742</v>
      </c>
      <c r="AJ17" s="68">
        <f t="shared" si="7"/>
        <v>282450448.20222133</v>
      </c>
      <c r="AK17" s="68">
        <f t="shared" si="8"/>
        <v>658904139.24319565</v>
      </c>
      <c r="AM17">
        <f t="shared" si="0"/>
        <v>2023</v>
      </c>
    </row>
    <row r="18" spans="1:43" x14ac:dyDescent="0.35">
      <c r="A18" s="66">
        <v>45017</v>
      </c>
      <c r="B18" s="25">
        <f>'Art. 9º-A - serv. div. comp'!J19</f>
        <v>72871911.459791109</v>
      </c>
      <c r="C18" s="25">
        <f>'Art. 9º-A - serv. div. comp'!K19</f>
        <v>32888447.088410541</v>
      </c>
      <c r="D18" s="25">
        <f>'Art. 9º-A - serv. div. comp'!I19</f>
        <v>105760358.54820165</v>
      </c>
      <c r="E18" s="26">
        <f>'9496'!P18</f>
        <v>208993422.58546415</v>
      </c>
      <c r="F18" s="26">
        <f>'9496'!Q18</f>
        <v>120694933.47298965</v>
      </c>
      <c r="G18" s="26">
        <f>'9496'!R18</f>
        <v>329688356.0584538</v>
      </c>
      <c r="H18" s="45"/>
      <c r="I18" s="45"/>
      <c r="J18" s="45"/>
      <c r="K18" s="27">
        <f>'Fluxo dív. garantidas - RRF'!C18</f>
        <v>20984825.129999999</v>
      </c>
      <c r="L18" s="27">
        <f>'Fluxo dív. garantidas - RRF'!B18</f>
        <v>39552583.549999997</v>
      </c>
      <c r="M18" s="27">
        <f>'Fluxo dív. garantidas - RRF'!D18</f>
        <v>60537408.68</v>
      </c>
      <c r="N18" s="67">
        <f>'Contratos fora RRF'!AS18</f>
        <v>4584985.8500000006</v>
      </c>
      <c r="O18" s="67">
        <f>'Contratos fora RRF'!AR18</f>
        <v>1131804.48</v>
      </c>
      <c r="P18" s="67">
        <f>'Contratos fora RRF'!AT18</f>
        <v>5716790.330000001</v>
      </c>
      <c r="Q18" s="63"/>
      <c r="R18" s="63"/>
      <c r="S18" s="63"/>
      <c r="T18" s="140">
        <f>'OC A CONTRATAR'!C18</f>
        <v>0</v>
      </c>
      <c r="U18" s="140">
        <f>'OC A CONTRATAR'!B18</f>
        <v>0</v>
      </c>
      <c r="V18" s="140">
        <f>'OC A CONTRATAR'!D18</f>
        <v>0</v>
      </c>
      <c r="W18" s="140">
        <f>'OC A CONTRATAR'!H18</f>
        <v>0</v>
      </c>
      <c r="X18" s="140">
        <f>'OC A CONTRATAR'!G18</f>
        <v>0</v>
      </c>
      <c r="Y18" s="140">
        <f>'OC A CONTRATAR'!I18</f>
        <v>0</v>
      </c>
      <c r="Z18" s="140">
        <f>'OC A CONTRATAR'!M18</f>
        <v>0</v>
      </c>
      <c r="AA18" s="140">
        <f>'OC A CONTRATAR'!L18</f>
        <v>0</v>
      </c>
      <c r="AB18" s="140">
        <f>'OC A CONTRATAR'!N18</f>
        <v>0</v>
      </c>
      <c r="AC18" s="140">
        <f>'OC A CONTRATAR'!X18</f>
        <v>0</v>
      </c>
      <c r="AD18" s="140">
        <f>'OC A CONTRATAR'!W18</f>
        <v>0</v>
      </c>
      <c r="AE18" s="140">
        <f>'OC A CONTRATAR'!Y18</f>
        <v>0</v>
      </c>
      <c r="AF18" s="140">
        <f>'OC A CONTRATAR'!R18</f>
        <v>0</v>
      </c>
      <c r="AG18" s="140">
        <f>'OC A CONTRATAR'!Q18</f>
        <v>0</v>
      </c>
      <c r="AH18" s="140">
        <f>'OC A CONTRATAR'!S18</f>
        <v>0</v>
      </c>
      <c r="AI18" s="68">
        <f t="shared" si="6"/>
        <v>307435145.02525526</v>
      </c>
      <c r="AJ18" s="68">
        <f t="shared" si="7"/>
        <v>194267768.59140018</v>
      </c>
      <c r="AK18" s="68">
        <f t="shared" si="8"/>
        <v>501702913.61665547</v>
      </c>
      <c r="AM18">
        <f t="shared" si="0"/>
        <v>2023</v>
      </c>
    </row>
    <row r="19" spans="1:43" x14ac:dyDescent="0.35">
      <c r="A19" s="66">
        <v>45047</v>
      </c>
      <c r="B19" s="25">
        <f>'Art. 9º-A - serv. div. comp'!J20</f>
        <v>73372395.048323974</v>
      </c>
      <c r="C19" s="25">
        <f>'Art. 9º-A - serv. div. comp'!K20</f>
        <v>33274764.106304348</v>
      </c>
      <c r="D19" s="25">
        <f>'Art. 9º-A - serv. div. comp'!I20</f>
        <v>106647159.15462832</v>
      </c>
      <c r="E19" s="26">
        <f>'9496'!P19</f>
        <v>210767552.10763666</v>
      </c>
      <c r="F19" s="26">
        <f>'9496'!Q19</f>
        <v>122380853.35276906</v>
      </c>
      <c r="G19" s="26">
        <f>'9496'!R19</f>
        <v>333148405.46040571</v>
      </c>
      <c r="H19" s="45"/>
      <c r="I19" s="45"/>
      <c r="J19" s="45"/>
      <c r="K19" s="27">
        <f>'Fluxo dív. garantidas - RRF'!C19</f>
        <v>83022065.24000001</v>
      </c>
      <c r="L19" s="27">
        <f>'Fluxo dív. garantidas - RRF'!B19</f>
        <v>133227049.39</v>
      </c>
      <c r="M19" s="27">
        <f>'Fluxo dív. garantidas - RRF'!D19</f>
        <v>216249114.63</v>
      </c>
      <c r="N19" s="67">
        <f>'Contratos fora RRF'!AS19</f>
        <v>5616347.8200000003</v>
      </c>
      <c r="O19" s="67">
        <f>'Contratos fora RRF'!AR19</f>
        <v>11234436.539999997</v>
      </c>
      <c r="P19" s="67">
        <f>'Contratos fora RRF'!AT19</f>
        <v>16850784.359999999</v>
      </c>
      <c r="Q19" s="63"/>
      <c r="R19" s="63"/>
      <c r="S19" s="63"/>
      <c r="T19" s="140">
        <f>'OC A CONTRATAR'!C19</f>
        <v>0</v>
      </c>
      <c r="U19" s="140">
        <f>'OC A CONTRATAR'!B19</f>
        <v>0</v>
      </c>
      <c r="V19" s="140">
        <f>'OC A CONTRATAR'!D19</f>
        <v>0</v>
      </c>
      <c r="W19" s="140">
        <f>'OC A CONTRATAR'!H19</f>
        <v>0</v>
      </c>
      <c r="X19" s="140">
        <f>'OC A CONTRATAR'!G19</f>
        <v>0</v>
      </c>
      <c r="Y19" s="140">
        <f>'OC A CONTRATAR'!I19</f>
        <v>0</v>
      </c>
      <c r="Z19" s="140">
        <f>'OC A CONTRATAR'!M19</f>
        <v>0</v>
      </c>
      <c r="AA19" s="140">
        <f>'OC A CONTRATAR'!L19</f>
        <v>0</v>
      </c>
      <c r="AB19" s="140">
        <f>'OC A CONTRATAR'!N19</f>
        <v>0</v>
      </c>
      <c r="AC19" s="140">
        <f>'OC A CONTRATAR'!X19</f>
        <v>0</v>
      </c>
      <c r="AD19" s="140">
        <f>'OC A CONTRATAR'!W19</f>
        <v>0</v>
      </c>
      <c r="AE19" s="140">
        <f>'OC A CONTRATAR'!Y19</f>
        <v>0</v>
      </c>
      <c r="AF19" s="140">
        <f>'OC A CONTRATAR'!R19</f>
        <v>0</v>
      </c>
      <c r="AG19" s="140">
        <f>'OC A CONTRATAR'!Q19</f>
        <v>0</v>
      </c>
      <c r="AH19" s="140">
        <f>'OC A CONTRATAR'!S19</f>
        <v>0</v>
      </c>
      <c r="AI19" s="68">
        <f t="shared" si="6"/>
        <v>372778360.21596062</v>
      </c>
      <c r="AJ19" s="68">
        <f t="shared" si="7"/>
        <v>300117103.38907343</v>
      </c>
      <c r="AK19" s="68">
        <f t="shared" si="8"/>
        <v>672895463.60503399</v>
      </c>
      <c r="AM19">
        <f t="shared" si="0"/>
        <v>2023</v>
      </c>
    </row>
    <row r="20" spans="1:43" x14ac:dyDescent="0.35">
      <c r="A20" s="66">
        <v>45078</v>
      </c>
      <c r="B20" s="25">
        <f>'Art. 9º-A - serv. div. comp'!J21</f>
        <v>73688447.068560541</v>
      </c>
      <c r="C20" s="25">
        <f>'Art. 9º-A - serv. div. comp'!K21</f>
        <v>33580251.729620934</v>
      </c>
      <c r="D20" s="25">
        <f>'Art. 9º-A - serv. div. comp'!I21</f>
        <v>107268698.79818147</v>
      </c>
      <c r="E20" s="26">
        <f>'9496'!P20</f>
        <v>211156590.50679886</v>
      </c>
      <c r="F20" s="26">
        <f>'9496'!Q20</f>
        <v>123233737.29436621</v>
      </c>
      <c r="G20" s="26">
        <f>'9496'!R20</f>
        <v>334390327.8011651</v>
      </c>
      <c r="H20" s="45"/>
      <c r="I20" s="45"/>
      <c r="J20" s="45"/>
      <c r="K20" s="27">
        <f>'Fluxo dív. garantidas - RRF'!C20</f>
        <v>21190881.850000001</v>
      </c>
      <c r="L20" s="27">
        <f>'Fluxo dív. garantidas - RRF'!B20</f>
        <v>39009363.079999998</v>
      </c>
      <c r="M20" s="27">
        <f>'Fluxo dív. garantidas - RRF'!D20</f>
        <v>60200244.930000007</v>
      </c>
      <c r="N20" s="67">
        <f>'Contratos fora RRF'!AS20</f>
        <v>683173.7</v>
      </c>
      <c r="O20" s="67">
        <f>'Contratos fora RRF'!AR20</f>
        <v>1135638.3999999999</v>
      </c>
      <c r="P20" s="67">
        <f>'Contratos fora RRF'!AT20</f>
        <v>1818812.0999999999</v>
      </c>
      <c r="Q20" s="63"/>
      <c r="R20" s="63"/>
      <c r="S20" s="63"/>
      <c r="T20" s="140">
        <f>'OC A CONTRATAR'!C20</f>
        <v>0</v>
      </c>
      <c r="U20" s="140">
        <f>'OC A CONTRATAR'!B20</f>
        <v>0</v>
      </c>
      <c r="V20" s="140">
        <f>'OC A CONTRATAR'!D20</f>
        <v>0</v>
      </c>
      <c r="W20" s="140">
        <f>'OC A CONTRATAR'!H20</f>
        <v>0</v>
      </c>
      <c r="X20" s="140">
        <f>'OC A CONTRATAR'!G20</f>
        <v>0</v>
      </c>
      <c r="Y20" s="140">
        <f>'OC A CONTRATAR'!I20</f>
        <v>0</v>
      </c>
      <c r="Z20" s="140">
        <f>'OC A CONTRATAR'!M20</f>
        <v>0</v>
      </c>
      <c r="AA20" s="140">
        <f>'OC A CONTRATAR'!L20</f>
        <v>0</v>
      </c>
      <c r="AB20" s="140">
        <f>'OC A CONTRATAR'!N20</f>
        <v>0</v>
      </c>
      <c r="AC20" s="140">
        <f>'OC A CONTRATAR'!X20</f>
        <v>0</v>
      </c>
      <c r="AD20" s="140">
        <f>'OC A CONTRATAR'!W20</f>
        <v>0</v>
      </c>
      <c r="AE20" s="140">
        <f>'OC A CONTRATAR'!Y20</f>
        <v>0</v>
      </c>
      <c r="AF20" s="140">
        <f>'OC A CONTRATAR'!R20</f>
        <v>0</v>
      </c>
      <c r="AG20" s="140">
        <f>'OC A CONTRATAR'!Q20</f>
        <v>0</v>
      </c>
      <c r="AH20" s="140">
        <f>'OC A CONTRATAR'!S20</f>
        <v>0</v>
      </c>
      <c r="AI20" s="68">
        <f t="shared" si="6"/>
        <v>306719093.12535942</v>
      </c>
      <c r="AJ20" s="68">
        <f t="shared" si="7"/>
        <v>196958990.50398716</v>
      </c>
      <c r="AK20" s="68">
        <f t="shared" si="8"/>
        <v>503678083.62934661</v>
      </c>
      <c r="AM20">
        <f t="shared" si="0"/>
        <v>2023</v>
      </c>
    </row>
    <row r="21" spans="1:43" x14ac:dyDescent="0.35">
      <c r="A21" s="66">
        <v>45108</v>
      </c>
      <c r="B21" s="25">
        <f>'Art. 9º-A - serv. div. comp'!J22</f>
        <v>74155780.782159701</v>
      </c>
      <c r="C21" s="25">
        <f>'Art. 9º-A - serv. div. comp'!K22</f>
        <v>33957444.481659859</v>
      </c>
      <c r="D21" s="25">
        <f>'Art. 9º-A - serv. div. comp'!I22</f>
        <v>108113225.26381956</v>
      </c>
      <c r="E21" s="26">
        <f>'9496'!P21</f>
        <v>212735386.83499742</v>
      </c>
      <c r="F21" s="26">
        <f>'9496'!Q21</f>
        <v>124832352.62356013</v>
      </c>
      <c r="G21" s="26">
        <f>'9496'!R21</f>
        <v>337567739.45855755</v>
      </c>
      <c r="H21" s="45"/>
      <c r="I21" s="45"/>
      <c r="J21" s="45"/>
      <c r="K21" s="27">
        <f>'Fluxo dív. garantidas - RRF'!C21</f>
        <v>20691055.629999999</v>
      </c>
      <c r="L21" s="27">
        <f>'Fluxo dív. garantidas - RRF'!B21</f>
        <v>38602431.730000004</v>
      </c>
      <c r="M21" s="27">
        <f>'Fluxo dív. garantidas - RRF'!D21</f>
        <v>59293487.359999999</v>
      </c>
      <c r="N21" s="67">
        <f>'Contratos fora RRF'!AS21</f>
        <v>699028.94</v>
      </c>
      <c r="O21" s="67">
        <f>'Contratos fora RRF'!AR21</f>
        <v>1137626.78</v>
      </c>
      <c r="P21" s="67">
        <f>'Contratos fora RRF'!AT21</f>
        <v>1836655.72</v>
      </c>
      <c r="Q21" s="63"/>
      <c r="R21" s="63"/>
      <c r="S21" s="63"/>
      <c r="T21" s="140">
        <f>'OC A CONTRATAR'!C21</f>
        <v>0</v>
      </c>
      <c r="U21" s="140">
        <f>'OC A CONTRATAR'!B21</f>
        <v>0</v>
      </c>
      <c r="V21" s="140">
        <f>'OC A CONTRATAR'!D21</f>
        <v>0</v>
      </c>
      <c r="W21" s="140">
        <f>'OC A CONTRATAR'!H21</f>
        <v>0</v>
      </c>
      <c r="X21" s="140">
        <f>'OC A CONTRATAR'!G21</f>
        <v>0</v>
      </c>
      <c r="Y21" s="140">
        <f>'OC A CONTRATAR'!I21</f>
        <v>0</v>
      </c>
      <c r="Z21" s="140">
        <f>'OC A CONTRATAR'!M21</f>
        <v>0</v>
      </c>
      <c r="AA21" s="140">
        <f>'OC A CONTRATAR'!L21</f>
        <v>0</v>
      </c>
      <c r="AB21" s="140">
        <f>'OC A CONTRATAR'!N21</f>
        <v>0</v>
      </c>
      <c r="AC21" s="140">
        <f>'OC A CONTRATAR'!X21</f>
        <v>0</v>
      </c>
      <c r="AD21" s="140">
        <f>'OC A CONTRATAR'!W21</f>
        <v>0</v>
      </c>
      <c r="AE21" s="140">
        <f>'OC A CONTRATAR'!Y21</f>
        <v>0</v>
      </c>
      <c r="AF21" s="140">
        <f>'OC A CONTRATAR'!R21</f>
        <v>0</v>
      </c>
      <c r="AG21" s="140">
        <f>'OC A CONTRATAR'!Q21</f>
        <v>0</v>
      </c>
      <c r="AH21" s="140">
        <f>'OC A CONTRATAR'!S21</f>
        <v>0</v>
      </c>
      <c r="AI21" s="68">
        <f t="shared" si="6"/>
        <v>308281252.18715709</v>
      </c>
      <c r="AJ21" s="68">
        <f t="shared" si="7"/>
        <v>198529855.61521998</v>
      </c>
      <c r="AK21" s="68">
        <f t="shared" si="8"/>
        <v>506811107.80237716</v>
      </c>
      <c r="AM21">
        <f t="shared" si="0"/>
        <v>2023</v>
      </c>
    </row>
    <row r="22" spans="1:43" x14ac:dyDescent="0.35">
      <c r="A22" s="66">
        <v>45139</v>
      </c>
      <c r="B22" s="25">
        <f>'Art. 9º-A - serv. div. comp'!J23</f>
        <v>74587616.800395533</v>
      </c>
      <c r="C22" s="25">
        <f>'Art. 9º-A - serv. div. comp'!K23</f>
        <v>34321429.914591014</v>
      </c>
      <c r="D22" s="25">
        <f>'Art. 9º-A - serv. div. comp'!I23</f>
        <v>108909046.71498655</v>
      </c>
      <c r="E22" s="26">
        <f>'9496'!P22</f>
        <v>213780517.11467847</v>
      </c>
      <c r="F22" s="26">
        <f>'9496'!Q22</f>
        <v>126110453.90303253</v>
      </c>
      <c r="G22" s="26">
        <f>'9496'!R22</f>
        <v>339890971.01771098</v>
      </c>
      <c r="H22" s="45"/>
      <c r="I22" s="45"/>
      <c r="J22" s="45"/>
      <c r="K22" s="27">
        <f>'Fluxo dív. garantidas - RRF'!C22</f>
        <v>22000316.579999998</v>
      </c>
      <c r="L22" s="27">
        <f>'Fluxo dív. garantidas - RRF'!B22</f>
        <v>39461053.420000002</v>
      </c>
      <c r="M22" s="27">
        <f>'Fluxo dív. garantidas - RRF'!D22</f>
        <v>61461370</v>
      </c>
      <c r="N22" s="67">
        <f>'Contratos fora RRF'!AS22</f>
        <v>6892808.6599999992</v>
      </c>
      <c r="O22" s="67">
        <f>'Contratos fora RRF'!AR22</f>
        <v>7254116.3599999994</v>
      </c>
      <c r="P22" s="67">
        <f>'Contratos fora RRF'!AT22</f>
        <v>14146925.020000001</v>
      </c>
      <c r="Q22" s="63"/>
      <c r="R22" s="63"/>
      <c r="S22" s="63"/>
      <c r="T22" s="140">
        <f>'OC A CONTRATAR'!C22</f>
        <v>0</v>
      </c>
      <c r="U22" s="140">
        <f>'OC A CONTRATAR'!B22</f>
        <v>0</v>
      </c>
      <c r="V22" s="140">
        <f>'OC A CONTRATAR'!D22</f>
        <v>0</v>
      </c>
      <c r="W22" s="140">
        <f>'OC A CONTRATAR'!H22</f>
        <v>0</v>
      </c>
      <c r="X22" s="140">
        <f>'OC A CONTRATAR'!G22</f>
        <v>0</v>
      </c>
      <c r="Y22" s="140">
        <f>'OC A CONTRATAR'!I22</f>
        <v>0</v>
      </c>
      <c r="Z22" s="140">
        <f>'OC A CONTRATAR'!M22</f>
        <v>0</v>
      </c>
      <c r="AA22" s="140">
        <f>'OC A CONTRATAR'!L22</f>
        <v>0</v>
      </c>
      <c r="AB22" s="140">
        <f>'OC A CONTRATAR'!N22</f>
        <v>0</v>
      </c>
      <c r="AC22" s="140">
        <f>'OC A CONTRATAR'!X22</f>
        <v>0</v>
      </c>
      <c r="AD22" s="140">
        <f>'OC A CONTRATAR'!W22</f>
        <v>0</v>
      </c>
      <c r="AE22" s="140">
        <f>'OC A CONTRATAR'!Y22</f>
        <v>0</v>
      </c>
      <c r="AF22" s="140">
        <f>'OC A CONTRATAR'!R22</f>
        <v>0</v>
      </c>
      <c r="AG22" s="140">
        <f>'OC A CONTRATAR'!Q22</f>
        <v>0</v>
      </c>
      <c r="AH22" s="140">
        <f>'OC A CONTRATAR'!S22</f>
        <v>0</v>
      </c>
      <c r="AI22" s="68">
        <f t="shared" si="6"/>
        <v>317261259.155074</v>
      </c>
      <c r="AJ22" s="68">
        <f t="shared" si="7"/>
        <v>207147053.59762359</v>
      </c>
      <c r="AK22" s="68">
        <f t="shared" si="8"/>
        <v>524408312.75269753</v>
      </c>
      <c r="AM22">
        <f t="shared" si="0"/>
        <v>2023</v>
      </c>
    </row>
    <row r="23" spans="1:43" x14ac:dyDescent="0.35">
      <c r="A23" s="66">
        <v>45170</v>
      </c>
      <c r="B23" s="25">
        <f>'Art. 9º-A - serv. div. comp'!J24</f>
        <v>75021409.347795948</v>
      </c>
      <c r="C23" s="25">
        <f>'Art. 9º-A - serv. div. comp'!K24</f>
        <v>34689316.860059619</v>
      </c>
      <c r="D23" s="25">
        <f>'Art. 9º-A - serv. div. comp'!I24</f>
        <v>109710726.20785557</v>
      </c>
      <c r="E23" s="26">
        <f>'9496'!P23</f>
        <v>215015392.3884162</v>
      </c>
      <c r="F23" s="26">
        <f>'9496'!Q23</f>
        <v>127491368.88018577</v>
      </c>
      <c r="G23" s="26">
        <f>'9496'!R23</f>
        <v>342506761.26860195</v>
      </c>
      <c r="H23" s="45"/>
      <c r="I23" s="45"/>
      <c r="J23" s="45"/>
      <c r="K23" s="27">
        <f>'Fluxo dív. garantidas - RRF'!C23</f>
        <v>103396385.84</v>
      </c>
      <c r="L23" s="27">
        <f>'Fluxo dív. garantidas - RRF'!B23</f>
        <v>145563204.49000001</v>
      </c>
      <c r="M23" s="27">
        <f>'Fluxo dív. garantidas - RRF'!D23</f>
        <v>248959590.33000001</v>
      </c>
      <c r="N23" s="67">
        <f>'Contratos fora RRF'!AS23</f>
        <v>665594.22</v>
      </c>
      <c r="O23" s="67">
        <f>'Contratos fora RRF'!AR23</f>
        <v>1141193.72</v>
      </c>
      <c r="P23" s="67">
        <f>'Contratos fora RRF'!AT23</f>
        <v>1806787.94</v>
      </c>
      <c r="Q23" s="63"/>
      <c r="R23" s="63"/>
      <c r="S23" s="63"/>
      <c r="T23" s="140">
        <f>'OC A CONTRATAR'!C23</f>
        <v>0</v>
      </c>
      <c r="U23" s="140">
        <f>'OC A CONTRATAR'!B23</f>
        <v>0</v>
      </c>
      <c r="V23" s="140">
        <f>'OC A CONTRATAR'!D23</f>
        <v>0</v>
      </c>
      <c r="W23" s="140">
        <f>'OC A CONTRATAR'!H23</f>
        <v>0</v>
      </c>
      <c r="X23" s="140">
        <f>'OC A CONTRATAR'!G23</f>
        <v>0</v>
      </c>
      <c r="Y23" s="140">
        <f>'OC A CONTRATAR'!I23</f>
        <v>0</v>
      </c>
      <c r="Z23" s="140">
        <f>'OC A CONTRATAR'!M23</f>
        <v>0</v>
      </c>
      <c r="AA23" s="140">
        <f>'OC A CONTRATAR'!L23</f>
        <v>0</v>
      </c>
      <c r="AB23" s="140">
        <f>'OC A CONTRATAR'!N23</f>
        <v>0</v>
      </c>
      <c r="AC23" s="140">
        <f>'OC A CONTRATAR'!X23</f>
        <v>0</v>
      </c>
      <c r="AD23" s="140">
        <f>'OC A CONTRATAR'!W23</f>
        <v>0</v>
      </c>
      <c r="AE23" s="140">
        <f>'OC A CONTRATAR'!Y23</f>
        <v>0</v>
      </c>
      <c r="AF23" s="140">
        <f>'OC A CONTRATAR'!R23</f>
        <v>0</v>
      </c>
      <c r="AG23" s="140">
        <f>'OC A CONTRATAR'!Q23</f>
        <v>0</v>
      </c>
      <c r="AH23" s="140">
        <f>'OC A CONTRATAR'!S23</f>
        <v>0</v>
      </c>
      <c r="AI23" s="68">
        <f t="shared" si="6"/>
        <v>394098781.7962122</v>
      </c>
      <c r="AJ23" s="68">
        <f t="shared" si="7"/>
        <v>308885083.95024544</v>
      </c>
      <c r="AK23" s="68">
        <f t="shared" si="8"/>
        <v>702983865.74645758</v>
      </c>
      <c r="AM23">
        <f t="shared" si="0"/>
        <v>2023</v>
      </c>
    </row>
    <row r="24" spans="1:43" x14ac:dyDescent="0.35">
      <c r="A24" s="66">
        <v>45200</v>
      </c>
      <c r="B24" s="25">
        <f>'Art. 9º-A - serv. div. comp'!J25</f>
        <v>75506073.198824614</v>
      </c>
      <c r="C24" s="25">
        <f>'Art. 9º-A - serv. div. comp'!K25</f>
        <v>35083874.768860728</v>
      </c>
      <c r="D24" s="25">
        <f>'Art. 9º-A - serv. div. comp'!I25</f>
        <v>110589947.96768534</v>
      </c>
      <c r="E24" s="26">
        <f>'9496'!P24</f>
        <v>216355986.14962918</v>
      </c>
      <c r="F24" s="26">
        <f>'9496'!Q24</f>
        <v>128990148.16807711</v>
      </c>
      <c r="G24" s="26">
        <f>'9496'!R24</f>
        <v>345346134.31770629</v>
      </c>
      <c r="H24" s="45"/>
      <c r="I24" s="45"/>
      <c r="J24" s="45"/>
      <c r="K24" s="27">
        <f>'Fluxo dív. garantidas - RRF'!C24</f>
        <v>19630903.369999997</v>
      </c>
      <c r="L24" s="27">
        <f>'Fluxo dív. garantidas - RRF'!B24</f>
        <v>37102884.020000003</v>
      </c>
      <c r="M24" s="27">
        <f>'Fluxo dív. garantidas - RRF'!D24</f>
        <v>56733787.390000001</v>
      </c>
      <c r="N24" s="67">
        <f>'Contratos fora RRF'!AS24</f>
        <v>6152715.6599999992</v>
      </c>
      <c r="O24" s="67">
        <f>'Contratos fora RRF'!AR24</f>
        <v>1142733.21</v>
      </c>
      <c r="P24" s="67">
        <f>'Contratos fora RRF'!AT24</f>
        <v>7295448.8700000001</v>
      </c>
      <c r="Q24" s="63"/>
      <c r="R24" s="63"/>
      <c r="S24" s="63"/>
      <c r="T24" s="140">
        <f>'OC A CONTRATAR'!C24</f>
        <v>0</v>
      </c>
      <c r="U24" s="140">
        <f>'OC A CONTRATAR'!B24</f>
        <v>0</v>
      </c>
      <c r="V24" s="140">
        <f>'OC A CONTRATAR'!D24</f>
        <v>0</v>
      </c>
      <c r="W24" s="140">
        <f>'OC A CONTRATAR'!H24</f>
        <v>0</v>
      </c>
      <c r="X24" s="140">
        <f>'OC A CONTRATAR'!G24</f>
        <v>0</v>
      </c>
      <c r="Y24" s="140">
        <f>'OC A CONTRATAR'!I24</f>
        <v>0</v>
      </c>
      <c r="Z24" s="140">
        <f>'OC A CONTRATAR'!M24</f>
        <v>0</v>
      </c>
      <c r="AA24" s="140">
        <f>'OC A CONTRATAR'!L24</f>
        <v>0</v>
      </c>
      <c r="AB24" s="140">
        <f>'OC A CONTRATAR'!N24</f>
        <v>0</v>
      </c>
      <c r="AC24" s="140">
        <f>'OC A CONTRATAR'!X24</f>
        <v>0</v>
      </c>
      <c r="AD24" s="140">
        <f>'OC A CONTRATAR'!W24</f>
        <v>0</v>
      </c>
      <c r="AE24" s="140">
        <f>'OC A CONTRATAR'!Y24</f>
        <v>0</v>
      </c>
      <c r="AF24" s="140">
        <f>'OC A CONTRATAR'!R24</f>
        <v>0</v>
      </c>
      <c r="AG24" s="140">
        <f>'OC A CONTRATAR'!Q24</f>
        <v>0</v>
      </c>
      <c r="AH24" s="140">
        <f>'OC A CONTRATAR'!S24</f>
        <v>0</v>
      </c>
      <c r="AI24" s="68">
        <f t="shared" si="6"/>
        <v>317645678.37845379</v>
      </c>
      <c r="AJ24" s="68">
        <f t="shared" si="7"/>
        <v>202319640.16693786</v>
      </c>
      <c r="AK24" s="68">
        <f t="shared" si="8"/>
        <v>519965318.54539162</v>
      </c>
      <c r="AM24">
        <f t="shared" si="0"/>
        <v>2023</v>
      </c>
    </row>
    <row r="25" spans="1:43" x14ac:dyDescent="0.35">
      <c r="A25" s="66">
        <v>45231</v>
      </c>
      <c r="B25" s="25">
        <f>'Art. 9º-A - serv. div. comp'!J26</f>
        <v>75869657.244771793</v>
      </c>
      <c r="C25" s="25">
        <f>'Art. 9º-A - serv. div. comp'!K26</f>
        <v>35425191.051259562</v>
      </c>
      <c r="D25" s="25">
        <f>'Art. 9º-A - serv. div. comp'!I26</f>
        <v>111294848.29603136</v>
      </c>
      <c r="E25" s="26">
        <f>'9496'!P25</f>
        <v>217050592.2447919</v>
      </c>
      <c r="F25" s="26">
        <f>'9496'!Q25</f>
        <v>130072564.78302452</v>
      </c>
      <c r="G25" s="26">
        <f>'9496'!R25</f>
        <v>347123157.02781641</v>
      </c>
      <c r="H25" s="45"/>
      <c r="I25" s="45"/>
      <c r="J25" s="45"/>
      <c r="K25" s="27">
        <f>'Fluxo dív. garantidas - RRF'!C25</f>
        <v>90205629.939999998</v>
      </c>
      <c r="L25" s="27">
        <f>'Fluxo dív. garantidas - RRF'!B25</f>
        <v>131309713.43000001</v>
      </c>
      <c r="M25" s="27">
        <f>'Fluxo dív. garantidas - RRF'!D25</f>
        <v>221515343.36999997</v>
      </c>
      <c r="N25" s="67">
        <f>'Contratos fora RRF'!AS25</f>
        <v>5969896.7599999998</v>
      </c>
      <c r="O25" s="67">
        <f>'Contratos fora RRF'!AR25</f>
        <v>11148018.41</v>
      </c>
      <c r="P25" s="67">
        <f>'Contratos fora RRF'!AT25</f>
        <v>17117915.170000002</v>
      </c>
      <c r="Q25" s="63"/>
      <c r="R25" s="63"/>
      <c r="S25" s="63"/>
      <c r="T25" s="140">
        <f>'OC A CONTRATAR'!C25</f>
        <v>0</v>
      </c>
      <c r="U25" s="140">
        <f>'OC A CONTRATAR'!B25</f>
        <v>0</v>
      </c>
      <c r="V25" s="140">
        <f>'OC A CONTRATAR'!D25</f>
        <v>0</v>
      </c>
      <c r="W25" s="140">
        <f>'OC A CONTRATAR'!H25</f>
        <v>0</v>
      </c>
      <c r="X25" s="140">
        <f>'OC A CONTRATAR'!G25</f>
        <v>0</v>
      </c>
      <c r="Y25" s="140">
        <f>'OC A CONTRATAR'!I25</f>
        <v>0</v>
      </c>
      <c r="Z25" s="140">
        <f>'OC A CONTRATAR'!M25</f>
        <v>0</v>
      </c>
      <c r="AA25" s="140">
        <f>'OC A CONTRATAR'!L25</f>
        <v>0</v>
      </c>
      <c r="AB25" s="140">
        <f>'OC A CONTRATAR'!N25</f>
        <v>0</v>
      </c>
      <c r="AC25" s="140">
        <f>'OC A CONTRATAR'!X25</f>
        <v>0</v>
      </c>
      <c r="AD25" s="140">
        <f>'OC A CONTRATAR'!W25</f>
        <v>0</v>
      </c>
      <c r="AE25" s="140">
        <f>'OC A CONTRATAR'!Y25</f>
        <v>0</v>
      </c>
      <c r="AF25" s="140">
        <f>'OC A CONTRATAR'!R25</f>
        <v>0</v>
      </c>
      <c r="AG25" s="140">
        <f>'OC A CONTRATAR'!Q25</f>
        <v>0</v>
      </c>
      <c r="AH25" s="140">
        <f>'OC A CONTRATAR'!S25</f>
        <v>0</v>
      </c>
      <c r="AI25" s="68">
        <f t="shared" si="6"/>
        <v>389095776.18956369</v>
      </c>
      <c r="AJ25" s="68">
        <f t="shared" si="7"/>
        <v>307955487.6742841</v>
      </c>
      <c r="AK25" s="68">
        <f t="shared" si="8"/>
        <v>697051263.86384773</v>
      </c>
      <c r="AM25">
        <f t="shared" si="0"/>
        <v>2023</v>
      </c>
    </row>
    <row r="26" spans="1:43" x14ac:dyDescent="0.35">
      <c r="A26" s="66">
        <v>45261</v>
      </c>
      <c r="B26" s="25">
        <f>'Art. 9º-A - serv. div. comp'!J27</f>
        <v>76253048.689678788</v>
      </c>
      <c r="C26" s="25">
        <f>'Art. 9º-A - serv. div. comp'!K27</f>
        <v>35778571.502072304</v>
      </c>
      <c r="D26" s="25">
        <f>'Art. 9º-A - serv. div. comp'!I27</f>
        <v>112031620.19175109</v>
      </c>
      <c r="E26" s="26">
        <f>'9496'!P26</f>
        <v>218021417.06195581</v>
      </c>
      <c r="F26" s="26">
        <f>'9496'!Q26</f>
        <v>131374099.48665838</v>
      </c>
      <c r="G26" s="26">
        <f>'9496'!R26</f>
        <v>349395516.5486142</v>
      </c>
      <c r="H26" s="45"/>
      <c r="I26" s="45"/>
      <c r="J26" s="45"/>
      <c r="K26" s="27">
        <f>'Fluxo dív. garantidas - RRF'!C26</f>
        <v>20216357.800000001</v>
      </c>
      <c r="L26" s="27">
        <f>'Fluxo dív. garantidas - RRF'!B26</f>
        <v>39196236.769999996</v>
      </c>
      <c r="M26" s="27">
        <f>'Fluxo dív. garantidas - RRF'!D26</f>
        <v>59412594.57</v>
      </c>
      <c r="N26" s="67">
        <f>'Contratos fora RRF'!AS26</f>
        <v>605527.32999999996</v>
      </c>
      <c r="O26" s="67">
        <f>'Contratos fora RRF'!AR26</f>
        <v>1145440.2999999998</v>
      </c>
      <c r="P26" s="67">
        <f>'Contratos fora RRF'!AT26</f>
        <v>1750967.63</v>
      </c>
      <c r="Q26" s="63"/>
      <c r="R26" s="63"/>
      <c r="S26" s="63"/>
      <c r="T26" s="140">
        <f>'OC A CONTRATAR'!C26</f>
        <v>0</v>
      </c>
      <c r="U26" s="140">
        <f>'OC A CONTRATAR'!B26</f>
        <v>0</v>
      </c>
      <c r="V26" s="140">
        <f>'OC A CONTRATAR'!D26</f>
        <v>0</v>
      </c>
      <c r="W26" s="140">
        <f>'OC A CONTRATAR'!H26</f>
        <v>0</v>
      </c>
      <c r="X26" s="140">
        <f>'OC A CONTRATAR'!G26</f>
        <v>0</v>
      </c>
      <c r="Y26" s="140">
        <f>'OC A CONTRATAR'!I26</f>
        <v>0</v>
      </c>
      <c r="Z26" s="140">
        <f>'OC A CONTRATAR'!M26</f>
        <v>0</v>
      </c>
      <c r="AA26" s="140">
        <f>'OC A CONTRATAR'!L26</f>
        <v>0</v>
      </c>
      <c r="AB26" s="140">
        <f>'OC A CONTRATAR'!N26</f>
        <v>0</v>
      </c>
      <c r="AC26" s="140">
        <f>'OC A CONTRATAR'!X26</f>
        <v>0</v>
      </c>
      <c r="AD26" s="140">
        <f>'OC A CONTRATAR'!W26</f>
        <v>0</v>
      </c>
      <c r="AE26" s="140">
        <f>'OC A CONTRATAR'!Y26</f>
        <v>0</v>
      </c>
      <c r="AF26" s="140">
        <f>'OC A CONTRATAR'!R26</f>
        <v>0</v>
      </c>
      <c r="AG26" s="140">
        <f>'OC A CONTRATAR'!Q26</f>
        <v>0</v>
      </c>
      <c r="AH26" s="140">
        <f>'OC A CONTRATAR'!S26</f>
        <v>0</v>
      </c>
      <c r="AI26" s="68">
        <f t="shared" si="6"/>
        <v>315096350.88163459</v>
      </c>
      <c r="AJ26" s="68">
        <f t="shared" si="7"/>
        <v>207494348.05873066</v>
      </c>
      <c r="AK26" s="68">
        <f t="shared" si="8"/>
        <v>522590698.94036525</v>
      </c>
      <c r="AM26">
        <f t="shared" si="0"/>
        <v>2023</v>
      </c>
    </row>
    <row r="27" spans="1:43" x14ac:dyDescent="0.35">
      <c r="A27" s="66">
        <v>45292</v>
      </c>
      <c r="B27" s="25">
        <f>'Art. 9º-A - serv. div. comp'!J28</f>
        <v>93275515.578730151</v>
      </c>
      <c r="C27" s="25">
        <f>'Art. 9º-A - serv. div. comp'!K28</f>
        <v>43980328.059536532</v>
      </c>
      <c r="D27" s="25">
        <f>'Art. 9º-A - serv. div. comp'!I28</f>
        <v>137255843.63826668</v>
      </c>
      <c r="E27" s="26">
        <f>'9496'!P27</f>
        <v>218681657.36224928</v>
      </c>
      <c r="F27" s="26">
        <f>'9496'!Q27</f>
        <v>132477274.45428629</v>
      </c>
      <c r="G27" s="26">
        <f>'9496'!R27</f>
        <v>351158931.81653559</v>
      </c>
      <c r="H27" s="45"/>
      <c r="I27" s="45"/>
      <c r="J27" s="45"/>
      <c r="K27" s="27">
        <f>'Fluxo dív. garantidas - RRF'!C27</f>
        <v>20853455.939999998</v>
      </c>
      <c r="L27" s="27">
        <f>'Fluxo dív. garantidas - RRF'!B27</f>
        <v>39584401.150000006</v>
      </c>
      <c r="M27" s="27">
        <f>'Fluxo dív. garantidas - RRF'!D27</f>
        <v>60437857.090000004</v>
      </c>
      <c r="N27" s="67">
        <f>'Contratos fora RRF'!AS27</f>
        <v>639803.94681995607</v>
      </c>
      <c r="O27" s="67">
        <f>'Contratos fora RRF'!AR27</f>
        <v>1146684.8654747535</v>
      </c>
      <c r="P27" s="67">
        <f>'Contratos fora RRF'!AT27</f>
        <v>1786488.8122947095</v>
      </c>
      <c r="Q27" s="63"/>
      <c r="R27" s="63"/>
      <c r="S27" s="63"/>
      <c r="T27" s="140">
        <f>'OC A CONTRATAR'!C27</f>
        <v>0</v>
      </c>
      <c r="U27" s="140">
        <f>'OC A CONTRATAR'!B27</f>
        <v>0</v>
      </c>
      <c r="V27" s="140">
        <f>'OC A CONTRATAR'!D27</f>
        <v>0</v>
      </c>
      <c r="W27" s="140">
        <f>'OC A CONTRATAR'!H27</f>
        <v>0</v>
      </c>
      <c r="X27" s="140">
        <f>'OC A CONTRATAR'!G27</f>
        <v>0</v>
      </c>
      <c r="Y27" s="140">
        <f>'OC A CONTRATAR'!I27</f>
        <v>0</v>
      </c>
      <c r="Z27" s="140">
        <f>'OC A CONTRATAR'!M27</f>
        <v>0</v>
      </c>
      <c r="AA27" s="140">
        <f>'OC A CONTRATAR'!L27</f>
        <v>0</v>
      </c>
      <c r="AB27" s="140">
        <f>'OC A CONTRATAR'!N27</f>
        <v>0</v>
      </c>
      <c r="AC27" s="140">
        <f>'OC A CONTRATAR'!X27</f>
        <v>0</v>
      </c>
      <c r="AD27" s="140">
        <f>'OC A CONTRATAR'!W27</f>
        <v>0</v>
      </c>
      <c r="AE27" s="140">
        <f>'OC A CONTRATAR'!Y27</f>
        <v>0</v>
      </c>
      <c r="AF27" s="140">
        <f>'OC A CONTRATAR'!R27</f>
        <v>0</v>
      </c>
      <c r="AG27" s="140">
        <f>'OC A CONTRATAR'!Q27</f>
        <v>0</v>
      </c>
      <c r="AH27" s="140">
        <f>'OC A CONTRATAR'!S27</f>
        <v>0</v>
      </c>
      <c r="AI27" s="68">
        <f t="shared" si="6"/>
        <v>333450432.82779938</v>
      </c>
      <c r="AJ27" s="68">
        <f t="shared" si="7"/>
        <v>217188688.52929759</v>
      </c>
      <c r="AK27" s="68">
        <f t="shared" si="8"/>
        <v>550639121.35709703</v>
      </c>
      <c r="AM27">
        <f t="shared" si="0"/>
        <v>2024</v>
      </c>
    </row>
    <row r="28" spans="1:43" x14ac:dyDescent="0.35">
      <c r="A28" s="66">
        <v>45323</v>
      </c>
      <c r="B28" s="25">
        <f>'Art. 9º-A - serv. div. comp'!J29</f>
        <v>93649784.503914073</v>
      </c>
      <c r="C28" s="25">
        <f>'Art. 9º-A - serv. div. comp'!K29</f>
        <v>44373731.067821458</v>
      </c>
      <c r="D28" s="25">
        <f>'Art. 9º-A - serv. div. comp'!I29</f>
        <v>138023515.57173553</v>
      </c>
      <c r="E28" s="26">
        <f>'9496'!P28</f>
        <v>219406329.52419302</v>
      </c>
      <c r="F28" s="26">
        <f>'9496'!Q28</f>
        <v>133632360.28835115</v>
      </c>
      <c r="G28" s="26">
        <f>'9496'!R28</f>
        <v>353038689.81254417</v>
      </c>
      <c r="H28" s="45"/>
      <c r="I28" s="45"/>
      <c r="J28" s="45"/>
      <c r="K28" s="27">
        <f>'Fluxo dív. garantidas - RRF'!C28</f>
        <v>20419618.890000001</v>
      </c>
      <c r="L28" s="27">
        <f>'Fluxo dív. garantidas - RRF'!B28</f>
        <v>39751561.620000005</v>
      </c>
      <c r="M28" s="27">
        <f>'Fluxo dív. garantidas - RRF'!D28</f>
        <v>60171180.510000005</v>
      </c>
      <c r="N28" s="67">
        <f>'Contratos fora RRF'!AS28</f>
        <v>6617587.8204498859</v>
      </c>
      <c r="O28" s="67">
        <f>'Contratos fora RRF'!AR28</f>
        <v>7376771.6857488574</v>
      </c>
      <c r="P28" s="67">
        <f>'Contratos fora RRF'!AT28</f>
        <v>13994359.506198741</v>
      </c>
      <c r="Q28" s="63"/>
      <c r="R28" s="63"/>
      <c r="S28" s="63"/>
      <c r="T28" s="140">
        <f>'OC A CONTRATAR'!C28</f>
        <v>0</v>
      </c>
      <c r="U28" s="140">
        <f>'OC A CONTRATAR'!B28</f>
        <v>0</v>
      </c>
      <c r="V28" s="140">
        <f>'OC A CONTRATAR'!D28</f>
        <v>0</v>
      </c>
      <c r="W28" s="140">
        <f>'OC A CONTRATAR'!H28</f>
        <v>0</v>
      </c>
      <c r="X28" s="140">
        <f>'OC A CONTRATAR'!G28</f>
        <v>0</v>
      </c>
      <c r="Y28" s="140">
        <f>'OC A CONTRATAR'!I28</f>
        <v>0</v>
      </c>
      <c r="Z28" s="140">
        <f>'OC A CONTRATAR'!M28</f>
        <v>0</v>
      </c>
      <c r="AA28" s="140">
        <f>'OC A CONTRATAR'!L28</f>
        <v>0</v>
      </c>
      <c r="AB28" s="140">
        <f>'OC A CONTRATAR'!N28</f>
        <v>0</v>
      </c>
      <c r="AC28" s="140">
        <f>'OC A CONTRATAR'!X28</f>
        <v>0</v>
      </c>
      <c r="AD28" s="140">
        <f>'OC A CONTRATAR'!W28</f>
        <v>0</v>
      </c>
      <c r="AE28" s="140">
        <f>'OC A CONTRATAR'!Y28</f>
        <v>0</v>
      </c>
      <c r="AF28" s="140">
        <f>'OC A CONTRATAR'!R28</f>
        <v>0</v>
      </c>
      <c r="AG28" s="140">
        <f>'OC A CONTRATAR'!Q28</f>
        <v>0</v>
      </c>
      <c r="AH28" s="140">
        <f>'OC A CONTRATAR'!S28</f>
        <v>0</v>
      </c>
      <c r="AI28" s="68">
        <f t="shared" si="6"/>
        <v>340093320.73855698</v>
      </c>
      <c r="AJ28" s="68">
        <f t="shared" si="7"/>
        <v>225134424.66192147</v>
      </c>
      <c r="AK28" s="68">
        <f t="shared" si="8"/>
        <v>565227745.40047848</v>
      </c>
      <c r="AM28">
        <f t="shared" si="0"/>
        <v>2024</v>
      </c>
    </row>
    <row r="29" spans="1:43" x14ac:dyDescent="0.35">
      <c r="A29" s="66">
        <v>45352</v>
      </c>
      <c r="B29" s="25">
        <f>'Art. 9º-A - serv. div. comp'!J30</f>
        <v>94092055.883508369</v>
      </c>
      <c r="C29" s="25">
        <f>'Art. 9º-A - serv. div. comp'!K30</f>
        <v>44802664.118515924</v>
      </c>
      <c r="D29" s="25">
        <f>'Art. 9º-A - serv. div. comp'!I30</f>
        <v>138894720.00202429</v>
      </c>
      <c r="E29" s="26">
        <f>'9496'!P29</f>
        <v>220501083.04637489</v>
      </c>
      <c r="F29" s="26">
        <f>'9496'!Q29</f>
        <v>135017696.00153866</v>
      </c>
      <c r="G29" s="26">
        <f>'9496'!R29</f>
        <v>355518779.04791355</v>
      </c>
      <c r="H29" s="45"/>
      <c r="I29" s="45"/>
      <c r="J29" s="45"/>
      <c r="K29" s="27">
        <f>'Fluxo dív. garantidas - RRF'!C29</f>
        <v>92162968.439999998</v>
      </c>
      <c r="L29" s="27">
        <f>'Fluxo dív. garantidas - RRF'!B29</f>
        <v>130758395.70999999</v>
      </c>
      <c r="M29" s="27">
        <f>'Fluxo dív. garantidas - RRF'!D29</f>
        <v>222921364.15000004</v>
      </c>
      <c r="N29" s="67">
        <f>'Contratos fora RRF'!AS29</f>
        <v>587987.65816059755</v>
      </c>
      <c r="O29" s="67">
        <f>'Contratos fora RRF'!AR29</f>
        <v>1148914.0918571269</v>
      </c>
      <c r="P29" s="67">
        <f>'Contratos fora RRF'!AT29</f>
        <v>1736901.7500177242</v>
      </c>
      <c r="Q29" s="63"/>
      <c r="R29" s="63"/>
      <c r="S29" s="63"/>
      <c r="T29" s="140">
        <f>'OC A CONTRATAR'!C29</f>
        <v>0</v>
      </c>
      <c r="U29" s="140">
        <f>'OC A CONTRATAR'!B29</f>
        <v>0</v>
      </c>
      <c r="V29" s="140">
        <f>'OC A CONTRATAR'!D29</f>
        <v>0</v>
      </c>
      <c r="W29" s="140">
        <f>'OC A CONTRATAR'!H29</f>
        <v>0</v>
      </c>
      <c r="X29" s="140">
        <f>'OC A CONTRATAR'!G29</f>
        <v>0</v>
      </c>
      <c r="Y29" s="140">
        <f>'OC A CONTRATAR'!I29</f>
        <v>0</v>
      </c>
      <c r="Z29" s="140">
        <f>'OC A CONTRATAR'!M29</f>
        <v>0</v>
      </c>
      <c r="AA29" s="140">
        <f>'OC A CONTRATAR'!L29</f>
        <v>0</v>
      </c>
      <c r="AB29" s="140">
        <f>'OC A CONTRATAR'!N29</f>
        <v>0</v>
      </c>
      <c r="AC29" s="140">
        <f>'OC A CONTRATAR'!X29</f>
        <v>0</v>
      </c>
      <c r="AD29" s="140">
        <f>'OC A CONTRATAR'!W29</f>
        <v>0</v>
      </c>
      <c r="AE29" s="140">
        <f>'OC A CONTRATAR'!Y29</f>
        <v>0</v>
      </c>
      <c r="AF29" s="140">
        <f>'OC A CONTRATAR'!R29</f>
        <v>0</v>
      </c>
      <c r="AG29" s="140">
        <f>'OC A CONTRATAR'!Q29</f>
        <v>0</v>
      </c>
      <c r="AH29" s="140">
        <f>'OC A CONTRATAR'!S29</f>
        <v>0</v>
      </c>
      <c r="AI29" s="68">
        <f t="shared" si="6"/>
        <v>407344095.02804387</v>
      </c>
      <c r="AJ29" s="68">
        <f t="shared" si="7"/>
        <v>311727669.92191172</v>
      </c>
      <c r="AK29" s="68">
        <f t="shared" si="8"/>
        <v>719071764.94995558</v>
      </c>
      <c r="AM29">
        <f t="shared" si="0"/>
        <v>2024</v>
      </c>
      <c r="AO29" s="6">
        <f t="shared" si="1"/>
        <v>0</v>
      </c>
      <c r="AP29" s="6">
        <f t="shared" si="2"/>
        <v>0</v>
      </c>
      <c r="AQ29" s="6">
        <f t="shared" si="3"/>
        <v>0</v>
      </c>
    </row>
    <row r="30" spans="1:43" x14ac:dyDescent="0.35">
      <c r="A30" s="66">
        <v>45383</v>
      </c>
      <c r="B30" s="25">
        <f>'Art. 9º-A - serv. div. comp'!J31</f>
        <v>94379829.116485462</v>
      </c>
      <c r="C30" s="25">
        <f>'Art. 9º-A - serv. div. comp'!K31</f>
        <v>45161168.017708227</v>
      </c>
      <c r="D30" s="25">
        <f>'Art. 9º-A - serv. div. comp'!I31</f>
        <v>139540997.13419369</v>
      </c>
      <c r="E30" s="26">
        <f>'9496'!P30</f>
        <v>220802923.24578196</v>
      </c>
      <c r="F30" s="26">
        <f>'9496'!Q30</f>
        <v>135907852.4939788</v>
      </c>
      <c r="G30" s="26">
        <f>'9496'!R30</f>
        <v>356710775.73976076</v>
      </c>
      <c r="H30" s="45"/>
      <c r="I30" s="45"/>
      <c r="J30" s="45"/>
      <c r="K30" s="27">
        <f>'Fluxo dív. garantidas - RRF'!C30</f>
        <v>20585025.68</v>
      </c>
      <c r="L30" s="27">
        <f>'Fluxo dív. garantidas - RRF'!B30</f>
        <v>40800599.119999997</v>
      </c>
      <c r="M30" s="27">
        <f>'Fluxo dív. garantidas - RRF'!D30</f>
        <v>61385624.799999997</v>
      </c>
      <c r="N30" s="67">
        <f>'Contratos fora RRF'!AS30</f>
        <v>6528008.5615044506</v>
      </c>
      <c r="O30" s="67">
        <f>'Contratos fora RRF'!AR30</f>
        <v>1150001.9048559573</v>
      </c>
      <c r="P30" s="67">
        <f>'Contratos fora RRF'!AT30</f>
        <v>7678010.4663604088</v>
      </c>
      <c r="Q30" s="63"/>
      <c r="R30" s="63"/>
      <c r="S30" s="63"/>
      <c r="T30" s="140">
        <f>'OC A CONTRATAR'!C30</f>
        <v>0</v>
      </c>
      <c r="U30" s="140">
        <f>'OC A CONTRATAR'!B30</f>
        <v>0</v>
      </c>
      <c r="V30" s="140">
        <f>'OC A CONTRATAR'!D30</f>
        <v>0</v>
      </c>
      <c r="W30" s="140">
        <f>'OC A CONTRATAR'!H30</f>
        <v>0</v>
      </c>
      <c r="X30" s="140">
        <f>'OC A CONTRATAR'!G30</f>
        <v>0</v>
      </c>
      <c r="Y30" s="140">
        <f>'OC A CONTRATAR'!I30</f>
        <v>0</v>
      </c>
      <c r="Z30" s="140">
        <f>'OC A CONTRATAR'!M30</f>
        <v>0</v>
      </c>
      <c r="AA30" s="140">
        <f>'OC A CONTRATAR'!L30</f>
        <v>0</v>
      </c>
      <c r="AB30" s="140">
        <f>'OC A CONTRATAR'!N30</f>
        <v>0</v>
      </c>
      <c r="AC30" s="140">
        <f>'OC A CONTRATAR'!X30</f>
        <v>0</v>
      </c>
      <c r="AD30" s="140">
        <f>'OC A CONTRATAR'!W30</f>
        <v>0</v>
      </c>
      <c r="AE30" s="140">
        <f>'OC A CONTRATAR'!Y30</f>
        <v>0</v>
      </c>
      <c r="AF30" s="140">
        <f>'OC A CONTRATAR'!R30</f>
        <v>0</v>
      </c>
      <c r="AG30" s="140">
        <f>'OC A CONTRATAR'!Q30</f>
        <v>0</v>
      </c>
      <c r="AH30" s="140">
        <f>'OC A CONTRATAR'!S30</f>
        <v>0</v>
      </c>
      <c r="AI30" s="68">
        <f t="shared" si="6"/>
        <v>342295786.60377187</v>
      </c>
      <c r="AJ30" s="68">
        <f t="shared" si="7"/>
        <v>223019621.53654301</v>
      </c>
      <c r="AK30" s="68">
        <f t="shared" si="8"/>
        <v>565315408.14031482</v>
      </c>
      <c r="AM30">
        <f t="shared" si="0"/>
        <v>2024</v>
      </c>
      <c r="AO30" s="6">
        <f t="shared" si="1"/>
        <v>0</v>
      </c>
      <c r="AP30" s="6">
        <f t="shared" si="2"/>
        <v>0</v>
      </c>
      <c r="AQ30" s="6">
        <f t="shared" si="3"/>
        <v>0</v>
      </c>
    </row>
    <row r="31" spans="1:43" x14ac:dyDescent="0.35">
      <c r="A31" s="66">
        <v>45413</v>
      </c>
      <c r="B31" s="25">
        <f>'Art. 9º-A - serv. div. comp'!J32</f>
        <v>94697234.553284317</v>
      </c>
      <c r="C31" s="25">
        <f>'Art. 9º-A - serv. div. comp'!K32</f>
        <v>45536723.172677815</v>
      </c>
      <c r="D31" s="25">
        <f>'Art. 9º-A - serv. div. comp'!I32</f>
        <v>140233957.72596213</v>
      </c>
      <c r="E31" s="26">
        <v>0</v>
      </c>
      <c r="F31" s="26">
        <v>0</v>
      </c>
      <c r="G31" s="26">
        <v>0</v>
      </c>
      <c r="H31" s="45"/>
      <c r="I31" s="45"/>
      <c r="J31" s="45"/>
      <c r="K31" s="27">
        <f>'Fluxo dív. garantidas - RRF'!C31</f>
        <v>65317291.929999992</v>
      </c>
      <c r="L31" s="27">
        <f>'Fluxo dív. garantidas - RRF'!B31</f>
        <v>140764089.23000002</v>
      </c>
      <c r="M31" s="27">
        <f>'Fluxo dív. garantidas - RRF'!D31</f>
        <v>206081381.16</v>
      </c>
      <c r="N31" s="67">
        <f>'Contratos fora RRF'!AS31</f>
        <v>5882040.6793624125</v>
      </c>
      <c r="O31" s="67">
        <f>'Contratos fora RRF'!AR31</f>
        <v>11804808.275003159</v>
      </c>
      <c r="P31" s="67">
        <f>'Contratos fora RRF'!AT31</f>
        <v>17686848.95436557</v>
      </c>
      <c r="Q31" s="63"/>
      <c r="R31" s="63"/>
      <c r="S31" s="63"/>
      <c r="T31" s="140">
        <f>'OC A CONTRATAR'!C31</f>
        <v>0</v>
      </c>
      <c r="U31" s="140">
        <f>'OC A CONTRATAR'!B31</f>
        <v>0</v>
      </c>
      <c r="V31" s="140">
        <f>'OC A CONTRATAR'!D31</f>
        <v>0</v>
      </c>
      <c r="W31" s="140">
        <f>'OC A CONTRATAR'!H31</f>
        <v>0</v>
      </c>
      <c r="X31" s="140">
        <f>'OC A CONTRATAR'!G31</f>
        <v>0</v>
      </c>
      <c r="Y31" s="140">
        <f>'OC A CONTRATAR'!I31</f>
        <v>0</v>
      </c>
      <c r="Z31" s="140">
        <f>'OC A CONTRATAR'!M31</f>
        <v>0</v>
      </c>
      <c r="AA31" s="140">
        <f>'OC A CONTRATAR'!L31</f>
        <v>0</v>
      </c>
      <c r="AB31" s="140">
        <f>'OC A CONTRATAR'!N31</f>
        <v>0</v>
      </c>
      <c r="AC31" s="140">
        <f>'OC A CONTRATAR'!X31</f>
        <v>0</v>
      </c>
      <c r="AD31" s="140">
        <f>'OC A CONTRATAR'!W31</f>
        <v>0</v>
      </c>
      <c r="AE31" s="140">
        <f>'OC A CONTRATAR'!Y31</f>
        <v>0</v>
      </c>
      <c r="AF31" s="140">
        <f>'OC A CONTRATAR'!R31</f>
        <v>0</v>
      </c>
      <c r="AG31" s="140">
        <f>'OC A CONTRATAR'!Q31</f>
        <v>0</v>
      </c>
      <c r="AH31" s="140">
        <f>'OC A CONTRATAR'!S31</f>
        <v>0</v>
      </c>
      <c r="AI31" s="68">
        <f t="shared" si="6"/>
        <v>165896567.16264671</v>
      </c>
      <c r="AJ31" s="68">
        <f t="shared" si="7"/>
        <v>198105620.677681</v>
      </c>
      <c r="AK31" s="68">
        <f t="shared" si="8"/>
        <v>364002187.84032768</v>
      </c>
      <c r="AM31">
        <f t="shared" si="0"/>
        <v>2024</v>
      </c>
      <c r="AO31" s="6">
        <f t="shared" si="1"/>
        <v>0</v>
      </c>
      <c r="AP31" s="6">
        <f t="shared" si="2"/>
        <v>0</v>
      </c>
      <c r="AQ31" s="6">
        <f t="shared" si="3"/>
        <v>0</v>
      </c>
    </row>
    <row r="32" spans="1:43" x14ac:dyDescent="0.35">
      <c r="A32" s="66">
        <v>45444</v>
      </c>
      <c r="B32" s="25">
        <v>0</v>
      </c>
      <c r="C32" s="25">
        <v>0</v>
      </c>
      <c r="D32" s="25">
        <v>0</v>
      </c>
      <c r="E32" s="26">
        <v>0</v>
      </c>
      <c r="F32" s="26">
        <v>0</v>
      </c>
      <c r="G32" s="26">
        <v>0</v>
      </c>
      <c r="H32" s="45"/>
      <c r="I32" s="45"/>
      <c r="J32" s="45"/>
      <c r="K32" s="27">
        <f>'Fluxo dív. garantidas - RRF'!C32</f>
        <v>21639652.510000002</v>
      </c>
      <c r="L32" s="27">
        <f>'Fluxo dív. garantidas - RRF'!B32</f>
        <v>42941110.030000001</v>
      </c>
      <c r="M32" s="27">
        <f>'Fluxo dív. garantidas - RRF'!D32</f>
        <v>64580762.539999992</v>
      </c>
      <c r="N32" s="67">
        <f>'Contratos fora RRF'!AS32</f>
        <v>648468.8870246975</v>
      </c>
      <c r="O32" s="67">
        <f>'Contratos fora RRF'!AR32</f>
        <v>1151722.9353805659</v>
      </c>
      <c r="P32" s="67">
        <f>'Contratos fora RRF'!AT32</f>
        <v>1800191.8224052638</v>
      </c>
      <c r="Q32" s="63"/>
      <c r="R32" s="63"/>
      <c r="S32" s="63"/>
      <c r="T32" s="140">
        <f>'OC A CONTRATAR'!C32</f>
        <v>0</v>
      </c>
      <c r="U32" s="140">
        <f>'OC A CONTRATAR'!B32</f>
        <v>0</v>
      </c>
      <c r="V32" s="140">
        <f>'OC A CONTRATAR'!D32</f>
        <v>0</v>
      </c>
      <c r="W32" s="140">
        <f>'OC A CONTRATAR'!H32</f>
        <v>0</v>
      </c>
      <c r="X32" s="140">
        <f>'OC A CONTRATAR'!G32</f>
        <v>0</v>
      </c>
      <c r="Y32" s="140">
        <f>'OC A CONTRATAR'!I32</f>
        <v>0</v>
      </c>
      <c r="Z32" s="140">
        <f>'OC A CONTRATAR'!M32</f>
        <v>0</v>
      </c>
      <c r="AA32" s="140">
        <f>'OC A CONTRATAR'!L32</f>
        <v>0</v>
      </c>
      <c r="AB32" s="140">
        <f>'OC A CONTRATAR'!N32</f>
        <v>0</v>
      </c>
      <c r="AC32" s="140">
        <f>'OC A CONTRATAR'!X32</f>
        <v>0</v>
      </c>
      <c r="AD32" s="140">
        <f>'OC A CONTRATAR'!W32</f>
        <v>0</v>
      </c>
      <c r="AE32" s="140">
        <f>'OC A CONTRATAR'!Y32</f>
        <v>0</v>
      </c>
      <c r="AF32" s="140">
        <f>'OC A CONTRATAR'!R32</f>
        <v>0</v>
      </c>
      <c r="AG32" s="140">
        <f>'OC A CONTRATAR'!Q32</f>
        <v>0</v>
      </c>
      <c r="AH32" s="140">
        <f>'OC A CONTRATAR'!S32</f>
        <v>0</v>
      </c>
      <c r="AI32" s="68">
        <f t="shared" si="6"/>
        <v>22288121.397024699</v>
      </c>
      <c r="AJ32" s="68">
        <f t="shared" si="7"/>
        <v>44092832.965380564</v>
      </c>
      <c r="AK32" s="68">
        <f t="shared" si="8"/>
        <v>66380954.362405255</v>
      </c>
      <c r="AM32">
        <f t="shared" si="0"/>
        <v>2024</v>
      </c>
      <c r="AO32" s="6">
        <f t="shared" si="1"/>
        <v>0</v>
      </c>
      <c r="AP32" s="6">
        <f t="shared" si="2"/>
        <v>0</v>
      </c>
      <c r="AQ32" s="6">
        <f t="shared" si="3"/>
        <v>0</v>
      </c>
    </row>
    <row r="33" spans="1:43" x14ac:dyDescent="0.35">
      <c r="A33" s="66">
        <v>45474</v>
      </c>
      <c r="B33" s="25">
        <f>'Art. 9º-A - serv. div. comp'!J34</f>
        <v>0</v>
      </c>
      <c r="C33" s="25">
        <v>0</v>
      </c>
      <c r="D33" s="25">
        <v>0</v>
      </c>
      <c r="E33" s="26">
        <v>0</v>
      </c>
      <c r="F33" s="26">
        <v>0</v>
      </c>
      <c r="G33" s="26">
        <v>0</v>
      </c>
      <c r="H33" s="45"/>
      <c r="I33" s="45"/>
      <c r="J33" s="45"/>
      <c r="K33" s="27">
        <f>'Fluxo dív. garantidas - RRF'!C33</f>
        <v>20388243.349999998</v>
      </c>
      <c r="L33" s="27">
        <f>'Fluxo dív. garantidas - RRF'!B33</f>
        <v>43511828.86999999</v>
      </c>
      <c r="M33" s="27">
        <f>'Fluxo dív. garantidas - RRF'!D33</f>
        <v>63900072.219999999</v>
      </c>
      <c r="N33" s="67">
        <f>'Contratos fora RRF'!AS33</f>
        <v>10017346.584035695</v>
      </c>
      <c r="O33" s="67">
        <f>'Contratos fora RRF'!AR33</f>
        <v>1152609.0030158027</v>
      </c>
      <c r="P33" s="67">
        <f>'Contratos fora RRF'!AT33</f>
        <v>11169955.587051498</v>
      </c>
      <c r="Q33" s="63"/>
      <c r="R33" s="63"/>
      <c r="S33" s="63"/>
      <c r="T33" s="140">
        <f>'OC A CONTRATAR'!C33</f>
        <v>0</v>
      </c>
      <c r="U33" s="140">
        <f>'OC A CONTRATAR'!B33</f>
        <v>0</v>
      </c>
      <c r="V33" s="140">
        <f>'OC A CONTRATAR'!D33</f>
        <v>0</v>
      </c>
      <c r="W33" s="140">
        <f>'OC A CONTRATAR'!H33</f>
        <v>0</v>
      </c>
      <c r="X33" s="140">
        <f>'OC A CONTRATAR'!G33</f>
        <v>0</v>
      </c>
      <c r="Y33" s="140">
        <f>'OC A CONTRATAR'!I33</f>
        <v>0</v>
      </c>
      <c r="Z33" s="140">
        <f>'OC A CONTRATAR'!M33</f>
        <v>0</v>
      </c>
      <c r="AA33" s="140">
        <f>'OC A CONTRATAR'!L33</f>
        <v>0</v>
      </c>
      <c r="AB33" s="140">
        <f>'OC A CONTRATAR'!N33</f>
        <v>0</v>
      </c>
      <c r="AC33" s="140">
        <f>'OC A CONTRATAR'!X33</f>
        <v>0</v>
      </c>
      <c r="AD33" s="140">
        <f>'OC A CONTRATAR'!W33</f>
        <v>0</v>
      </c>
      <c r="AE33" s="140">
        <f>'OC A CONTRATAR'!Y33</f>
        <v>0</v>
      </c>
      <c r="AF33" s="140">
        <f>'OC A CONTRATAR'!R33</f>
        <v>0</v>
      </c>
      <c r="AG33" s="140">
        <f>'OC A CONTRATAR'!Q33</f>
        <v>0</v>
      </c>
      <c r="AH33" s="140">
        <f>'OC A CONTRATAR'!S33</f>
        <v>0</v>
      </c>
      <c r="AI33" s="68">
        <f t="shared" si="6"/>
        <v>30405589.934035692</v>
      </c>
      <c r="AJ33" s="68">
        <f t="shared" si="7"/>
        <v>44664437.873015791</v>
      </c>
      <c r="AK33" s="68">
        <f t="shared" si="8"/>
        <v>75070027.807051495</v>
      </c>
      <c r="AM33">
        <f t="shared" si="0"/>
        <v>2024</v>
      </c>
      <c r="AO33" s="6">
        <f t="shared" si="1"/>
        <v>0</v>
      </c>
      <c r="AP33" s="6">
        <f t="shared" si="2"/>
        <v>0</v>
      </c>
      <c r="AQ33" s="6">
        <f t="shared" si="3"/>
        <v>0</v>
      </c>
    </row>
    <row r="34" spans="1:43" x14ac:dyDescent="0.35">
      <c r="A34" s="66">
        <v>45505</v>
      </c>
      <c r="B34" s="25">
        <f>'Art. 9º-A - serv. div. comp'!J35</f>
        <v>0</v>
      </c>
      <c r="C34" s="25">
        <v>0</v>
      </c>
      <c r="D34" s="25">
        <v>0</v>
      </c>
      <c r="E34" s="26">
        <v>0</v>
      </c>
      <c r="F34" s="26">
        <v>0</v>
      </c>
      <c r="G34" s="26">
        <v>0</v>
      </c>
      <c r="H34" s="45"/>
      <c r="I34" s="45"/>
      <c r="J34" s="45"/>
      <c r="K34" s="27">
        <f>'Fluxo dív. garantidas - RRF'!C34</f>
        <v>21167515.690000001</v>
      </c>
      <c r="L34" s="27">
        <f>'Fluxo dív. garantidas - RRF'!B34</f>
        <v>43483959.680000007</v>
      </c>
      <c r="M34" s="27">
        <f>'Fluxo dív. garantidas - RRF'!D34</f>
        <v>64651475.370000005</v>
      </c>
      <c r="N34" s="67">
        <f>'Contratos fora RRF'!AS34</f>
        <v>7976718.8478588918</v>
      </c>
      <c r="O34" s="67">
        <f>'Contratos fora RRF'!AR34</f>
        <v>8224156.7003120678</v>
      </c>
      <c r="P34" s="67">
        <f>'Contratos fora RRF'!AT34</f>
        <v>16200875.548170961</v>
      </c>
      <c r="Q34" s="71"/>
      <c r="R34" s="71"/>
      <c r="S34" s="71"/>
      <c r="T34" s="140">
        <f>'OC A CONTRATAR'!C34</f>
        <v>0</v>
      </c>
      <c r="U34" s="140">
        <f>'OC A CONTRATAR'!B34</f>
        <v>0</v>
      </c>
      <c r="V34" s="140">
        <f>'OC A CONTRATAR'!D34</f>
        <v>0</v>
      </c>
      <c r="W34" s="140">
        <f>'OC A CONTRATAR'!H34</f>
        <v>0</v>
      </c>
      <c r="X34" s="140">
        <f>'OC A CONTRATAR'!G34</f>
        <v>0</v>
      </c>
      <c r="Y34" s="140">
        <f>'OC A CONTRATAR'!I34</f>
        <v>0</v>
      </c>
      <c r="Z34" s="140">
        <f>'OC A CONTRATAR'!M34</f>
        <v>0</v>
      </c>
      <c r="AA34" s="140">
        <f>'OC A CONTRATAR'!L34</f>
        <v>0</v>
      </c>
      <c r="AB34" s="140">
        <f>'OC A CONTRATAR'!N34</f>
        <v>0</v>
      </c>
      <c r="AC34" s="140">
        <f>'OC A CONTRATAR'!X34</f>
        <v>0</v>
      </c>
      <c r="AD34" s="140">
        <f>'OC A CONTRATAR'!W34</f>
        <v>0</v>
      </c>
      <c r="AE34" s="140">
        <f>'OC A CONTRATAR'!Y34</f>
        <v>0</v>
      </c>
      <c r="AF34" s="140">
        <f>'OC A CONTRATAR'!R34</f>
        <v>0</v>
      </c>
      <c r="AG34" s="140">
        <f>'OC A CONTRATAR'!Q34</f>
        <v>0</v>
      </c>
      <c r="AH34" s="140">
        <f>'OC A CONTRATAR'!S34</f>
        <v>0</v>
      </c>
      <c r="AI34" s="68">
        <f t="shared" si="6"/>
        <v>29144234.537858892</v>
      </c>
      <c r="AJ34" s="68">
        <f t="shared" si="7"/>
        <v>51708116.380312078</v>
      </c>
      <c r="AK34" s="68">
        <f t="shared" si="8"/>
        <v>80852350.918170959</v>
      </c>
      <c r="AM34">
        <f t="shared" si="0"/>
        <v>2024</v>
      </c>
      <c r="AO34" s="6">
        <f t="shared" si="1"/>
        <v>0</v>
      </c>
      <c r="AP34" s="6">
        <f t="shared" si="2"/>
        <v>0</v>
      </c>
      <c r="AQ34" s="6">
        <f t="shared" si="3"/>
        <v>0</v>
      </c>
    </row>
    <row r="35" spans="1:43" x14ac:dyDescent="0.35">
      <c r="A35" s="66">
        <v>45536</v>
      </c>
      <c r="B35" s="25">
        <f>'Art. 9º-A - serv. div. comp'!J36</f>
        <v>0</v>
      </c>
      <c r="C35" s="25">
        <v>0</v>
      </c>
      <c r="D35" s="25">
        <v>0</v>
      </c>
      <c r="E35" s="26">
        <v>0</v>
      </c>
      <c r="F35" s="26">
        <v>0</v>
      </c>
      <c r="G35" s="26">
        <v>0</v>
      </c>
      <c r="H35" s="45"/>
      <c r="I35" s="45"/>
      <c r="J35" s="45"/>
      <c r="K35" s="27">
        <f>'Fluxo dív. garantidas - RRF'!C35</f>
        <v>91080346.300000012</v>
      </c>
      <c r="L35" s="27">
        <f>'Fluxo dív. garantidas - RRF'!B35</f>
        <v>155841297.72</v>
      </c>
      <c r="M35" s="27">
        <f>'Fluxo dív. garantidas - RRF'!D35</f>
        <v>246921644.01999998</v>
      </c>
      <c r="N35" s="67">
        <f>'Contratos fora RRF'!AS35</f>
        <v>609408.81654656841</v>
      </c>
      <c r="O35" s="67">
        <f>'Contratos fora RRF'!AR35</f>
        <v>1155123.0751329251</v>
      </c>
      <c r="P35" s="28">
        <f>'Contratos fora RRF'!AT35</f>
        <v>1764531.8916794932</v>
      </c>
      <c r="Q35" s="30"/>
      <c r="R35" s="30"/>
      <c r="S35" s="30"/>
      <c r="T35" s="140">
        <f>'OC A CONTRATAR'!C35</f>
        <v>0</v>
      </c>
      <c r="U35" s="140">
        <f>'OC A CONTRATAR'!B35</f>
        <v>0</v>
      </c>
      <c r="V35" s="140">
        <f>'OC A CONTRATAR'!D35</f>
        <v>0</v>
      </c>
      <c r="W35" s="140">
        <f>'OC A CONTRATAR'!H35</f>
        <v>0</v>
      </c>
      <c r="X35" s="140">
        <f>'OC A CONTRATAR'!G35</f>
        <v>0</v>
      </c>
      <c r="Y35" s="140">
        <f>'OC A CONTRATAR'!I35</f>
        <v>0</v>
      </c>
      <c r="Z35" s="140">
        <f>'OC A CONTRATAR'!M35</f>
        <v>0</v>
      </c>
      <c r="AA35" s="140">
        <f>'OC A CONTRATAR'!L35</f>
        <v>0</v>
      </c>
      <c r="AB35" s="140">
        <f>'OC A CONTRATAR'!N35</f>
        <v>0</v>
      </c>
      <c r="AC35" s="140">
        <f>'OC A CONTRATAR'!X35</f>
        <v>0</v>
      </c>
      <c r="AD35" s="140">
        <f>'OC A CONTRATAR'!W35</f>
        <v>0</v>
      </c>
      <c r="AE35" s="140">
        <f>'OC A CONTRATAR'!Y35</f>
        <v>0</v>
      </c>
      <c r="AF35" s="140">
        <f>'OC A CONTRATAR'!R35</f>
        <v>0</v>
      </c>
      <c r="AG35" s="140">
        <f>'OC A CONTRATAR'!Q35</f>
        <v>0</v>
      </c>
      <c r="AH35" s="140">
        <f>'OC A CONTRATAR'!S35</f>
        <v>0</v>
      </c>
      <c r="AI35" s="68">
        <f t="shared" si="6"/>
        <v>91689755.116546586</v>
      </c>
      <c r="AJ35" s="68">
        <f t="shared" si="7"/>
        <v>156996420.79513294</v>
      </c>
      <c r="AK35" s="68">
        <f t="shared" si="8"/>
        <v>248686175.91167948</v>
      </c>
      <c r="AM35">
        <f t="shared" ref="AM35:AM66" si="10">YEAR(A35)</f>
        <v>2024</v>
      </c>
      <c r="AO35" s="6">
        <f t="shared" si="1"/>
        <v>0</v>
      </c>
      <c r="AP35" s="6">
        <f t="shared" si="2"/>
        <v>0</v>
      </c>
      <c r="AQ35" s="6">
        <f t="shared" si="3"/>
        <v>0</v>
      </c>
    </row>
    <row r="36" spans="1:43" x14ac:dyDescent="0.35">
      <c r="A36" s="66">
        <v>45566</v>
      </c>
      <c r="B36" s="25">
        <f>'Art. 9º-A - serv. div. comp'!J37</f>
        <v>0</v>
      </c>
      <c r="C36" s="25">
        <v>0</v>
      </c>
      <c r="D36" s="25">
        <v>0</v>
      </c>
      <c r="E36" s="26">
        <v>0</v>
      </c>
      <c r="F36" s="26">
        <v>0</v>
      </c>
      <c r="G36" s="26">
        <v>0</v>
      </c>
      <c r="H36" s="45"/>
      <c r="I36" s="45"/>
      <c r="J36" s="45"/>
      <c r="K36" s="27">
        <f>'Fluxo dív. garantidas - RRF'!C36</f>
        <v>19435007.780000001</v>
      </c>
      <c r="L36" s="27">
        <f>'Fluxo dív. garantidas - RRF'!B36</f>
        <v>53772344.439999998</v>
      </c>
      <c r="M36" s="27">
        <f>'Fluxo dív. garantidas - RRF'!D36</f>
        <v>73207352.219999999</v>
      </c>
      <c r="N36" s="67">
        <f>'Contratos fora RRF'!AS36</f>
        <v>7599105.6086131101</v>
      </c>
      <c r="O36" s="67">
        <f>'Contratos fora RRF'!AR36</f>
        <v>1161614.580008232</v>
      </c>
      <c r="P36" s="28">
        <f>'Contratos fora RRF'!AT36</f>
        <v>8760720.1886213422</v>
      </c>
      <c r="Q36" s="30"/>
      <c r="R36" s="30"/>
      <c r="S36" s="30"/>
      <c r="T36" s="140">
        <f>'OC A CONTRATAR'!C36</f>
        <v>0</v>
      </c>
      <c r="U36" s="140">
        <f>'OC A CONTRATAR'!B36</f>
        <v>0</v>
      </c>
      <c r="V36" s="140">
        <f>'OC A CONTRATAR'!D36</f>
        <v>0</v>
      </c>
      <c r="W36" s="140">
        <f>'OC A CONTRATAR'!H36</f>
        <v>0</v>
      </c>
      <c r="X36" s="140">
        <f>'OC A CONTRATAR'!G36</f>
        <v>0</v>
      </c>
      <c r="Y36" s="140">
        <f>'OC A CONTRATAR'!I36</f>
        <v>0</v>
      </c>
      <c r="Z36" s="140">
        <f>'OC A CONTRATAR'!M36</f>
        <v>0</v>
      </c>
      <c r="AA36" s="140">
        <f>'OC A CONTRATAR'!L36</f>
        <v>0</v>
      </c>
      <c r="AB36" s="140">
        <f>'OC A CONTRATAR'!N36</f>
        <v>0</v>
      </c>
      <c r="AC36" s="140">
        <f>'OC A CONTRATAR'!X36</f>
        <v>0</v>
      </c>
      <c r="AD36" s="140">
        <f>'OC A CONTRATAR'!W36</f>
        <v>0</v>
      </c>
      <c r="AE36" s="140">
        <f>'OC A CONTRATAR'!Y36</f>
        <v>0</v>
      </c>
      <c r="AF36" s="140">
        <f>'OC A CONTRATAR'!R36</f>
        <v>0</v>
      </c>
      <c r="AG36" s="140">
        <f>'OC A CONTRATAR'!Q36</f>
        <v>0</v>
      </c>
      <c r="AH36" s="140">
        <f>'OC A CONTRATAR'!S36</f>
        <v>0</v>
      </c>
      <c r="AI36" s="68">
        <f t="shared" si="6"/>
        <v>27034113.388613112</v>
      </c>
      <c r="AJ36" s="68">
        <f t="shared" si="7"/>
        <v>54933959.020008229</v>
      </c>
      <c r="AK36" s="68">
        <f t="shared" si="8"/>
        <v>81968072.408621341</v>
      </c>
      <c r="AM36">
        <f t="shared" si="10"/>
        <v>2024</v>
      </c>
      <c r="AO36" s="6">
        <f t="shared" si="1"/>
        <v>0</v>
      </c>
      <c r="AP36" s="6">
        <f t="shared" si="2"/>
        <v>0</v>
      </c>
      <c r="AQ36" s="6">
        <f t="shared" si="3"/>
        <v>0</v>
      </c>
    </row>
    <row r="37" spans="1:43" x14ac:dyDescent="0.35">
      <c r="A37" s="66">
        <v>45597</v>
      </c>
      <c r="B37" s="25">
        <f>'Art. 9º-A - serv. div. comp'!J38</f>
        <v>0</v>
      </c>
      <c r="C37" s="25">
        <v>0</v>
      </c>
      <c r="D37" s="25">
        <v>0</v>
      </c>
      <c r="E37" s="26">
        <v>0</v>
      </c>
      <c r="F37" s="26">
        <v>0</v>
      </c>
      <c r="G37" s="26">
        <v>0</v>
      </c>
      <c r="H37" s="45"/>
      <c r="I37" s="45"/>
      <c r="J37" s="45"/>
      <c r="K37" s="27">
        <f>'Fluxo dív. garantidas - RRF'!C37</f>
        <v>61309476.090000004</v>
      </c>
      <c r="L37" s="27">
        <f>'Fluxo dív. garantidas - RRF'!B37</f>
        <v>156340966.86000001</v>
      </c>
      <c r="M37" s="27">
        <f>'Fluxo dív. garantidas - RRF'!D37</f>
        <v>217650442.94999999</v>
      </c>
      <c r="N37" s="67">
        <f>'Contratos fora RRF'!AS37</f>
        <v>5567989.4187664306</v>
      </c>
      <c r="O37" s="67">
        <f>'Contratos fora RRF'!AR37</f>
        <v>12197658.305777365</v>
      </c>
      <c r="P37" s="28">
        <f>'Contratos fora RRF'!AT37</f>
        <v>17765647.724543795</v>
      </c>
      <c r="Q37" s="30"/>
      <c r="R37" s="30"/>
      <c r="S37" s="30"/>
      <c r="T37" s="140">
        <f>'OC A CONTRATAR'!C37</f>
        <v>0</v>
      </c>
      <c r="U37" s="140">
        <f>'OC A CONTRATAR'!B37</f>
        <v>0</v>
      </c>
      <c r="V37" s="140">
        <f>'OC A CONTRATAR'!D37</f>
        <v>0</v>
      </c>
      <c r="W37" s="140">
        <f>'OC A CONTRATAR'!H37</f>
        <v>0</v>
      </c>
      <c r="X37" s="140">
        <f>'OC A CONTRATAR'!G37</f>
        <v>0</v>
      </c>
      <c r="Y37" s="140">
        <f>'OC A CONTRATAR'!I37</f>
        <v>0</v>
      </c>
      <c r="Z37" s="140">
        <f>'OC A CONTRATAR'!M37</f>
        <v>0</v>
      </c>
      <c r="AA37" s="140">
        <f>'OC A CONTRATAR'!L37</f>
        <v>0</v>
      </c>
      <c r="AB37" s="140">
        <f>'OC A CONTRATAR'!N37</f>
        <v>0</v>
      </c>
      <c r="AC37" s="140">
        <f>'OC A CONTRATAR'!X37</f>
        <v>0</v>
      </c>
      <c r="AD37" s="140">
        <f>'OC A CONTRATAR'!W37</f>
        <v>0</v>
      </c>
      <c r="AE37" s="140">
        <f>'OC A CONTRATAR'!Y37</f>
        <v>0</v>
      </c>
      <c r="AF37" s="140">
        <f>'OC A CONTRATAR'!R37</f>
        <v>0</v>
      </c>
      <c r="AG37" s="140">
        <f>'OC A CONTRATAR'!Q37</f>
        <v>0</v>
      </c>
      <c r="AH37" s="140">
        <f>'OC A CONTRATAR'!S37</f>
        <v>0</v>
      </c>
      <c r="AI37" s="68">
        <f t="shared" si="6"/>
        <v>66877465.508766435</v>
      </c>
      <c r="AJ37" s="68">
        <f t="shared" si="7"/>
        <v>168538625.16577739</v>
      </c>
      <c r="AK37" s="68">
        <f t="shared" si="8"/>
        <v>235416090.6745438</v>
      </c>
      <c r="AM37">
        <f t="shared" si="10"/>
        <v>2024</v>
      </c>
      <c r="AO37" s="6">
        <f t="shared" si="1"/>
        <v>0</v>
      </c>
      <c r="AP37" s="6">
        <f t="shared" si="2"/>
        <v>0</v>
      </c>
      <c r="AQ37" s="6">
        <f t="shared" si="3"/>
        <v>0</v>
      </c>
    </row>
    <row r="38" spans="1:43" x14ac:dyDescent="0.35">
      <c r="A38" s="66">
        <v>45627</v>
      </c>
      <c r="B38" s="25">
        <f>'Art. 9º-A - serv. div. comp'!J39</f>
        <v>0</v>
      </c>
      <c r="C38" s="25">
        <v>0</v>
      </c>
      <c r="D38" s="25">
        <v>0</v>
      </c>
      <c r="E38" s="26">
        <v>0</v>
      </c>
      <c r="F38" s="26">
        <v>0</v>
      </c>
      <c r="G38" s="26">
        <v>0</v>
      </c>
      <c r="H38" s="45"/>
      <c r="I38" s="45"/>
      <c r="J38" s="45"/>
      <c r="K38" s="27">
        <f>'Fluxo dív. garantidas - RRF'!C38</f>
        <v>18325000.890000001</v>
      </c>
      <c r="L38" s="27">
        <f>'Fluxo dív. garantidas - RRF'!B38</f>
        <v>52734662.949999996</v>
      </c>
      <c r="M38" s="27">
        <f>'Fluxo dív. garantidas - RRF'!D38</f>
        <v>71059663.840000004</v>
      </c>
      <c r="N38" s="67">
        <f>'Contratos fora RRF'!AS38</f>
        <v>523827.28685522306</v>
      </c>
      <c r="O38" s="67">
        <f>'Contratos fora RRF'!AR38</f>
        <v>1174543.1150517738</v>
      </c>
      <c r="P38" s="28">
        <f>'Contratos fora RRF'!AT38</f>
        <v>1698370.4019069972</v>
      </c>
      <c r="Q38" s="30"/>
      <c r="R38" s="30"/>
      <c r="S38" s="30"/>
      <c r="T38" s="140">
        <f>'OC A CONTRATAR'!C38</f>
        <v>0</v>
      </c>
      <c r="U38" s="140">
        <f>'OC A CONTRATAR'!B38</f>
        <v>0</v>
      </c>
      <c r="V38" s="140">
        <f>'OC A CONTRATAR'!D38</f>
        <v>0</v>
      </c>
      <c r="W38" s="140">
        <f>'OC A CONTRATAR'!H38</f>
        <v>0</v>
      </c>
      <c r="X38" s="140">
        <f>'OC A CONTRATAR'!G38</f>
        <v>0</v>
      </c>
      <c r="Y38" s="140">
        <f>'OC A CONTRATAR'!I38</f>
        <v>0</v>
      </c>
      <c r="Z38" s="140">
        <f>'OC A CONTRATAR'!M38</f>
        <v>0</v>
      </c>
      <c r="AA38" s="140">
        <f>'OC A CONTRATAR'!L38</f>
        <v>0</v>
      </c>
      <c r="AB38" s="140">
        <f>'OC A CONTRATAR'!N38</f>
        <v>0</v>
      </c>
      <c r="AC38" s="140">
        <f>'OC A CONTRATAR'!X38</f>
        <v>0</v>
      </c>
      <c r="AD38" s="140">
        <f>'OC A CONTRATAR'!W38</f>
        <v>0</v>
      </c>
      <c r="AE38" s="140">
        <f>'OC A CONTRATAR'!Y38</f>
        <v>0</v>
      </c>
      <c r="AF38" s="140">
        <f>'OC A CONTRATAR'!R38</f>
        <v>0</v>
      </c>
      <c r="AG38" s="140">
        <f>'OC A CONTRATAR'!Q38</f>
        <v>0</v>
      </c>
      <c r="AH38" s="140">
        <f>'OC A CONTRATAR'!S38</f>
        <v>0</v>
      </c>
      <c r="AI38" s="68">
        <f t="shared" si="6"/>
        <v>18848828.176855225</v>
      </c>
      <c r="AJ38" s="68">
        <f t="shared" si="7"/>
        <v>53909206.065051772</v>
      </c>
      <c r="AK38" s="68">
        <f t="shared" si="8"/>
        <v>72758034.241907001</v>
      </c>
      <c r="AM38">
        <f t="shared" si="10"/>
        <v>2024</v>
      </c>
      <c r="AO38" s="6">
        <f t="shared" si="1"/>
        <v>0</v>
      </c>
      <c r="AP38" s="6">
        <f t="shared" si="2"/>
        <v>0</v>
      </c>
      <c r="AQ38" s="6">
        <f t="shared" si="3"/>
        <v>0</v>
      </c>
    </row>
    <row r="39" spans="1:43" x14ac:dyDescent="0.35">
      <c r="A39" s="66">
        <v>45658</v>
      </c>
      <c r="B39" s="25">
        <f>'Art. 9º-A - serv. div. comp'!J40</f>
        <v>0</v>
      </c>
      <c r="C39" s="25">
        <v>0</v>
      </c>
      <c r="D39" s="25">
        <v>0</v>
      </c>
      <c r="E39" s="26">
        <v>0</v>
      </c>
      <c r="F39" s="26">
        <v>0</v>
      </c>
      <c r="G39" s="26">
        <v>0</v>
      </c>
      <c r="H39" s="45"/>
      <c r="I39" s="45"/>
      <c r="J39" s="45"/>
      <c r="K39" s="27">
        <f>'Fluxo dív. garantidas - RRF'!C39</f>
        <v>18502529.609999999</v>
      </c>
      <c r="L39" s="27">
        <f>'Fluxo dív. garantidas - RRF'!B39</f>
        <v>52760773.050000004</v>
      </c>
      <c r="M39" s="27">
        <f>'Fluxo dív. garantidas - RRF'!D39</f>
        <v>71263302.659999996</v>
      </c>
      <c r="N39" s="67">
        <f>'Contratos fora RRF'!AS39</f>
        <v>26999144.625787187</v>
      </c>
      <c r="O39" s="67">
        <f>'Contratos fora RRF'!AR39</f>
        <v>1181316.0713779312</v>
      </c>
      <c r="P39" s="28">
        <f>'Contratos fora RRF'!AT39</f>
        <v>28180460.697165117</v>
      </c>
      <c r="Q39" s="30"/>
      <c r="R39" s="30"/>
      <c r="S39" s="30"/>
      <c r="T39" s="140">
        <f>'OC A CONTRATAR'!C39</f>
        <v>0</v>
      </c>
      <c r="U39" s="140">
        <f>'OC A CONTRATAR'!B39</f>
        <v>0</v>
      </c>
      <c r="V39" s="140">
        <f>'OC A CONTRATAR'!D39</f>
        <v>0</v>
      </c>
      <c r="W39" s="140">
        <f>'OC A CONTRATAR'!H39</f>
        <v>0</v>
      </c>
      <c r="X39" s="140">
        <f>'OC A CONTRATAR'!G39</f>
        <v>0</v>
      </c>
      <c r="Y39" s="140">
        <f>'OC A CONTRATAR'!I39</f>
        <v>0</v>
      </c>
      <c r="Z39" s="140">
        <f>'OC A CONTRATAR'!M39</f>
        <v>0</v>
      </c>
      <c r="AA39" s="140">
        <f>'OC A CONTRATAR'!L39</f>
        <v>0</v>
      </c>
      <c r="AB39" s="140">
        <f>'OC A CONTRATAR'!N39</f>
        <v>0</v>
      </c>
      <c r="AC39" s="140">
        <f>'OC A CONTRATAR'!X39</f>
        <v>0</v>
      </c>
      <c r="AD39" s="140">
        <f>'OC A CONTRATAR'!W39</f>
        <v>0</v>
      </c>
      <c r="AE39" s="140">
        <f>'OC A CONTRATAR'!Y39</f>
        <v>0</v>
      </c>
      <c r="AF39" s="140">
        <f>'OC A CONTRATAR'!R39</f>
        <v>0</v>
      </c>
      <c r="AG39" s="140">
        <f>'OC A CONTRATAR'!Q39</f>
        <v>0</v>
      </c>
      <c r="AH39" s="140">
        <f>'OC A CONTRATAR'!S39</f>
        <v>0</v>
      </c>
      <c r="AI39" s="68">
        <f t="shared" si="6"/>
        <v>45501674.235787183</v>
      </c>
      <c r="AJ39" s="68">
        <f t="shared" si="7"/>
        <v>53942089.121377937</v>
      </c>
      <c r="AK39" s="68">
        <f t="shared" si="8"/>
        <v>99443763.357165113</v>
      </c>
      <c r="AM39">
        <f t="shared" si="10"/>
        <v>2025</v>
      </c>
      <c r="AO39" s="6">
        <f t="shared" si="1"/>
        <v>0</v>
      </c>
      <c r="AP39" s="6">
        <f t="shared" si="2"/>
        <v>0</v>
      </c>
      <c r="AQ39" s="6">
        <f t="shared" si="3"/>
        <v>0</v>
      </c>
    </row>
    <row r="40" spans="1:43" x14ac:dyDescent="0.35">
      <c r="A40" s="66">
        <v>45689</v>
      </c>
      <c r="B40" s="25">
        <f>'Art. 9º-A - serv. div. comp'!J41</f>
        <v>0</v>
      </c>
      <c r="C40" s="25">
        <v>0</v>
      </c>
      <c r="D40" s="25">
        <v>0</v>
      </c>
      <c r="E40" s="26">
        <v>0</v>
      </c>
      <c r="F40" s="26">
        <v>0</v>
      </c>
      <c r="G40" s="26">
        <v>0</v>
      </c>
      <c r="H40" s="45"/>
      <c r="I40" s="45"/>
      <c r="J40" s="45"/>
      <c r="K40" s="27">
        <f>'Fluxo dív. garantidas - RRF'!C40</f>
        <v>18266945.640000001</v>
      </c>
      <c r="L40" s="27">
        <f>'Fluxo dív. garantidas - RRF'!B40</f>
        <v>52787219.609999999</v>
      </c>
      <c r="M40" s="27">
        <f>'Fluxo dív. garantidas - RRF'!D40</f>
        <v>71054165.25</v>
      </c>
      <c r="N40" s="67">
        <f>'Contratos fora RRF'!AS40</f>
        <v>6170684.1907608118</v>
      </c>
      <c r="O40" s="67">
        <f>'Contratos fora RRF'!AR40</f>
        <v>7865138.8585852822</v>
      </c>
      <c r="P40" s="28">
        <f>'Contratos fora RRF'!AT40</f>
        <v>14035823.049346093</v>
      </c>
      <c r="Q40" s="30"/>
      <c r="R40" s="30"/>
      <c r="S40" s="30"/>
      <c r="T40" s="140">
        <f>'OC A CONTRATAR'!C40</f>
        <v>0</v>
      </c>
      <c r="U40" s="140">
        <f>'OC A CONTRATAR'!B40</f>
        <v>0</v>
      </c>
      <c r="V40" s="140">
        <f>'OC A CONTRATAR'!D40</f>
        <v>0</v>
      </c>
      <c r="W40" s="140">
        <f>'OC A CONTRATAR'!H40</f>
        <v>0</v>
      </c>
      <c r="X40" s="140">
        <f>'OC A CONTRATAR'!G40</f>
        <v>0</v>
      </c>
      <c r="Y40" s="140">
        <f>'OC A CONTRATAR'!I40</f>
        <v>0</v>
      </c>
      <c r="Z40" s="140">
        <f>'OC A CONTRATAR'!M40</f>
        <v>0</v>
      </c>
      <c r="AA40" s="140">
        <f>'OC A CONTRATAR'!L40</f>
        <v>0</v>
      </c>
      <c r="AB40" s="140">
        <f>'OC A CONTRATAR'!N40</f>
        <v>0</v>
      </c>
      <c r="AC40" s="140">
        <f>'OC A CONTRATAR'!X40</f>
        <v>0</v>
      </c>
      <c r="AD40" s="140">
        <f>'OC A CONTRATAR'!W40</f>
        <v>0</v>
      </c>
      <c r="AE40" s="140">
        <f>'OC A CONTRATAR'!Y40</f>
        <v>0</v>
      </c>
      <c r="AF40" s="140">
        <f>'OC A CONTRATAR'!R40</f>
        <v>0</v>
      </c>
      <c r="AG40" s="140">
        <f>'OC A CONTRATAR'!Q40</f>
        <v>0</v>
      </c>
      <c r="AH40" s="140">
        <f>'OC A CONTRATAR'!S40</f>
        <v>0</v>
      </c>
      <c r="AI40" s="68">
        <f t="shared" si="6"/>
        <v>24437629.830760814</v>
      </c>
      <c r="AJ40" s="68">
        <f t="shared" si="7"/>
        <v>60652358.468585283</v>
      </c>
      <c r="AK40" s="68">
        <f t="shared" si="8"/>
        <v>85089988.299346089</v>
      </c>
      <c r="AM40">
        <f t="shared" si="10"/>
        <v>2025</v>
      </c>
      <c r="AO40" s="6">
        <f t="shared" si="1"/>
        <v>0</v>
      </c>
      <c r="AP40" s="6">
        <f t="shared" si="2"/>
        <v>0</v>
      </c>
      <c r="AQ40" s="6">
        <f t="shared" si="3"/>
        <v>0</v>
      </c>
    </row>
    <row r="41" spans="1:43" x14ac:dyDescent="0.35">
      <c r="A41" s="66">
        <v>45717</v>
      </c>
      <c r="B41" s="25">
        <f>'Art. 9º-A - serv. div. comp'!J42</f>
        <v>0</v>
      </c>
      <c r="C41" s="25">
        <v>0</v>
      </c>
      <c r="D41" s="25">
        <v>0</v>
      </c>
      <c r="E41" s="26">
        <v>0</v>
      </c>
      <c r="F41" s="26">
        <v>0</v>
      </c>
      <c r="G41" s="26">
        <v>0</v>
      </c>
      <c r="H41" s="45"/>
      <c r="I41" s="45"/>
      <c r="J41" s="45"/>
      <c r="K41" s="27">
        <f>'Fluxo dív. garantidas - RRF'!C41</f>
        <v>79239778.310000002</v>
      </c>
      <c r="L41" s="27">
        <f>'Fluxo dív. garantidas - RRF'!B41</f>
        <v>165445948.06</v>
      </c>
      <c r="M41" s="27">
        <f>'Fluxo dív. garantidas - RRF'!D41</f>
        <v>244685726.37</v>
      </c>
      <c r="N41" s="67">
        <f>'Contratos fora RRF'!AS41</f>
        <v>513334.93371880677</v>
      </c>
      <c r="O41" s="67">
        <f>'Contratos fora RRF'!AR41</f>
        <v>1194801.3609077071</v>
      </c>
      <c r="P41" s="28">
        <f>'Contratos fora RRF'!AT41</f>
        <v>1708136.294626514</v>
      </c>
      <c r="Q41" s="30"/>
      <c r="R41" s="30"/>
      <c r="S41" s="30"/>
      <c r="T41" s="140">
        <f>'OC A CONTRATAR'!C41</f>
        <v>0</v>
      </c>
      <c r="U41" s="140">
        <f>'OC A CONTRATAR'!B41</f>
        <v>0</v>
      </c>
      <c r="V41" s="140">
        <f>'OC A CONTRATAR'!D41</f>
        <v>0</v>
      </c>
      <c r="W41" s="140">
        <f>'OC A CONTRATAR'!H41</f>
        <v>0</v>
      </c>
      <c r="X41" s="140">
        <f>'OC A CONTRATAR'!G41</f>
        <v>0</v>
      </c>
      <c r="Y41" s="140">
        <f>'OC A CONTRATAR'!I41</f>
        <v>0</v>
      </c>
      <c r="Z41" s="140">
        <f>'OC A CONTRATAR'!M41</f>
        <v>0</v>
      </c>
      <c r="AA41" s="140">
        <f>'OC A CONTRATAR'!L41</f>
        <v>0</v>
      </c>
      <c r="AB41" s="140">
        <f>'OC A CONTRATAR'!N41</f>
        <v>0</v>
      </c>
      <c r="AC41" s="140">
        <f>'OC A CONTRATAR'!X41</f>
        <v>0</v>
      </c>
      <c r="AD41" s="140">
        <f>'OC A CONTRATAR'!W41</f>
        <v>0</v>
      </c>
      <c r="AE41" s="140">
        <f>'OC A CONTRATAR'!Y41</f>
        <v>0</v>
      </c>
      <c r="AF41" s="140">
        <f>'OC A CONTRATAR'!R41</f>
        <v>0</v>
      </c>
      <c r="AG41" s="140">
        <f>'OC A CONTRATAR'!Q41</f>
        <v>0</v>
      </c>
      <c r="AH41" s="140">
        <f>'OC A CONTRATAR'!S41</f>
        <v>0</v>
      </c>
      <c r="AI41" s="68">
        <f t="shared" si="6"/>
        <v>79753113.243718803</v>
      </c>
      <c r="AJ41" s="68">
        <f t="shared" si="7"/>
        <v>166640749.42090771</v>
      </c>
      <c r="AK41" s="68">
        <f t="shared" si="8"/>
        <v>246393862.66462651</v>
      </c>
      <c r="AM41">
        <f t="shared" si="10"/>
        <v>2025</v>
      </c>
      <c r="AO41" s="6">
        <f t="shared" si="1"/>
        <v>0</v>
      </c>
      <c r="AP41" s="6">
        <f t="shared" si="2"/>
        <v>0</v>
      </c>
      <c r="AQ41" s="6">
        <f t="shared" si="3"/>
        <v>0</v>
      </c>
    </row>
    <row r="42" spans="1:43" x14ac:dyDescent="0.35">
      <c r="A42" s="66">
        <v>45748</v>
      </c>
      <c r="B42" s="25">
        <f>'Art. 9º-A - serv. div. comp'!J43</f>
        <v>0</v>
      </c>
      <c r="C42" s="25">
        <v>0</v>
      </c>
      <c r="D42" s="25">
        <v>0</v>
      </c>
      <c r="E42" s="26">
        <v>0</v>
      </c>
      <c r="F42" s="26">
        <v>0</v>
      </c>
      <c r="G42" s="26">
        <v>0</v>
      </c>
      <c r="H42" s="45"/>
      <c r="I42" s="45"/>
      <c r="J42" s="45"/>
      <c r="K42" s="27">
        <f>'Fluxo dív. garantidas - RRF'!C42</f>
        <v>16646754.780000001</v>
      </c>
      <c r="L42" s="27">
        <f>'Fluxo dív. garantidas - RRF'!B42</f>
        <v>60852265.620000005</v>
      </c>
      <c r="M42" s="27">
        <f>'Fluxo dív. garantidas - RRF'!D42</f>
        <v>77499020.400000006</v>
      </c>
      <c r="N42" s="67">
        <f>'Contratos fora RRF'!AS42</f>
        <v>8239920.4454747839</v>
      </c>
      <c r="O42" s="67">
        <f>'Contratos fora RRF'!AR42</f>
        <v>1201865.5396968122</v>
      </c>
      <c r="P42" s="28">
        <f>'Contratos fora RRF'!AT42</f>
        <v>9441785.9851715956</v>
      </c>
      <c r="Q42" s="30"/>
      <c r="R42" s="30"/>
      <c r="S42" s="30"/>
      <c r="T42" s="140">
        <f>'OC A CONTRATAR'!C42</f>
        <v>0</v>
      </c>
      <c r="U42" s="140">
        <f>'OC A CONTRATAR'!B42</f>
        <v>0</v>
      </c>
      <c r="V42" s="140">
        <f>'OC A CONTRATAR'!D42</f>
        <v>0</v>
      </c>
      <c r="W42" s="140">
        <f>'OC A CONTRATAR'!H42</f>
        <v>0</v>
      </c>
      <c r="X42" s="140">
        <f>'OC A CONTRATAR'!G42</f>
        <v>0</v>
      </c>
      <c r="Y42" s="140">
        <f>'OC A CONTRATAR'!I42</f>
        <v>0</v>
      </c>
      <c r="Z42" s="140">
        <f>'OC A CONTRATAR'!M42</f>
        <v>0</v>
      </c>
      <c r="AA42" s="140">
        <f>'OC A CONTRATAR'!L42</f>
        <v>0</v>
      </c>
      <c r="AB42" s="140">
        <f>'OC A CONTRATAR'!N42</f>
        <v>0</v>
      </c>
      <c r="AC42" s="140">
        <f>'OC A CONTRATAR'!X42</f>
        <v>0</v>
      </c>
      <c r="AD42" s="140">
        <f>'OC A CONTRATAR'!W42</f>
        <v>0</v>
      </c>
      <c r="AE42" s="140">
        <f>'OC A CONTRATAR'!Y42</f>
        <v>0</v>
      </c>
      <c r="AF42" s="140">
        <f>'OC A CONTRATAR'!R42</f>
        <v>0</v>
      </c>
      <c r="AG42" s="140">
        <f>'OC A CONTRATAR'!Q42</f>
        <v>0</v>
      </c>
      <c r="AH42" s="140">
        <f>'OC A CONTRATAR'!S42</f>
        <v>0</v>
      </c>
      <c r="AI42" s="68">
        <f t="shared" si="6"/>
        <v>24886675.225474786</v>
      </c>
      <c r="AJ42" s="68">
        <f t="shared" si="7"/>
        <v>62054131.159696817</v>
      </c>
      <c r="AK42" s="68">
        <f t="shared" si="8"/>
        <v>86940806.385171607</v>
      </c>
      <c r="AM42">
        <f t="shared" si="10"/>
        <v>2025</v>
      </c>
      <c r="AO42" s="6">
        <f t="shared" si="1"/>
        <v>0</v>
      </c>
      <c r="AP42" s="6">
        <f t="shared" si="2"/>
        <v>0</v>
      </c>
      <c r="AQ42" s="6">
        <f t="shared" si="3"/>
        <v>0</v>
      </c>
    </row>
    <row r="43" spans="1:43" x14ac:dyDescent="0.35">
      <c r="A43" s="66">
        <v>45778</v>
      </c>
      <c r="B43" s="25">
        <f>'Art. 9º-A - serv. div. comp'!J44</f>
        <v>0</v>
      </c>
      <c r="C43" s="25">
        <v>0</v>
      </c>
      <c r="D43" s="25">
        <v>0</v>
      </c>
      <c r="E43" s="26">
        <v>0</v>
      </c>
      <c r="F43" s="26">
        <v>0</v>
      </c>
      <c r="G43" s="26">
        <v>0</v>
      </c>
      <c r="H43" s="45"/>
      <c r="I43" s="45"/>
      <c r="J43" s="45"/>
      <c r="K43" s="27">
        <f>'Fluxo dív. garantidas - RRF'!C43</f>
        <v>66193279.239999995</v>
      </c>
      <c r="L43" s="27">
        <f>'Fluxo dív. garantidas - RRF'!B43</f>
        <v>162111574.14000002</v>
      </c>
      <c r="M43" s="27">
        <f>'Fluxo dív. garantidas - RRF'!D43</f>
        <v>228304853.38</v>
      </c>
      <c r="N43" s="67">
        <f>'Contratos fora RRF'!AS43</f>
        <v>3941184.3669322119</v>
      </c>
      <c r="O43" s="67">
        <f>'Contratos fora RRF'!AR43</f>
        <v>12040721.191035451</v>
      </c>
      <c r="P43" s="28">
        <f>'Contratos fora RRF'!AT43</f>
        <v>15981905.557967663</v>
      </c>
      <c r="Q43" s="30"/>
      <c r="R43" s="30"/>
      <c r="S43" s="30"/>
      <c r="T43" s="140">
        <f>'OC A CONTRATAR'!C43</f>
        <v>0</v>
      </c>
      <c r="U43" s="140">
        <f>'OC A CONTRATAR'!B43</f>
        <v>0</v>
      </c>
      <c r="V43" s="140">
        <f>'OC A CONTRATAR'!D43</f>
        <v>0</v>
      </c>
      <c r="W43" s="140">
        <f>'OC A CONTRATAR'!H43</f>
        <v>0</v>
      </c>
      <c r="X43" s="140">
        <f>'OC A CONTRATAR'!G43</f>
        <v>0</v>
      </c>
      <c r="Y43" s="140">
        <f>'OC A CONTRATAR'!I43</f>
        <v>0</v>
      </c>
      <c r="Z43" s="140">
        <f>'OC A CONTRATAR'!M43</f>
        <v>0</v>
      </c>
      <c r="AA43" s="140">
        <f>'OC A CONTRATAR'!L43</f>
        <v>0</v>
      </c>
      <c r="AB43" s="140">
        <f>'OC A CONTRATAR'!N43</f>
        <v>0</v>
      </c>
      <c r="AC43" s="140">
        <f>'OC A CONTRATAR'!X43</f>
        <v>0</v>
      </c>
      <c r="AD43" s="140">
        <f>'OC A CONTRATAR'!W43</f>
        <v>0</v>
      </c>
      <c r="AE43" s="140">
        <f>'OC A CONTRATAR'!Y43</f>
        <v>0</v>
      </c>
      <c r="AF43" s="140">
        <f>'OC A CONTRATAR'!R43</f>
        <v>0</v>
      </c>
      <c r="AG43" s="140">
        <f>'OC A CONTRATAR'!Q43</f>
        <v>0</v>
      </c>
      <c r="AH43" s="140">
        <f>'OC A CONTRATAR'!S43</f>
        <v>0</v>
      </c>
      <c r="AI43" s="68">
        <f t="shared" si="6"/>
        <v>70134463.606932208</v>
      </c>
      <c r="AJ43" s="68">
        <f t="shared" si="7"/>
        <v>174152295.33103547</v>
      </c>
      <c r="AK43" s="68">
        <f t="shared" si="8"/>
        <v>244286758.93796766</v>
      </c>
      <c r="AM43">
        <f t="shared" si="10"/>
        <v>2025</v>
      </c>
      <c r="AO43" s="6">
        <f t="shared" si="1"/>
        <v>0</v>
      </c>
      <c r="AP43" s="6">
        <f t="shared" si="2"/>
        <v>0</v>
      </c>
      <c r="AQ43" s="6">
        <f t="shared" si="3"/>
        <v>0</v>
      </c>
    </row>
    <row r="44" spans="1:43" x14ac:dyDescent="0.35">
      <c r="A44" s="66">
        <v>45809</v>
      </c>
      <c r="B44" s="25">
        <f>'Art. 9º-A - serv. div. comp'!J45</f>
        <v>0</v>
      </c>
      <c r="C44" s="25">
        <v>0</v>
      </c>
      <c r="D44" s="25">
        <v>0</v>
      </c>
      <c r="E44" s="26">
        <v>0</v>
      </c>
      <c r="F44" s="26">
        <v>0</v>
      </c>
      <c r="G44" s="26">
        <v>0</v>
      </c>
      <c r="H44" s="45"/>
      <c r="I44" s="45"/>
      <c r="J44" s="45"/>
      <c r="K44" s="27">
        <f>'Fluxo dív. garantidas - RRF'!C44</f>
        <v>16003936.580000002</v>
      </c>
      <c r="L44" s="27">
        <f>'Fluxo dív. garantidas - RRF'!B44</f>
        <v>57546412.760000005</v>
      </c>
      <c r="M44" s="27">
        <f>'Fluxo dív. garantidas - RRF'!D44</f>
        <v>73550349.340000004</v>
      </c>
      <c r="N44" s="67">
        <f>'Contratos fora RRF'!AS44</f>
        <v>576186.28653568553</v>
      </c>
      <c r="O44" s="67">
        <f>'Contratos fora RRF'!AR44</f>
        <v>1216199.620913743</v>
      </c>
      <c r="P44" s="28">
        <f>'Contratos fora RRF'!AT44</f>
        <v>1792385.9074494285</v>
      </c>
      <c r="Q44" s="30"/>
      <c r="R44" s="30"/>
      <c r="S44" s="30"/>
      <c r="T44" s="140">
        <f>'OC A CONTRATAR'!C44</f>
        <v>0</v>
      </c>
      <c r="U44" s="140">
        <f>'OC A CONTRATAR'!B44</f>
        <v>0</v>
      </c>
      <c r="V44" s="140">
        <f>'OC A CONTRATAR'!D44</f>
        <v>0</v>
      </c>
      <c r="W44" s="140">
        <f>'OC A CONTRATAR'!H44</f>
        <v>0</v>
      </c>
      <c r="X44" s="140">
        <f>'OC A CONTRATAR'!G44</f>
        <v>0</v>
      </c>
      <c r="Y44" s="140">
        <f>'OC A CONTRATAR'!I44</f>
        <v>0</v>
      </c>
      <c r="Z44" s="140">
        <f>'OC A CONTRATAR'!M44</f>
        <v>6147913.7299909899</v>
      </c>
      <c r="AA44" s="140">
        <f>'OC A CONTRATAR'!L44</f>
        <v>0</v>
      </c>
      <c r="AB44" s="140">
        <f>'OC A CONTRATAR'!N44</f>
        <v>6147913.7299909899</v>
      </c>
      <c r="AC44" s="140">
        <f>'OC A CONTRATAR'!X44</f>
        <v>0</v>
      </c>
      <c r="AD44" s="140">
        <f>'OC A CONTRATAR'!W44</f>
        <v>0</v>
      </c>
      <c r="AE44" s="140">
        <f>'OC A CONTRATAR'!Y44</f>
        <v>0</v>
      </c>
      <c r="AF44" s="140">
        <f>'OC A CONTRATAR'!R44</f>
        <v>0</v>
      </c>
      <c r="AG44" s="140">
        <f>'OC A CONTRATAR'!Q44</f>
        <v>0</v>
      </c>
      <c r="AH44" s="140">
        <f>'OC A CONTRATAR'!S44</f>
        <v>0</v>
      </c>
      <c r="AI44" s="68">
        <f t="shared" si="6"/>
        <v>22728036.596526679</v>
      </c>
      <c r="AJ44" s="68">
        <f t="shared" si="7"/>
        <v>58762612.380913749</v>
      </c>
      <c r="AK44" s="68">
        <f t="shared" si="8"/>
        <v>81490648.977440417</v>
      </c>
      <c r="AM44">
        <f t="shared" si="10"/>
        <v>2025</v>
      </c>
      <c r="AO44" s="6">
        <f t="shared" si="1"/>
        <v>0</v>
      </c>
      <c r="AP44" s="6">
        <f t="shared" si="2"/>
        <v>0</v>
      </c>
      <c r="AQ44" s="6">
        <f t="shared" si="3"/>
        <v>0</v>
      </c>
    </row>
    <row r="45" spans="1:43" x14ac:dyDescent="0.35">
      <c r="A45" s="66">
        <v>45839</v>
      </c>
      <c r="B45" s="25">
        <f>'Art. 9º-A - serv. div. comp'!J46</f>
        <v>0</v>
      </c>
      <c r="C45" s="25">
        <v>0</v>
      </c>
      <c r="D45" s="25">
        <v>0</v>
      </c>
      <c r="E45" s="26">
        <v>0</v>
      </c>
      <c r="F45" s="26">
        <v>0</v>
      </c>
      <c r="G45" s="26">
        <v>0</v>
      </c>
      <c r="H45" s="45"/>
      <c r="I45" s="45"/>
      <c r="J45" s="45"/>
      <c r="K45" s="27">
        <f>'Fluxo dív. garantidas - RRF'!C45</f>
        <v>14778143.91</v>
      </c>
      <c r="L45" s="27">
        <f>'Fluxo dív. garantidas - RRF'!B45</f>
        <v>57549170.020000003</v>
      </c>
      <c r="M45" s="27">
        <f>'Fluxo dív. garantidas - RRF'!D45</f>
        <v>72327313.930000007</v>
      </c>
      <c r="N45" s="67">
        <f>'Contratos fora RRF'!AS45</f>
        <v>39938857.608380146</v>
      </c>
      <c r="O45" s="67">
        <f>'Contratos fora RRF'!AR45</f>
        <v>1223726.871373754</v>
      </c>
      <c r="P45" s="28">
        <f>'Contratos fora RRF'!AT45</f>
        <v>41162584.479753897</v>
      </c>
      <c r="Q45" s="30"/>
      <c r="R45" s="30"/>
      <c r="S45" s="30"/>
      <c r="T45" s="140">
        <f>'OC A CONTRATAR'!C45</f>
        <v>0</v>
      </c>
      <c r="U45" s="140">
        <f>'OC A CONTRATAR'!B45</f>
        <v>0</v>
      </c>
      <c r="V45" s="140">
        <f>'OC A CONTRATAR'!D45</f>
        <v>0</v>
      </c>
      <c r="W45" s="140">
        <f>'OC A CONTRATAR'!H45</f>
        <v>0</v>
      </c>
      <c r="X45" s="140">
        <f>'OC A CONTRATAR'!G45</f>
        <v>0</v>
      </c>
      <c r="Y45" s="140">
        <f>'OC A CONTRATAR'!I45</f>
        <v>0</v>
      </c>
      <c r="Z45" s="140">
        <f>'OC A CONTRATAR'!M45</f>
        <v>0</v>
      </c>
      <c r="AA45" s="140">
        <f>'OC A CONTRATAR'!L45</f>
        <v>0</v>
      </c>
      <c r="AB45" s="140">
        <f>'OC A CONTRATAR'!N45</f>
        <v>0</v>
      </c>
      <c r="AC45" s="140">
        <f>'OC A CONTRATAR'!X45</f>
        <v>0</v>
      </c>
      <c r="AD45" s="140">
        <f>'OC A CONTRATAR'!W45</f>
        <v>0</v>
      </c>
      <c r="AE45" s="140">
        <f>'OC A CONTRATAR'!Y45</f>
        <v>0</v>
      </c>
      <c r="AF45" s="140">
        <f>'OC A CONTRATAR'!R45</f>
        <v>0</v>
      </c>
      <c r="AG45" s="140">
        <f>'OC A CONTRATAR'!Q45</f>
        <v>0</v>
      </c>
      <c r="AH45" s="140">
        <f>'OC A CONTRATAR'!S45</f>
        <v>0</v>
      </c>
      <c r="AI45" s="68">
        <f t="shared" si="6"/>
        <v>54717001.51838015</v>
      </c>
      <c r="AJ45" s="68">
        <f t="shared" si="7"/>
        <v>58772896.891373754</v>
      </c>
      <c r="AK45" s="68">
        <f t="shared" si="8"/>
        <v>113489898.4097539</v>
      </c>
      <c r="AM45">
        <f t="shared" si="10"/>
        <v>2025</v>
      </c>
      <c r="AO45" s="6">
        <f t="shared" si="1"/>
        <v>0</v>
      </c>
      <c r="AP45" s="6">
        <f t="shared" si="2"/>
        <v>0</v>
      </c>
      <c r="AQ45" s="6">
        <f t="shared" si="3"/>
        <v>0</v>
      </c>
    </row>
    <row r="46" spans="1:43" x14ac:dyDescent="0.35">
      <c r="A46" s="66">
        <v>45870</v>
      </c>
      <c r="B46" s="25">
        <f>'Art. 9º-A - serv. div. comp'!J47</f>
        <v>0</v>
      </c>
      <c r="C46" s="25">
        <v>0</v>
      </c>
      <c r="D46" s="25">
        <v>0</v>
      </c>
      <c r="E46" s="26">
        <v>0</v>
      </c>
      <c r="F46" s="26">
        <v>0</v>
      </c>
      <c r="G46" s="26">
        <v>0</v>
      </c>
      <c r="H46" s="45"/>
      <c r="I46" s="45"/>
      <c r="J46" s="45"/>
      <c r="K46" s="27">
        <f>'Fluxo dív. garantidas - RRF'!C46</f>
        <v>14966256.74</v>
      </c>
      <c r="L46" s="27">
        <f>'Fluxo dív. garantidas - RRF'!B46</f>
        <v>57552166.379999995</v>
      </c>
      <c r="M46" s="27">
        <f>'Fluxo dív. garantidas - RRF'!D46</f>
        <v>72518423.11999999</v>
      </c>
      <c r="N46" s="67">
        <f>'Contratos fora RRF'!AS46</f>
        <v>4897806.0375444507</v>
      </c>
      <c r="O46" s="67">
        <f>'Contratos fora RRF'!AR46</f>
        <v>7877042.9149779473</v>
      </c>
      <c r="P46" s="28">
        <f>'Contratos fora RRF'!AT46</f>
        <v>12774848.952522399</v>
      </c>
      <c r="Q46" s="30"/>
      <c r="R46" s="30"/>
      <c r="S46" s="30"/>
      <c r="T46" s="140">
        <f>'OC A CONTRATAR'!C46</f>
        <v>0</v>
      </c>
      <c r="U46" s="140">
        <f>'OC A CONTRATAR'!B46</f>
        <v>0</v>
      </c>
      <c r="V46" s="140">
        <f>'OC A CONTRATAR'!D46</f>
        <v>0</v>
      </c>
      <c r="W46" s="140">
        <f>'OC A CONTRATAR'!H46</f>
        <v>0</v>
      </c>
      <c r="X46" s="140">
        <f>'OC A CONTRATAR'!G46</f>
        <v>0</v>
      </c>
      <c r="Y46" s="140">
        <f>'OC A CONTRATAR'!I46</f>
        <v>0</v>
      </c>
      <c r="Z46" s="140">
        <f>'OC A CONTRATAR'!M46</f>
        <v>0</v>
      </c>
      <c r="AA46" s="140">
        <f>'OC A CONTRATAR'!L46</f>
        <v>0</v>
      </c>
      <c r="AB46" s="140">
        <f>'OC A CONTRATAR'!N46</f>
        <v>0</v>
      </c>
      <c r="AC46" s="140">
        <f>'OC A CONTRATAR'!X46</f>
        <v>0</v>
      </c>
      <c r="AD46" s="140">
        <f>'OC A CONTRATAR'!W46</f>
        <v>0</v>
      </c>
      <c r="AE46" s="140">
        <f>'OC A CONTRATAR'!Y46</f>
        <v>0</v>
      </c>
      <c r="AF46" s="140">
        <f>'OC A CONTRATAR'!R46</f>
        <v>0</v>
      </c>
      <c r="AG46" s="140">
        <f>'OC A CONTRATAR'!Q46</f>
        <v>0</v>
      </c>
      <c r="AH46" s="140">
        <f>'OC A CONTRATAR'!S46</f>
        <v>0</v>
      </c>
      <c r="AI46" s="68">
        <f t="shared" si="6"/>
        <v>19864062.77754445</v>
      </c>
      <c r="AJ46" s="68">
        <f t="shared" si="7"/>
        <v>65429209.294977941</v>
      </c>
      <c r="AK46" s="68">
        <f t="shared" si="8"/>
        <v>85293272.072522387</v>
      </c>
      <c r="AM46">
        <f t="shared" si="10"/>
        <v>2025</v>
      </c>
      <c r="AO46" s="6">
        <f t="shared" si="1"/>
        <v>0</v>
      </c>
      <c r="AP46" s="6">
        <f t="shared" si="2"/>
        <v>0</v>
      </c>
      <c r="AQ46" s="6">
        <f t="shared" si="3"/>
        <v>0</v>
      </c>
    </row>
    <row r="47" spans="1:43" x14ac:dyDescent="0.35">
      <c r="A47" s="66">
        <v>45901</v>
      </c>
      <c r="B47" s="25">
        <f>'Art. 9º-A - serv. div. comp'!J48</f>
        <v>0</v>
      </c>
      <c r="C47" s="25">
        <v>0</v>
      </c>
      <c r="D47" s="25">
        <v>0</v>
      </c>
      <c r="E47" s="26">
        <v>0</v>
      </c>
      <c r="F47" s="26">
        <v>0</v>
      </c>
      <c r="G47" s="26">
        <v>0</v>
      </c>
      <c r="H47" s="45"/>
      <c r="I47" s="45"/>
      <c r="J47" s="45"/>
      <c r="K47" s="27">
        <f>'Fluxo dív. garantidas - RRF'!C47</f>
        <v>68559155.920000002</v>
      </c>
      <c r="L47" s="27">
        <f>'Fluxo dív. garantidas - RRF'!B47</f>
        <v>161680403.25</v>
      </c>
      <c r="M47" s="27">
        <f>'Fluxo dív. garantidas - RRF'!D47</f>
        <v>230239559.17000002</v>
      </c>
      <c r="N47" s="67">
        <f>'Contratos fora RRF'!AS47</f>
        <v>546799.93756264728</v>
      </c>
      <c r="O47" s="67">
        <f>'Contratos fora RRF'!AR47</f>
        <v>1238796.241010464</v>
      </c>
      <c r="P47" s="28">
        <f>'Contratos fora RRF'!AT47</f>
        <v>1785596.1785731113</v>
      </c>
      <c r="Q47" s="30"/>
      <c r="R47" s="30"/>
      <c r="S47" s="30"/>
      <c r="T47" s="140">
        <f>'OC A CONTRATAR'!C47</f>
        <v>0</v>
      </c>
      <c r="U47" s="140">
        <f>'OC A CONTRATAR'!B47</f>
        <v>0</v>
      </c>
      <c r="V47" s="140">
        <f>'OC A CONTRATAR'!D47</f>
        <v>0</v>
      </c>
      <c r="W47" s="140">
        <f>'OC A CONTRATAR'!H47</f>
        <v>0</v>
      </c>
      <c r="X47" s="140">
        <f>'OC A CONTRATAR'!G47</f>
        <v>0</v>
      </c>
      <c r="Y47" s="140">
        <f>'OC A CONTRATAR'!I47</f>
        <v>0</v>
      </c>
      <c r="Z47" s="140">
        <f>'OC A CONTRATAR'!M47</f>
        <v>0</v>
      </c>
      <c r="AA47" s="140">
        <f>'OC A CONTRATAR'!L47</f>
        <v>0</v>
      </c>
      <c r="AB47" s="140">
        <f>'OC A CONTRATAR'!N47</f>
        <v>0</v>
      </c>
      <c r="AC47" s="140">
        <f>'OC A CONTRATAR'!X47</f>
        <v>0</v>
      </c>
      <c r="AD47" s="140">
        <f>'OC A CONTRATAR'!W47</f>
        <v>0</v>
      </c>
      <c r="AE47" s="140">
        <f>'OC A CONTRATAR'!Y47</f>
        <v>0</v>
      </c>
      <c r="AF47" s="140">
        <f>'OC A CONTRATAR'!R47</f>
        <v>0</v>
      </c>
      <c r="AG47" s="140">
        <f>'OC A CONTRATAR'!Q47</f>
        <v>0</v>
      </c>
      <c r="AH47" s="140">
        <f>'OC A CONTRATAR'!S47</f>
        <v>0</v>
      </c>
      <c r="AI47" s="68">
        <f t="shared" si="6"/>
        <v>69105955.857562646</v>
      </c>
      <c r="AJ47" s="68">
        <f t="shared" si="7"/>
        <v>162919199.49101046</v>
      </c>
      <c r="AK47" s="68">
        <f t="shared" si="8"/>
        <v>232025155.34857312</v>
      </c>
      <c r="AM47">
        <f t="shared" si="10"/>
        <v>2025</v>
      </c>
      <c r="AO47" s="6">
        <f t="shared" si="1"/>
        <v>0</v>
      </c>
      <c r="AP47" s="6">
        <f t="shared" si="2"/>
        <v>0</v>
      </c>
      <c r="AQ47" s="6">
        <f t="shared" si="3"/>
        <v>0</v>
      </c>
    </row>
    <row r="48" spans="1:43" x14ac:dyDescent="0.35">
      <c r="A48" s="66">
        <v>45931</v>
      </c>
      <c r="B48" s="25">
        <f>'Art. 9º-A - serv. div. comp'!J49</f>
        <v>0</v>
      </c>
      <c r="C48" s="25">
        <v>0</v>
      </c>
      <c r="D48" s="25">
        <v>0</v>
      </c>
      <c r="E48" s="26">
        <v>0</v>
      </c>
      <c r="F48" s="26">
        <v>0</v>
      </c>
      <c r="G48" s="26">
        <v>0</v>
      </c>
      <c r="H48" s="45"/>
      <c r="I48" s="45"/>
      <c r="J48" s="45"/>
      <c r="K48" s="27">
        <f>'Fluxo dív. garantidas - RRF'!C48</f>
        <v>13708886.120000001</v>
      </c>
      <c r="L48" s="27">
        <f>'Fluxo dív. garantidas - RRF'!B48</f>
        <v>57558916.070000008</v>
      </c>
      <c r="M48" s="27">
        <f>'Fluxo dív. garantidas - RRF'!D48</f>
        <v>71267802.189999998</v>
      </c>
      <c r="N48" s="67">
        <f>'Contratos fora RRF'!AS48</f>
        <v>7862558.5146838045</v>
      </c>
      <c r="O48" s="67">
        <f>'Contratos fora RRF'!AR48</f>
        <v>1246584.907423256</v>
      </c>
      <c r="P48" s="28">
        <f>'Contratos fora RRF'!AT48</f>
        <v>9109143.4221070595</v>
      </c>
      <c r="Q48" s="30"/>
      <c r="R48" s="30"/>
      <c r="S48" s="30"/>
      <c r="T48" s="140">
        <f>'OC A CONTRATAR'!C48</f>
        <v>0</v>
      </c>
      <c r="U48" s="140">
        <f>'OC A CONTRATAR'!B48</f>
        <v>0</v>
      </c>
      <c r="V48" s="140">
        <f>'OC A CONTRATAR'!D48</f>
        <v>0</v>
      </c>
      <c r="W48" s="140">
        <f>'OC A CONTRATAR'!H48</f>
        <v>0</v>
      </c>
      <c r="X48" s="140">
        <f>'OC A CONTRATAR'!G48</f>
        <v>0</v>
      </c>
      <c r="Y48" s="140">
        <f>'OC A CONTRATAR'!I48</f>
        <v>0</v>
      </c>
      <c r="Z48" s="140">
        <f>'OC A CONTRATAR'!M48</f>
        <v>0</v>
      </c>
      <c r="AA48" s="140">
        <f>'OC A CONTRATAR'!L48</f>
        <v>0</v>
      </c>
      <c r="AB48" s="140">
        <f>'OC A CONTRATAR'!N48</f>
        <v>0</v>
      </c>
      <c r="AC48" s="140">
        <f>'OC A CONTRATAR'!X48</f>
        <v>0</v>
      </c>
      <c r="AD48" s="140">
        <f>'OC A CONTRATAR'!W48</f>
        <v>0</v>
      </c>
      <c r="AE48" s="140">
        <f>'OC A CONTRATAR'!Y48</f>
        <v>0</v>
      </c>
      <c r="AF48" s="140">
        <f>'OC A CONTRATAR'!R48</f>
        <v>0</v>
      </c>
      <c r="AG48" s="140">
        <f>'OC A CONTRATAR'!Q48</f>
        <v>0</v>
      </c>
      <c r="AH48" s="140">
        <f>'OC A CONTRATAR'!S48</f>
        <v>0</v>
      </c>
      <c r="AI48" s="68">
        <f t="shared" si="6"/>
        <v>21571444.634683806</v>
      </c>
      <c r="AJ48" s="68">
        <f t="shared" si="7"/>
        <v>58805500.977423266</v>
      </c>
      <c r="AK48" s="68">
        <f t="shared" si="8"/>
        <v>80376945.612107053</v>
      </c>
      <c r="AM48">
        <f t="shared" si="10"/>
        <v>2025</v>
      </c>
      <c r="AO48" s="6">
        <f t="shared" si="1"/>
        <v>0</v>
      </c>
      <c r="AP48" s="6">
        <f t="shared" si="2"/>
        <v>0</v>
      </c>
      <c r="AQ48" s="6">
        <f t="shared" si="3"/>
        <v>0</v>
      </c>
    </row>
    <row r="49" spans="1:43" x14ac:dyDescent="0.35">
      <c r="A49" s="66">
        <v>45962</v>
      </c>
      <c r="B49" s="25">
        <f>'Art. 9º-A - serv. div. comp'!J50</f>
        <v>0</v>
      </c>
      <c r="C49" s="25">
        <v>0</v>
      </c>
      <c r="D49" s="25">
        <v>0</v>
      </c>
      <c r="E49" s="26">
        <v>0</v>
      </c>
      <c r="F49" s="26">
        <v>0</v>
      </c>
      <c r="G49" s="26">
        <v>0</v>
      </c>
      <c r="H49" s="45"/>
      <c r="I49" s="45"/>
      <c r="J49" s="45"/>
      <c r="K49" s="27">
        <f>'Fluxo dív. garantidas - RRF'!C49</f>
        <v>56939044.75999999</v>
      </c>
      <c r="L49" s="27">
        <f>'Fluxo dív. garantidas - RRF'!B49</f>
        <v>158325393.34999999</v>
      </c>
      <c r="M49" s="27">
        <f>'Fluxo dív. garantidas - RRF'!D49</f>
        <v>215264438.10999998</v>
      </c>
      <c r="N49" s="67">
        <f>'Contratos fora RRF'!AS49</f>
        <v>3382083.9184210817</v>
      </c>
      <c r="O49" s="67">
        <f>'Contratos fora RRF'!AR49</f>
        <v>12035149.329884542</v>
      </c>
      <c r="P49" s="28">
        <f>'Contratos fora RRF'!AT49</f>
        <v>15417233.248305624</v>
      </c>
      <c r="Q49" s="30"/>
      <c r="R49" s="30"/>
      <c r="S49" s="30"/>
      <c r="T49" s="140">
        <f>'OC A CONTRATAR'!C49</f>
        <v>0</v>
      </c>
      <c r="U49" s="140">
        <f>'OC A CONTRATAR'!B49</f>
        <v>0</v>
      </c>
      <c r="V49" s="140">
        <f>'OC A CONTRATAR'!D49</f>
        <v>0</v>
      </c>
      <c r="W49" s="140">
        <f>'OC A CONTRATAR'!H49</f>
        <v>0</v>
      </c>
      <c r="X49" s="140">
        <f>'OC A CONTRATAR'!G49</f>
        <v>0</v>
      </c>
      <c r="Y49" s="140">
        <f>'OC A CONTRATAR'!I49</f>
        <v>0</v>
      </c>
      <c r="Z49" s="140">
        <f>'OC A CONTRATAR'!M49</f>
        <v>0</v>
      </c>
      <c r="AA49" s="140">
        <f>'OC A CONTRATAR'!L49</f>
        <v>0</v>
      </c>
      <c r="AB49" s="140">
        <f>'OC A CONTRATAR'!N49</f>
        <v>0</v>
      </c>
      <c r="AC49" s="140">
        <f>'OC A CONTRATAR'!X49</f>
        <v>0</v>
      </c>
      <c r="AD49" s="140">
        <f>'OC A CONTRATAR'!W49</f>
        <v>0</v>
      </c>
      <c r="AE49" s="140">
        <f>'OC A CONTRATAR'!Y49</f>
        <v>0</v>
      </c>
      <c r="AF49" s="140">
        <f>'OC A CONTRATAR'!R49</f>
        <v>0</v>
      </c>
      <c r="AG49" s="140">
        <f>'OC A CONTRATAR'!Q49</f>
        <v>0</v>
      </c>
      <c r="AH49" s="140">
        <f>'OC A CONTRATAR'!S49</f>
        <v>0</v>
      </c>
      <c r="AI49" s="68">
        <f t="shared" si="6"/>
        <v>60321128.678421073</v>
      </c>
      <c r="AJ49" s="68">
        <f t="shared" si="7"/>
        <v>170360542.67988452</v>
      </c>
      <c r="AK49" s="68">
        <f t="shared" si="8"/>
        <v>230681671.3583056</v>
      </c>
      <c r="AM49">
        <f t="shared" si="10"/>
        <v>2025</v>
      </c>
      <c r="AO49" s="6">
        <f t="shared" si="1"/>
        <v>0</v>
      </c>
      <c r="AP49" s="6">
        <f t="shared" si="2"/>
        <v>0</v>
      </c>
      <c r="AQ49" s="6">
        <f t="shared" si="3"/>
        <v>0</v>
      </c>
    </row>
    <row r="50" spans="1:43" x14ac:dyDescent="0.35">
      <c r="A50" s="66">
        <v>45992</v>
      </c>
      <c r="B50" s="25">
        <f>'Art. 9º-A - serv. div. comp'!J51</f>
        <v>0</v>
      </c>
      <c r="C50" s="25">
        <v>0</v>
      </c>
      <c r="D50" s="25">
        <v>0</v>
      </c>
      <c r="E50" s="26">
        <v>0</v>
      </c>
      <c r="F50" s="26">
        <v>0</v>
      </c>
      <c r="G50" s="26">
        <v>0</v>
      </c>
      <c r="H50" s="45"/>
      <c r="I50" s="45"/>
      <c r="J50" s="45"/>
      <c r="K50" s="27">
        <f>'Fluxo dív. garantidas - RRF'!C50</f>
        <v>12748527.800000001</v>
      </c>
      <c r="L50" s="27">
        <f>'Fluxo dív. garantidas - RRF'!B50</f>
        <v>57566674.440000005</v>
      </c>
      <c r="M50" s="27">
        <f>'Fluxo dív. garantidas - RRF'!D50</f>
        <v>70315202.24000001</v>
      </c>
      <c r="N50" s="67">
        <f>'Contratos fora RRF'!AS50</f>
        <v>483620.39780044451</v>
      </c>
      <c r="O50" s="67">
        <f>'Contratos fora RRF'!AR50</f>
        <v>1262115.5973624489</v>
      </c>
      <c r="P50" s="28">
        <f>'Contratos fora RRF'!AT50</f>
        <v>1745735.9951628936</v>
      </c>
      <c r="Q50" s="30"/>
      <c r="R50" s="30"/>
      <c r="S50" s="30"/>
      <c r="T50" s="140">
        <f>'OC A CONTRATAR'!C50</f>
        <v>0</v>
      </c>
      <c r="U50" s="140">
        <f>'OC A CONTRATAR'!B50</f>
        <v>0</v>
      </c>
      <c r="V50" s="140">
        <f>'OC A CONTRATAR'!D50</f>
        <v>0</v>
      </c>
      <c r="W50" s="140">
        <f>'OC A CONTRATAR'!H50</f>
        <v>0</v>
      </c>
      <c r="X50" s="140">
        <f>'OC A CONTRATAR'!G50</f>
        <v>0</v>
      </c>
      <c r="Y50" s="140">
        <f>'OC A CONTRATAR'!I50</f>
        <v>0</v>
      </c>
      <c r="Z50" s="140">
        <f>'OC A CONTRATAR'!M50</f>
        <v>42298331.675066039</v>
      </c>
      <c r="AA50" s="140">
        <f>'OC A CONTRATAR'!L50</f>
        <v>0</v>
      </c>
      <c r="AB50" s="140">
        <f>'OC A CONTRATAR'!N50</f>
        <v>42298331.675066039</v>
      </c>
      <c r="AC50" s="140">
        <f>'OC A CONTRATAR'!X50</f>
        <v>144476266.869416</v>
      </c>
      <c r="AD50" s="140">
        <f>'OC A CONTRATAR'!W50</f>
        <v>0</v>
      </c>
      <c r="AE50" s="140">
        <f>'OC A CONTRATAR'!Y50</f>
        <v>144476266.869416</v>
      </c>
      <c r="AF50" s="140">
        <f>'OC A CONTRATAR'!R50</f>
        <v>0</v>
      </c>
      <c r="AG50" s="140">
        <f>'OC A CONTRATAR'!Q50</f>
        <v>0</v>
      </c>
      <c r="AH50" s="140">
        <f>'OC A CONTRATAR'!S50</f>
        <v>0</v>
      </c>
      <c r="AI50" s="68">
        <f t="shared" si="6"/>
        <v>200006746.74228248</v>
      </c>
      <c r="AJ50" s="68">
        <f t="shared" si="7"/>
        <v>58828790.037362456</v>
      </c>
      <c r="AK50" s="68">
        <f t="shared" si="8"/>
        <v>258835536.77964494</v>
      </c>
      <c r="AM50">
        <f t="shared" si="10"/>
        <v>2025</v>
      </c>
      <c r="AO50" s="6">
        <f t="shared" si="1"/>
        <v>0</v>
      </c>
      <c r="AP50" s="6">
        <f t="shared" si="2"/>
        <v>0</v>
      </c>
      <c r="AQ50" s="6">
        <f t="shared" si="3"/>
        <v>0</v>
      </c>
    </row>
    <row r="51" spans="1:43" x14ac:dyDescent="0.35">
      <c r="A51" s="66">
        <v>46023</v>
      </c>
      <c r="B51" s="25">
        <f>'Art. 9º-A - serv. div. comp'!J52</f>
        <v>0</v>
      </c>
      <c r="C51" s="25">
        <v>0</v>
      </c>
      <c r="D51" s="25">
        <v>0</v>
      </c>
      <c r="E51" s="26">
        <v>0</v>
      </c>
      <c r="F51" s="26">
        <v>0</v>
      </c>
      <c r="G51" s="26">
        <v>0</v>
      </c>
      <c r="H51" s="45"/>
      <c r="I51" s="45"/>
      <c r="J51" s="45"/>
      <c r="K51" s="27">
        <f>'Fluxo dív. garantidas - RRF'!C51</f>
        <v>13104482.49</v>
      </c>
      <c r="L51" s="27">
        <f>'Fluxo dív. garantidas - RRF'!B51</f>
        <v>57608417.850000001</v>
      </c>
      <c r="M51" s="27">
        <f>'Fluxo dív. garantidas - RRF'!D51</f>
        <v>70712900.340000004</v>
      </c>
      <c r="N51" s="67">
        <f>'Contratos fora RRF'!AS51</f>
        <v>56313745.398007348</v>
      </c>
      <c r="O51" s="67">
        <f>'Contratos fora RRF'!AR51</f>
        <v>1270025.2399563771</v>
      </c>
      <c r="P51" s="28">
        <f>'Contratos fora RRF'!AT51</f>
        <v>57583770.63796372</v>
      </c>
      <c r="Q51" s="30"/>
      <c r="R51" s="30"/>
      <c r="S51" s="30"/>
      <c r="T51" s="140">
        <f>'OC A CONTRATAR'!C51</f>
        <v>0</v>
      </c>
      <c r="U51" s="140">
        <f>'OC A CONTRATAR'!B51</f>
        <v>0</v>
      </c>
      <c r="V51" s="140">
        <f>'OC A CONTRATAR'!D51</f>
        <v>0</v>
      </c>
      <c r="W51" s="140">
        <f>'OC A CONTRATAR'!H51</f>
        <v>0</v>
      </c>
      <c r="X51" s="140">
        <f>'OC A CONTRATAR'!G51</f>
        <v>0</v>
      </c>
      <c r="Y51" s="140">
        <f>'OC A CONTRATAR'!I51</f>
        <v>0</v>
      </c>
      <c r="Z51" s="140">
        <f>'OC A CONTRATAR'!M51</f>
        <v>0</v>
      </c>
      <c r="AA51" s="140">
        <f>'OC A CONTRATAR'!L51</f>
        <v>0</v>
      </c>
      <c r="AB51" s="140">
        <f>'OC A CONTRATAR'!N51</f>
        <v>0</v>
      </c>
      <c r="AC51" s="140">
        <f>'OC A CONTRATAR'!X51</f>
        <v>0</v>
      </c>
      <c r="AD51" s="140">
        <f>'OC A CONTRATAR'!W51</f>
        <v>0</v>
      </c>
      <c r="AE51" s="140">
        <f>'OC A CONTRATAR'!Y51</f>
        <v>0</v>
      </c>
      <c r="AF51" s="140">
        <f>'OC A CONTRATAR'!R51</f>
        <v>0</v>
      </c>
      <c r="AG51" s="140">
        <f>'OC A CONTRATAR'!Q51</f>
        <v>0</v>
      </c>
      <c r="AH51" s="140">
        <f>'OC A CONTRATAR'!S51</f>
        <v>0</v>
      </c>
      <c r="AI51" s="68">
        <f t="shared" si="6"/>
        <v>69418227.888007343</v>
      </c>
      <c r="AJ51" s="68">
        <f t="shared" si="7"/>
        <v>58878443.08995638</v>
      </c>
      <c r="AK51" s="68">
        <f t="shared" si="8"/>
        <v>128296670.97796372</v>
      </c>
      <c r="AM51">
        <f t="shared" si="10"/>
        <v>2026</v>
      </c>
      <c r="AO51" s="6">
        <f t="shared" si="1"/>
        <v>0</v>
      </c>
      <c r="AP51" s="6">
        <f t="shared" si="2"/>
        <v>0</v>
      </c>
      <c r="AQ51" s="6">
        <f t="shared" si="3"/>
        <v>0</v>
      </c>
    </row>
    <row r="52" spans="1:43" x14ac:dyDescent="0.35">
      <c r="A52" s="66">
        <v>46054</v>
      </c>
      <c r="B52" s="25">
        <f>'Art. 9º-A - serv. div. comp'!J53</f>
        <v>0</v>
      </c>
      <c r="C52" s="25">
        <v>0</v>
      </c>
      <c r="D52" s="25">
        <v>0</v>
      </c>
      <c r="E52" s="26">
        <v>0</v>
      </c>
      <c r="F52" s="26">
        <v>0</v>
      </c>
      <c r="G52" s="26">
        <v>0</v>
      </c>
      <c r="H52" s="45"/>
      <c r="I52" s="45"/>
      <c r="J52" s="45"/>
      <c r="K52" s="27">
        <f>'Fluxo dív. garantidas - RRF'!C52</f>
        <v>13153280.809999999</v>
      </c>
      <c r="L52" s="27">
        <f>'Fluxo dív. garantidas - RRF'!B52</f>
        <v>57650408.729999997</v>
      </c>
      <c r="M52" s="27">
        <f>'Fluxo dív. garantidas - RRF'!D52</f>
        <v>70803689.539999992</v>
      </c>
      <c r="N52" s="67">
        <f>'Contratos fora RRF'!AS52</f>
        <v>4430930.3057914851</v>
      </c>
      <c r="O52" s="67">
        <f>'Contratos fora RRF'!AR52</f>
        <v>7902823.669565862</v>
      </c>
      <c r="P52" s="28">
        <f>'Contratos fora RRF'!AT52</f>
        <v>12333753.975357346</v>
      </c>
      <c r="Q52" s="30"/>
      <c r="R52" s="30"/>
      <c r="S52" s="30"/>
      <c r="T52" s="140">
        <f>'OC A CONTRATAR'!C52</f>
        <v>0</v>
      </c>
      <c r="U52" s="140">
        <f>'OC A CONTRATAR'!B52</f>
        <v>0</v>
      </c>
      <c r="V52" s="140">
        <f>'OC A CONTRATAR'!D52</f>
        <v>0</v>
      </c>
      <c r="W52" s="140">
        <f>'OC A CONTRATAR'!H52</f>
        <v>0</v>
      </c>
      <c r="X52" s="140">
        <f>'OC A CONTRATAR'!G52</f>
        <v>0</v>
      </c>
      <c r="Y52" s="140">
        <f>'OC A CONTRATAR'!I52</f>
        <v>0</v>
      </c>
      <c r="Z52" s="140">
        <f>'OC A CONTRATAR'!M52</f>
        <v>0</v>
      </c>
      <c r="AA52" s="140">
        <f>'OC A CONTRATAR'!L52</f>
        <v>0</v>
      </c>
      <c r="AB52" s="140">
        <f>'OC A CONTRATAR'!N52</f>
        <v>0</v>
      </c>
      <c r="AC52" s="140">
        <f>'OC A CONTRATAR'!X52</f>
        <v>0</v>
      </c>
      <c r="AD52" s="140">
        <f>'OC A CONTRATAR'!W52</f>
        <v>0</v>
      </c>
      <c r="AE52" s="140">
        <f>'OC A CONTRATAR'!Y52</f>
        <v>0</v>
      </c>
      <c r="AF52" s="140">
        <f>'OC A CONTRATAR'!R52</f>
        <v>0</v>
      </c>
      <c r="AG52" s="140">
        <f>'OC A CONTRATAR'!Q52</f>
        <v>0</v>
      </c>
      <c r="AH52" s="140">
        <f>'OC A CONTRATAR'!S52</f>
        <v>0</v>
      </c>
      <c r="AI52" s="68">
        <f t="shared" si="6"/>
        <v>17584211.115791485</v>
      </c>
      <c r="AJ52" s="68">
        <f t="shared" si="7"/>
        <v>65553232.399565861</v>
      </c>
      <c r="AK52" s="68">
        <f t="shared" si="8"/>
        <v>83137443.515357345</v>
      </c>
      <c r="AM52">
        <f t="shared" si="10"/>
        <v>2026</v>
      </c>
      <c r="AO52" s="6">
        <f t="shared" si="1"/>
        <v>0</v>
      </c>
      <c r="AP52" s="6">
        <f t="shared" si="2"/>
        <v>0</v>
      </c>
      <c r="AQ52" s="6">
        <f t="shared" si="3"/>
        <v>0</v>
      </c>
    </row>
    <row r="53" spans="1:43" x14ac:dyDescent="0.35">
      <c r="A53" s="66">
        <v>46082</v>
      </c>
      <c r="B53" s="25">
        <f>'Art. 9º-A - serv. div. comp'!J54</f>
        <v>0</v>
      </c>
      <c r="C53" s="25">
        <v>0</v>
      </c>
      <c r="D53" s="25">
        <v>0</v>
      </c>
      <c r="E53" s="26">
        <v>0</v>
      </c>
      <c r="F53" s="26">
        <v>0</v>
      </c>
      <c r="G53" s="26">
        <v>0</v>
      </c>
      <c r="H53" s="45"/>
      <c r="I53" s="45"/>
      <c r="J53" s="45"/>
      <c r="K53" s="27">
        <f>'Fluxo dív. garantidas - RRF'!C53</f>
        <v>57333048.560000002</v>
      </c>
      <c r="L53" s="27">
        <f>'Fluxo dív. garantidas - RRF'!B53</f>
        <v>182787329.49000001</v>
      </c>
      <c r="M53" s="27">
        <f>'Fluxo dív. garantidas - RRF'!D53</f>
        <v>240120378.05000001</v>
      </c>
      <c r="N53" s="67">
        <f>'Contratos fora RRF'!AS53</f>
        <v>438568.78997385676</v>
      </c>
      <c r="O53" s="67">
        <f>'Contratos fora RRF'!AR53</f>
        <v>1285894.389137191</v>
      </c>
      <c r="P53" s="28">
        <f>'Contratos fora RRF'!AT53</f>
        <v>1724463.1791110476</v>
      </c>
      <c r="Q53" s="30"/>
      <c r="R53" s="30"/>
      <c r="S53" s="30"/>
      <c r="T53" s="140">
        <f>'OC A CONTRATAR'!C53</f>
        <v>0</v>
      </c>
      <c r="U53" s="140">
        <f>'OC A CONTRATAR'!B53</f>
        <v>0</v>
      </c>
      <c r="V53" s="140">
        <f>'OC A CONTRATAR'!D53</f>
        <v>0</v>
      </c>
      <c r="W53" s="140">
        <f>'OC A CONTRATAR'!H53</f>
        <v>0</v>
      </c>
      <c r="X53" s="140">
        <f>'OC A CONTRATAR'!G53</f>
        <v>0</v>
      </c>
      <c r="Y53" s="140">
        <f>'OC A CONTRATAR'!I53</f>
        <v>0</v>
      </c>
      <c r="Z53" s="140">
        <f>'OC A CONTRATAR'!M53</f>
        <v>0</v>
      </c>
      <c r="AA53" s="140">
        <f>'OC A CONTRATAR'!L53</f>
        <v>0</v>
      </c>
      <c r="AB53" s="140">
        <f>'OC A CONTRATAR'!N53</f>
        <v>0</v>
      </c>
      <c r="AC53" s="140">
        <f>'OC A CONTRATAR'!X53</f>
        <v>0</v>
      </c>
      <c r="AD53" s="140">
        <f>'OC A CONTRATAR'!W53</f>
        <v>0</v>
      </c>
      <c r="AE53" s="140">
        <f>'OC A CONTRATAR'!Y53</f>
        <v>0</v>
      </c>
      <c r="AF53" s="140">
        <f>'OC A CONTRATAR'!R53</f>
        <v>0</v>
      </c>
      <c r="AG53" s="140">
        <f>'OC A CONTRATAR'!Q53</f>
        <v>0</v>
      </c>
      <c r="AH53" s="140">
        <f>'OC A CONTRATAR'!S53</f>
        <v>0</v>
      </c>
      <c r="AI53" s="68">
        <f t="shared" si="6"/>
        <v>57771617.349973857</v>
      </c>
      <c r="AJ53" s="68">
        <f t="shared" si="7"/>
        <v>184073223.87913719</v>
      </c>
      <c r="AK53" s="68">
        <f t="shared" si="8"/>
        <v>241844841.22911105</v>
      </c>
      <c r="AM53">
        <f t="shared" si="10"/>
        <v>2026</v>
      </c>
      <c r="AO53" s="6">
        <f t="shared" si="1"/>
        <v>0</v>
      </c>
      <c r="AP53" s="6">
        <f t="shared" si="2"/>
        <v>0</v>
      </c>
      <c r="AQ53" s="6">
        <f t="shared" si="3"/>
        <v>0</v>
      </c>
    </row>
    <row r="54" spans="1:43" x14ac:dyDescent="0.35">
      <c r="A54" s="66">
        <v>46113</v>
      </c>
      <c r="B54" s="25">
        <f>'Art. 9º-A - serv. div. comp'!J55</f>
        <v>0</v>
      </c>
      <c r="C54" s="25">
        <v>0</v>
      </c>
      <c r="D54" s="25">
        <v>0</v>
      </c>
      <c r="E54" s="26">
        <v>0</v>
      </c>
      <c r="F54" s="26">
        <v>0</v>
      </c>
      <c r="G54" s="26">
        <v>0</v>
      </c>
      <c r="H54" s="45"/>
      <c r="I54" s="45"/>
      <c r="J54" s="45"/>
      <c r="K54" s="27">
        <f>'Fluxo dív. garantidas - RRF'!C54</f>
        <v>12044209.82</v>
      </c>
      <c r="L54" s="27">
        <f>'Fluxo dív. garantidas - RRF'!B54</f>
        <v>68349744.129999995</v>
      </c>
      <c r="M54" s="27">
        <f>'Fluxo dív. garantidas - RRF'!D54</f>
        <v>80393953.950000003</v>
      </c>
      <c r="N54" s="67">
        <f>'Contratos fora RRF'!AS54</f>
        <v>6889917.633296431</v>
      </c>
      <c r="O54" s="67">
        <f>'Contratos fora RRF'!AR54</f>
        <v>9243936.4838056918</v>
      </c>
      <c r="P54" s="28">
        <f>'Contratos fora RRF'!AT54</f>
        <v>16133854.117102122</v>
      </c>
      <c r="Q54" s="30"/>
      <c r="R54" s="30"/>
      <c r="S54" s="30"/>
      <c r="T54" s="140">
        <f>'OC A CONTRATAR'!C54</f>
        <v>0</v>
      </c>
      <c r="U54" s="140">
        <f>'OC A CONTRATAR'!B54</f>
        <v>0</v>
      </c>
      <c r="V54" s="140">
        <f>'OC A CONTRATAR'!D54</f>
        <v>0</v>
      </c>
      <c r="W54" s="140">
        <f>'OC A CONTRATAR'!H54</f>
        <v>0</v>
      </c>
      <c r="X54" s="140">
        <f>'OC A CONTRATAR'!G54</f>
        <v>0</v>
      </c>
      <c r="Y54" s="140">
        <f>'OC A CONTRATAR'!I54</f>
        <v>0</v>
      </c>
      <c r="Z54" s="140">
        <f>'OC A CONTRATAR'!M54</f>
        <v>0</v>
      </c>
      <c r="AA54" s="140">
        <f>'OC A CONTRATAR'!L54</f>
        <v>0</v>
      </c>
      <c r="AB54" s="140">
        <f>'OC A CONTRATAR'!N54</f>
        <v>0</v>
      </c>
      <c r="AC54" s="140">
        <f>'OC A CONTRATAR'!X54</f>
        <v>0</v>
      </c>
      <c r="AD54" s="140">
        <f>'OC A CONTRATAR'!W54</f>
        <v>0</v>
      </c>
      <c r="AE54" s="140">
        <f>'OC A CONTRATAR'!Y54</f>
        <v>0</v>
      </c>
      <c r="AF54" s="140">
        <f>'OC A CONTRATAR'!R54</f>
        <v>0</v>
      </c>
      <c r="AG54" s="140">
        <f>'OC A CONTRATAR'!Q54</f>
        <v>0</v>
      </c>
      <c r="AH54" s="140">
        <f>'OC A CONTRATAR'!S54</f>
        <v>0</v>
      </c>
      <c r="AI54" s="68">
        <f t="shared" si="6"/>
        <v>18934127.45329643</v>
      </c>
      <c r="AJ54" s="68">
        <f t="shared" si="7"/>
        <v>77593680.613805681</v>
      </c>
      <c r="AK54" s="68">
        <f t="shared" si="8"/>
        <v>96527808.067102119</v>
      </c>
      <c r="AM54">
        <f t="shared" si="10"/>
        <v>2026</v>
      </c>
      <c r="AO54" s="6">
        <f t="shared" si="1"/>
        <v>0</v>
      </c>
      <c r="AP54" s="6">
        <f t="shared" si="2"/>
        <v>0</v>
      </c>
      <c r="AQ54" s="6">
        <f t="shared" si="3"/>
        <v>0</v>
      </c>
    </row>
    <row r="55" spans="1:43" x14ac:dyDescent="0.35">
      <c r="A55" s="66">
        <v>46143</v>
      </c>
      <c r="B55" s="25">
        <f>'Art. 9º-A - serv. div. comp'!J56</f>
        <v>0</v>
      </c>
      <c r="C55" s="25">
        <v>0</v>
      </c>
      <c r="D55" s="25">
        <v>0</v>
      </c>
      <c r="E55" s="26">
        <v>0</v>
      </c>
      <c r="F55" s="26">
        <v>0</v>
      </c>
      <c r="G55" s="26">
        <v>0</v>
      </c>
      <c r="H55" s="45"/>
      <c r="I55" s="45"/>
      <c r="J55" s="45"/>
      <c r="K55" s="27">
        <f>'Fluxo dív. garantidas - RRF'!C55</f>
        <v>48537350.200000003</v>
      </c>
      <c r="L55" s="27">
        <f>'Fluxo dív. garantidas - RRF'!B55</f>
        <v>169075976.74000001</v>
      </c>
      <c r="M55" s="27">
        <f>'Fluxo dív. garantidas - RRF'!D55</f>
        <v>217613326.94</v>
      </c>
      <c r="N55" s="67">
        <f>'Contratos fora RRF'!AS55</f>
        <v>2842202.5044802106</v>
      </c>
      <c r="O55" s="67">
        <f>'Contratos fora RRF'!AR55</f>
        <v>12074439.845001668</v>
      </c>
      <c r="P55" s="28">
        <f>'Contratos fora RRF'!AT55</f>
        <v>14916642.349481877</v>
      </c>
      <c r="Q55" s="30"/>
      <c r="R55" s="30"/>
      <c r="S55" s="30"/>
      <c r="T55" s="140">
        <f>'OC A CONTRATAR'!C55</f>
        <v>0</v>
      </c>
      <c r="U55" s="140">
        <f>'OC A CONTRATAR'!B55</f>
        <v>0</v>
      </c>
      <c r="V55" s="140">
        <f>'OC A CONTRATAR'!D55</f>
        <v>0</v>
      </c>
      <c r="W55" s="140">
        <f>'OC A CONTRATAR'!H55</f>
        <v>0</v>
      </c>
      <c r="X55" s="140">
        <f>'OC A CONTRATAR'!G55</f>
        <v>0</v>
      </c>
      <c r="Y55" s="140">
        <f>'OC A CONTRATAR'!I55</f>
        <v>0</v>
      </c>
      <c r="Z55" s="140">
        <f>'OC A CONTRATAR'!M55</f>
        <v>0</v>
      </c>
      <c r="AA55" s="140">
        <f>'OC A CONTRATAR'!L55</f>
        <v>0</v>
      </c>
      <c r="AB55" s="140">
        <f>'OC A CONTRATAR'!N55</f>
        <v>0</v>
      </c>
      <c r="AC55" s="140">
        <f>'OC A CONTRATAR'!X55</f>
        <v>0</v>
      </c>
      <c r="AD55" s="140">
        <f>'OC A CONTRATAR'!W55</f>
        <v>0</v>
      </c>
      <c r="AE55" s="140">
        <f>'OC A CONTRATAR'!Y55</f>
        <v>0</v>
      </c>
      <c r="AF55" s="140">
        <f>'OC A CONTRATAR'!R55</f>
        <v>0</v>
      </c>
      <c r="AG55" s="140">
        <f>'OC A CONTRATAR'!Q55</f>
        <v>0</v>
      </c>
      <c r="AH55" s="140">
        <f>'OC A CONTRATAR'!S55</f>
        <v>0</v>
      </c>
      <c r="AI55" s="68">
        <f t="shared" si="6"/>
        <v>51379552.704480216</v>
      </c>
      <c r="AJ55" s="68">
        <f t="shared" si="7"/>
        <v>181150416.58500168</v>
      </c>
      <c r="AK55" s="68">
        <f t="shared" si="8"/>
        <v>232529969.28948188</v>
      </c>
      <c r="AM55">
        <f t="shared" si="10"/>
        <v>2026</v>
      </c>
      <c r="AO55" s="6">
        <f t="shared" si="1"/>
        <v>0</v>
      </c>
      <c r="AP55" s="6">
        <f t="shared" si="2"/>
        <v>0</v>
      </c>
      <c r="AQ55" s="6">
        <f t="shared" si="3"/>
        <v>0</v>
      </c>
    </row>
    <row r="56" spans="1:43" x14ac:dyDescent="0.35">
      <c r="A56" s="66">
        <v>46174</v>
      </c>
      <c r="B56" s="25">
        <f>'Art. 9º-A - serv. div. comp'!J57</f>
        <v>0</v>
      </c>
      <c r="C56" s="25">
        <v>0</v>
      </c>
      <c r="D56" s="25">
        <v>0</v>
      </c>
      <c r="E56" s="26">
        <v>0</v>
      </c>
      <c r="F56" s="26">
        <v>0</v>
      </c>
      <c r="G56" s="26">
        <v>0</v>
      </c>
      <c r="H56" s="45"/>
      <c r="I56" s="45"/>
      <c r="J56" s="45"/>
      <c r="K56" s="27">
        <f>'Fluxo dív. garantidas - RRF'!C56</f>
        <v>11528560.91</v>
      </c>
      <c r="L56" s="27">
        <f>'Fluxo dív. garantidas - RRF'!B56</f>
        <v>64819459.630000003</v>
      </c>
      <c r="M56" s="27">
        <f>'Fluxo dív. garantidas - RRF'!D56</f>
        <v>76348020.540000007</v>
      </c>
      <c r="N56" s="67">
        <f>'Contratos fora RRF'!AS56</f>
        <v>509885.54270458349</v>
      </c>
      <c r="O56" s="67">
        <f>'Contratos fora RRF'!AR56</f>
        <v>1310235.2129732212</v>
      </c>
      <c r="P56" s="28">
        <f>'Contratos fora RRF'!AT56</f>
        <v>1820120.7556778044</v>
      </c>
      <c r="Q56" s="30"/>
      <c r="R56" s="30"/>
      <c r="S56" s="30"/>
      <c r="T56" s="140">
        <f>'OC A CONTRATAR'!C56</f>
        <v>0</v>
      </c>
      <c r="U56" s="140">
        <f>'OC A CONTRATAR'!B56</f>
        <v>0</v>
      </c>
      <c r="V56" s="140">
        <f>'OC A CONTRATAR'!D56</f>
        <v>0</v>
      </c>
      <c r="W56" s="140">
        <f>'OC A CONTRATAR'!H56</f>
        <v>779022.99456910032</v>
      </c>
      <c r="X56" s="140">
        <f>'OC A CONTRATAR'!G56</f>
        <v>0</v>
      </c>
      <c r="Y56" s="140">
        <f>'OC A CONTRATAR'!I56</f>
        <v>779022.99456910032</v>
      </c>
      <c r="Z56" s="140">
        <f>'OC A CONTRATAR'!M56</f>
        <v>39623438.674895778</v>
      </c>
      <c r="AA56" s="140">
        <f>'OC A CONTRATAR'!L56</f>
        <v>0</v>
      </c>
      <c r="AB56" s="140">
        <f>'OC A CONTRATAR'!N56</f>
        <v>39623438.674895778</v>
      </c>
      <c r="AC56" s="140">
        <f>'OC A CONTRATAR'!X56</f>
        <v>119700121.872172</v>
      </c>
      <c r="AD56" s="140">
        <f>'OC A CONTRATAR'!W56</f>
        <v>0</v>
      </c>
      <c r="AE56" s="140">
        <f>'OC A CONTRATAR'!Y56</f>
        <v>119700121.872172</v>
      </c>
      <c r="AF56" s="140">
        <f>'OC A CONTRATAR'!R56</f>
        <v>0</v>
      </c>
      <c r="AG56" s="140">
        <f>'OC A CONTRATAR'!Q56</f>
        <v>0</v>
      </c>
      <c r="AH56" s="140">
        <f>'OC A CONTRATAR'!S56</f>
        <v>0</v>
      </c>
      <c r="AI56" s="68">
        <f t="shared" si="6"/>
        <v>172141029.99434146</v>
      </c>
      <c r="AJ56" s="68">
        <f t="shared" si="7"/>
        <v>66129694.842973225</v>
      </c>
      <c r="AK56" s="68">
        <f t="shared" si="8"/>
        <v>238270724.83731467</v>
      </c>
      <c r="AM56">
        <f t="shared" si="10"/>
        <v>2026</v>
      </c>
      <c r="AO56" s="6">
        <f t="shared" si="1"/>
        <v>0</v>
      </c>
      <c r="AP56" s="6">
        <f t="shared" si="2"/>
        <v>0</v>
      </c>
      <c r="AQ56" s="6">
        <f t="shared" si="3"/>
        <v>0</v>
      </c>
    </row>
    <row r="57" spans="1:43" x14ac:dyDescent="0.35">
      <c r="A57" s="66">
        <v>46204</v>
      </c>
      <c r="B57" s="25">
        <f>'Art. 9º-A - serv. div. comp'!J58</f>
        <v>0</v>
      </c>
      <c r="C57" s="25">
        <v>0</v>
      </c>
      <c r="D57" s="25">
        <v>0</v>
      </c>
      <c r="E57" s="26">
        <v>0</v>
      </c>
      <c r="F57" s="26">
        <v>0</v>
      </c>
      <c r="G57" s="26">
        <v>0</v>
      </c>
      <c r="H57" s="45"/>
      <c r="I57" s="45"/>
      <c r="J57" s="45"/>
      <c r="K57" s="27">
        <f>'Fluxo dív. garantidas - RRF'!C57</f>
        <v>10879744.350000001</v>
      </c>
      <c r="L57" s="27">
        <f>'Fluxo dív. garantidas - RRF'!B57</f>
        <v>64841233.540000007</v>
      </c>
      <c r="M57" s="27">
        <f>'Fluxo dív. garantidas - RRF'!D57</f>
        <v>75720977.890000001</v>
      </c>
      <c r="N57" s="67">
        <f>'Contratos fora RRF'!AS57</f>
        <v>52073166.856173068</v>
      </c>
      <c r="O57" s="67">
        <f>'Contratos fora RRF'!AR57</f>
        <v>60207503.506526574</v>
      </c>
      <c r="P57" s="28">
        <f>'Contratos fora RRF'!AT57</f>
        <v>112280670.36269966</v>
      </c>
      <c r="Q57" s="30"/>
      <c r="R57" s="30"/>
      <c r="S57" s="30"/>
      <c r="T57" s="140">
        <f>'OC A CONTRATAR'!C57</f>
        <v>0</v>
      </c>
      <c r="U57" s="140">
        <f>'OC A CONTRATAR'!B57</f>
        <v>0</v>
      </c>
      <c r="V57" s="140">
        <f>'OC A CONTRATAR'!D57</f>
        <v>0</v>
      </c>
      <c r="W57" s="140">
        <f>'OC A CONTRATAR'!H57</f>
        <v>0</v>
      </c>
      <c r="X57" s="140">
        <f>'OC A CONTRATAR'!G57</f>
        <v>0</v>
      </c>
      <c r="Y57" s="140">
        <f>'OC A CONTRATAR'!I57</f>
        <v>0</v>
      </c>
      <c r="Z57" s="140">
        <f>'OC A CONTRATAR'!M57</f>
        <v>0</v>
      </c>
      <c r="AA57" s="140">
        <f>'OC A CONTRATAR'!L57</f>
        <v>0</v>
      </c>
      <c r="AB57" s="140">
        <f>'OC A CONTRATAR'!N57</f>
        <v>0</v>
      </c>
      <c r="AC57" s="140">
        <f>'OC A CONTRATAR'!X57</f>
        <v>0</v>
      </c>
      <c r="AD57" s="140">
        <f>'OC A CONTRATAR'!W57</f>
        <v>0</v>
      </c>
      <c r="AE57" s="140">
        <f>'OC A CONTRATAR'!Y57</f>
        <v>0</v>
      </c>
      <c r="AF57" s="140">
        <f>'OC A CONTRATAR'!R57</f>
        <v>0</v>
      </c>
      <c r="AG57" s="140">
        <f>'OC A CONTRATAR'!Q57</f>
        <v>0</v>
      </c>
      <c r="AH57" s="140">
        <f>'OC A CONTRATAR'!S57</f>
        <v>0</v>
      </c>
      <c r="AI57" s="68">
        <f t="shared" si="6"/>
        <v>62952911.20617307</v>
      </c>
      <c r="AJ57" s="68">
        <f t="shared" si="7"/>
        <v>125048737.04652658</v>
      </c>
      <c r="AK57" s="68">
        <f t="shared" si="8"/>
        <v>188001648.25269967</v>
      </c>
      <c r="AM57">
        <f t="shared" si="10"/>
        <v>2026</v>
      </c>
      <c r="AO57" s="6">
        <f t="shared" si="1"/>
        <v>0</v>
      </c>
      <c r="AP57" s="6">
        <f t="shared" si="2"/>
        <v>0</v>
      </c>
      <c r="AQ57" s="6">
        <f t="shared" si="3"/>
        <v>0</v>
      </c>
    </row>
    <row r="58" spans="1:43" x14ac:dyDescent="0.35">
      <c r="A58" s="66">
        <v>46235</v>
      </c>
      <c r="B58" s="25">
        <f>'Art. 9º-A - serv. div. comp'!J59</f>
        <v>0</v>
      </c>
      <c r="C58" s="25">
        <v>0</v>
      </c>
      <c r="D58" s="25">
        <v>0</v>
      </c>
      <c r="E58" s="26">
        <v>0</v>
      </c>
      <c r="F58" s="26">
        <v>0</v>
      </c>
      <c r="G58" s="26">
        <v>0</v>
      </c>
      <c r="H58" s="45"/>
      <c r="I58" s="45"/>
      <c r="J58" s="45"/>
      <c r="K58" s="27">
        <f>'Fluxo dív. garantidas - RRF'!C58</f>
        <v>11187907.18</v>
      </c>
      <c r="L58" s="27">
        <f>'Fluxo dív. garantidas - RRF'!B58</f>
        <v>64863136.300000004</v>
      </c>
      <c r="M58" s="27">
        <f>'Fluxo dív. garantidas - RRF'!D58</f>
        <v>76051043.480000004</v>
      </c>
      <c r="N58" s="67">
        <f>'Contratos fora RRF'!AS58</f>
        <v>3991232.0429849359</v>
      </c>
      <c r="O58" s="67">
        <f>'Contratos fora RRF'!AR58</f>
        <v>7951932.608671804</v>
      </c>
      <c r="P58" s="28">
        <f>'Contratos fora RRF'!AT58</f>
        <v>11943164.651656741</v>
      </c>
      <c r="Q58" s="30"/>
      <c r="R58" s="30"/>
      <c r="S58" s="30"/>
      <c r="T58" s="140">
        <f>'OC A CONTRATAR'!C58</f>
        <v>0</v>
      </c>
      <c r="U58" s="140">
        <f>'OC A CONTRATAR'!B58</f>
        <v>0</v>
      </c>
      <c r="V58" s="140">
        <f>'OC A CONTRATAR'!D58</f>
        <v>0</v>
      </c>
      <c r="W58" s="140">
        <f>'OC A CONTRATAR'!H58</f>
        <v>0</v>
      </c>
      <c r="X58" s="140">
        <f>'OC A CONTRATAR'!G58</f>
        <v>0</v>
      </c>
      <c r="Y58" s="140">
        <f>'OC A CONTRATAR'!I58</f>
        <v>0</v>
      </c>
      <c r="Z58" s="140">
        <f>'OC A CONTRATAR'!M58</f>
        <v>0</v>
      </c>
      <c r="AA58" s="140">
        <f>'OC A CONTRATAR'!L58</f>
        <v>0</v>
      </c>
      <c r="AB58" s="140">
        <f>'OC A CONTRATAR'!N58</f>
        <v>0</v>
      </c>
      <c r="AC58" s="140">
        <f>'OC A CONTRATAR'!X58</f>
        <v>0</v>
      </c>
      <c r="AD58" s="140">
        <f>'OC A CONTRATAR'!W58</f>
        <v>0</v>
      </c>
      <c r="AE58" s="140">
        <f>'OC A CONTRATAR'!Y58</f>
        <v>0</v>
      </c>
      <c r="AF58" s="140">
        <f>'OC A CONTRATAR'!R58</f>
        <v>0</v>
      </c>
      <c r="AG58" s="140">
        <f>'OC A CONTRATAR'!Q58</f>
        <v>0</v>
      </c>
      <c r="AH58" s="140">
        <f>'OC A CONTRATAR'!S58</f>
        <v>0</v>
      </c>
      <c r="AI58" s="68">
        <f t="shared" si="6"/>
        <v>15179139.222984936</v>
      </c>
      <c r="AJ58" s="68">
        <f t="shared" si="7"/>
        <v>72815068.908671811</v>
      </c>
      <c r="AK58" s="68">
        <f t="shared" si="8"/>
        <v>87994208.131656751</v>
      </c>
      <c r="AM58">
        <f t="shared" si="10"/>
        <v>2026</v>
      </c>
      <c r="AO58" s="6">
        <f t="shared" si="1"/>
        <v>0</v>
      </c>
      <c r="AP58" s="6">
        <f t="shared" si="2"/>
        <v>0</v>
      </c>
      <c r="AQ58" s="6">
        <f t="shared" si="3"/>
        <v>0</v>
      </c>
    </row>
    <row r="59" spans="1:43" x14ac:dyDescent="0.35">
      <c r="A59" s="66">
        <v>46266</v>
      </c>
      <c r="B59" s="25">
        <f>'Art. 9º-A - serv. div. comp'!J60</f>
        <v>0</v>
      </c>
      <c r="C59" s="25">
        <v>0</v>
      </c>
      <c r="D59" s="25">
        <v>0</v>
      </c>
      <c r="E59" s="26">
        <v>0</v>
      </c>
      <c r="F59" s="26">
        <v>0</v>
      </c>
      <c r="G59" s="26">
        <v>0</v>
      </c>
      <c r="H59" s="45"/>
      <c r="I59" s="45"/>
      <c r="J59" s="45"/>
      <c r="K59" s="27">
        <f>'Fluxo dív. garantidas - RRF'!C59</f>
        <v>53016477.590000004</v>
      </c>
      <c r="L59" s="27">
        <f>'Fluxo dív. garantidas - RRF'!B59</f>
        <v>179365168.68000001</v>
      </c>
      <c r="M59" s="27">
        <f>'Fluxo dív. garantidas - RRF'!D59</f>
        <v>232381646.26999998</v>
      </c>
      <c r="N59" s="67">
        <f>'Contratos fora RRF'!AS59</f>
        <v>464878.50369779312</v>
      </c>
      <c r="O59" s="67">
        <f>'Contratos fora RRF'!AR59</f>
        <v>1335304.815098949</v>
      </c>
      <c r="P59" s="28">
        <f>'Contratos fora RRF'!AT59</f>
        <v>1800183.3187967422</v>
      </c>
      <c r="Q59" s="30"/>
      <c r="R59" s="30"/>
      <c r="S59" s="30"/>
      <c r="T59" s="140">
        <f>'OC A CONTRATAR'!C59</f>
        <v>0</v>
      </c>
      <c r="U59" s="140">
        <f>'OC A CONTRATAR'!B59</f>
        <v>0</v>
      </c>
      <c r="V59" s="140">
        <f>'OC A CONTRATAR'!D59</f>
        <v>0</v>
      </c>
      <c r="W59" s="140">
        <f>'OC A CONTRATAR'!H59</f>
        <v>0</v>
      </c>
      <c r="X59" s="140">
        <f>'OC A CONTRATAR'!G59</f>
        <v>0</v>
      </c>
      <c r="Y59" s="140">
        <f>'OC A CONTRATAR'!I59</f>
        <v>0</v>
      </c>
      <c r="Z59" s="140">
        <f>'OC A CONTRATAR'!M59</f>
        <v>0</v>
      </c>
      <c r="AA59" s="140">
        <f>'OC A CONTRATAR'!L59</f>
        <v>0</v>
      </c>
      <c r="AB59" s="140">
        <f>'OC A CONTRATAR'!N59</f>
        <v>0</v>
      </c>
      <c r="AC59" s="140">
        <f>'OC A CONTRATAR'!X59</f>
        <v>0</v>
      </c>
      <c r="AD59" s="140">
        <f>'OC A CONTRATAR'!W59</f>
        <v>0</v>
      </c>
      <c r="AE59" s="140">
        <f>'OC A CONTRATAR'!Y59</f>
        <v>0</v>
      </c>
      <c r="AF59" s="140">
        <f>'OC A CONTRATAR'!R59</f>
        <v>0</v>
      </c>
      <c r="AG59" s="140">
        <f>'OC A CONTRATAR'!Q59</f>
        <v>0</v>
      </c>
      <c r="AH59" s="140">
        <f>'OC A CONTRATAR'!S59</f>
        <v>0</v>
      </c>
      <c r="AI59" s="68">
        <f t="shared" si="6"/>
        <v>53481356.093697794</v>
      </c>
      <c r="AJ59" s="68">
        <f t="shared" si="7"/>
        <v>180700473.49509895</v>
      </c>
      <c r="AK59" s="68">
        <f t="shared" si="8"/>
        <v>234181829.58879673</v>
      </c>
      <c r="AM59">
        <f t="shared" si="10"/>
        <v>2026</v>
      </c>
      <c r="AO59" s="6">
        <f t="shared" si="1"/>
        <v>0</v>
      </c>
      <c r="AP59" s="6">
        <f t="shared" si="2"/>
        <v>0</v>
      </c>
      <c r="AQ59" s="6">
        <f t="shared" si="3"/>
        <v>0</v>
      </c>
    </row>
    <row r="60" spans="1:43" x14ac:dyDescent="0.35">
      <c r="A60" s="66">
        <v>46296</v>
      </c>
      <c r="B60" s="25">
        <f>'Art. 9º-A - serv. div. comp'!J61</f>
        <v>0</v>
      </c>
      <c r="C60" s="25">
        <v>0</v>
      </c>
      <c r="D60" s="25">
        <v>0</v>
      </c>
      <c r="E60" s="26">
        <v>0</v>
      </c>
      <c r="F60" s="26">
        <v>0</v>
      </c>
      <c r="G60" s="26">
        <v>0</v>
      </c>
      <c r="H60" s="45"/>
      <c r="I60" s="45"/>
      <c r="J60" s="45"/>
      <c r="K60" s="27">
        <f>'Fluxo dív. garantidas - RRF'!C60</f>
        <v>10083464.489999998</v>
      </c>
      <c r="L60" s="27">
        <f>'Fluxo dív. garantidas - RRF'!B60</f>
        <v>64907353.220000006</v>
      </c>
      <c r="M60" s="27">
        <f>'Fluxo dív. garantidas - RRF'!D60</f>
        <v>74990817.710000008</v>
      </c>
      <c r="N60" s="67">
        <f>'Contratos fora RRF'!AS60</f>
        <v>6464021.0667013032</v>
      </c>
      <c r="O60" s="67">
        <f>'Contratos fora RRF'!AR60</f>
        <v>9293720.5291605685</v>
      </c>
      <c r="P60" s="28">
        <f>'Contratos fora RRF'!AT60</f>
        <v>15757741.595861873</v>
      </c>
      <c r="Q60" s="30"/>
      <c r="R60" s="30"/>
      <c r="S60" s="30"/>
      <c r="T60" s="140">
        <f>'OC A CONTRATAR'!C60</f>
        <v>0</v>
      </c>
      <c r="U60" s="140">
        <f>'OC A CONTRATAR'!B60</f>
        <v>0</v>
      </c>
      <c r="V60" s="140">
        <f>'OC A CONTRATAR'!D60</f>
        <v>0</v>
      </c>
      <c r="W60" s="140">
        <f>'OC A CONTRATAR'!H60</f>
        <v>0</v>
      </c>
      <c r="X60" s="140">
        <f>'OC A CONTRATAR'!G60</f>
        <v>0</v>
      </c>
      <c r="Y60" s="140">
        <f>'OC A CONTRATAR'!I60</f>
        <v>0</v>
      </c>
      <c r="Z60" s="140">
        <f>'OC A CONTRATAR'!M60</f>
        <v>0</v>
      </c>
      <c r="AA60" s="140">
        <f>'OC A CONTRATAR'!L60</f>
        <v>0</v>
      </c>
      <c r="AB60" s="140">
        <f>'OC A CONTRATAR'!N60</f>
        <v>0</v>
      </c>
      <c r="AC60" s="140">
        <f>'OC A CONTRATAR'!X60</f>
        <v>0</v>
      </c>
      <c r="AD60" s="140">
        <f>'OC A CONTRATAR'!W60</f>
        <v>0</v>
      </c>
      <c r="AE60" s="140">
        <f>'OC A CONTRATAR'!Y60</f>
        <v>0</v>
      </c>
      <c r="AF60" s="140">
        <f>'OC A CONTRATAR'!R60</f>
        <v>0</v>
      </c>
      <c r="AG60" s="140">
        <f>'OC A CONTRATAR'!Q60</f>
        <v>0</v>
      </c>
      <c r="AH60" s="140">
        <f>'OC A CONTRATAR'!S60</f>
        <v>0</v>
      </c>
      <c r="AI60" s="68">
        <f t="shared" si="6"/>
        <v>16547485.556701303</v>
      </c>
      <c r="AJ60" s="68">
        <f t="shared" si="7"/>
        <v>74201073.749160573</v>
      </c>
      <c r="AK60" s="68">
        <f t="shared" si="8"/>
        <v>90748559.305861875</v>
      </c>
      <c r="AM60">
        <f t="shared" si="10"/>
        <v>2026</v>
      </c>
      <c r="AO60" s="6">
        <f t="shared" si="1"/>
        <v>0</v>
      </c>
      <c r="AP60" s="6">
        <f t="shared" si="2"/>
        <v>0</v>
      </c>
      <c r="AQ60" s="6">
        <f t="shared" si="3"/>
        <v>0</v>
      </c>
    </row>
    <row r="61" spans="1:43" x14ac:dyDescent="0.35">
      <c r="A61" s="66">
        <v>46327</v>
      </c>
      <c r="B61" s="25">
        <f>'Art. 9º-A - serv. div. comp'!J62</f>
        <v>0</v>
      </c>
      <c r="C61" s="25">
        <v>0</v>
      </c>
      <c r="D61" s="25">
        <v>0</v>
      </c>
      <c r="E61" s="26">
        <v>0</v>
      </c>
      <c r="F61" s="26">
        <v>0</v>
      </c>
      <c r="G61" s="26">
        <v>0</v>
      </c>
      <c r="H61" s="45"/>
      <c r="I61" s="45"/>
      <c r="J61" s="45"/>
      <c r="K61" s="27">
        <f>'Fluxo dív. garantidas - RRF'!C61</f>
        <v>44522442.390000001</v>
      </c>
      <c r="L61" s="27">
        <f>'Fluxo dív. garantidas - RRF'!B61</f>
        <v>165613236.15000001</v>
      </c>
      <c r="M61" s="27">
        <f>'Fluxo dív. garantidas - RRF'!D61</f>
        <v>210135678.54000002</v>
      </c>
      <c r="N61" s="67">
        <f>'Contratos fora RRF'!AS61</f>
        <v>2584051.7951915017</v>
      </c>
      <c r="O61" s="67">
        <f>'Contratos fora RRF'!AR61</f>
        <v>12124538.125274735</v>
      </c>
      <c r="P61" s="28">
        <f>'Contratos fora RRF'!AT61</f>
        <v>14708589.920466237</v>
      </c>
      <c r="Q61" s="30"/>
      <c r="R61" s="30"/>
      <c r="S61" s="30"/>
      <c r="T61" s="140">
        <f>'OC A CONTRATAR'!C61</f>
        <v>0</v>
      </c>
      <c r="U61" s="140">
        <f>'OC A CONTRATAR'!B61</f>
        <v>0</v>
      </c>
      <c r="V61" s="140">
        <f>'OC A CONTRATAR'!D61</f>
        <v>0</v>
      </c>
      <c r="W61" s="140">
        <f>'OC A CONTRATAR'!H61</f>
        <v>0</v>
      </c>
      <c r="X61" s="140">
        <f>'OC A CONTRATAR'!G61</f>
        <v>0</v>
      </c>
      <c r="Y61" s="140">
        <f>'OC A CONTRATAR'!I61</f>
        <v>0</v>
      </c>
      <c r="Z61" s="140">
        <f>'OC A CONTRATAR'!M61</f>
        <v>0</v>
      </c>
      <c r="AA61" s="140">
        <f>'OC A CONTRATAR'!L61</f>
        <v>0</v>
      </c>
      <c r="AB61" s="140">
        <f>'OC A CONTRATAR'!N61</f>
        <v>0</v>
      </c>
      <c r="AC61" s="140">
        <f>'OC A CONTRATAR'!X61</f>
        <v>0</v>
      </c>
      <c r="AD61" s="140">
        <f>'OC A CONTRATAR'!W61</f>
        <v>0</v>
      </c>
      <c r="AE61" s="140">
        <f>'OC A CONTRATAR'!Y61</f>
        <v>0</v>
      </c>
      <c r="AF61" s="140">
        <f>'OC A CONTRATAR'!R61</f>
        <v>0</v>
      </c>
      <c r="AG61" s="140">
        <f>'OC A CONTRATAR'!Q61</f>
        <v>0</v>
      </c>
      <c r="AH61" s="140">
        <f>'OC A CONTRATAR'!S61</f>
        <v>0</v>
      </c>
      <c r="AI61" s="68">
        <f t="shared" si="6"/>
        <v>47106494.185191505</v>
      </c>
      <c r="AJ61" s="68">
        <f t="shared" si="7"/>
        <v>177737774.27527475</v>
      </c>
      <c r="AK61" s="68">
        <f t="shared" si="8"/>
        <v>224844268.46046627</v>
      </c>
      <c r="AM61">
        <f t="shared" si="10"/>
        <v>2026</v>
      </c>
      <c r="AO61" s="6">
        <f t="shared" si="1"/>
        <v>0</v>
      </c>
      <c r="AP61" s="6">
        <f t="shared" si="2"/>
        <v>0</v>
      </c>
      <c r="AQ61" s="6">
        <f t="shared" si="3"/>
        <v>0</v>
      </c>
    </row>
    <row r="62" spans="1:43" x14ac:dyDescent="0.35">
      <c r="A62" s="66">
        <v>46357</v>
      </c>
      <c r="B62" s="25">
        <f>'Art. 9º-A - serv. div. comp'!J63</f>
        <v>0</v>
      </c>
      <c r="C62" s="25">
        <v>0</v>
      </c>
      <c r="D62" s="25">
        <v>0</v>
      </c>
      <c r="E62" s="26">
        <v>0</v>
      </c>
      <c r="F62" s="26">
        <v>0</v>
      </c>
      <c r="G62" s="26">
        <v>0</v>
      </c>
      <c r="H62" s="45"/>
      <c r="I62" s="45"/>
      <c r="J62" s="45"/>
      <c r="K62" s="27">
        <f>'Fluxo dív. garantidas - RRF'!C62</f>
        <v>9468843.8299999982</v>
      </c>
      <c r="L62" s="27">
        <f>'Fluxo dív. garantidas - RRF'!B62</f>
        <v>64952117.300000004</v>
      </c>
      <c r="M62" s="27">
        <f>'Fluxo dív. garantidas - RRF'!D62</f>
        <v>74420961.129999995</v>
      </c>
      <c r="N62" s="67">
        <f>'Contratos fora RRF'!AS62</f>
        <v>452113.21162319131</v>
      </c>
      <c r="O62" s="67">
        <f>'Contratos fora RRF'!AR62</f>
        <v>1360712.2885609982</v>
      </c>
      <c r="P62" s="28">
        <f>'Contratos fora RRF'!AT62</f>
        <v>1812825.5001841895</v>
      </c>
      <c r="Q62" s="30"/>
      <c r="R62" s="30"/>
      <c r="S62" s="30"/>
      <c r="T62" s="140">
        <f>'OC A CONTRATAR'!C62</f>
        <v>5701472.9312663171</v>
      </c>
      <c r="U62" s="140">
        <f>'OC A CONTRATAR'!B62</f>
        <v>0</v>
      </c>
      <c r="V62" s="140">
        <f>'OC A CONTRATAR'!D62</f>
        <v>5701472.9312663171</v>
      </c>
      <c r="W62" s="140">
        <f>'OC A CONTRATAR'!H62</f>
        <v>735772.26342161722</v>
      </c>
      <c r="X62" s="140">
        <f>'OC A CONTRATAR'!G62</f>
        <v>0</v>
      </c>
      <c r="Y62" s="140">
        <f>'OC A CONTRATAR'!I62</f>
        <v>735772.26342161722</v>
      </c>
      <c r="Z62" s="140">
        <f>'OC A CONTRATAR'!M62</f>
        <v>38603292.086766489</v>
      </c>
      <c r="AA62" s="140">
        <f>'OC A CONTRATAR'!L62</f>
        <v>0</v>
      </c>
      <c r="AB62" s="140">
        <f>'OC A CONTRATAR'!N62</f>
        <v>38603292.086766489</v>
      </c>
      <c r="AC62" s="140">
        <f>'OC A CONTRATAR'!X62</f>
        <v>124027370.286119</v>
      </c>
      <c r="AD62" s="140">
        <f>'OC A CONTRATAR'!W62</f>
        <v>0</v>
      </c>
      <c r="AE62" s="140">
        <f>'OC A CONTRATAR'!Y62</f>
        <v>124027370.286119</v>
      </c>
      <c r="AF62" s="140">
        <f>'OC A CONTRATAR'!R62</f>
        <v>2850736.465633153</v>
      </c>
      <c r="AG62" s="140">
        <f>'OC A CONTRATAR'!Q62</f>
        <v>0</v>
      </c>
      <c r="AH62" s="140">
        <f>'OC A CONTRATAR'!S62</f>
        <v>2850736.4656331474</v>
      </c>
      <c r="AI62" s="68">
        <f t="shared" si="6"/>
        <v>181839601.07482976</v>
      </c>
      <c r="AJ62" s="68">
        <f t="shared" si="7"/>
        <v>66312829.588561006</v>
      </c>
      <c r="AK62" s="68">
        <f t="shared" si="8"/>
        <v>248152430.66339076</v>
      </c>
      <c r="AM62">
        <f t="shared" si="10"/>
        <v>2026</v>
      </c>
      <c r="AO62" s="6">
        <f t="shared" si="1"/>
        <v>0</v>
      </c>
      <c r="AP62" s="6">
        <f t="shared" si="2"/>
        <v>0</v>
      </c>
      <c r="AQ62" s="6">
        <f t="shared" si="3"/>
        <v>0</v>
      </c>
    </row>
    <row r="63" spans="1:43" x14ac:dyDescent="0.35">
      <c r="A63" s="66">
        <v>46388</v>
      </c>
      <c r="B63" s="25">
        <f>'Art. 9º-A - serv. div. comp'!J64</f>
        <v>0</v>
      </c>
      <c r="C63" s="25">
        <v>0</v>
      </c>
      <c r="D63" s="25">
        <v>0</v>
      </c>
      <c r="E63" s="26">
        <v>0</v>
      </c>
      <c r="F63" s="26">
        <v>0</v>
      </c>
      <c r="G63" s="26">
        <v>0</v>
      </c>
      <c r="H63" s="45"/>
      <c r="I63" s="45"/>
      <c r="J63" s="45"/>
      <c r="K63" s="27">
        <f>'Fluxo dív. garantidas - RRF'!C63</f>
        <v>9637905.9100000001</v>
      </c>
      <c r="L63" s="27">
        <f>'Fluxo dív. garantidas - RRF'!B63</f>
        <v>64974722.780000001</v>
      </c>
      <c r="M63" s="27">
        <f>'Fluxo dív. garantidas - RRF'!D63</f>
        <v>74612628.689999998</v>
      </c>
      <c r="N63" s="67">
        <f>'Contratos fora RRF'!AS63</f>
        <v>50085476.487298451</v>
      </c>
      <c r="O63" s="67">
        <f>'Contratos fora RRF'!AR63</f>
        <v>60258100.753747694</v>
      </c>
      <c r="P63" s="28">
        <f>'Contratos fora RRF'!AT63</f>
        <v>110343577.24104616</v>
      </c>
      <c r="Q63" s="30"/>
      <c r="R63" s="30"/>
      <c r="S63" s="30"/>
      <c r="T63" s="140">
        <f>'OC A CONTRATAR'!C63</f>
        <v>0</v>
      </c>
      <c r="U63" s="140">
        <f>'OC A CONTRATAR'!B63</f>
        <v>0</v>
      </c>
      <c r="V63" s="140">
        <f>'OC A CONTRATAR'!D63</f>
        <v>0</v>
      </c>
      <c r="W63" s="140">
        <f>'OC A CONTRATAR'!H63</f>
        <v>0</v>
      </c>
      <c r="X63" s="140">
        <f>'OC A CONTRATAR'!G63</f>
        <v>0</v>
      </c>
      <c r="Y63" s="140">
        <f>'OC A CONTRATAR'!I63</f>
        <v>0</v>
      </c>
      <c r="Z63" s="140">
        <f>'OC A CONTRATAR'!M63</f>
        <v>0</v>
      </c>
      <c r="AA63" s="140">
        <f>'OC A CONTRATAR'!L63</f>
        <v>0</v>
      </c>
      <c r="AB63" s="140">
        <f>'OC A CONTRATAR'!N63</f>
        <v>0</v>
      </c>
      <c r="AC63" s="140">
        <f>'OC A CONTRATAR'!X63</f>
        <v>0</v>
      </c>
      <c r="AD63" s="140">
        <f>'OC A CONTRATAR'!W63</f>
        <v>0</v>
      </c>
      <c r="AE63" s="140">
        <f>'OC A CONTRATAR'!Y63</f>
        <v>0</v>
      </c>
      <c r="AF63" s="140">
        <f>'OC A CONTRATAR'!R63</f>
        <v>0</v>
      </c>
      <c r="AG63" s="140">
        <f>'OC A CONTRATAR'!Q63</f>
        <v>0</v>
      </c>
      <c r="AH63" s="140">
        <f>'OC A CONTRATAR'!S63</f>
        <v>0</v>
      </c>
      <c r="AI63" s="68">
        <f t="shared" si="6"/>
        <v>59723382.397298455</v>
      </c>
      <c r="AJ63" s="68">
        <f t="shared" si="7"/>
        <v>125232823.5337477</v>
      </c>
      <c r="AK63" s="68">
        <f t="shared" si="8"/>
        <v>184956205.93104616</v>
      </c>
      <c r="AM63">
        <f t="shared" si="10"/>
        <v>2027</v>
      </c>
      <c r="AO63" s="6">
        <f t="shared" si="1"/>
        <v>0</v>
      </c>
      <c r="AP63" s="6">
        <f t="shared" si="2"/>
        <v>0</v>
      </c>
      <c r="AQ63" s="6">
        <f t="shared" si="3"/>
        <v>0</v>
      </c>
    </row>
    <row r="64" spans="1:43" x14ac:dyDescent="0.35">
      <c r="A64" s="66">
        <v>46419</v>
      </c>
      <c r="B64" s="25">
        <f>'Art. 9º-A - serv. div. comp'!J65</f>
        <v>0</v>
      </c>
      <c r="C64" s="25">
        <v>0</v>
      </c>
      <c r="D64" s="25">
        <v>0</v>
      </c>
      <c r="E64" s="26">
        <v>0</v>
      </c>
      <c r="F64" s="26">
        <v>0</v>
      </c>
      <c r="G64" s="26">
        <v>0</v>
      </c>
      <c r="H64" s="45"/>
      <c r="I64" s="45"/>
      <c r="J64" s="45"/>
      <c r="K64" s="27">
        <f>'Fluxo dív. garantidas - RRF'!C64</f>
        <v>9382562.3300000001</v>
      </c>
      <c r="L64" s="27">
        <f>'Fluxo dív. garantidas - RRF'!B64</f>
        <v>64997462.329999998</v>
      </c>
      <c r="M64" s="27">
        <f>'Fluxo dív. garantidas - RRF'!D64</f>
        <v>74380024.659999996</v>
      </c>
      <c r="N64" s="67">
        <f>'Contratos fora RRF'!AS64</f>
        <v>3757447.0743222749</v>
      </c>
      <c r="O64" s="67">
        <f>'Contratos fora RRF'!AR64</f>
        <v>8002642.8433073591</v>
      </c>
      <c r="P64" s="28">
        <f>'Contratos fora RRF'!AT64</f>
        <v>11760089.917629633</v>
      </c>
      <c r="Q64" s="30"/>
      <c r="R64" s="30"/>
      <c r="S64" s="30"/>
      <c r="T64" s="140">
        <f>'OC A CONTRATAR'!C64</f>
        <v>0</v>
      </c>
      <c r="U64" s="140">
        <f>'OC A CONTRATAR'!B64</f>
        <v>0</v>
      </c>
      <c r="V64" s="140">
        <f>'OC A CONTRATAR'!D64</f>
        <v>0</v>
      </c>
      <c r="W64" s="140">
        <f>'OC A CONTRATAR'!H64</f>
        <v>0</v>
      </c>
      <c r="X64" s="140">
        <f>'OC A CONTRATAR'!G64</f>
        <v>0</v>
      </c>
      <c r="Y64" s="140">
        <f>'OC A CONTRATAR'!I64</f>
        <v>0</v>
      </c>
      <c r="Z64" s="140">
        <f>'OC A CONTRATAR'!M64</f>
        <v>0</v>
      </c>
      <c r="AA64" s="140">
        <f>'OC A CONTRATAR'!L64</f>
        <v>0</v>
      </c>
      <c r="AB64" s="140">
        <f>'OC A CONTRATAR'!N64</f>
        <v>0</v>
      </c>
      <c r="AC64" s="140">
        <f>'OC A CONTRATAR'!X64</f>
        <v>0</v>
      </c>
      <c r="AD64" s="140">
        <f>'OC A CONTRATAR'!W64</f>
        <v>0</v>
      </c>
      <c r="AE64" s="140">
        <f>'OC A CONTRATAR'!Y64</f>
        <v>0</v>
      </c>
      <c r="AF64" s="140">
        <f>'OC A CONTRATAR'!R64</f>
        <v>0</v>
      </c>
      <c r="AG64" s="140">
        <f>'OC A CONTRATAR'!Q64</f>
        <v>0</v>
      </c>
      <c r="AH64" s="140">
        <f>'OC A CONTRATAR'!S64</f>
        <v>0</v>
      </c>
      <c r="AI64" s="68">
        <f t="shared" si="6"/>
        <v>13140009.404322274</v>
      </c>
      <c r="AJ64" s="68">
        <f t="shared" si="7"/>
        <v>73000105.173307359</v>
      </c>
      <c r="AK64" s="68">
        <f t="shared" si="8"/>
        <v>86140114.577629626</v>
      </c>
      <c r="AM64">
        <f t="shared" si="10"/>
        <v>2027</v>
      </c>
      <c r="AO64" s="6">
        <f t="shared" si="1"/>
        <v>0</v>
      </c>
      <c r="AP64" s="6">
        <f t="shared" si="2"/>
        <v>0</v>
      </c>
      <c r="AQ64" s="6">
        <f t="shared" si="3"/>
        <v>0</v>
      </c>
    </row>
    <row r="65" spans="1:43" x14ac:dyDescent="0.35">
      <c r="A65" s="66">
        <v>46447</v>
      </c>
      <c r="B65" s="25">
        <f>'Art. 9º-A - serv. div. comp'!J66</f>
        <v>0</v>
      </c>
      <c r="C65" s="25">
        <v>0</v>
      </c>
      <c r="D65" s="25">
        <v>0</v>
      </c>
      <c r="E65" s="26">
        <v>0</v>
      </c>
      <c r="F65" s="26">
        <v>0</v>
      </c>
      <c r="G65" s="26">
        <v>0</v>
      </c>
      <c r="H65" s="45"/>
      <c r="I65" s="45"/>
      <c r="J65" s="45"/>
      <c r="K65" s="27">
        <f>'Fluxo dív. garantidas - RRF'!C65</f>
        <v>46849240.359999999</v>
      </c>
      <c r="L65" s="27">
        <f>'Fluxo dív. garantidas - RRF'!B65</f>
        <v>180015655.77000001</v>
      </c>
      <c r="M65" s="27">
        <f>'Fluxo dív. garantidas - RRF'!D65</f>
        <v>226864896.13</v>
      </c>
      <c r="N65" s="67">
        <f>'Contratos fora RRF'!AS65</f>
        <v>423087.02270686527</v>
      </c>
      <c r="O65" s="67">
        <f>'Contratos fora RRF'!AR65</f>
        <v>1386374.7885737261</v>
      </c>
      <c r="P65" s="28">
        <f>'Contratos fora RRF'!AT65</f>
        <v>1809461.8112805912</v>
      </c>
      <c r="Q65" s="30"/>
      <c r="R65" s="30"/>
      <c r="S65" s="30"/>
      <c r="T65" s="140">
        <f>'OC A CONTRATAR'!C65</f>
        <v>0</v>
      </c>
      <c r="U65" s="140">
        <f>'OC A CONTRATAR'!B65</f>
        <v>0</v>
      </c>
      <c r="V65" s="140">
        <f>'OC A CONTRATAR'!D65</f>
        <v>0</v>
      </c>
      <c r="W65" s="140">
        <f>'OC A CONTRATAR'!H65</f>
        <v>0</v>
      </c>
      <c r="X65" s="140">
        <f>'OC A CONTRATAR'!G65</f>
        <v>0</v>
      </c>
      <c r="Y65" s="140">
        <f>'OC A CONTRATAR'!I65</f>
        <v>0</v>
      </c>
      <c r="Z65" s="140">
        <f>'OC A CONTRATAR'!M65</f>
        <v>0</v>
      </c>
      <c r="AA65" s="140">
        <f>'OC A CONTRATAR'!L65</f>
        <v>0</v>
      </c>
      <c r="AB65" s="140">
        <f>'OC A CONTRATAR'!N65</f>
        <v>0</v>
      </c>
      <c r="AC65" s="140">
        <f>'OC A CONTRATAR'!X65</f>
        <v>0</v>
      </c>
      <c r="AD65" s="140">
        <f>'OC A CONTRATAR'!W65</f>
        <v>0</v>
      </c>
      <c r="AE65" s="140">
        <f>'OC A CONTRATAR'!Y65</f>
        <v>0</v>
      </c>
      <c r="AF65" s="140">
        <f>'OC A CONTRATAR'!R65</f>
        <v>0</v>
      </c>
      <c r="AG65" s="140">
        <f>'OC A CONTRATAR'!Q65</f>
        <v>0</v>
      </c>
      <c r="AH65" s="140">
        <f>'OC A CONTRATAR'!S65</f>
        <v>0</v>
      </c>
      <c r="AI65" s="68">
        <f t="shared" si="6"/>
        <v>47272327.382706866</v>
      </c>
      <c r="AJ65" s="68">
        <f t="shared" si="7"/>
        <v>181402030.55857372</v>
      </c>
      <c r="AK65" s="68">
        <f t="shared" si="8"/>
        <v>228674357.94128057</v>
      </c>
      <c r="AM65">
        <f t="shared" si="10"/>
        <v>2027</v>
      </c>
      <c r="AO65" s="6">
        <f t="shared" si="1"/>
        <v>0</v>
      </c>
      <c r="AP65" s="6">
        <f t="shared" si="2"/>
        <v>0</v>
      </c>
      <c r="AQ65" s="6">
        <f t="shared" si="3"/>
        <v>0</v>
      </c>
    </row>
    <row r="66" spans="1:43" x14ac:dyDescent="0.35">
      <c r="A66" s="66">
        <v>46478</v>
      </c>
      <c r="B66" s="25">
        <f>'Art. 9º-A - serv. div. comp'!J67</f>
        <v>0</v>
      </c>
      <c r="C66" s="25">
        <v>0</v>
      </c>
      <c r="D66" s="25">
        <v>0</v>
      </c>
      <c r="E66" s="26">
        <v>0</v>
      </c>
      <c r="F66" s="26">
        <v>0</v>
      </c>
      <c r="G66" s="26">
        <v>0</v>
      </c>
      <c r="H66" s="45"/>
      <c r="I66" s="45"/>
      <c r="J66" s="45"/>
      <c r="K66" s="27">
        <f>'Fluxo dív. garantidas - RRF'!C66</f>
        <v>8913800.629999999</v>
      </c>
      <c r="L66" s="27">
        <f>'Fluxo dív. garantidas - RRF'!B66</f>
        <v>54428674.409999996</v>
      </c>
      <c r="M66" s="27">
        <f>'Fluxo dív. garantidas - RRF'!D66</f>
        <v>63342475.039999999</v>
      </c>
      <c r="N66" s="67">
        <f>'Contratos fora RRF'!AS66</f>
        <v>6124811.7713409364</v>
      </c>
      <c r="O66" s="67">
        <f>'Contratos fora RRF'!AR66</f>
        <v>9345101.5939294919</v>
      </c>
      <c r="P66" s="28">
        <f>'Contratos fora RRF'!AT66</f>
        <v>15469913.365270428</v>
      </c>
      <c r="Q66" s="30"/>
      <c r="R66" s="30"/>
      <c r="S66" s="30"/>
      <c r="T66" s="140">
        <f>'OC A CONTRATAR'!C66</f>
        <v>0</v>
      </c>
      <c r="U66" s="140">
        <f>'OC A CONTRATAR'!B66</f>
        <v>0</v>
      </c>
      <c r="V66" s="140">
        <f>'OC A CONTRATAR'!D66</f>
        <v>0</v>
      </c>
      <c r="W66" s="140">
        <f>'OC A CONTRATAR'!H66</f>
        <v>0</v>
      </c>
      <c r="X66" s="140">
        <f>'OC A CONTRATAR'!G66</f>
        <v>0</v>
      </c>
      <c r="Y66" s="140">
        <f>'OC A CONTRATAR'!I66</f>
        <v>0</v>
      </c>
      <c r="Z66" s="140">
        <f>'OC A CONTRATAR'!M66</f>
        <v>0</v>
      </c>
      <c r="AA66" s="140">
        <f>'OC A CONTRATAR'!L66</f>
        <v>0</v>
      </c>
      <c r="AB66" s="140">
        <f>'OC A CONTRATAR'!N66</f>
        <v>0</v>
      </c>
      <c r="AC66" s="140">
        <f>'OC A CONTRATAR'!X66</f>
        <v>0</v>
      </c>
      <c r="AD66" s="140">
        <f>'OC A CONTRATAR'!W66</f>
        <v>0</v>
      </c>
      <c r="AE66" s="140">
        <f>'OC A CONTRATAR'!Y66</f>
        <v>0</v>
      </c>
      <c r="AF66" s="140">
        <f>'OC A CONTRATAR'!R66</f>
        <v>0</v>
      </c>
      <c r="AG66" s="140">
        <f>'OC A CONTRATAR'!Q66</f>
        <v>0</v>
      </c>
      <c r="AH66" s="140">
        <f>'OC A CONTRATAR'!S66</f>
        <v>0</v>
      </c>
      <c r="AI66" s="68">
        <f t="shared" si="6"/>
        <v>15038612.401340935</v>
      </c>
      <c r="AJ66" s="68">
        <f t="shared" si="7"/>
        <v>63773776.003929488</v>
      </c>
      <c r="AK66" s="68">
        <f t="shared" si="8"/>
        <v>78812388.405270427</v>
      </c>
      <c r="AM66">
        <f t="shared" si="10"/>
        <v>2027</v>
      </c>
      <c r="AO66" s="6">
        <f t="shared" si="1"/>
        <v>0</v>
      </c>
      <c r="AP66" s="6">
        <f t="shared" si="2"/>
        <v>0</v>
      </c>
      <c r="AQ66" s="6">
        <f t="shared" si="3"/>
        <v>0</v>
      </c>
    </row>
    <row r="67" spans="1:43" x14ac:dyDescent="0.35">
      <c r="A67" s="66">
        <v>46508</v>
      </c>
      <c r="B67" s="25">
        <f>'Art. 9º-A - serv. div. comp'!J68</f>
        <v>0</v>
      </c>
      <c r="C67" s="25">
        <v>0</v>
      </c>
      <c r="D67" s="25">
        <v>0</v>
      </c>
      <c r="E67" s="26">
        <f>'9496'!P67</f>
        <v>0</v>
      </c>
      <c r="F67" s="26">
        <f>'9496'!Q67</f>
        <v>252888408.83315268</v>
      </c>
      <c r="G67" s="26">
        <f>'9496'!R67</f>
        <v>252888408.83315268</v>
      </c>
      <c r="H67" s="45"/>
      <c r="I67" s="45"/>
      <c r="J67" s="45"/>
      <c r="K67" s="27">
        <f>'Fluxo dív. garantidas - RRF'!C67</f>
        <v>39701691.980000004</v>
      </c>
      <c r="L67" s="27">
        <f>'Fluxo dív. garantidas - RRF'!B67</f>
        <v>155135396.59</v>
      </c>
      <c r="M67" s="27">
        <f>'Fluxo dív. garantidas - RRF'!D67</f>
        <v>194837088.56999999</v>
      </c>
      <c r="N67" s="67">
        <f>'Contratos fora RRF'!AS67</f>
        <v>2274028.8940294967</v>
      </c>
      <c r="O67" s="67">
        <f>'Contratos fora RRF'!AR67</f>
        <v>12176231.3135579</v>
      </c>
      <c r="P67" s="28">
        <f>'Contratos fora RRF'!AT67</f>
        <v>14450260.207587395</v>
      </c>
      <c r="Q67" s="30"/>
      <c r="R67" s="30"/>
      <c r="S67" s="30"/>
      <c r="T67" s="140">
        <f>'OC A CONTRATAR'!C67</f>
        <v>0</v>
      </c>
      <c r="U67" s="140">
        <f>'OC A CONTRATAR'!B67</f>
        <v>0</v>
      </c>
      <c r="V67" s="140">
        <f>'OC A CONTRATAR'!D67</f>
        <v>0</v>
      </c>
      <c r="W67" s="140">
        <f>'OC A CONTRATAR'!H67</f>
        <v>0</v>
      </c>
      <c r="X67" s="140">
        <f>'OC A CONTRATAR'!G67</f>
        <v>0</v>
      </c>
      <c r="Y67" s="140">
        <f>'OC A CONTRATAR'!I67</f>
        <v>0</v>
      </c>
      <c r="Z67" s="140">
        <f>'OC A CONTRATAR'!M67</f>
        <v>0</v>
      </c>
      <c r="AA67" s="140">
        <f>'OC A CONTRATAR'!L67</f>
        <v>0</v>
      </c>
      <c r="AB67" s="140">
        <f>'OC A CONTRATAR'!N67</f>
        <v>0</v>
      </c>
      <c r="AC67" s="140">
        <f>'OC A CONTRATAR'!X67</f>
        <v>0</v>
      </c>
      <c r="AD67" s="140">
        <f>'OC A CONTRATAR'!W67</f>
        <v>0</v>
      </c>
      <c r="AE67" s="140">
        <f>'OC A CONTRATAR'!Y67</f>
        <v>0</v>
      </c>
      <c r="AF67" s="140">
        <f>'OC A CONTRATAR'!R67</f>
        <v>0</v>
      </c>
      <c r="AG67" s="140">
        <f>'OC A CONTRATAR'!Q67</f>
        <v>0</v>
      </c>
      <c r="AH67" s="140">
        <f>'OC A CONTRATAR'!S67</f>
        <v>0</v>
      </c>
      <c r="AI67" s="68">
        <f t="shared" si="6"/>
        <v>41975720.874029502</v>
      </c>
      <c r="AJ67" s="68">
        <f t="shared" si="7"/>
        <v>420200036.73671061</v>
      </c>
      <c r="AK67" s="68">
        <f t="shared" si="8"/>
        <v>462175757.61074013</v>
      </c>
      <c r="AM67">
        <f t="shared" ref="AM67:AM98" si="11">YEAR(A67)</f>
        <v>2027</v>
      </c>
      <c r="AO67" s="6">
        <f t="shared" ref="AO67:AO130" si="12">SUMIF(AM:AM,AN67,AJ:AJ)</f>
        <v>0</v>
      </c>
      <c r="AP67" s="6">
        <f t="shared" ref="AP67:AP130" si="13">SUMIF(AM:AM,AN67,AI:AI)</f>
        <v>0</v>
      </c>
      <c r="AQ67" s="6">
        <f t="shared" ref="AQ67:AQ130" si="14">SUMIF(AM:AM,AN67,AK:AK)</f>
        <v>0</v>
      </c>
    </row>
    <row r="68" spans="1:43" x14ac:dyDescent="0.35">
      <c r="A68" s="66">
        <v>46539</v>
      </c>
      <c r="B68" s="25">
        <f>'Art. 9º-A - serv. div. comp'!J69</f>
        <v>124218738.46390933</v>
      </c>
      <c r="C68" s="25">
        <f>'Art. 9º-A - serv. div. comp'!K69</f>
        <v>72102357.977658778</v>
      </c>
      <c r="D68" s="25">
        <f>'Art. 9º-A - serv. div. comp'!I69</f>
        <v>196321096.44156811</v>
      </c>
      <c r="E68" s="26">
        <f>'9496'!P68</f>
        <v>213924268.59951392</v>
      </c>
      <c r="F68" s="26">
        <f>'9496'!Q68</f>
        <v>162943123.24960762</v>
      </c>
      <c r="G68" s="26">
        <f>'9496'!R68</f>
        <v>376867391.84912157</v>
      </c>
      <c r="H68" s="45"/>
      <c r="I68" s="45"/>
      <c r="J68" s="45"/>
      <c r="K68" s="27">
        <f>'Fluxo dív. garantidas - RRF'!C68</f>
        <v>8286145.3199999994</v>
      </c>
      <c r="L68" s="27">
        <f>'Fluxo dív. garantidas - RRF'!B68</f>
        <v>50525423.369999997</v>
      </c>
      <c r="M68" s="27">
        <f>'Fluxo dív. garantidas - RRF'!D68</f>
        <v>58811568.689999998</v>
      </c>
      <c r="N68" s="67">
        <f>'Contratos fora RRF'!AS68</f>
        <v>423595.47949514521</v>
      </c>
      <c r="O68" s="67">
        <f>'Contratos fora RRF'!AR68</f>
        <v>1412727.3757520569</v>
      </c>
      <c r="P68" s="28">
        <f>'Contratos fora RRF'!AT68</f>
        <v>1836322.8552472023</v>
      </c>
      <c r="Q68" s="30"/>
      <c r="R68" s="30"/>
      <c r="S68" s="30"/>
      <c r="T68" s="140">
        <f>'OC A CONTRATAR'!C68</f>
        <v>5054225.4134717006</v>
      </c>
      <c r="U68" s="140">
        <f>'OC A CONTRATAR'!B68</f>
        <v>0</v>
      </c>
      <c r="V68" s="140">
        <f>'OC A CONTRATAR'!D68</f>
        <v>5054225.4134717006</v>
      </c>
      <c r="W68" s="140">
        <f>'OC A CONTRATAR'!H68</f>
        <v>1564109.985957551</v>
      </c>
      <c r="X68" s="140">
        <f>'OC A CONTRATAR'!G68</f>
        <v>0</v>
      </c>
      <c r="Y68" s="140">
        <f>'OC A CONTRATAR'!I68</f>
        <v>1564109.985957551</v>
      </c>
      <c r="Z68" s="140">
        <f>'OC A CONTRATAR'!M68</f>
        <v>37720659.367530473</v>
      </c>
      <c r="AA68" s="140">
        <f>'OC A CONTRATAR'!L68</f>
        <v>0</v>
      </c>
      <c r="AB68" s="140">
        <f>'OC A CONTRATAR'!N68</f>
        <v>37720659.367530473</v>
      </c>
      <c r="AC68" s="140">
        <f>'OC A CONTRATAR'!X68</f>
        <v>103209272.90151501</v>
      </c>
      <c r="AD68" s="140">
        <f>'OC A CONTRATAR'!W68</f>
        <v>0</v>
      </c>
      <c r="AE68" s="140">
        <f>'OC A CONTRATAR'!Y68</f>
        <v>103209272.90151501</v>
      </c>
      <c r="AF68" s="140">
        <f>'OC A CONTRATAR'!R68</f>
        <v>2527112.7067358517</v>
      </c>
      <c r="AG68" s="140">
        <f>'OC A CONTRATAR'!Q68</f>
        <v>0</v>
      </c>
      <c r="AH68" s="140">
        <f>'OC A CONTRATAR'!S68</f>
        <v>2527112.7067358503</v>
      </c>
      <c r="AI68" s="68">
        <f t="shared" ref="AI68:AI122" si="15">B68+E68+K68+N68+Q68+H68+T68+W68+Z68+AC68+AF68</f>
        <v>496928128.23812902</v>
      </c>
      <c r="AJ68" s="68">
        <f t="shared" ref="AJ68:AJ122" si="16">C68+F68+L68+O68+R68+I68+U68+X68+AA68+AD68+AG68</f>
        <v>286983631.97301841</v>
      </c>
      <c r="AK68" s="68">
        <f t="shared" ref="AK68:AK122" si="17">D68+G68+M68+P68+S68+J68+V68+Y68+AB68+AE68+AH68</f>
        <v>783911760.21114755</v>
      </c>
      <c r="AM68">
        <f t="shared" si="11"/>
        <v>2027</v>
      </c>
      <c r="AO68" s="6">
        <f t="shared" si="12"/>
        <v>0</v>
      </c>
      <c r="AP68" s="6">
        <f t="shared" si="13"/>
        <v>0</v>
      </c>
      <c r="AQ68" s="6">
        <f t="shared" si="14"/>
        <v>0</v>
      </c>
    </row>
    <row r="69" spans="1:43" x14ac:dyDescent="0.35">
      <c r="A69" s="66">
        <v>46569</v>
      </c>
      <c r="B69" s="25">
        <f>'Art. 9º-A - serv. div. comp'!J70</f>
        <v>136805680.95661154</v>
      </c>
      <c r="C69" s="25">
        <f>'Art. 9º-A - serv. div. comp'!K70</f>
        <v>79827554.156159371</v>
      </c>
      <c r="D69" s="25">
        <f>'Art. 9º-A - serv. div. comp'!I70</f>
        <v>216633235.11277092</v>
      </c>
      <c r="E69" s="26">
        <f>'9496'!P69</f>
        <v>224935317.39972106</v>
      </c>
      <c r="F69" s="26">
        <f>'9496'!Q69</f>
        <v>172370334.98986992</v>
      </c>
      <c r="G69" s="26">
        <f>'9496'!R69</f>
        <v>397305652.38959098</v>
      </c>
      <c r="H69" s="45"/>
      <c r="I69" s="45"/>
      <c r="J69" s="45"/>
      <c r="K69" s="27">
        <f>'Fluxo dív. garantidas - RRF'!C69</f>
        <v>8029324.8399999999</v>
      </c>
      <c r="L69" s="27">
        <f>'Fluxo dív. garantidas - RRF'!B69</f>
        <v>50525423.369999997</v>
      </c>
      <c r="M69" s="27">
        <f>'Fluxo dív. garantidas - RRF'!D69</f>
        <v>58554748.210000001</v>
      </c>
      <c r="N69" s="67">
        <f>'Contratos fora RRF'!AS69</f>
        <v>47230365.409421317</v>
      </c>
      <c r="O69" s="67">
        <f>'Contratos fora RRF'!AR69</f>
        <v>60310588.126409963</v>
      </c>
      <c r="P69" s="28">
        <f>'Contratos fora RRF'!AT69</f>
        <v>107540953.53583129</v>
      </c>
      <c r="Q69" s="30"/>
      <c r="R69" s="30"/>
      <c r="S69" s="30"/>
      <c r="T69" s="140">
        <f>'OC A CONTRATAR'!C69</f>
        <v>0</v>
      </c>
      <c r="U69" s="140">
        <f>'OC A CONTRATAR'!B69</f>
        <v>0</v>
      </c>
      <c r="V69" s="140">
        <f>'OC A CONTRATAR'!D69</f>
        <v>0</v>
      </c>
      <c r="W69" s="140">
        <f>'OC A CONTRATAR'!H69</f>
        <v>0</v>
      </c>
      <c r="X69" s="140">
        <f>'OC A CONTRATAR'!G69</f>
        <v>0</v>
      </c>
      <c r="Y69" s="140">
        <f>'OC A CONTRATAR'!I69</f>
        <v>0</v>
      </c>
      <c r="Z69" s="140">
        <f>'OC A CONTRATAR'!M69</f>
        <v>0</v>
      </c>
      <c r="AA69" s="140">
        <f>'OC A CONTRATAR'!L69</f>
        <v>0</v>
      </c>
      <c r="AB69" s="140">
        <f>'OC A CONTRATAR'!N69</f>
        <v>0</v>
      </c>
      <c r="AC69" s="140">
        <f>'OC A CONTRATAR'!X69</f>
        <v>0</v>
      </c>
      <c r="AD69" s="140">
        <f>'OC A CONTRATAR'!W69</f>
        <v>0</v>
      </c>
      <c r="AE69" s="140">
        <f>'OC A CONTRATAR'!Y69</f>
        <v>0</v>
      </c>
      <c r="AF69" s="140">
        <f>'OC A CONTRATAR'!R69</f>
        <v>0</v>
      </c>
      <c r="AG69" s="140">
        <f>'OC A CONTRATAR'!Q69</f>
        <v>0</v>
      </c>
      <c r="AH69" s="140">
        <f>'OC A CONTRATAR'!S69</f>
        <v>0</v>
      </c>
      <c r="AI69" s="68">
        <f t="shared" si="15"/>
        <v>417000688.6057539</v>
      </c>
      <c r="AJ69" s="68">
        <f t="shared" si="16"/>
        <v>363033900.64243925</v>
      </c>
      <c r="AK69" s="68">
        <f t="shared" si="17"/>
        <v>780034589.24819326</v>
      </c>
      <c r="AM69">
        <f t="shared" si="11"/>
        <v>2027</v>
      </c>
      <c r="AO69" s="6">
        <f t="shared" si="12"/>
        <v>0</v>
      </c>
      <c r="AP69" s="6">
        <f t="shared" si="13"/>
        <v>0</v>
      </c>
      <c r="AQ69" s="6">
        <f t="shared" si="14"/>
        <v>0</v>
      </c>
    </row>
    <row r="70" spans="1:43" x14ac:dyDescent="0.35">
      <c r="A70" s="66">
        <v>46600</v>
      </c>
      <c r="B70" s="25">
        <f>'Art. 9º-A - serv. div. comp'!J71</f>
        <v>137117697.72971365</v>
      </c>
      <c r="C70" s="25">
        <f>'Art. 9º-A - serv. div. comp'!K71</f>
        <v>80432762.50052467</v>
      </c>
      <c r="D70" s="25">
        <f>'Art. 9º-A - serv. div. comp'!I71</f>
        <v>217550460.23023832</v>
      </c>
      <c r="E70" s="26">
        <f>'9496'!P70</f>
        <v>225455400.47068211</v>
      </c>
      <c r="F70" s="26">
        <f>'9496'!Q70</f>
        <v>173788696.91222608</v>
      </c>
      <c r="G70" s="26">
        <f>'9496'!R70</f>
        <v>399244097.38290823</v>
      </c>
      <c r="H70" s="45"/>
      <c r="I70" s="45"/>
      <c r="J70" s="45"/>
      <c r="K70" s="27">
        <f>'Fluxo dív. garantidas - RRF'!C70</f>
        <v>8208842.5099999998</v>
      </c>
      <c r="L70" s="27">
        <f>'Fluxo dív. garantidas - RRF'!B70</f>
        <v>50525423.369999997</v>
      </c>
      <c r="M70" s="27">
        <f>'Fluxo dív. garantidas - RRF'!D70</f>
        <v>58734265.879999995</v>
      </c>
      <c r="N70" s="67">
        <f>'Contratos fora RRF'!AS70</f>
        <v>3509645.2798822694</v>
      </c>
      <c r="O70" s="67">
        <f>'Contratos fora RRF'!AR70</f>
        <v>8055731.6210225029</v>
      </c>
      <c r="P70" s="28">
        <f>'Contratos fora RRF'!AT70</f>
        <v>11565376.900904773</v>
      </c>
      <c r="Q70" s="30"/>
      <c r="R70" s="30"/>
      <c r="S70" s="30"/>
      <c r="T70" s="140">
        <f>'OC A CONTRATAR'!C70</f>
        <v>0</v>
      </c>
      <c r="U70" s="140">
        <f>'OC A CONTRATAR'!B70</f>
        <v>0</v>
      </c>
      <c r="V70" s="140">
        <f>'OC A CONTRATAR'!D70</f>
        <v>0</v>
      </c>
      <c r="W70" s="140">
        <f>'OC A CONTRATAR'!H70</f>
        <v>0</v>
      </c>
      <c r="X70" s="140">
        <f>'OC A CONTRATAR'!G70</f>
        <v>0</v>
      </c>
      <c r="Y70" s="140">
        <f>'OC A CONTRATAR'!I70</f>
        <v>0</v>
      </c>
      <c r="Z70" s="140">
        <f>'OC A CONTRATAR'!M70</f>
        <v>0</v>
      </c>
      <c r="AA70" s="140">
        <f>'OC A CONTRATAR'!L70</f>
        <v>0</v>
      </c>
      <c r="AB70" s="140">
        <f>'OC A CONTRATAR'!N70</f>
        <v>0</v>
      </c>
      <c r="AC70" s="140">
        <f>'OC A CONTRATAR'!X70</f>
        <v>0</v>
      </c>
      <c r="AD70" s="140">
        <f>'OC A CONTRATAR'!W70</f>
        <v>0</v>
      </c>
      <c r="AE70" s="140">
        <f>'OC A CONTRATAR'!Y70</f>
        <v>0</v>
      </c>
      <c r="AF70" s="140">
        <f>'OC A CONTRATAR'!R70</f>
        <v>0</v>
      </c>
      <c r="AG70" s="140">
        <f>'OC A CONTRATAR'!Q70</f>
        <v>0</v>
      </c>
      <c r="AH70" s="140">
        <f>'OC A CONTRATAR'!S70</f>
        <v>0</v>
      </c>
      <c r="AI70" s="68">
        <f t="shared" si="15"/>
        <v>374291585.99027801</v>
      </c>
      <c r="AJ70" s="68">
        <f t="shared" si="16"/>
        <v>312802614.40377325</v>
      </c>
      <c r="AK70" s="68">
        <f t="shared" si="17"/>
        <v>687094200.39405131</v>
      </c>
      <c r="AM70">
        <f t="shared" si="11"/>
        <v>2027</v>
      </c>
      <c r="AO70" s="6">
        <f t="shared" si="12"/>
        <v>0</v>
      </c>
      <c r="AP70" s="6">
        <f t="shared" si="13"/>
        <v>0</v>
      </c>
      <c r="AQ70" s="6">
        <f t="shared" si="14"/>
        <v>0</v>
      </c>
    </row>
    <row r="71" spans="1:43" x14ac:dyDescent="0.35">
      <c r="A71" s="66">
        <v>46631</v>
      </c>
      <c r="B71" s="25">
        <f>'Art. 9º-A - serv. div. comp'!J72</f>
        <v>137429009.67917806</v>
      </c>
      <c r="C71" s="25">
        <f>'Art. 9º-A - serv. div. comp'!K72</f>
        <v>81042559.199675083</v>
      </c>
      <c r="D71" s="25">
        <f>'Art. 9º-A - serv. div. comp'!I72</f>
        <v>218471568.87885314</v>
      </c>
      <c r="E71" s="26">
        <f>'9496'!P71</f>
        <v>225899597.43267584</v>
      </c>
      <c r="F71" s="26">
        <f>'9496'!Q71</f>
        <v>175129338.28653187</v>
      </c>
      <c r="G71" s="26">
        <f>'9496'!R71</f>
        <v>401028935.7192077</v>
      </c>
      <c r="H71" s="45"/>
      <c r="I71" s="45"/>
      <c r="J71" s="45"/>
      <c r="K71" s="27">
        <f>'Fluxo dív. garantidas - RRF'!C71</f>
        <v>44098058.5</v>
      </c>
      <c r="L71" s="27">
        <f>'Fluxo dív. garantidas - RRF'!B71</f>
        <v>205325421.88999999</v>
      </c>
      <c r="M71" s="27">
        <f>'Fluxo dív. garantidas - RRF'!D71</f>
        <v>249423480.38999999</v>
      </c>
      <c r="N71" s="67">
        <f>'Contratos fora RRF'!AS71</f>
        <v>422774.95325195882</v>
      </c>
      <c r="O71" s="67">
        <f>'Contratos fora RRF'!AR71</f>
        <v>1439758.226632243</v>
      </c>
      <c r="P71" s="28">
        <f>'Contratos fora RRF'!AT71</f>
        <v>1862533.1798842018</v>
      </c>
      <c r="Q71" s="30"/>
      <c r="R71" s="30"/>
      <c r="S71" s="30"/>
      <c r="T71" s="140">
        <f>'OC A CONTRATAR'!C71</f>
        <v>0</v>
      </c>
      <c r="U71" s="140">
        <f>'OC A CONTRATAR'!B71</f>
        <v>0</v>
      </c>
      <c r="V71" s="140">
        <f>'OC A CONTRATAR'!D71</f>
        <v>0</v>
      </c>
      <c r="W71" s="140">
        <f>'OC A CONTRATAR'!H71</f>
        <v>0</v>
      </c>
      <c r="X71" s="140">
        <f>'OC A CONTRATAR'!G71</f>
        <v>0</v>
      </c>
      <c r="Y71" s="140">
        <f>'OC A CONTRATAR'!I71</f>
        <v>0</v>
      </c>
      <c r="Z71" s="140">
        <f>'OC A CONTRATAR'!M71</f>
        <v>0</v>
      </c>
      <c r="AA71" s="140">
        <f>'OC A CONTRATAR'!L71</f>
        <v>0</v>
      </c>
      <c r="AB71" s="140">
        <f>'OC A CONTRATAR'!N71</f>
        <v>0</v>
      </c>
      <c r="AC71" s="140">
        <f>'OC A CONTRATAR'!X71</f>
        <v>0</v>
      </c>
      <c r="AD71" s="140">
        <f>'OC A CONTRATAR'!W71</f>
        <v>0</v>
      </c>
      <c r="AE71" s="140">
        <f>'OC A CONTRATAR'!Y71</f>
        <v>0</v>
      </c>
      <c r="AF71" s="140">
        <f>'OC A CONTRATAR'!R71</f>
        <v>0</v>
      </c>
      <c r="AG71" s="140">
        <f>'OC A CONTRATAR'!Q71</f>
        <v>0</v>
      </c>
      <c r="AH71" s="140">
        <f>'OC A CONTRATAR'!S71</f>
        <v>0</v>
      </c>
      <c r="AI71" s="68">
        <f t="shared" si="15"/>
        <v>407849440.56510586</v>
      </c>
      <c r="AJ71" s="68">
        <f t="shared" si="16"/>
        <v>462937077.60283917</v>
      </c>
      <c r="AK71" s="68">
        <f t="shared" si="17"/>
        <v>870786518.16794503</v>
      </c>
      <c r="AM71">
        <f t="shared" si="11"/>
        <v>2027</v>
      </c>
      <c r="AO71" s="6">
        <f t="shared" si="12"/>
        <v>0</v>
      </c>
      <c r="AP71" s="6">
        <f t="shared" si="13"/>
        <v>0</v>
      </c>
      <c r="AQ71" s="6">
        <f t="shared" si="14"/>
        <v>0</v>
      </c>
    </row>
    <row r="72" spans="1:43" x14ac:dyDescent="0.35">
      <c r="A72" s="66">
        <v>46661</v>
      </c>
      <c r="B72" s="25">
        <f>'Art. 9º-A - serv. div. comp'!J73</f>
        <v>137739598.46150863</v>
      </c>
      <c r="C72" s="25">
        <f>'Art. 9º-A - serv. div. comp'!K73</f>
        <v>81656979.03997761</v>
      </c>
      <c r="D72" s="25">
        <f>'Art. 9º-A - serv. div. comp'!I73</f>
        <v>219396577.50148624</v>
      </c>
      <c r="E72" s="26">
        <f>'9496'!P72</f>
        <v>226198228.08032975</v>
      </c>
      <c r="F72" s="26">
        <f>'9496'!Q72</f>
        <v>176433825.47073501</v>
      </c>
      <c r="G72" s="26">
        <f>'9496'!R72</f>
        <v>402632053.55106473</v>
      </c>
      <c r="H72" s="45"/>
      <c r="I72" s="45"/>
      <c r="J72" s="45"/>
      <c r="K72" s="27">
        <f>'Fluxo dív. garantidas - RRF'!C72</f>
        <v>7397540.6699999999</v>
      </c>
      <c r="L72" s="27">
        <f>'Fluxo dív. garantidas - RRF'!B72</f>
        <v>79715421.890000001</v>
      </c>
      <c r="M72" s="27">
        <f>'Fluxo dív. garantidas - RRF'!D72</f>
        <v>87112962.560000002</v>
      </c>
      <c r="N72" s="67">
        <f>'Contratos fora RRF'!AS72</f>
        <v>5876185.6049782829</v>
      </c>
      <c r="O72" s="67">
        <f>'Contratos fora RRF'!AR72</f>
        <v>9398785.2813664936</v>
      </c>
      <c r="P72" s="28">
        <f>'Contratos fora RRF'!AT72</f>
        <v>15274970.886344777</v>
      </c>
      <c r="Q72" s="30"/>
      <c r="R72" s="30"/>
      <c r="S72" s="30"/>
      <c r="T72" s="140">
        <f>'OC A CONTRATAR'!C72</f>
        <v>0</v>
      </c>
      <c r="U72" s="140">
        <f>'OC A CONTRATAR'!B72</f>
        <v>0</v>
      </c>
      <c r="V72" s="140">
        <f>'OC A CONTRATAR'!D72</f>
        <v>0</v>
      </c>
      <c r="W72" s="140">
        <f>'OC A CONTRATAR'!H72</f>
        <v>0</v>
      </c>
      <c r="X72" s="140">
        <f>'OC A CONTRATAR'!G72</f>
        <v>0</v>
      </c>
      <c r="Y72" s="140">
        <f>'OC A CONTRATAR'!I72</f>
        <v>0</v>
      </c>
      <c r="Z72" s="140">
        <f>'OC A CONTRATAR'!M72</f>
        <v>0</v>
      </c>
      <c r="AA72" s="140">
        <f>'OC A CONTRATAR'!L72</f>
        <v>0</v>
      </c>
      <c r="AB72" s="140">
        <f>'OC A CONTRATAR'!N72</f>
        <v>0</v>
      </c>
      <c r="AC72" s="140">
        <f>'OC A CONTRATAR'!X72</f>
        <v>0</v>
      </c>
      <c r="AD72" s="140">
        <f>'OC A CONTRATAR'!W72</f>
        <v>0</v>
      </c>
      <c r="AE72" s="140">
        <f>'OC A CONTRATAR'!Y72</f>
        <v>0</v>
      </c>
      <c r="AF72" s="140">
        <f>'OC A CONTRATAR'!R72</f>
        <v>0</v>
      </c>
      <c r="AG72" s="140">
        <f>'OC A CONTRATAR'!Q72</f>
        <v>0</v>
      </c>
      <c r="AH72" s="140">
        <f>'OC A CONTRATAR'!S72</f>
        <v>0</v>
      </c>
      <c r="AI72" s="68">
        <f t="shared" si="15"/>
        <v>377211552.81681669</v>
      </c>
      <c r="AJ72" s="68">
        <f t="shared" si="16"/>
        <v>347205011.68207908</v>
      </c>
      <c r="AK72" s="68">
        <f t="shared" si="17"/>
        <v>724416564.49889576</v>
      </c>
      <c r="AM72">
        <f t="shared" si="11"/>
        <v>2027</v>
      </c>
      <c r="AO72" s="6">
        <f t="shared" si="12"/>
        <v>0</v>
      </c>
      <c r="AP72" s="6">
        <f t="shared" si="13"/>
        <v>0</v>
      </c>
      <c r="AQ72" s="6">
        <f t="shared" si="14"/>
        <v>0</v>
      </c>
    </row>
    <row r="73" spans="1:43" x14ac:dyDescent="0.35">
      <c r="A73" s="66">
        <v>46692</v>
      </c>
      <c r="B73" s="25">
        <f>'Art. 9º-A - serv. div. comp'!J74</f>
        <v>138002019.28315386</v>
      </c>
      <c r="C73" s="25">
        <f>'Art. 9º-A - serv. div. comp'!K74</f>
        <v>82247791.508235604</v>
      </c>
      <c r="D73" s="25">
        <f>'Art. 9º-A - serv. div. comp'!I74</f>
        <v>220249810.79138947</v>
      </c>
      <c r="E73" s="26">
        <f>'9496'!P73</f>
        <v>226484066.42982912</v>
      </c>
      <c r="F73" s="26">
        <f>'9496'!Q73</f>
        <v>177674766.64108515</v>
      </c>
      <c r="G73" s="26">
        <f>'9496'!R73</f>
        <v>404158833.07091427</v>
      </c>
      <c r="H73" s="45"/>
      <c r="I73" s="45"/>
      <c r="J73" s="45"/>
      <c r="K73" s="27">
        <f>'Fluxo dív. garantidas - RRF'!C73</f>
        <v>36743299.18</v>
      </c>
      <c r="L73" s="27">
        <f>'Fluxo dív. garantidas - RRF'!B73</f>
        <v>180398988.87</v>
      </c>
      <c r="M73" s="27">
        <f>'Fluxo dív. garantidas - RRF'!D73</f>
        <v>217142288.05000001</v>
      </c>
      <c r="N73" s="67">
        <f>'Contratos fora RRF'!AS73</f>
        <v>2043912.346791059</v>
      </c>
      <c r="O73" s="67">
        <f>'Contratos fora RRF'!AR73</f>
        <v>12230279.522715542</v>
      </c>
      <c r="P73" s="28">
        <f>'Contratos fora RRF'!AT73</f>
        <v>14274191.869506601</v>
      </c>
      <c r="Q73" s="30"/>
      <c r="R73" s="30"/>
      <c r="S73" s="30"/>
      <c r="T73" s="140">
        <f>'OC A CONTRATAR'!C73</f>
        <v>0</v>
      </c>
      <c r="U73" s="140">
        <f>'OC A CONTRATAR'!B73</f>
        <v>0</v>
      </c>
      <c r="V73" s="140">
        <f>'OC A CONTRATAR'!D73</f>
        <v>0</v>
      </c>
      <c r="W73" s="140">
        <f>'OC A CONTRATAR'!H73</f>
        <v>0</v>
      </c>
      <c r="X73" s="140">
        <f>'OC A CONTRATAR'!G73</f>
        <v>0</v>
      </c>
      <c r="Y73" s="140">
        <f>'OC A CONTRATAR'!I73</f>
        <v>0</v>
      </c>
      <c r="Z73" s="140">
        <f>'OC A CONTRATAR'!M73</f>
        <v>0</v>
      </c>
      <c r="AA73" s="140">
        <f>'OC A CONTRATAR'!L73</f>
        <v>0</v>
      </c>
      <c r="AB73" s="140">
        <f>'OC A CONTRATAR'!N73</f>
        <v>0</v>
      </c>
      <c r="AC73" s="140">
        <f>'OC A CONTRATAR'!X73</f>
        <v>0</v>
      </c>
      <c r="AD73" s="140">
        <f>'OC A CONTRATAR'!W73</f>
        <v>0</v>
      </c>
      <c r="AE73" s="140">
        <f>'OC A CONTRATAR'!Y73</f>
        <v>0</v>
      </c>
      <c r="AF73" s="140">
        <f>'OC A CONTRATAR'!R73</f>
        <v>0</v>
      </c>
      <c r="AG73" s="140">
        <f>'OC A CONTRATAR'!Q73</f>
        <v>0</v>
      </c>
      <c r="AH73" s="140">
        <f>'OC A CONTRATAR'!S73</f>
        <v>0</v>
      </c>
      <c r="AI73" s="68">
        <f t="shared" si="15"/>
        <v>403273297.23977411</v>
      </c>
      <c r="AJ73" s="68">
        <f t="shared" si="16"/>
        <v>452551826.54203629</v>
      </c>
      <c r="AK73" s="68">
        <f t="shared" si="17"/>
        <v>855825123.78181028</v>
      </c>
      <c r="AM73">
        <f t="shared" si="11"/>
        <v>2027</v>
      </c>
      <c r="AO73" s="6">
        <f t="shared" si="12"/>
        <v>0</v>
      </c>
      <c r="AP73" s="6">
        <f t="shared" si="13"/>
        <v>0</v>
      </c>
      <c r="AQ73" s="6">
        <f t="shared" si="14"/>
        <v>0</v>
      </c>
    </row>
    <row r="74" spans="1:43" x14ac:dyDescent="0.35">
      <c r="A74" s="66">
        <v>46722</v>
      </c>
      <c r="B74" s="25">
        <f>'Art. 9º-A - serv. div. comp'!J75</f>
        <v>138216105.2417489</v>
      </c>
      <c r="C74" s="25">
        <f>'Art. 9º-A - serv. div. comp'!K75</f>
        <v>82814491.128896117</v>
      </c>
      <c r="D74" s="25">
        <f>'Art. 9º-A - serv. div. comp'!I75</f>
        <v>221030596.37064502</v>
      </c>
      <c r="E74" s="26">
        <f>'9496'!P74</f>
        <v>226550439.75822726</v>
      </c>
      <c r="F74" s="26">
        <f>'9496'!Q74</f>
        <v>178819979.2515128</v>
      </c>
      <c r="G74" s="26">
        <f>'9496'!R74</f>
        <v>405370419.00974005</v>
      </c>
      <c r="H74" s="45"/>
      <c r="I74" s="45"/>
      <c r="J74" s="45"/>
      <c r="K74" s="27">
        <f>'Fluxo dív. garantidas - RRF'!C74</f>
        <v>6762152.8199999994</v>
      </c>
      <c r="L74" s="27">
        <f>'Fluxo dív. garantidas - RRF'!B74</f>
        <v>79715421.890000001</v>
      </c>
      <c r="M74" s="27">
        <f>'Fluxo dív. garantidas - RRF'!D74</f>
        <v>86477574.709999993</v>
      </c>
      <c r="N74" s="67">
        <f>'Contratos fora RRF'!AS74</f>
        <v>393126.40605357895</v>
      </c>
      <c r="O74" s="67">
        <f>'Contratos fora RRF'!AR74</f>
        <v>1467218.1712177268</v>
      </c>
      <c r="P74" s="28">
        <f>'Contratos fora RRF'!AT74</f>
        <v>1860344.5772713057</v>
      </c>
      <c r="Q74" s="30"/>
      <c r="R74" s="30"/>
      <c r="S74" s="30"/>
      <c r="T74" s="140">
        <f>'OC A CONTRATAR'!C74</f>
        <v>8452029.9184539877</v>
      </c>
      <c r="U74" s="140">
        <f>'OC A CONTRATAR'!B74</f>
        <v>0</v>
      </c>
      <c r="V74" s="140">
        <f>'OC A CONTRATAR'!D74</f>
        <v>8452029.9184539877</v>
      </c>
      <c r="W74" s="140">
        <f>'OC A CONTRATAR'!H74</f>
        <v>1555302.4122362484</v>
      </c>
      <c r="X74" s="140">
        <f>'OC A CONTRATAR'!G74</f>
        <v>0</v>
      </c>
      <c r="Y74" s="140">
        <f>'OC A CONTRATAR'!I74</f>
        <v>1555302.4122362484</v>
      </c>
      <c r="Z74" s="140">
        <f>'OC A CONTRATAR'!M74</f>
        <v>37510685.19007431</v>
      </c>
      <c r="AA74" s="140">
        <f>'OC A CONTRATAR'!L74</f>
        <v>27204607.101715628</v>
      </c>
      <c r="AB74" s="140">
        <f>'OC A CONTRATAR'!N74</f>
        <v>64715292.291789941</v>
      </c>
      <c r="AC74" s="140">
        <f>'OC A CONTRATAR'!X74</f>
        <v>105047186.476871</v>
      </c>
      <c r="AD74" s="140">
        <f>'OC A CONTRATAR'!W74</f>
        <v>150000000</v>
      </c>
      <c r="AE74" s="140">
        <f>'OC A CONTRATAR'!Y74</f>
        <v>255047186.47687101</v>
      </c>
      <c r="AF74" s="140">
        <f>'OC A CONTRATAR'!R74</f>
        <v>4226014.9592269883</v>
      </c>
      <c r="AG74" s="140">
        <f>'OC A CONTRATAR'!Q74</f>
        <v>0</v>
      </c>
      <c r="AH74" s="140">
        <f>'OC A CONTRATAR'!S74</f>
        <v>4226014.9592269883</v>
      </c>
      <c r="AI74" s="68">
        <f t="shared" si="15"/>
        <v>528713043.18289232</v>
      </c>
      <c r="AJ74" s="68">
        <f t="shared" si="16"/>
        <v>520021717.54334229</v>
      </c>
      <c r="AK74" s="68">
        <f t="shared" si="17"/>
        <v>1048734760.7262344</v>
      </c>
      <c r="AM74">
        <f t="shared" si="11"/>
        <v>2027</v>
      </c>
      <c r="AO74" s="6">
        <f t="shared" si="12"/>
        <v>0</v>
      </c>
      <c r="AP74" s="6">
        <f t="shared" si="13"/>
        <v>0</v>
      </c>
      <c r="AQ74" s="6">
        <f t="shared" si="14"/>
        <v>0</v>
      </c>
    </row>
    <row r="75" spans="1:43" x14ac:dyDescent="0.35">
      <c r="A75" s="66">
        <v>46753</v>
      </c>
      <c r="B75" s="25">
        <f>'Art. 9º-A - serv. div. comp'!J76</f>
        <v>152788929.69800809</v>
      </c>
      <c r="C75" s="25">
        <f>'Art. 9º-A - serv. div. comp'!K76</f>
        <v>92035010.494838208</v>
      </c>
      <c r="D75" s="25">
        <f>'Art. 9º-A - serv. div. comp'!I76</f>
        <v>244823940.1928463</v>
      </c>
      <c r="E75" s="26">
        <f>'9496'!P75</f>
        <v>226755381.41357696</v>
      </c>
      <c r="F75" s="26">
        <f>'9496'!Q75</f>
        <v>180052075.7315526</v>
      </c>
      <c r="G75" s="26">
        <f>'9496'!R75</f>
        <v>406807457.14512956</v>
      </c>
      <c r="H75" s="45"/>
      <c r="I75" s="45"/>
      <c r="J75" s="45"/>
      <c r="K75" s="27">
        <f>'Fluxo dív. garantidas - RRF'!C75</f>
        <v>7003117.6500000004</v>
      </c>
      <c r="L75" s="27">
        <f>'Fluxo dív. garantidas - RRF'!B75</f>
        <v>79715421.889999986</v>
      </c>
      <c r="M75" s="27">
        <f>'Fluxo dív. garantidas - RRF'!D75</f>
        <v>86718539.539999992</v>
      </c>
      <c r="N75" s="67">
        <f>'Contratos fora RRF'!AS75</f>
        <v>46370027.068775751</v>
      </c>
      <c r="O75" s="67">
        <f>'Contratos fora RRF'!AR75</f>
        <v>60365395.365510128</v>
      </c>
      <c r="P75" s="28">
        <f>'Contratos fora RRF'!AT75</f>
        <v>106735422.43428588</v>
      </c>
      <c r="Q75" s="30"/>
      <c r="R75" s="30"/>
      <c r="S75" s="30"/>
      <c r="T75" s="140">
        <f>'OC A CONTRATAR'!C75</f>
        <v>0</v>
      </c>
      <c r="U75" s="140">
        <f>'OC A CONTRATAR'!B75</f>
        <v>0</v>
      </c>
      <c r="V75" s="140">
        <f>'OC A CONTRATAR'!D75</f>
        <v>0</v>
      </c>
      <c r="W75" s="140">
        <f>'OC A CONTRATAR'!H75</f>
        <v>0</v>
      </c>
      <c r="X75" s="140">
        <f>'OC A CONTRATAR'!G75</f>
        <v>0</v>
      </c>
      <c r="Y75" s="140">
        <f>'OC A CONTRATAR'!I75</f>
        <v>0</v>
      </c>
      <c r="Z75" s="140">
        <f>'OC A CONTRATAR'!M75</f>
        <v>0</v>
      </c>
      <c r="AA75" s="140">
        <f>'OC A CONTRATAR'!L75</f>
        <v>0</v>
      </c>
      <c r="AB75" s="140">
        <f>'OC A CONTRATAR'!N75</f>
        <v>0</v>
      </c>
      <c r="AC75" s="140">
        <f>'OC A CONTRATAR'!X75</f>
        <v>0</v>
      </c>
      <c r="AD75" s="140">
        <f>'OC A CONTRATAR'!W75</f>
        <v>0</v>
      </c>
      <c r="AE75" s="140">
        <f>'OC A CONTRATAR'!Y75</f>
        <v>0</v>
      </c>
      <c r="AF75" s="140">
        <f>'OC A CONTRATAR'!R75</f>
        <v>0</v>
      </c>
      <c r="AG75" s="140">
        <f>'OC A CONTRATAR'!Q75</f>
        <v>0</v>
      </c>
      <c r="AH75" s="140">
        <f>'OC A CONTRATAR'!S75</f>
        <v>0</v>
      </c>
      <c r="AI75" s="68">
        <f t="shared" si="15"/>
        <v>432917455.83036077</v>
      </c>
      <c r="AJ75" s="68">
        <f t="shared" si="16"/>
        <v>412167903.48190093</v>
      </c>
      <c r="AK75" s="68">
        <f t="shared" si="17"/>
        <v>845085359.3122617</v>
      </c>
      <c r="AM75">
        <f t="shared" si="11"/>
        <v>2028</v>
      </c>
      <c r="AO75" s="6">
        <f t="shared" si="12"/>
        <v>0</v>
      </c>
      <c r="AP75" s="6">
        <f t="shared" si="13"/>
        <v>0</v>
      </c>
      <c r="AQ75" s="6">
        <f t="shared" si="14"/>
        <v>0</v>
      </c>
    </row>
    <row r="76" spans="1:43" x14ac:dyDescent="0.35">
      <c r="A76" s="66">
        <v>46784</v>
      </c>
      <c r="B76" s="25">
        <f>'Art. 9º-A - serv. div. comp'!J77</f>
        <v>153180362.0777356</v>
      </c>
      <c r="C76" s="25">
        <f>'Art. 9º-A - serv. div. comp'!K77</f>
        <v>92764626.937253743</v>
      </c>
      <c r="D76" s="25">
        <f>'Art. 9º-A - serv. div. comp'!I77</f>
        <v>245944989.01498935</v>
      </c>
      <c r="E76" s="26">
        <f>'9496'!P76</f>
        <v>227399069.12938517</v>
      </c>
      <c r="F76" s="26">
        <f>'9496'!Q76</f>
        <v>181650680.87845066</v>
      </c>
      <c r="G76" s="26">
        <f>'9496'!R76</f>
        <v>409049750.00783587</v>
      </c>
      <c r="H76" s="45"/>
      <c r="I76" s="45"/>
      <c r="J76" s="45"/>
      <c r="K76" s="27">
        <f>'Fluxo dív. garantidas - RRF'!C76</f>
        <v>6342818.4199999999</v>
      </c>
      <c r="L76" s="27">
        <f>'Fluxo dív. garantidas - RRF'!B76</f>
        <v>79715421.889999986</v>
      </c>
      <c r="M76" s="27">
        <f>'Fluxo dív. garantidas - RRF'!D76</f>
        <v>86058240.309999987</v>
      </c>
      <c r="N76" s="67">
        <f>'Contratos fora RRF'!AS76</f>
        <v>3331317.8576306431</v>
      </c>
      <c r="O76" s="67">
        <f>'Contratos fora RRF'!AR76</f>
        <v>8110716.4563496979</v>
      </c>
      <c r="P76" s="28">
        <f>'Contratos fora RRF'!AT76</f>
        <v>11442034.313980339</v>
      </c>
      <c r="Q76" s="30"/>
      <c r="R76" s="30"/>
      <c r="S76" s="30"/>
      <c r="T76" s="140">
        <f>'OC A CONTRATAR'!C76</f>
        <v>0</v>
      </c>
      <c r="U76" s="140">
        <f>'OC A CONTRATAR'!B76</f>
        <v>0</v>
      </c>
      <c r="V76" s="140">
        <f>'OC A CONTRATAR'!D76</f>
        <v>0</v>
      </c>
      <c r="W76" s="140">
        <f>'OC A CONTRATAR'!H76</f>
        <v>0</v>
      </c>
      <c r="X76" s="140">
        <f>'OC A CONTRATAR'!G76</f>
        <v>0</v>
      </c>
      <c r="Y76" s="140">
        <f>'OC A CONTRATAR'!I76</f>
        <v>0</v>
      </c>
      <c r="Z76" s="140">
        <f>'OC A CONTRATAR'!M76</f>
        <v>0</v>
      </c>
      <c r="AA76" s="140">
        <f>'OC A CONTRATAR'!L76</f>
        <v>0</v>
      </c>
      <c r="AB76" s="140">
        <f>'OC A CONTRATAR'!N76</f>
        <v>0</v>
      </c>
      <c r="AC76" s="140">
        <f>'OC A CONTRATAR'!X76</f>
        <v>0</v>
      </c>
      <c r="AD76" s="140">
        <f>'OC A CONTRATAR'!W76</f>
        <v>0</v>
      </c>
      <c r="AE76" s="140">
        <f>'OC A CONTRATAR'!Y76</f>
        <v>0</v>
      </c>
      <c r="AF76" s="140">
        <f>'OC A CONTRATAR'!R76</f>
        <v>0</v>
      </c>
      <c r="AG76" s="140">
        <f>'OC A CONTRATAR'!Q76</f>
        <v>0</v>
      </c>
      <c r="AH76" s="140">
        <f>'OC A CONTRATAR'!S76</f>
        <v>0</v>
      </c>
      <c r="AI76" s="68">
        <f t="shared" si="15"/>
        <v>390253567.48475146</v>
      </c>
      <c r="AJ76" s="68">
        <f t="shared" si="16"/>
        <v>362241446.16205406</v>
      </c>
      <c r="AK76" s="68">
        <f t="shared" si="17"/>
        <v>752495013.64680552</v>
      </c>
      <c r="AM76">
        <f t="shared" si="11"/>
        <v>2028</v>
      </c>
      <c r="AO76" s="6">
        <f t="shared" si="12"/>
        <v>0</v>
      </c>
      <c r="AP76" s="6">
        <f t="shared" si="13"/>
        <v>0</v>
      </c>
      <c r="AQ76" s="6">
        <f t="shared" si="14"/>
        <v>0</v>
      </c>
    </row>
    <row r="77" spans="1:43" x14ac:dyDescent="0.35">
      <c r="A77" s="66">
        <v>46813</v>
      </c>
      <c r="B77" s="25">
        <f>'Art. 9º-A - serv. div. comp'!J78</f>
        <v>153474529.07045716</v>
      </c>
      <c r="C77" s="25">
        <f>'Art. 9º-A - serv. div. comp'!K78</f>
        <v>93441204.816174328</v>
      </c>
      <c r="D77" s="25">
        <f>'Art. 9º-A - serv. div. comp'!I78</f>
        <v>246915733.88663149</v>
      </c>
      <c r="E77" s="26">
        <f>'9496'!P77</f>
        <v>227565419.24606425</v>
      </c>
      <c r="F77" s="26">
        <f>'9496'!Q77</f>
        <v>182871576.58616236</v>
      </c>
      <c r="G77" s="26">
        <f>'9496'!R77</f>
        <v>410436995.83222663</v>
      </c>
      <c r="H77" s="45"/>
      <c r="I77" s="45"/>
      <c r="J77" s="45"/>
      <c r="K77" s="27">
        <f>'Fluxo dív. garantidas - RRF'!C77</f>
        <v>39111264.119999997</v>
      </c>
      <c r="L77" s="27">
        <f>'Fluxo dív. garantidas - RRF'!B77</f>
        <v>135975156.74000001</v>
      </c>
      <c r="M77" s="27">
        <f>'Fluxo dív. garantidas - RRF'!D77</f>
        <v>175086420.86000001</v>
      </c>
      <c r="N77" s="67">
        <f>'Contratos fora RRF'!AS77</f>
        <v>376085.7011009804</v>
      </c>
      <c r="O77" s="67">
        <f>'Contratos fora RRF'!AR77</f>
        <v>1495268.655255822</v>
      </c>
      <c r="P77" s="28">
        <f>'Contratos fora RRF'!AT77</f>
        <v>1871354.3563568024</v>
      </c>
      <c r="Q77" s="30"/>
      <c r="R77" s="30"/>
      <c r="S77" s="30"/>
      <c r="T77" s="140">
        <f>'OC A CONTRATAR'!C77</f>
        <v>0</v>
      </c>
      <c r="U77" s="140">
        <f>'OC A CONTRATAR'!B77</f>
        <v>0</v>
      </c>
      <c r="V77" s="140">
        <f>'OC A CONTRATAR'!D77</f>
        <v>0</v>
      </c>
      <c r="W77" s="140">
        <f>'OC A CONTRATAR'!H77</f>
        <v>0</v>
      </c>
      <c r="X77" s="140">
        <f>'OC A CONTRATAR'!G77</f>
        <v>0</v>
      </c>
      <c r="Y77" s="140">
        <f>'OC A CONTRATAR'!I77</f>
        <v>0</v>
      </c>
      <c r="Z77" s="140">
        <f>'OC A CONTRATAR'!M77</f>
        <v>0</v>
      </c>
      <c r="AA77" s="140">
        <f>'OC A CONTRATAR'!L77</f>
        <v>0</v>
      </c>
      <c r="AB77" s="140">
        <f>'OC A CONTRATAR'!N77</f>
        <v>0</v>
      </c>
      <c r="AC77" s="140">
        <f>'OC A CONTRATAR'!X77</f>
        <v>0</v>
      </c>
      <c r="AD77" s="140">
        <f>'OC A CONTRATAR'!W77</f>
        <v>0</v>
      </c>
      <c r="AE77" s="140">
        <f>'OC A CONTRATAR'!Y77</f>
        <v>0</v>
      </c>
      <c r="AF77" s="140">
        <f>'OC A CONTRATAR'!R77</f>
        <v>0</v>
      </c>
      <c r="AG77" s="140">
        <f>'OC A CONTRATAR'!Q77</f>
        <v>0</v>
      </c>
      <c r="AH77" s="140">
        <f>'OC A CONTRATAR'!S77</f>
        <v>0</v>
      </c>
      <c r="AI77" s="68">
        <f t="shared" si="15"/>
        <v>420527298.13762242</v>
      </c>
      <c r="AJ77" s="68">
        <f t="shared" si="16"/>
        <v>413783206.79759252</v>
      </c>
      <c r="AK77" s="68">
        <f t="shared" si="17"/>
        <v>834310504.935215</v>
      </c>
      <c r="AM77">
        <f t="shared" si="11"/>
        <v>2028</v>
      </c>
      <c r="AO77" s="6">
        <f t="shared" si="12"/>
        <v>0</v>
      </c>
      <c r="AP77" s="6">
        <f t="shared" si="13"/>
        <v>0</v>
      </c>
      <c r="AQ77" s="6">
        <f t="shared" si="14"/>
        <v>0</v>
      </c>
    </row>
    <row r="78" spans="1:43" x14ac:dyDescent="0.35">
      <c r="A78" s="66">
        <v>46844</v>
      </c>
      <c r="B78" s="25">
        <f>'Art. 9º-A - serv. div. comp'!J79</f>
        <v>153661297.81667188</v>
      </c>
      <c r="C78" s="25">
        <f>'Art. 9º-A - serv. div. comp'!K79</f>
        <v>94057652.95229283</v>
      </c>
      <c r="D78" s="25">
        <f>'Art. 9º-A - serv. div. comp'!I79</f>
        <v>247718950.76896471</v>
      </c>
      <c r="E78" s="26">
        <f>'9496'!P78</f>
        <v>227612641.61842191</v>
      </c>
      <c r="F78" s="26">
        <f>'9496'!Q78</f>
        <v>183977602.69814551</v>
      </c>
      <c r="G78" s="26">
        <f>'9496'!R78</f>
        <v>411590244.31656742</v>
      </c>
      <c r="H78" s="45"/>
      <c r="I78" s="45"/>
      <c r="J78" s="45"/>
      <c r="K78" s="27">
        <f>'Fluxo dív. garantidas - RRF'!C78</f>
        <v>6428141.1399999997</v>
      </c>
      <c r="L78" s="27">
        <f>'Fluxo dív. garantidas - RRF'!B78</f>
        <v>2945156.74</v>
      </c>
      <c r="M78" s="27">
        <f>'Fluxo dív. garantidas - RRF'!D78</f>
        <v>9373297.879999999</v>
      </c>
      <c r="N78" s="67">
        <f>'Contratos fora RRF'!AS78</f>
        <v>5691125.9880305594</v>
      </c>
      <c r="O78" s="67">
        <f>'Contratos fora RRF'!AR78</f>
        <v>9454540.3437462132</v>
      </c>
      <c r="P78" s="28">
        <f>'Contratos fora RRF'!AT78</f>
        <v>15145666.331776772</v>
      </c>
      <c r="Q78" s="30"/>
      <c r="R78" s="30"/>
      <c r="S78" s="30"/>
      <c r="T78" s="140">
        <f>'OC A CONTRATAR'!C78</f>
        <v>0</v>
      </c>
      <c r="U78" s="140">
        <f>'OC A CONTRATAR'!B78</f>
        <v>0</v>
      </c>
      <c r="V78" s="140">
        <f>'OC A CONTRATAR'!D78</f>
        <v>0</v>
      </c>
      <c r="W78" s="140">
        <f>'OC A CONTRATAR'!H78</f>
        <v>0</v>
      </c>
      <c r="X78" s="140">
        <f>'OC A CONTRATAR'!G78</f>
        <v>0</v>
      </c>
      <c r="Y78" s="140">
        <f>'OC A CONTRATAR'!I78</f>
        <v>0</v>
      </c>
      <c r="Z78" s="140">
        <f>'OC A CONTRATAR'!M78</f>
        <v>0</v>
      </c>
      <c r="AA78" s="140">
        <f>'OC A CONTRATAR'!L78</f>
        <v>0</v>
      </c>
      <c r="AB78" s="140">
        <f>'OC A CONTRATAR'!N78</f>
        <v>0</v>
      </c>
      <c r="AC78" s="140">
        <f>'OC A CONTRATAR'!X78</f>
        <v>0</v>
      </c>
      <c r="AD78" s="140">
        <f>'OC A CONTRATAR'!W78</f>
        <v>0</v>
      </c>
      <c r="AE78" s="140">
        <f>'OC A CONTRATAR'!Y78</f>
        <v>0</v>
      </c>
      <c r="AF78" s="140">
        <f>'OC A CONTRATAR'!R78</f>
        <v>0</v>
      </c>
      <c r="AG78" s="140">
        <f>'OC A CONTRATAR'!Q78</f>
        <v>0</v>
      </c>
      <c r="AH78" s="140">
        <f>'OC A CONTRATAR'!S78</f>
        <v>0</v>
      </c>
      <c r="AI78" s="68">
        <f t="shared" si="15"/>
        <v>393393206.5631243</v>
      </c>
      <c r="AJ78" s="68">
        <f t="shared" si="16"/>
        <v>290434952.7341845</v>
      </c>
      <c r="AK78" s="68">
        <f t="shared" si="17"/>
        <v>683828159.29730892</v>
      </c>
      <c r="AM78">
        <f t="shared" si="11"/>
        <v>2028</v>
      </c>
      <c r="AO78" s="6">
        <f t="shared" si="12"/>
        <v>0</v>
      </c>
      <c r="AP78" s="6">
        <f t="shared" si="13"/>
        <v>0</v>
      </c>
      <c r="AQ78" s="6">
        <f t="shared" si="14"/>
        <v>0</v>
      </c>
    </row>
    <row r="79" spans="1:43" x14ac:dyDescent="0.35">
      <c r="A79" s="66">
        <v>46874</v>
      </c>
      <c r="B79" s="25">
        <f>'Art. 9º-A - serv. div. comp'!J80</f>
        <v>154059766.01365155</v>
      </c>
      <c r="C79" s="25">
        <f>'Art. 9º-A - serv. div. comp'!K80</f>
        <v>94809343.84373346</v>
      </c>
      <c r="D79" s="25">
        <f>'Art. 9º-A - serv. div. comp'!I80</f>
        <v>248869109.85738501</v>
      </c>
      <c r="E79" s="26">
        <f>'9496'!P79</f>
        <v>228282826.87320691</v>
      </c>
      <c r="F79" s="26">
        <f>'9496'!Q79</f>
        <v>185669461.97166768</v>
      </c>
      <c r="G79" s="26">
        <f>'9496'!R79</f>
        <v>413952288.84487462</v>
      </c>
      <c r="H79" s="45"/>
      <c r="I79" s="45"/>
      <c r="J79" s="45"/>
      <c r="K79" s="27">
        <f>'Fluxo dív. garantidas - RRF'!C79</f>
        <v>32747998.609999999</v>
      </c>
      <c r="L79" s="27">
        <f>'Fluxo dív. garantidas - RRF'!B79</f>
        <v>103628723.71999998</v>
      </c>
      <c r="M79" s="27">
        <f>'Fluxo dív. garantidas - RRF'!D79</f>
        <v>136376722.32999998</v>
      </c>
      <c r="N79" s="67">
        <f>'Contratos fora RRF'!AS79</f>
        <v>1731550.1662727471</v>
      </c>
      <c r="O79" s="67">
        <f>'Contratos fora RRF'!AR79</f>
        <v>12286568.735031074</v>
      </c>
      <c r="P79" s="28">
        <f>'Contratos fora RRF'!AT79</f>
        <v>14018118.90130382</v>
      </c>
      <c r="Q79" s="30"/>
      <c r="R79" s="30"/>
      <c r="S79" s="30"/>
      <c r="T79" s="140">
        <f>'OC A CONTRATAR'!C79</f>
        <v>0</v>
      </c>
      <c r="U79" s="140">
        <f>'OC A CONTRATAR'!B79</f>
        <v>0</v>
      </c>
      <c r="V79" s="140">
        <f>'OC A CONTRATAR'!D79</f>
        <v>0</v>
      </c>
      <c r="W79" s="140">
        <f>'OC A CONTRATAR'!H79</f>
        <v>0</v>
      </c>
      <c r="X79" s="140">
        <f>'OC A CONTRATAR'!G79</f>
        <v>0</v>
      </c>
      <c r="Y79" s="140">
        <f>'OC A CONTRATAR'!I79</f>
        <v>0</v>
      </c>
      <c r="Z79" s="140">
        <f>'OC A CONTRATAR'!M79</f>
        <v>0</v>
      </c>
      <c r="AA79" s="140">
        <f>'OC A CONTRATAR'!L79</f>
        <v>0</v>
      </c>
      <c r="AB79" s="140">
        <f>'OC A CONTRATAR'!N79</f>
        <v>0</v>
      </c>
      <c r="AC79" s="140">
        <f>'OC A CONTRATAR'!X79</f>
        <v>0</v>
      </c>
      <c r="AD79" s="140">
        <f>'OC A CONTRATAR'!W79</f>
        <v>0</v>
      </c>
      <c r="AE79" s="140">
        <f>'OC A CONTRATAR'!Y79</f>
        <v>0</v>
      </c>
      <c r="AF79" s="140">
        <f>'OC A CONTRATAR'!R79</f>
        <v>0</v>
      </c>
      <c r="AG79" s="140">
        <f>'OC A CONTRATAR'!Q79</f>
        <v>0</v>
      </c>
      <c r="AH79" s="140">
        <f>'OC A CONTRATAR'!S79</f>
        <v>0</v>
      </c>
      <c r="AI79" s="68">
        <f t="shared" si="15"/>
        <v>416822141.66313124</v>
      </c>
      <c r="AJ79" s="68">
        <f t="shared" si="16"/>
        <v>396394098.27043217</v>
      </c>
      <c r="AK79" s="68">
        <f t="shared" si="17"/>
        <v>813216239.93356347</v>
      </c>
      <c r="AM79">
        <f t="shared" si="11"/>
        <v>2028</v>
      </c>
      <c r="AO79" s="6">
        <f t="shared" si="12"/>
        <v>0</v>
      </c>
      <c r="AP79" s="6">
        <f t="shared" si="13"/>
        <v>0</v>
      </c>
      <c r="AQ79" s="6">
        <f t="shared" si="14"/>
        <v>0</v>
      </c>
    </row>
    <row r="80" spans="1:43" x14ac:dyDescent="0.35">
      <c r="A80" s="66">
        <v>46905</v>
      </c>
      <c r="B80" s="25">
        <f>'Art. 9º-A - serv. div. comp'!J81</f>
        <v>154190514.16103074</v>
      </c>
      <c r="C80" s="25">
        <f>'Art. 9º-A - serv. div. comp'!K81</f>
        <v>95401809.329599828</v>
      </c>
      <c r="D80" s="25">
        <f>'Art. 9º-A - serv. div. comp'!I81</f>
        <v>249592323.49063057</v>
      </c>
      <c r="E80" s="26">
        <f>'9496'!P80</f>
        <v>228019844.59819615</v>
      </c>
      <c r="F80" s="26">
        <f>'9496'!Q80</f>
        <v>186544392.94690675</v>
      </c>
      <c r="G80" s="26">
        <f>'9496'!R80</f>
        <v>414564237.54510289</v>
      </c>
      <c r="H80" s="45"/>
      <c r="I80" s="45"/>
      <c r="J80" s="45"/>
      <c r="K80" s="27">
        <f>'Fluxo dív. garantidas - RRF'!C80</f>
        <v>6293803.5500000007</v>
      </c>
      <c r="L80" s="27">
        <f>'Fluxo dív. garantidas - RRF'!B80</f>
        <v>2945156.74</v>
      </c>
      <c r="M80" s="27">
        <f>'Fluxo dív. garantidas - RRF'!D80</f>
        <v>9238960.290000001</v>
      </c>
      <c r="N80" s="67">
        <f>'Contratos fora RRF'!AS80</f>
        <v>396779.76316298521</v>
      </c>
      <c r="O80" s="67">
        <f>'Contratos fora RRF'!AR80</f>
        <v>1523770.961749332</v>
      </c>
      <c r="P80" s="28">
        <f>'Contratos fora RRF'!AT80</f>
        <v>1920550.7249123172</v>
      </c>
      <c r="Q80" s="30"/>
      <c r="R80" s="30"/>
      <c r="S80" s="30"/>
      <c r="T80" s="140">
        <f>'OC A CONTRATAR'!C80</f>
        <v>8401599.1609766949</v>
      </c>
      <c r="U80" s="140">
        <f>'OC A CONTRATAR'!B80</f>
        <v>0</v>
      </c>
      <c r="V80" s="140">
        <f>'OC A CONTRATAR'!D80</f>
        <v>8401599.1609766949</v>
      </c>
      <c r="W80" s="140">
        <f>'OC A CONTRATAR'!H80</f>
        <v>2790420.5086436956</v>
      </c>
      <c r="X80" s="140">
        <f>'OC A CONTRATAR'!G80</f>
        <v>0</v>
      </c>
      <c r="Y80" s="140">
        <f>'OC A CONTRATAR'!I80</f>
        <v>2790420.5086436956</v>
      </c>
      <c r="Z80" s="140">
        <f>'OC A CONTRATAR'!M80</f>
        <v>36727959.212593414</v>
      </c>
      <c r="AA80" s="140">
        <f>'OC A CONTRATAR'!L80</f>
        <v>27204607.101715628</v>
      </c>
      <c r="AB80" s="140">
        <f>'OC A CONTRATAR'!N80</f>
        <v>63932566.314309038</v>
      </c>
      <c r="AC80" s="140">
        <f>'OC A CONTRATAR'!X80</f>
        <v>96168596.943660706</v>
      </c>
      <c r="AD80" s="140">
        <f>'OC A CONTRATAR'!W80</f>
        <v>150000000</v>
      </c>
      <c r="AE80" s="140">
        <f>'OC A CONTRATAR'!Y80</f>
        <v>246168596.94366071</v>
      </c>
      <c r="AF80" s="140">
        <f>'OC A CONTRATAR'!R80</f>
        <v>4200799.5804883521</v>
      </c>
      <c r="AG80" s="140">
        <f>'OC A CONTRATAR'!Q80</f>
        <v>0</v>
      </c>
      <c r="AH80" s="140">
        <f>'OC A CONTRATAR'!S80</f>
        <v>4200799.580488353</v>
      </c>
      <c r="AI80" s="68">
        <f t="shared" si="15"/>
        <v>537190317.47875273</v>
      </c>
      <c r="AJ80" s="68">
        <f t="shared" si="16"/>
        <v>463619737.07997149</v>
      </c>
      <c r="AK80" s="68">
        <f t="shared" si="17"/>
        <v>1000810054.5587242</v>
      </c>
      <c r="AM80">
        <f t="shared" si="11"/>
        <v>2028</v>
      </c>
      <c r="AO80" s="6">
        <f t="shared" si="12"/>
        <v>0</v>
      </c>
      <c r="AP80" s="6">
        <f t="shared" si="13"/>
        <v>0</v>
      </c>
      <c r="AQ80" s="6">
        <f t="shared" si="14"/>
        <v>0</v>
      </c>
    </row>
    <row r="81" spans="1:43" x14ac:dyDescent="0.35">
      <c r="A81" s="66">
        <v>46935</v>
      </c>
      <c r="B81" s="25">
        <f>'Art. 9º-A - serv. div. comp'!J82</f>
        <v>154533390.55235013</v>
      </c>
      <c r="C81" s="25">
        <f>'Art. 9º-A - serv. div. comp'!K82</f>
        <v>96130931.967672706</v>
      </c>
      <c r="D81" s="25">
        <f>'Art. 9º-A - serv. div. comp'!I82</f>
        <v>250664322.52002284</v>
      </c>
      <c r="E81" s="26">
        <f>'9496'!P81</f>
        <v>228606634.24422976</v>
      </c>
      <c r="F81" s="26">
        <f>'9496'!Q81</f>
        <v>188196583.87207848</v>
      </c>
      <c r="G81" s="26">
        <f>'9496'!R81</f>
        <v>416803218.11630821</v>
      </c>
      <c r="H81" s="45"/>
      <c r="I81" s="45"/>
      <c r="J81" s="45"/>
      <c r="K81" s="27">
        <f>'Fluxo dív. garantidas - RRF'!C81</f>
        <v>6074355.4000000004</v>
      </c>
      <c r="L81" s="27">
        <f>'Fluxo dív. garantidas - RRF'!B81</f>
        <v>2945156.74</v>
      </c>
      <c r="M81" s="27">
        <f>'Fluxo dív. garantidas - RRF'!D81</f>
        <v>9019512.1400000006</v>
      </c>
      <c r="N81" s="67">
        <f>'Contratos fora RRF'!AS81</f>
        <v>44476706.198652208</v>
      </c>
      <c r="O81" s="67">
        <f>'Contratos fora RRF'!AR81</f>
        <v>60422346.39701286</v>
      </c>
      <c r="P81" s="28">
        <f>'Contratos fora RRF'!AT81</f>
        <v>104899052.59566507</v>
      </c>
      <c r="Q81" s="30"/>
      <c r="R81" s="30"/>
      <c r="S81" s="30"/>
      <c r="T81" s="140">
        <f>'OC A CONTRATAR'!C81</f>
        <v>0</v>
      </c>
      <c r="U81" s="140">
        <f>'OC A CONTRATAR'!B81</f>
        <v>0</v>
      </c>
      <c r="V81" s="140">
        <f>'OC A CONTRATAR'!D81</f>
        <v>0</v>
      </c>
      <c r="W81" s="140">
        <f>'OC A CONTRATAR'!H81</f>
        <v>0</v>
      </c>
      <c r="X81" s="140">
        <f>'OC A CONTRATAR'!G81</f>
        <v>0</v>
      </c>
      <c r="Y81" s="140">
        <f>'OC A CONTRATAR'!I81</f>
        <v>0</v>
      </c>
      <c r="Z81" s="140">
        <f>'OC A CONTRATAR'!M81</f>
        <v>0</v>
      </c>
      <c r="AA81" s="140">
        <f>'OC A CONTRATAR'!L81</f>
        <v>0</v>
      </c>
      <c r="AB81" s="140">
        <f>'OC A CONTRATAR'!N81</f>
        <v>0</v>
      </c>
      <c r="AC81" s="140">
        <f>'OC A CONTRATAR'!X81</f>
        <v>0</v>
      </c>
      <c r="AD81" s="140">
        <f>'OC A CONTRATAR'!W81</f>
        <v>0</v>
      </c>
      <c r="AE81" s="140">
        <f>'OC A CONTRATAR'!Y81</f>
        <v>0</v>
      </c>
      <c r="AF81" s="140">
        <f>'OC A CONTRATAR'!R81</f>
        <v>0</v>
      </c>
      <c r="AG81" s="140">
        <f>'OC A CONTRATAR'!Q81</f>
        <v>0</v>
      </c>
      <c r="AH81" s="140">
        <f>'OC A CONTRATAR'!S81</f>
        <v>0</v>
      </c>
      <c r="AI81" s="68">
        <f t="shared" si="15"/>
        <v>433691086.39523208</v>
      </c>
      <c r="AJ81" s="68">
        <f t="shared" si="16"/>
        <v>347695018.97676408</v>
      </c>
      <c r="AK81" s="68">
        <f t="shared" si="17"/>
        <v>781386105.37199616</v>
      </c>
      <c r="AM81">
        <f t="shared" si="11"/>
        <v>2028</v>
      </c>
      <c r="AO81" s="6">
        <f t="shared" si="12"/>
        <v>0</v>
      </c>
      <c r="AP81" s="6">
        <f t="shared" si="13"/>
        <v>0</v>
      </c>
      <c r="AQ81" s="6">
        <f t="shared" si="14"/>
        <v>0</v>
      </c>
    </row>
    <row r="82" spans="1:43" x14ac:dyDescent="0.35">
      <c r="A82" s="66">
        <v>46966</v>
      </c>
      <c r="B82" s="25">
        <f>'Art. 9º-A - serv. div. comp'!J83</f>
        <v>154821632.6423398</v>
      </c>
      <c r="C82" s="25">
        <f>'Art. 9º-A - serv. div. comp'!K83</f>
        <v>96832061.958669633</v>
      </c>
      <c r="D82" s="25">
        <f>'Art. 9º-A - serv. div. comp'!I83</f>
        <v>251653694.60100943</v>
      </c>
      <c r="E82" s="26">
        <f>'9496'!P82</f>
        <v>228804953.23431879</v>
      </c>
      <c r="F82" s="26">
        <f>'9496'!Q82</f>
        <v>189507743.07017189</v>
      </c>
      <c r="G82" s="26">
        <f>'9496'!R82</f>
        <v>418312696.30449069</v>
      </c>
      <c r="H82" s="45"/>
      <c r="I82" s="45"/>
      <c r="J82" s="45"/>
      <c r="K82" s="27">
        <f>'Fluxo dív. garantidas - RRF'!C82</f>
        <v>5976561.8399999999</v>
      </c>
      <c r="L82" s="27">
        <f>'Fluxo dív. garantidas - RRF'!B82</f>
        <v>2945156.74</v>
      </c>
      <c r="M82" s="27">
        <f>'Fluxo dív. garantidas - RRF'!D82</f>
        <v>8921718.5800000001</v>
      </c>
      <c r="N82" s="67">
        <f>'Contratos fora RRF'!AS82</f>
        <v>3128546.4242416974</v>
      </c>
      <c r="O82" s="67">
        <f>'Contratos fora RRF'!AR82</f>
        <v>8168357.3015055573</v>
      </c>
      <c r="P82" s="28">
        <f>'Contratos fora RRF'!AT82</f>
        <v>11296903.725747256</v>
      </c>
      <c r="Q82" s="30"/>
      <c r="R82" s="30"/>
      <c r="S82" s="30"/>
      <c r="T82" s="140">
        <f>'OC A CONTRATAR'!C82</f>
        <v>0</v>
      </c>
      <c r="U82" s="140">
        <f>'OC A CONTRATAR'!B82</f>
        <v>0</v>
      </c>
      <c r="V82" s="140">
        <f>'OC A CONTRATAR'!D82</f>
        <v>0</v>
      </c>
      <c r="W82" s="140">
        <f>'OC A CONTRATAR'!H82</f>
        <v>0</v>
      </c>
      <c r="X82" s="140">
        <f>'OC A CONTRATAR'!G82</f>
        <v>0</v>
      </c>
      <c r="Y82" s="140">
        <f>'OC A CONTRATAR'!I82</f>
        <v>0</v>
      </c>
      <c r="Z82" s="140">
        <f>'OC A CONTRATAR'!M82</f>
        <v>0</v>
      </c>
      <c r="AA82" s="140">
        <f>'OC A CONTRATAR'!L82</f>
        <v>0</v>
      </c>
      <c r="AB82" s="140">
        <f>'OC A CONTRATAR'!N82</f>
        <v>0</v>
      </c>
      <c r="AC82" s="140">
        <f>'OC A CONTRATAR'!X82</f>
        <v>0</v>
      </c>
      <c r="AD82" s="140">
        <f>'OC A CONTRATAR'!W82</f>
        <v>0</v>
      </c>
      <c r="AE82" s="140">
        <f>'OC A CONTRATAR'!Y82</f>
        <v>0</v>
      </c>
      <c r="AF82" s="140">
        <f>'OC A CONTRATAR'!R82</f>
        <v>0</v>
      </c>
      <c r="AG82" s="140">
        <f>'OC A CONTRATAR'!Q82</f>
        <v>0</v>
      </c>
      <c r="AH82" s="140">
        <f>'OC A CONTRATAR'!S82</f>
        <v>0</v>
      </c>
      <c r="AI82" s="68">
        <f t="shared" si="15"/>
        <v>392731694.14090025</v>
      </c>
      <c r="AJ82" s="68">
        <f t="shared" si="16"/>
        <v>297453319.07034707</v>
      </c>
      <c r="AK82" s="68">
        <f t="shared" si="17"/>
        <v>690185013.21124744</v>
      </c>
      <c r="AM82">
        <f t="shared" si="11"/>
        <v>2028</v>
      </c>
      <c r="AO82" s="6">
        <f t="shared" si="12"/>
        <v>0</v>
      </c>
      <c r="AP82" s="6">
        <f t="shared" si="13"/>
        <v>0</v>
      </c>
      <c r="AQ82" s="6">
        <f t="shared" si="14"/>
        <v>0</v>
      </c>
    </row>
    <row r="83" spans="1:43" x14ac:dyDescent="0.35">
      <c r="A83" s="66">
        <v>46997</v>
      </c>
      <c r="B83" s="25">
        <f>'Art. 9º-A - serv. div. comp'!J84</f>
        <v>155108666.09935501</v>
      </c>
      <c r="C83" s="25">
        <f>'Art. 9º-A - serv. div. comp'!K84</f>
        <v>97538305.634244561</v>
      </c>
      <c r="D83" s="25">
        <f>'Art. 9º-A - serv. div. comp'!I84</f>
        <v>252646971.73359957</v>
      </c>
      <c r="E83" s="26">
        <f>'9496'!P83</f>
        <v>229145588.08828604</v>
      </c>
      <c r="F83" s="26">
        <f>'9496'!Q83</f>
        <v>190913365.53822848</v>
      </c>
      <c r="G83" s="26">
        <f>'9496'!R83</f>
        <v>420058953.62651455</v>
      </c>
      <c r="H83" s="45"/>
      <c r="I83" s="45"/>
      <c r="J83" s="45"/>
      <c r="K83" s="27">
        <f>'Fluxo dív. garantidas - RRF'!C83</f>
        <v>37156924.899999999</v>
      </c>
      <c r="L83" s="27">
        <f>'Fluxo dív. garantidas - RRF'!B83</f>
        <v>109475156.74000001</v>
      </c>
      <c r="M83" s="27">
        <f>'Fluxo dív. garantidas - RRF'!D83</f>
        <v>146632081.63999999</v>
      </c>
      <c r="N83" s="67">
        <f>'Contratos fora RRF'!AS83</f>
        <v>365137.99839475274</v>
      </c>
      <c r="O83" s="67">
        <f>'Contratos fora RRF'!AR83</f>
        <v>1553099.5535849519</v>
      </c>
      <c r="P83" s="28">
        <f>'Contratos fora RRF'!AT83</f>
        <v>1918237.5519797048</v>
      </c>
      <c r="Q83" s="30"/>
      <c r="R83" s="30"/>
      <c r="S83" s="30"/>
      <c r="T83" s="140">
        <f>'OC A CONTRATAR'!C83</f>
        <v>0</v>
      </c>
      <c r="U83" s="140">
        <f>'OC A CONTRATAR'!B83</f>
        <v>0</v>
      </c>
      <c r="V83" s="140">
        <f>'OC A CONTRATAR'!D83</f>
        <v>0</v>
      </c>
      <c r="W83" s="140">
        <f>'OC A CONTRATAR'!H83</f>
        <v>0</v>
      </c>
      <c r="X83" s="140">
        <f>'OC A CONTRATAR'!G83</f>
        <v>0</v>
      </c>
      <c r="Y83" s="140">
        <f>'OC A CONTRATAR'!I83</f>
        <v>0</v>
      </c>
      <c r="Z83" s="140">
        <f>'OC A CONTRATAR'!M83</f>
        <v>0</v>
      </c>
      <c r="AA83" s="140">
        <f>'OC A CONTRATAR'!L83</f>
        <v>0</v>
      </c>
      <c r="AB83" s="140">
        <f>'OC A CONTRATAR'!N83</f>
        <v>0</v>
      </c>
      <c r="AC83" s="140">
        <f>'OC A CONTRATAR'!X83</f>
        <v>0</v>
      </c>
      <c r="AD83" s="140">
        <f>'OC A CONTRATAR'!W83</f>
        <v>0</v>
      </c>
      <c r="AE83" s="140">
        <f>'OC A CONTRATAR'!Y83</f>
        <v>0</v>
      </c>
      <c r="AF83" s="140">
        <f>'OC A CONTRATAR'!R83</f>
        <v>0</v>
      </c>
      <c r="AG83" s="140">
        <f>'OC A CONTRATAR'!Q83</f>
        <v>0</v>
      </c>
      <c r="AH83" s="140">
        <f>'OC A CONTRATAR'!S83</f>
        <v>0</v>
      </c>
      <c r="AI83" s="68">
        <f t="shared" si="15"/>
        <v>421776317.08603573</v>
      </c>
      <c r="AJ83" s="68">
        <f t="shared" si="16"/>
        <v>399479927.46605802</v>
      </c>
      <c r="AK83" s="68">
        <f t="shared" si="17"/>
        <v>821256244.55209374</v>
      </c>
      <c r="AM83">
        <f t="shared" si="11"/>
        <v>2028</v>
      </c>
      <c r="AO83" s="6">
        <f t="shared" si="12"/>
        <v>0</v>
      </c>
      <c r="AP83" s="6">
        <f t="shared" si="13"/>
        <v>0</v>
      </c>
      <c r="AQ83" s="6">
        <f t="shared" si="14"/>
        <v>0</v>
      </c>
    </row>
    <row r="84" spans="1:43" x14ac:dyDescent="0.35">
      <c r="A84" s="66">
        <v>47027</v>
      </c>
      <c r="B84" s="25">
        <f>'Art. 9º-A - serv. div. comp'!J85</f>
        <v>155502198.38276333</v>
      </c>
      <c r="C84" s="25">
        <f>'Art. 9º-A - serv. div. comp'!K85</f>
        <v>98317813.240595341</v>
      </c>
      <c r="D84" s="25">
        <f>'Art. 9º-A - serv. div. comp'!I85</f>
        <v>253820011.62335867</v>
      </c>
      <c r="E84" s="26">
        <f>'9496'!P84</f>
        <v>229647031.23706606</v>
      </c>
      <c r="F84" s="26">
        <f>'9496'!Q84</f>
        <v>192540257.60055721</v>
      </c>
      <c r="G84" s="26">
        <f>'9496'!R84</f>
        <v>422187288.83762324</v>
      </c>
      <c r="H84" s="45"/>
      <c r="I84" s="45"/>
      <c r="J84" s="45"/>
      <c r="K84" s="27">
        <f>'Fluxo dív. garantidas - RRF'!C84</f>
        <v>6017673.5199999996</v>
      </c>
      <c r="L84" s="27">
        <f>'Fluxo dív. garantidas - RRF'!B84</f>
        <v>2945156.74</v>
      </c>
      <c r="M84" s="27">
        <f>'Fluxo dív. garantidas - RRF'!D84</f>
        <v>8962830.2600000016</v>
      </c>
      <c r="N84" s="67">
        <f>'Contratos fora RRF'!AS84</f>
        <v>5456792.8081569159</v>
      </c>
      <c r="O84" s="67">
        <f>'Contratos fora RRF'!AR84</f>
        <v>9512984.444800064</v>
      </c>
      <c r="P84" s="28">
        <f>'Contratos fora RRF'!AT84</f>
        <v>14969777.252956981</v>
      </c>
      <c r="Q84" s="30"/>
      <c r="R84" s="30"/>
      <c r="S84" s="30"/>
      <c r="T84" s="140">
        <f>'OC A CONTRATAR'!C84</f>
        <v>0</v>
      </c>
      <c r="U84" s="140">
        <f>'OC A CONTRATAR'!B84</f>
        <v>0</v>
      </c>
      <c r="V84" s="140">
        <f>'OC A CONTRATAR'!D84</f>
        <v>0</v>
      </c>
      <c r="W84" s="140">
        <f>'OC A CONTRATAR'!H84</f>
        <v>0</v>
      </c>
      <c r="X84" s="140">
        <f>'OC A CONTRATAR'!G84</f>
        <v>0</v>
      </c>
      <c r="Y84" s="140">
        <f>'OC A CONTRATAR'!I84</f>
        <v>0</v>
      </c>
      <c r="Z84" s="140">
        <f>'OC A CONTRATAR'!M84</f>
        <v>0</v>
      </c>
      <c r="AA84" s="140">
        <f>'OC A CONTRATAR'!L84</f>
        <v>0</v>
      </c>
      <c r="AB84" s="140">
        <f>'OC A CONTRATAR'!N84</f>
        <v>0</v>
      </c>
      <c r="AC84" s="140">
        <f>'OC A CONTRATAR'!X84</f>
        <v>0</v>
      </c>
      <c r="AD84" s="140">
        <f>'OC A CONTRATAR'!W84</f>
        <v>0</v>
      </c>
      <c r="AE84" s="140">
        <f>'OC A CONTRATAR'!Y84</f>
        <v>0</v>
      </c>
      <c r="AF84" s="140">
        <f>'OC A CONTRATAR'!R84</f>
        <v>0</v>
      </c>
      <c r="AG84" s="140">
        <f>'OC A CONTRATAR'!Q84</f>
        <v>0</v>
      </c>
      <c r="AH84" s="140">
        <f>'OC A CONTRATAR'!S84</f>
        <v>0</v>
      </c>
      <c r="AI84" s="68">
        <f t="shared" si="15"/>
        <v>396623695.9479863</v>
      </c>
      <c r="AJ84" s="68">
        <f t="shared" si="16"/>
        <v>303316212.02595264</v>
      </c>
      <c r="AK84" s="68">
        <f t="shared" si="17"/>
        <v>699939907.97393882</v>
      </c>
      <c r="AM84">
        <f t="shared" si="11"/>
        <v>2028</v>
      </c>
      <c r="AO84" s="6">
        <f t="shared" si="12"/>
        <v>0</v>
      </c>
      <c r="AP84" s="6">
        <f t="shared" si="13"/>
        <v>0</v>
      </c>
      <c r="AQ84" s="6">
        <f t="shared" si="14"/>
        <v>0</v>
      </c>
    </row>
    <row r="85" spans="1:43" x14ac:dyDescent="0.35">
      <c r="A85" s="66">
        <v>47058</v>
      </c>
      <c r="B85" s="25">
        <f>'Art. 9º-A - serv. div. comp'!J86</f>
        <v>155733100.43904707</v>
      </c>
      <c r="C85" s="25">
        <f>'Art. 9º-A - serv. div. comp'!K86</f>
        <v>99000663.226155728</v>
      </c>
      <c r="D85" s="25">
        <f>'Art. 9º-A - serv. div. comp'!I86</f>
        <v>254733763.6652028</v>
      </c>
      <c r="E85" s="26">
        <f>'9496'!P85</f>
        <v>229676093.92036355</v>
      </c>
      <c r="F85" s="26">
        <f>'9496'!Q85</f>
        <v>193710918.99188921</v>
      </c>
      <c r="G85" s="26">
        <f>'9496'!R85</f>
        <v>423387012.91225278</v>
      </c>
      <c r="H85" s="45"/>
      <c r="I85" s="45"/>
      <c r="J85" s="45"/>
      <c r="K85" s="27">
        <f>'Fluxo dív. garantidas - RRF'!C85</f>
        <v>31341887.120000001</v>
      </c>
      <c r="L85" s="27">
        <f>'Fluxo dív. garantidas - RRF'!B85</f>
        <v>103628723.71999998</v>
      </c>
      <c r="M85" s="27">
        <f>'Fluxo dív. garantidas - RRF'!D85</f>
        <v>134970610.84</v>
      </c>
      <c r="N85" s="67">
        <f>'Contratos fora RRF'!AS85</f>
        <v>1541712.5697042425</v>
      </c>
      <c r="O85" s="67">
        <f>'Contratos fora RRF'!AR85</f>
        <v>12345266.444507886</v>
      </c>
      <c r="P85" s="28">
        <f>'Contratos fora RRF'!AT85</f>
        <v>13886979.014212128</v>
      </c>
      <c r="Q85" s="30"/>
      <c r="R85" s="30"/>
      <c r="S85" s="30"/>
      <c r="T85" s="140">
        <f>'OC A CONTRATAR'!C85</f>
        <v>0</v>
      </c>
      <c r="U85" s="140">
        <f>'OC A CONTRATAR'!B85</f>
        <v>0</v>
      </c>
      <c r="V85" s="140">
        <f>'OC A CONTRATAR'!D85</f>
        <v>0</v>
      </c>
      <c r="W85" s="140">
        <f>'OC A CONTRATAR'!H85</f>
        <v>0</v>
      </c>
      <c r="X85" s="140">
        <f>'OC A CONTRATAR'!G85</f>
        <v>0</v>
      </c>
      <c r="Y85" s="140">
        <f>'OC A CONTRATAR'!I85</f>
        <v>0</v>
      </c>
      <c r="Z85" s="140">
        <f>'OC A CONTRATAR'!M85</f>
        <v>0</v>
      </c>
      <c r="AA85" s="140">
        <f>'OC A CONTRATAR'!L85</f>
        <v>0</v>
      </c>
      <c r="AB85" s="140">
        <f>'OC A CONTRATAR'!N85</f>
        <v>0</v>
      </c>
      <c r="AC85" s="140">
        <f>'OC A CONTRATAR'!X85</f>
        <v>0</v>
      </c>
      <c r="AD85" s="140">
        <f>'OC A CONTRATAR'!W85</f>
        <v>0</v>
      </c>
      <c r="AE85" s="140">
        <f>'OC A CONTRATAR'!Y85</f>
        <v>0</v>
      </c>
      <c r="AF85" s="140">
        <f>'OC A CONTRATAR'!R85</f>
        <v>0</v>
      </c>
      <c r="AG85" s="140">
        <f>'OC A CONTRATAR'!Q85</f>
        <v>0</v>
      </c>
      <c r="AH85" s="140">
        <f>'OC A CONTRATAR'!S85</f>
        <v>0</v>
      </c>
      <c r="AI85" s="68">
        <f t="shared" si="15"/>
        <v>418292794.04911488</v>
      </c>
      <c r="AJ85" s="68">
        <f t="shared" si="16"/>
        <v>408685572.3825528</v>
      </c>
      <c r="AK85" s="68">
        <f t="shared" si="17"/>
        <v>826978366.43166769</v>
      </c>
      <c r="AM85">
        <f t="shared" si="11"/>
        <v>2028</v>
      </c>
      <c r="AO85" s="6">
        <f t="shared" si="12"/>
        <v>0</v>
      </c>
      <c r="AP85" s="6">
        <f t="shared" si="13"/>
        <v>0</v>
      </c>
      <c r="AQ85" s="6">
        <f t="shared" si="14"/>
        <v>0</v>
      </c>
    </row>
    <row r="86" spans="1:43" x14ac:dyDescent="0.35">
      <c r="A86" s="66">
        <v>47088</v>
      </c>
      <c r="B86" s="25">
        <f>'Art. 9º-A - serv. div. comp'!J87</f>
        <v>156016474.2570003</v>
      </c>
      <c r="C86" s="25">
        <f>'Art. 9º-A - serv. div. comp'!K87</f>
        <v>99722723.573389083</v>
      </c>
      <c r="D86" s="25">
        <f>'Art. 9º-A - serv. div. comp'!I87</f>
        <v>255739197.83038938</v>
      </c>
      <c r="E86" s="26">
        <f>'9496'!P86</f>
        <v>229938857.14959013</v>
      </c>
      <c r="F86" s="26">
        <f>'9496'!Q86</f>
        <v>195164988.69217333</v>
      </c>
      <c r="G86" s="26">
        <f>'9496'!R86</f>
        <v>425103845.8417635</v>
      </c>
      <c r="H86" s="45"/>
      <c r="I86" s="45"/>
      <c r="J86" s="45"/>
      <c r="K86" s="27">
        <f>'Fluxo dív. garantidas - RRF'!C86</f>
        <v>5799062.0899999999</v>
      </c>
      <c r="L86" s="27">
        <f>'Fluxo dív. garantidas - RRF'!B86</f>
        <v>2945156.74</v>
      </c>
      <c r="M86" s="27">
        <f>'Fluxo dív. garantidas - RRF'!D86</f>
        <v>8744218.8300000001</v>
      </c>
      <c r="N86" s="67">
        <f>'Contratos fora RRF'!AS86</f>
        <v>322960.70867911424</v>
      </c>
      <c r="O86" s="67">
        <f>'Contratos fora RRF'!AR86</f>
        <v>1582794.44026371</v>
      </c>
      <c r="P86" s="28">
        <f>'Contratos fora RRF'!AT86</f>
        <v>1905755.148942824</v>
      </c>
      <c r="Q86" s="30"/>
      <c r="R86" s="30"/>
      <c r="S86" s="30"/>
      <c r="T86" s="140">
        <f>'OC A CONTRATAR'!C86</f>
        <v>11748392.358977471</v>
      </c>
      <c r="U86" s="140">
        <f>'OC A CONTRATAR'!B86</f>
        <v>0</v>
      </c>
      <c r="V86" s="140">
        <f>'OC A CONTRATAR'!D86</f>
        <v>11748392.358977471</v>
      </c>
      <c r="W86" s="140">
        <f>'OC A CONTRATAR'!H86</f>
        <v>2657826.7255849363</v>
      </c>
      <c r="X86" s="140">
        <f>'OC A CONTRATAR'!G86</f>
        <v>3630975.0000000005</v>
      </c>
      <c r="Y86" s="140">
        <f>'OC A CONTRATAR'!I86</f>
        <v>6288801.7255849373</v>
      </c>
      <c r="Z86" s="140">
        <f>'OC A CONTRATAR'!M86</f>
        <v>36010192.898530036</v>
      </c>
      <c r="AA86" s="140">
        <f>'OC A CONTRATAR'!L86</f>
        <v>27204607.101715628</v>
      </c>
      <c r="AB86" s="140">
        <f>'OC A CONTRATAR'!N86</f>
        <v>63214800.000245668</v>
      </c>
      <c r="AC86" s="140">
        <f>'OC A CONTRATAR'!X86</f>
        <v>88713848.0987674</v>
      </c>
      <c r="AD86" s="140">
        <f>'OC A CONTRATAR'!W86</f>
        <v>150000000</v>
      </c>
      <c r="AE86" s="140">
        <f>'OC A CONTRATAR'!Y86</f>
        <v>238713848.0987674</v>
      </c>
      <c r="AF86" s="140">
        <f>'OC A CONTRATAR'!R86</f>
        <v>5874196.1794887353</v>
      </c>
      <c r="AG86" s="140">
        <f>'OC A CONTRATAR'!Q86</f>
        <v>0</v>
      </c>
      <c r="AH86" s="140">
        <f>'OC A CONTRATAR'!S86</f>
        <v>5874196.1794887353</v>
      </c>
      <c r="AI86" s="68">
        <f t="shared" si="15"/>
        <v>537081810.46661818</v>
      </c>
      <c r="AJ86" s="68">
        <f t="shared" si="16"/>
        <v>480251245.54754174</v>
      </c>
      <c r="AK86" s="68">
        <f t="shared" si="17"/>
        <v>1017333056.01416</v>
      </c>
      <c r="AM86">
        <f t="shared" si="11"/>
        <v>2028</v>
      </c>
      <c r="AO86" s="6">
        <f t="shared" si="12"/>
        <v>0</v>
      </c>
      <c r="AP86" s="6">
        <f t="shared" si="13"/>
        <v>0</v>
      </c>
      <c r="AQ86" s="6">
        <f t="shared" si="14"/>
        <v>0</v>
      </c>
    </row>
    <row r="87" spans="1:43" x14ac:dyDescent="0.35">
      <c r="A87" s="66">
        <v>47119</v>
      </c>
      <c r="B87" s="25">
        <f>'Art. 9º-A - serv. div. comp'!J88</f>
        <v>163033183.3339045</v>
      </c>
      <c r="C87" s="25">
        <f>'Art. 9º-A - serv. div. comp'!K88</f>
        <v>104778268.5174073</v>
      </c>
      <c r="D87" s="25">
        <f>'Art. 9º-A - serv. div. comp'!I88</f>
        <v>267811451.8513118</v>
      </c>
      <c r="E87" s="26">
        <f>'9496'!P87</f>
        <v>230039340.04606172</v>
      </c>
      <c r="F87" s="26">
        <f>'9496'!Q87</f>
        <v>196456931.60466215</v>
      </c>
      <c r="G87" s="26">
        <f>'9496'!R87</f>
        <v>426496271.65072387</v>
      </c>
      <c r="H87" s="45"/>
      <c r="I87" s="45"/>
      <c r="J87" s="45"/>
      <c r="K87" s="27">
        <f>'Fluxo dív. garantidas - RRF'!C87</f>
        <v>6067392.0899999999</v>
      </c>
      <c r="L87" s="27">
        <f>'Fluxo dív. garantidas - RRF'!B87</f>
        <v>2945156.7500000005</v>
      </c>
      <c r="M87" s="27">
        <f>'Fluxo dív. garantidas - RRF'!D87</f>
        <v>9012548.8399999999</v>
      </c>
      <c r="N87" s="67">
        <f>'Contratos fora RRF'!AS87</f>
        <v>43651577.674150646</v>
      </c>
      <c r="O87" s="67">
        <f>'Contratos fora RRF'!AR87</f>
        <v>60481827.849464506</v>
      </c>
      <c r="P87" s="28">
        <f>'Contratos fora RRF'!AT87</f>
        <v>104133405.52361514</v>
      </c>
      <c r="Q87" s="30"/>
      <c r="R87" s="30"/>
      <c r="S87" s="30"/>
      <c r="T87" s="140">
        <f>'OC A CONTRATAR'!C87</f>
        <v>0</v>
      </c>
      <c r="U87" s="140">
        <f>'OC A CONTRATAR'!B87</f>
        <v>0</v>
      </c>
      <c r="V87" s="140">
        <f>'OC A CONTRATAR'!D87</f>
        <v>0</v>
      </c>
      <c r="W87" s="140">
        <f>'OC A CONTRATAR'!H87</f>
        <v>0</v>
      </c>
      <c r="X87" s="140">
        <f>'OC A CONTRATAR'!G87</f>
        <v>0</v>
      </c>
      <c r="Y87" s="140">
        <f>'OC A CONTRATAR'!I87</f>
        <v>0</v>
      </c>
      <c r="Z87" s="140">
        <f>'OC A CONTRATAR'!M87</f>
        <v>0</v>
      </c>
      <c r="AA87" s="140">
        <f>'OC A CONTRATAR'!L87</f>
        <v>0</v>
      </c>
      <c r="AB87" s="140">
        <f>'OC A CONTRATAR'!N87</f>
        <v>0</v>
      </c>
      <c r="AC87" s="140">
        <f>'OC A CONTRATAR'!X87</f>
        <v>0</v>
      </c>
      <c r="AD87" s="140">
        <f>'OC A CONTRATAR'!W87</f>
        <v>0</v>
      </c>
      <c r="AE87" s="140">
        <f>'OC A CONTRATAR'!Y87</f>
        <v>0</v>
      </c>
      <c r="AF87" s="140">
        <f>'OC A CONTRATAR'!R87</f>
        <v>0</v>
      </c>
      <c r="AG87" s="140">
        <f>'OC A CONTRATAR'!Q87</f>
        <v>0</v>
      </c>
      <c r="AH87" s="140">
        <f>'OC A CONTRATAR'!S87</f>
        <v>0</v>
      </c>
      <c r="AI87" s="68">
        <f t="shared" si="15"/>
        <v>442791493.14411688</v>
      </c>
      <c r="AJ87" s="68">
        <f t="shared" si="16"/>
        <v>364662184.72153401</v>
      </c>
      <c r="AK87" s="68">
        <f t="shared" si="17"/>
        <v>807453677.86565077</v>
      </c>
      <c r="AM87">
        <f t="shared" si="11"/>
        <v>2029</v>
      </c>
      <c r="AO87" s="6">
        <f t="shared" si="12"/>
        <v>0</v>
      </c>
      <c r="AP87" s="6">
        <f t="shared" si="13"/>
        <v>0</v>
      </c>
      <c r="AQ87" s="6">
        <f t="shared" si="14"/>
        <v>0</v>
      </c>
    </row>
    <row r="88" spans="1:43" x14ac:dyDescent="0.35">
      <c r="A88" s="66">
        <v>47150</v>
      </c>
      <c r="B88" s="25">
        <f>'Art. 9º-A - serv. div. comp'!J89</f>
        <v>163269584.55962634</v>
      </c>
      <c r="C88" s="25">
        <f>'Art. 9º-A - serv. div. comp'!K89</f>
        <v>105505988.51835024</v>
      </c>
      <c r="D88" s="25">
        <f>'Art. 9º-A - serv. div. comp'!I89</f>
        <v>268775573.07797658</v>
      </c>
      <c r="E88" s="26">
        <f>'9496'!P88</f>
        <v>230275127.39125448</v>
      </c>
      <c r="F88" s="26">
        <f>'9496'!Q88</f>
        <v>197841866.14218771</v>
      </c>
      <c r="G88" s="26">
        <f>'9496'!R88</f>
        <v>428116993.5334422</v>
      </c>
      <c r="H88" s="45"/>
      <c r="I88" s="45"/>
      <c r="J88" s="45"/>
      <c r="K88" s="27">
        <f>'Fluxo dív. garantidas - RRF'!C88</f>
        <v>6048721.5199999996</v>
      </c>
      <c r="L88" s="27">
        <f>'Fluxo dív. garantidas - RRF'!B88</f>
        <v>2945156.7500000005</v>
      </c>
      <c r="M88" s="27">
        <f>'Fluxo dív. garantidas - RRF'!D88</f>
        <v>8993878.2699999996</v>
      </c>
      <c r="N88" s="67">
        <f>'Contratos fora RRF'!AS88</f>
        <v>3009580.1358485194</v>
      </c>
      <c r="O88" s="67">
        <f>'Contratos fora RRF'!AR88</f>
        <v>8227836.4594891211</v>
      </c>
      <c r="P88" s="28">
        <f>'Contratos fora RRF'!AT88</f>
        <v>11237416.59533764</v>
      </c>
      <c r="Q88" s="30"/>
      <c r="R88" s="30"/>
      <c r="S88" s="30"/>
      <c r="T88" s="140">
        <f>'OC A CONTRATAR'!C88</f>
        <v>0</v>
      </c>
      <c r="U88" s="140">
        <f>'OC A CONTRATAR'!B88</f>
        <v>0</v>
      </c>
      <c r="V88" s="140">
        <f>'OC A CONTRATAR'!D88</f>
        <v>0</v>
      </c>
      <c r="W88" s="140">
        <f>'OC A CONTRATAR'!H88</f>
        <v>0</v>
      </c>
      <c r="X88" s="140">
        <f>'OC A CONTRATAR'!G88</f>
        <v>0</v>
      </c>
      <c r="Y88" s="140">
        <f>'OC A CONTRATAR'!I88</f>
        <v>0</v>
      </c>
      <c r="Z88" s="140">
        <f>'OC A CONTRATAR'!M88</f>
        <v>0</v>
      </c>
      <c r="AA88" s="140">
        <f>'OC A CONTRATAR'!L88</f>
        <v>0</v>
      </c>
      <c r="AB88" s="140">
        <f>'OC A CONTRATAR'!N88</f>
        <v>0</v>
      </c>
      <c r="AC88" s="140">
        <f>'OC A CONTRATAR'!X88</f>
        <v>0</v>
      </c>
      <c r="AD88" s="140">
        <f>'OC A CONTRATAR'!W88</f>
        <v>0</v>
      </c>
      <c r="AE88" s="140">
        <f>'OC A CONTRATAR'!Y88</f>
        <v>0</v>
      </c>
      <c r="AF88" s="140">
        <f>'OC A CONTRATAR'!R88</f>
        <v>0</v>
      </c>
      <c r="AG88" s="140">
        <f>'OC A CONTRATAR'!Q88</f>
        <v>0</v>
      </c>
      <c r="AH88" s="140">
        <f>'OC A CONTRATAR'!S88</f>
        <v>0</v>
      </c>
      <c r="AI88" s="68">
        <f t="shared" si="15"/>
        <v>402603013.60672933</v>
      </c>
      <c r="AJ88" s="68">
        <f t="shared" si="16"/>
        <v>314520847.87002707</v>
      </c>
      <c r="AK88" s="68">
        <f t="shared" si="17"/>
        <v>717123861.47675633</v>
      </c>
      <c r="AM88">
        <f t="shared" si="11"/>
        <v>2029</v>
      </c>
      <c r="AO88" s="6">
        <f t="shared" si="12"/>
        <v>0</v>
      </c>
      <c r="AP88" s="6">
        <f t="shared" si="13"/>
        <v>0</v>
      </c>
      <c r="AQ88" s="6">
        <f t="shared" si="14"/>
        <v>0</v>
      </c>
    </row>
    <row r="89" spans="1:43" x14ac:dyDescent="0.35">
      <c r="A89" s="66">
        <v>47178</v>
      </c>
      <c r="B89" s="25">
        <f>'Art. 9º-A - serv. div. comp'!J90</f>
        <v>163612579.8480106</v>
      </c>
      <c r="C89" s="25">
        <f>'Art. 9º-A - serv. div. comp'!K90</f>
        <v>106309052.27357036</v>
      </c>
      <c r="D89" s="25">
        <f>'Art. 9º-A - serv. div. comp'!I90</f>
        <v>269921632.12158096</v>
      </c>
      <c r="E89" s="26">
        <f>'9496'!P89</f>
        <v>230672347.39847031</v>
      </c>
      <c r="F89" s="26">
        <f>'9496'!Q89</f>
        <v>199450484.74996156</v>
      </c>
      <c r="G89" s="26">
        <f>'9496'!R89</f>
        <v>430122832.1484319</v>
      </c>
      <c r="H89" s="45"/>
      <c r="I89" s="45"/>
      <c r="J89" s="45"/>
      <c r="K89" s="27">
        <f>'Fluxo dív. garantidas - RRF'!C89</f>
        <v>33917149.119999997</v>
      </c>
      <c r="L89" s="27">
        <f>'Fluxo dív. garantidas - RRF'!B89</f>
        <v>114775156.75</v>
      </c>
      <c r="M89" s="27">
        <f>'Fluxo dív. garantidas - RRF'!D89</f>
        <v>148692305.87</v>
      </c>
      <c r="N89" s="67">
        <f>'Contratos fora RRF'!AS89</f>
        <v>292937.15060342912</v>
      </c>
      <c r="O89" s="67">
        <f>'Contratos fora RRF'!AR89</f>
        <v>1613034.2193931751</v>
      </c>
      <c r="P89" s="28">
        <f>'Contratos fora RRF'!AT89</f>
        <v>1905971.369996604</v>
      </c>
      <c r="Q89" s="30"/>
      <c r="R89" s="30"/>
      <c r="S89" s="30"/>
      <c r="T89" s="140">
        <f>'OC A CONTRATAR'!C89</f>
        <v>0</v>
      </c>
      <c r="U89" s="140">
        <f>'OC A CONTRATAR'!B89</f>
        <v>0</v>
      </c>
      <c r="V89" s="140">
        <f>'OC A CONTRATAR'!D89</f>
        <v>0</v>
      </c>
      <c r="W89" s="140">
        <f>'OC A CONTRATAR'!H89</f>
        <v>0</v>
      </c>
      <c r="X89" s="140">
        <f>'OC A CONTRATAR'!G89</f>
        <v>0</v>
      </c>
      <c r="Y89" s="140">
        <f>'OC A CONTRATAR'!I89</f>
        <v>0</v>
      </c>
      <c r="Z89" s="140">
        <f>'OC A CONTRATAR'!M89</f>
        <v>0</v>
      </c>
      <c r="AA89" s="140">
        <f>'OC A CONTRATAR'!L89</f>
        <v>0</v>
      </c>
      <c r="AB89" s="140">
        <f>'OC A CONTRATAR'!N89</f>
        <v>0</v>
      </c>
      <c r="AC89" s="140">
        <f>'OC A CONTRATAR'!X89</f>
        <v>0</v>
      </c>
      <c r="AD89" s="140">
        <f>'OC A CONTRATAR'!W89</f>
        <v>0</v>
      </c>
      <c r="AE89" s="140">
        <f>'OC A CONTRATAR'!Y89</f>
        <v>0</v>
      </c>
      <c r="AF89" s="140">
        <f>'OC A CONTRATAR'!R89</f>
        <v>0</v>
      </c>
      <c r="AG89" s="140">
        <f>'OC A CONTRATAR'!Q89</f>
        <v>0</v>
      </c>
      <c r="AH89" s="140">
        <f>'OC A CONTRATAR'!S89</f>
        <v>0</v>
      </c>
      <c r="AI89" s="68">
        <f t="shared" si="15"/>
        <v>428495013.51708436</v>
      </c>
      <c r="AJ89" s="68">
        <f t="shared" si="16"/>
        <v>422147727.99292511</v>
      </c>
      <c r="AK89" s="68">
        <f t="shared" si="17"/>
        <v>850642741.51000941</v>
      </c>
      <c r="AM89">
        <f t="shared" si="11"/>
        <v>2029</v>
      </c>
      <c r="AO89" s="6">
        <f t="shared" si="12"/>
        <v>0</v>
      </c>
      <c r="AP89" s="6">
        <f t="shared" si="13"/>
        <v>0</v>
      </c>
      <c r="AQ89" s="6">
        <f t="shared" si="14"/>
        <v>0</v>
      </c>
    </row>
    <row r="90" spans="1:43" x14ac:dyDescent="0.35">
      <c r="A90" s="66">
        <v>47209</v>
      </c>
      <c r="B90" s="25">
        <f>'Art. 9º-A - serv. div. comp'!J91</f>
        <v>163728563.2617088</v>
      </c>
      <c r="C90" s="25">
        <f>'Art. 9º-A - serv. div. comp'!K91</f>
        <v>106970713.08201444</v>
      </c>
      <c r="D90" s="25">
        <f>'Art. 9º-A - serv. div. comp'!I91</f>
        <v>270699276.34372324</v>
      </c>
      <c r="E90" s="26">
        <f>'9496'!P90</f>
        <v>230438361.24968916</v>
      </c>
      <c r="F90" s="26">
        <f>'9496'!Q90</f>
        <v>200451274.32244349</v>
      </c>
      <c r="G90" s="26">
        <f>'9496'!R90</f>
        <v>430889635.57213265</v>
      </c>
      <c r="H90" s="45"/>
      <c r="I90" s="45"/>
      <c r="J90" s="45"/>
      <c r="K90" s="27">
        <f>'Fluxo dív. garantidas - RRF'!C90</f>
        <v>6099984.1299999999</v>
      </c>
      <c r="L90" s="27">
        <f>'Fluxo dív. garantidas - RRF'!B90</f>
        <v>2945156.7500000005</v>
      </c>
      <c r="M90" s="27">
        <f>'Fluxo dív. garantidas - RRF'!D90</f>
        <v>9045140.8800000008</v>
      </c>
      <c r="N90" s="67">
        <f>'Contratos fora RRF'!AS90</f>
        <v>5234683.9586622911</v>
      </c>
      <c r="O90" s="67">
        <f>'Contratos fora RRF'!AR90</f>
        <v>9573297.2031546663</v>
      </c>
      <c r="P90" s="28">
        <f>'Contratos fora RRF'!AT90</f>
        <v>14807981.161816956</v>
      </c>
      <c r="Q90" s="30"/>
      <c r="R90" s="30"/>
      <c r="S90" s="30"/>
      <c r="T90" s="140">
        <f>'OC A CONTRATAR'!C90</f>
        <v>0</v>
      </c>
      <c r="U90" s="140">
        <f>'OC A CONTRATAR'!B90</f>
        <v>0</v>
      </c>
      <c r="V90" s="140">
        <f>'OC A CONTRATAR'!D90</f>
        <v>0</v>
      </c>
      <c r="W90" s="140">
        <f>'OC A CONTRATAR'!H90</f>
        <v>0</v>
      </c>
      <c r="X90" s="140">
        <f>'OC A CONTRATAR'!G90</f>
        <v>0</v>
      </c>
      <c r="Y90" s="140">
        <f>'OC A CONTRATAR'!I90</f>
        <v>0</v>
      </c>
      <c r="Z90" s="140">
        <f>'OC A CONTRATAR'!M90</f>
        <v>0</v>
      </c>
      <c r="AA90" s="140">
        <f>'OC A CONTRATAR'!L90</f>
        <v>0</v>
      </c>
      <c r="AB90" s="140">
        <f>'OC A CONTRATAR'!N90</f>
        <v>0</v>
      </c>
      <c r="AC90" s="140">
        <f>'OC A CONTRATAR'!X90</f>
        <v>0</v>
      </c>
      <c r="AD90" s="140">
        <f>'OC A CONTRATAR'!W90</f>
        <v>0</v>
      </c>
      <c r="AE90" s="140">
        <f>'OC A CONTRATAR'!Y90</f>
        <v>0</v>
      </c>
      <c r="AF90" s="140">
        <f>'OC A CONTRATAR'!R90</f>
        <v>0</v>
      </c>
      <c r="AG90" s="140">
        <f>'OC A CONTRATAR'!Q90</f>
        <v>0</v>
      </c>
      <c r="AH90" s="140">
        <f>'OC A CONTRATAR'!S90</f>
        <v>0</v>
      </c>
      <c r="AI90" s="68">
        <f t="shared" si="15"/>
        <v>405501592.60006022</v>
      </c>
      <c r="AJ90" s="68">
        <f t="shared" si="16"/>
        <v>319940441.35761261</v>
      </c>
      <c r="AK90" s="68">
        <f t="shared" si="17"/>
        <v>725442033.95767283</v>
      </c>
      <c r="AM90">
        <f t="shared" si="11"/>
        <v>2029</v>
      </c>
      <c r="AO90" s="6">
        <f t="shared" si="12"/>
        <v>0</v>
      </c>
      <c r="AP90" s="6">
        <f t="shared" si="13"/>
        <v>0</v>
      </c>
      <c r="AQ90" s="6">
        <f t="shared" si="14"/>
        <v>0</v>
      </c>
    </row>
    <row r="91" spans="1:43" x14ac:dyDescent="0.35">
      <c r="A91" s="66">
        <v>47239</v>
      </c>
      <c r="B91" s="25">
        <f>'Art. 9º-A - serv. div. comp'!J92</f>
        <v>164012085.69144863</v>
      </c>
      <c r="C91" s="25">
        <f>'Art. 9º-A - serv. div. comp'!K92</f>
        <v>107747790.41698939</v>
      </c>
      <c r="D91" s="25">
        <f>'Art. 9º-A - serv. div. comp'!I92</f>
        <v>271759876.10843801</v>
      </c>
      <c r="E91" s="26">
        <f>'9496'!P91</f>
        <v>230827914.54999316</v>
      </c>
      <c r="F91" s="26">
        <f>'9496'!Q91</f>
        <v>202084602.26524395</v>
      </c>
      <c r="G91" s="26">
        <f>'9496'!R91</f>
        <v>432912516.8152371</v>
      </c>
      <c r="H91" s="45"/>
      <c r="I91" s="45"/>
      <c r="J91" s="45"/>
      <c r="K91" s="27">
        <f>'Fluxo dív. garantidas - RRF'!C91</f>
        <v>28631107.939999998</v>
      </c>
      <c r="L91" s="27">
        <f>'Fluxo dív. garantidas - RRF'!B91</f>
        <v>103628723.73</v>
      </c>
      <c r="M91" s="27">
        <f>'Fluxo dív. garantidas - RRF'!D91</f>
        <v>132259831.67</v>
      </c>
      <c r="N91" s="67">
        <f>'Contratos fora RRF'!AS91</f>
        <v>1261867.1176494795</v>
      </c>
      <c r="O91" s="67">
        <f>'Contratos fora RRF'!AR91</f>
        <v>12406037.365329141</v>
      </c>
      <c r="P91" s="28">
        <f>'Contratos fora RRF'!AT91</f>
        <v>13667904.482978621</v>
      </c>
      <c r="Q91" s="30"/>
      <c r="R91" s="30"/>
      <c r="S91" s="30"/>
      <c r="T91" s="140">
        <f>'OC A CONTRATAR'!C91</f>
        <v>0</v>
      </c>
      <c r="U91" s="140">
        <f>'OC A CONTRATAR'!B91</f>
        <v>0</v>
      </c>
      <c r="V91" s="140">
        <f>'OC A CONTRATAR'!D91</f>
        <v>0</v>
      </c>
      <c r="W91" s="140">
        <f>'OC A CONTRATAR'!H91</f>
        <v>0</v>
      </c>
      <c r="X91" s="140">
        <f>'OC A CONTRATAR'!G91</f>
        <v>0</v>
      </c>
      <c r="Y91" s="140">
        <f>'OC A CONTRATAR'!I91</f>
        <v>0</v>
      </c>
      <c r="Z91" s="140">
        <f>'OC A CONTRATAR'!M91</f>
        <v>0</v>
      </c>
      <c r="AA91" s="140">
        <f>'OC A CONTRATAR'!L91</f>
        <v>0</v>
      </c>
      <c r="AB91" s="140">
        <f>'OC A CONTRATAR'!N91</f>
        <v>0</v>
      </c>
      <c r="AC91" s="140">
        <f>'OC A CONTRATAR'!X91</f>
        <v>0</v>
      </c>
      <c r="AD91" s="140">
        <f>'OC A CONTRATAR'!W91</f>
        <v>0</v>
      </c>
      <c r="AE91" s="140">
        <f>'OC A CONTRATAR'!Y91</f>
        <v>0</v>
      </c>
      <c r="AF91" s="140">
        <f>'OC A CONTRATAR'!R91</f>
        <v>0</v>
      </c>
      <c r="AG91" s="140">
        <f>'OC A CONTRATAR'!Q91</f>
        <v>0</v>
      </c>
      <c r="AH91" s="140">
        <f>'OC A CONTRATAR'!S91</f>
        <v>0</v>
      </c>
      <c r="AI91" s="68">
        <f t="shared" si="15"/>
        <v>424732975.29909128</v>
      </c>
      <c r="AJ91" s="68">
        <f t="shared" si="16"/>
        <v>425867153.7775625</v>
      </c>
      <c r="AK91" s="68">
        <f t="shared" si="17"/>
        <v>850600129.0766536</v>
      </c>
      <c r="AM91">
        <f t="shared" si="11"/>
        <v>2029</v>
      </c>
      <c r="AO91" s="6">
        <f t="shared" si="12"/>
        <v>0</v>
      </c>
      <c r="AP91" s="6">
        <f t="shared" si="13"/>
        <v>0</v>
      </c>
      <c r="AQ91" s="6">
        <f t="shared" si="14"/>
        <v>0</v>
      </c>
    </row>
    <row r="92" spans="1:43" x14ac:dyDescent="0.35">
      <c r="A92" s="66">
        <v>47270</v>
      </c>
      <c r="B92" s="25">
        <f>'Art. 9º-A - serv. div. comp'!J93</f>
        <v>164294118.55565491</v>
      </c>
      <c r="C92" s="25">
        <f>'Art. 9º-A - serv. div. comp'!K93</f>
        <v>108530512.74737594</v>
      </c>
      <c r="D92" s="25">
        <f>'Art. 9º-A - serv. div. comp'!I93</f>
        <v>272824631.30303085</v>
      </c>
      <c r="E92" s="26">
        <f>'9496'!P92</f>
        <v>231129326.49405438</v>
      </c>
      <c r="F92" s="26">
        <f>'9496'!Q92</f>
        <v>203577446.10247347</v>
      </c>
      <c r="G92" s="26">
        <f>'9496'!R92</f>
        <v>434706772.59652781</v>
      </c>
      <c r="H92" s="45"/>
      <c r="I92" s="45"/>
      <c r="J92" s="45"/>
      <c r="K92" s="27">
        <f>'Fluxo dív. garantidas - RRF'!C92</f>
        <v>5974874.5899999999</v>
      </c>
      <c r="L92" s="27">
        <f>'Fluxo dív. garantidas - RRF'!B92</f>
        <v>2945156.7500000005</v>
      </c>
      <c r="M92" s="27">
        <f>'Fluxo dív. garantidas - RRF'!D92</f>
        <v>8920031.3400000017</v>
      </c>
      <c r="N92" s="67">
        <f>'Contratos fora RRF'!AS92</f>
        <v>302715.57320357527</v>
      </c>
      <c r="O92" s="67">
        <f>'Contratos fora RRF'!AR92</f>
        <v>1644028.3222419759</v>
      </c>
      <c r="P92" s="28">
        <f>'Contratos fora RRF'!AT92</f>
        <v>1946743.8954455513</v>
      </c>
      <c r="Q92" s="30"/>
      <c r="R92" s="30"/>
      <c r="S92" s="30"/>
      <c r="T92" s="140">
        <f>'OC A CONTRATAR'!C92</f>
        <v>11643862.305426374</v>
      </c>
      <c r="U92" s="140">
        <f>'OC A CONTRATAR'!B92</f>
        <v>16049999.999999998</v>
      </c>
      <c r="V92" s="140">
        <f>'OC A CONTRATAR'!D92</f>
        <v>27693862.305426374</v>
      </c>
      <c r="W92" s="140">
        <f>'OC A CONTRATAR'!H92</f>
        <v>4036516.7096430003</v>
      </c>
      <c r="X92" s="140">
        <f>'OC A CONTRATAR'!G92</f>
        <v>5493013.4615384396</v>
      </c>
      <c r="Y92" s="140">
        <f>'OC A CONTRATAR'!I92</f>
        <v>9529530.1711814404</v>
      </c>
      <c r="Z92" s="140">
        <f>'OC A CONTRATAR'!M92</f>
        <v>35131529.61552088</v>
      </c>
      <c r="AA92" s="140">
        <f>'OC A CONTRATAR'!L92</f>
        <v>27204607.101715628</v>
      </c>
      <c r="AB92" s="140">
        <f>'OC A CONTRATAR'!N92</f>
        <v>62336136.717236504</v>
      </c>
      <c r="AC92" s="140">
        <f>'OC A CONTRATAR'!X92</f>
        <v>79338999.338159099</v>
      </c>
      <c r="AD92" s="140">
        <f>'OC A CONTRATAR'!W92</f>
        <v>150000000</v>
      </c>
      <c r="AE92" s="140">
        <f>'OC A CONTRATAR'!Y92</f>
        <v>229338999.33815908</v>
      </c>
      <c r="AF92" s="140">
        <f>'OC A CONTRATAR'!R92</f>
        <v>5821931.152713187</v>
      </c>
      <c r="AG92" s="140">
        <f>'OC A CONTRATAR'!Q92</f>
        <v>8024999.9999999991</v>
      </c>
      <c r="AH92" s="140">
        <f>'OC A CONTRATAR'!S92</f>
        <v>13846931.152713187</v>
      </c>
      <c r="AI92" s="68">
        <f t="shared" si="15"/>
        <v>537673874.33437538</v>
      </c>
      <c r="AJ92" s="68">
        <f t="shared" si="16"/>
        <v>523469764.48534542</v>
      </c>
      <c r="AK92" s="68">
        <f t="shared" si="17"/>
        <v>1061143638.8197209</v>
      </c>
      <c r="AM92">
        <f t="shared" si="11"/>
        <v>2029</v>
      </c>
      <c r="AO92" s="6">
        <f t="shared" si="12"/>
        <v>0</v>
      </c>
      <c r="AP92" s="6">
        <f t="shared" si="13"/>
        <v>0</v>
      </c>
      <c r="AQ92" s="6">
        <f t="shared" si="14"/>
        <v>0</v>
      </c>
    </row>
    <row r="93" spans="1:43" x14ac:dyDescent="0.35">
      <c r="A93" s="66">
        <v>47300</v>
      </c>
      <c r="B93" s="25">
        <f>'Art. 9º-A - serv. div. comp'!J94</f>
        <v>164574637.12783492</v>
      </c>
      <c r="C93" s="25">
        <f>'Art. 9º-A - serv. div. comp'!K94</f>
        <v>109318921.08064127</v>
      </c>
      <c r="D93" s="25">
        <f>'Art. 9º-A - serv. div. comp'!I94</f>
        <v>273893558.20847619</v>
      </c>
      <c r="E93" s="26">
        <f>'9496'!P93</f>
        <v>231280154.18788704</v>
      </c>
      <c r="F93" s="26">
        <f>'9496'!Q93</f>
        <v>205031310.62967589</v>
      </c>
      <c r="G93" s="26">
        <f>'9496'!R93</f>
        <v>436311464.81756294</v>
      </c>
      <c r="H93" s="45"/>
      <c r="I93" s="45"/>
      <c r="J93" s="45"/>
      <c r="K93" s="27">
        <f>'Fluxo dív. garantidas - RRF'!C93</f>
        <v>5850571.6300000008</v>
      </c>
      <c r="L93" s="27">
        <f>'Fluxo dív. garantidas - RRF'!B93</f>
        <v>2945156.7500000005</v>
      </c>
      <c r="M93" s="27">
        <f>'Fluxo dív. garantidas - RRF'!D93</f>
        <v>8795728.3800000008</v>
      </c>
      <c r="N93" s="67">
        <f>'Contratos fora RRF'!AS93</f>
        <v>41699152.842123583</v>
      </c>
      <c r="O93" s="67">
        <f>'Contratos fora RRF'!AR93</f>
        <v>60543474.5162315</v>
      </c>
      <c r="P93" s="28">
        <f>'Contratos fora RRF'!AT93</f>
        <v>102242627.35835508</v>
      </c>
      <c r="Q93" s="30"/>
      <c r="R93" s="30"/>
      <c r="S93" s="30"/>
      <c r="T93" s="140">
        <f>'OC A CONTRATAR'!C93</f>
        <v>0</v>
      </c>
      <c r="U93" s="140">
        <f>'OC A CONTRATAR'!B93</f>
        <v>0</v>
      </c>
      <c r="V93" s="140">
        <f>'OC A CONTRATAR'!D93</f>
        <v>0</v>
      </c>
      <c r="W93" s="140">
        <f>'OC A CONTRATAR'!H93</f>
        <v>0</v>
      </c>
      <c r="X93" s="140">
        <f>'OC A CONTRATAR'!G93</f>
        <v>0</v>
      </c>
      <c r="Y93" s="140">
        <f>'OC A CONTRATAR'!I93</f>
        <v>0</v>
      </c>
      <c r="Z93" s="140">
        <f>'OC A CONTRATAR'!M93</f>
        <v>0</v>
      </c>
      <c r="AA93" s="140">
        <f>'OC A CONTRATAR'!L93</f>
        <v>0</v>
      </c>
      <c r="AB93" s="140">
        <f>'OC A CONTRATAR'!N93</f>
        <v>0</v>
      </c>
      <c r="AC93" s="140">
        <f>'OC A CONTRATAR'!X93</f>
        <v>0</v>
      </c>
      <c r="AD93" s="140">
        <f>'OC A CONTRATAR'!W93</f>
        <v>0</v>
      </c>
      <c r="AE93" s="140">
        <f>'OC A CONTRATAR'!Y93</f>
        <v>0</v>
      </c>
      <c r="AF93" s="140">
        <f>'OC A CONTRATAR'!R93</f>
        <v>0</v>
      </c>
      <c r="AG93" s="140">
        <f>'OC A CONTRATAR'!Q93</f>
        <v>0</v>
      </c>
      <c r="AH93" s="140">
        <f>'OC A CONTRATAR'!S93</f>
        <v>0</v>
      </c>
      <c r="AI93" s="68">
        <f t="shared" si="15"/>
        <v>443404515.78784555</v>
      </c>
      <c r="AJ93" s="68">
        <f t="shared" si="16"/>
        <v>377838862.97654861</v>
      </c>
      <c r="AK93" s="68">
        <f t="shared" si="17"/>
        <v>821243378.76439416</v>
      </c>
      <c r="AM93">
        <f t="shared" si="11"/>
        <v>2029</v>
      </c>
      <c r="AO93" s="6">
        <f t="shared" si="12"/>
        <v>0</v>
      </c>
      <c r="AP93" s="6">
        <f t="shared" si="13"/>
        <v>0</v>
      </c>
      <c r="AQ93" s="6">
        <f t="shared" si="14"/>
        <v>0</v>
      </c>
    </row>
    <row r="94" spans="1:43" x14ac:dyDescent="0.35">
      <c r="A94" s="66">
        <v>47331</v>
      </c>
      <c r="B94" s="25">
        <f>'Art. 9º-A - serv. div. comp'!J95</f>
        <v>164853616.44739035</v>
      </c>
      <c r="C94" s="25">
        <f>'Art. 9º-A - serv. div. comp'!K95</f>
        <v>110113056.72214666</v>
      </c>
      <c r="D94" s="25">
        <f>'Art. 9º-A - serv. div. comp'!I95</f>
        <v>274966673.16953701</v>
      </c>
      <c r="E94" s="26">
        <f>'9496'!P94</f>
        <v>231500194.42097944</v>
      </c>
      <c r="F94" s="26">
        <f>'9496'!Q94</f>
        <v>206520738.7157388</v>
      </c>
      <c r="G94" s="26">
        <f>'9496'!R94</f>
        <v>438020933.13671827</v>
      </c>
      <c r="H94" s="45"/>
      <c r="I94" s="45"/>
      <c r="J94" s="45"/>
      <c r="K94" s="27">
        <f>'Fluxo dív. garantidas - RRF'!C94</f>
        <v>5851773.5200000005</v>
      </c>
      <c r="L94" s="27">
        <f>'Fluxo dív. garantidas - RRF'!B94</f>
        <v>2945156.7500000005</v>
      </c>
      <c r="M94" s="27">
        <f>'Fluxo dív. garantidas - RRF'!D94</f>
        <v>8796930.2700000014</v>
      </c>
      <c r="N94" s="67">
        <f>'Contratos fora RRF'!AS94</f>
        <v>2785495.4598329086</v>
      </c>
      <c r="O94" s="67">
        <f>'Contratos fora RRF'!AR94</f>
        <v>8290297.2851175368</v>
      </c>
      <c r="P94" s="28">
        <f>'Contratos fora RRF'!AT94</f>
        <v>11075792.744950445</v>
      </c>
      <c r="Q94" s="30"/>
      <c r="R94" s="30"/>
      <c r="S94" s="30"/>
      <c r="T94" s="140">
        <f>'OC A CONTRATAR'!C94</f>
        <v>0</v>
      </c>
      <c r="U94" s="140">
        <f>'OC A CONTRATAR'!B94</f>
        <v>0</v>
      </c>
      <c r="V94" s="140">
        <f>'OC A CONTRATAR'!D94</f>
        <v>0</v>
      </c>
      <c r="W94" s="140">
        <f>'OC A CONTRATAR'!H94</f>
        <v>0</v>
      </c>
      <c r="X94" s="140">
        <f>'OC A CONTRATAR'!G94</f>
        <v>0</v>
      </c>
      <c r="Y94" s="140">
        <f>'OC A CONTRATAR'!I94</f>
        <v>0</v>
      </c>
      <c r="Z94" s="140">
        <f>'OC A CONTRATAR'!M94</f>
        <v>0</v>
      </c>
      <c r="AA94" s="140">
        <f>'OC A CONTRATAR'!L94</f>
        <v>0</v>
      </c>
      <c r="AB94" s="140">
        <f>'OC A CONTRATAR'!N94</f>
        <v>0</v>
      </c>
      <c r="AC94" s="140">
        <f>'OC A CONTRATAR'!X94</f>
        <v>0</v>
      </c>
      <c r="AD94" s="140">
        <f>'OC A CONTRATAR'!W94</f>
        <v>0</v>
      </c>
      <c r="AE94" s="140">
        <f>'OC A CONTRATAR'!Y94</f>
        <v>0</v>
      </c>
      <c r="AF94" s="140">
        <f>'OC A CONTRATAR'!R94</f>
        <v>0</v>
      </c>
      <c r="AG94" s="140">
        <f>'OC A CONTRATAR'!Q94</f>
        <v>0</v>
      </c>
      <c r="AH94" s="140">
        <f>'OC A CONTRATAR'!S94</f>
        <v>0</v>
      </c>
      <c r="AI94" s="68">
        <f t="shared" si="15"/>
        <v>404991079.84820271</v>
      </c>
      <c r="AJ94" s="68">
        <f t="shared" si="16"/>
        <v>327869249.47300303</v>
      </c>
      <c r="AK94" s="68">
        <f t="shared" si="17"/>
        <v>732860329.32120574</v>
      </c>
      <c r="AM94">
        <f t="shared" si="11"/>
        <v>2029</v>
      </c>
      <c r="AO94" s="6">
        <f t="shared" si="12"/>
        <v>0</v>
      </c>
      <c r="AP94" s="6">
        <f t="shared" si="13"/>
        <v>0</v>
      </c>
      <c r="AQ94" s="6">
        <f t="shared" si="14"/>
        <v>0</v>
      </c>
    </row>
    <row r="95" spans="1:43" x14ac:dyDescent="0.35">
      <c r="A95" s="66">
        <v>47362</v>
      </c>
      <c r="B95" s="25">
        <f>'Art. 9º-A - serv. div. comp'!J96</f>
        <v>165187943.67193532</v>
      </c>
      <c r="C95" s="25">
        <f>'Art. 9º-A - serv. div. comp'!K96</f>
        <v>110951187.39199656</v>
      </c>
      <c r="D95" s="25">
        <f>'Art. 9º-A - serv. div. comp'!I96</f>
        <v>276139131.06393188</v>
      </c>
      <c r="E95" s="26">
        <f>'9496'!P95</f>
        <v>231947144.04886025</v>
      </c>
      <c r="F95" s="26">
        <f>'9496'!Q95</f>
        <v>208187392.87602121</v>
      </c>
      <c r="G95" s="26">
        <f>'9496'!R95</f>
        <v>440134536.92488146</v>
      </c>
      <c r="H95" s="45"/>
      <c r="I95" s="45"/>
      <c r="J95" s="45"/>
      <c r="K95" s="27">
        <f>'Fluxo dív. garantidas - RRF'!C95</f>
        <v>32909192.509999998</v>
      </c>
      <c r="L95" s="27">
        <f>'Fluxo dív. garantidas - RRF'!B95</f>
        <v>114775156.75</v>
      </c>
      <c r="M95" s="27">
        <f>'Fluxo dív. garantidas - RRF'!D95</f>
        <v>147684349.25999999</v>
      </c>
      <c r="N95" s="67">
        <f>'Contratos fora RRF'!AS95</f>
        <v>298001.40035686851</v>
      </c>
      <c r="O95" s="67">
        <f>'Contratos fora RRF'!AR95</f>
        <v>1675744.704982006</v>
      </c>
      <c r="P95" s="28">
        <f>'Contratos fora RRF'!AT95</f>
        <v>1973746.1053388743</v>
      </c>
      <c r="Q95" s="30"/>
      <c r="R95" s="30"/>
      <c r="S95" s="30"/>
      <c r="T95" s="140">
        <f>'OC A CONTRATAR'!C95</f>
        <v>0</v>
      </c>
      <c r="U95" s="140">
        <f>'OC A CONTRATAR'!B95</f>
        <v>0</v>
      </c>
      <c r="V95" s="140">
        <f>'OC A CONTRATAR'!D95</f>
        <v>0</v>
      </c>
      <c r="W95" s="140">
        <f>'OC A CONTRATAR'!H95</f>
        <v>0</v>
      </c>
      <c r="X95" s="140">
        <f>'OC A CONTRATAR'!G95</f>
        <v>0</v>
      </c>
      <c r="Y95" s="140">
        <f>'OC A CONTRATAR'!I95</f>
        <v>0</v>
      </c>
      <c r="Z95" s="140">
        <f>'OC A CONTRATAR'!M95</f>
        <v>0</v>
      </c>
      <c r="AA95" s="140">
        <f>'OC A CONTRATAR'!L95</f>
        <v>0</v>
      </c>
      <c r="AB95" s="140">
        <f>'OC A CONTRATAR'!N95</f>
        <v>0</v>
      </c>
      <c r="AC95" s="140">
        <f>'OC A CONTRATAR'!X95</f>
        <v>0</v>
      </c>
      <c r="AD95" s="140">
        <f>'OC A CONTRATAR'!W95</f>
        <v>0</v>
      </c>
      <c r="AE95" s="140">
        <f>'OC A CONTRATAR'!Y95</f>
        <v>0</v>
      </c>
      <c r="AF95" s="140">
        <f>'OC A CONTRATAR'!R95</f>
        <v>0</v>
      </c>
      <c r="AG95" s="140">
        <f>'OC A CONTRATAR'!Q95</f>
        <v>0</v>
      </c>
      <c r="AH95" s="140">
        <f>'OC A CONTRATAR'!S95</f>
        <v>0</v>
      </c>
      <c r="AI95" s="68">
        <f t="shared" si="15"/>
        <v>430342281.63115245</v>
      </c>
      <c r="AJ95" s="68">
        <f t="shared" si="16"/>
        <v>435589481.72299975</v>
      </c>
      <c r="AK95" s="68">
        <f t="shared" si="17"/>
        <v>865931763.35415232</v>
      </c>
      <c r="AM95">
        <f t="shared" si="11"/>
        <v>2029</v>
      </c>
      <c r="AO95" s="6">
        <f t="shared" si="12"/>
        <v>0</v>
      </c>
      <c r="AP95" s="6">
        <f t="shared" si="13"/>
        <v>0</v>
      </c>
      <c r="AQ95" s="6">
        <f t="shared" si="14"/>
        <v>0</v>
      </c>
    </row>
    <row r="96" spans="1:43" x14ac:dyDescent="0.35">
      <c r="A96" s="66">
        <v>47392</v>
      </c>
      <c r="B96" s="25">
        <f>'Art. 9º-A - serv. div. comp'!J97</f>
        <v>165578082.66914973</v>
      </c>
      <c r="C96" s="25">
        <f>'Art. 9º-A - serv. div. comp'!K97</f>
        <v>111834325.92811796</v>
      </c>
      <c r="D96" s="25">
        <f>'Art. 9º-A - serv. div. comp'!I97</f>
        <v>277412408.59726769</v>
      </c>
      <c r="E96" s="26">
        <f>'9496'!P96</f>
        <v>232317865.5068799</v>
      </c>
      <c r="F96" s="26">
        <f>'9496'!Q96</f>
        <v>209884481.53419</v>
      </c>
      <c r="G96" s="26">
        <f>'9496'!R96</f>
        <v>442202347.04106987</v>
      </c>
      <c r="H96" s="45"/>
      <c r="I96" s="45"/>
      <c r="J96" s="45"/>
      <c r="K96" s="27">
        <f>'Fluxo dív. garantidas - RRF'!C96</f>
        <v>5541490.6099999994</v>
      </c>
      <c r="L96" s="27">
        <f>'Fluxo dív. garantidas - RRF'!B96</f>
        <v>2945156.7500000005</v>
      </c>
      <c r="M96" s="27">
        <f>'Fluxo dív. garantidas - RRF'!D96</f>
        <v>8486647.3600000013</v>
      </c>
      <c r="N96" s="67">
        <f>'Contratos fora RRF'!AS96</f>
        <v>5021328.736399225</v>
      </c>
      <c r="O96" s="67">
        <f>'Contratos fora RRF'!AR96</f>
        <v>9636519.2433525827</v>
      </c>
      <c r="P96" s="28">
        <f>'Contratos fora RRF'!AT96</f>
        <v>14657847.979751807</v>
      </c>
      <c r="Q96" s="30"/>
      <c r="R96" s="30"/>
      <c r="S96" s="30"/>
      <c r="T96" s="140">
        <f>'OC A CONTRATAR'!C96</f>
        <v>0</v>
      </c>
      <c r="U96" s="140">
        <f>'OC A CONTRATAR'!B96</f>
        <v>0</v>
      </c>
      <c r="V96" s="140">
        <f>'OC A CONTRATAR'!D96</f>
        <v>0</v>
      </c>
      <c r="W96" s="140">
        <f>'OC A CONTRATAR'!H96</f>
        <v>0</v>
      </c>
      <c r="X96" s="140">
        <f>'OC A CONTRATAR'!G96</f>
        <v>0</v>
      </c>
      <c r="Y96" s="140">
        <f>'OC A CONTRATAR'!I96</f>
        <v>0</v>
      </c>
      <c r="Z96" s="140">
        <f>'OC A CONTRATAR'!M96</f>
        <v>0</v>
      </c>
      <c r="AA96" s="140">
        <f>'OC A CONTRATAR'!L96</f>
        <v>0</v>
      </c>
      <c r="AB96" s="140">
        <f>'OC A CONTRATAR'!N96</f>
        <v>0</v>
      </c>
      <c r="AC96" s="140">
        <f>'OC A CONTRATAR'!X96</f>
        <v>0</v>
      </c>
      <c r="AD96" s="140">
        <f>'OC A CONTRATAR'!W96</f>
        <v>0</v>
      </c>
      <c r="AE96" s="140">
        <f>'OC A CONTRATAR'!Y96</f>
        <v>0</v>
      </c>
      <c r="AF96" s="140">
        <f>'OC A CONTRATAR'!R96</f>
        <v>0</v>
      </c>
      <c r="AG96" s="140">
        <f>'OC A CONTRATAR'!Q96</f>
        <v>0</v>
      </c>
      <c r="AH96" s="140">
        <f>'OC A CONTRATAR'!S96</f>
        <v>0</v>
      </c>
      <c r="AI96" s="68">
        <f t="shared" si="15"/>
        <v>408458767.52242887</v>
      </c>
      <c r="AJ96" s="68">
        <f t="shared" si="16"/>
        <v>334300483.45566052</v>
      </c>
      <c r="AK96" s="68">
        <f t="shared" si="17"/>
        <v>742759250.97808945</v>
      </c>
      <c r="AM96">
        <f t="shared" si="11"/>
        <v>2029</v>
      </c>
      <c r="AO96" s="6">
        <f t="shared" si="12"/>
        <v>0</v>
      </c>
      <c r="AP96" s="6">
        <f t="shared" si="13"/>
        <v>0</v>
      </c>
      <c r="AQ96" s="6">
        <f t="shared" si="14"/>
        <v>0</v>
      </c>
    </row>
    <row r="97" spans="1:43" x14ac:dyDescent="0.35">
      <c r="A97" s="66">
        <v>47423</v>
      </c>
      <c r="B97" s="25">
        <f>'Art. 9º-A - serv. div. comp'!J98</f>
        <v>165738253.88562852</v>
      </c>
      <c r="C97" s="25">
        <f>'Art. 9º-A - serv. div. comp'!K98</f>
        <v>112569087.14177394</v>
      </c>
      <c r="D97" s="25">
        <f>'Art. 9º-A - serv. div. comp'!I98</f>
        <v>278307341.02740246</v>
      </c>
      <c r="E97" s="26">
        <f>'9496'!P97</f>
        <v>232135047.69211626</v>
      </c>
      <c r="F97" s="26">
        <f>'9496'!Q97</f>
        <v>211012154.2165584</v>
      </c>
      <c r="G97" s="26">
        <f>'9496'!R97</f>
        <v>443147201.90867466</v>
      </c>
      <c r="H97" s="45"/>
      <c r="I97" s="45"/>
      <c r="J97" s="45"/>
      <c r="K97" s="27">
        <f>'Fluxo dív. garantidas - RRF'!C97</f>
        <v>27363170.98</v>
      </c>
      <c r="L97" s="27">
        <f>'Fluxo dív. garantidas - RRF'!B97</f>
        <v>103628723.73</v>
      </c>
      <c r="M97" s="27">
        <f>'Fluxo dív. garantidas - RRF'!D97</f>
        <v>130991894.71000001</v>
      </c>
      <c r="N97" s="67">
        <f>'Contratos fora RRF'!AS97</f>
        <v>1061392.7027111966</v>
      </c>
      <c r="O97" s="67">
        <f>'Contratos fora RRF'!AR97</f>
        <v>12469603.693851814</v>
      </c>
      <c r="P97" s="28">
        <f>'Contratos fora RRF'!AT97</f>
        <v>13530996.396563008</v>
      </c>
      <c r="Q97" s="30"/>
      <c r="R97" s="30"/>
      <c r="S97" s="30"/>
      <c r="T97" s="140">
        <f>'OC A CONTRATAR'!C97</f>
        <v>0</v>
      </c>
      <c r="U97" s="140">
        <f>'OC A CONTRATAR'!B97</f>
        <v>0</v>
      </c>
      <c r="V97" s="140">
        <f>'OC A CONTRATAR'!D97</f>
        <v>0</v>
      </c>
      <c r="W97" s="140">
        <f>'OC A CONTRATAR'!H97</f>
        <v>0</v>
      </c>
      <c r="X97" s="140">
        <f>'OC A CONTRATAR'!G97</f>
        <v>0</v>
      </c>
      <c r="Y97" s="140">
        <f>'OC A CONTRATAR'!I97</f>
        <v>0</v>
      </c>
      <c r="Z97" s="140">
        <f>'OC A CONTRATAR'!M97</f>
        <v>0</v>
      </c>
      <c r="AA97" s="140">
        <f>'OC A CONTRATAR'!L97</f>
        <v>0</v>
      </c>
      <c r="AB97" s="140">
        <f>'OC A CONTRATAR'!N97</f>
        <v>0</v>
      </c>
      <c r="AC97" s="140">
        <f>'OC A CONTRATAR'!X97</f>
        <v>0</v>
      </c>
      <c r="AD97" s="140">
        <f>'OC A CONTRATAR'!W97</f>
        <v>0</v>
      </c>
      <c r="AE97" s="140">
        <f>'OC A CONTRATAR'!Y97</f>
        <v>0</v>
      </c>
      <c r="AF97" s="140">
        <f>'OC A CONTRATAR'!R97</f>
        <v>0</v>
      </c>
      <c r="AG97" s="140">
        <f>'OC A CONTRATAR'!Q97</f>
        <v>0</v>
      </c>
      <c r="AH97" s="140">
        <f>'OC A CONTRATAR'!S97</f>
        <v>0</v>
      </c>
      <c r="AI97" s="68">
        <f t="shared" si="15"/>
        <v>426297865.26045603</v>
      </c>
      <c r="AJ97" s="68">
        <f t="shared" si="16"/>
        <v>439679568.78218418</v>
      </c>
      <c r="AK97" s="68">
        <f t="shared" si="17"/>
        <v>865977434.04264021</v>
      </c>
      <c r="AM97">
        <f t="shared" si="11"/>
        <v>2029</v>
      </c>
      <c r="AO97" s="6">
        <f t="shared" si="12"/>
        <v>0</v>
      </c>
      <c r="AP97" s="6">
        <f t="shared" si="13"/>
        <v>0</v>
      </c>
      <c r="AQ97" s="6">
        <f t="shared" si="14"/>
        <v>0</v>
      </c>
    </row>
    <row r="98" spans="1:43" x14ac:dyDescent="0.35">
      <c r="A98" s="66">
        <v>47453</v>
      </c>
      <c r="B98" s="25">
        <f>'Art. 9º-A - serv. div. comp'!J99</f>
        <v>166068131.52776566</v>
      </c>
      <c r="C98" s="25">
        <f>'Art. 9º-A - serv. div. comp'!K99</f>
        <v>113425912.00177762</v>
      </c>
      <c r="D98" s="25">
        <f>'Art. 9º-A - serv. div. comp'!I99</f>
        <v>279494043.52954328</v>
      </c>
      <c r="E98" s="26">
        <f>'9496'!P98</f>
        <v>232573868.01054925</v>
      </c>
      <c r="F98" s="26">
        <f>'9496'!Q98</f>
        <v>212802697.87133935</v>
      </c>
      <c r="G98" s="26">
        <f>'9496'!R98</f>
        <v>445376565.88188863</v>
      </c>
      <c r="H98" s="45"/>
      <c r="I98" s="45"/>
      <c r="J98" s="45"/>
      <c r="K98" s="27">
        <f>'Fluxo dív. garantidas - RRF'!C98</f>
        <v>5762426.0899999999</v>
      </c>
      <c r="L98" s="27">
        <f>'Fluxo dív. garantidas - RRF'!B98</f>
        <v>2945156.7500000005</v>
      </c>
      <c r="M98" s="27">
        <f>'Fluxo dív. garantidas - RRF'!D98</f>
        <v>8707582.8399999999</v>
      </c>
      <c r="N98" s="67">
        <f>'Contratos fora RRF'!AS98</f>
        <v>256493.90822098134</v>
      </c>
      <c r="O98" s="67">
        <f>'Contratos fora RRF'!AR98</f>
        <v>1707939.5266597532</v>
      </c>
      <c r="P98" s="28">
        <f>'Contratos fora RRF'!AT98</f>
        <v>1964433.4348807344</v>
      </c>
      <c r="Q98" s="30"/>
      <c r="R98" s="30"/>
      <c r="S98" s="30"/>
      <c r="T98" s="140">
        <f>'OC A CONTRATAR'!C98</f>
        <v>11386694.011806009</v>
      </c>
      <c r="U98" s="140">
        <f>'OC A CONTRATAR'!B98</f>
        <v>16049999.999999998</v>
      </c>
      <c r="V98" s="140">
        <f>'OC A CONTRATAR'!D98</f>
        <v>27436694.011806007</v>
      </c>
      <c r="W98" s="140">
        <f>'OC A CONTRATAR'!H98</f>
        <v>3827424.1579010002</v>
      </c>
      <c r="X98" s="140">
        <f>'OC A CONTRATAR'!G98</f>
        <v>5493013.4615384396</v>
      </c>
      <c r="Y98" s="140">
        <f>'OC A CONTRATAR'!I98</f>
        <v>9320437.6194394398</v>
      </c>
      <c r="Z98" s="140">
        <f>'OC A CONTRATAR'!M98</f>
        <v>34671281.515970558</v>
      </c>
      <c r="AA98" s="140">
        <f>'OC A CONTRATAR'!L98</f>
        <v>27204607.101715628</v>
      </c>
      <c r="AB98" s="140">
        <f>'OC A CONTRATAR'!N98</f>
        <v>61875888.617686182</v>
      </c>
      <c r="AC98" s="140">
        <f>'OC A CONTRATAR'!X98</f>
        <v>74529280.120697901</v>
      </c>
      <c r="AD98" s="140">
        <f>'OC A CONTRATAR'!W98</f>
        <v>150000000</v>
      </c>
      <c r="AE98" s="140">
        <f>'OC A CONTRATAR'!Y98</f>
        <v>224529280.12069792</v>
      </c>
      <c r="AF98" s="140">
        <f>'OC A CONTRATAR'!R98</f>
        <v>5693347.0059030047</v>
      </c>
      <c r="AG98" s="140">
        <f>'OC A CONTRATAR'!Q98</f>
        <v>8024999.9999999991</v>
      </c>
      <c r="AH98" s="140">
        <f>'OC A CONTRATAR'!S98</f>
        <v>13718347.005903004</v>
      </c>
      <c r="AI98" s="68">
        <f t="shared" si="15"/>
        <v>534768946.34881443</v>
      </c>
      <c r="AJ98" s="68">
        <f t="shared" si="16"/>
        <v>537654326.7130307</v>
      </c>
      <c r="AK98" s="68">
        <f t="shared" si="17"/>
        <v>1072423273.0618453</v>
      </c>
      <c r="AM98">
        <f t="shared" si="11"/>
        <v>2029</v>
      </c>
      <c r="AO98" s="6">
        <f t="shared" si="12"/>
        <v>0</v>
      </c>
      <c r="AP98" s="6">
        <f t="shared" si="13"/>
        <v>0</v>
      </c>
      <c r="AQ98" s="6">
        <f t="shared" si="14"/>
        <v>0</v>
      </c>
    </row>
    <row r="99" spans="1:43" x14ac:dyDescent="0.35">
      <c r="A99" s="66">
        <v>47484</v>
      </c>
      <c r="B99" s="25">
        <f>'Art. 9º-A - serv. div. comp'!J100</f>
        <v>170818011.73427358</v>
      </c>
      <c r="C99" s="25">
        <f>'Art. 9º-A - serv. div. comp'!K100</f>
        <v>117326135.74780378</v>
      </c>
      <c r="D99" s="25">
        <f>'Art. 9º-A - serv. div. comp'!I100</f>
        <v>288144147.48207736</v>
      </c>
      <c r="E99" s="26">
        <f>'9496'!P99</f>
        <v>232542747.23978323</v>
      </c>
      <c r="F99" s="26">
        <f>'9496'!Q99</f>
        <v>214136579.32268631</v>
      </c>
      <c r="G99" s="26">
        <f>'9496'!R99</f>
        <v>446679326.56246954</v>
      </c>
      <c r="H99" s="45"/>
      <c r="I99" s="45"/>
      <c r="J99" s="45"/>
      <c r="K99" s="27">
        <f>'Fluxo dív. garantidas - RRF'!C99</f>
        <v>5683526.3399999999</v>
      </c>
      <c r="L99" s="27">
        <f>'Fluxo dív. garantidas - RRF'!B99</f>
        <v>2945156.75</v>
      </c>
      <c r="M99" s="27">
        <f>'Fluxo dív. garantidas - RRF'!D99</f>
        <v>8628683.0899999999</v>
      </c>
      <c r="N99" s="67">
        <f>'Contratos fora RRF'!AS99</f>
        <v>41153836.115988858</v>
      </c>
      <c r="O99" s="67">
        <f>'Contratos fora RRF'!AR99</f>
        <v>60607797.983501412</v>
      </c>
      <c r="P99" s="28">
        <f>'Contratos fora RRF'!AT99</f>
        <v>101761634.09949028</v>
      </c>
      <c r="Q99" s="30"/>
      <c r="R99" s="30"/>
      <c r="S99" s="30"/>
      <c r="T99" s="140">
        <f>'OC A CONTRATAR'!C99</f>
        <v>0</v>
      </c>
      <c r="U99" s="140">
        <f>'OC A CONTRATAR'!B99</f>
        <v>0</v>
      </c>
      <c r="V99" s="140">
        <f>'OC A CONTRATAR'!D99</f>
        <v>0</v>
      </c>
      <c r="W99" s="140">
        <f>'OC A CONTRATAR'!H99</f>
        <v>0</v>
      </c>
      <c r="X99" s="140">
        <f>'OC A CONTRATAR'!G99</f>
        <v>0</v>
      </c>
      <c r="Y99" s="140">
        <f>'OC A CONTRATAR'!I99</f>
        <v>0</v>
      </c>
      <c r="Z99" s="140">
        <f>'OC A CONTRATAR'!M99</f>
        <v>0</v>
      </c>
      <c r="AA99" s="140">
        <f>'OC A CONTRATAR'!L99</f>
        <v>0</v>
      </c>
      <c r="AB99" s="140">
        <f>'OC A CONTRATAR'!N99</f>
        <v>0</v>
      </c>
      <c r="AC99" s="140">
        <f>'OC A CONTRATAR'!X99</f>
        <v>0</v>
      </c>
      <c r="AD99" s="140">
        <f>'OC A CONTRATAR'!W99</f>
        <v>0</v>
      </c>
      <c r="AE99" s="140">
        <f>'OC A CONTRATAR'!Y99</f>
        <v>0</v>
      </c>
      <c r="AF99" s="140">
        <f>'OC A CONTRATAR'!R99</f>
        <v>0</v>
      </c>
      <c r="AG99" s="140">
        <f>'OC A CONTRATAR'!Q99</f>
        <v>0</v>
      </c>
      <c r="AH99" s="140">
        <f>'OC A CONTRATAR'!S99</f>
        <v>0</v>
      </c>
      <c r="AI99" s="68">
        <f t="shared" si="15"/>
        <v>450198121.43004566</v>
      </c>
      <c r="AJ99" s="68">
        <f t="shared" si="16"/>
        <v>395015669.80399156</v>
      </c>
      <c r="AK99" s="68">
        <f t="shared" si="17"/>
        <v>845213791.23403716</v>
      </c>
      <c r="AM99">
        <f t="shared" ref="AM99:AM122" si="18">YEAR(A99)</f>
        <v>2030</v>
      </c>
      <c r="AO99" s="6">
        <f t="shared" si="12"/>
        <v>0</v>
      </c>
      <c r="AP99" s="6">
        <f t="shared" si="13"/>
        <v>0</v>
      </c>
      <c r="AQ99" s="6">
        <f t="shared" si="14"/>
        <v>0</v>
      </c>
    </row>
    <row r="100" spans="1:43" x14ac:dyDescent="0.35">
      <c r="A100" s="66">
        <v>47515</v>
      </c>
      <c r="B100" s="25">
        <f>'Art. 9º-A - serv. div. comp'!J101</f>
        <v>171035689.58983943</v>
      </c>
      <c r="C100" s="25">
        <f>'Art. 9º-A - serv. div. comp'!K101</f>
        <v>118137708.7870439</v>
      </c>
      <c r="D100" s="25">
        <f>'Art. 9º-A - serv. div. comp'!I101</f>
        <v>289173398.37688333</v>
      </c>
      <c r="E100" s="26">
        <f>'9496'!P100</f>
        <v>232723918.10562271</v>
      </c>
      <c r="F100" s="26">
        <f>'9496'!Q100</f>
        <v>215639957.84770456</v>
      </c>
      <c r="G100" s="26">
        <f>'9496'!R100</f>
        <v>448363875.9533273</v>
      </c>
      <c r="H100" s="45"/>
      <c r="I100" s="45"/>
      <c r="J100" s="45"/>
      <c r="K100" s="27">
        <f>'Fluxo dív. garantidas - RRF'!C100</f>
        <v>5833130.5700000003</v>
      </c>
      <c r="L100" s="27">
        <f>'Fluxo dív. garantidas - RRF'!B100</f>
        <v>2945156.75</v>
      </c>
      <c r="M100" s="27">
        <f>'Fluxo dív. garantidas - RRF'!D100</f>
        <v>8778287.3200000003</v>
      </c>
      <c r="N100" s="67">
        <f>'Contratos fora RRF'!AS100</f>
        <v>2663244.1376133817</v>
      </c>
      <c r="O100" s="67">
        <f>'Contratos fora RRF'!AR100</f>
        <v>8354776.7557709944</v>
      </c>
      <c r="P100" s="28">
        <f>'Contratos fora RRF'!AT100</f>
        <v>11018020.893384377</v>
      </c>
      <c r="Q100" s="30"/>
      <c r="R100" s="30"/>
      <c r="S100" s="30"/>
      <c r="T100" s="140">
        <f>'OC A CONTRATAR'!C100</f>
        <v>0</v>
      </c>
      <c r="U100" s="140">
        <f>'OC A CONTRATAR'!B100</f>
        <v>0</v>
      </c>
      <c r="V100" s="140">
        <f>'OC A CONTRATAR'!D100</f>
        <v>0</v>
      </c>
      <c r="W100" s="140">
        <f>'OC A CONTRATAR'!H100</f>
        <v>0</v>
      </c>
      <c r="X100" s="140">
        <f>'OC A CONTRATAR'!G100</f>
        <v>0</v>
      </c>
      <c r="Y100" s="140">
        <f>'OC A CONTRATAR'!I100</f>
        <v>0</v>
      </c>
      <c r="Z100" s="140">
        <f>'OC A CONTRATAR'!M100</f>
        <v>0</v>
      </c>
      <c r="AA100" s="140">
        <f>'OC A CONTRATAR'!L100</f>
        <v>0</v>
      </c>
      <c r="AB100" s="140">
        <f>'OC A CONTRATAR'!N100</f>
        <v>0</v>
      </c>
      <c r="AC100" s="140">
        <f>'OC A CONTRATAR'!X100</f>
        <v>0</v>
      </c>
      <c r="AD100" s="140">
        <f>'OC A CONTRATAR'!W100</f>
        <v>0</v>
      </c>
      <c r="AE100" s="140">
        <f>'OC A CONTRATAR'!Y100</f>
        <v>0</v>
      </c>
      <c r="AF100" s="140">
        <f>'OC A CONTRATAR'!R100</f>
        <v>0</v>
      </c>
      <c r="AG100" s="140">
        <f>'OC A CONTRATAR'!Q100</f>
        <v>0</v>
      </c>
      <c r="AH100" s="140">
        <f>'OC A CONTRATAR'!S100</f>
        <v>0</v>
      </c>
      <c r="AI100" s="68">
        <f t="shared" si="15"/>
        <v>412255982.40307546</v>
      </c>
      <c r="AJ100" s="68">
        <f t="shared" si="16"/>
        <v>345077600.14051944</v>
      </c>
      <c r="AK100" s="68">
        <f t="shared" si="17"/>
        <v>757333582.54359508</v>
      </c>
      <c r="AM100">
        <f t="shared" si="18"/>
        <v>2030</v>
      </c>
      <c r="AO100" s="6">
        <f t="shared" si="12"/>
        <v>0</v>
      </c>
      <c r="AP100" s="6">
        <f t="shared" si="13"/>
        <v>0</v>
      </c>
      <c r="AQ100" s="6">
        <f t="shared" si="14"/>
        <v>0</v>
      </c>
    </row>
    <row r="101" spans="1:43" x14ac:dyDescent="0.35">
      <c r="A101" s="66">
        <v>47543</v>
      </c>
      <c r="B101" s="25">
        <f>'Art. 9º-A - serv. div. comp'!J102</f>
        <v>171354156.50624233</v>
      </c>
      <c r="C101" s="25">
        <f>'Art. 9º-A - serv. div. comp'!K102</f>
        <v>119026251.63546598</v>
      </c>
      <c r="D101" s="25">
        <f>'Art. 9º-A - serv. div. comp'!I102</f>
        <v>290380408.14170831</v>
      </c>
      <c r="E101" s="26">
        <f>'9496'!P101</f>
        <v>233037130.71957412</v>
      </c>
      <c r="F101" s="26">
        <f>'9496'!Q101</f>
        <v>217361431.28356403</v>
      </c>
      <c r="G101" s="26">
        <f>'9496'!R101</f>
        <v>450398562.00313818</v>
      </c>
      <c r="H101" s="45"/>
      <c r="I101" s="45"/>
      <c r="J101" s="45"/>
      <c r="K101" s="27">
        <f>'Fluxo dív. garantidas - RRF'!C101</f>
        <v>29585187.249999996</v>
      </c>
      <c r="L101" s="27">
        <f>'Fluxo dív. garantidas - RRF'!B101</f>
        <v>114775156.75</v>
      </c>
      <c r="M101" s="27">
        <f>'Fluxo dív. garantidas - RRF'!D101</f>
        <v>144360344</v>
      </c>
      <c r="N101" s="67">
        <f>'Contratos fora RRF'!AS101</f>
        <v>209408.04091596976</v>
      </c>
      <c r="O101" s="67">
        <f>'Contratos fora RRF'!AR101</f>
        <v>1740625.8889445183</v>
      </c>
      <c r="P101" s="28">
        <f>'Contratos fora RRF'!AT101</f>
        <v>1950033.9298604878</v>
      </c>
      <c r="Q101" s="30"/>
      <c r="R101" s="30"/>
      <c r="S101" s="30"/>
      <c r="T101" s="140">
        <f>'OC A CONTRATAR'!C101</f>
        <v>0</v>
      </c>
      <c r="U101" s="140">
        <f>'OC A CONTRATAR'!B101</f>
        <v>0</v>
      </c>
      <c r="V101" s="140">
        <f>'OC A CONTRATAR'!D101</f>
        <v>0</v>
      </c>
      <c r="W101" s="140">
        <f>'OC A CONTRATAR'!H101</f>
        <v>0</v>
      </c>
      <c r="X101" s="140">
        <f>'OC A CONTRATAR'!G101</f>
        <v>0</v>
      </c>
      <c r="Y101" s="140">
        <f>'OC A CONTRATAR'!I101</f>
        <v>0</v>
      </c>
      <c r="Z101" s="140">
        <f>'OC A CONTRATAR'!M101</f>
        <v>0</v>
      </c>
      <c r="AA101" s="140">
        <f>'OC A CONTRATAR'!L101</f>
        <v>0</v>
      </c>
      <c r="AB101" s="140">
        <f>'OC A CONTRATAR'!N101</f>
        <v>0</v>
      </c>
      <c r="AC101" s="140">
        <f>'OC A CONTRATAR'!X101</f>
        <v>0</v>
      </c>
      <c r="AD101" s="140">
        <f>'OC A CONTRATAR'!W101</f>
        <v>0</v>
      </c>
      <c r="AE101" s="140">
        <f>'OC A CONTRATAR'!Y101</f>
        <v>0</v>
      </c>
      <c r="AF101" s="140">
        <f>'OC A CONTRATAR'!R101</f>
        <v>0</v>
      </c>
      <c r="AG101" s="140">
        <f>'OC A CONTRATAR'!Q101</f>
        <v>0</v>
      </c>
      <c r="AH101" s="140">
        <f>'OC A CONTRATAR'!S101</f>
        <v>0</v>
      </c>
      <c r="AI101" s="68">
        <f t="shared" si="15"/>
        <v>434185882.51673245</v>
      </c>
      <c r="AJ101" s="68">
        <f t="shared" si="16"/>
        <v>452903465.55797452</v>
      </c>
      <c r="AK101" s="68">
        <f t="shared" si="17"/>
        <v>887089348.07470691</v>
      </c>
      <c r="AM101">
        <f t="shared" si="18"/>
        <v>2030</v>
      </c>
      <c r="AO101" s="6">
        <f t="shared" si="12"/>
        <v>0</v>
      </c>
      <c r="AP101" s="6">
        <f t="shared" si="13"/>
        <v>0</v>
      </c>
      <c r="AQ101" s="6">
        <f t="shared" si="14"/>
        <v>0</v>
      </c>
    </row>
    <row r="102" spans="1:43" x14ac:dyDescent="0.35">
      <c r="A102" s="66">
        <v>47574</v>
      </c>
      <c r="B102" s="25">
        <f>'Art. 9º-A - serv. div. comp'!J103</f>
        <v>171554043.6682702</v>
      </c>
      <c r="C102" s="25">
        <f>'Art. 9º-A - serv. div. comp'!K103</f>
        <v>119839792.0978528</v>
      </c>
      <c r="D102" s="25">
        <f>'Art. 9º-A - serv. div. comp'!I103</f>
        <v>291393835.766123</v>
      </c>
      <c r="E102" s="26">
        <f>'9496'!P102</f>
        <v>233047001.39750338</v>
      </c>
      <c r="F102" s="26">
        <f>'9496'!Q102</f>
        <v>218731395.88762426</v>
      </c>
      <c r="G102" s="26">
        <f>'9496'!R102</f>
        <v>451778397.28512764</v>
      </c>
      <c r="H102" s="45"/>
      <c r="I102" s="45"/>
      <c r="J102" s="45"/>
      <c r="K102" s="27">
        <f>'Fluxo dív. garantidas - RRF'!C102</f>
        <v>5798318.9500000002</v>
      </c>
      <c r="L102" s="27">
        <f>'Fluxo dív. garantidas - RRF'!B102</f>
        <v>2945156.75</v>
      </c>
      <c r="M102" s="27">
        <f>'Fluxo dív. garantidas - RRF'!D102</f>
        <v>8743475.6999999993</v>
      </c>
      <c r="N102" s="67">
        <f>'Contratos fora RRF'!AS102</f>
        <v>4823245.692556994</v>
      </c>
      <c r="O102" s="67">
        <f>'Contratos fora RRF'!AR102</f>
        <v>9701716.1687695254</v>
      </c>
      <c r="P102" s="28">
        <f>'Contratos fora RRF'!AT102</f>
        <v>14524961.861326519</v>
      </c>
      <c r="Q102" s="30"/>
      <c r="R102" s="30"/>
      <c r="S102" s="30"/>
      <c r="T102" s="140">
        <f>'OC A CONTRATAR'!C102</f>
        <v>0</v>
      </c>
      <c r="U102" s="140">
        <f>'OC A CONTRATAR'!B102</f>
        <v>0</v>
      </c>
      <c r="V102" s="140">
        <f>'OC A CONTRATAR'!D102</f>
        <v>0</v>
      </c>
      <c r="W102" s="140">
        <f>'OC A CONTRATAR'!H102</f>
        <v>0</v>
      </c>
      <c r="X102" s="140">
        <f>'OC A CONTRATAR'!G102</f>
        <v>0</v>
      </c>
      <c r="Y102" s="140">
        <f>'OC A CONTRATAR'!I102</f>
        <v>0</v>
      </c>
      <c r="Z102" s="140">
        <f>'OC A CONTRATAR'!M102</f>
        <v>0</v>
      </c>
      <c r="AA102" s="140">
        <f>'OC A CONTRATAR'!L102</f>
        <v>0</v>
      </c>
      <c r="AB102" s="140">
        <f>'OC A CONTRATAR'!N102</f>
        <v>0</v>
      </c>
      <c r="AC102" s="140">
        <f>'OC A CONTRATAR'!X102</f>
        <v>0</v>
      </c>
      <c r="AD102" s="140">
        <f>'OC A CONTRATAR'!W102</f>
        <v>0</v>
      </c>
      <c r="AE102" s="140">
        <f>'OC A CONTRATAR'!Y102</f>
        <v>0</v>
      </c>
      <c r="AF102" s="140">
        <f>'OC A CONTRATAR'!R102</f>
        <v>0</v>
      </c>
      <c r="AG102" s="140">
        <f>'OC A CONTRATAR'!Q102</f>
        <v>0</v>
      </c>
      <c r="AH102" s="140">
        <f>'OC A CONTRATAR'!S102</f>
        <v>0</v>
      </c>
      <c r="AI102" s="68">
        <f t="shared" si="15"/>
        <v>415222609.70833057</v>
      </c>
      <c r="AJ102" s="68">
        <f t="shared" si="16"/>
        <v>351218060.90424663</v>
      </c>
      <c r="AK102" s="68">
        <f t="shared" si="17"/>
        <v>766440670.61257732</v>
      </c>
      <c r="AM102">
        <f t="shared" si="18"/>
        <v>2030</v>
      </c>
      <c r="AO102" s="6">
        <f t="shared" si="12"/>
        <v>0</v>
      </c>
      <c r="AP102" s="6">
        <f t="shared" si="13"/>
        <v>0</v>
      </c>
      <c r="AQ102" s="6">
        <f t="shared" si="14"/>
        <v>0</v>
      </c>
    </row>
    <row r="103" spans="1:43" x14ac:dyDescent="0.35">
      <c r="A103" s="66">
        <v>47604</v>
      </c>
      <c r="B103" s="25">
        <f>'Art. 9º-A - serv. div. comp'!J104</f>
        <v>171693543.45977104</v>
      </c>
      <c r="C103" s="25">
        <f>'Art. 9º-A - serv. div. comp'!K104</f>
        <v>120617891.49517947</v>
      </c>
      <c r="D103" s="25">
        <f>'Art. 9º-A - serv. div. comp'!I104</f>
        <v>292311434.95495051</v>
      </c>
      <c r="E103" s="26">
        <f>'9496'!P103</f>
        <v>232903065.95893905</v>
      </c>
      <c r="F103" s="26">
        <f>'9496'!Q103</f>
        <v>220057688.74524188</v>
      </c>
      <c r="G103" s="26">
        <f>'9496'!R103</f>
        <v>452960754.70418096</v>
      </c>
      <c r="H103" s="45"/>
      <c r="I103" s="45"/>
      <c r="J103" s="45"/>
      <c r="K103" s="27">
        <f>'Fluxo dív. garantidas - RRF'!C103</f>
        <v>24806980.73</v>
      </c>
      <c r="L103" s="27">
        <f>'Fluxo dív. garantidas - RRF'!B103</f>
        <v>103628723.73</v>
      </c>
      <c r="M103" s="27">
        <f>'Fluxo dív. garantidas - RRF'!D103</f>
        <v>128435704.45999999</v>
      </c>
      <c r="N103" s="67">
        <f>'Contratos fora RRF'!AS103</f>
        <v>789280.87189323467</v>
      </c>
      <c r="O103" s="67">
        <f>'Contratos fora RRF'!AR103</f>
        <v>12535378.127044104</v>
      </c>
      <c r="P103" s="28">
        <f>'Contratos fora RRF'!AT103</f>
        <v>13324658.998937339</v>
      </c>
      <c r="Q103" s="30"/>
      <c r="R103" s="30"/>
      <c r="S103" s="30"/>
      <c r="T103" s="140">
        <f>'OC A CONTRATAR'!C103</f>
        <v>0</v>
      </c>
      <c r="U103" s="140">
        <f>'OC A CONTRATAR'!B103</f>
        <v>0</v>
      </c>
      <c r="V103" s="140">
        <f>'OC A CONTRATAR'!D103</f>
        <v>0</v>
      </c>
      <c r="W103" s="140">
        <f>'OC A CONTRATAR'!H103</f>
        <v>0</v>
      </c>
      <c r="X103" s="140">
        <f>'OC A CONTRATAR'!G103</f>
        <v>0</v>
      </c>
      <c r="Y103" s="140">
        <f>'OC A CONTRATAR'!I103</f>
        <v>0</v>
      </c>
      <c r="Z103" s="140">
        <f>'OC A CONTRATAR'!M103</f>
        <v>0</v>
      </c>
      <c r="AA103" s="140">
        <f>'OC A CONTRATAR'!L103</f>
        <v>0</v>
      </c>
      <c r="AB103" s="140">
        <f>'OC A CONTRATAR'!N103</f>
        <v>0</v>
      </c>
      <c r="AC103" s="140">
        <f>'OC A CONTRATAR'!X103</f>
        <v>0</v>
      </c>
      <c r="AD103" s="140">
        <f>'OC A CONTRATAR'!W103</f>
        <v>0</v>
      </c>
      <c r="AE103" s="140">
        <f>'OC A CONTRATAR'!Y103</f>
        <v>0</v>
      </c>
      <c r="AF103" s="140">
        <f>'OC A CONTRATAR'!R103</f>
        <v>0</v>
      </c>
      <c r="AG103" s="140">
        <f>'OC A CONTRATAR'!Q103</f>
        <v>0</v>
      </c>
      <c r="AH103" s="140">
        <f>'OC A CONTRATAR'!S103</f>
        <v>0</v>
      </c>
      <c r="AI103" s="68">
        <f t="shared" si="15"/>
        <v>430192871.02060336</v>
      </c>
      <c r="AJ103" s="68">
        <f t="shared" si="16"/>
        <v>456839682.09746546</v>
      </c>
      <c r="AK103" s="68">
        <f t="shared" si="17"/>
        <v>887032553.11806893</v>
      </c>
      <c r="AM103">
        <f t="shared" si="18"/>
        <v>2030</v>
      </c>
      <c r="AO103" s="6">
        <f t="shared" si="12"/>
        <v>0</v>
      </c>
      <c r="AP103" s="6">
        <f t="shared" si="13"/>
        <v>0</v>
      </c>
      <c r="AQ103" s="6">
        <f t="shared" si="14"/>
        <v>0</v>
      </c>
    </row>
    <row r="104" spans="1:43" x14ac:dyDescent="0.35">
      <c r="A104" s="66">
        <v>47635</v>
      </c>
      <c r="B104" s="25">
        <f>'Art. 9º-A - serv. div. comp'!J105</f>
        <v>171947872.78745756</v>
      </c>
      <c r="C104" s="25">
        <f>'Art. 9º-A - serv. div. comp'!K105</f>
        <v>121483699.58624032</v>
      </c>
      <c r="D104" s="25">
        <f>'Art. 9º-A - serv. div. comp'!I105</f>
        <v>293431572.37369788</v>
      </c>
      <c r="E104" s="26">
        <f>'9496'!P104</f>
        <v>233282689.96474144</v>
      </c>
      <c r="F104" s="26">
        <f>'9496'!Q104</f>
        <v>221804902.38540232</v>
      </c>
      <c r="G104" s="26">
        <f>'9496'!R104</f>
        <v>455087592.35014379</v>
      </c>
      <c r="H104" s="45"/>
      <c r="I104" s="45"/>
      <c r="J104" s="45"/>
      <c r="K104" s="27">
        <f>'Fluxo dív. garantidas - RRF'!C104</f>
        <v>5925740.3399999999</v>
      </c>
      <c r="L104" s="27">
        <f>'Fluxo dív. garantidas - RRF'!B104</f>
        <v>2945156.75</v>
      </c>
      <c r="M104" s="27">
        <f>'Fluxo dív. garantidas - RRF'!D104</f>
        <v>8870897.0899999999</v>
      </c>
      <c r="N104" s="67">
        <f>'Contratos fora RRF'!AS104</f>
        <v>220173.29828393541</v>
      </c>
      <c r="O104" s="67">
        <f>'Contratos fora RRF'!AR104</f>
        <v>1774024.135980509</v>
      </c>
      <c r="P104" s="28">
        <f>'Contratos fora RRF'!AT104</f>
        <v>1994197.4342644447</v>
      </c>
      <c r="Q104" s="30"/>
      <c r="R104" s="30"/>
      <c r="S104" s="30"/>
      <c r="T104" s="140">
        <f>'OC A CONTRATAR'!C104</f>
        <v>11024313.738726133</v>
      </c>
      <c r="U104" s="140">
        <f>'OC A CONTRATAR'!B104</f>
        <v>16049999.999999998</v>
      </c>
      <c r="V104" s="140">
        <f>'OC A CONTRATAR'!D104</f>
        <v>27074313.738726132</v>
      </c>
      <c r="W104" s="140">
        <f>'OC A CONTRATAR'!H104</f>
        <v>4111261.0100757163</v>
      </c>
      <c r="X104" s="140">
        <f>'OC A CONTRATAR'!G104</f>
        <v>6147243.1912681926</v>
      </c>
      <c r="Y104" s="140">
        <f>'OC A CONTRATAR'!I104</f>
        <v>10258504.201343909</v>
      </c>
      <c r="Z104" s="140">
        <f>'OC A CONTRATAR'!M104</f>
        <v>33881367.967148967</v>
      </c>
      <c r="AA104" s="140">
        <f>'OC A CONTRATAR'!L104</f>
        <v>27204607.101715628</v>
      </c>
      <c r="AB104" s="140">
        <f>'OC A CONTRATAR'!N104</f>
        <v>61085975.068864599</v>
      </c>
      <c r="AC104" s="140">
        <f>'OC A CONTRATAR'!X104</f>
        <v>65454073.464198299</v>
      </c>
      <c r="AD104" s="140">
        <f>'OC A CONTRATAR'!W104</f>
        <v>150000000</v>
      </c>
      <c r="AE104" s="140">
        <f>'OC A CONTRATAR'!Y104</f>
        <v>215454073.46419829</v>
      </c>
      <c r="AF104" s="140">
        <f>'OC A CONTRATAR'!R104</f>
        <v>5512156.8693630667</v>
      </c>
      <c r="AG104" s="140">
        <f>'OC A CONTRATAR'!Q104</f>
        <v>8024999.9999999991</v>
      </c>
      <c r="AH104" s="140">
        <f>'OC A CONTRATAR'!S104</f>
        <v>13537156.869363066</v>
      </c>
      <c r="AI104" s="68">
        <f t="shared" si="15"/>
        <v>531359649.43999505</v>
      </c>
      <c r="AJ104" s="68">
        <f t="shared" si="16"/>
        <v>555434633.15060687</v>
      </c>
      <c r="AK104" s="68">
        <f t="shared" si="17"/>
        <v>1086794282.5906022</v>
      </c>
      <c r="AM104">
        <f t="shared" si="18"/>
        <v>2030</v>
      </c>
      <c r="AO104" s="6">
        <f t="shared" si="12"/>
        <v>0</v>
      </c>
      <c r="AP104" s="6">
        <f t="shared" si="13"/>
        <v>0</v>
      </c>
      <c r="AQ104" s="6">
        <f t="shared" si="14"/>
        <v>0</v>
      </c>
    </row>
    <row r="105" spans="1:43" x14ac:dyDescent="0.35">
      <c r="A105" s="66">
        <v>47665</v>
      </c>
      <c r="B105" s="25">
        <f>'Art. 9º-A - serv. div. comp'!J106</f>
        <v>172258947.29997808</v>
      </c>
      <c r="C105" s="25">
        <f>'Art. 9º-A - serv. div. comp'!K106</f>
        <v>122397408.45680773</v>
      </c>
      <c r="D105" s="25">
        <f>'Art. 9º-A - serv. div. comp'!I106</f>
        <v>294656355.75678581</v>
      </c>
      <c r="E105" s="26">
        <f>'9496'!P105</f>
        <v>233513114.07900861</v>
      </c>
      <c r="F105" s="26">
        <f>'9496'!Q105</f>
        <v>223517715.81491539</v>
      </c>
      <c r="G105" s="26">
        <f>'9496'!R105</f>
        <v>457030829.893924</v>
      </c>
      <c r="H105" s="45"/>
      <c r="I105" s="45"/>
      <c r="J105" s="45"/>
      <c r="K105" s="27">
        <f>'Fluxo dív. garantidas - RRF'!C105</f>
        <v>5399986.0099999998</v>
      </c>
      <c r="L105" s="27">
        <f>'Fluxo dív. garantidas - RRF'!B105</f>
        <v>2945156.75</v>
      </c>
      <c r="M105" s="27">
        <f>'Fluxo dív. garantidas - RRF'!D105</f>
        <v>8345142.7599999998</v>
      </c>
      <c r="N105" s="67">
        <f>'Contratos fora RRF'!AS105</f>
        <v>39341627.251233988</v>
      </c>
      <c r="O105" s="67">
        <f>'Contratos fora RRF'!AR105</f>
        <v>60674398.769794755</v>
      </c>
      <c r="P105" s="28">
        <f>'Contratos fora RRF'!AT105</f>
        <v>100016026.02102874</v>
      </c>
      <c r="Q105" s="30"/>
      <c r="R105" s="30"/>
      <c r="S105" s="30"/>
      <c r="T105" s="140">
        <f>'OC A CONTRATAR'!C105</f>
        <v>0</v>
      </c>
      <c r="U105" s="140">
        <f>'OC A CONTRATAR'!B105</f>
        <v>0</v>
      </c>
      <c r="V105" s="140">
        <f>'OC A CONTRATAR'!D105</f>
        <v>0</v>
      </c>
      <c r="W105" s="140">
        <f>'OC A CONTRATAR'!H105</f>
        <v>0</v>
      </c>
      <c r="X105" s="140">
        <f>'OC A CONTRATAR'!G105</f>
        <v>0</v>
      </c>
      <c r="Y105" s="140">
        <f>'OC A CONTRATAR'!I105</f>
        <v>0</v>
      </c>
      <c r="Z105" s="140">
        <f>'OC A CONTRATAR'!M105</f>
        <v>0</v>
      </c>
      <c r="AA105" s="140">
        <f>'OC A CONTRATAR'!L105</f>
        <v>0</v>
      </c>
      <c r="AB105" s="140">
        <f>'OC A CONTRATAR'!N105</f>
        <v>0</v>
      </c>
      <c r="AC105" s="140">
        <f>'OC A CONTRATAR'!X105</f>
        <v>0</v>
      </c>
      <c r="AD105" s="140">
        <f>'OC A CONTRATAR'!W105</f>
        <v>0</v>
      </c>
      <c r="AE105" s="140">
        <f>'OC A CONTRATAR'!Y105</f>
        <v>0</v>
      </c>
      <c r="AF105" s="140">
        <f>'OC A CONTRATAR'!R105</f>
        <v>0</v>
      </c>
      <c r="AG105" s="140">
        <f>'OC A CONTRATAR'!Q105</f>
        <v>0</v>
      </c>
      <c r="AH105" s="140">
        <f>'OC A CONTRATAR'!S105</f>
        <v>0</v>
      </c>
      <c r="AI105" s="68">
        <f t="shared" si="15"/>
        <v>450513674.6402207</v>
      </c>
      <c r="AJ105" s="68">
        <f t="shared" si="16"/>
        <v>409534679.79151791</v>
      </c>
      <c r="AK105" s="68">
        <f t="shared" si="17"/>
        <v>860048354.43173862</v>
      </c>
      <c r="AM105">
        <f t="shared" si="18"/>
        <v>2030</v>
      </c>
      <c r="AO105" s="6">
        <f t="shared" si="12"/>
        <v>0</v>
      </c>
      <c r="AP105" s="6">
        <f t="shared" si="13"/>
        <v>0</v>
      </c>
      <c r="AQ105" s="6">
        <f t="shared" si="14"/>
        <v>0</v>
      </c>
    </row>
    <row r="106" spans="1:43" x14ac:dyDescent="0.35">
      <c r="A106" s="66">
        <v>47696</v>
      </c>
      <c r="B106" s="25">
        <f>'Art. 9º-A - serv. div. comp'!J107</f>
        <v>172392114.59870559</v>
      </c>
      <c r="C106" s="25">
        <f>'Art. 9º-A - serv. div. comp'!K107</f>
        <v>123192114.02235824</v>
      </c>
      <c r="D106" s="25">
        <f>'Art. 9º-A - serv. div. comp'!I107</f>
        <v>295584228.62106383</v>
      </c>
      <c r="E106" s="26">
        <f>'9496'!P106</f>
        <v>233278067.58054319</v>
      </c>
      <c r="F106" s="26">
        <f>'9496'!Q106</f>
        <v>224754151.70463255</v>
      </c>
      <c r="G106" s="26">
        <f>'9496'!R106</f>
        <v>458032219.28517574</v>
      </c>
      <c r="H106" s="45"/>
      <c r="I106" s="45"/>
      <c r="J106" s="45"/>
      <c r="K106" s="27">
        <f>'Fluxo dív. garantidas - RRF'!C106</f>
        <v>5728927.8699999992</v>
      </c>
      <c r="L106" s="27">
        <f>'Fluxo dív. garantidas - RRF'!B106</f>
        <v>2945156.75</v>
      </c>
      <c r="M106" s="27">
        <f>'Fluxo dív. garantidas - RRF'!D106</f>
        <v>8674084.6199999992</v>
      </c>
      <c r="N106" s="67">
        <f>'Contratos fora RRF'!AS106</f>
        <v>2451615.6076229741</v>
      </c>
      <c r="O106" s="67">
        <f>'Contratos fora RRF'!AR106</f>
        <v>8421981.3097558469</v>
      </c>
      <c r="P106" s="28">
        <f>'Contratos fora RRF'!AT106</f>
        <v>10873596.91737882</v>
      </c>
      <c r="Q106" s="30"/>
      <c r="R106" s="30"/>
      <c r="S106" s="30"/>
      <c r="T106" s="140">
        <f>'OC A CONTRATAR'!C106</f>
        <v>0</v>
      </c>
      <c r="U106" s="140">
        <f>'OC A CONTRATAR'!B106</f>
        <v>0</v>
      </c>
      <c r="V106" s="140">
        <f>'OC A CONTRATAR'!D106</f>
        <v>0</v>
      </c>
      <c r="W106" s="140">
        <f>'OC A CONTRATAR'!H106</f>
        <v>0</v>
      </c>
      <c r="X106" s="140">
        <f>'OC A CONTRATAR'!G106</f>
        <v>0</v>
      </c>
      <c r="Y106" s="140">
        <f>'OC A CONTRATAR'!I106</f>
        <v>0</v>
      </c>
      <c r="Z106" s="140">
        <f>'OC A CONTRATAR'!M106</f>
        <v>0</v>
      </c>
      <c r="AA106" s="140">
        <f>'OC A CONTRATAR'!L106</f>
        <v>0</v>
      </c>
      <c r="AB106" s="140">
        <f>'OC A CONTRATAR'!N106</f>
        <v>0</v>
      </c>
      <c r="AC106" s="140">
        <f>'OC A CONTRATAR'!X106</f>
        <v>0</v>
      </c>
      <c r="AD106" s="140">
        <f>'OC A CONTRATAR'!W106</f>
        <v>0</v>
      </c>
      <c r="AE106" s="140">
        <f>'OC A CONTRATAR'!Y106</f>
        <v>0</v>
      </c>
      <c r="AF106" s="140">
        <f>'OC A CONTRATAR'!R106</f>
        <v>0</v>
      </c>
      <c r="AG106" s="140">
        <f>'OC A CONTRATAR'!Q106</f>
        <v>0</v>
      </c>
      <c r="AH106" s="140">
        <f>'OC A CONTRATAR'!S106</f>
        <v>0</v>
      </c>
      <c r="AI106" s="68">
        <f t="shared" si="15"/>
        <v>413850725.6568718</v>
      </c>
      <c r="AJ106" s="68">
        <f t="shared" si="16"/>
        <v>359313403.78674668</v>
      </c>
      <c r="AK106" s="68">
        <f t="shared" si="17"/>
        <v>773164129.4436183</v>
      </c>
      <c r="AM106">
        <f t="shared" si="18"/>
        <v>2030</v>
      </c>
      <c r="AO106" s="6">
        <f t="shared" si="12"/>
        <v>0</v>
      </c>
      <c r="AP106" s="6">
        <f t="shared" si="13"/>
        <v>0</v>
      </c>
      <c r="AQ106" s="6">
        <f t="shared" si="14"/>
        <v>0</v>
      </c>
    </row>
    <row r="107" spans="1:43" x14ac:dyDescent="0.35">
      <c r="A107" s="66">
        <v>47727</v>
      </c>
      <c r="B107" s="25">
        <f>'Art. 9º-A - serv. div. comp'!J108</f>
        <v>172758142.55620241</v>
      </c>
      <c r="C107" s="25">
        <f>'Art. 9º-A - serv. div. comp'!K108</f>
        <v>124160944.44131416</v>
      </c>
      <c r="D107" s="25">
        <f>'Art. 9º-A - serv. div. comp'!I108</f>
        <v>296919086.99751657</v>
      </c>
      <c r="E107" s="26">
        <f>'9496'!P107</f>
        <v>233957416.7566922</v>
      </c>
      <c r="F107" s="26">
        <f>'9496'!Q107</f>
        <v>226842330.78409943</v>
      </c>
      <c r="G107" s="26">
        <f>'9496'!R107</f>
        <v>460799747.54079163</v>
      </c>
      <c r="H107" s="45"/>
      <c r="I107" s="45"/>
      <c r="J107" s="45"/>
      <c r="K107" s="27">
        <f>'Fluxo dív. garantidas - RRF'!C107</f>
        <v>28477017.100000005</v>
      </c>
      <c r="L107" s="27">
        <f>'Fluxo dív. garantidas - RRF'!B107</f>
        <v>114775156.75</v>
      </c>
      <c r="M107" s="27">
        <f>'Fluxo dív. garantidas - RRF'!D107</f>
        <v>143252173.84999999</v>
      </c>
      <c r="N107" s="67">
        <f>'Contratos fora RRF'!AS107</f>
        <v>186198.83956341466</v>
      </c>
      <c r="O107" s="67">
        <f>'Contratos fora RRF'!AR107</f>
        <v>1808435.6076023211</v>
      </c>
      <c r="P107" s="28">
        <f>'Contratos fora RRF'!AT107</f>
        <v>1994634.4471657355</v>
      </c>
      <c r="Q107" s="30"/>
      <c r="R107" s="30"/>
      <c r="S107" s="30"/>
      <c r="T107" s="140">
        <f>'OC A CONTRATAR'!C107</f>
        <v>0</v>
      </c>
      <c r="U107" s="140">
        <f>'OC A CONTRATAR'!B107</f>
        <v>0</v>
      </c>
      <c r="V107" s="140">
        <f>'OC A CONTRATAR'!D107</f>
        <v>0</v>
      </c>
      <c r="W107" s="140">
        <f>'OC A CONTRATAR'!H107</f>
        <v>0</v>
      </c>
      <c r="X107" s="140">
        <f>'OC A CONTRATAR'!G107</f>
        <v>0</v>
      </c>
      <c r="Y107" s="140">
        <f>'OC A CONTRATAR'!I107</f>
        <v>0</v>
      </c>
      <c r="Z107" s="140">
        <f>'OC A CONTRATAR'!M107</f>
        <v>0</v>
      </c>
      <c r="AA107" s="140">
        <f>'OC A CONTRATAR'!L107</f>
        <v>0</v>
      </c>
      <c r="AB107" s="140">
        <f>'OC A CONTRATAR'!N107</f>
        <v>0</v>
      </c>
      <c r="AC107" s="140">
        <f>'OC A CONTRATAR'!X107</f>
        <v>0</v>
      </c>
      <c r="AD107" s="140">
        <f>'OC A CONTRATAR'!W107</f>
        <v>0</v>
      </c>
      <c r="AE107" s="140">
        <f>'OC A CONTRATAR'!Y107</f>
        <v>0</v>
      </c>
      <c r="AF107" s="140">
        <f>'OC A CONTRATAR'!R107</f>
        <v>0</v>
      </c>
      <c r="AG107" s="140">
        <f>'OC A CONTRATAR'!Q107</f>
        <v>0</v>
      </c>
      <c r="AH107" s="140">
        <f>'OC A CONTRATAR'!S107</f>
        <v>0</v>
      </c>
      <c r="AI107" s="68">
        <f t="shared" si="15"/>
        <v>435378775.25245804</v>
      </c>
      <c r="AJ107" s="68">
        <f t="shared" si="16"/>
        <v>467586867.58301586</v>
      </c>
      <c r="AK107" s="68">
        <f t="shared" si="17"/>
        <v>902965642.8354739</v>
      </c>
      <c r="AM107">
        <f t="shared" si="18"/>
        <v>2030</v>
      </c>
      <c r="AO107" s="6">
        <f t="shared" si="12"/>
        <v>0</v>
      </c>
      <c r="AP107" s="6">
        <f t="shared" si="13"/>
        <v>0</v>
      </c>
      <c r="AQ107" s="6">
        <f t="shared" si="14"/>
        <v>0</v>
      </c>
    </row>
    <row r="108" spans="1:43" x14ac:dyDescent="0.35">
      <c r="A108" s="66">
        <v>47757</v>
      </c>
      <c r="B108" s="25">
        <f>'Art. 9º-A - serv. div. comp'!J109</f>
        <v>172943341.43344715</v>
      </c>
      <c r="C108" s="25">
        <f>'Art. 9º-A - serv. div. comp'!K109</f>
        <v>125007836.31047288</v>
      </c>
      <c r="D108" s="25">
        <f>'Art. 9º-A - serv. div. comp'!I109</f>
        <v>297951177.74392003</v>
      </c>
      <c r="E108" s="26">
        <f>'9496'!P108</f>
        <v>233704455.1611644</v>
      </c>
      <c r="F108" s="26">
        <f>'9496'!Q108</f>
        <v>228136338.31981561</v>
      </c>
      <c r="G108" s="26">
        <f>'9496'!R108</f>
        <v>461840793.48098004</v>
      </c>
      <c r="H108" s="45"/>
      <c r="I108" s="45"/>
      <c r="J108" s="45"/>
      <c r="K108" s="27">
        <f>'Fluxo dív. garantidas - RRF'!C108</f>
        <v>5433056.96</v>
      </c>
      <c r="L108" s="27">
        <f>'Fluxo dív. garantidas - RRF'!B108</f>
        <v>2945156.75</v>
      </c>
      <c r="M108" s="27">
        <f>'Fluxo dív. garantidas - RRF'!D108</f>
        <v>8378213.71</v>
      </c>
      <c r="N108" s="67">
        <f>'Contratos fora RRF'!AS108</f>
        <v>4637742.3582119355</v>
      </c>
      <c r="O108" s="67">
        <f>'Contratos fora RRF'!AR108</f>
        <v>9770148.7142907865</v>
      </c>
      <c r="P108" s="28">
        <f>'Contratos fora RRF'!AT108</f>
        <v>14407891.072502725</v>
      </c>
      <c r="Q108" s="30"/>
      <c r="R108" s="30"/>
      <c r="S108" s="30"/>
      <c r="T108" s="140">
        <f>'OC A CONTRATAR'!C108</f>
        <v>0</v>
      </c>
      <c r="U108" s="140">
        <f>'OC A CONTRATAR'!B108</f>
        <v>0</v>
      </c>
      <c r="V108" s="140">
        <f>'OC A CONTRATAR'!D108</f>
        <v>0</v>
      </c>
      <c r="W108" s="140">
        <f>'OC A CONTRATAR'!H108</f>
        <v>0</v>
      </c>
      <c r="X108" s="140">
        <f>'OC A CONTRATAR'!G108</f>
        <v>0</v>
      </c>
      <c r="Y108" s="140">
        <f>'OC A CONTRATAR'!I108</f>
        <v>0</v>
      </c>
      <c r="Z108" s="140">
        <f>'OC A CONTRATAR'!M108</f>
        <v>0</v>
      </c>
      <c r="AA108" s="140">
        <f>'OC A CONTRATAR'!L108</f>
        <v>0</v>
      </c>
      <c r="AB108" s="140">
        <f>'OC A CONTRATAR'!N108</f>
        <v>0</v>
      </c>
      <c r="AC108" s="140">
        <f>'OC A CONTRATAR'!X108</f>
        <v>0</v>
      </c>
      <c r="AD108" s="140">
        <f>'OC A CONTRATAR'!W108</f>
        <v>0</v>
      </c>
      <c r="AE108" s="140">
        <f>'OC A CONTRATAR'!Y108</f>
        <v>0</v>
      </c>
      <c r="AF108" s="140">
        <f>'OC A CONTRATAR'!R108</f>
        <v>0</v>
      </c>
      <c r="AG108" s="140">
        <f>'OC A CONTRATAR'!Q108</f>
        <v>0</v>
      </c>
      <c r="AH108" s="140">
        <f>'OC A CONTRATAR'!S108</f>
        <v>0</v>
      </c>
      <c r="AI108" s="68">
        <f t="shared" si="15"/>
        <v>416718595.91282344</v>
      </c>
      <c r="AJ108" s="68">
        <f t="shared" si="16"/>
        <v>365859480.09457928</v>
      </c>
      <c r="AK108" s="68">
        <f t="shared" si="17"/>
        <v>782578076.00740278</v>
      </c>
      <c r="AM108">
        <f t="shared" si="18"/>
        <v>2030</v>
      </c>
      <c r="AO108" s="6">
        <f t="shared" si="12"/>
        <v>0</v>
      </c>
      <c r="AP108" s="6">
        <f t="shared" si="13"/>
        <v>0</v>
      </c>
      <c r="AQ108" s="6">
        <f t="shared" si="14"/>
        <v>0</v>
      </c>
    </row>
    <row r="109" spans="1:43" x14ac:dyDescent="0.35">
      <c r="A109" s="66">
        <v>47788</v>
      </c>
      <c r="B109" s="25">
        <f>'Art. 9º-A - serv. div. comp'!J110</f>
        <v>172952099.36130598</v>
      </c>
      <c r="C109" s="25">
        <f>'Art. 9º-A - serv. div. comp'!K110</f>
        <v>125733825.98693052</v>
      </c>
      <c r="D109" s="25">
        <f>'Art. 9º-A - serv. div. comp'!I110</f>
        <v>298685925.3482365</v>
      </c>
      <c r="E109" s="26">
        <f>'9496'!P109</f>
        <v>233364483.24128741</v>
      </c>
      <c r="F109" s="26">
        <f>'9496'!Q109</f>
        <v>229262799.57288235</v>
      </c>
      <c r="G109" s="26">
        <f>'9496'!R109</f>
        <v>462627282.81416976</v>
      </c>
      <c r="H109" s="45"/>
      <c r="I109" s="45"/>
      <c r="J109" s="45"/>
      <c r="K109" s="27">
        <f>'Fluxo dív. garantidas - RRF'!C109</f>
        <v>23595800.160000004</v>
      </c>
      <c r="L109" s="27">
        <f>'Fluxo dív. garantidas - RRF'!B109</f>
        <v>103628723.73</v>
      </c>
      <c r="M109" s="27">
        <f>'Fluxo dív. garantidas - RRF'!D109</f>
        <v>127224523.89</v>
      </c>
      <c r="N109" s="67">
        <f>'Contratos fora RRF'!AS109</f>
        <v>571467.14282182883</v>
      </c>
      <c r="O109" s="67">
        <f>'Contratos fora RRF'!AR109</f>
        <v>12604064.302402293</v>
      </c>
      <c r="P109" s="28">
        <f>'Contratos fora RRF'!AT109</f>
        <v>13175531.445224123</v>
      </c>
      <c r="Q109" s="30"/>
      <c r="R109" s="30"/>
      <c r="S109" s="30"/>
      <c r="T109" s="140">
        <f>'OC A CONTRATAR'!C109</f>
        <v>0</v>
      </c>
      <c r="U109" s="140">
        <f>'OC A CONTRATAR'!B109</f>
        <v>0</v>
      </c>
      <c r="V109" s="140">
        <f>'OC A CONTRATAR'!D109</f>
        <v>0</v>
      </c>
      <c r="W109" s="140">
        <f>'OC A CONTRATAR'!H109</f>
        <v>0</v>
      </c>
      <c r="X109" s="140">
        <f>'OC A CONTRATAR'!G109</f>
        <v>0</v>
      </c>
      <c r="Y109" s="140">
        <f>'OC A CONTRATAR'!I109</f>
        <v>0</v>
      </c>
      <c r="Z109" s="140">
        <f>'OC A CONTRATAR'!M109</f>
        <v>0</v>
      </c>
      <c r="AA109" s="140">
        <f>'OC A CONTRATAR'!L109</f>
        <v>0</v>
      </c>
      <c r="AB109" s="140">
        <f>'OC A CONTRATAR'!N109</f>
        <v>0</v>
      </c>
      <c r="AC109" s="140">
        <f>'OC A CONTRATAR'!X109</f>
        <v>0</v>
      </c>
      <c r="AD109" s="140">
        <f>'OC A CONTRATAR'!W109</f>
        <v>0</v>
      </c>
      <c r="AE109" s="140">
        <f>'OC A CONTRATAR'!Y109</f>
        <v>0</v>
      </c>
      <c r="AF109" s="140">
        <f>'OC A CONTRATAR'!R109</f>
        <v>0</v>
      </c>
      <c r="AG109" s="140">
        <f>'OC A CONTRATAR'!Q109</f>
        <v>0</v>
      </c>
      <c r="AH109" s="140">
        <f>'OC A CONTRATAR'!S109</f>
        <v>0</v>
      </c>
      <c r="AI109" s="68">
        <f t="shared" si="15"/>
        <v>430483849.9054153</v>
      </c>
      <c r="AJ109" s="68">
        <f t="shared" si="16"/>
        <v>471229413.59221524</v>
      </c>
      <c r="AK109" s="68">
        <f t="shared" si="17"/>
        <v>901713263.49763036</v>
      </c>
      <c r="AM109">
        <f t="shared" si="18"/>
        <v>2030</v>
      </c>
      <c r="AO109" s="6">
        <f t="shared" si="12"/>
        <v>0</v>
      </c>
      <c r="AP109" s="6">
        <f t="shared" si="13"/>
        <v>0</v>
      </c>
      <c r="AQ109" s="6">
        <f t="shared" si="14"/>
        <v>0</v>
      </c>
    </row>
    <row r="110" spans="1:43" x14ac:dyDescent="0.35">
      <c r="A110" s="66">
        <v>47818</v>
      </c>
      <c r="B110" s="25">
        <f>'Art. 9º-A - serv. div. comp'!J111</f>
        <v>172958452.95299158</v>
      </c>
      <c r="C110" s="25">
        <f>'Art. 9º-A - serv. div. comp'!K111</f>
        <v>126464031.88715371</v>
      </c>
      <c r="D110" s="25">
        <f>'Art. 9º-A - serv. div. comp'!I111</f>
        <v>299422484.84014529</v>
      </c>
      <c r="E110" s="26">
        <f>'9496'!P110</f>
        <v>233107839.69426265</v>
      </c>
      <c r="F110" s="26">
        <f>'9496'!Q110</f>
        <v>230576546.06204781</v>
      </c>
      <c r="G110" s="26">
        <f>'9496'!R110</f>
        <v>463684385.75631046</v>
      </c>
      <c r="H110" s="45"/>
      <c r="I110" s="45"/>
      <c r="J110" s="45"/>
      <c r="K110" s="27">
        <f>'Fluxo dív. garantidas - RRF'!C110</f>
        <v>5324766.16</v>
      </c>
      <c r="L110" s="27">
        <f>'Fluxo dív. garantidas - RRF'!B110</f>
        <v>2945156.75</v>
      </c>
      <c r="M110" s="27">
        <f>'Fluxo dív. garantidas - RRF'!D110</f>
        <v>8269922.9100000001</v>
      </c>
      <c r="N110" s="67">
        <f>'Contratos fora RRF'!AS110</f>
        <v>138169.13171060008</v>
      </c>
      <c r="O110" s="67">
        <f>'Contratos fora RRF'!AR110</f>
        <v>1843332.755082458</v>
      </c>
      <c r="P110" s="28">
        <f>'Contratos fora RRF'!AT110</f>
        <v>1981501.8867930581</v>
      </c>
      <c r="Q110" s="30"/>
      <c r="R110" s="30"/>
      <c r="S110" s="30"/>
      <c r="T110" s="140">
        <f>'OC A CONTRATAR'!C110</f>
        <v>10789382.30296001</v>
      </c>
      <c r="U110" s="140">
        <f>'OC A CONTRATAR'!B110</f>
        <v>16049999.999999998</v>
      </c>
      <c r="V110" s="140">
        <f>'OC A CONTRATAR'!D110</f>
        <v>26839382.302960012</v>
      </c>
      <c r="W110" s="140">
        <f>'OC A CONTRATAR'!H110</f>
        <v>4020709.6882966678</v>
      </c>
      <c r="X110" s="140">
        <f>'OC A CONTRATAR'!G110</f>
        <v>6147243.1912681926</v>
      </c>
      <c r="Y110" s="140">
        <f>'OC A CONTRATAR'!I110</f>
        <v>10167952.879564861</v>
      </c>
      <c r="Z110" s="140">
        <f>'OC A CONTRATAR'!M110</f>
        <v>33480024.79757227</v>
      </c>
      <c r="AA110" s="140">
        <f>'OC A CONTRATAR'!L110</f>
        <v>27204607.101715628</v>
      </c>
      <c r="AB110" s="140">
        <f>'OC A CONTRATAR'!N110</f>
        <v>60684631.899287894</v>
      </c>
      <c r="AC110" s="140">
        <f>'OC A CONTRATAR'!X110</f>
        <v>60104466.430859797</v>
      </c>
      <c r="AD110" s="140">
        <f>'OC A CONTRATAR'!W110</f>
        <v>150000000</v>
      </c>
      <c r="AE110" s="140">
        <f>'OC A CONTRATAR'!Y110</f>
        <v>210104466.4308598</v>
      </c>
      <c r="AF110" s="140">
        <f>'OC A CONTRATAR'!R110</f>
        <v>5394691.1514800321</v>
      </c>
      <c r="AG110" s="140">
        <f>'OC A CONTRATAR'!Q110</f>
        <v>8024999.9999999991</v>
      </c>
      <c r="AH110" s="140">
        <f>'OC A CONTRATAR'!S110</f>
        <v>13419691.15148003</v>
      </c>
      <c r="AI110" s="68">
        <f t="shared" si="15"/>
        <v>525318502.31013364</v>
      </c>
      <c r="AJ110" s="68">
        <f t="shared" si="16"/>
        <v>569255917.74726772</v>
      </c>
      <c r="AK110" s="68">
        <f t="shared" si="17"/>
        <v>1094574420.0574014</v>
      </c>
      <c r="AM110">
        <f t="shared" si="18"/>
        <v>2030</v>
      </c>
      <c r="AO110" s="6">
        <f t="shared" si="12"/>
        <v>0</v>
      </c>
      <c r="AP110" s="6">
        <f t="shared" si="13"/>
        <v>0</v>
      </c>
      <c r="AQ110" s="6">
        <f t="shared" si="14"/>
        <v>0</v>
      </c>
    </row>
    <row r="111" spans="1:43" x14ac:dyDescent="0.35">
      <c r="A111" s="66">
        <v>47849</v>
      </c>
      <c r="B111" s="25">
        <f>'Art. 9º-A - serv. div. comp'!J112</f>
        <v>175390613.44784424</v>
      </c>
      <c r="C111" s="25">
        <f>'Art. 9º-A - serv. div. comp'!K112</f>
        <v>128984227.03638801</v>
      </c>
      <c r="D111" s="25">
        <f>'Art. 9º-A - serv. div. comp'!I112</f>
        <v>304374840.48423225</v>
      </c>
      <c r="E111" s="26">
        <f>'9496'!P111</f>
        <v>232912199.80086654</v>
      </c>
      <c r="F111" s="26">
        <f>'9496'!Q111</f>
        <v>231915631.65071884</v>
      </c>
      <c r="G111" s="26">
        <f>'9496'!R111</f>
        <v>464827831.45158541</v>
      </c>
      <c r="H111" s="45"/>
      <c r="I111" s="45"/>
      <c r="J111" s="45"/>
      <c r="K111" s="27">
        <f>'Fluxo dív. garantidas - RRF'!C111</f>
        <v>5569512.0096012857</v>
      </c>
      <c r="L111" s="27">
        <f>'Fluxo dív. garantidas - RRF'!B111</f>
        <v>2945156.7328496198</v>
      </c>
      <c r="M111" s="27">
        <f>'Fluxo dív. garantidas - RRF'!D111</f>
        <v>8514668.7424509041</v>
      </c>
      <c r="N111" s="67">
        <f>'Contratos fora RRF'!AS111</f>
        <v>38871287.878630824</v>
      </c>
      <c r="O111" s="67">
        <f>'Contratos fora RRF'!AR111</f>
        <v>60744066.815939143</v>
      </c>
      <c r="P111" s="28">
        <f>'Contratos fora RRF'!AT111</f>
        <v>99615354.694569945</v>
      </c>
      <c r="Q111" s="30"/>
      <c r="R111" s="30"/>
      <c r="S111" s="30"/>
      <c r="T111" s="140">
        <f>'OC A CONTRATAR'!C111</f>
        <v>0</v>
      </c>
      <c r="U111" s="140">
        <f>'OC A CONTRATAR'!B111</f>
        <v>0</v>
      </c>
      <c r="V111" s="140">
        <f>'OC A CONTRATAR'!D111</f>
        <v>0</v>
      </c>
      <c r="W111" s="140">
        <f>'OC A CONTRATAR'!H111</f>
        <v>0</v>
      </c>
      <c r="X111" s="140">
        <f>'OC A CONTRATAR'!G111</f>
        <v>0</v>
      </c>
      <c r="Y111" s="140">
        <f>'OC A CONTRATAR'!I111</f>
        <v>0</v>
      </c>
      <c r="Z111" s="140">
        <f>'OC A CONTRATAR'!M111</f>
        <v>0</v>
      </c>
      <c r="AA111" s="140">
        <f>'OC A CONTRATAR'!L111</f>
        <v>0</v>
      </c>
      <c r="AB111" s="140">
        <f>'OC A CONTRATAR'!N111</f>
        <v>0</v>
      </c>
      <c r="AC111" s="140">
        <f>'OC A CONTRATAR'!X111</f>
        <v>0</v>
      </c>
      <c r="AD111" s="140">
        <f>'OC A CONTRATAR'!W111</f>
        <v>0</v>
      </c>
      <c r="AE111" s="140">
        <f>'OC A CONTRATAR'!Y111</f>
        <v>0</v>
      </c>
      <c r="AF111" s="140">
        <f>'OC A CONTRATAR'!R111</f>
        <v>0</v>
      </c>
      <c r="AG111" s="140">
        <f>'OC A CONTRATAR'!Q111</f>
        <v>0</v>
      </c>
      <c r="AH111" s="140">
        <f>'OC A CONTRATAR'!S111</f>
        <v>0</v>
      </c>
      <c r="AI111" s="68">
        <f t="shared" si="15"/>
        <v>452743613.13694286</v>
      </c>
      <c r="AJ111" s="68">
        <f t="shared" si="16"/>
        <v>424589082.23589557</v>
      </c>
      <c r="AK111" s="68">
        <f t="shared" si="17"/>
        <v>877332695.37283862</v>
      </c>
      <c r="AM111">
        <f t="shared" si="18"/>
        <v>2031</v>
      </c>
      <c r="AO111" s="6">
        <f t="shared" si="12"/>
        <v>0</v>
      </c>
      <c r="AP111" s="6">
        <f t="shared" si="13"/>
        <v>0</v>
      </c>
      <c r="AQ111" s="6">
        <f t="shared" si="14"/>
        <v>0</v>
      </c>
    </row>
    <row r="112" spans="1:43" x14ac:dyDescent="0.35">
      <c r="A112" s="66">
        <v>47880</v>
      </c>
      <c r="B112" s="25">
        <f>'Art. 9º-A - serv. div. comp'!J113</f>
        <v>175392119.02680576</v>
      </c>
      <c r="C112" s="25">
        <f>'Art. 9º-A - serv. div. comp'!K113</f>
        <v>129733309.81406063</v>
      </c>
      <c r="D112" s="25">
        <f>'Art. 9º-A - serv. div. comp'!I113</f>
        <v>305125428.84086639</v>
      </c>
      <c r="E112" s="26">
        <f>'9496'!P112</f>
        <v>232772778.78502461</v>
      </c>
      <c r="F112" s="26">
        <f>'9496'!Q112</f>
        <v>233279041.79228204</v>
      </c>
      <c r="G112" s="26">
        <f>'9496'!R112</f>
        <v>466051820.57730663</v>
      </c>
      <c r="H112" s="45"/>
      <c r="I112" s="45"/>
      <c r="J112" s="45"/>
      <c r="K112" s="27">
        <f>'Fluxo dív. garantidas - RRF'!C112</f>
        <v>5783747.4830103274</v>
      </c>
      <c r="L112" s="27">
        <f>'Fluxo dív. garantidas - RRF'!B112</f>
        <v>2945156.7328496198</v>
      </c>
      <c r="M112" s="27">
        <f>'Fluxo dív. garantidas - RRF'!D112</f>
        <v>8728904.2158599459</v>
      </c>
      <c r="N112" s="67">
        <f>'Contratos fora RRF'!AS112</f>
        <v>2321856.8864824567</v>
      </c>
      <c r="O112" s="67">
        <f>'Contratos fora RRF'!AR112</f>
        <v>8491709.7285470963</v>
      </c>
      <c r="P112" s="28">
        <f>'Contratos fora RRF'!AT112</f>
        <v>10813566.615029555</v>
      </c>
      <c r="Q112" s="30"/>
      <c r="R112" s="30"/>
      <c r="S112" s="30"/>
      <c r="T112" s="140">
        <f>'OC A CONTRATAR'!C112</f>
        <v>0</v>
      </c>
      <c r="U112" s="140">
        <f>'OC A CONTRATAR'!B112</f>
        <v>0</v>
      </c>
      <c r="V112" s="140">
        <f>'OC A CONTRATAR'!D112</f>
        <v>0</v>
      </c>
      <c r="W112" s="140">
        <f>'OC A CONTRATAR'!H112</f>
        <v>0</v>
      </c>
      <c r="X112" s="140">
        <f>'OC A CONTRATAR'!G112</f>
        <v>0</v>
      </c>
      <c r="Y112" s="140">
        <f>'OC A CONTRATAR'!I112</f>
        <v>0</v>
      </c>
      <c r="Z112" s="140">
        <f>'OC A CONTRATAR'!M112</f>
        <v>0</v>
      </c>
      <c r="AA112" s="140">
        <f>'OC A CONTRATAR'!L112</f>
        <v>0</v>
      </c>
      <c r="AB112" s="140">
        <f>'OC A CONTRATAR'!N112</f>
        <v>0</v>
      </c>
      <c r="AC112" s="140">
        <f>'OC A CONTRATAR'!X112</f>
        <v>0</v>
      </c>
      <c r="AD112" s="140">
        <f>'OC A CONTRATAR'!W112</f>
        <v>0</v>
      </c>
      <c r="AE112" s="140">
        <f>'OC A CONTRATAR'!Y112</f>
        <v>0</v>
      </c>
      <c r="AF112" s="140">
        <f>'OC A CONTRATAR'!R112</f>
        <v>0</v>
      </c>
      <c r="AG112" s="140">
        <f>'OC A CONTRATAR'!Q112</f>
        <v>0</v>
      </c>
      <c r="AH112" s="140">
        <f>'OC A CONTRATAR'!S112</f>
        <v>0</v>
      </c>
      <c r="AI112" s="68">
        <f t="shared" si="15"/>
        <v>416270502.18132323</v>
      </c>
      <c r="AJ112" s="68">
        <f t="shared" si="16"/>
        <v>374449218.06773937</v>
      </c>
      <c r="AK112" s="68">
        <f t="shared" si="17"/>
        <v>790719720.24906254</v>
      </c>
      <c r="AM112">
        <f t="shared" si="18"/>
        <v>2031</v>
      </c>
      <c r="AO112" s="6">
        <f t="shared" si="12"/>
        <v>0</v>
      </c>
      <c r="AP112" s="6">
        <f t="shared" si="13"/>
        <v>0</v>
      </c>
      <c r="AQ112" s="6">
        <f t="shared" si="14"/>
        <v>0</v>
      </c>
    </row>
    <row r="113" spans="1:43" x14ac:dyDescent="0.35">
      <c r="A113" s="66">
        <v>47908</v>
      </c>
      <c r="B113" s="25">
        <f>'Art. 9º-A - serv. div. comp'!J114</f>
        <v>175391125.2184723</v>
      </c>
      <c r="C113" s="25">
        <f>'Art. 9º-A - serv. div. comp'!K114</f>
        <v>130486742.92991561</v>
      </c>
      <c r="D113" s="25">
        <f>'Art. 9º-A - serv. div. comp'!I114</f>
        <v>305877868.14838791</v>
      </c>
      <c r="E113" s="26">
        <f>'9496'!P113</f>
        <v>232506010.58163294</v>
      </c>
      <c r="F113" s="26">
        <f>'9496'!Q113</f>
        <v>234617178.42522812</v>
      </c>
      <c r="G113" s="26">
        <f>'9496'!R113</f>
        <v>467123189.00686109</v>
      </c>
      <c r="H113" s="45"/>
      <c r="I113" s="45"/>
      <c r="J113" s="45"/>
      <c r="K113" s="27">
        <f>'Fluxo dív. garantidas - RRF'!C113</f>
        <v>22144736.413451433</v>
      </c>
      <c r="L113" s="27">
        <f>'Fluxo dív. garantidas - RRF'!B113</f>
        <v>84675156.732849628</v>
      </c>
      <c r="M113" s="27">
        <f>'Fluxo dív. garantidas - RRF'!D113</f>
        <v>106819893.14630106</v>
      </c>
      <c r="N113" s="67">
        <f>'Contratos fora RRF'!AS113</f>
        <v>112311.94496910307</v>
      </c>
      <c r="O113" s="67">
        <f>'Contratos fora RRF'!AR113</f>
        <v>1878610.9223839461</v>
      </c>
      <c r="P113" s="28">
        <f>'Contratos fora RRF'!AT113</f>
        <v>1990922.8673530491</v>
      </c>
      <c r="Q113" s="30"/>
      <c r="R113" s="30"/>
      <c r="S113" s="30"/>
      <c r="T113" s="140">
        <f>'OC A CONTRATAR'!C113</f>
        <v>0</v>
      </c>
      <c r="U113" s="140">
        <f>'OC A CONTRATAR'!B113</f>
        <v>0</v>
      </c>
      <c r="V113" s="140">
        <f>'OC A CONTRATAR'!D113</f>
        <v>0</v>
      </c>
      <c r="W113" s="140">
        <f>'OC A CONTRATAR'!H113</f>
        <v>0</v>
      </c>
      <c r="X113" s="140">
        <f>'OC A CONTRATAR'!G113</f>
        <v>0</v>
      </c>
      <c r="Y113" s="140">
        <f>'OC A CONTRATAR'!I113</f>
        <v>0</v>
      </c>
      <c r="Z113" s="140">
        <f>'OC A CONTRATAR'!M113</f>
        <v>0</v>
      </c>
      <c r="AA113" s="140">
        <f>'OC A CONTRATAR'!L113</f>
        <v>0</v>
      </c>
      <c r="AB113" s="140">
        <f>'OC A CONTRATAR'!N113</f>
        <v>0</v>
      </c>
      <c r="AC113" s="140">
        <f>'OC A CONTRATAR'!X113</f>
        <v>0</v>
      </c>
      <c r="AD113" s="140">
        <f>'OC A CONTRATAR'!W113</f>
        <v>0</v>
      </c>
      <c r="AE113" s="140">
        <f>'OC A CONTRATAR'!Y113</f>
        <v>0</v>
      </c>
      <c r="AF113" s="140">
        <f>'OC A CONTRATAR'!R113</f>
        <v>0</v>
      </c>
      <c r="AG113" s="140">
        <f>'OC A CONTRATAR'!Q113</f>
        <v>0</v>
      </c>
      <c r="AH113" s="140">
        <f>'OC A CONTRATAR'!S113</f>
        <v>0</v>
      </c>
      <c r="AI113" s="68">
        <f t="shared" si="15"/>
        <v>430154184.15852576</v>
      </c>
      <c r="AJ113" s="68">
        <f t="shared" si="16"/>
        <v>451657689.01037735</v>
      </c>
      <c r="AK113" s="68">
        <f t="shared" si="17"/>
        <v>881811873.16890311</v>
      </c>
      <c r="AM113">
        <f t="shared" si="18"/>
        <v>2031</v>
      </c>
      <c r="AO113" s="6">
        <f t="shared" si="12"/>
        <v>0</v>
      </c>
      <c r="AP113" s="6">
        <f t="shared" si="13"/>
        <v>0</v>
      </c>
      <c r="AQ113" s="6">
        <f t="shared" si="14"/>
        <v>0</v>
      </c>
    </row>
    <row r="114" spans="1:43" x14ac:dyDescent="0.35">
      <c r="A114" s="66">
        <v>47939</v>
      </c>
      <c r="B114" s="25">
        <f>'Art. 9º-A - serv. div. comp'!J115</f>
        <v>175387611.3224678</v>
      </c>
      <c r="C114" s="25">
        <f>'Art. 9º-A - serv. div. comp'!K115</f>
        <v>131244551.64877415</v>
      </c>
      <c r="D114" s="25">
        <f>'Art. 9º-A - serv. div. comp'!I115</f>
        <v>306632162.97124195</v>
      </c>
      <c r="E114" s="26">
        <f>'9496'!P114</f>
        <v>232361825.11934662</v>
      </c>
      <c r="F114" s="26">
        <f>'9496'!Q114</f>
        <v>235997854.64046353</v>
      </c>
      <c r="G114" s="26">
        <f>'9496'!R114</f>
        <v>468359679.75981015</v>
      </c>
      <c r="H114" s="45"/>
      <c r="I114" s="45"/>
      <c r="J114" s="45"/>
      <c r="K114" s="27">
        <f>'Fluxo dív. garantidas - RRF'!C114</f>
        <v>5446310.6022739038</v>
      </c>
      <c r="L114" s="27">
        <f>'Fluxo dív. garantidas - RRF'!B114</f>
        <v>2945156.7328496198</v>
      </c>
      <c r="M114" s="27">
        <f>'Fluxo dív. garantidas - RRF'!D114</f>
        <v>8391467.3351235241</v>
      </c>
      <c r="N114" s="67">
        <f>'Contratos fora RRF'!AS114</f>
        <v>4419769.0317191845</v>
      </c>
      <c r="O114" s="67">
        <f>'Contratos fora RRF'!AR114</f>
        <v>9840488.3584210239</v>
      </c>
      <c r="P114" s="28">
        <f>'Contratos fora RRF'!AT114</f>
        <v>14260257.390140207</v>
      </c>
      <c r="Q114" s="30"/>
      <c r="R114" s="30"/>
      <c r="S114" s="30"/>
      <c r="T114" s="140">
        <f>'OC A CONTRATAR'!C114</f>
        <v>0</v>
      </c>
      <c r="U114" s="140">
        <f>'OC A CONTRATAR'!B114</f>
        <v>0</v>
      </c>
      <c r="V114" s="140">
        <f>'OC A CONTRATAR'!D114</f>
        <v>0</v>
      </c>
      <c r="W114" s="140">
        <f>'OC A CONTRATAR'!H114</f>
        <v>0</v>
      </c>
      <c r="X114" s="140">
        <f>'OC A CONTRATAR'!G114</f>
        <v>0</v>
      </c>
      <c r="Y114" s="140">
        <f>'OC A CONTRATAR'!I114</f>
        <v>0</v>
      </c>
      <c r="Z114" s="140">
        <f>'OC A CONTRATAR'!M114</f>
        <v>0</v>
      </c>
      <c r="AA114" s="140">
        <f>'OC A CONTRATAR'!L114</f>
        <v>0</v>
      </c>
      <c r="AB114" s="140">
        <f>'OC A CONTRATAR'!N114</f>
        <v>0</v>
      </c>
      <c r="AC114" s="140">
        <f>'OC A CONTRATAR'!X114</f>
        <v>0</v>
      </c>
      <c r="AD114" s="140">
        <f>'OC A CONTRATAR'!W114</f>
        <v>0</v>
      </c>
      <c r="AE114" s="140">
        <f>'OC A CONTRATAR'!Y114</f>
        <v>0</v>
      </c>
      <c r="AF114" s="140">
        <f>'OC A CONTRATAR'!R114</f>
        <v>0</v>
      </c>
      <c r="AG114" s="140">
        <f>'OC A CONTRATAR'!Q114</f>
        <v>0</v>
      </c>
      <c r="AH114" s="140">
        <f>'OC A CONTRATAR'!S114</f>
        <v>0</v>
      </c>
      <c r="AI114" s="68">
        <f t="shared" si="15"/>
        <v>417615516.07580751</v>
      </c>
      <c r="AJ114" s="68">
        <f t="shared" si="16"/>
        <v>380028051.3805083</v>
      </c>
      <c r="AK114" s="68">
        <f t="shared" si="17"/>
        <v>797643567.45631588</v>
      </c>
      <c r="AM114">
        <f t="shared" si="18"/>
        <v>2031</v>
      </c>
      <c r="AO114" s="6">
        <f t="shared" si="12"/>
        <v>0</v>
      </c>
      <c r="AP114" s="6">
        <f t="shared" si="13"/>
        <v>0</v>
      </c>
      <c r="AQ114" s="6">
        <f t="shared" si="14"/>
        <v>0</v>
      </c>
    </row>
    <row r="115" spans="1:43" x14ac:dyDescent="0.35">
      <c r="A115" s="66">
        <v>47969</v>
      </c>
      <c r="B115" s="25">
        <f>'Art. 9º-A - serv. div. comp'!J116</f>
        <v>175381556.50294518</v>
      </c>
      <c r="C115" s="25">
        <f>'Art. 9º-A - serv. div. comp'!K116</f>
        <v>132006761.38218379</v>
      </c>
      <c r="D115" s="25">
        <f>'Art. 9º-A - serv. div. comp'!I116</f>
        <v>307388317.88512897</v>
      </c>
      <c r="E115" s="26">
        <f>'9496'!P115</f>
        <v>232079686.15344483</v>
      </c>
      <c r="F115" s="26">
        <f>'9496'!Q115</f>
        <v>237350195.0705815</v>
      </c>
      <c r="G115" s="26">
        <f>'9496'!R115</f>
        <v>469429881.22402632</v>
      </c>
      <c r="H115" s="45"/>
      <c r="I115" s="45"/>
      <c r="J115" s="45"/>
      <c r="K115" s="27">
        <f>'Fluxo dív. garantidas - RRF'!C115</f>
        <v>20999381.705867574</v>
      </c>
      <c r="L115" s="27">
        <f>'Fluxo dív. garantidas - RRF'!B115</f>
        <v>78473942.522849619</v>
      </c>
      <c r="M115" s="27">
        <f>'Fluxo dív. garantidas - RRF'!D115</f>
        <v>99473324.228717208</v>
      </c>
      <c r="N115" s="67">
        <f>'Contratos fora RRF'!AS115</f>
        <v>295210.03975823516</v>
      </c>
      <c r="O115" s="67">
        <f>'Contratos fora RRF'!AR115</f>
        <v>12674952.647413835</v>
      </c>
      <c r="P115" s="28">
        <f>'Contratos fora RRF'!AT115</f>
        <v>12970162.687172068</v>
      </c>
      <c r="Q115" s="30"/>
      <c r="R115" s="30"/>
      <c r="S115" s="30"/>
      <c r="T115" s="140">
        <f>'OC A CONTRATAR'!C115</f>
        <v>0</v>
      </c>
      <c r="U115" s="140">
        <f>'OC A CONTRATAR'!B115</f>
        <v>0</v>
      </c>
      <c r="V115" s="140">
        <f>'OC A CONTRATAR'!D115</f>
        <v>0</v>
      </c>
      <c r="W115" s="140">
        <f>'OC A CONTRATAR'!H115</f>
        <v>0</v>
      </c>
      <c r="X115" s="140">
        <f>'OC A CONTRATAR'!G115</f>
        <v>0</v>
      </c>
      <c r="Y115" s="140">
        <f>'OC A CONTRATAR'!I115</f>
        <v>0</v>
      </c>
      <c r="Z115" s="140">
        <f>'OC A CONTRATAR'!M115</f>
        <v>0</v>
      </c>
      <c r="AA115" s="140">
        <f>'OC A CONTRATAR'!L115</f>
        <v>0</v>
      </c>
      <c r="AB115" s="140">
        <f>'OC A CONTRATAR'!N115</f>
        <v>0</v>
      </c>
      <c r="AC115" s="140">
        <f>'OC A CONTRATAR'!X115</f>
        <v>0</v>
      </c>
      <c r="AD115" s="140">
        <f>'OC A CONTRATAR'!W115</f>
        <v>0</v>
      </c>
      <c r="AE115" s="140">
        <f>'OC A CONTRATAR'!Y115</f>
        <v>0</v>
      </c>
      <c r="AF115" s="140">
        <f>'OC A CONTRATAR'!R115</f>
        <v>0</v>
      </c>
      <c r="AG115" s="140">
        <f>'OC A CONTRATAR'!Q115</f>
        <v>0</v>
      </c>
      <c r="AH115" s="140">
        <f>'OC A CONTRATAR'!S115</f>
        <v>0</v>
      </c>
      <c r="AI115" s="68">
        <f t="shared" si="15"/>
        <v>428755834.40201581</v>
      </c>
      <c r="AJ115" s="68">
        <f t="shared" si="16"/>
        <v>460505851.62302876</v>
      </c>
      <c r="AK115" s="68">
        <f t="shared" si="17"/>
        <v>889261686.02504456</v>
      </c>
      <c r="AM115">
        <f t="shared" si="18"/>
        <v>2031</v>
      </c>
      <c r="AO115" s="6">
        <f t="shared" si="12"/>
        <v>0</v>
      </c>
      <c r="AP115" s="6">
        <f t="shared" si="13"/>
        <v>0</v>
      </c>
      <c r="AQ115" s="6">
        <f t="shared" si="14"/>
        <v>0</v>
      </c>
    </row>
    <row r="116" spans="1:43" x14ac:dyDescent="0.35">
      <c r="A116" s="66">
        <v>48000</v>
      </c>
      <c r="B116" s="25">
        <f>'Art. 9º-A - serv. div. comp'!J117</f>
        <v>175372939.78776225</v>
      </c>
      <c r="C116" s="25">
        <f>'Art. 9º-A - serv. div. comp'!K117</f>
        <v>132773397.68927142</v>
      </c>
      <c r="D116" s="25">
        <f>'Art. 9º-A - serv. div. comp'!I117</f>
        <v>308146337.47703367</v>
      </c>
      <c r="E116" s="26">
        <f>'9496'!P116</f>
        <v>231925523.31433353</v>
      </c>
      <c r="F116" s="26">
        <f>'9496'!Q116</f>
        <v>238746954.55432874</v>
      </c>
      <c r="G116" s="26">
        <f>'9496'!R116</f>
        <v>470672477.86866224</v>
      </c>
      <c r="H116" s="45"/>
      <c r="I116" s="45"/>
      <c r="J116" s="45"/>
      <c r="K116" s="27">
        <f>'Fluxo dív. garantidas - RRF'!C116</f>
        <v>5639386.2793364255</v>
      </c>
      <c r="L116" s="27">
        <f>'Fluxo dív. garantidas - RRF'!B116</f>
        <v>2945156.7328496198</v>
      </c>
      <c r="M116" s="27">
        <f>'Fluxo dív. garantidas - RRF'!D116</f>
        <v>8584543.0121860467</v>
      </c>
      <c r="N116" s="67">
        <f>'Contratos fora RRF'!AS116</f>
        <v>97942.746484214251</v>
      </c>
      <c r="O116" s="67">
        <f>'Contratos fora RRF'!AR116</f>
        <v>1914576.1632479711</v>
      </c>
      <c r="P116" s="28">
        <f>'Contratos fora RRF'!AT116</f>
        <v>2012518.9097321853</v>
      </c>
      <c r="Q116" s="30"/>
      <c r="R116" s="30"/>
      <c r="S116" s="30"/>
      <c r="T116" s="140">
        <f>'OC A CONTRATAR'!C116</f>
        <v>10451539.099265262</v>
      </c>
      <c r="U116" s="140">
        <f>'OC A CONTRATAR'!B116</f>
        <v>16049999.999999998</v>
      </c>
      <c r="V116" s="140">
        <f>'OC A CONTRATAR'!D116</f>
        <v>26501539.099265262</v>
      </c>
      <c r="W116" s="140">
        <f>'OC A CONTRATAR'!H116</f>
        <v>3891805.7110040025</v>
      </c>
      <c r="X116" s="140">
        <f>'OC A CONTRATAR'!G116</f>
        <v>6147243.1912681926</v>
      </c>
      <c r="Y116" s="140">
        <f>'OC A CONTRATAR'!I116</f>
        <v>10039048.902272195</v>
      </c>
      <c r="Z116" s="140">
        <f>'OC A CONTRATAR'!M116</f>
        <v>32752847.290996119</v>
      </c>
      <c r="AA116" s="140">
        <f>'OC A CONTRATAR'!L116</f>
        <v>27204607.101715628</v>
      </c>
      <c r="AB116" s="140">
        <f>'OC A CONTRATAR'!N116</f>
        <v>59957454.392711744</v>
      </c>
      <c r="AC116" s="140">
        <f>'OC A CONTRATAR'!X116</f>
        <v>50068344.880203299</v>
      </c>
      <c r="AD116" s="140">
        <f>'OC A CONTRATAR'!W116</f>
        <v>150000000</v>
      </c>
      <c r="AE116" s="140">
        <f>'OC A CONTRATAR'!Y116</f>
        <v>200068344.88020331</v>
      </c>
      <c r="AF116" s="140">
        <f>'OC A CONTRATAR'!R116</f>
        <v>5225769.5496326424</v>
      </c>
      <c r="AG116" s="140">
        <f>'OC A CONTRATAR'!Q116</f>
        <v>8024999.9999999991</v>
      </c>
      <c r="AH116" s="140">
        <f>'OC A CONTRATAR'!S116</f>
        <v>13250769.549632631</v>
      </c>
      <c r="AI116" s="68">
        <f t="shared" si="15"/>
        <v>515426098.65901786</v>
      </c>
      <c r="AJ116" s="68">
        <f t="shared" si="16"/>
        <v>583806935.43268156</v>
      </c>
      <c r="AK116" s="68">
        <f t="shared" si="17"/>
        <v>1099233034.0916994</v>
      </c>
      <c r="AM116">
        <f t="shared" si="18"/>
        <v>2031</v>
      </c>
      <c r="AO116" s="6">
        <f t="shared" si="12"/>
        <v>0</v>
      </c>
      <c r="AP116" s="6">
        <f t="shared" si="13"/>
        <v>0</v>
      </c>
      <c r="AQ116" s="6">
        <f t="shared" si="14"/>
        <v>0</v>
      </c>
    </row>
    <row r="117" spans="1:43" x14ac:dyDescent="0.35">
      <c r="A117" s="66">
        <v>48030</v>
      </c>
      <c r="B117" s="25">
        <f>'Art. 9º-A - serv. div. comp'!J118</f>
        <v>175361740.06765231</v>
      </c>
      <c r="C117" s="25">
        <f>'Art. 9º-A - serv. div. comp'!K118</f>
        <v>133544486.27759972</v>
      </c>
      <c r="D117" s="25">
        <f>'Art. 9º-A - serv. div. comp'!I118</f>
        <v>308906226.34525204</v>
      </c>
      <c r="E117" s="26">
        <f>'9496'!P117</f>
        <v>231632915.90047026</v>
      </c>
      <c r="F117" s="26">
        <f>'9496'!Q117</f>
        <v>240115048.17409185</v>
      </c>
      <c r="G117" s="26">
        <f>'9496'!R117</f>
        <v>471747964.07456207</v>
      </c>
      <c r="H117" s="45"/>
      <c r="I117" s="45"/>
      <c r="J117" s="45"/>
      <c r="K117" s="27">
        <f>'Fluxo dív. garantidas - RRF'!C117</f>
        <v>5295182.9153515063</v>
      </c>
      <c r="L117" s="27">
        <f>'Fluxo dív. garantidas - RRF'!B117</f>
        <v>2945156.7328496198</v>
      </c>
      <c r="M117" s="27">
        <f>'Fluxo dív. garantidas - RRF'!D117</f>
        <v>8240339.6482011266</v>
      </c>
      <c r="N117" s="67">
        <f>'Contratos fora RRF'!AS117</f>
        <v>37163972.02871719</v>
      </c>
      <c r="O117" s="67">
        <f>'Contratos fora RRF'!AR117</f>
        <v>60815877.80836349</v>
      </c>
      <c r="P117" s="28">
        <f>'Contratos fora RRF'!AT117</f>
        <v>97979849.837080687</v>
      </c>
      <c r="Q117" s="30"/>
      <c r="R117" s="30"/>
      <c r="S117" s="30"/>
      <c r="T117" s="140">
        <f>'OC A CONTRATAR'!C117</f>
        <v>0</v>
      </c>
      <c r="U117" s="140">
        <f>'OC A CONTRATAR'!B117</f>
        <v>0</v>
      </c>
      <c r="V117" s="140">
        <f>'OC A CONTRATAR'!D117</f>
        <v>0</v>
      </c>
      <c r="W117" s="140">
        <f>'OC A CONTRATAR'!H117</f>
        <v>0</v>
      </c>
      <c r="X117" s="140">
        <f>'OC A CONTRATAR'!G117</f>
        <v>0</v>
      </c>
      <c r="Y117" s="140">
        <f>'OC A CONTRATAR'!I117</f>
        <v>0</v>
      </c>
      <c r="Z117" s="140">
        <f>'OC A CONTRATAR'!M117</f>
        <v>0</v>
      </c>
      <c r="AA117" s="140">
        <f>'OC A CONTRATAR'!L117</f>
        <v>0</v>
      </c>
      <c r="AB117" s="140">
        <f>'OC A CONTRATAR'!N117</f>
        <v>0</v>
      </c>
      <c r="AC117" s="140">
        <f>'OC A CONTRATAR'!X117</f>
        <v>0</v>
      </c>
      <c r="AD117" s="140">
        <f>'OC A CONTRATAR'!W117</f>
        <v>0</v>
      </c>
      <c r="AE117" s="140">
        <f>'OC A CONTRATAR'!Y117</f>
        <v>0</v>
      </c>
      <c r="AF117" s="140">
        <f>'OC A CONTRATAR'!R117</f>
        <v>0</v>
      </c>
      <c r="AG117" s="140">
        <f>'OC A CONTRATAR'!Q117</f>
        <v>0</v>
      </c>
      <c r="AH117" s="140">
        <f>'OC A CONTRATAR'!S117</f>
        <v>0</v>
      </c>
      <c r="AI117" s="68">
        <f t="shared" si="15"/>
        <v>449453810.91219127</v>
      </c>
      <c r="AJ117" s="68">
        <f t="shared" si="16"/>
        <v>437420568.99290466</v>
      </c>
      <c r="AK117" s="68">
        <f t="shared" si="17"/>
        <v>886874379.90509593</v>
      </c>
      <c r="AM117">
        <f t="shared" si="18"/>
        <v>2031</v>
      </c>
      <c r="AO117" s="6">
        <f t="shared" si="12"/>
        <v>0</v>
      </c>
      <c r="AP117" s="6">
        <f t="shared" si="13"/>
        <v>0</v>
      </c>
      <c r="AQ117" s="6">
        <f t="shared" si="14"/>
        <v>0</v>
      </c>
    </row>
    <row r="118" spans="1:43" x14ac:dyDescent="0.35">
      <c r="A118" s="66">
        <v>48061</v>
      </c>
      <c r="B118" s="25">
        <f>'Art. 9º-A - serv. div. comp'!J119</f>
        <v>175347936.09538996</v>
      </c>
      <c r="C118" s="25">
        <f>'Art. 9º-A - serv. div. comp'!K119</f>
        <v>134320053.00402951</v>
      </c>
      <c r="D118" s="25">
        <f>'Art. 9º-A - serv. div. comp'!I119</f>
        <v>309667989.09941947</v>
      </c>
      <c r="E118" s="26">
        <f>'9496'!P118</f>
        <v>231401765.4314712</v>
      </c>
      <c r="F118" s="26">
        <f>'9496'!Q118</f>
        <v>241509529.12249866</v>
      </c>
      <c r="G118" s="26">
        <f>'9496'!R118</f>
        <v>472911294.55396986</v>
      </c>
      <c r="H118" s="45"/>
      <c r="I118" s="45"/>
      <c r="J118" s="45"/>
      <c r="K118" s="27">
        <f>'Fluxo dív. garantidas - RRF'!C118</f>
        <v>5532395.2357777273</v>
      </c>
      <c r="L118" s="27">
        <f>'Fluxo dív. garantidas - RRF'!B118</f>
        <v>2945156.7328496198</v>
      </c>
      <c r="M118" s="27">
        <f>'Fluxo dív. garantidas - RRF'!D118</f>
        <v>8477551.9686273485</v>
      </c>
      <c r="N118" s="67">
        <f>'Contratos fora RRF'!AS118</f>
        <v>2101444.2402116144</v>
      </c>
      <c r="O118" s="67">
        <f>'Contratos fora RRF'!AR118</f>
        <v>8564278.4806685969</v>
      </c>
      <c r="P118" s="28">
        <f>'Contratos fora RRF'!AT118</f>
        <v>10665722.720880212</v>
      </c>
      <c r="Q118" s="30"/>
      <c r="R118" s="30"/>
      <c r="S118" s="30"/>
      <c r="T118" s="140">
        <f>'OC A CONTRATAR'!C118</f>
        <v>0</v>
      </c>
      <c r="U118" s="140">
        <f>'OC A CONTRATAR'!B118</f>
        <v>0</v>
      </c>
      <c r="V118" s="140">
        <f>'OC A CONTRATAR'!D118</f>
        <v>0</v>
      </c>
      <c r="W118" s="140">
        <f>'OC A CONTRATAR'!H118</f>
        <v>0</v>
      </c>
      <c r="X118" s="140">
        <f>'OC A CONTRATAR'!G118</f>
        <v>0</v>
      </c>
      <c r="Y118" s="140">
        <f>'OC A CONTRATAR'!I118</f>
        <v>0</v>
      </c>
      <c r="Z118" s="140">
        <f>'OC A CONTRATAR'!M118</f>
        <v>0</v>
      </c>
      <c r="AA118" s="140">
        <f>'OC A CONTRATAR'!L118</f>
        <v>0</v>
      </c>
      <c r="AB118" s="140">
        <f>'OC A CONTRATAR'!N118</f>
        <v>0</v>
      </c>
      <c r="AC118" s="140">
        <f>'OC A CONTRATAR'!X118</f>
        <v>0</v>
      </c>
      <c r="AD118" s="140">
        <f>'OC A CONTRATAR'!W118</f>
        <v>0</v>
      </c>
      <c r="AE118" s="140">
        <f>'OC A CONTRATAR'!Y118</f>
        <v>0</v>
      </c>
      <c r="AF118" s="140">
        <f>'OC A CONTRATAR'!R118</f>
        <v>0</v>
      </c>
      <c r="AG118" s="140">
        <f>'OC A CONTRATAR'!Q118</f>
        <v>0</v>
      </c>
      <c r="AH118" s="140">
        <f>'OC A CONTRATAR'!S118</f>
        <v>0</v>
      </c>
      <c r="AI118" s="68">
        <f t="shared" si="15"/>
        <v>414383541.00285053</v>
      </c>
      <c r="AJ118" s="68">
        <f t="shared" si="16"/>
        <v>387339017.34004635</v>
      </c>
      <c r="AK118" s="68">
        <f t="shared" si="17"/>
        <v>801722558.34289694</v>
      </c>
      <c r="AM118">
        <f t="shared" si="18"/>
        <v>2031</v>
      </c>
      <c r="AO118" s="6">
        <f t="shared" si="12"/>
        <v>0</v>
      </c>
      <c r="AP118" s="6">
        <f t="shared" si="13"/>
        <v>0</v>
      </c>
      <c r="AQ118" s="6">
        <f t="shared" si="14"/>
        <v>0</v>
      </c>
    </row>
    <row r="119" spans="1:43" x14ac:dyDescent="0.35">
      <c r="A119" s="66">
        <v>48092</v>
      </c>
      <c r="B119" s="25">
        <f>'Art. 9º-A - serv. div. comp'!J120</f>
        <v>175331506.48495206</v>
      </c>
      <c r="C119" s="25">
        <f>'Art. 9º-A - serv. div. comp'!K120</f>
        <v>135100123.87558654</v>
      </c>
      <c r="D119" s="25">
        <f>'Art. 9º-A - serv. div. comp'!I120</f>
        <v>310431630.3605386</v>
      </c>
      <c r="E119" s="26">
        <f>'9496'!P119</f>
        <v>231232341.14271259</v>
      </c>
      <c r="F119" s="26">
        <f>'9496'!Q119</f>
        <v>242930765.47377658</v>
      </c>
      <c r="G119" s="26">
        <f>'9496'!R119</f>
        <v>474163106.61648917</v>
      </c>
      <c r="H119" s="45"/>
      <c r="I119" s="45"/>
      <c r="J119" s="45"/>
      <c r="K119" s="27">
        <f>'Fluxo dív. garantidas - RRF'!C119</f>
        <v>21410065.196108978</v>
      </c>
      <c r="L119" s="27">
        <f>'Fluxo dív. garantidas - RRF'!B119</f>
        <v>84675156.732849628</v>
      </c>
      <c r="M119" s="27">
        <f>'Fluxo dív. garantidas - RRF'!D119</f>
        <v>106085221.92895859</v>
      </c>
      <c r="N119" s="67">
        <f>'Contratos fora RRF'!AS119</f>
        <v>64225.630833992996</v>
      </c>
      <c r="O119" s="67">
        <f>'Contratos fora RRF'!AR119</f>
        <v>1369486.768335558</v>
      </c>
      <c r="P119" s="28">
        <f>'Contratos fora RRF'!AT119</f>
        <v>1433712.399169551</v>
      </c>
      <c r="Q119" s="30"/>
      <c r="R119" s="30"/>
      <c r="S119" s="30"/>
      <c r="T119" s="140">
        <f>'OC A CONTRATAR'!C119</f>
        <v>0</v>
      </c>
      <c r="U119" s="140">
        <f>'OC A CONTRATAR'!B119</f>
        <v>0</v>
      </c>
      <c r="V119" s="140">
        <f>'OC A CONTRATAR'!D119</f>
        <v>0</v>
      </c>
      <c r="W119" s="140">
        <f>'OC A CONTRATAR'!H119</f>
        <v>0</v>
      </c>
      <c r="X119" s="140">
        <f>'OC A CONTRATAR'!G119</f>
        <v>0</v>
      </c>
      <c r="Y119" s="140">
        <f>'OC A CONTRATAR'!I119</f>
        <v>0</v>
      </c>
      <c r="Z119" s="140">
        <f>'OC A CONTRATAR'!M119</f>
        <v>0</v>
      </c>
      <c r="AA119" s="140">
        <f>'OC A CONTRATAR'!L119</f>
        <v>0</v>
      </c>
      <c r="AB119" s="140">
        <f>'OC A CONTRATAR'!N119</f>
        <v>0</v>
      </c>
      <c r="AC119" s="140">
        <f>'OC A CONTRATAR'!X119</f>
        <v>0</v>
      </c>
      <c r="AD119" s="140">
        <f>'OC A CONTRATAR'!W119</f>
        <v>0</v>
      </c>
      <c r="AE119" s="140">
        <f>'OC A CONTRATAR'!Y119</f>
        <v>0</v>
      </c>
      <c r="AF119" s="140">
        <f>'OC A CONTRATAR'!R119</f>
        <v>0</v>
      </c>
      <c r="AG119" s="140">
        <f>'OC A CONTRATAR'!Q119</f>
        <v>0</v>
      </c>
      <c r="AH119" s="140">
        <f>'OC A CONTRATAR'!S119</f>
        <v>0</v>
      </c>
      <c r="AI119" s="68">
        <f t="shared" si="15"/>
        <v>428038138.45460767</v>
      </c>
      <c r="AJ119" s="68">
        <f t="shared" si="16"/>
        <v>464075532.85054827</v>
      </c>
      <c r="AK119" s="68">
        <f t="shared" si="17"/>
        <v>892113671.30515587</v>
      </c>
      <c r="AM119">
        <f t="shared" si="18"/>
        <v>2031</v>
      </c>
      <c r="AO119" s="6">
        <f t="shared" si="12"/>
        <v>0</v>
      </c>
      <c r="AP119" s="6">
        <f t="shared" si="13"/>
        <v>0</v>
      </c>
      <c r="AQ119" s="6">
        <f t="shared" si="14"/>
        <v>0</v>
      </c>
    </row>
    <row r="120" spans="1:43" x14ac:dyDescent="0.35">
      <c r="A120" s="66">
        <v>48122</v>
      </c>
      <c r="B120" s="25">
        <f>'Art. 9º-A - serv. div. comp'!J121</f>
        <v>175312429.71067372</v>
      </c>
      <c r="C120" s="25">
        <f>'Art. 9º-A - serv. div. comp'!K121</f>
        <v>135884725.05033401</v>
      </c>
      <c r="D120" s="25">
        <f>'Art. 9º-A - serv. div. comp'!I121</f>
        <v>311197154.76100773</v>
      </c>
      <c r="E120" s="26">
        <f>'9496'!P120</f>
        <v>230923735.28671205</v>
      </c>
      <c r="F120" s="26">
        <f>'9496'!Q120</f>
        <v>244322833.6193544</v>
      </c>
      <c r="G120" s="26">
        <f>'9496'!R120</f>
        <v>475246568.90606642</v>
      </c>
      <c r="H120" s="45"/>
      <c r="I120" s="45"/>
      <c r="J120" s="45"/>
      <c r="K120" s="27">
        <f>'Fluxo dív. garantidas - RRF'!C120</f>
        <v>5323826.4516815282</v>
      </c>
      <c r="L120" s="27">
        <f>'Fluxo dív. garantidas - RRF'!B120</f>
        <v>2945156.7328496198</v>
      </c>
      <c r="M120" s="27">
        <f>'Fluxo dív. garantidas - RRF'!D120</f>
        <v>8268983.1845311485</v>
      </c>
      <c r="N120" s="67">
        <f>'Contratos fora RRF'!AS120</f>
        <v>4251546.9635213539</v>
      </c>
      <c r="O120" s="67">
        <f>'Contratos fora RRF'!AR120</f>
        <v>9327611.1744912583</v>
      </c>
      <c r="P120" s="28">
        <f>'Contratos fora RRF'!AT120</f>
        <v>13579158.138012614</v>
      </c>
      <c r="Q120" s="30"/>
      <c r="R120" s="30"/>
      <c r="S120" s="30"/>
      <c r="T120" s="140">
        <f>'OC A CONTRATAR'!C120</f>
        <v>0</v>
      </c>
      <c r="U120" s="140">
        <f>'OC A CONTRATAR'!B120</f>
        <v>0</v>
      </c>
      <c r="V120" s="140">
        <f>'OC A CONTRATAR'!D120</f>
        <v>0</v>
      </c>
      <c r="W120" s="140">
        <f>'OC A CONTRATAR'!H120</f>
        <v>0</v>
      </c>
      <c r="X120" s="140">
        <f>'OC A CONTRATAR'!G120</f>
        <v>0</v>
      </c>
      <c r="Y120" s="140">
        <f>'OC A CONTRATAR'!I120</f>
        <v>0</v>
      </c>
      <c r="Z120" s="140">
        <f>'OC A CONTRATAR'!M120</f>
        <v>0</v>
      </c>
      <c r="AA120" s="140">
        <f>'OC A CONTRATAR'!L120</f>
        <v>0</v>
      </c>
      <c r="AB120" s="140">
        <f>'OC A CONTRATAR'!N120</f>
        <v>0</v>
      </c>
      <c r="AC120" s="140">
        <f>'OC A CONTRATAR'!X120</f>
        <v>0</v>
      </c>
      <c r="AD120" s="140">
        <f>'OC A CONTRATAR'!W120</f>
        <v>0</v>
      </c>
      <c r="AE120" s="140">
        <f>'OC A CONTRATAR'!Y120</f>
        <v>0</v>
      </c>
      <c r="AF120" s="140">
        <f>'OC A CONTRATAR'!R120</f>
        <v>0</v>
      </c>
      <c r="AG120" s="140">
        <f>'OC A CONTRATAR'!Q120</f>
        <v>0</v>
      </c>
      <c r="AH120" s="140">
        <f>'OC A CONTRATAR'!S120</f>
        <v>0</v>
      </c>
      <c r="AI120" s="68">
        <f t="shared" si="15"/>
        <v>415811538.41258866</v>
      </c>
      <c r="AJ120" s="68">
        <f t="shared" si="16"/>
        <v>392480326.57702929</v>
      </c>
      <c r="AK120" s="68">
        <f t="shared" si="17"/>
        <v>808291864.98961794</v>
      </c>
      <c r="AM120">
        <f t="shared" si="18"/>
        <v>2031</v>
      </c>
      <c r="AO120" s="6">
        <f t="shared" si="12"/>
        <v>0</v>
      </c>
      <c r="AP120" s="6">
        <f t="shared" si="13"/>
        <v>0</v>
      </c>
      <c r="AQ120" s="6">
        <f t="shared" si="14"/>
        <v>0</v>
      </c>
    </row>
    <row r="121" spans="1:43" x14ac:dyDescent="0.35">
      <c r="A121" s="66">
        <v>48153</v>
      </c>
      <c r="B121" s="25">
        <f>'Art. 9º-A - serv. div. comp'!J122</f>
        <v>175290684.10639918</v>
      </c>
      <c r="C121" s="25">
        <f>'Art. 9º-A - serv. div. comp'!K122</f>
        <v>136673882.83824909</v>
      </c>
      <c r="D121" s="25">
        <f>'Art. 9º-A - serv. div. comp'!I122</f>
        <v>311964566.94464827</v>
      </c>
      <c r="E121" s="26">
        <f>'9496'!P121</f>
        <v>230743936.80069286</v>
      </c>
      <c r="F121" s="26">
        <f>'9496'!Q121</f>
        <v>245760625.71744961</v>
      </c>
      <c r="G121" s="26">
        <f>'9496'!R121</f>
        <v>476504562.51814246</v>
      </c>
      <c r="H121" s="45"/>
      <c r="I121" s="45"/>
      <c r="J121" s="45"/>
      <c r="K121" s="27">
        <f>'Fluxo dív. garantidas - RRF'!C121</f>
        <v>20128133.576149158</v>
      </c>
      <c r="L121" s="27">
        <f>'Fluxo dív. garantidas - RRF'!B121</f>
        <v>40671853.536849618</v>
      </c>
      <c r="M121" s="27">
        <f>'Fluxo dív. garantidas - RRF'!D121</f>
        <v>60799987.112998776</v>
      </c>
      <c r="N121" s="67">
        <f>'Contratos fora RRF'!AS121</f>
        <v>50905.479618865727</v>
      </c>
      <c r="O121" s="67">
        <f>'Contratos fora RRF'!AR121</f>
        <v>1385783.778246897</v>
      </c>
      <c r="P121" s="28">
        <f>'Contratos fora RRF'!AT121</f>
        <v>1436689.2578657628</v>
      </c>
      <c r="Q121" s="30"/>
      <c r="R121" s="30"/>
      <c r="S121" s="30"/>
      <c r="T121" s="140">
        <f>'OC A CONTRATAR'!C121</f>
        <v>0</v>
      </c>
      <c r="U121" s="140">
        <f>'OC A CONTRATAR'!B121</f>
        <v>0</v>
      </c>
      <c r="V121" s="140">
        <f>'OC A CONTRATAR'!D121</f>
        <v>0</v>
      </c>
      <c r="W121" s="140">
        <f>'OC A CONTRATAR'!H121</f>
        <v>0</v>
      </c>
      <c r="X121" s="140">
        <f>'OC A CONTRATAR'!G121</f>
        <v>0</v>
      </c>
      <c r="Y121" s="140">
        <f>'OC A CONTRATAR'!I121</f>
        <v>0</v>
      </c>
      <c r="Z121" s="140">
        <f>'OC A CONTRATAR'!M121</f>
        <v>0</v>
      </c>
      <c r="AA121" s="140">
        <f>'OC A CONTRATAR'!L121</f>
        <v>0</v>
      </c>
      <c r="AB121" s="140">
        <f>'OC A CONTRATAR'!N121</f>
        <v>0</v>
      </c>
      <c r="AC121" s="140">
        <f>'OC A CONTRATAR'!X121</f>
        <v>0</v>
      </c>
      <c r="AD121" s="140">
        <f>'OC A CONTRATAR'!W121</f>
        <v>0</v>
      </c>
      <c r="AE121" s="140">
        <f>'OC A CONTRATAR'!Y121</f>
        <v>0</v>
      </c>
      <c r="AF121" s="140">
        <f>'OC A CONTRATAR'!R121</f>
        <v>0</v>
      </c>
      <c r="AG121" s="140">
        <f>'OC A CONTRATAR'!Q121</f>
        <v>0</v>
      </c>
      <c r="AH121" s="140">
        <f>'OC A CONTRATAR'!S121</f>
        <v>0</v>
      </c>
      <c r="AI121" s="68">
        <f t="shared" si="15"/>
        <v>426213659.96286005</v>
      </c>
      <c r="AJ121" s="68">
        <f t="shared" si="16"/>
        <v>424492145.87079519</v>
      </c>
      <c r="AK121" s="68">
        <f t="shared" si="17"/>
        <v>850705805.83365524</v>
      </c>
      <c r="AM121">
        <f t="shared" si="18"/>
        <v>2031</v>
      </c>
      <c r="AO121" s="6">
        <f t="shared" si="12"/>
        <v>0</v>
      </c>
      <c r="AP121" s="6">
        <f t="shared" si="13"/>
        <v>0</v>
      </c>
      <c r="AQ121" s="6">
        <f t="shared" si="14"/>
        <v>0</v>
      </c>
    </row>
    <row r="122" spans="1:43" x14ac:dyDescent="0.35">
      <c r="A122" s="136">
        <v>48183</v>
      </c>
      <c r="B122" s="25">
        <f>'Art. 9º-A - serv. div. comp'!J123</f>
        <v>175266247.86462781</v>
      </c>
      <c r="C122" s="25">
        <f>'Art. 9º-A - serv. div. comp'!K123</f>
        <v>137467623.70210591</v>
      </c>
      <c r="D122" s="25">
        <f>'Art. 9º-A - serv. div. comp'!I123</f>
        <v>312733871.56673372</v>
      </c>
      <c r="E122" s="26">
        <f>'9496'!P122</f>
        <v>230424465.19818655</v>
      </c>
      <c r="F122" s="26">
        <f>'9496'!Q122</f>
        <v>247168909.83424866</v>
      </c>
      <c r="G122" s="26">
        <f>'9496'!R122</f>
        <v>477593375.03243518</v>
      </c>
      <c r="H122" s="85"/>
      <c r="I122" s="85"/>
      <c r="J122" s="85"/>
      <c r="K122" s="27">
        <f>'Fluxo dív. garantidas - RRF'!C122</f>
        <v>5151346.5595252123</v>
      </c>
      <c r="L122" s="27">
        <f>'Fluxo dív. garantidas - RRF'!B122</f>
        <v>2945156.7328496198</v>
      </c>
      <c r="M122" s="27">
        <f>'Fluxo dív. garantidas - RRF'!D122</f>
        <v>8096503.2923748326</v>
      </c>
      <c r="N122" s="72">
        <f>'Contratos fora RRF'!AS122</f>
        <v>35625.788172104847</v>
      </c>
      <c r="O122" s="72">
        <f>'Contratos fora RRF'!AR122</f>
        <v>1394004.86553213</v>
      </c>
      <c r="P122" s="73">
        <f>'Contratos fora RRF'!AT122</f>
        <v>1429630.6537042349</v>
      </c>
      <c r="Q122" s="30"/>
      <c r="R122" s="30"/>
      <c r="S122" s="30"/>
      <c r="T122" s="140">
        <f>'OC A CONTRATAR'!C122</f>
        <v>10235045.769693179</v>
      </c>
      <c r="U122" s="140">
        <f>'OC A CONTRATAR'!B122</f>
        <v>16049999.999999998</v>
      </c>
      <c r="V122" s="140">
        <f>'OC A CONTRATAR'!D122</f>
        <v>26285045.769693177</v>
      </c>
      <c r="W122" s="140">
        <f>'OC A CONTRATAR'!H122</f>
        <v>3808079.6159896809</v>
      </c>
      <c r="X122" s="140">
        <f>'OC A CONTRATAR'!G122</f>
        <v>6147243.1912681926</v>
      </c>
      <c r="Y122" s="140">
        <f>'OC A CONTRATAR'!I122</f>
        <v>9955322.8072578721</v>
      </c>
      <c r="Z122" s="140">
        <f>'OC A CONTRATAR'!M122</f>
        <v>32403845.218962304</v>
      </c>
      <c r="AA122" s="140">
        <f>'OC A CONTRATAR'!L122</f>
        <v>27204607.101715628</v>
      </c>
      <c r="AB122" s="140">
        <f>'OC A CONTRATAR'!N122</f>
        <v>59608452.320677936</v>
      </c>
      <c r="AC122" s="140">
        <f>'OC A CONTRATAR'!X122</f>
        <v>45800326.718155302</v>
      </c>
      <c r="AD122" s="140">
        <f>'OC A CONTRATAR'!W122</f>
        <v>150000000</v>
      </c>
      <c r="AE122" s="140">
        <f>'OC A CONTRATAR'!Y122</f>
        <v>195800326.71815529</v>
      </c>
      <c r="AF122" s="140">
        <f>'OC A CONTRATAR'!R122</f>
        <v>5117522.8848465951</v>
      </c>
      <c r="AG122" s="140">
        <f>'OC A CONTRATAR'!Q122</f>
        <v>8024999.9999999991</v>
      </c>
      <c r="AH122" s="140">
        <f>'OC A CONTRATAR'!S122</f>
        <v>13142522.884846617</v>
      </c>
      <c r="AI122" s="68">
        <f t="shared" si="15"/>
        <v>508242505.61815876</v>
      </c>
      <c r="AJ122" s="68">
        <f t="shared" si="16"/>
        <v>596402545.42772007</v>
      </c>
      <c r="AK122" s="68">
        <f t="shared" si="17"/>
        <v>1104645051.0458791</v>
      </c>
      <c r="AM122">
        <f t="shared" si="18"/>
        <v>2031</v>
      </c>
      <c r="AO122" s="6">
        <f t="shared" si="12"/>
        <v>0</v>
      </c>
      <c r="AP122" s="6">
        <f t="shared" si="13"/>
        <v>0</v>
      </c>
      <c r="AQ122" s="6">
        <f t="shared" si="14"/>
        <v>0</v>
      </c>
    </row>
    <row r="123" spans="1:43" x14ac:dyDescent="0.35">
      <c r="A123" s="32"/>
      <c r="B123" s="31"/>
      <c r="C123" s="31"/>
      <c r="D123" s="31"/>
      <c r="E123" s="31"/>
      <c r="F123" s="31"/>
      <c r="G123" s="31"/>
      <c r="H123" s="31"/>
      <c r="I123" s="31"/>
      <c r="J123" s="31"/>
      <c r="K123" s="30"/>
      <c r="L123" s="30"/>
      <c r="M123" s="30"/>
      <c r="N123" s="30"/>
      <c r="O123" s="30"/>
      <c r="P123" s="30"/>
      <c r="Q123" s="30"/>
      <c r="R123" s="30"/>
      <c r="S123" s="30"/>
      <c r="T123" s="30"/>
      <c r="U123" s="30"/>
      <c r="V123" s="30"/>
      <c r="W123" s="30"/>
      <c r="X123" s="30"/>
      <c r="Y123" s="30"/>
      <c r="Z123" s="30"/>
      <c r="AA123" s="30"/>
      <c r="AB123" s="30"/>
      <c r="AC123" s="30"/>
      <c r="AD123" s="30"/>
      <c r="AE123" s="30"/>
      <c r="AF123" s="30"/>
      <c r="AG123" s="30"/>
      <c r="AH123" s="30"/>
      <c r="AI123" s="33"/>
      <c r="AJ123" s="33"/>
      <c r="AK123" s="33"/>
      <c r="AO123" s="6">
        <f t="shared" si="12"/>
        <v>0</v>
      </c>
      <c r="AP123" s="6">
        <f t="shared" si="13"/>
        <v>0</v>
      </c>
      <c r="AQ123" s="6">
        <f t="shared" si="14"/>
        <v>0</v>
      </c>
    </row>
    <row r="124" spans="1:43" x14ac:dyDescent="0.35">
      <c r="A124" s="32"/>
      <c r="B124" s="31"/>
      <c r="C124" s="31"/>
      <c r="D124" s="31"/>
      <c r="E124" s="31"/>
      <c r="F124" s="31"/>
      <c r="G124" s="31"/>
      <c r="H124" s="31"/>
      <c r="I124" s="31"/>
      <c r="J124" s="31"/>
      <c r="K124" s="30"/>
      <c r="L124" s="30"/>
      <c r="M124" s="30"/>
      <c r="N124" s="30"/>
      <c r="O124" s="30"/>
      <c r="P124" s="30"/>
      <c r="Q124" s="30"/>
      <c r="R124" s="30"/>
      <c r="S124" s="30"/>
      <c r="T124" s="30"/>
      <c r="U124" s="30"/>
      <c r="V124" s="30"/>
      <c r="W124" s="30"/>
      <c r="X124" s="30"/>
      <c r="Y124" s="30"/>
      <c r="Z124" s="30"/>
      <c r="AA124" s="30"/>
      <c r="AB124" s="30"/>
      <c r="AC124" s="30"/>
      <c r="AD124" s="30"/>
      <c r="AE124" s="30"/>
      <c r="AF124" s="30"/>
      <c r="AG124" s="30"/>
      <c r="AH124" s="30"/>
      <c r="AI124" s="33"/>
      <c r="AJ124" s="33"/>
      <c r="AK124" s="33"/>
      <c r="AO124" s="6">
        <f t="shared" si="12"/>
        <v>0</v>
      </c>
      <c r="AP124" s="6">
        <f t="shared" si="13"/>
        <v>0</v>
      </c>
      <c r="AQ124" s="6">
        <f t="shared" si="14"/>
        <v>0</v>
      </c>
    </row>
    <row r="125" spans="1:43" x14ac:dyDescent="0.35">
      <c r="A125" s="32"/>
      <c r="B125" s="31"/>
      <c r="C125" s="31"/>
      <c r="D125" s="31"/>
      <c r="E125" s="31"/>
      <c r="F125" s="31"/>
      <c r="G125" s="31"/>
      <c r="H125" s="31"/>
      <c r="I125" s="31"/>
      <c r="J125" s="31"/>
      <c r="K125" s="30"/>
      <c r="L125" s="30"/>
      <c r="M125" s="30"/>
      <c r="N125" s="30"/>
      <c r="O125" s="30"/>
      <c r="P125" s="30"/>
      <c r="Q125" s="30"/>
      <c r="R125" s="30"/>
      <c r="S125" s="30"/>
      <c r="T125" s="30"/>
      <c r="U125" s="30"/>
      <c r="V125" s="30"/>
      <c r="W125" s="30"/>
      <c r="X125" s="30"/>
      <c r="Y125" s="30"/>
      <c r="Z125" s="30"/>
      <c r="AA125" s="30"/>
      <c r="AB125" s="30"/>
      <c r="AC125" s="30"/>
      <c r="AD125" s="30"/>
      <c r="AE125" s="30"/>
      <c r="AF125" s="30"/>
      <c r="AG125" s="30"/>
      <c r="AH125" s="30"/>
      <c r="AI125" s="33"/>
      <c r="AJ125" s="33"/>
      <c r="AK125" s="33"/>
      <c r="AO125" s="6">
        <f t="shared" si="12"/>
        <v>0</v>
      </c>
      <c r="AP125" s="6">
        <f t="shared" si="13"/>
        <v>0</v>
      </c>
      <c r="AQ125" s="6">
        <f t="shared" si="14"/>
        <v>0</v>
      </c>
    </row>
    <row r="126" spans="1:43" x14ac:dyDescent="0.35">
      <c r="A126" s="32"/>
      <c r="B126" s="31"/>
      <c r="C126" s="31"/>
      <c r="D126" s="31"/>
      <c r="E126" s="31"/>
      <c r="F126" s="31"/>
      <c r="G126" s="31"/>
      <c r="H126" s="31"/>
      <c r="I126" s="31"/>
      <c r="J126" s="31"/>
      <c r="K126" s="30"/>
      <c r="L126" s="30"/>
      <c r="M126" s="30"/>
      <c r="N126" s="30"/>
      <c r="O126" s="30"/>
      <c r="P126" s="30"/>
      <c r="Q126" s="30"/>
      <c r="R126" s="30"/>
      <c r="S126" s="30"/>
      <c r="T126" s="30"/>
      <c r="U126" s="30"/>
      <c r="V126" s="30"/>
      <c r="W126" s="30"/>
      <c r="X126" s="30"/>
      <c r="Y126" s="30"/>
      <c r="Z126" s="30"/>
      <c r="AA126" s="30"/>
      <c r="AB126" s="30"/>
      <c r="AC126" s="30"/>
      <c r="AD126" s="30"/>
      <c r="AE126" s="30"/>
      <c r="AF126" s="30"/>
      <c r="AG126" s="30"/>
      <c r="AH126" s="30"/>
      <c r="AI126" s="33"/>
      <c r="AJ126" s="33"/>
      <c r="AK126" s="33"/>
      <c r="AO126" s="6">
        <f t="shared" si="12"/>
        <v>0</v>
      </c>
      <c r="AP126" s="6">
        <f t="shared" si="13"/>
        <v>0</v>
      </c>
      <c r="AQ126" s="6">
        <f t="shared" si="14"/>
        <v>0</v>
      </c>
    </row>
    <row r="127" spans="1:43" x14ac:dyDescent="0.35">
      <c r="A127" s="32"/>
      <c r="B127" s="31"/>
      <c r="C127" s="31"/>
      <c r="D127" s="31"/>
      <c r="E127" s="31"/>
      <c r="F127" s="31"/>
      <c r="G127" s="31"/>
      <c r="H127" s="31"/>
      <c r="I127" s="31"/>
      <c r="J127" s="31"/>
      <c r="K127" s="30"/>
      <c r="L127" s="30"/>
      <c r="M127" s="30"/>
      <c r="N127" s="30"/>
      <c r="O127" s="30"/>
      <c r="P127" s="30"/>
      <c r="Q127" s="30"/>
      <c r="R127" s="30"/>
      <c r="S127" s="30"/>
      <c r="T127" s="30"/>
      <c r="U127" s="30"/>
      <c r="V127" s="30"/>
      <c r="W127" s="30"/>
      <c r="X127" s="30"/>
      <c r="Y127" s="30"/>
      <c r="Z127" s="30"/>
      <c r="AA127" s="30"/>
      <c r="AB127" s="30"/>
      <c r="AC127" s="30"/>
      <c r="AD127" s="30"/>
      <c r="AE127" s="30"/>
      <c r="AF127" s="30"/>
      <c r="AG127" s="30"/>
      <c r="AH127" s="30"/>
      <c r="AI127" s="33"/>
      <c r="AJ127" s="33"/>
      <c r="AK127" s="33"/>
      <c r="AO127" s="6">
        <f t="shared" si="12"/>
        <v>0</v>
      </c>
      <c r="AP127" s="6">
        <f t="shared" si="13"/>
        <v>0</v>
      </c>
      <c r="AQ127" s="6">
        <f t="shared" si="14"/>
        <v>0</v>
      </c>
    </row>
    <row r="128" spans="1:43" x14ac:dyDescent="0.35">
      <c r="A128" s="32"/>
      <c r="B128" s="31"/>
      <c r="C128" s="31"/>
      <c r="D128" s="31"/>
      <c r="E128" s="31"/>
      <c r="F128" s="31"/>
      <c r="G128" s="31"/>
      <c r="H128" s="31"/>
      <c r="I128" s="31"/>
      <c r="J128" s="31"/>
      <c r="K128" s="30"/>
      <c r="L128" s="30"/>
      <c r="M128" s="30"/>
      <c r="N128" s="30"/>
      <c r="O128" s="30"/>
      <c r="P128" s="30"/>
      <c r="Q128" s="30"/>
      <c r="R128" s="30"/>
      <c r="S128" s="30"/>
      <c r="T128" s="30"/>
      <c r="U128" s="30"/>
      <c r="V128" s="30"/>
      <c r="W128" s="30"/>
      <c r="X128" s="30"/>
      <c r="Y128" s="30"/>
      <c r="Z128" s="30"/>
      <c r="AA128" s="30"/>
      <c r="AB128" s="30"/>
      <c r="AC128" s="30"/>
      <c r="AD128" s="30"/>
      <c r="AE128" s="30"/>
      <c r="AF128" s="30"/>
      <c r="AG128" s="30"/>
      <c r="AH128" s="30"/>
      <c r="AI128" s="33"/>
      <c r="AJ128" s="33"/>
      <c r="AK128" s="33"/>
      <c r="AO128" s="6">
        <f t="shared" si="12"/>
        <v>0</v>
      </c>
      <c r="AP128" s="6">
        <f t="shared" si="13"/>
        <v>0</v>
      </c>
      <c r="AQ128" s="6">
        <f t="shared" si="14"/>
        <v>0</v>
      </c>
    </row>
    <row r="129" spans="1:43" x14ac:dyDescent="0.35">
      <c r="A129" s="32"/>
      <c r="B129" s="31"/>
      <c r="C129" s="31"/>
      <c r="D129" s="31"/>
      <c r="E129" s="31"/>
      <c r="F129" s="31"/>
      <c r="G129" s="31"/>
      <c r="H129" s="31"/>
      <c r="I129" s="31"/>
      <c r="J129" s="31"/>
      <c r="K129" s="30"/>
      <c r="L129" s="30"/>
      <c r="M129" s="30"/>
      <c r="N129" s="30"/>
      <c r="O129" s="30"/>
      <c r="P129" s="30"/>
      <c r="Q129" s="30"/>
      <c r="R129" s="30"/>
      <c r="S129" s="30"/>
      <c r="T129" s="30"/>
      <c r="U129" s="30"/>
      <c r="V129" s="30"/>
      <c r="W129" s="30"/>
      <c r="X129" s="30"/>
      <c r="Y129" s="30"/>
      <c r="Z129" s="30"/>
      <c r="AA129" s="30"/>
      <c r="AB129" s="30"/>
      <c r="AC129" s="30"/>
      <c r="AD129" s="30"/>
      <c r="AE129" s="30"/>
      <c r="AF129" s="30"/>
      <c r="AG129" s="30"/>
      <c r="AH129" s="30"/>
      <c r="AI129" s="33"/>
      <c r="AJ129" s="33"/>
      <c r="AK129" s="33"/>
      <c r="AO129" s="6">
        <f t="shared" si="12"/>
        <v>0</v>
      </c>
      <c r="AP129" s="6">
        <f t="shared" si="13"/>
        <v>0</v>
      </c>
      <c r="AQ129" s="6">
        <f t="shared" si="14"/>
        <v>0</v>
      </c>
    </row>
    <row r="130" spans="1:43" x14ac:dyDescent="0.35">
      <c r="A130" s="32"/>
      <c r="B130" s="31"/>
      <c r="C130" s="31"/>
      <c r="D130" s="31"/>
      <c r="E130" s="31"/>
      <c r="F130" s="31"/>
      <c r="G130" s="31"/>
      <c r="H130" s="31"/>
      <c r="I130" s="31"/>
      <c r="J130" s="31"/>
      <c r="K130" s="30"/>
      <c r="L130" s="30"/>
      <c r="M130" s="30"/>
      <c r="N130" s="30"/>
      <c r="O130" s="30"/>
      <c r="P130" s="30"/>
      <c r="Q130" s="30"/>
      <c r="R130" s="30"/>
      <c r="S130" s="30"/>
      <c r="T130" s="30"/>
      <c r="U130" s="30"/>
      <c r="V130" s="30"/>
      <c r="W130" s="30"/>
      <c r="X130" s="30"/>
      <c r="Y130" s="30"/>
      <c r="Z130" s="30"/>
      <c r="AA130" s="30"/>
      <c r="AB130" s="30"/>
      <c r="AC130" s="30"/>
      <c r="AD130" s="30"/>
      <c r="AE130" s="30"/>
      <c r="AF130" s="30"/>
      <c r="AG130" s="30"/>
      <c r="AH130" s="30"/>
      <c r="AI130" s="33"/>
      <c r="AJ130" s="33"/>
      <c r="AK130" s="33"/>
      <c r="AO130" s="6">
        <f t="shared" si="12"/>
        <v>0</v>
      </c>
      <c r="AP130" s="6">
        <f t="shared" si="13"/>
        <v>0</v>
      </c>
      <c r="AQ130" s="6">
        <f t="shared" si="14"/>
        <v>0</v>
      </c>
    </row>
    <row r="131" spans="1:43" x14ac:dyDescent="0.35">
      <c r="A131" s="32"/>
      <c r="B131" s="31"/>
      <c r="C131" s="31"/>
      <c r="D131" s="31"/>
      <c r="E131" s="31"/>
      <c r="F131" s="31"/>
      <c r="G131" s="31"/>
      <c r="H131" s="31"/>
      <c r="I131" s="31"/>
      <c r="J131" s="31"/>
      <c r="K131" s="30"/>
      <c r="L131" s="30"/>
      <c r="M131" s="30"/>
      <c r="N131" s="30"/>
      <c r="O131" s="30"/>
      <c r="P131" s="30"/>
      <c r="Q131" s="30"/>
      <c r="R131" s="30"/>
      <c r="S131" s="30"/>
      <c r="T131" s="30"/>
      <c r="U131" s="30"/>
      <c r="V131" s="30"/>
      <c r="W131" s="30"/>
      <c r="X131" s="30"/>
      <c r="Y131" s="30"/>
      <c r="Z131" s="30"/>
      <c r="AA131" s="30"/>
      <c r="AB131" s="30"/>
      <c r="AC131" s="30"/>
      <c r="AD131" s="30"/>
      <c r="AE131" s="30"/>
      <c r="AF131" s="30"/>
      <c r="AG131" s="30"/>
      <c r="AH131" s="30"/>
      <c r="AI131" s="33"/>
      <c r="AJ131" s="33"/>
      <c r="AK131" s="33"/>
      <c r="AO131" s="6">
        <f t="shared" ref="AO131:AO194" si="19">SUMIF(AM:AM,AN131,AJ:AJ)</f>
        <v>0</v>
      </c>
      <c r="AP131" s="6">
        <f t="shared" ref="AP131:AP194" si="20">SUMIF(AM:AM,AN131,AI:AI)</f>
        <v>0</v>
      </c>
      <c r="AQ131" s="6">
        <f t="shared" ref="AQ131:AQ194" si="21">SUMIF(AM:AM,AN131,AK:AK)</f>
        <v>0</v>
      </c>
    </row>
    <row r="132" spans="1:43" x14ac:dyDescent="0.35">
      <c r="A132" s="32"/>
      <c r="B132" s="31"/>
      <c r="C132" s="31"/>
      <c r="D132" s="31"/>
      <c r="E132" s="31"/>
      <c r="F132" s="31"/>
      <c r="G132" s="31"/>
      <c r="H132" s="31"/>
      <c r="I132" s="31"/>
      <c r="J132" s="31"/>
      <c r="K132" s="30"/>
      <c r="L132" s="30"/>
      <c r="M132" s="30"/>
      <c r="N132" s="30"/>
      <c r="O132" s="30"/>
      <c r="P132" s="30"/>
      <c r="Q132" s="30"/>
      <c r="R132" s="30"/>
      <c r="S132" s="30"/>
      <c r="T132" s="30"/>
      <c r="U132" s="30"/>
      <c r="V132" s="30"/>
      <c r="W132" s="30"/>
      <c r="X132" s="30"/>
      <c r="Y132" s="30"/>
      <c r="Z132" s="30"/>
      <c r="AA132" s="30"/>
      <c r="AB132" s="30"/>
      <c r="AC132" s="30"/>
      <c r="AD132" s="30"/>
      <c r="AE132" s="30"/>
      <c r="AF132" s="30"/>
      <c r="AG132" s="30"/>
      <c r="AH132" s="30"/>
      <c r="AI132" s="33"/>
      <c r="AJ132" s="33"/>
      <c r="AK132" s="33"/>
      <c r="AO132" s="6">
        <f t="shared" si="19"/>
        <v>0</v>
      </c>
      <c r="AP132" s="6">
        <f t="shared" si="20"/>
        <v>0</v>
      </c>
      <c r="AQ132" s="6">
        <f t="shared" si="21"/>
        <v>0</v>
      </c>
    </row>
    <row r="133" spans="1:43" x14ac:dyDescent="0.35">
      <c r="A133" s="32"/>
      <c r="B133" s="31"/>
      <c r="C133" s="31"/>
      <c r="D133" s="31"/>
      <c r="E133" s="31"/>
      <c r="F133" s="31"/>
      <c r="G133" s="31"/>
      <c r="H133" s="31"/>
      <c r="I133" s="31"/>
      <c r="J133" s="31"/>
      <c r="K133" s="30"/>
      <c r="L133" s="30"/>
      <c r="M133" s="30"/>
      <c r="N133" s="30"/>
      <c r="O133" s="30"/>
      <c r="P133" s="30"/>
      <c r="Q133" s="30"/>
      <c r="R133" s="30"/>
      <c r="S133" s="30"/>
      <c r="T133" s="30"/>
      <c r="U133" s="30"/>
      <c r="V133" s="30"/>
      <c r="W133" s="30"/>
      <c r="X133" s="30"/>
      <c r="Y133" s="30"/>
      <c r="Z133" s="30"/>
      <c r="AA133" s="30"/>
      <c r="AB133" s="30"/>
      <c r="AC133" s="30"/>
      <c r="AD133" s="30"/>
      <c r="AE133" s="30"/>
      <c r="AF133" s="30"/>
      <c r="AG133" s="30"/>
      <c r="AH133" s="30"/>
      <c r="AI133" s="33"/>
      <c r="AJ133" s="33"/>
      <c r="AK133" s="33"/>
      <c r="AO133" s="6">
        <f t="shared" si="19"/>
        <v>0</v>
      </c>
      <c r="AP133" s="6">
        <f t="shared" si="20"/>
        <v>0</v>
      </c>
      <c r="AQ133" s="6">
        <f t="shared" si="21"/>
        <v>0</v>
      </c>
    </row>
    <row r="134" spans="1:43" x14ac:dyDescent="0.35">
      <c r="A134" s="32"/>
      <c r="B134" s="31"/>
      <c r="C134" s="31"/>
      <c r="D134" s="31"/>
      <c r="E134" s="31"/>
      <c r="F134" s="31"/>
      <c r="G134" s="31"/>
      <c r="H134" s="31"/>
      <c r="I134" s="31"/>
      <c r="J134" s="31"/>
      <c r="K134" s="30"/>
      <c r="L134" s="30"/>
      <c r="M134" s="30"/>
      <c r="N134" s="30"/>
      <c r="O134" s="30"/>
      <c r="P134" s="30"/>
      <c r="Q134" s="30"/>
      <c r="R134" s="30"/>
      <c r="S134" s="30"/>
      <c r="T134" s="30"/>
      <c r="U134" s="30"/>
      <c r="V134" s="30"/>
      <c r="W134" s="30"/>
      <c r="X134" s="30"/>
      <c r="Y134" s="30"/>
      <c r="Z134" s="30"/>
      <c r="AA134" s="30"/>
      <c r="AB134" s="30"/>
      <c r="AC134" s="30"/>
      <c r="AD134" s="30"/>
      <c r="AE134" s="30"/>
      <c r="AF134" s="30"/>
      <c r="AG134" s="30"/>
      <c r="AH134" s="30"/>
      <c r="AI134" s="33"/>
      <c r="AJ134" s="33"/>
      <c r="AK134" s="33"/>
      <c r="AO134" s="6">
        <f t="shared" si="19"/>
        <v>0</v>
      </c>
      <c r="AP134" s="6">
        <f t="shared" si="20"/>
        <v>0</v>
      </c>
      <c r="AQ134" s="6">
        <f t="shared" si="21"/>
        <v>0</v>
      </c>
    </row>
    <row r="135" spans="1:43" x14ac:dyDescent="0.35">
      <c r="A135" s="32"/>
      <c r="B135" s="31"/>
      <c r="C135" s="31"/>
      <c r="D135" s="31"/>
      <c r="E135" s="31"/>
      <c r="F135" s="31"/>
      <c r="G135" s="31"/>
      <c r="H135" s="31"/>
      <c r="I135" s="31"/>
      <c r="J135" s="31"/>
      <c r="K135" s="30"/>
      <c r="L135" s="30"/>
      <c r="M135" s="30"/>
      <c r="N135" s="30"/>
      <c r="O135" s="30"/>
      <c r="P135" s="30"/>
      <c r="Q135" s="30"/>
      <c r="R135" s="30"/>
      <c r="S135" s="30"/>
      <c r="T135" s="30"/>
      <c r="U135" s="30"/>
      <c r="V135" s="30"/>
      <c r="W135" s="30"/>
      <c r="X135" s="30"/>
      <c r="Y135" s="30"/>
      <c r="Z135" s="30"/>
      <c r="AA135" s="30"/>
      <c r="AB135" s="30"/>
      <c r="AC135" s="30"/>
      <c r="AD135" s="30"/>
      <c r="AE135" s="30"/>
      <c r="AF135" s="30"/>
      <c r="AG135" s="30"/>
      <c r="AH135" s="30"/>
      <c r="AI135" s="33"/>
      <c r="AJ135" s="33"/>
      <c r="AK135" s="33"/>
      <c r="AO135" s="6">
        <f t="shared" si="19"/>
        <v>0</v>
      </c>
      <c r="AP135" s="6">
        <f t="shared" si="20"/>
        <v>0</v>
      </c>
      <c r="AQ135" s="6">
        <f t="shared" si="21"/>
        <v>0</v>
      </c>
    </row>
    <row r="136" spans="1:43" x14ac:dyDescent="0.35">
      <c r="A136" s="32"/>
      <c r="B136" s="31"/>
      <c r="C136" s="31"/>
      <c r="D136" s="31"/>
      <c r="E136" s="31"/>
      <c r="F136" s="31"/>
      <c r="G136" s="31"/>
      <c r="H136" s="31"/>
      <c r="I136" s="31"/>
      <c r="J136" s="31"/>
      <c r="K136" s="30"/>
      <c r="L136" s="30"/>
      <c r="M136" s="30"/>
      <c r="N136" s="30"/>
      <c r="O136" s="30"/>
      <c r="P136" s="30"/>
      <c r="Q136" s="30"/>
      <c r="R136" s="30"/>
      <c r="S136" s="30"/>
      <c r="T136" s="30"/>
      <c r="U136" s="30"/>
      <c r="V136" s="30"/>
      <c r="W136" s="30"/>
      <c r="X136" s="30"/>
      <c r="Y136" s="30"/>
      <c r="Z136" s="30"/>
      <c r="AA136" s="30"/>
      <c r="AB136" s="30"/>
      <c r="AC136" s="30"/>
      <c r="AD136" s="30"/>
      <c r="AE136" s="30"/>
      <c r="AF136" s="30"/>
      <c r="AG136" s="30"/>
      <c r="AH136" s="30"/>
      <c r="AI136" s="33"/>
      <c r="AJ136" s="33"/>
      <c r="AK136" s="33"/>
      <c r="AO136" s="6">
        <f t="shared" si="19"/>
        <v>0</v>
      </c>
      <c r="AP136" s="6">
        <f t="shared" si="20"/>
        <v>0</v>
      </c>
      <c r="AQ136" s="6">
        <f t="shared" si="21"/>
        <v>0</v>
      </c>
    </row>
    <row r="137" spans="1:43" x14ac:dyDescent="0.35">
      <c r="A137" s="32"/>
      <c r="B137" s="31"/>
      <c r="C137" s="31"/>
      <c r="D137" s="31"/>
      <c r="E137" s="31"/>
      <c r="F137" s="31"/>
      <c r="G137" s="31"/>
      <c r="H137" s="31"/>
      <c r="I137" s="31"/>
      <c r="J137" s="31"/>
      <c r="K137" s="30"/>
      <c r="L137" s="30"/>
      <c r="M137" s="30"/>
      <c r="N137" s="30"/>
      <c r="O137" s="30"/>
      <c r="P137" s="30"/>
      <c r="Q137" s="30"/>
      <c r="R137" s="30"/>
      <c r="S137" s="30"/>
      <c r="T137" s="30"/>
      <c r="U137" s="30"/>
      <c r="V137" s="30"/>
      <c r="W137" s="30"/>
      <c r="X137" s="30"/>
      <c r="Y137" s="30"/>
      <c r="Z137" s="30"/>
      <c r="AA137" s="30"/>
      <c r="AB137" s="30"/>
      <c r="AC137" s="30"/>
      <c r="AD137" s="30"/>
      <c r="AE137" s="30"/>
      <c r="AF137" s="30"/>
      <c r="AG137" s="30"/>
      <c r="AH137" s="30"/>
      <c r="AI137" s="33"/>
      <c r="AJ137" s="33"/>
      <c r="AK137" s="33"/>
      <c r="AO137" s="6">
        <f t="shared" si="19"/>
        <v>0</v>
      </c>
      <c r="AP137" s="6">
        <f t="shared" si="20"/>
        <v>0</v>
      </c>
      <c r="AQ137" s="6">
        <f t="shared" si="21"/>
        <v>0</v>
      </c>
    </row>
    <row r="138" spans="1:43" x14ac:dyDescent="0.35">
      <c r="A138" s="32"/>
      <c r="B138" s="31"/>
      <c r="C138" s="31"/>
      <c r="D138" s="31"/>
      <c r="E138" s="31"/>
      <c r="F138" s="31"/>
      <c r="G138" s="31"/>
      <c r="H138" s="31"/>
      <c r="I138" s="31"/>
      <c r="J138" s="31"/>
      <c r="K138" s="30"/>
      <c r="L138" s="30"/>
      <c r="M138" s="30"/>
      <c r="N138" s="30"/>
      <c r="O138" s="30"/>
      <c r="P138" s="30"/>
      <c r="Q138" s="30"/>
      <c r="R138" s="30"/>
      <c r="S138" s="30"/>
      <c r="T138" s="30"/>
      <c r="U138" s="30"/>
      <c r="V138" s="30"/>
      <c r="W138" s="30"/>
      <c r="X138" s="30"/>
      <c r="Y138" s="30"/>
      <c r="Z138" s="30"/>
      <c r="AA138" s="30"/>
      <c r="AB138" s="30"/>
      <c r="AC138" s="30"/>
      <c r="AD138" s="30"/>
      <c r="AE138" s="30"/>
      <c r="AF138" s="30"/>
      <c r="AG138" s="30"/>
      <c r="AH138" s="30"/>
      <c r="AI138" s="33"/>
      <c r="AJ138" s="33"/>
      <c r="AK138" s="33"/>
      <c r="AO138" s="6">
        <f t="shared" si="19"/>
        <v>0</v>
      </c>
      <c r="AP138" s="6">
        <f t="shared" si="20"/>
        <v>0</v>
      </c>
      <c r="AQ138" s="6">
        <f t="shared" si="21"/>
        <v>0</v>
      </c>
    </row>
    <row r="139" spans="1:43" x14ac:dyDescent="0.35">
      <c r="A139" s="32"/>
      <c r="B139" s="31"/>
      <c r="C139" s="31"/>
      <c r="D139" s="31"/>
      <c r="E139" s="31"/>
      <c r="F139" s="31"/>
      <c r="G139" s="31"/>
      <c r="H139" s="31"/>
      <c r="I139" s="31"/>
      <c r="J139" s="31"/>
      <c r="K139" s="30"/>
      <c r="L139" s="30"/>
      <c r="M139" s="30"/>
      <c r="N139" s="30"/>
      <c r="O139" s="30"/>
      <c r="P139" s="30"/>
      <c r="Q139" s="30"/>
      <c r="R139" s="30"/>
      <c r="S139" s="30"/>
      <c r="T139" s="30"/>
      <c r="U139" s="30"/>
      <c r="V139" s="30"/>
      <c r="W139" s="30"/>
      <c r="X139" s="30"/>
      <c r="Y139" s="30"/>
      <c r="Z139" s="30"/>
      <c r="AA139" s="30"/>
      <c r="AB139" s="30"/>
      <c r="AC139" s="30"/>
      <c r="AD139" s="30"/>
      <c r="AE139" s="30"/>
      <c r="AF139" s="30"/>
      <c r="AG139" s="30"/>
      <c r="AH139" s="30"/>
      <c r="AI139" s="33"/>
      <c r="AJ139" s="33"/>
      <c r="AK139" s="33"/>
      <c r="AO139" s="6">
        <f t="shared" si="19"/>
        <v>0</v>
      </c>
      <c r="AP139" s="6">
        <f t="shared" si="20"/>
        <v>0</v>
      </c>
      <c r="AQ139" s="6">
        <f t="shared" si="21"/>
        <v>0</v>
      </c>
    </row>
    <row r="140" spans="1:43" x14ac:dyDescent="0.35">
      <c r="A140" s="32"/>
      <c r="B140" s="31"/>
      <c r="C140" s="31"/>
      <c r="D140" s="31"/>
      <c r="E140" s="31"/>
      <c r="F140" s="31"/>
      <c r="G140" s="31"/>
      <c r="H140" s="31"/>
      <c r="I140" s="31"/>
      <c r="J140" s="31"/>
      <c r="K140" s="30"/>
      <c r="L140" s="30"/>
      <c r="M140" s="30"/>
      <c r="N140" s="30"/>
      <c r="O140" s="30"/>
      <c r="P140" s="30"/>
      <c r="Q140" s="30"/>
      <c r="R140" s="30"/>
      <c r="S140" s="30"/>
      <c r="T140" s="30"/>
      <c r="U140" s="30"/>
      <c r="V140" s="30"/>
      <c r="W140" s="30"/>
      <c r="X140" s="30"/>
      <c r="Y140" s="30"/>
      <c r="Z140" s="30"/>
      <c r="AA140" s="30"/>
      <c r="AB140" s="30"/>
      <c r="AC140" s="30"/>
      <c r="AD140" s="30"/>
      <c r="AE140" s="30"/>
      <c r="AF140" s="30"/>
      <c r="AG140" s="30"/>
      <c r="AH140" s="30"/>
      <c r="AI140" s="33"/>
      <c r="AJ140" s="33"/>
      <c r="AK140" s="33"/>
      <c r="AO140" s="6">
        <f t="shared" si="19"/>
        <v>0</v>
      </c>
      <c r="AP140" s="6">
        <f t="shared" si="20"/>
        <v>0</v>
      </c>
      <c r="AQ140" s="6">
        <f t="shared" si="21"/>
        <v>0</v>
      </c>
    </row>
    <row r="141" spans="1:43" x14ac:dyDescent="0.35">
      <c r="A141" s="32"/>
      <c r="B141" s="31"/>
      <c r="C141" s="31"/>
      <c r="D141" s="31"/>
      <c r="E141" s="31"/>
      <c r="F141" s="31"/>
      <c r="G141" s="31"/>
      <c r="H141" s="31"/>
      <c r="I141" s="31"/>
      <c r="J141" s="31"/>
      <c r="K141" s="30"/>
      <c r="L141" s="30"/>
      <c r="M141" s="30"/>
      <c r="N141" s="30"/>
      <c r="O141" s="30"/>
      <c r="P141" s="30"/>
      <c r="Q141" s="30"/>
      <c r="R141" s="30"/>
      <c r="S141" s="30"/>
      <c r="T141" s="30"/>
      <c r="U141" s="30"/>
      <c r="V141" s="30"/>
      <c r="W141" s="30"/>
      <c r="X141" s="30"/>
      <c r="Y141" s="30"/>
      <c r="Z141" s="30"/>
      <c r="AA141" s="30"/>
      <c r="AB141" s="30"/>
      <c r="AC141" s="30"/>
      <c r="AD141" s="30"/>
      <c r="AE141" s="30"/>
      <c r="AF141" s="30"/>
      <c r="AG141" s="30"/>
      <c r="AH141" s="30"/>
      <c r="AI141" s="33"/>
      <c r="AJ141" s="33"/>
      <c r="AK141" s="33"/>
      <c r="AO141" s="6">
        <f t="shared" si="19"/>
        <v>0</v>
      </c>
      <c r="AP141" s="6">
        <f t="shared" si="20"/>
        <v>0</v>
      </c>
      <c r="AQ141" s="6">
        <f t="shared" si="21"/>
        <v>0</v>
      </c>
    </row>
    <row r="142" spans="1:43" x14ac:dyDescent="0.35">
      <c r="A142" s="32"/>
      <c r="B142" s="31"/>
      <c r="C142" s="31"/>
      <c r="D142" s="31"/>
      <c r="E142" s="31"/>
      <c r="F142" s="31"/>
      <c r="G142" s="31"/>
      <c r="H142" s="31"/>
      <c r="I142" s="31"/>
      <c r="J142" s="31"/>
      <c r="K142" s="30"/>
      <c r="L142" s="30"/>
      <c r="M142" s="30"/>
      <c r="N142" s="30"/>
      <c r="O142" s="30"/>
      <c r="P142" s="30"/>
      <c r="Q142" s="30"/>
      <c r="R142" s="30"/>
      <c r="S142" s="30"/>
      <c r="T142" s="30"/>
      <c r="U142" s="30"/>
      <c r="V142" s="30"/>
      <c r="W142" s="30"/>
      <c r="X142" s="30"/>
      <c r="Y142" s="30"/>
      <c r="Z142" s="30"/>
      <c r="AA142" s="30"/>
      <c r="AB142" s="30"/>
      <c r="AC142" s="30"/>
      <c r="AD142" s="30"/>
      <c r="AE142" s="30"/>
      <c r="AF142" s="30"/>
      <c r="AG142" s="30"/>
      <c r="AH142" s="30"/>
      <c r="AI142" s="33"/>
      <c r="AJ142" s="33"/>
      <c r="AK142" s="33"/>
      <c r="AO142" s="6">
        <f t="shared" si="19"/>
        <v>0</v>
      </c>
      <c r="AP142" s="6">
        <f t="shared" si="20"/>
        <v>0</v>
      </c>
      <c r="AQ142" s="6">
        <f t="shared" si="21"/>
        <v>0</v>
      </c>
    </row>
    <row r="143" spans="1:43" x14ac:dyDescent="0.35">
      <c r="A143" s="32"/>
      <c r="B143" s="31"/>
      <c r="C143" s="31"/>
      <c r="D143" s="31"/>
      <c r="E143" s="31"/>
      <c r="F143" s="31"/>
      <c r="G143" s="31"/>
      <c r="H143" s="31"/>
      <c r="I143" s="31"/>
      <c r="J143" s="31"/>
      <c r="K143" s="30"/>
      <c r="L143" s="30"/>
      <c r="M143" s="30"/>
      <c r="N143" s="30"/>
      <c r="O143" s="30"/>
      <c r="P143" s="30"/>
      <c r="Q143" s="30"/>
      <c r="R143" s="30"/>
      <c r="S143" s="30"/>
      <c r="T143" s="30"/>
      <c r="U143" s="30"/>
      <c r="V143" s="30"/>
      <c r="W143" s="30"/>
      <c r="X143" s="30"/>
      <c r="Y143" s="30"/>
      <c r="Z143" s="30"/>
      <c r="AA143" s="30"/>
      <c r="AB143" s="30"/>
      <c r="AC143" s="30"/>
      <c r="AD143" s="30"/>
      <c r="AE143" s="30"/>
      <c r="AF143" s="30"/>
      <c r="AG143" s="30"/>
      <c r="AH143" s="30"/>
      <c r="AI143" s="33"/>
      <c r="AJ143" s="33"/>
      <c r="AK143" s="33"/>
      <c r="AO143" s="6">
        <f t="shared" si="19"/>
        <v>0</v>
      </c>
      <c r="AP143" s="6">
        <f t="shared" si="20"/>
        <v>0</v>
      </c>
      <c r="AQ143" s="6">
        <f t="shared" si="21"/>
        <v>0</v>
      </c>
    </row>
    <row r="144" spans="1:43" x14ac:dyDescent="0.35">
      <c r="A144" s="32"/>
      <c r="B144" s="31"/>
      <c r="C144" s="31"/>
      <c r="D144" s="31"/>
      <c r="E144" s="31"/>
      <c r="F144" s="31"/>
      <c r="G144" s="31"/>
      <c r="H144" s="31"/>
      <c r="I144" s="31"/>
      <c r="J144" s="31"/>
      <c r="K144" s="30"/>
      <c r="L144" s="30"/>
      <c r="M144" s="30"/>
      <c r="N144" s="30"/>
      <c r="O144" s="30"/>
      <c r="P144" s="30"/>
      <c r="Q144" s="30"/>
      <c r="R144" s="30"/>
      <c r="S144" s="30"/>
      <c r="T144" s="30"/>
      <c r="U144" s="30"/>
      <c r="V144" s="30"/>
      <c r="W144" s="30"/>
      <c r="X144" s="30"/>
      <c r="Y144" s="30"/>
      <c r="Z144" s="30"/>
      <c r="AA144" s="30"/>
      <c r="AB144" s="30"/>
      <c r="AC144" s="30"/>
      <c r="AD144" s="30"/>
      <c r="AE144" s="30"/>
      <c r="AF144" s="30"/>
      <c r="AG144" s="30"/>
      <c r="AH144" s="30"/>
      <c r="AI144" s="33"/>
      <c r="AJ144" s="33"/>
      <c r="AK144" s="33"/>
      <c r="AO144" s="6">
        <f t="shared" si="19"/>
        <v>0</v>
      </c>
      <c r="AP144" s="6">
        <f t="shared" si="20"/>
        <v>0</v>
      </c>
      <c r="AQ144" s="6">
        <f t="shared" si="21"/>
        <v>0</v>
      </c>
    </row>
    <row r="145" spans="1:43" x14ac:dyDescent="0.35">
      <c r="A145" s="32"/>
      <c r="B145" s="31"/>
      <c r="C145" s="31"/>
      <c r="D145" s="31"/>
      <c r="E145" s="31"/>
      <c r="F145" s="31"/>
      <c r="G145" s="31"/>
      <c r="H145" s="31"/>
      <c r="I145" s="31"/>
      <c r="J145" s="31"/>
      <c r="K145" s="30"/>
      <c r="L145" s="30"/>
      <c r="M145" s="30"/>
      <c r="N145" s="30"/>
      <c r="O145" s="30"/>
      <c r="P145" s="30"/>
      <c r="Q145" s="30"/>
      <c r="R145" s="30"/>
      <c r="S145" s="30"/>
      <c r="T145" s="30"/>
      <c r="U145" s="30"/>
      <c r="V145" s="30"/>
      <c r="W145" s="30"/>
      <c r="X145" s="30"/>
      <c r="Y145" s="30"/>
      <c r="Z145" s="30"/>
      <c r="AA145" s="30"/>
      <c r="AB145" s="30"/>
      <c r="AC145" s="30"/>
      <c r="AD145" s="30"/>
      <c r="AE145" s="30"/>
      <c r="AF145" s="30"/>
      <c r="AG145" s="30"/>
      <c r="AH145" s="30"/>
      <c r="AI145" s="33"/>
      <c r="AJ145" s="33"/>
      <c r="AK145" s="33"/>
      <c r="AO145" s="6">
        <f t="shared" si="19"/>
        <v>0</v>
      </c>
      <c r="AP145" s="6">
        <f t="shared" si="20"/>
        <v>0</v>
      </c>
      <c r="AQ145" s="6">
        <f t="shared" si="21"/>
        <v>0</v>
      </c>
    </row>
    <row r="146" spans="1:43" x14ac:dyDescent="0.35">
      <c r="A146" s="32"/>
      <c r="B146" s="31"/>
      <c r="C146" s="31"/>
      <c r="D146" s="31"/>
      <c r="E146" s="31"/>
      <c r="F146" s="31"/>
      <c r="G146" s="31"/>
      <c r="H146" s="31"/>
      <c r="I146" s="31"/>
      <c r="J146" s="31"/>
      <c r="K146" s="30"/>
      <c r="L146" s="30"/>
      <c r="M146" s="30"/>
      <c r="N146" s="30"/>
      <c r="O146" s="30"/>
      <c r="P146" s="30"/>
      <c r="Q146" s="30"/>
      <c r="R146" s="30"/>
      <c r="S146" s="30"/>
      <c r="T146" s="30"/>
      <c r="U146" s="30"/>
      <c r="V146" s="30"/>
      <c r="W146" s="30"/>
      <c r="X146" s="30"/>
      <c r="Y146" s="30"/>
      <c r="Z146" s="30"/>
      <c r="AA146" s="30"/>
      <c r="AB146" s="30"/>
      <c r="AC146" s="30"/>
      <c r="AD146" s="30"/>
      <c r="AE146" s="30"/>
      <c r="AF146" s="30"/>
      <c r="AG146" s="30"/>
      <c r="AH146" s="30"/>
      <c r="AI146" s="33"/>
      <c r="AJ146" s="33"/>
      <c r="AK146" s="33"/>
      <c r="AO146" s="6">
        <f t="shared" si="19"/>
        <v>0</v>
      </c>
      <c r="AP146" s="6">
        <f t="shared" si="20"/>
        <v>0</v>
      </c>
      <c r="AQ146" s="6">
        <f t="shared" si="21"/>
        <v>0</v>
      </c>
    </row>
    <row r="147" spans="1:43" x14ac:dyDescent="0.35">
      <c r="A147" s="32"/>
      <c r="B147" s="31"/>
      <c r="C147" s="31"/>
      <c r="D147" s="31"/>
      <c r="E147" s="31"/>
      <c r="F147" s="31"/>
      <c r="G147" s="31"/>
      <c r="H147" s="31"/>
      <c r="I147" s="31"/>
      <c r="J147" s="31"/>
      <c r="K147" s="30"/>
      <c r="L147" s="30"/>
      <c r="M147" s="30"/>
      <c r="N147" s="30"/>
      <c r="O147" s="30"/>
      <c r="P147" s="30"/>
      <c r="Q147" s="30"/>
      <c r="R147" s="30"/>
      <c r="S147" s="30"/>
      <c r="T147" s="30"/>
      <c r="U147" s="30"/>
      <c r="V147" s="30"/>
      <c r="W147" s="30"/>
      <c r="X147" s="30"/>
      <c r="Y147" s="30"/>
      <c r="Z147" s="30"/>
      <c r="AA147" s="30"/>
      <c r="AB147" s="30"/>
      <c r="AC147" s="30"/>
      <c r="AD147" s="30"/>
      <c r="AE147" s="30"/>
      <c r="AF147" s="30"/>
      <c r="AG147" s="30"/>
      <c r="AH147" s="30"/>
      <c r="AI147" s="33"/>
      <c r="AJ147" s="33"/>
      <c r="AK147" s="33"/>
      <c r="AO147" s="6">
        <f t="shared" si="19"/>
        <v>0</v>
      </c>
      <c r="AP147" s="6">
        <f t="shared" si="20"/>
        <v>0</v>
      </c>
      <c r="AQ147" s="6">
        <f t="shared" si="21"/>
        <v>0</v>
      </c>
    </row>
    <row r="148" spans="1:43" x14ac:dyDescent="0.35">
      <c r="A148" s="32"/>
      <c r="B148" s="31"/>
      <c r="C148" s="31"/>
      <c r="D148" s="31"/>
      <c r="E148" s="31"/>
      <c r="F148" s="31"/>
      <c r="G148" s="31"/>
      <c r="H148" s="31"/>
      <c r="I148" s="31"/>
      <c r="J148" s="31"/>
      <c r="K148" s="30"/>
      <c r="L148" s="30"/>
      <c r="M148" s="30"/>
      <c r="N148" s="30"/>
      <c r="O148" s="30"/>
      <c r="P148" s="30"/>
      <c r="Q148" s="30"/>
      <c r="R148" s="30"/>
      <c r="S148" s="30"/>
      <c r="T148" s="30"/>
      <c r="U148" s="30"/>
      <c r="V148" s="30"/>
      <c r="W148" s="30"/>
      <c r="X148" s="30"/>
      <c r="Y148" s="30"/>
      <c r="Z148" s="30"/>
      <c r="AA148" s="30"/>
      <c r="AB148" s="30"/>
      <c r="AC148" s="30"/>
      <c r="AD148" s="30"/>
      <c r="AE148" s="30"/>
      <c r="AF148" s="30"/>
      <c r="AG148" s="30"/>
      <c r="AH148" s="30"/>
      <c r="AI148" s="33"/>
      <c r="AJ148" s="33"/>
      <c r="AK148" s="33"/>
      <c r="AO148" s="6">
        <f t="shared" si="19"/>
        <v>0</v>
      </c>
      <c r="AP148" s="6">
        <f t="shared" si="20"/>
        <v>0</v>
      </c>
      <c r="AQ148" s="6">
        <f t="shared" si="21"/>
        <v>0</v>
      </c>
    </row>
    <row r="149" spans="1:43" x14ac:dyDescent="0.35">
      <c r="A149" s="32"/>
      <c r="B149" s="31"/>
      <c r="C149" s="31"/>
      <c r="D149" s="31"/>
      <c r="E149" s="31"/>
      <c r="F149" s="31"/>
      <c r="G149" s="31"/>
      <c r="H149" s="31"/>
      <c r="I149" s="31"/>
      <c r="J149" s="31"/>
      <c r="K149" s="30"/>
      <c r="L149" s="30"/>
      <c r="M149" s="30"/>
      <c r="N149" s="30"/>
      <c r="O149" s="30"/>
      <c r="P149" s="30"/>
      <c r="Q149" s="30"/>
      <c r="R149" s="30"/>
      <c r="S149" s="30"/>
      <c r="T149" s="30"/>
      <c r="U149" s="30"/>
      <c r="V149" s="30"/>
      <c r="W149" s="30"/>
      <c r="X149" s="30"/>
      <c r="Y149" s="30"/>
      <c r="Z149" s="30"/>
      <c r="AA149" s="30"/>
      <c r="AB149" s="30"/>
      <c r="AC149" s="30"/>
      <c r="AD149" s="30"/>
      <c r="AE149" s="30"/>
      <c r="AF149" s="30"/>
      <c r="AG149" s="30"/>
      <c r="AH149" s="30"/>
      <c r="AI149" s="33"/>
      <c r="AJ149" s="33"/>
      <c r="AK149" s="33"/>
      <c r="AO149" s="6">
        <f t="shared" si="19"/>
        <v>0</v>
      </c>
      <c r="AP149" s="6">
        <f t="shared" si="20"/>
        <v>0</v>
      </c>
      <c r="AQ149" s="6">
        <f t="shared" si="21"/>
        <v>0</v>
      </c>
    </row>
    <row r="150" spans="1:43" x14ac:dyDescent="0.35">
      <c r="A150" s="32"/>
      <c r="B150" s="31"/>
      <c r="C150" s="31"/>
      <c r="D150" s="31"/>
      <c r="E150" s="31"/>
      <c r="F150" s="31"/>
      <c r="G150" s="31"/>
      <c r="H150" s="31"/>
      <c r="I150" s="31"/>
      <c r="J150" s="31"/>
      <c r="K150" s="30"/>
      <c r="L150" s="30"/>
      <c r="M150" s="30"/>
      <c r="N150" s="30"/>
      <c r="O150" s="30"/>
      <c r="P150" s="30"/>
      <c r="Q150" s="30"/>
      <c r="R150" s="30"/>
      <c r="S150" s="30"/>
      <c r="T150" s="30"/>
      <c r="U150" s="30"/>
      <c r="V150" s="30"/>
      <c r="W150" s="30"/>
      <c r="X150" s="30"/>
      <c r="Y150" s="30"/>
      <c r="Z150" s="30"/>
      <c r="AA150" s="30"/>
      <c r="AB150" s="30"/>
      <c r="AC150" s="30"/>
      <c r="AD150" s="30"/>
      <c r="AE150" s="30"/>
      <c r="AF150" s="30"/>
      <c r="AG150" s="30"/>
      <c r="AH150" s="30"/>
      <c r="AI150" s="33"/>
      <c r="AJ150" s="33"/>
      <c r="AK150" s="33"/>
      <c r="AO150" s="6">
        <f t="shared" si="19"/>
        <v>0</v>
      </c>
      <c r="AP150" s="6">
        <f t="shared" si="20"/>
        <v>0</v>
      </c>
      <c r="AQ150" s="6">
        <f t="shared" si="21"/>
        <v>0</v>
      </c>
    </row>
    <row r="151" spans="1:43" x14ac:dyDescent="0.35">
      <c r="A151" s="32"/>
      <c r="B151" s="31"/>
      <c r="C151" s="31"/>
      <c r="D151" s="31"/>
      <c r="E151" s="31"/>
      <c r="F151" s="31"/>
      <c r="G151" s="31"/>
      <c r="H151" s="31"/>
      <c r="I151" s="31"/>
      <c r="J151" s="31"/>
      <c r="K151" s="30"/>
      <c r="L151" s="30"/>
      <c r="M151" s="30"/>
      <c r="N151" s="30"/>
      <c r="O151" s="30"/>
      <c r="P151" s="30"/>
      <c r="Q151" s="30"/>
      <c r="R151" s="30"/>
      <c r="S151" s="30"/>
      <c r="T151" s="30"/>
      <c r="U151" s="30"/>
      <c r="V151" s="30"/>
      <c r="W151" s="30"/>
      <c r="X151" s="30"/>
      <c r="Y151" s="30"/>
      <c r="Z151" s="30"/>
      <c r="AA151" s="30"/>
      <c r="AB151" s="30"/>
      <c r="AC151" s="30"/>
      <c r="AD151" s="30"/>
      <c r="AE151" s="30"/>
      <c r="AF151" s="30"/>
      <c r="AG151" s="30"/>
      <c r="AH151" s="30"/>
      <c r="AI151" s="33"/>
      <c r="AJ151" s="33"/>
      <c r="AK151" s="33"/>
      <c r="AO151" s="6">
        <f t="shared" si="19"/>
        <v>0</v>
      </c>
      <c r="AP151" s="6">
        <f t="shared" si="20"/>
        <v>0</v>
      </c>
      <c r="AQ151" s="6">
        <f t="shared" si="21"/>
        <v>0</v>
      </c>
    </row>
    <row r="152" spans="1:43" x14ac:dyDescent="0.35">
      <c r="A152" s="32"/>
      <c r="B152" s="31"/>
      <c r="C152" s="31"/>
      <c r="D152" s="31"/>
      <c r="E152" s="31"/>
      <c r="F152" s="31"/>
      <c r="G152" s="31"/>
      <c r="H152" s="31"/>
      <c r="I152" s="31"/>
      <c r="J152" s="31"/>
      <c r="K152" s="30"/>
      <c r="L152" s="30"/>
      <c r="M152" s="30"/>
      <c r="N152" s="30"/>
      <c r="O152" s="30"/>
      <c r="P152" s="30"/>
      <c r="Q152" s="30"/>
      <c r="R152" s="30"/>
      <c r="S152" s="30"/>
      <c r="T152" s="30"/>
      <c r="U152" s="30"/>
      <c r="V152" s="30"/>
      <c r="W152" s="30"/>
      <c r="X152" s="30"/>
      <c r="Y152" s="30"/>
      <c r="Z152" s="30"/>
      <c r="AA152" s="30"/>
      <c r="AB152" s="30"/>
      <c r="AC152" s="30"/>
      <c r="AD152" s="30"/>
      <c r="AE152" s="30"/>
      <c r="AF152" s="30"/>
      <c r="AG152" s="30"/>
      <c r="AH152" s="30"/>
      <c r="AI152" s="33"/>
      <c r="AJ152" s="33"/>
      <c r="AK152" s="33"/>
      <c r="AO152" s="6">
        <f t="shared" si="19"/>
        <v>0</v>
      </c>
      <c r="AP152" s="6">
        <f t="shared" si="20"/>
        <v>0</v>
      </c>
      <c r="AQ152" s="6">
        <f t="shared" si="21"/>
        <v>0</v>
      </c>
    </row>
    <row r="153" spans="1:43" x14ac:dyDescent="0.35">
      <c r="A153" s="32"/>
      <c r="B153" s="31"/>
      <c r="C153" s="31"/>
      <c r="D153" s="31"/>
      <c r="E153" s="31"/>
      <c r="F153" s="31"/>
      <c r="G153" s="31"/>
      <c r="H153" s="31"/>
      <c r="I153" s="31"/>
      <c r="J153" s="31"/>
      <c r="K153" s="30"/>
      <c r="L153" s="30"/>
      <c r="M153" s="30"/>
      <c r="N153" s="30"/>
      <c r="O153" s="30"/>
      <c r="P153" s="30"/>
      <c r="Q153" s="30"/>
      <c r="R153" s="30"/>
      <c r="S153" s="30"/>
      <c r="T153" s="30"/>
      <c r="U153" s="30"/>
      <c r="V153" s="30"/>
      <c r="W153" s="30"/>
      <c r="X153" s="30"/>
      <c r="Y153" s="30"/>
      <c r="Z153" s="30"/>
      <c r="AA153" s="30"/>
      <c r="AB153" s="30"/>
      <c r="AC153" s="30"/>
      <c r="AD153" s="30"/>
      <c r="AE153" s="30"/>
      <c r="AF153" s="30"/>
      <c r="AG153" s="30"/>
      <c r="AH153" s="30"/>
      <c r="AI153" s="33"/>
      <c r="AJ153" s="33"/>
      <c r="AK153" s="33"/>
      <c r="AO153" s="6">
        <f t="shared" si="19"/>
        <v>0</v>
      </c>
      <c r="AP153" s="6">
        <f t="shared" si="20"/>
        <v>0</v>
      </c>
      <c r="AQ153" s="6">
        <f t="shared" si="21"/>
        <v>0</v>
      </c>
    </row>
    <row r="154" spans="1:43" x14ac:dyDescent="0.35">
      <c r="A154" s="32"/>
      <c r="B154" s="31"/>
      <c r="C154" s="31"/>
      <c r="D154" s="31"/>
      <c r="E154" s="31"/>
      <c r="F154" s="31"/>
      <c r="G154" s="31"/>
      <c r="H154" s="31"/>
      <c r="I154" s="31"/>
      <c r="J154" s="31"/>
      <c r="K154" s="30"/>
      <c r="L154" s="30"/>
      <c r="M154" s="30"/>
      <c r="N154" s="30"/>
      <c r="O154" s="30"/>
      <c r="P154" s="30"/>
      <c r="Q154" s="30"/>
      <c r="R154" s="30"/>
      <c r="S154" s="30"/>
      <c r="T154" s="30"/>
      <c r="U154" s="30"/>
      <c r="V154" s="30"/>
      <c r="W154" s="30"/>
      <c r="X154" s="30"/>
      <c r="Y154" s="30"/>
      <c r="Z154" s="30"/>
      <c r="AA154" s="30"/>
      <c r="AB154" s="30"/>
      <c r="AC154" s="30"/>
      <c r="AD154" s="30"/>
      <c r="AE154" s="30"/>
      <c r="AF154" s="30"/>
      <c r="AG154" s="30"/>
      <c r="AH154" s="30"/>
      <c r="AI154" s="33"/>
      <c r="AJ154" s="33"/>
      <c r="AK154" s="33"/>
      <c r="AO154" s="6">
        <f t="shared" si="19"/>
        <v>0</v>
      </c>
      <c r="AP154" s="6">
        <f t="shared" si="20"/>
        <v>0</v>
      </c>
      <c r="AQ154" s="6">
        <f t="shared" si="21"/>
        <v>0</v>
      </c>
    </row>
    <row r="155" spans="1:43" x14ac:dyDescent="0.35">
      <c r="A155" s="32"/>
      <c r="B155" s="31"/>
      <c r="C155" s="31"/>
      <c r="D155" s="31"/>
      <c r="E155" s="31"/>
      <c r="F155" s="31"/>
      <c r="G155" s="31"/>
      <c r="H155" s="31"/>
      <c r="I155" s="31"/>
      <c r="J155" s="31"/>
      <c r="K155" s="30"/>
      <c r="L155" s="30"/>
      <c r="M155" s="30"/>
      <c r="N155" s="30"/>
      <c r="O155" s="30"/>
      <c r="P155" s="30"/>
      <c r="Q155" s="30"/>
      <c r="R155" s="30"/>
      <c r="S155" s="30"/>
      <c r="T155" s="30"/>
      <c r="U155" s="30"/>
      <c r="V155" s="30"/>
      <c r="W155" s="30"/>
      <c r="X155" s="30"/>
      <c r="Y155" s="30"/>
      <c r="Z155" s="30"/>
      <c r="AA155" s="30"/>
      <c r="AB155" s="30"/>
      <c r="AC155" s="30"/>
      <c r="AD155" s="30"/>
      <c r="AE155" s="30"/>
      <c r="AF155" s="30"/>
      <c r="AG155" s="30"/>
      <c r="AH155" s="30"/>
      <c r="AI155" s="33"/>
      <c r="AJ155" s="33"/>
      <c r="AK155" s="33"/>
      <c r="AO155" s="6">
        <f t="shared" si="19"/>
        <v>0</v>
      </c>
      <c r="AP155" s="6">
        <f t="shared" si="20"/>
        <v>0</v>
      </c>
      <c r="AQ155" s="6">
        <f t="shared" si="21"/>
        <v>0</v>
      </c>
    </row>
    <row r="156" spans="1:43" x14ac:dyDescent="0.35">
      <c r="A156" s="32"/>
      <c r="B156" s="31"/>
      <c r="C156" s="31"/>
      <c r="D156" s="31"/>
      <c r="E156" s="31"/>
      <c r="F156" s="31"/>
      <c r="G156" s="31"/>
      <c r="H156" s="31"/>
      <c r="I156" s="31"/>
      <c r="J156" s="31"/>
      <c r="K156" s="30"/>
      <c r="L156" s="30"/>
      <c r="M156" s="30"/>
      <c r="N156" s="30"/>
      <c r="O156" s="30"/>
      <c r="P156" s="30"/>
      <c r="Q156" s="30"/>
      <c r="R156" s="30"/>
      <c r="S156" s="30"/>
      <c r="T156" s="30"/>
      <c r="U156" s="30"/>
      <c r="V156" s="30"/>
      <c r="W156" s="30"/>
      <c r="X156" s="30"/>
      <c r="Y156" s="30"/>
      <c r="Z156" s="30"/>
      <c r="AA156" s="30"/>
      <c r="AB156" s="30"/>
      <c r="AC156" s="30"/>
      <c r="AD156" s="30"/>
      <c r="AE156" s="30"/>
      <c r="AF156" s="30"/>
      <c r="AG156" s="30"/>
      <c r="AH156" s="30"/>
      <c r="AI156" s="33"/>
      <c r="AJ156" s="33"/>
      <c r="AK156" s="33"/>
      <c r="AO156" s="6">
        <f t="shared" si="19"/>
        <v>0</v>
      </c>
      <c r="AP156" s="6">
        <f t="shared" si="20"/>
        <v>0</v>
      </c>
      <c r="AQ156" s="6">
        <f t="shared" si="21"/>
        <v>0</v>
      </c>
    </row>
    <row r="157" spans="1:43" x14ac:dyDescent="0.35">
      <c r="A157" s="32"/>
      <c r="B157" s="31"/>
      <c r="C157" s="31"/>
      <c r="D157" s="31"/>
      <c r="E157" s="31"/>
      <c r="F157" s="31"/>
      <c r="G157" s="31"/>
      <c r="H157" s="31"/>
      <c r="I157" s="31"/>
      <c r="J157" s="31"/>
      <c r="K157" s="30"/>
      <c r="L157" s="30"/>
      <c r="M157" s="30"/>
      <c r="N157" s="30"/>
      <c r="O157" s="30"/>
      <c r="P157" s="30"/>
      <c r="Q157" s="30"/>
      <c r="R157" s="30"/>
      <c r="S157" s="30"/>
      <c r="T157" s="30"/>
      <c r="U157" s="30"/>
      <c r="V157" s="30"/>
      <c r="W157" s="30"/>
      <c r="X157" s="30"/>
      <c r="Y157" s="30"/>
      <c r="Z157" s="30"/>
      <c r="AA157" s="30"/>
      <c r="AB157" s="30"/>
      <c r="AC157" s="30"/>
      <c r="AD157" s="30"/>
      <c r="AE157" s="30"/>
      <c r="AF157" s="30"/>
      <c r="AG157" s="30"/>
      <c r="AH157" s="30"/>
      <c r="AI157" s="33"/>
      <c r="AJ157" s="33"/>
      <c r="AK157" s="33"/>
      <c r="AO157" s="6">
        <f t="shared" si="19"/>
        <v>0</v>
      </c>
      <c r="AP157" s="6">
        <f t="shared" si="20"/>
        <v>0</v>
      </c>
      <c r="AQ157" s="6">
        <f t="shared" si="21"/>
        <v>0</v>
      </c>
    </row>
    <row r="158" spans="1:43" x14ac:dyDescent="0.35">
      <c r="A158" s="32"/>
      <c r="B158" s="31"/>
      <c r="C158" s="31"/>
      <c r="D158" s="31"/>
      <c r="E158" s="31"/>
      <c r="F158" s="31"/>
      <c r="G158" s="31"/>
      <c r="H158" s="31"/>
      <c r="I158" s="31"/>
      <c r="J158" s="31"/>
      <c r="K158" s="30"/>
      <c r="L158" s="30"/>
      <c r="M158" s="30"/>
      <c r="N158" s="30"/>
      <c r="O158" s="30"/>
      <c r="P158" s="30"/>
      <c r="Q158" s="30"/>
      <c r="R158" s="30"/>
      <c r="S158" s="30"/>
      <c r="T158" s="30"/>
      <c r="U158" s="30"/>
      <c r="V158" s="30"/>
      <c r="W158" s="30"/>
      <c r="X158" s="30"/>
      <c r="Y158" s="30"/>
      <c r="Z158" s="30"/>
      <c r="AA158" s="30"/>
      <c r="AB158" s="30"/>
      <c r="AC158" s="30"/>
      <c r="AD158" s="30"/>
      <c r="AE158" s="30"/>
      <c r="AF158" s="30"/>
      <c r="AG158" s="30"/>
      <c r="AH158" s="30"/>
      <c r="AI158" s="33"/>
      <c r="AJ158" s="33"/>
      <c r="AK158" s="33"/>
      <c r="AO158" s="6">
        <f t="shared" si="19"/>
        <v>0</v>
      </c>
      <c r="AP158" s="6">
        <f t="shared" si="20"/>
        <v>0</v>
      </c>
      <c r="AQ158" s="6">
        <f t="shared" si="21"/>
        <v>0</v>
      </c>
    </row>
    <row r="159" spans="1:43" x14ac:dyDescent="0.35">
      <c r="A159" s="32"/>
      <c r="B159" s="31"/>
      <c r="C159" s="31"/>
      <c r="D159" s="31"/>
      <c r="E159" s="31"/>
      <c r="F159" s="31"/>
      <c r="G159" s="31"/>
      <c r="H159" s="31"/>
      <c r="I159" s="31"/>
      <c r="J159" s="31"/>
      <c r="K159" s="30"/>
      <c r="L159" s="30"/>
      <c r="M159" s="30"/>
      <c r="N159" s="30"/>
      <c r="O159" s="30"/>
      <c r="P159" s="30"/>
      <c r="Q159" s="30"/>
      <c r="R159" s="30"/>
      <c r="S159" s="30"/>
      <c r="T159" s="30"/>
      <c r="U159" s="30"/>
      <c r="V159" s="30"/>
      <c r="W159" s="30"/>
      <c r="X159" s="30"/>
      <c r="Y159" s="30"/>
      <c r="Z159" s="30"/>
      <c r="AA159" s="30"/>
      <c r="AB159" s="30"/>
      <c r="AC159" s="30"/>
      <c r="AD159" s="30"/>
      <c r="AE159" s="30"/>
      <c r="AF159" s="30"/>
      <c r="AG159" s="30"/>
      <c r="AH159" s="30"/>
      <c r="AI159" s="33"/>
      <c r="AJ159" s="33"/>
      <c r="AK159" s="33"/>
      <c r="AO159" s="6">
        <f t="shared" si="19"/>
        <v>0</v>
      </c>
      <c r="AP159" s="6">
        <f t="shared" si="20"/>
        <v>0</v>
      </c>
      <c r="AQ159" s="6">
        <f t="shared" si="21"/>
        <v>0</v>
      </c>
    </row>
    <row r="160" spans="1:43" x14ac:dyDescent="0.35">
      <c r="A160" s="32"/>
      <c r="B160" s="31"/>
      <c r="C160" s="31"/>
      <c r="D160" s="31"/>
      <c r="E160" s="31"/>
      <c r="F160" s="31"/>
      <c r="G160" s="31"/>
      <c r="H160" s="31"/>
      <c r="I160" s="31"/>
      <c r="J160" s="31"/>
      <c r="K160" s="30"/>
      <c r="L160" s="30"/>
      <c r="M160" s="30"/>
      <c r="N160" s="30"/>
      <c r="O160" s="30"/>
      <c r="P160" s="30"/>
      <c r="Q160" s="30"/>
      <c r="R160" s="30"/>
      <c r="S160" s="30"/>
      <c r="T160" s="30"/>
      <c r="U160" s="30"/>
      <c r="V160" s="30"/>
      <c r="W160" s="30"/>
      <c r="X160" s="30"/>
      <c r="Y160" s="30"/>
      <c r="Z160" s="30"/>
      <c r="AA160" s="30"/>
      <c r="AB160" s="30"/>
      <c r="AC160" s="30"/>
      <c r="AD160" s="30"/>
      <c r="AE160" s="30"/>
      <c r="AF160" s="30"/>
      <c r="AG160" s="30"/>
      <c r="AH160" s="30"/>
      <c r="AI160" s="33"/>
      <c r="AJ160" s="33"/>
      <c r="AK160" s="33"/>
      <c r="AO160" s="6">
        <f t="shared" si="19"/>
        <v>0</v>
      </c>
      <c r="AP160" s="6">
        <f t="shared" si="20"/>
        <v>0</v>
      </c>
      <c r="AQ160" s="6">
        <f t="shared" si="21"/>
        <v>0</v>
      </c>
    </row>
    <row r="161" spans="1:43" x14ac:dyDescent="0.35">
      <c r="A161" s="32"/>
      <c r="B161" s="31"/>
      <c r="C161" s="31"/>
      <c r="D161" s="31"/>
      <c r="E161" s="31"/>
      <c r="F161" s="31"/>
      <c r="G161" s="31"/>
      <c r="H161" s="31"/>
      <c r="I161" s="31"/>
      <c r="J161" s="31"/>
      <c r="K161" s="30"/>
      <c r="L161" s="30"/>
      <c r="M161" s="30"/>
      <c r="N161" s="30"/>
      <c r="O161" s="30"/>
      <c r="P161" s="30"/>
      <c r="Q161" s="30"/>
      <c r="R161" s="30"/>
      <c r="S161" s="30"/>
      <c r="T161" s="30"/>
      <c r="U161" s="30"/>
      <c r="V161" s="30"/>
      <c r="W161" s="30"/>
      <c r="X161" s="30"/>
      <c r="Y161" s="30"/>
      <c r="Z161" s="30"/>
      <c r="AA161" s="30"/>
      <c r="AB161" s="30"/>
      <c r="AC161" s="30"/>
      <c r="AD161" s="30"/>
      <c r="AE161" s="30"/>
      <c r="AF161" s="30"/>
      <c r="AG161" s="30"/>
      <c r="AH161" s="30"/>
      <c r="AI161" s="33"/>
      <c r="AJ161" s="33"/>
      <c r="AK161" s="33"/>
      <c r="AO161" s="6">
        <f t="shared" si="19"/>
        <v>0</v>
      </c>
      <c r="AP161" s="6">
        <f t="shared" si="20"/>
        <v>0</v>
      </c>
      <c r="AQ161" s="6">
        <f t="shared" si="21"/>
        <v>0</v>
      </c>
    </row>
    <row r="162" spans="1:43" x14ac:dyDescent="0.35">
      <c r="A162" s="32"/>
      <c r="B162" s="31"/>
      <c r="C162" s="31"/>
      <c r="D162" s="31"/>
      <c r="E162" s="31"/>
      <c r="F162" s="31"/>
      <c r="G162" s="31"/>
      <c r="H162" s="31"/>
      <c r="I162" s="31"/>
      <c r="J162" s="31"/>
      <c r="K162" s="30"/>
      <c r="L162" s="30"/>
      <c r="M162" s="30"/>
      <c r="N162" s="30"/>
      <c r="O162" s="30"/>
      <c r="P162" s="30"/>
      <c r="Q162" s="30"/>
      <c r="R162" s="30"/>
      <c r="S162" s="30"/>
      <c r="T162" s="30"/>
      <c r="U162" s="30"/>
      <c r="V162" s="30"/>
      <c r="W162" s="30"/>
      <c r="X162" s="30"/>
      <c r="Y162" s="30"/>
      <c r="Z162" s="30"/>
      <c r="AA162" s="30"/>
      <c r="AB162" s="30"/>
      <c r="AC162" s="30"/>
      <c r="AD162" s="30"/>
      <c r="AE162" s="30"/>
      <c r="AF162" s="30"/>
      <c r="AG162" s="30"/>
      <c r="AH162" s="30"/>
      <c r="AI162" s="33"/>
      <c r="AJ162" s="33"/>
      <c r="AK162" s="33"/>
      <c r="AO162" s="6">
        <f t="shared" si="19"/>
        <v>0</v>
      </c>
      <c r="AP162" s="6">
        <f t="shared" si="20"/>
        <v>0</v>
      </c>
      <c r="AQ162" s="6">
        <f t="shared" si="21"/>
        <v>0</v>
      </c>
    </row>
    <row r="163" spans="1:43" x14ac:dyDescent="0.35">
      <c r="A163" s="32"/>
      <c r="B163" s="31"/>
      <c r="C163" s="31"/>
      <c r="D163" s="31"/>
      <c r="E163" s="31"/>
      <c r="F163" s="31"/>
      <c r="G163" s="31"/>
      <c r="H163" s="31"/>
      <c r="I163" s="31"/>
      <c r="J163" s="31"/>
      <c r="K163" s="30"/>
      <c r="L163" s="30"/>
      <c r="M163" s="30"/>
      <c r="N163" s="30"/>
      <c r="O163" s="30"/>
      <c r="P163" s="30"/>
      <c r="Q163" s="30"/>
      <c r="R163" s="30"/>
      <c r="S163" s="30"/>
      <c r="T163" s="30"/>
      <c r="U163" s="30"/>
      <c r="V163" s="30"/>
      <c r="W163" s="30"/>
      <c r="X163" s="30"/>
      <c r="Y163" s="30"/>
      <c r="Z163" s="30"/>
      <c r="AA163" s="30"/>
      <c r="AB163" s="30"/>
      <c r="AC163" s="30"/>
      <c r="AD163" s="30"/>
      <c r="AE163" s="30"/>
      <c r="AF163" s="30"/>
      <c r="AG163" s="30"/>
      <c r="AH163" s="30"/>
      <c r="AI163" s="33"/>
      <c r="AJ163" s="33"/>
      <c r="AK163" s="33"/>
      <c r="AO163" s="6">
        <f t="shared" si="19"/>
        <v>0</v>
      </c>
      <c r="AP163" s="6">
        <f t="shared" si="20"/>
        <v>0</v>
      </c>
      <c r="AQ163" s="6">
        <f t="shared" si="21"/>
        <v>0</v>
      </c>
    </row>
    <row r="164" spans="1:43" x14ac:dyDescent="0.35">
      <c r="A164" s="32"/>
      <c r="B164" s="31"/>
      <c r="C164" s="31"/>
      <c r="D164" s="31"/>
      <c r="E164" s="31"/>
      <c r="F164" s="31"/>
      <c r="G164" s="31"/>
      <c r="H164" s="31"/>
      <c r="I164" s="31"/>
      <c r="J164" s="31"/>
      <c r="K164" s="30"/>
      <c r="L164" s="30"/>
      <c r="M164" s="30"/>
      <c r="N164" s="30"/>
      <c r="O164" s="30"/>
      <c r="P164" s="30"/>
      <c r="Q164" s="30"/>
      <c r="R164" s="30"/>
      <c r="S164" s="30"/>
      <c r="T164" s="30"/>
      <c r="U164" s="30"/>
      <c r="V164" s="30"/>
      <c r="W164" s="30"/>
      <c r="X164" s="30"/>
      <c r="Y164" s="30"/>
      <c r="Z164" s="30"/>
      <c r="AA164" s="30"/>
      <c r="AB164" s="30"/>
      <c r="AC164" s="30"/>
      <c r="AD164" s="30"/>
      <c r="AE164" s="30"/>
      <c r="AF164" s="30"/>
      <c r="AG164" s="30"/>
      <c r="AH164" s="30"/>
      <c r="AI164" s="33"/>
      <c r="AJ164" s="33"/>
      <c r="AK164" s="33"/>
      <c r="AO164" s="6">
        <f t="shared" si="19"/>
        <v>0</v>
      </c>
      <c r="AP164" s="6">
        <f t="shared" si="20"/>
        <v>0</v>
      </c>
      <c r="AQ164" s="6">
        <f t="shared" si="21"/>
        <v>0</v>
      </c>
    </row>
    <row r="165" spans="1:43" x14ac:dyDescent="0.35">
      <c r="A165" s="32"/>
      <c r="B165" s="31"/>
      <c r="C165" s="31"/>
      <c r="D165" s="31"/>
      <c r="E165" s="31"/>
      <c r="F165" s="31"/>
      <c r="G165" s="31"/>
      <c r="H165" s="31"/>
      <c r="I165" s="31"/>
      <c r="J165" s="31"/>
      <c r="K165" s="30"/>
      <c r="L165" s="30"/>
      <c r="M165" s="30"/>
      <c r="N165" s="30"/>
      <c r="O165" s="30"/>
      <c r="P165" s="30"/>
      <c r="Q165" s="30"/>
      <c r="R165" s="30"/>
      <c r="S165" s="30"/>
      <c r="T165" s="30"/>
      <c r="U165" s="30"/>
      <c r="V165" s="30"/>
      <c r="W165" s="30"/>
      <c r="X165" s="30"/>
      <c r="Y165" s="30"/>
      <c r="Z165" s="30"/>
      <c r="AA165" s="30"/>
      <c r="AB165" s="30"/>
      <c r="AC165" s="30"/>
      <c r="AD165" s="30"/>
      <c r="AE165" s="30"/>
      <c r="AF165" s="30"/>
      <c r="AG165" s="30"/>
      <c r="AH165" s="30"/>
      <c r="AI165" s="33"/>
      <c r="AJ165" s="33"/>
      <c r="AK165" s="33"/>
      <c r="AO165" s="6">
        <f t="shared" si="19"/>
        <v>0</v>
      </c>
      <c r="AP165" s="6">
        <f t="shared" si="20"/>
        <v>0</v>
      </c>
      <c r="AQ165" s="6">
        <f t="shared" si="21"/>
        <v>0</v>
      </c>
    </row>
    <row r="166" spans="1:43" x14ac:dyDescent="0.35">
      <c r="A166" s="32"/>
      <c r="B166" s="31"/>
      <c r="C166" s="31"/>
      <c r="D166" s="31"/>
      <c r="E166" s="31"/>
      <c r="F166" s="31"/>
      <c r="G166" s="31"/>
      <c r="H166" s="31"/>
      <c r="I166" s="31"/>
      <c r="J166" s="31"/>
      <c r="K166" s="30"/>
      <c r="L166" s="30"/>
      <c r="M166" s="30"/>
      <c r="N166" s="30"/>
      <c r="O166" s="30"/>
      <c r="P166" s="30"/>
      <c r="Q166" s="30"/>
      <c r="R166" s="30"/>
      <c r="S166" s="30"/>
      <c r="T166" s="30"/>
      <c r="U166" s="30"/>
      <c r="V166" s="30"/>
      <c r="W166" s="30"/>
      <c r="X166" s="30"/>
      <c r="Y166" s="30"/>
      <c r="Z166" s="30"/>
      <c r="AA166" s="30"/>
      <c r="AB166" s="30"/>
      <c r="AC166" s="30"/>
      <c r="AD166" s="30"/>
      <c r="AE166" s="30"/>
      <c r="AF166" s="30"/>
      <c r="AG166" s="30"/>
      <c r="AH166" s="30"/>
      <c r="AI166" s="33"/>
      <c r="AJ166" s="33"/>
      <c r="AK166" s="33"/>
      <c r="AO166" s="6">
        <f t="shared" si="19"/>
        <v>0</v>
      </c>
      <c r="AP166" s="6">
        <f t="shared" si="20"/>
        <v>0</v>
      </c>
      <c r="AQ166" s="6">
        <f t="shared" si="21"/>
        <v>0</v>
      </c>
    </row>
    <row r="167" spans="1:43" x14ac:dyDescent="0.35">
      <c r="A167" s="32"/>
      <c r="B167" s="31"/>
      <c r="C167" s="31"/>
      <c r="D167" s="31"/>
      <c r="E167" s="31"/>
      <c r="F167" s="31"/>
      <c r="G167" s="31"/>
      <c r="H167" s="31"/>
      <c r="I167" s="31"/>
      <c r="J167" s="31"/>
      <c r="K167" s="30"/>
      <c r="L167" s="30"/>
      <c r="M167" s="30"/>
      <c r="N167" s="30"/>
      <c r="O167" s="30"/>
      <c r="P167" s="30"/>
      <c r="Q167" s="30"/>
      <c r="R167" s="30"/>
      <c r="S167" s="30"/>
      <c r="T167" s="30"/>
      <c r="U167" s="30"/>
      <c r="V167" s="30"/>
      <c r="W167" s="30"/>
      <c r="X167" s="30"/>
      <c r="Y167" s="30"/>
      <c r="Z167" s="30"/>
      <c r="AA167" s="30"/>
      <c r="AB167" s="30"/>
      <c r="AC167" s="30"/>
      <c r="AD167" s="30"/>
      <c r="AE167" s="30"/>
      <c r="AF167" s="30"/>
      <c r="AG167" s="30"/>
      <c r="AH167" s="30"/>
      <c r="AI167" s="33"/>
      <c r="AJ167" s="33"/>
      <c r="AK167" s="33"/>
      <c r="AO167" s="6">
        <f t="shared" si="19"/>
        <v>0</v>
      </c>
      <c r="AP167" s="6">
        <f t="shared" si="20"/>
        <v>0</v>
      </c>
      <c r="AQ167" s="6">
        <f t="shared" si="21"/>
        <v>0</v>
      </c>
    </row>
    <row r="168" spans="1:43" x14ac:dyDescent="0.35">
      <c r="A168" s="32"/>
      <c r="B168" s="31"/>
      <c r="C168" s="31"/>
      <c r="D168" s="31"/>
      <c r="E168" s="31"/>
      <c r="F168" s="31"/>
      <c r="G168" s="31"/>
      <c r="H168" s="31"/>
      <c r="I168" s="31"/>
      <c r="J168" s="31"/>
      <c r="K168" s="30"/>
      <c r="L168" s="30"/>
      <c r="M168" s="30"/>
      <c r="N168" s="30"/>
      <c r="O168" s="30"/>
      <c r="P168" s="30"/>
      <c r="Q168" s="30"/>
      <c r="R168" s="30"/>
      <c r="S168" s="30"/>
      <c r="T168" s="30"/>
      <c r="U168" s="30"/>
      <c r="V168" s="30"/>
      <c r="W168" s="30"/>
      <c r="X168" s="30"/>
      <c r="Y168" s="30"/>
      <c r="Z168" s="30"/>
      <c r="AA168" s="30"/>
      <c r="AB168" s="30"/>
      <c r="AC168" s="30"/>
      <c r="AD168" s="30"/>
      <c r="AE168" s="30"/>
      <c r="AF168" s="30"/>
      <c r="AG168" s="30"/>
      <c r="AH168" s="30"/>
      <c r="AI168" s="33"/>
      <c r="AJ168" s="33"/>
      <c r="AK168" s="33"/>
      <c r="AO168" s="6">
        <f t="shared" si="19"/>
        <v>0</v>
      </c>
      <c r="AP168" s="6">
        <f t="shared" si="20"/>
        <v>0</v>
      </c>
      <c r="AQ168" s="6">
        <f t="shared" si="21"/>
        <v>0</v>
      </c>
    </row>
    <row r="169" spans="1:43" x14ac:dyDescent="0.35">
      <c r="A169" s="32"/>
      <c r="B169" s="31"/>
      <c r="C169" s="31"/>
      <c r="D169" s="31"/>
      <c r="E169" s="31"/>
      <c r="F169" s="31"/>
      <c r="G169" s="31"/>
      <c r="H169" s="31"/>
      <c r="I169" s="31"/>
      <c r="J169" s="31"/>
      <c r="K169" s="30"/>
      <c r="L169" s="30"/>
      <c r="M169" s="30"/>
      <c r="N169" s="30"/>
      <c r="O169" s="30"/>
      <c r="P169" s="30"/>
      <c r="Q169" s="30"/>
      <c r="R169" s="30"/>
      <c r="S169" s="30"/>
      <c r="T169" s="30"/>
      <c r="U169" s="30"/>
      <c r="V169" s="30"/>
      <c r="W169" s="30"/>
      <c r="X169" s="30"/>
      <c r="Y169" s="30"/>
      <c r="Z169" s="30"/>
      <c r="AA169" s="30"/>
      <c r="AB169" s="30"/>
      <c r="AC169" s="30"/>
      <c r="AD169" s="30"/>
      <c r="AE169" s="30"/>
      <c r="AF169" s="30"/>
      <c r="AG169" s="30"/>
      <c r="AH169" s="30"/>
      <c r="AI169" s="33"/>
      <c r="AJ169" s="33"/>
      <c r="AK169" s="33"/>
      <c r="AO169" s="6">
        <f t="shared" si="19"/>
        <v>0</v>
      </c>
      <c r="AP169" s="6">
        <f t="shared" si="20"/>
        <v>0</v>
      </c>
      <c r="AQ169" s="6">
        <f t="shared" si="21"/>
        <v>0</v>
      </c>
    </row>
    <row r="170" spans="1:43" x14ac:dyDescent="0.35">
      <c r="A170" s="32"/>
      <c r="B170" s="31"/>
      <c r="C170" s="31"/>
      <c r="D170" s="31"/>
      <c r="E170" s="31"/>
      <c r="F170" s="31"/>
      <c r="G170" s="31"/>
      <c r="H170" s="31"/>
      <c r="I170" s="31"/>
      <c r="J170" s="31"/>
      <c r="K170" s="30"/>
      <c r="L170" s="30"/>
      <c r="M170" s="30"/>
      <c r="N170" s="30"/>
      <c r="O170" s="30"/>
      <c r="P170" s="30"/>
      <c r="Q170" s="30"/>
      <c r="R170" s="30"/>
      <c r="S170" s="30"/>
      <c r="T170" s="30"/>
      <c r="U170" s="30"/>
      <c r="V170" s="30"/>
      <c r="W170" s="30"/>
      <c r="X170" s="30"/>
      <c r="Y170" s="30"/>
      <c r="Z170" s="30"/>
      <c r="AA170" s="30"/>
      <c r="AB170" s="30"/>
      <c r="AC170" s="30"/>
      <c r="AD170" s="30"/>
      <c r="AE170" s="30"/>
      <c r="AF170" s="30"/>
      <c r="AG170" s="30"/>
      <c r="AH170" s="30"/>
      <c r="AI170" s="33"/>
      <c r="AJ170" s="33"/>
      <c r="AK170" s="33"/>
      <c r="AO170" s="6">
        <f t="shared" si="19"/>
        <v>0</v>
      </c>
      <c r="AP170" s="6">
        <f t="shared" si="20"/>
        <v>0</v>
      </c>
      <c r="AQ170" s="6">
        <f t="shared" si="21"/>
        <v>0</v>
      </c>
    </row>
    <row r="171" spans="1:43" x14ac:dyDescent="0.35">
      <c r="A171" s="32"/>
      <c r="B171" s="31"/>
      <c r="C171" s="31"/>
      <c r="D171" s="31"/>
      <c r="E171" s="31"/>
      <c r="F171" s="31"/>
      <c r="G171" s="31"/>
      <c r="H171" s="31"/>
      <c r="I171" s="31"/>
      <c r="J171" s="31"/>
      <c r="K171" s="30"/>
      <c r="L171" s="30"/>
      <c r="M171" s="30"/>
      <c r="N171" s="30"/>
      <c r="O171" s="30"/>
      <c r="P171" s="30"/>
      <c r="Q171" s="30"/>
      <c r="R171" s="30"/>
      <c r="S171" s="30"/>
      <c r="T171" s="30"/>
      <c r="U171" s="30"/>
      <c r="V171" s="30"/>
      <c r="W171" s="30"/>
      <c r="X171" s="30"/>
      <c r="Y171" s="30"/>
      <c r="Z171" s="30"/>
      <c r="AA171" s="30"/>
      <c r="AB171" s="30"/>
      <c r="AC171" s="30"/>
      <c r="AD171" s="30"/>
      <c r="AE171" s="30"/>
      <c r="AF171" s="30"/>
      <c r="AG171" s="30"/>
      <c r="AH171" s="30"/>
      <c r="AI171" s="33"/>
      <c r="AJ171" s="33"/>
      <c r="AK171" s="33"/>
      <c r="AO171" s="6">
        <f t="shared" si="19"/>
        <v>0</v>
      </c>
      <c r="AP171" s="6">
        <f t="shared" si="20"/>
        <v>0</v>
      </c>
      <c r="AQ171" s="6">
        <f t="shared" si="21"/>
        <v>0</v>
      </c>
    </row>
    <row r="172" spans="1:43" x14ac:dyDescent="0.35">
      <c r="A172" s="32"/>
      <c r="B172" s="31"/>
      <c r="C172" s="31"/>
      <c r="D172" s="31"/>
      <c r="E172" s="31"/>
      <c r="F172" s="31"/>
      <c r="G172" s="31"/>
      <c r="H172" s="31"/>
      <c r="I172" s="31"/>
      <c r="J172" s="31"/>
      <c r="K172" s="30"/>
      <c r="L172" s="30"/>
      <c r="M172" s="30"/>
      <c r="N172" s="30"/>
      <c r="O172" s="30"/>
      <c r="P172" s="30"/>
      <c r="Q172" s="30"/>
      <c r="R172" s="30"/>
      <c r="S172" s="30"/>
      <c r="T172" s="30"/>
      <c r="U172" s="30"/>
      <c r="V172" s="30"/>
      <c r="W172" s="30"/>
      <c r="X172" s="30"/>
      <c r="Y172" s="30"/>
      <c r="Z172" s="30"/>
      <c r="AA172" s="30"/>
      <c r="AB172" s="30"/>
      <c r="AC172" s="30"/>
      <c r="AD172" s="30"/>
      <c r="AE172" s="30"/>
      <c r="AF172" s="30"/>
      <c r="AG172" s="30"/>
      <c r="AH172" s="30"/>
      <c r="AI172" s="33"/>
      <c r="AJ172" s="33"/>
      <c r="AK172" s="33"/>
      <c r="AO172" s="6">
        <f t="shared" si="19"/>
        <v>0</v>
      </c>
      <c r="AP172" s="6">
        <f t="shared" si="20"/>
        <v>0</v>
      </c>
      <c r="AQ172" s="6">
        <f t="shared" si="21"/>
        <v>0</v>
      </c>
    </row>
    <row r="173" spans="1:43" x14ac:dyDescent="0.35">
      <c r="A173" s="32"/>
      <c r="B173" s="31"/>
      <c r="C173" s="31"/>
      <c r="D173" s="31"/>
      <c r="E173" s="31"/>
      <c r="F173" s="31"/>
      <c r="G173" s="31"/>
      <c r="H173" s="31"/>
      <c r="I173" s="31"/>
      <c r="J173" s="31"/>
      <c r="K173" s="30"/>
      <c r="L173" s="30"/>
      <c r="M173" s="30"/>
      <c r="N173" s="30"/>
      <c r="O173" s="30"/>
      <c r="P173" s="30"/>
      <c r="Q173" s="30"/>
      <c r="R173" s="30"/>
      <c r="S173" s="30"/>
      <c r="T173" s="30"/>
      <c r="U173" s="30"/>
      <c r="V173" s="30"/>
      <c r="W173" s="30"/>
      <c r="X173" s="30"/>
      <c r="Y173" s="30"/>
      <c r="Z173" s="30"/>
      <c r="AA173" s="30"/>
      <c r="AB173" s="30"/>
      <c r="AC173" s="30"/>
      <c r="AD173" s="30"/>
      <c r="AE173" s="30"/>
      <c r="AF173" s="30"/>
      <c r="AG173" s="30"/>
      <c r="AH173" s="30"/>
      <c r="AI173" s="33"/>
      <c r="AJ173" s="33"/>
      <c r="AK173" s="33"/>
      <c r="AO173" s="6">
        <f t="shared" si="19"/>
        <v>0</v>
      </c>
      <c r="AP173" s="6">
        <f t="shared" si="20"/>
        <v>0</v>
      </c>
      <c r="AQ173" s="6">
        <f t="shared" si="21"/>
        <v>0</v>
      </c>
    </row>
    <row r="174" spans="1:43" x14ac:dyDescent="0.35">
      <c r="A174" s="32"/>
      <c r="B174" s="31"/>
      <c r="C174" s="31"/>
      <c r="D174" s="31"/>
      <c r="E174" s="31"/>
      <c r="F174" s="31"/>
      <c r="G174" s="31"/>
      <c r="H174" s="31"/>
      <c r="I174" s="31"/>
      <c r="J174" s="31"/>
      <c r="K174" s="30"/>
      <c r="L174" s="30"/>
      <c r="M174" s="30"/>
      <c r="N174" s="30"/>
      <c r="O174" s="30"/>
      <c r="P174" s="30"/>
      <c r="Q174" s="30"/>
      <c r="R174" s="30"/>
      <c r="S174" s="30"/>
      <c r="T174" s="30"/>
      <c r="U174" s="30"/>
      <c r="V174" s="30"/>
      <c r="W174" s="30"/>
      <c r="X174" s="30"/>
      <c r="Y174" s="30"/>
      <c r="Z174" s="30"/>
      <c r="AA174" s="30"/>
      <c r="AB174" s="30"/>
      <c r="AC174" s="30"/>
      <c r="AD174" s="30"/>
      <c r="AE174" s="30"/>
      <c r="AF174" s="30"/>
      <c r="AG174" s="30"/>
      <c r="AH174" s="30"/>
      <c r="AI174" s="33"/>
      <c r="AJ174" s="33"/>
      <c r="AK174" s="33"/>
      <c r="AO174" s="6">
        <f t="shared" si="19"/>
        <v>0</v>
      </c>
      <c r="AP174" s="6">
        <f t="shared" si="20"/>
        <v>0</v>
      </c>
      <c r="AQ174" s="6">
        <f t="shared" si="21"/>
        <v>0</v>
      </c>
    </row>
    <row r="175" spans="1:43" x14ac:dyDescent="0.35">
      <c r="A175" s="32"/>
      <c r="B175" s="31"/>
      <c r="C175" s="31"/>
      <c r="D175" s="31"/>
      <c r="E175" s="31"/>
      <c r="F175" s="31"/>
      <c r="G175" s="31"/>
      <c r="H175" s="31"/>
      <c r="I175" s="31"/>
      <c r="J175" s="31"/>
      <c r="K175" s="30"/>
      <c r="L175" s="30"/>
      <c r="M175" s="30"/>
      <c r="N175" s="30"/>
      <c r="O175" s="30"/>
      <c r="P175" s="30"/>
      <c r="Q175" s="30"/>
      <c r="R175" s="30"/>
      <c r="S175" s="30"/>
      <c r="T175" s="30"/>
      <c r="U175" s="30"/>
      <c r="V175" s="30"/>
      <c r="W175" s="30"/>
      <c r="X175" s="30"/>
      <c r="Y175" s="30"/>
      <c r="Z175" s="30"/>
      <c r="AA175" s="30"/>
      <c r="AB175" s="30"/>
      <c r="AC175" s="30"/>
      <c r="AD175" s="30"/>
      <c r="AE175" s="30"/>
      <c r="AF175" s="30"/>
      <c r="AG175" s="30"/>
      <c r="AH175" s="30"/>
      <c r="AI175" s="33"/>
      <c r="AJ175" s="33"/>
      <c r="AK175" s="33"/>
      <c r="AO175" s="6">
        <f t="shared" si="19"/>
        <v>0</v>
      </c>
      <c r="AP175" s="6">
        <f t="shared" si="20"/>
        <v>0</v>
      </c>
      <c r="AQ175" s="6">
        <f t="shared" si="21"/>
        <v>0</v>
      </c>
    </row>
    <row r="176" spans="1:43" x14ac:dyDescent="0.35">
      <c r="A176" s="32"/>
      <c r="B176" s="31"/>
      <c r="C176" s="31"/>
      <c r="D176" s="31"/>
      <c r="E176" s="31"/>
      <c r="F176" s="31"/>
      <c r="G176" s="31"/>
      <c r="H176" s="31"/>
      <c r="I176" s="31"/>
      <c r="J176" s="31"/>
      <c r="K176" s="30"/>
      <c r="L176" s="30"/>
      <c r="M176" s="30"/>
      <c r="N176" s="30"/>
      <c r="O176" s="30"/>
      <c r="P176" s="30"/>
      <c r="Q176" s="30"/>
      <c r="R176" s="30"/>
      <c r="S176" s="30"/>
      <c r="T176" s="30"/>
      <c r="U176" s="30"/>
      <c r="V176" s="30"/>
      <c r="W176" s="30"/>
      <c r="X176" s="30"/>
      <c r="Y176" s="30"/>
      <c r="Z176" s="30"/>
      <c r="AA176" s="30"/>
      <c r="AB176" s="30"/>
      <c r="AC176" s="30"/>
      <c r="AD176" s="30"/>
      <c r="AE176" s="30"/>
      <c r="AF176" s="30"/>
      <c r="AG176" s="30"/>
      <c r="AH176" s="30"/>
      <c r="AI176" s="33"/>
      <c r="AJ176" s="33"/>
      <c r="AK176" s="33"/>
      <c r="AO176" s="6">
        <f t="shared" si="19"/>
        <v>0</v>
      </c>
      <c r="AP176" s="6">
        <f t="shared" si="20"/>
        <v>0</v>
      </c>
      <c r="AQ176" s="6">
        <f t="shared" si="21"/>
        <v>0</v>
      </c>
    </row>
    <row r="177" spans="1:43" x14ac:dyDescent="0.35">
      <c r="A177" s="32"/>
      <c r="B177" s="31"/>
      <c r="C177" s="31"/>
      <c r="D177" s="31"/>
      <c r="E177" s="31"/>
      <c r="F177" s="31"/>
      <c r="G177" s="31"/>
      <c r="H177" s="31"/>
      <c r="I177" s="31"/>
      <c r="J177" s="31"/>
      <c r="K177" s="30"/>
      <c r="L177" s="30"/>
      <c r="M177" s="30"/>
      <c r="N177" s="30"/>
      <c r="O177" s="30"/>
      <c r="P177" s="30"/>
      <c r="Q177" s="30"/>
      <c r="R177" s="30"/>
      <c r="S177" s="30"/>
      <c r="T177" s="30"/>
      <c r="U177" s="30"/>
      <c r="V177" s="30"/>
      <c r="W177" s="30"/>
      <c r="X177" s="30"/>
      <c r="Y177" s="30"/>
      <c r="Z177" s="30"/>
      <c r="AA177" s="30"/>
      <c r="AB177" s="30"/>
      <c r="AC177" s="30"/>
      <c r="AD177" s="30"/>
      <c r="AE177" s="30"/>
      <c r="AF177" s="30"/>
      <c r="AG177" s="30"/>
      <c r="AH177" s="30"/>
      <c r="AI177" s="33"/>
      <c r="AJ177" s="33"/>
      <c r="AK177" s="33"/>
      <c r="AO177" s="6">
        <f t="shared" si="19"/>
        <v>0</v>
      </c>
      <c r="AP177" s="6">
        <f t="shared" si="20"/>
        <v>0</v>
      </c>
      <c r="AQ177" s="6">
        <f t="shared" si="21"/>
        <v>0</v>
      </c>
    </row>
    <row r="178" spans="1:43" x14ac:dyDescent="0.35">
      <c r="A178" s="32"/>
      <c r="B178" s="31"/>
      <c r="C178" s="31"/>
      <c r="D178" s="31"/>
      <c r="E178" s="31"/>
      <c r="F178" s="31"/>
      <c r="G178" s="31"/>
      <c r="H178" s="31"/>
      <c r="I178" s="31"/>
      <c r="J178" s="31"/>
      <c r="K178" s="30"/>
      <c r="L178" s="30"/>
      <c r="M178" s="30"/>
      <c r="N178" s="30"/>
      <c r="O178" s="30"/>
      <c r="P178" s="30"/>
      <c r="Q178" s="30"/>
      <c r="R178" s="30"/>
      <c r="S178" s="30"/>
      <c r="T178" s="30"/>
      <c r="U178" s="30"/>
      <c r="V178" s="30"/>
      <c r="W178" s="30"/>
      <c r="X178" s="30"/>
      <c r="Y178" s="30"/>
      <c r="Z178" s="30"/>
      <c r="AA178" s="30"/>
      <c r="AB178" s="30"/>
      <c r="AC178" s="30"/>
      <c r="AD178" s="30"/>
      <c r="AE178" s="30"/>
      <c r="AF178" s="30"/>
      <c r="AG178" s="30"/>
      <c r="AH178" s="30"/>
      <c r="AI178" s="33"/>
      <c r="AJ178" s="33"/>
      <c r="AK178" s="33"/>
      <c r="AO178" s="6">
        <f t="shared" si="19"/>
        <v>0</v>
      </c>
      <c r="AP178" s="6">
        <f t="shared" si="20"/>
        <v>0</v>
      </c>
      <c r="AQ178" s="6">
        <f t="shared" si="21"/>
        <v>0</v>
      </c>
    </row>
    <row r="179" spans="1:43" x14ac:dyDescent="0.35">
      <c r="A179" s="32"/>
      <c r="B179" s="31"/>
      <c r="C179" s="31"/>
      <c r="D179" s="31"/>
      <c r="E179" s="31"/>
      <c r="F179" s="31"/>
      <c r="G179" s="31"/>
      <c r="H179" s="31"/>
      <c r="I179" s="31"/>
      <c r="J179" s="31"/>
      <c r="K179" s="30"/>
      <c r="L179" s="30"/>
      <c r="M179" s="30"/>
      <c r="N179" s="30"/>
      <c r="O179" s="30"/>
      <c r="P179" s="30"/>
      <c r="Q179" s="30"/>
      <c r="R179" s="30"/>
      <c r="S179" s="30"/>
      <c r="T179" s="30"/>
      <c r="U179" s="30"/>
      <c r="V179" s="30"/>
      <c r="W179" s="30"/>
      <c r="X179" s="30"/>
      <c r="Y179" s="30"/>
      <c r="Z179" s="30"/>
      <c r="AA179" s="30"/>
      <c r="AB179" s="30"/>
      <c r="AC179" s="30"/>
      <c r="AD179" s="30"/>
      <c r="AE179" s="30"/>
      <c r="AF179" s="30"/>
      <c r="AG179" s="30"/>
      <c r="AH179" s="30"/>
      <c r="AI179" s="33"/>
      <c r="AJ179" s="33"/>
      <c r="AK179" s="33"/>
      <c r="AO179" s="6">
        <f t="shared" si="19"/>
        <v>0</v>
      </c>
      <c r="AP179" s="6">
        <f t="shared" si="20"/>
        <v>0</v>
      </c>
      <c r="AQ179" s="6">
        <f t="shared" si="21"/>
        <v>0</v>
      </c>
    </row>
    <row r="180" spans="1:43" x14ac:dyDescent="0.35">
      <c r="A180" s="32"/>
      <c r="B180" s="31"/>
      <c r="C180" s="31"/>
      <c r="D180" s="31"/>
      <c r="E180" s="31"/>
      <c r="F180" s="31"/>
      <c r="G180" s="31"/>
      <c r="H180" s="31"/>
      <c r="I180" s="31"/>
      <c r="J180" s="31"/>
      <c r="K180" s="30"/>
      <c r="L180" s="30"/>
      <c r="M180" s="30"/>
      <c r="N180" s="30"/>
      <c r="O180" s="30"/>
      <c r="P180" s="30"/>
      <c r="Q180" s="30"/>
      <c r="R180" s="30"/>
      <c r="S180" s="30"/>
      <c r="T180" s="30"/>
      <c r="U180" s="30"/>
      <c r="V180" s="30"/>
      <c r="W180" s="30"/>
      <c r="X180" s="30"/>
      <c r="Y180" s="30"/>
      <c r="Z180" s="30"/>
      <c r="AA180" s="30"/>
      <c r="AB180" s="30"/>
      <c r="AC180" s="30"/>
      <c r="AD180" s="30"/>
      <c r="AE180" s="30"/>
      <c r="AF180" s="30"/>
      <c r="AG180" s="30"/>
      <c r="AH180" s="30"/>
      <c r="AI180" s="33"/>
      <c r="AJ180" s="33"/>
      <c r="AK180" s="33"/>
      <c r="AO180" s="6">
        <f t="shared" si="19"/>
        <v>0</v>
      </c>
      <c r="AP180" s="6">
        <f t="shared" si="20"/>
        <v>0</v>
      </c>
      <c r="AQ180" s="6">
        <f t="shared" si="21"/>
        <v>0</v>
      </c>
    </row>
    <row r="181" spans="1:43" x14ac:dyDescent="0.35">
      <c r="A181" s="32"/>
      <c r="B181" s="31"/>
      <c r="C181" s="31"/>
      <c r="D181" s="31"/>
      <c r="E181" s="31"/>
      <c r="F181" s="31"/>
      <c r="G181" s="31"/>
      <c r="H181" s="31"/>
      <c r="I181" s="31"/>
      <c r="J181" s="31"/>
      <c r="K181" s="30"/>
      <c r="L181" s="30"/>
      <c r="M181" s="30"/>
      <c r="N181" s="30"/>
      <c r="O181" s="30"/>
      <c r="P181" s="30"/>
      <c r="Q181" s="30"/>
      <c r="R181" s="30"/>
      <c r="S181" s="30"/>
      <c r="T181" s="30"/>
      <c r="U181" s="30"/>
      <c r="V181" s="30"/>
      <c r="W181" s="30"/>
      <c r="X181" s="30"/>
      <c r="Y181" s="30"/>
      <c r="Z181" s="30"/>
      <c r="AA181" s="30"/>
      <c r="AB181" s="30"/>
      <c r="AC181" s="30"/>
      <c r="AD181" s="30"/>
      <c r="AE181" s="30"/>
      <c r="AF181" s="30"/>
      <c r="AG181" s="30"/>
      <c r="AH181" s="30"/>
      <c r="AI181" s="33"/>
      <c r="AJ181" s="33"/>
      <c r="AK181" s="33"/>
      <c r="AO181" s="6">
        <f t="shared" si="19"/>
        <v>0</v>
      </c>
      <c r="AP181" s="6">
        <f t="shared" si="20"/>
        <v>0</v>
      </c>
      <c r="AQ181" s="6">
        <f t="shared" si="21"/>
        <v>0</v>
      </c>
    </row>
    <row r="182" spans="1:43" x14ac:dyDescent="0.35">
      <c r="A182" s="32"/>
      <c r="B182" s="31"/>
      <c r="C182" s="31"/>
      <c r="D182" s="31"/>
      <c r="E182" s="31"/>
      <c r="F182" s="31"/>
      <c r="G182" s="31"/>
      <c r="H182" s="31"/>
      <c r="I182" s="31"/>
      <c r="J182" s="31"/>
      <c r="K182" s="30"/>
      <c r="L182" s="30"/>
      <c r="M182" s="30"/>
      <c r="N182" s="30"/>
      <c r="O182" s="30"/>
      <c r="P182" s="30"/>
      <c r="Q182" s="30"/>
      <c r="R182" s="30"/>
      <c r="S182" s="30"/>
      <c r="T182" s="30"/>
      <c r="U182" s="30"/>
      <c r="V182" s="30"/>
      <c r="W182" s="30"/>
      <c r="X182" s="30"/>
      <c r="Y182" s="30"/>
      <c r="Z182" s="30"/>
      <c r="AA182" s="30"/>
      <c r="AB182" s="30"/>
      <c r="AC182" s="30"/>
      <c r="AD182" s="30"/>
      <c r="AE182" s="30"/>
      <c r="AF182" s="30"/>
      <c r="AG182" s="30"/>
      <c r="AH182" s="30"/>
      <c r="AI182" s="33"/>
      <c r="AJ182" s="33"/>
      <c r="AK182" s="33"/>
      <c r="AO182" s="6">
        <f t="shared" si="19"/>
        <v>0</v>
      </c>
      <c r="AP182" s="6">
        <f t="shared" si="20"/>
        <v>0</v>
      </c>
      <c r="AQ182" s="6">
        <f t="shared" si="21"/>
        <v>0</v>
      </c>
    </row>
    <row r="183" spans="1:43" x14ac:dyDescent="0.35">
      <c r="A183" s="32"/>
      <c r="B183" s="31"/>
      <c r="C183" s="31"/>
      <c r="D183" s="31"/>
      <c r="E183" s="31"/>
      <c r="F183" s="31"/>
      <c r="G183" s="31"/>
      <c r="H183" s="31"/>
      <c r="I183" s="31"/>
      <c r="J183" s="31"/>
      <c r="K183" s="30"/>
      <c r="L183" s="30"/>
      <c r="M183" s="30"/>
      <c r="N183" s="30"/>
      <c r="O183" s="30"/>
      <c r="P183" s="30"/>
      <c r="Q183" s="30"/>
      <c r="R183" s="30"/>
      <c r="S183" s="30"/>
      <c r="T183" s="30"/>
      <c r="U183" s="30"/>
      <c r="V183" s="30"/>
      <c r="W183" s="30"/>
      <c r="X183" s="30"/>
      <c r="Y183" s="30"/>
      <c r="Z183" s="30"/>
      <c r="AA183" s="30"/>
      <c r="AB183" s="30"/>
      <c r="AC183" s="30"/>
      <c r="AD183" s="30"/>
      <c r="AE183" s="30"/>
      <c r="AF183" s="30"/>
      <c r="AG183" s="30"/>
      <c r="AH183" s="30"/>
      <c r="AI183" s="33"/>
      <c r="AJ183" s="33"/>
      <c r="AK183" s="33"/>
      <c r="AO183" s="6">
        <f t="shared" si="19"/>
        <v>0</v>
      </c>
      <c r="AP183" s="6">
        <f t="shared" si="20"/>
        <v>0</v>
      </c>
      <c r="AQ183" s="6">
        <f t="shared" si="21"/>
        <v>0</v>
      </c>
    </row>
    <row r="184" spans="1:43" x14ac:dyDescent="0.35">
      <c r="A184" s="32"/>
      <c r="B184" s="31"/>
      <c r="C184" s="31"/>
      <c r="D184" s="31"/>
      <c r="E184" s="31"/>
      <c r="F184" s="31"/>
      <c r="G184" s="31"/>
      <c r="H184" s="31"/>
      <c r="I184" s="31"/>
      <c r="J184" s="31"/>
      <c r="K184" s="30"/>
      <c r="L184" s="30"/>
      <c r="M184" s="30"/>
      <c r="N184" s="30"/>
      <c r="O184" s="30"/>
      <c r="P184" s="30"/>
      <c r="Q184" s="30"/>
      <c r="R184" s="30"/>
      <c r="S184" s="30"/>
      <c r="T184" s="30"/>
      <c r="U184" s="30"/>
      <c r="V184" s="30"/>
      <c r="W184" s="30"/>
      <c r="X184" s="30"/>
      <c r="Y184" s="30"/>
      <c r="Z184" s="30"/>
      <c r="AA184" s="30"/>
      <c r="AB184" s="30"/>
      <c r="AC184" s="30"/>
      <c r="AD184" s="30"/>
      <c r="AE184" s="30"/>
      <c r="AF184" s="30"/>
      <c r="AG184" s="30"/>
      <c r="AH184" s="30"/>
      <c r="AI184" s="33"/>
      <c r="AJ184" s="33"/>
      <c r="AK184" s="33"/>
      <c r="AO184" s="6">
        <f t="shared" si="19"/>
        <v>0</v>
      </c>
      <c r="AP184" s="6">
        <f t="shared" si="20"/>
        <v>0</v>
      </c>
      <c r="AQ184" s="6">
        <f t="shared" si="21"/>
        <v>0</v>
      </c>
    </row>
    <row r="185" spans="1:43" x14ac:dyDescent="0.35">
      <c r="A185" s="32"/>
      <c r="B185" s="31"/>
      <c r="C185" s="31"/>
      <c r="D185" s="31"/>
      <c r="E185" s="31"/>
      <c r="F185" s="31"/>
      <c r="G185" s="31"/>
      <c r="H185" s="31"/>
      <c r="I185" s="31"/>
      <c r="J185" s="31"/>
      <c r="K185" s="30"/>
      <c r="L185" s="30"/>
      <c r="M185" s="30"/>
      <c r="N185" s="30"/>
      <c r="O185" s="30"/>
      <c r="P185" s="30"/>
      <c r="Q185" s="30"/>
      <c r="R185" s="30"/>
      <c r="S185" s="30"/>
      <c r="T185" s="30"/>
      <c r="U185" s="30"/>
      <c r="V185" s="30"/>
      <c r="W185" s="30"/>
      <c r="X185" s="30"/>
      <c r="Y185" s="30"/>
      <c r="Z185" s="30"/>
      <c r="AA185" s="30"/>
      <c r="AB185" s="30"/>
      <c r="AC185" s="30"/>
      <c r="AD185" s="30"/>
      <c r="AE185" s="30"/>
      <c r="AF185" s="30"/>
      <c r="AG185" s="30"/>
      <c r="AH185" s="30"/>
      <c r="AI185" s="33"/>
      <c r="AJ185" s="33"/>
      <c r="AK185" s="33"/>
      <c r="AO185" s="6">
        <f t="shared" si="19"/>
        <v>0</v>
      </c>
      <c r="AP185" s="6">
        <f t="shared" si="20"/>
        <v>0</v>
      </c>
      <c r="AQ185" s="6">
        <f t="shared" si="21"/>
        <v>0</v>
      </c>
    </row>
    <row r="186" spans="1:43" x14ac:dyDescent="0.35">
      <c r="A186" s="32"/>
      <c r="B186" s="31"/>
      <c r="C186" s="31"/>
      <c r="D186" s="31"/>
      <c r="E186" s="31"/>
      <c r="F186" s="31"/>
      <c r="G186" s="31"/>
      <c r="H186" s="31"/>
      <c r="I186" s="31"/>
      <c r="J186" s="31"/>
      <c r="K186" s="30"/>
      <c r="L186" s="30"/>
      <c r="M186" s="30"/>
      <c r="N186" s="30"/>
      <c r="O186" s="30"/>
      <c r="P186" s="30"/>
      <c r="Q186" s="30"/>
      <c r="R186" s="30"/>
      <c r="S186" s="30"/>
      <c r="T186" s="30"/>
      <c r="U186" s="30"/>
      <c r="V186" s="30"/>
      <c r="W186" s="30"/>
      <c r="X186" s="30"/>
      <c r="Y186" s="30"/>
      <c r="Z186" s="30"/>
      <c r="AA186" s="30"/>
      <c r="AB186" s="30"/>
      <c r="AC186" s="30"/>
      <c r="AD186" s="30"/>
      <c r="AE186" s="30"/>
      <c r="AF186" s="30"/>
      <c r="AG186" s="30"/>
      <c r="AH186" s="30"/>
      <c r="AI186" s="33"/>
      <c r="AJ186" s="33"/>
      <c r="AK186" s="33"/>
      <c r="AO186" s="6">
        <f t="shared" si="19"/>
        <v>0</v>
      </c>
      <c r="AP186" s="6">
        <f t="shared" si="20"/>
        <v>0</v>
      </c>
      <c r="AQ186" s="6">
        <f t="shared" si="21"/>
        <v>0</v>
      </c>
    </row>
    <row r="187" spans="1:43" x14ac:dyDescent="0.35">
      <c r="A187" s="32"/>
      <c r="B187" s="31"/>
      <c r="C187" s="31"/>
      <c r="D187" s="31"/>
      <c r="E187" s="31"/>
      <c r="F187" s="31"/>
      <c r="G187" s="31"/>
      <c r="H187" s="31"/>
      <c r="I187" s="31"/>
      <c r="J187" s="31"/>
      <c r="K187" s="30"/>
      <c r="L187" s="30"/>
      <c r="M187" s="30"/>
      <c r="N187" s="30"/>
      <c r="O187" s="30"/>
      <c r="P187" s="30"/>
      <c r="Q187" s="30"/>
      <c r="R187" s="30"/>
      <c r="S187" s="30"/>
      <c r="T187" s="30"/>
      <c r="U187" s="30"/>
      <c r="V187" s="30"/>
      <c r="W187" s="30"/>
      <c r="X187" s="30"/>
      <c r="Y187" s="30"/>
      <c r="Z187" s="30"/>
      <c r="AA187" s="30"/>
      <c r="AB187" s="30"/>
      <c r="AC187" s="30"/>
      <c r="AD187" s="30"/>
      <c r="AE187" s="30"/>
      <c r="AF187" s="30"/>
      <c r="AG187" s="30"/>
      <c r="AH187" s="30"/>
      <c r="AI187" s="33"/>
      <c r="AJ187" s="33"/>
      <c r="AK187" s="33"/>
      <c r="AO187" s="6">
        <f t="shared" si="19"/>
        <v>0</v>
      </c>
      <c r="AP187" s="6">
        <f t="shared" si="20"/>
        <v>0</v>
      </c>
      <c r="AQ187" s="6">
        <f t="shared" si="21"/>
        <v>0</v>
      </c>
    </row>
    <row r="188" spans="1:43" x14ac:dyDescent="0.35">
      <c r="A188" s="32"/>
      <c r="B188" s="31"/>
      <c r="C188" s="31"/>
      <c r="D188" s="31"/>
      <c r="E188" s="31"/>
      <c r="F188" s="31"/>
      <c r="G188" s="31"/>
      <c r="H188" s="31"/>
      <c r="I188" s="31"/>
      <c r="J188" s="31"/>
      <c r="K188" s="30"/>
      <c r="L188" s="30"/>
      <c r="M188" s="30"/>
      <c r="N188" s="30"/>
      <c r="O188" s="30"/>
      <c r="P188" s="30"/>
      <c r="Q188" s="30"/>
      <c r="R188" s="30"/>
      <c r="S188" s="30"/>
      <c r="T188" s="30"/>
      <c r="U188" s="30"/>
      <c r="V188" s="30"/>
      <c r="W188" s="30"/>
      <c r="X188" s="30"/>
      <c r="Y188" s="30"/>
      <c r="Z188" s="30"/>
      <c r="AA188" s="30"/>
      <c r="AB188" s="30"/>
      <c r="AC188" s="30"/>
      <c r="AD188" s="30"/>
      <c r="AE188" s="30"/>
      <c r="AF188" s="30"/>
      <c r="AG188" s="30"/>
      <c r="AH188" s="30"/>
      <c r="AI188" s="33"/>
      <c r="AJ188" s="33"/>
      <c r="AK188" s="33"/>
      <c r="AO188" s="6">
        <f t="shared" si="19"/>
        <v>0</v>
      </c>
      <c r="AP188" s="6">
        <f t="shared" si="20"/>
        <v>0</v>
      </c>
      <c r="AQ188" s="6">
        <f t="shared" si="21"/>
        <v>0</v>
      </c>
    </row>
    <row r="189" spans="1:43" x14ac:dyDescent="0.35">
      <c r="A189" s="32"/>
      <c r="B189" s="31"/>
      <c r="C189" s="31"/>
      <c r="D189" s="31"/>
      <c r="E189" s="31"/>
      <c r="F189" s="31"/>
      <c r="G189" s="31"/>
      <c r="H189" s="31"/>
      <c r="I189" s="31"/>
      <c r="J189" s="31"/>
      <c r="K189" s="30"/>
      <c r="L189" s="30"/>
      <c r="M189" s="30"/>
      <c r="N189" s="30"/>
      <c r="O189" s="30"/>
      <c r="P189" s="30"/>
      <c r="Q189" s="30"/>
      <c r="R189" s="30"/>
      <c r="S189" s="30"/>
      <c r="T189" s="30"/>
      <c r="U189" s="30"/>
      <c r="V189" s="30"/>
      <c r="W189" s="30"/>
      <c r="X189" s="30"/>
      <c r="Y189" s="30"/>
      <c r="Z189" s="30"/>
      <c r="AA189" s="30"/>
      <c r="AB189" s="30"/>
      <c r="AC189" s="30"/>
      <c r="AD189" s="30"/>
      <c r="AE189" s="30"/>
      <c r="AF189" s="30"/>
      <c r="AG189" s="30"/>
      <c r="AH189" s="30"/>
      <c r="AI189" s="33"/>
      <c r="AJ189" s="33"/>
      <c r="AK189" s="33"/>
      <c r="AO189" s="6">
        <f t="shared" si="19"/>
        <v>0</v>
      </c>
      <c r="AP189" s="6">
        <f t="shared" si="20"/>
        <v>0</v>
      </c>
      <c r="AQ189" s="6">
        <f t="shared" si="21"/>
        <v>0</v>
      </c>
    </row>
    <row r="190" spans="1:43" x14ac:dyDescent="0.35">
      <c r="A190" s="32"/>
      <c r="B190" s="31"/>
      <c r="C190" s="31"/>
      <c r="D190" s="31"/>
      <c r="E190" s="31"/>
      <c r="F190" s="31"/>
      <c r="G190" s="31"/>
      <c r="H190" s="31"/>
      <c r="I190" s="31"/>
      <c r="J190" s="31"/>
      <c r="K190" s="30"/>
      <c r="L190" s="30"/>
      <c r="M190" s="30"/>
      <c r="N190" s="30"/>
      <c r="O190" s="30"/>
      <c r="P190" s="30"/>
      <c r="Q190" s="30"/>
      <c r="R190" s="30"/>
      <c r="S190" s="30"/>
      <c r="T190" s="30"/>
      <c r="U190" s="30"/>
      <c r="V190" s="30"/>
      <c r="W190" s="30"/>
      <c r="X190" s="30"/>
      <c r="Y190" s="30"/>
      <c r="Z190" s="30"/>
      <c r="AA190" s="30"/>
      <c r="AB190" s="30"/>
      <c r="AC190" s="30"/>
      <c r="AD190" s="30"/>
      <c r="AE190" s="30"/>
      <c r="AF190" s="30"/>
      <c r="AG190" s="30"/>
      <c r="AH190" s="30"/>
      <c r="AI190" s="33"/>
      <c r="AJ190" s="33"/>
      <c r="AK190" s="33"/>
      <c r="AO190" s="6">
        <f t="shared" si="19"/>
        <v>0</v>
      </c>
      <c r="AP190" s="6">
        <f t="shared" si="20"/>
        <v>0</v>
      </c>
      <c r="AQ190" s="6">
        <f t="shared" si="21"/>
        <v>0</v>
      </c>
    </row>
    <row r="191" spans="1:43" x14ac:dyDescent="0.35">
      <c r="A191" s="32"/>
      <c r="B191" s="31"/>
      <c r="C191" s="31"/>
      <c r="D191" s="31"/>
      <c r="E191" s="31"/>
      <c r="F191" s="31"/>
      <c r="G191" s="31"/>
      <c r="H191" s="31"/>
      <c r="I191" s="31"/>
      <c r="J191" s="31"/>
      <c r="K191" s="30"/>
      <c r="L191" s="30"/>
      <c r="M191" s="30"/>
      <c r="N191" s="30"/>
      <c r="O191" s="30"/>
      <c r="P191" s="30"/>
      <c r="Q191" s="30"/>
      <c r="R191" s="30"/>
      <c r="S191" s="30"/>
      <c r="T191" s="30"/>
      <c r="U191" s="30"/>
      <c r="V191" s="30"/>
      <c r="W191" s="30"/>
      <c r="X191" s="30"/>
      <c r="Y191" s="30"/>
      <c r="Z191" s="30"/>
      <c r="AA191" s="30"/>
      <c r="AB191" s="30"/>
      <c r="AC191" s="30"/>
      <c r="AD191" s="30"/>
      <c r="AE191" s="30"/>
      <c r="AF191" s="30"/>
      <c r="AG191" s="30"/>
      <c r="AH191" s="30"/>
      <c r="AI191" s="33"/>
      <c r="AJ191" s="33"/>
      <c r="AK191" s="33"/>
      <c r="AO191" s="6">
        <f t="shared" si="19"/>
        <v>0</v>
      </c>
      <c r="AP191" s="6">
        <f t="shared" si="20"/>
        <v>0</v>
      </c>
      <c r="AQ191" s="6">
        <f t="shared" si="21"/>
        <v>0</v>
      </c>
    </row>
    <row r="192" spans="1:43" x14ac:dyDescent="0.35">
      <c r="A192" s="32"/>
      <c r="B192" s="31"/>
      <c r="C192" s="31"/>
      <c r="D192" s="31"/>
      <c r="E192" s="31"/>
      <c r="F192" s="31"/>
      <c r="G192" s="31"/>
      <c r="H192" s="31"/>
      <c r="I192" s="31"/>
      <c r="J192" s="31"/>
      <c r="K192" s="30"/>
      <c r="L192" s="30"/>
      <c r="M192" s="30"/>
      <c r="N192" s="30"/>
      <c r="O192" s="30"/>
      <c r="P192" s="30"/>
      <c r="Q192" s="30"/>
      <c r="R192" s="30"/>
      <c r="S192" s="30"/>
      <c r="T192" s="30"/>
      <c r="U192" s="30"/>
      <c r="V192" s="30"/>
      <c r="W192" s="30"/>
      <c r="X192" s="30"/>
      <c r="Y192" s="30"/>
      <c r="Z192" s="30"/>
      <c r="AA192" s="30"/>
      <c r="AB192" s="30"/>
      <c r="AC192" s="30"/>
      <c r="AD192" s="30"/>
      <c r="AE192" s="30"/>
      <c r="AF192" s="30"/>
      <c r="AG192" s="30"/>
      <c r="AH192" s="30"/>
      <c r="AI192" s="33"/>
      <c r="AJ192" s="33"/>
      <c r="AK192" s="33"/>
      <c r="AO192" s="6">
        <f t="shared" si="19"/>
        <v>0</v>
      </c>
      <c r="AP192" s="6">
        <f t="shared" si="20"/>
        <v>0</v>
      </c>
      <c r="AQ192" s="6">
        <f t="shared" si="21"/>
        <v>0</v>
      </c>
    </row>
    <row r="193" spans="1:43" x14ac:dyDescent="0.35">
      <c r="A193" s="32"/>
      <c r="B193" s="31"/>
      <c r="C193" s="31"/>
      <c r="D193" s="31"/>
      <c r="E193" s="31"/>
      <c r="F193" s="31"/>
      <c r="G193" s="31"/>
      <c r="H193" s="31"/>
      <c r="I193" s="31"/>
      <c r="J193" s="31"/>
      <c r="K193" s="30"/>
      <c r="L193" s="30"/>
      <c r="M193" s="30"/>
      <c r="N193" s="30"/>
      <c r="O193" s="30"/>
      <c r="P193" s="30"/>
      <c r="Q193" s="30"/>
      <c r="R193" s="30"/>
      <c r="S193" s="30"/>
      <c r="T193" s="30"/>
      <c r="U193" s="30"/>
      <c r="V193" s="30"/>
      <c r="W193" s="30"/>
      <c r="X193" s="30"/>
      <c r="Y193" s="30"/>
      <c r="Z193" s="30"/>
      <c r="AA193" s="30"/>
      <c r="AB193" s="30"/>
      <c r="AC193" s="30"/>
      <c r="AD193" s="30"/>
      <c r="AE193" s="30"/>
      <c r="AF193" s="30"/>
      <c r="AG193" s="30"/>
      <c r="AH193" s="30"/>
      <c r="AI193" s="33"/>
      <c r="AJ193" s="33"/>
      <c r="AK193" s="33"/>
      <c r="AO193" s="6">
        <f t="shared" si="19"/>
        <v>0</v>
      </c>
      <c r="AP193" s="6">
        <f t="shared" si="20"/>
        <v>0</v>
      </c>
      <c r="AQ193" s="6">
        <f t="shared" si="21"/>
        <v>0</v>
      </c>
    </row>
    <row r="194" spans="1:43" x14ac:dyDescent="0.35">
      <c r="A194" s="32"/>
      <c r="B194" s="31"/>
      <c r="C194" s="31"/>
      <c r="D194" s="31"/>
      <c r="E194" s="31"/>
      <c r="F194" s="31"/>
      <c r="G194" s="31"/>
      <c r="H194" s="31"/>
      <c r="I194" s="31"/>
      <c r="J194" s="31"/>
      <c r="K194" s="30"/>
      <c r="L194" s="30"/>
      <c r="M194" s="30"/>
      <c r="N194" s="30"/>
      <c r="O194" s="30"/>
      <c r="P194" s="30"/>
      <c r="Q194" s="30"/>
      <c r="R194" s="30"/>
      <c r="S194" s="30"/>
      <c r="T194" s="30"/>
      <c r="U194" s="30"/>
      <c r="V194" s="30"/>
      <c r="W194" s="30"/>
      <c r="X194" s="30"/>
      <c r="Y194" s="30"/>
      <c r="Z194" s="30"/>
      <c r="AA194" s="30"/>
      <c r="AB194" s="30"/>
      <c r="AC194" s="30"/>
      <c r="AD194" s="30"/>
      <c r="AE194" s="30"/>
      <c r="AF194" s="30"/>
      <c r="AG194" s="30"/>
      <c r="AH194" s="30"/>
      <c r="AI194" s="33"/>
      <c r="AJ194" s="33"/>
      <c r="AK194" s="33"/>
      <c r="AO194" s="6">
        <f t="shared" si="19"/>
        <v>0</v>
      </c>
      <c r="AP194" s="6">
        <f t="shared" si="20"/>
        <v>0</v>
      </c>
      <c r="AQ194" s="6">
        <f t="shared" si="21"/>
        <v>0</v>
      </c>
    </row>
    <row r="195" spans="1:43" x14ac:dyDescent="0.35">
      <c r="A195" s="32"/>
      <c r="B195" s="31"/>
      <c r="C195" s="31"/>
      <c r="D195" s="31"/>
      <c r="E195" s="31"/>
      <c r="F195" s="31"/>
      <c r="G195" s="31"/>
      <c r="H195" s="31"/>
      <c r="I195" s="31"/>
      <c r="J195" s="31"/>
      <c r="K195" s="30"/>
      <c r="L195" s="30"/>
      <c r="M195" s="30"/>
      <c r="N195" s="30"/>
      <c r="O195" s="30"/>
      <c r="P195" s="30"/>
      <c r="Q195" s="30"/>
      <c r="R195" s="30"/>
      <c r="S195" s="30"/>
      <c r="T195" s="30"/>
      <c r="U195" s="30"/>
      <c r="V195" s="30"/>
      <c r="W195" s="30"/>
      <c r="X195" s="30"/>
      <c r="Y195" s="30"/>
      <c r="Z195" s="30"/>
      <c r="AA195" s="30"/>
      <c r="AB195" s="30"/>
      <c r="AC195" s="30"/>
      <c r="AD195" s="30"/>
      <c r="AE195" s="30"/>
      <c r="AF195" s="30"/>
      <c r="AG195" s="30"/>
      <c r="AH195" s="30"/>
      <c r="AI195" s="33"/>
      <c r="AJ195" s="33"/>
      <c r="AK195" s="33"/>
      <c r="AO195" s="6">
        <f t="shared" ref="AO195:AO258" si="22">SUMIF(AM:AM,AN195,AJ:AJ)</f>
        <v>0</v>
      </c>
      <c r="AP195" s="6">
        <f t="shared" ref="AP195:AP258" si="23">SUMIF(AM:AM,AN195,AI:AI)</f>
        <v>0</v>
      </c>
      <c r="AQ195" s="6">
        <f t="shared" ref="AQ195:AQ258" si="24">SUMIF(AM:AM,AN195,AK:AK)</f>
        <v>0</v>
      </c>
    </row>
    <row r="196" spans="1:43" x14ac:dyDescent="0.35">
      <c r="A196" s="32"/>
      <c r="B196" s="31"/>
      <c r="C196" s="31"/>
      <c r="D196" s="31"/>
      <c r="E196" s="31"/>
      <c r="F196" s="31"/>
      <c r="G196" s="31"/>
      <c r="H196" s="31"/>
      <c r="I196" s="31"/>
      <c r="J196" s="31"/>
      <c r="K196" s="30"/>
      <c r="L196" s="30"/>
      <c r="M196" s="30"/>
      <c r="N196" s="30"/>
      <c r="O196" s="30"/>
      <c r="P196" s="30"/>
      <c r="Q196" s="30"/>
      <c r="R196" s="30"/>
      <c r="S196" s="30"/>
      <c r="T196" s="30"/>
      <c r="U196" s="30"/>
      <c r="V196" s="30"/>
      <c r="W196" s="30"/>
      <c r="X196" s="30"/>
      <c r="Y196" s="30"/>
      <c r="Z196" s="30"/>
      <c r="AA196" s="30"/>
      <c r="AB196" s="30"/>
      <c r="AC196" s="30"/>
      <c r="AD196" s="30"/>
      <c r="AE196" s="30"/>
      <c r="AF196" s="30"/>
      <c r="AG196" s="30"/>
      <c r="AH196" s="30"/>
      <c r="AI196" s="33"/>
      <c r="AJ196" s="33"/>
      <c r="AK196" s="33"/>
      <c r="AO196" s="6">
        <f t="shared" si="22"/>
        <v>0</v>
      </c>
      <c r="AP196" s="6">
        <f t="shared" si="23"/>
        <v>0</v>
      </c>
      <c r="AQ196" s="6">
        <f t="shared" si="24"/>
        <v>0</v>
      </c>
    </row>
    <row r="197" spans="1:43" x14ac:dyDescent="0.35">
      <c r="A197" s="32"/>
      <c r="B197" s="31"/>
      <c r="C197" s="31"/>
      <c r="D197" s="31"/>
      <c r="E197" s="31"/>
      <c r="F197" s="31"/>
      <c r="G197" s="31"/>
      <c r="H197" s="31"/>
      <c r="I197" s="31"/>
      <c r="J197" s="31"/>
      <c r="K197" s="30"/>
      <c r="L197" s="30"/>
      <c r="M197" s="30"/>
      <c r="N197" s="30"/>
      <c r="O197" s="30"/>
      <c r="P197" s="30"/>
      <c r="Q197" s="30"/>
      <c r="R197" s="30"/>
      <c r="S197" s="30"/>
      <c r="T197" s="30"/>
      <c r="U197" s="30"/>
      <c r="V197" s="30"/>
      <c r="W197" s="30"/>
      <c r="X197" s="30"/>
      <c r="Y197" s="30"/>
      <c r="Z197" s="30"/>
      <c r="AA197" s="30"/>
      <c r="AB197" s="30"/>
      <c r="AC197" s="30"/>
      <c r="AD197" s="30"/>
      <c r="AE197" s="30"/>
      <c r="AF197" s="30"/>
      <c r="AG197" s="30"/>
      <c r="AH197" s="30"/>
      <c r="AI197" s="33"/>
      <c r="AJ197" s="33"/>
      <c r="AK197" s="33"/>
      <c r="AO197" s="6">
        <f t="shared" si="22"/>
        <v>0</v>
      </c>
      <c r="AP197" s="6">
        <f t="shared" si="23"/>
        <v>0</v>
      </c>
      <c r="AQ197" s="6">
        <f t="shared" si="24"/>
        <v>0</v>
      </c>
    </row>
    <row r="198" spans="1:43" x14ac:dyDescent="0.35">
      <c r="A198" s="32"/>
      <c r="B198" s="31"/>
      <c r="C198" s="31"/>
      <c r="D198" s="31"/>
      <c r="E198" s="31"/>
      <c r="F198" s="31"/>
      <c r="G198" s="31"/>
      <c r="H198" s="31"/>
      <c r="I198" s="31"/>
      <c r="J198" s="31"/>
      <c r="K198" s="30"/>
      <c r="L198" s="30"/>
      <c r="M198" s="30"/>
      <c r="N198" s="30"/>
      <c r="O198" s="30"/>
      <c r="P198" s="30"/>
      <c r="Q198" s="30"/>
      <c r="R198" s="30"/>
      <c r="S198" s="30"/>
      <c r="T198" s="30"/>
      <c r="U198" s="30"/>
      <c r="V198" s="30"/>
      <c r="W198" s="30"/>
      <c r="X198" s="30"/>
      <c r="Y198" s="30"/>
      <c r="Z198" s="30"/>
      <c r="AA198" s="30"/>
      <c r="AB198" s="30"/>
      <c r="AC198" s="30"/>
      <c r="AD198" s="30"/>
      <c r="AE198" s="30"/>
      <c r="AF198" s="30"/>
      <c r="AG198" s="30"/>
      <c r="AH198" s="30"/>
      <c r="AI198" s="33"/>
      <c r="AJ198" s="33"/>
      <c r="AK198" s="33"/>
      <c r="AO198" s="6">
        <f t="shared" si="22"/>
        <v>0</v>
      </c>
      <c r="AP198" s="6">
        <f t="shared" si="23"/>
        <v>0</v>
      </c>
      <c r="AQ198" s="6">
        <f t="shared" si="24"/>
        <v>0</v>
      </c>
    </row>
    <row r="199" spans="1:43" x14ac:dyDescent="0.35">
      <c r="A199" s="32"/>
      <c r="B199" s="31"/>
      <c r="C199" s="31"/>
      <c r="D199" s="31"/>
      <c r="E199" s="31"/>
      <c r="F199" s="31"/>
      <c r="G199" s="31"/>
      <c r="H199" s="31"/>
      <c r="I199" s="31"/>
      <c r="J199" s="31"/>
      <c r="K199" s="30"/>
      <c r="L199" s="30"/>
      <c r="M199" s="30"/>
      <c r="N199" s="30"/>
      <c r="O199" s="30"/>
      <c r="P199" s="30"/>
      <c r="Q199" s="30"/>
      <c r="R199" s="30"/>
      <c r="S199" s="30"/>
      <c r="T199" s="30"/>
      <c r="U199" s="30"/>
      <c r="V199" s="30"/>
      <c r="W199" s="30"/>
      <c r="X199" s="30"/>
      <c r="Y199" s="30"/>
      <c r="Z199" s="30"/>
      <c r="AA199" s="30"/>
      <c r="AB199" s="30"/>
      <c r="AC199" s="30"/>
      <c r="AD199" s="30"/>
      <c r="AE199" s="30"/>
      <c r="AF199" s="30"/>
      <c r="AG199" s="30"/>
      <c r="AH199" s="30"/>
      <c r="AI199" s="33"/>
      <c r="AJ199" s="33"/>
      <c r="AK199" s="33"/>
      <c r="AO199" s="6">
        <f t="shared" si="22"/>
        <v>0</v>
      </c>
      <c r="AP199" s="6">
        <f t="shared" si="23"/>
        <v>0</v>
      </c>
      <c r="AQ199" s="6">
        <f t="shared" si="24"/>
        <v>0</v>
      </c>
    </row>
    <row r="200" spans="1:43" x14ac:dyDescent="0.35">
      <c r="A200" s="32"/>
      <c r="B200" s="31"/>
      <c r="C200" s="31"/>
      <c r="D200" s="31"/>
      <c r="E200" s="31"/>
      <c r="F200" s="31"/>
      <c r="G200" s="31"/>
      <c r="H200" s="31"/>
      <c r="I200" s="31"/>
      <c r="J200" s="31"/>
      <c r="K200" s="30"/>
      <c r="L200" s="30"/>
      <c r="M200" s="30"/>
      <c r="N200" s="30"/>
      <c r="O200" s="30"/>
      <c r="P200" s="30"/>
      <c r="Q200" s="30"/>
      <c r="R200" s="30"/>
      <c r="S200" s="30"/>
      <c r="T200" s="30"/>
      <c r="U200" s="30"/>
      <c r="V200" s="30"/>
      <c r="W200" s="30"/>
      <c r="X200" s="30"/>
      <c r="Y200" s="30"/>
      <c r="Z200" s="30"/>
      <c r="AA200" s="30"/>
      <c r="AB200" s="30"/>
      <c r="AC200" s="30"/>
      <c r="AD200" s="30"/>
      <c r="AE200" s="30"/>
      <c r="AF200" s="30"/>
      <c r="AG200" s="30"/>
      <c r="AH200" s="30"/>
      <c r="AI200" s="33"/>
      <c r="AJ200" s="33"/>
      <c r="AK200" s="33"/>
      <c r="AO200" s="6">
        <f t="shared" si="22"/>
        <v>0</v>
      </c>
      <c r="AP200" s="6">
        <f t="shared" si="23"/>
        <v>0</v>
      </c>
      <c r="AQ200" s="6">
        <f t="shared" si="24"/>
        <v>0</v>
      </c>
    </row>
    <row r="201" spans="1:43" x14ac:dyDescent="0.35">
      <c r="A201" s="32"/>
      <c r="B201" s="31"/>
      <c r="C201" s="31"/>
      <c r="D201" s="31"/>
      <c r="E201" s="31"/>
      <c r="F201" s="31"/>
      <c r="G201" s="31"/>
      <c r="H201" s="31"/>
      <c r="I201" s="31"/>
      <c r="J201" s="31"/>
      <c r="K201" s="30"/>
      <c r="L201" s="30"/>
      <c r="M201" s="30"/>
      <c r="N201" s="30"/>
      <c r="O201" s="30"/>
      <c r="P201" s="30"/>
      <c r="Q201" s="30"/>
      <c r="R201" s="30"/>
      <c r="S201" s="30"/>
      <c r="T201" s="30"/>
      <c r="U201" s="30"/>
      <c r="V201" s="30"/>
      <c r="W201" s="30"/>
      <c r="X201" s="30"/>
      <c r="Y201" s="30"/>
      <c r="Z201" s="30"/>
      <c r="AA201" s="30"/>
      <c r="AB201" s="30"/>
      <c r="AC201" s="30"/>
      <c r="AD201" s="30"/>
      <c r="AE201" s="30"/>
      <c r="AF201" s="30"/>
      <c r="AG201" s="30"/>
      <c r="AH201" s="30"/>
      <c r="AI201" s="33"/>
      <c r="AJ201" s="33"/>
      <c r="AK201" s="33"/>
      <c r="AO201" s="6">
        <f t="shared" si="22"/>
        <v>0</v>
      </c>
      <c r="AP201" s="6">
        <f t="shared" si="23"/>
        <v>0</v>
      </c>
      <c r="AQ201" s="6">
        <f t="shared" si="24"/>
        <v>0</v>
      </c>
    </row>
    <row r="202" spans="1:43" x14ac:dyDescent="0.35">
      <c r="A202" s="32"/>
      <c r="B202" s="31"/>
      <c r="C202" s="31"/>
      <c r="D202" s="31"/>
      <c r="E202" s="31"/>
      <c r="F202" s="31"/>
      <c r="G202" s="31"/>
      <c r="H202" s="31"/>
      <c r="I202" s="31"/>
      <c r="J202" s="31"/>
      <c r="K202" s="30"/>
      <c r="L202" s="30"/>
      <c r="M202" s="30"/>
      <c r="N202" s="30"/>
      <c r="O202" s="30"/>
      <c r="P202" s="30"/>
      <c r="Q202" s="30"/>
      <c r="R202" s="30"/>
      <c r="S202" s="30"/>
      <c r="T202" s="30"/>
      <c r="U202" s="30"/>
      <c r="V202" s="30"/>
      <c r="W202" s="30"/>
      <c r="X202" s="30"/>
      <c r="Y202" s="30"/>
      <c r="Z202" s="30"/>
      <c r="AA202" s="30"/>
      <c r="AB202" s="30"/>
      <c r="AC202" s="30"/>
      <c r="AD202" s="30"/>
      <c r="AE202" s="30"/>
      <c r="AF202" s="30"/>
      <c r="AG202" s="30"/>
      <c r="AH202" s="30"/>
      <c r="AI202" s="33"/>
      <c r="AJ202" s="33"/>
      <c r="AK202" s="33"/>
      <c r="AO202" s="6">
        <f t="shared" si="22"/>
        <v>0</v>
      </c>
      <c r="AP202" s="6">
        <f t="shared" si="23"/>
        <v>0</v>
      </c>
      <c r="AQ202" s="6">
        <f t="shared" si="24"/>
        <v>0</v>
      </c>
    </row>
    <row r="203" spans="1:43" x14ac:dyDescent="0.35">
      <c r="A203" s="32"/>
      <c r="B203" s="31"/>
      <c r="C203" s="31"/>
      <c r="D203" s="31"/>
      <c r="E203" s="31"/>
      <c r="F203" s="31"/>
      <c r="G203" s="31"/>
      <c r="H203" s="31"/>
      <c r="I203" s="31"/>
      <c r="J203" s="31"/>
      <c r="K203" s="30"/>
      <c r="L203" s="30"/>
      <c r="M203" s="30"/>
      <c r="N203" s="30"/>
      <c r="O203" s="30"/>
      <c r="P203" s="30"/>
      <c r="Q203" s="30"/>
      <c r="R203" s="30"/>
      <c r="S203" s="30"/>
      <c r="T203" s="30"/>
      <c r="U203" s="30"/>
      <c r="V203" s="30"/>
      <c r="W203" s="30"/>
      <c r="X203" s="30"/>
      <c r="Y203" s="30"/>
      <c r="Z203" s="30"/>
      <c r="AA203" s="30"/>
      <c r="AB203" s="30"/>
      <c r="AC203" s="30"/>
      <c r="AD203" s="30"/>
      <c r="AE203" s="30"/>
      <c r="AF203" s="30"/>
      <c r="AG203" s="30"/>
      <c r="AH203" s="30"/>
      <c r="AI203" s="33"/>
      <c r="AJ203" s="33"/>
      <c r="AK203" s="33"/>
      <c r="AO203" s="6">
        <f t="shared" si="22"/>
        <v>0</v>
      </c>
      <c r="AP203" s="6">
        <f t="shared" si="23"/>
        <v>0</v>
      </c>
      <c r="AQ203" s="6">
        <f t="shared" si="24"/>
        <v>0</v>
      </c>
    </row>
    <row r="204" spans="1:43" x14ac:dyDescent="0.35">
      <c r="A204" s="32"/>
      <c r="B204" s="31"/>
      <c r="C204" s="31"/>
      <c r="D204" s="31"/>
      <c r="E204" s="31"/>
      <c r="F204" s="31"/>
      <c r="G204" s="31"/>
      <c r="H204" s="31"/>
      <c r="I204" s="31"/>
      <c r="J204" s="31"/>
      <c r="K204" s="30"/>
      <c r="L204" s="30"/>
      <c r="M204" s="30"/>
      <c r="N204" s="30"/>
      <c r="O204" s="30"/>
      <c r="P204" s="30"/>
      <c r="Q204" s="30"/>
      <c r="R204" s="30"/>
      <c r="S204" s="30"/>
      <c r="T204" s="30"/>
      <c r="U204" s="30"/>
      <c r="V204" s="30"/>
      <c r="W204" s="30"/>
      <c r="X204" s="30"/>
      <c r="Y204" s="30"/>
      <c r="Z204" s="30"/>
      <c r="AA204" s="30"/>
      <c r="AB204" s="30"/>
      <c r="AC204" s="30"/>
      <c r="AD204" s="30"/>
      <c r="AE204" s="30"/>
      <c r="AF204" s="30"/>
      <c r="AG204" s="30"/>
      <c r="AH204" s="30"/>
      <c r="AI204" s="33"/>
      <c r="AJ204" s="33"/>
      <c r="AK204" s="33"/>
      <c r="AO204" s="6">
        <f t="shared" si="22"/>
        <v>0</v>
      </c>
      <c r="AP204" s="6">
        <f t="shared" si="23"/>
        <v>0</v>
      </c>
      <c r="AQ204" s="6">
        <f t="shared" si="24"/>
        <v>0</v>
      </c>
    </row>
    <row r="205" spans="1:43" x14ac:dyDescent="0.35">
      <c r="A205" s="32"/>
      <c r="B205" s="31"/>
      <c r="C205" s="31"/>
      <c r="D205" s="31"/>
      <c r="E205" s="31"/>
      <c r="F205" s="31"/>
      <c r="G205" s="31"/>
      <c r="H205" s="31"/>
      <c r="I205" s="31"/>
      <c r="J205" s="31"/>
      <c r="K205" s="30"/>
      <c r="L205" s="30"/>
      <c r="M205" s="30"/>
      <c r="N205" s="30"/>
      <c r="O205" s="30"/>
      <c r="P205" s="30"/>
      <c r="Q205" s="30"/>
      <c r="R205" s="30"/>
      <c r="S205" s="30"/>
      <c r="T205" s="30"/>
      <c r="U205" s="30"/>
      <c r="V205" s="30"/>
      <c r="W205" s="30"/>
      <c r="X205" s="30"/>
      <c r="Y205" s="30"/>
      <c r="Z205" s="30"/>
      <c r="AA205" s="30"/>
      <c r="AB205" s="30"/>
      <c r="AC205" s="30"/>
      <c r="AD205" s="30"/>
      <c r="AE205" s="30"/>
      <c r="AF205" s="30"/>
      <c r="AG205" s="30"/>
      <c r="AH205" s="30"/>
      <c r="AI205" s="33"/>
      <c r="AJ205" s="33"/>
      <c r="AK205" s="33"/>
      <c r="AO205" s="6">
        <f t="shared" si="22"/>
        <v>0</v>
      </c>
      <c r="AP205" s="6">
        <f t="shared" si="23"/>
        <v>0</v>
      </c>
      <c r="AQ205" s="6">
        <f t="shared" si="24"/>
        <v>0</v>
      </c>
    </row>
    <row r="206" spans="1:43" x14ac:dyDescent="0.35">
      <c r="A206" s="32"/>
      <c r="B206" s="31"/>
      <c r="C206" s="31"/>
      <c r="D206" s="31"/>
      <c r="E206" s="31"/>
      <c r="F206" s="31"/>
      <c r="G206" s="31"/>
      <c r="H206" s="31"/>
      <c r="I206" s="31"/>
      <c r="J206" s="31"/>
      <c r="K206" s="30"/>
      <c r="L206" s="30"/>
      <c r="M206" s="30"/>
      <c r="N206" s="30"/>
      <c r="O206" s="30"/>
      <c r="P206" s="30"/>
      <c r="Q206" s="30"/>
      <c r="R206" s="30"/>
      <c r="S206" s="30"/>
      <c r="T206" s="30"/>
      <c r="U206" s="30"/>
      <c r="V206" s="30"/>
      <c r="W206" s="30"/>
      <c r="X206" s="30"/>
      <c r="Y206" s="30"/>
      <c r="Z206" s="30"/>
      <c r="AA206" s="30"/>
      <c r="AB206" s="30"/>
      <c r="AC206" s="30"/>
      <c r="AD206" s="30"/>
      <c r="AE206" s="30"/>
      <c r="AF206" s="30"/>
      <c r="AG206" s="30"/>
      <c r="AH206" s="30"/>
      <c r="AI206" s="33"/>
      <c r="AJ206" s="33"/>
      <c r="AK206" s="33"/>
      <c r="AO206" s="6">
        <f t="shared" si="22"/>
        <v>0</v>
      </c>
      <c r="AP206" s="6">
        <f t="shared" si="23"/>
        <v>0</v>
      </c>
      <c r="AQ206" s="6">
        <f t="shared" si="24"/>
        <v>0</v>
      </c>
    </row>
    <row r="207" spans="1:43" x14ac:dyDescent="0.35">
      <c r="A207" s="32"/>
      <c r="B207" s="31"/>
      <c r="C207" s="31"/>
      <c r="D207" s="31"/>
      <c r="E207" s="31"/>
      <c r="F207" s="31"/>
      <c r="G207" s="31"/>
      <c r="H207" s="31"/>
      <c r="I207" s="31"/>
      <c r="J207" s="31"/>
      <c r="K207" s="30"/>
      <c r="L207" s="30"/>
      <c r="M207" s="30"/>
      <c r="N207" s="30"/>
      <c r="O207" s="30"/>
      <c r="P207" s="30"/>
      <c r="Q207" s="30"/>
      <c r="R207" s="30"/>
      <c r="S207" s="30"/>
      <c r="T207" s="30"/>
      <c r="U207" s="30"/>
      <c r="V207" s="30"/>
      <c r="W207" s="30"/>
      <c r="X207" s="30"/>
      <c r="Y207" s="30"/>
      <c r="Z207" s="30"/>
      <c r="AA207" s="30"/>
      <c r="AB207" s="30"/>
      <c r="AC207" s="30"/>
      <c r="AD207" s="30"/>
      <c r="AE207" s="30"/>
      <c r="AF207" s="30"/>
      <c r="AG207" s="30"/>
      <c r="AH207" s="30"/>
      <c r="AI207" s="33"/>
      <c r="AJ207" s="33"/>
      <c r="AK207" s="33"/>
      <c r="AO207" s="6">
        <f t="shared" si="22"/>
        <v>0</v>
      </c>
      <c r="AP207" s="6">
        <f t="shared" si="23"/>
        <v>0</v>
      </c>
      <c r="AQ207" s="6">
        <f t="shared" si="24"/>
        <v>0</v>
      </c>
    </row>
    <row r="208" spans="1:43" x14ac:dyDescent="0.35">
      <c r="A208" s="32"/>
      <c r="B208" s="31"/>
      <c r="C208" s="31"/>
      <c r="D208" s="31"/>
      <c r="E208" s="31"/>
      <c r="F208" s="31"/>
      <c r="G208" s="31"/>
      <c r="H208" s="31"/>
      <c r="I208" s="31"/>
      <c r="J208" s="31"/>
      <c r="K208" s="30"/>
      <c r="L208" s="30"/>
      <c r="M208" s="30"/>
      <c r="N208" s="30"/>
      <c r="O208" s="30"/>
      <c r="P208" s="30"/>
      <c r="Q208" s="30"/>
      <c r="R208" s="30"/>
      <c r="S208" s="30"/>
      <c r="T208" s="30"/>
      <c r="U208" s="30"/>
      <c r="V208" s="30"/>
      <c r="W208" s="30"/>
      <c r="X208" s="30"/>
      <c r="Y208" s="30"/>
      <c r="Z208" s="30"/>
      <c r="AA208" s="30"/>
      <c r="AB208" s="30"/>
      <c r="AC208" s="30"/>
      <c r="AD208" s="30"/>
      <c r="AE208" s="30"/>
      <c r="AF208" s="30"/>
      <c r="AG208" s="30"/>
      <c r="AH208" s="30"/>
      <c r="AI208" s="33"/>
      <c r="AJ208" s="33"/>
      <c r="AK208" s="33"/>
      <c r="AO208" s="6">
        <f t="shared" si="22"/>
        <v>0</v>
      </c>
      <c r="AP208" s="6">
        <f t="shared" si="23"/>
        <v>0</v>
      </c>
      <c r="AQ208" s="6">
        <f t="shared" si="24"/>
        <v>0</v>
      </c>
    </row>
    <row r="209" spans="1:43" x14ac:dyDescent="0.35">
      <c r="A209" s="32"/>
      <c r="B209" s="31"/>
      <c r="C209" s="31"/>
      <c r="D209" s="31"/>
      <c r="E209" s="31"/>
      <c r="F209" s="31"/>
      <c r="G209" s="31"/>
      <c r="H209" s="31"/>
      <c r="I209" s="31"/>
      <c r="J209" s="31"/>
      <c r="K209" s="30"/>
      <c r="L209" s="30"/>
      <c r="M209" s="30"/>
      <c r="N209" s="30"/>
      <c r="O209" s="30"/>
      <c r="P209" s="30"/>
      <c r="Q209" s="30"/>
      <c r="R209" s="30"/>
      <c r="S209" s="30"/>
      <c r="T209" s="30"/>
      <c r="U209" s="30"/>
      <c r="V209" s="30"/>
      <c r="W209" s="30"/>
      <c r="X209" s="30"/>
      <c r="Y209" s="30"/>
      <c r="Z209" s="30"/>
      <c r="AA209" s="30"/>
      <c r="AB209" s="30"/>
      <c r="AC209" s="30"/>
      <c r="AD209" s="30"/>
      <c r="AE209" s="30"/>
      <c r="AF209" s="30"/>
      <c r="AG209" s="30"/>
      <c r="AH209" s="30"/>
      <c r="AI209" s="33"/>
      <c r="AJ209" s="33"/>
      <c r="AK209" s="33"/>
      <c r="AO209" s="6">
        <f t="shared" si="22"/>
        <v>0</v>
      </c>
      <c r="AP209" s="6">
        <f t="shared" si="23"/>
        <v>0</v>
      </c>
      <c r="AQ209" s="6">
        <f t="shared" si="24"/>
        <v>0</v>
      </c>
    </row>
    <row r="210" spans="1:43" x14ac:dyDescent="0.35">
      <c r="A210" s="32"/>
      <c r="B210" s="31"/>
      <c r="C210" s="31"/>
      <c r="D210" s="31"/>
      <c r="E210" s="31"/>
      <c r="F210" s="31"/>
      <c r="G210" s="31"/>
      <c r="H210" s="31"/>
      <c r="I210" s="31"/>
      <c r="J210" s="31"/>
      <c r="K210" s="30"/>
      <c r="L210" s="30"/>
      <c r="M210" s="30"/>
      <c r="N210" s="30"/>
      <c r="O210" s="30"/>
      <c r="P210" s="30"/>
      <c r="Q210" s="30"/>
      <c r="R210" s="30"/>
      <c r="S210" s="30"/>
      <c r="T210" s="30"/>
      <c r="U210" s="30"/>
      <c r="V210" s="30"/>
      <c r="W210" s="30"/>
      <c r="X210" s="30"/>
      <c r="Y210" s="30"/>
      <c r="Z210" s="30"/>
      <c r="AA210" s="30"/>
      <c r="AB210" s="30"/>
      <c r="AC210" s="30"/>
      <c r="AD210" s="30"/>
      <c r="AE210" s="30"/>
      <c r="AF210" s="30"/>
      <c r="AG210" s="30"/>
      <c r="AH210" s="30"/>
      <c r="AI210" s="33"/>
      <c r="AJ210" s="33"/>
      <c r="AK210" s="33"/>
      <c r="AO210" s="6">
        <f t="shared" si="22"/>
        <v>0</v>
      </c>
      <c r="AP210" s="6">
        <f t="shared" si="23"/>
        <v>0</v>
      </c>
      <c r="AQ210" s="6">
        <f t="shared" si="24"/>
        <v>0</v>
      </c>
    </row>
    <row r="211" spans="1:43" x14ac:dyDescent="0.35">
      <c r="A211" s="32"/>
      <c r="B211" s="31"/>
      <c r="C211" s="31"/>
      <c r="D211" s="31"/>
      <c r="E211" s="31"/>
      <c r="F211" s="31"/>
      <c r="G211" s="31"/>
      <c r="H211" s="31"/>
      <c r="I211" s="31"/>
      <c r="J211" s="31"/>
      <c r="K211" s="30"/>
      <c r="L211" s="30"/>
      <c r="M211" s="30"/>
      <c r="N211" s="30"/>
      <c r="O211" s="30"/>
      <c r="P211" s="30"/>
      <c r="Q211" s="30"/>
      <c r="R211" s="30"/>
      <c r="S211" s="30"/>
      <c r="T211" s="30"/>
      <c r="U211" s="30"/>
      <c r="V211" s="30"/>
      <c r="W211" s="30"/>
      <c r="X211" s="30"/>
      <c r="Y211" s="30"/>
      <c r="Z211" s="30"/>
      <c r="AA211" s="30"/>
      <c r="AB211" s="30"/>
      <c r="AC211" s="30"/>
      <c r="AD211" s="30"/>
      <c r="AE211" s="30"/>
      <c r="AF211" s="30"/>
      <c r="AG211" s="30"/>
      <c r="AH211" s="30"/>
      <c r="AI211" s="33"/>
      <c r="AJ211" s="33"/>
      <c r="AK211" s="33"/>
      <c r="AO211" s="6">
        <f t="shared" si="22"/>
        <v>0</v>
      </c>
      <c r="AP211" s="6">
        <f t="shared" si="23"/>
        <v>0</v>
      </c>
      <c r="AQ211" s="6">
        <f t="shared" si="24"/>
        <v>0</v>
      </c>
    </row>
    <row r="212" spans="1:43" x14ac:dyDescent="0.35">
      <c r="A212" s="32"/>
      <c r="B212" s="31"/>
      <c r="C212" s="31"/>
      <c r="D212" s="31"/>
      <c r="E212" s="31"/>
      <c r="F212" s="31"/>
      <c r="G212" s="31"/>
      <c r="H212" s="31"/>
      <c r="I212" s="31"/>
      <c r="J212" s="31"/>
      <c r="K212" s="30"/>
      <c r="L212" s="30"/>
      <c r="M212" s="30"/>
      <c r="N212" s="30"/>
      <c r="O212" s="30"/>
      <c r="P212" s="30"/>
      <c r="Q212" s="30"/>
      <c r="R212" s="30"/>
      <c r="S212" s="30"/>
      <c r="T212" s="30"/>
      <c r="U212" s="30"/>
      <c r="V212" s="30"/>
      <c r="W212" s="30"/>
      <c r="X212" s="30"/>
      <c r="Y212" s="30"/>
      <c r="Z212" s="30"/>
      <c r="AA212" s="30"/>
      <c r="AB212" s="30"/>
      <c r="AC212" s="30"/>
      <c r="AD212" s="30"/>
      <c r="AE212" s="30"/>
      <c r="AF212" s="30"/>
      <c r="AG212" s="30"/>
      <c r="AH212" s="30"/>
      <c r="AI212" s="33"/>
      <c r="AJ212" s="33"/>
      <c r="AK212" s="33"/>
      <c r="AO212" s="6">
        <f t="shared" si="22"/>
        <v>0</v>
      </c>
      <c r="AP212" s="6">
        <f t="shared" si="23"/>
        <v>0</v>
      </c>
      <c r="AQ212" s="6">
        <f t="shared" si="24"/>
        <v>0</v>
      </c>
    </row>
    <row r="213" spans="1:43" x14ac:dyDescent="0.35">
      <c r="A213" s="32"/>
      <c r="B213" s="31"/>
      <c r="C213" s="31"/>
      <c r="D213" s="31"/>
      <c r="E213" s="31"/>
      <c r="F213" s="31"/>
      <c r="G213" s="31"/>
      <c r="H213" s="31"/>
      <c r="I213" s="31"/>
      <c r="J213" s="31"/>
      <c r="K213" s="30"/>
      <c r="L213" s="30"/>
      <c r="M213" s="30"/>
      <c r="N213" s="30"/>
      <c r="O213" s="30"/>
      <c r="P213" s="30"/>
      <c r="Q213" s="30"/>
      <c r="R213" s="30"/>
      <c r="S213" s="30"/>
      <c r="T213" s="30"/>
      <c r="U213" s="30"/>
      <c r="V213" s="30"/>
      <c r="W213" s="30"/>
      <c r="X213" s="30"/>
      <c r="Y213" s="30"/>
      <c r="Z213" s="30"/>
      <c r="AA213" s="30"/>
      <c r="AB213" s="30"/>
      <c r="AC213" s="30"/>
      <c r="AD213" s="30"/>
      <c r="AE213" s="30"/>
      <c r="AF213" s="30"/>
      <c r="AG213" s="30"/>
      <c r="AH213" s="30"/>
      <c r="AI213" s="33"/>
      <c r="AJ213" s="33"/>
      <c r="AK213" s="33"/>
      <c r="AO213" s="6">
        <f t="shared" si="22"/>
        <v>0</v>
      </c>
      <c r="AP213" s="6">
        <f t="shared" si="23"/>
        <v>0</v>
      </c>
      <c r="AQ213" s="6">
        <f t="shared" si="24"/>
        <v>0</v>
      </c>
    </row>
    <row r="214" spans="1:43" x14ac:dyDescent="0.35">
      <c r="A214" s="32"/>
      <c r="B214" s="31"/>
      <c r="C214" s="31"/>
      <c r="D214" s="31"/>
      <c r="E214" s="31"/>
      <c r="F214" s="31"/>
      <c r="G214" s="31"/>
      <c r="H214" s="31"/>
      <c r="I214" s="31"/>
      <c r="J214" s="31"/>
      <c r="K214" s="30"/>
      <c r="L214" s="30"/>
      <c r="M214" s="30"/>
      <c r="N214" s="30"/>
      <c r="O214" s="30"/>
      <c r="P214" s="30"/>
      <c r="Q214" s="30"/>
      <c r="R214" s="30"/>
      <c r="S214" s="30"/>
      <c r="T214" s="30"/>
      <c r="U214" s="30"/>
      <c r="V214" s="30"/>
      <c r="W214" s="30"/>
      <c r="X214" s="30"/>
      <c r="Y214" s="30"/>
      <c r="Z214" s="30"/>
      <c r="AA214" s="30"/>
      <c r="AB214" s="30"/>
      <c r="AC214" s="30"/>
      <c r="AD214" s="30"/>
      <c r="AE214" s="30"/>
      <c r="AF214" s="30"/>
      <c r="AG214" s="30"/>
      <c r="AH214" s="30"/>
      <c r="AI214" s="33"/>
      <c r="AJ214" s="33"/>
      <c r="AK214" s="33"/>
      <c r="AO214" s="6">
        <f t="shared" si="22"/>
        <v>0</v>
      </c>
      <c r="AP214" s="6">
        <f t="shared" si="23"/>
        <v>0</v>
      </c>
      <c r="AQ214" s="6">
        <f t="shared" si="24"/>
        <v>0</v>
      </c>
    </row>
    <row r="215" spans="1:43" x14ac:dyDescent="0.35">
      <c r="A215" s="32"/>
      <c r="B215" s="31"/>
      <c r="C215" s="31"/>
      <c r="D215" s="31"/>
      <c r="E215" s="31"/>
      <c r="F215" s="31"/>
      <c r="G215" s="31"/>
      <c r="H215" s="31"/>
      <c r="I215" s="31"/>
      <c r="J215" s="31"/>
      <c r="K215" s="30"/>
      <c r="L215" s="30"/>
      <c r="M215" s="30"/>
      <c r="N215" s="30"/>
      <c r="O215" s="30"/>
      <c r="P215" s="30"/>
      <c r="Q215" s="30"/>
      <c r="R215" s="30"/>
      <c r="S215" s="30"/>
      <c r="T215" s="30"/>
      <c r="U215" s="30"/>
      <c r="V215" s="30"/>
      <c r="W215" s="30"/>
      <c r="X215" s="30"/>
      <c r="Y215" s="30"/>
      <c r="Z215" s="30"/>
      <c r="AA215" s="30"/>
      <c r="AB215" s="30"/>
      <c r="AC215" s="30"/>
      <c r="AD215" s="30"/>
      <c r="AE215" s="30"/>
      <c r="AF215" s="30"/>
      <c r="AG215" s="30"/>
      <c r="AH215" s="30"/>
      <c r="AI215" s="33"/>
      <c r="AJ215" s="33"/>
      <c r="AK215" s="33"/>
      <c r="AO215" s="6">
        <f t="shared" si="22"/>
        <v>0</v>
      </c>
      <c r="AP215" s="6">
        <f t="shared" si="23"/>
        <v>0</v>
      </c>
      <c r="AQ215" s="6">
        <f t="shared" si="24"/>
        <v>0</v>
      </c>
    </row>
    <row r="216" spans="1:43" x14ac:dyDescent="0.35">
      <c r="A216" s="32"/>
      <c r="B216" s="31"/>
      <c r="C216" s="31"/>
      <c r="D216" s="31"/>
      <c r="E216" s="31"/>
      <c r="F216" s="31"/>
      <c r="G216" s="31"/>
      <c r="H216" s="31"/>
      <c r="I216" s="31"/>
      <c r="J216" s="31"/>
      <c r="K216" s="30"/>
      <c r="L216" s="30"/>
      <c r="M216" s="30"/>
      <c r="N216" s="30"/>
      <c r="O216" s="30"/>
      <c r="P216" s="30"/>
      <c r="Q216" s="30"/>
      <c r="R216" s="30"/>
      <c r="S216" s="30"/>
      <c r="T216" s="30"/>
      <c r="U216" s="30"/>
      <c r="V216" s="30"/>
      <c r="W216" s="30"/>
      <c r="X216" s="30"/>
      <c r="Y216" s="30"/>
      <c r="Z216" s="30"/>
      <c r="AA216" s="30"/>
      <c r="AB216" s="30"/>
      <c r="AC216" s="30"/>
      <c r="AD216" s="30"/>
      <c r="AE216" s="30"/>
      <c r="AF216" s="30"/>
      <c r="AG216" s="30"/>
      <c r="AH216" s="30"/>
      <c r="AI216" s="33"/>
      <c r="AJ216" s="33"/>
      <c r="AK216" s="33"/>
      <c r="AO216" s="6">
        <f t="shared" si="22"/>
        <v>0</v>
      </c>
      <c r="AP216" s="6">
        <f t="shared" si="23"/>
        <v>0</v>
      </c>
      <c r="AQ216" s="6">
        <f t="shared" si="24"/>
        <v>0</v>
      </c>
    </row>
    <row r="217" spans="1:43" x14ac:dyDescent="0.35">
      <c r="A217" s="32"/>
      <c r="B217" s="31"/>
      <c r="C217" s="31"/>
      <c r="D217" s="31"/>
      <c r="E217" s="31"/>
      <c r="F217" s="31"/>
      <c r="G217" s="31"/>
      <c r="H217" s="31"/>
      <c r="I217" s="31"/>
      <c r="J217" s="31"/>
      <c r="K217" s="30"/>
      <c r="L217" s="30"/>
      <c r="M217" s="30"/>
      <c r="N217" s="30"/>
      <c r="O217" s="30"/>
      <c r="P217" s="30"/>
      <c r="Q217" s="30"/>
      <c r="R217" s="30"/>
      <c r="S217" s="30"/>
      <c r="T217" s="30"/>
      <c r="U217" s="30"/>
      <c r="V217" s="30"/>
      <c r="W217" s="30"/>
      <c r="X217" s="30"/>
      <c r="Y217" s="30"/>
      <c r="Z217" s="30"/>
      <c r="AA217" s="30"/>
      <c r="AB217" s="30"/>
      <c r="AC217" s="30"/>
      <c r="AD217" s="30"/>
      <c r="AE217" s="30"/>
      <c r="AF217" s="30"/>
      <c r="AG217" s="30"/>
      <c r="AH217" s="30"/>
      <c r="AI217" s="33"/>
      <c r="AJ217" s="33"/>
      <c r="AK217" s="33"/>
      <c r="AO217" s="6">
        <f t="shared" si="22"/>
        <v>0</v>
      </c>
      <c r="AP217" s="6">
        <f t="shared" si="23"/>
        <v>0</v>
      </c>
      <c r="AQ217" s="6">
        <f t="shared" si="24"/>
        <v>0</v>
      </c>
    </row>
    <row r="218" spans="1:43" x14ac:dyDescent="0.35">
      <c r="A218" s="32"/>
      <c r="B218" s="31"/>
      <c r="C218" s="31"/>
      <c r="D218" s="31"/>
      <c r="E218" s="31"/>
      <c r="F218" s="31"/>
      <c r="G218" s="31"/>
      <c r="H218" s="31"/>
      <c r="I218" s="31"/>
      <c r="J218" s="31"/>
      <c r="K218" s="30"/>
      <c r="L218" s="30"/>
      <c r="M218" s="30"/>
      <c r="N218" s="30"/>
      <c r="O218" s="30"/>
      <c r="P218" s="30"/>
      <c r="Q218" s="30"/>
      <c r="R218" s="30"/>
      <c r="S218" s="30"/>
      <c r="T218" s="30"/>
      <c r="U218" s="30"/>
      <c r="V218" s="30"/>
      <c r="W218" s="30"/>
      <c r="X218" s="30"/>
      <c r="Y218" s="30"/>
      <c r="Z218" s="30"/>
      <c r="AA218" s="30"/>
      <c r="AB218" s="30"/>
      <c r="AC218" s="30"/>
      <c r="AD218" s="30"/>
      <c r="AE218" s="30"/>
      <c r="AF218" s="30"/>
      <c r="AG218" s="30"/>
      <c r="AH218" s="30"/>
      <c r="AI218" s="33"/>
      <c r="AJ218" s="33"/>
      <c r="AK218" s="33"/>
      <c r="AO218" s="6">
        <f t="shared" si="22"/>
        <v>0</v>
      </c>
      <c r="AP218" s="6">
        <f t="shared" si="23"/>
        <v>0</v>
      </c>
      <c r="AQ218" s="6">
        <f t="shared" si="24"/>
        <v>0</v>
      </c>
    </row>
    <row r="219" spans="1:43" x14ac:dyDescent="0.35">
      <c r="A219" s="32"/>
      <c r="B219" s="31"/>
      <c r="C219" s="31"/>
      <c r="D219" s="31"/>
      <c r="E219" s="31"/>
      <c r="F219" s="31"/>
      <c r="G219" s="31"/>
      <c r="H219" s="31"/>
      <c r="I219" s="31"/>
      <c r="J219" s="31"/>
      <c r="K219" s="30"/>
      <c r="L219" s="30"/>
      <c r="M219" s="30"/>
      <c r="N219" s="30"/>
      <c r="O219" s="30"/>
      <c r="P219" s="30"/>
      <c r="Q219" s="30"/>
      <c r="R219" s="30"/>
      <c r="S219" s="30"/>
      <c r="T219" s="30"/>
      <c r="U219" s="30"/>
      <c r="V219" s="30"/>
      <c r="W219" s="30"/>
      <c r="X219" s="30"/>
      <c r="Y219" s="30"/>
      <c r="Z219" s="30"/>
      <c r="AA219" s="30"/>
      <c r="AB219" s="30"/>
      <c r="AC219" s="30"/>
      <c r="AD219" s="30"/>
      <c r="AE219" s="30"/>
      <c r="AF219" s="30"/>
      <c r="AG219" s="30"/>
      <c r="AH219" s="30"/>
      <c r="AI219" s="33"/>
      <c r="AJ219" s="33"/>
      <c r="AK219" s="33"/>
      <c r="AO219" s="6">
        <f t="shared" si="22"/>
        <v>0</v>
      </c>
      <c r="AP219" s="6">
        <f t="shared" si="23"/>
        <v>0</v>
      </c>
      <c r="AQ219" s="6">
        <f t="shared" si="24"/>
        <v>0</v>
      </c>
    </row>
    <row r="220" spans="1:43" x14ac:dyDescent="0.35">
      <c r="A220" s="32"/>
      <c r="B220" s="31"/>
      <c r="C220" s="31"/>
      <c r="D220" s="31"/>
      <c r="E220" s="31"/>
      <c r="F220" s="31"/>
      <c r="G220" s="31"/>
      <c r="H220" s="31"/>
      <c r="I220" s="31"/>
      <c r="J220" s="31"/>
      <c r="K220" s="30"/>
      <c r="L220" s="30"/>
      <c r="M220" s="30"/>
      <c r="N220" s="30"/>
      <c r="O220" s="30"/>
      <c r="P220" s="30"/>
      <c r="Q220" s="30"/>
      <c r="R220" s="30"/>
      <c r="S220" s="30"/>
      <c r="T220" s="30"/>
      <c r="U220" s="30"/>
      <c r="V220" s="30"/>
      <c r="W220" s="30"/>
      <c r="X220" s="30"/>
      <c r="Y220" s="30"/>
      <c r="Z220" s="30"/>
      <c r="AA220" s="30"/>
      <c r="AB220" s="30"/>
      <c r="AC220" s="30"/>
      <c r="AD220" s="30"/>
      <c r="AE220" s="30"/>
      <c r="AF220" s="30"/>
      <c r="AG220" s="30"/>
      <c r="AH220" s="30"/>
      <c r="AI220" s="33"/>
      <c r="AJ220" s="33"/>
      <c r="AK220" s="33"/>
      <c r="AO220" s="6">
        <f t="shared" si="22"/>
        <v>0</v>
      </c>
      <c r="AP220" s="6">
        <f t="shared" si="23"/>
        <v>0</v>
      </c>
      <c r="AQ220" s="6">
        <f t="shared" si="24"/>
        <v>0</v>
      </c>
    </row>
    <row r="221" spans="1:43" x14ac:dyDescent="0.35">
      <c r="A221" s="32"/>
      <c r="B221" s="31"/>
      <c r="C221" s="31"/>
      <c r="D221" s="31"/>
      <c r="E221" s="31"/>
      <c r="F221" s="31"/>
      <c r="G221" s="31"/>
      <c r="H221" s="31"/>
      <c r="I221" s="31"/>
      <c r="J221" s="31"/>
      <c r="K221" s="30"/>
      <c r="L221" s="30"/>
      <c r="M221" s="30"/>
      <c r="N221" s="30"/>
      <c r="O221" s="30"/>
      <c r="P221" s="30"/>
      <c r="Q221" s="30"/>
      <c r="R221" s="30"/>
      <c r="S221" s="30"/>
      <c r="T221" s="30"/>
      <c r="U221" s="30"/>
      <c r="V221" s="30"/>
      <c r="W221" s="30"/>
      <c r="X221" s="30"/>
      <c r="Y221" s="30"/>
      <c r="Z221" s="30"/>
      <c r="AA221" s="30"/>
      <c r="AB221" s="30"/>
      <c r="AC221" s="30"/>
      <c r="AD221" s="30"/>
      <c r="AE221" s="30"/>
      <c r="AF221" s="30"/>
      <c r="AG221" s="30"/>
      <c r="AH221" s="30"/>
      <c r="AI221" s="33"/>
      <c r="AJ221" s="33"/>
      <c r="AK221" s="33"/>
      <c r="AO221" s="6">
        <f t="shared" si="22"/>
        <v>0</v>
      </c>
      <c r="AP221" s="6">
        <f t="shared" si="23"/>
        <v>0</v>
      </c>
      <c r="AQ221" s="6">
        <f t="shared" si="24"/>
        <v>0</v>
      </c>
    </row>
    <row r="222" spans="1:43" x14ac:dyDescent="0.35">
      <c r="A222" s="32"/>
      <c r="B222" s="31"/>
      <c r="C222" s="31"/>
      <c r="D222" s="31"/>
      <c r="E222" s="31"/>
      <c r="F222" s="31"/>
      <c r="G222" s="31"/>
      <c r="H222" s="31"/>
      <c r="I222" s="31"/>
      <c r="J222" s="31"/>
      <c r="K222" s="30"/>
      <c r="L222" s="30"/>
      <c r="M222" s="30"/>
      <c r="N222" s="30"/>
      <c r="O222" s="30"/>
      <c r="P222" s="30"/>
      <c r="Q222" s="30"/>
      <c r="R222" s="30"/>
      <c r="S222" s="30"/>
      <c r="T222" s="30"/>
      <c r="U222" s="30"/>
      <c r="V222" s="30"/>
      <c r="W222" s="30"/>
      <c r="X222" s="30"/>
      <c r="Y222" s="30"/>
      <c r="Z222" s="30"/>
      <c r="AA222" s="30"/>
      <c r="AB222" s="30"/>
      <c r="AC222" s="30"/>
      <c r="AD222" s="30"/>
      <c r="AE222" s="30"/>
      <c r="AF222" s="30"/>
      <c r="AG222" s="30"/>
      <c r="AH222" s="30"/>
      <c r="AI222" s="33"/>
      <c r="AJ222" s="33"/>
      <c r="AK222" s="33"/>
      <c r="AO222" s="6">
        <f t="shared" si="22"/>
        <v>0</v>
      </c>
      <c r="AP222" s="6">
        <f t="shared" si="23"/>
        <v>0</v>
      </c>
      <c r="AQ222" s="6">
        <f t="shared" si="24"/>
        <v>0</v>
      </c>
    </row>
    <row r="223" spans="1:43" x14ac:dyDescent="0.35">
      <c r="A223" s="32"/>
      <c r="B223" s="31"/>
      <c r="C223" s="31"/>
      <c r="D223" s="31"/>
      <c r="E223" s="31"/>
      <c r="F223" s="31"/>
      <c r="G223" s="31"/>
      <c r="H223" s="31"/>
      <c r="I223" s="31"/>
      <c r="J223" s="31"/>
      <c r="K223" s="30"/>
      <c r="L223" s="30"/>
      <c r="M223" s="30"/>
      <c r="N223" s="30"/>
      <c r="O223" s="30"/>
      <c r="P223" s="30"/>
      <c r="Q223" s="30"/>
      <c r="R223" s="30"/>
      <c r="S223" s="30"/>
      <c r="T223" s="30"/>
      <c r="U223" s="30"/>
      <c r="V223" s="30"/>
      <c r="W223" s="30"/>
      <c r="X223" s="30"/>
      <c r="Y223" s="30"/>
      <c r="Z223" s="30"/>
      <c r="AA223" s="30"/>
      <c r="AB223" s="30"/>
      <c r="AC223" s="30"/>
      <c r="AD223" s="30"/>
      <c r="AE223" s="30"/>
      <c r="AF223" s="30"/>
      <c r="AG223" s="30"/>
      <c r="AH223" s="30"/>
      <c r="AI223" s="33"/>
      <c r="AJ223" s="33"/>
      <c r="AK223" s="33"/>
      <c r="AO223" s="6">
        <f t="shared" si="22"/>
        <v>0</v>
      </c>
      <c r="AP223" s="6">
        <f t="shared" si="23"/>
        <v>0</v>
      </c>
      <c r="AQ223" s="6">
        <f t="shared" si="24"/>
        <v>0</v>
      </c>
    </row>
    <row r="224" spans="1:43" x14ac:dyDescent="0.35">
      <c r="A224" s="32"/>
      <c r="B224" s="31"/>
      <c r="C224" s="31"/>
      <c r="D224" s="31"/>
      <c r="E224" s="31"/>
      <c r="F224" s="31"/>
      <c r="G224" s="31"/>
      <c r="H224" s="31"/>
      <c r="I224" s="31"/>
      <c r="J224" s="31"/>
      <c r="K224" s="30"/>
      <c r="L224" s="30"/>
      <c r="M224" s="30"/>
      <c r="N224" s="30"/>
      <c r="O224" s="30"/>
      <c r="P224" s="30"/>
      <c r="Q224" s="30"/>
      <c r="R224" s="30"/>
      <c r="S224" s="30"/>
      <c r="T224" s="30"/>
      <c r="U224" s="30"/>
      <c r="V224" s="30"/>
      <c r="W224" s="30"/>
      <c r="X224" s="30"/>
      <c r="Y224" s="30"/>
      <c r="Z224" s="30"/>
      <c r="AA224" s="30"/>
      <c r="AB224" s="30"/>
      <c r="AC224" s="30"/>
      <c r="AD224" s="30"/>
      <c r="AE224" s="30"/>
      <c r="AF224" s="30"/>
      <c r="AG224" s="30"/>
      <c r="AH224" s="30"/>
      <c r="AI224" s="33"/>
      <c r="AJ224" s="33"/>
      <c r="AK224" s="33"/>
      <c r="AO224" s="6">
        <f t="shared" si="22"/>
        <v>0</v>
      </c>
      <c r="AP224" s="6">
        <f t="shared" si="23"/>
        <v>0</v>
      </c>
      <c r="AQ224" s="6">
        <f t="shared" si="24"/>
        <v>0</v>
      </c>
    </row>
    <row r="225" spans="1:43" x14ac:dyDescent="0.35">
      <c r="A225" s="32"/>
      <c r="B225" s="31"/>
      <c r="C225" s="31"/>
      <c r="D225" s="31"/>
      <c r="E225" s="31"/>
      <c r="F225" s="31"/>
      <c r="G225" s="31"/>
      <c r="H225" s="31"/>
      <c r="I225" s="31"/>
      <c r="J225" s="31"/>
      <c r="K225" s="30"/>
      <c r="L225" s="30"/>
      <c r="M225" s="30"/>
      <c r="N225" s="30"/>
      <c r="O225" s="30"/>
      <c r="P225" s="30"/>
      <c r="Q225" s="30"/>
      <c r="R225" s="30"/>
      <c r="S225" s="30"/>
      <c r="T225" s="30"/>
      <c r="U225" s="30"/>
      <c r="V225" s="30"/>
      <c r="W225" s="30"/>
      <c r="X225" s="30"/>
      <c r="Y225" s="30"/>
      <c r="Z225" s="30"/>
      <c r="AA225" s="30"/>
      <c r="AB225" s="30"/>
      <c r="AC225" s="30"/>
      <c r="AD225" s="30"/>
      <c r="AE225" s="30"/>
      <c r="AF225" s="30"/>
      <c r="AG225" s="30"/>
      <c r="AH225" s="30"/>
      <c r="AI225" s="33"/>
      <c r="AJ225" s="33"/>
      <c r="AK225" s="33"/>
      <c r="AO225" s="6">
        <f t="shared" si="22"/>
        <v>0</v>
      </c>
      <c r="AP225" s="6">
        <f t="shared" si="23"/>
        <v>0</v>
      </c>
      <c r="AQ225" s="6">
        <f t="shared" si="24"/>
        <v>0</v>
      </c>
    </row>
    <row r="226" spans="1:43" x14ac:dyDescent="0.35">
      <c r="A226" s="32"/>
      <c r="B226" s="31"/>
      <c r="C226" s="31"/>
      <c r="D226" s="31"/>
      <c r="E226" s="31"/>
      <c r="F226" s="31"/>
      <c r="G226" s="31"/>
      <c r="H226" s="31"/>
      <c r="I226" s="31"/>
      <c r="J226" s="31"/>
      <c r="K226" s="30"/>
      <c r="L226" s="30"/>
      <c r="M226" s="30"/>
      <c r="N226" s="30"/>
      <c r="O226" s="30"/>
      <c r="P226" s="30"/>
      <c r="Q226" s="30"/>
      <c r="R226" s="30"/>
      <c r="S226" s="30"/>
      <c r="T226" s="30"/>
      <c r="U226" s="30"/>
      <c r="V226" s="30"/>
      <c r="W226" s="30"/>
      <c r="X226" s="30"/>
      <c r="Y226" s="30"/>
      <c r="Z226" s="30"/>
      <c r="AA226" s="30"/>
      <c r="AB226" s="30"/>
      <c r="AC226" s="30"/>
      <c r="AD226" s="30"/>
      <c r="AE226" s="30"/>
      <c r="AF226" s="30"/>
      <c r="AG226" s="30"/>
      <c r="AH226" s="30"/>
      <c r="AI226" s="33"/>
      <c r="AJ226" s="33"/>
      <c r="AK226" s="33"/>
      <c r="AO226" s="6">
        <f t="shared" si="22"/>
        <v>0</v>
      </c>
      <c r="AP226" s="6">
        <f t="shared" si="23"/>
        <v>0</v>
      </c>
      <c r="AQ226" s="6">
        <f t="shared" si="24"/>
        <v>0</v>
      </c>
    </row>
    <row r="227" spans="1:43" x14ac:dyDescent="0.35">
      <c r="A227" s="32"/>
      <c r="B227" s="31"/>
      <c r="C227" s="31"/>
      <c r="D227" s="31"/>
      <c r="E227" s="31"/>
      <c r="F227" s="31"/>
      <c r="G227" s="31"/>
      <c r="H227" s="31"/>
      <c r="I227" s="31"/>
      <c r="J227" s="31"/>
      <c r="K227" s="30"/>
      <c r="L227" s="30"/>
      <c r="M227" s="30"/>
      <c r="N227" s="30"/>
      <c r="O227" s="30"/>
      <c r="P227" s="30"/>
      <c r="Q227" s="30"/>
      <c r="R227" s="30"/>
      <c r="S227" s="30"/>
      <c r="T227" s="30"/>
      <c r="U227" s="30"/>
      <c r="V227" s="30"/>
      <c r="W227" s="30"/>
      <c r="X227" s="30"/>
      <c r="Y227" s="30"/>
      <c r="Z227" s="30"/>
      <c r="AA227" s="30"/>
      <c r="AB227" s="30"/>
      <c r="AC227" s="30"/>
      <c r="AD227" s="30"/>
      <c r="AE227" s="30"/>
      <c r="AF227" s="30"/>
      <c r="AG227" s="30"/>
      <c r="AH227" s="30"/>
      <c r="AI227" s="33"/>
      <c r="AJ227" s="33"/>
      <c r="AK227" s="33"/>
      <c r="AO227" s="6">
        <f t="shared" si="22"/>
        <v>0</v>
      </c>
      <c r="AP227" s="6">
        <f t="shared" si="23"/>
        <v>0</v>
      </c>
      <c r="AQ227" s="6">
        <f t="shared" si="24"/>
        <v>0</v>
      </c>
    </row>
    <row r="228" spans="1:43" x14ac:dyDescent="0.35">
      <c r="A228" s="32"/>
      <c r="B228" s="31"/>
      <c r="C228" s="31"/>
      <c r="D228" s="31"/>
      <c r="E228" s="31"/>
      <c r="F228" s="31"/>
      <c r="G228" s="31"/>
      <c r="H228" s="31"/>
      <c r="I228" s="31"/>
      <c r="J228" s="31"/>
      <c r="K228" s="30"/>
      <c r="L228" s="30"/>
      <c r="M228" s="30"/>
      <c r="N228" s="30"/>
      <c r="O228" s="30"/>
      <c r="P228" s="30"/>
      <c r="Q228" s="30"/>
      <c r="R228" s="30"/>
      <c r="S228" s="30"/>
      <c r="T228" s="30"/>
      <c r="U228" s="30"/>
      <c r="V228" s="30"/>
      <c r="W228" s="30"/>
      <c r="X228" s="30"/>
      <c r="Y228" s="30"/>
      <c r="Z228" s="30"/>
      <c r="AA228" s="30"/>
      <c r="AB228" s="30"/>
      <c r="AC228" s="30"/>
      <c r="AD228" s="30"/>
      <c r="AE228" s="30"/>
      <c r="AF228" s="30"/>
      <c r="AG228" s="30"/>
      <c r="AH228" s="30"/>
      <c r="AI228" s="33"/>
      <c r="AJ228" s="33"/>
      <c r="AK228" s="33"/>
      <c r="AO228" s="6">
        <f t="shared" si="22"/>
        <v>0</v>
      </c>
      <c r="AP228" s="6">
        <f t="shared" si="23"/>
        <v>0</v>
      </c>
      <c r="AQ228" s="6">
        <f t="shared" si="24"/>
        <v>0</v>
      </c>
    </row>
    <row r="229" spans="1:43" x14ac:dyDescent="0.35">
      <c r="A229" s="32"/>
      <c r="B229" s="31"/>
      <c r="C229" s="31"/>
      <c r="D229" s="31"/>
      <c r="E229" s="31"/>
      <c r="F229" s="31"/>
      <c r="G229" s="31"/>
      <c r="H229" s="31"/>
      <c r="I229" s="31"/>
      <c r="J229" s="31"/>
      <c r="K229" s="30"/>
      <c r="L229" s="30"/>
      <c r="M229" s="30"/>
      <c r="N229" s="30"/>
      <c r="O229" s="30"/>
      <c r="P229" s="30"/>
      <c r="Q229" s="30"/>
      <c r="R229" s="30"/>
      <c r="S229" s="30"/>
      <c r="T229" s="30"/>
      <c r="U229" s="30"/>
      <c r="V229" s="30"/>
      <c r="W229" s="30"/>
      <c r="X229" s="30"/>
      <c r="Y229" s="30"/>
      <c r="Z229" s="30"/>
      <c r="AA229" s="30"/>
      <c r="AB229" s="30"/>
      <c r="AC229" s="30"/>
      <c r="AD229" s="30"/>
      <c r="AE229" s="30"/>
      <c r="AF229" s="30"/>
      <c r="AG229" s="30"/>
      <c r="AH229" s="30"/>
      <c r="AI229" s="33"/>
      <c r="AJ229" s="33"/>
      <c r="AK229" s="33"/>
      <c r="AO229" s="6">
        <f t="shared" si="22"/>
        <v>0</v>
      </c>
      <c r="AP229" s="6">
        <f t="shared" si="23"/>
        <v>0</v>
      </c>
      <c r="AQ229" s="6">
        <f t="shared" si="24"/>
        <v>0</v>
      </c>
    </row>
    <row r="230" spans="1:43" x14ac:dyDescent="0.35">
      <c r="A230" s="32"/>
      <c r="B230" s="31"/>
      <c r="C230" s="31"/>
      <c r="D230" s="31"/>
      <c r="E230" s="31"/>
      <c r="F230" s="31"/>
      <c r="G230" s="31"/>
      <c r="H230" s="31"/>
      <c r="I230" s="31"/>
      <c r="J230" s="31"/>
      <c r="K230" s="30"/>
      <c r="L230" s="30"/>
      <c r="M230" s="30"/>
      <c r="N230" s="30"/>
      <c r="O230" s="30"/>
      <c r="P230" s="30"/>
      <c r="Q230" s="30"/>
      <c r="R230" s="30"/>
      <c r="S230" s="30"/>
      <c r="T230" s="30"/>
      <c r="U230" s="30"/>
      <c r="V230" s="30"/>
      <c r="W230" s="30"/>
      <c r="X230" s="30"/>
      <c r="Y230" s="30"/>
      <c r="Z230" s="30"/>
      <c r="AA230" s="30"/>
      <c r="AB230" s="30"/>
      <c r="AC230" s="30"/>
      <c r="AD230" s="30"/>
      <c r="AE230" s="30"/>
      <c r="AF230" s="30"/>
      <c r="AG230" s="30"/>
      <c r="AH230" s="30"/>
      <c r="AI230" s="33"/>
      <c r="AJ230" s="33"/>
      <c r="AK230" s="33"/>
      <c r="AO230" s="6">
        <f t="shared" si="22"/>
        <v>0</v>
      </c>
      <c r="AP230" s="6">
        <f t="shared" si="23"/>
        <v>0</v>
      </c>
      <c r="AQ230" s="6">
        <f t="shared" si="24"/>
        <v>0</v>
      </c>
    </row>
    <row r="231" spans="1:43" x14ac:dyDescent="0.35">
      <c r="A231" s="32"/>
      <c r="B231" s="31"/>
      <c r="C231" s="31"/>
      <c r="D231" s="31"/>
      <c r="E231" s="31"/>
      <c r="F231" s="31"/>
      <c r="G231" s="31"/>
      <c r="H231" s="31"/>
      <c r="I231" s="31"/>
      <c r="J231" s="31"/>
      <c r="K231" s="30"/>
      <c r="L231" s="30"/>
      <c r="M231" s="30"/>
      <c r="N231" s="30"/>
      <c r="O231" s="30"/>
      <c r="P231" s="30"/>
      <c r="Q231" s="30"/>
      <c r="R231" s="30"/>
      <c r="S231" s="30"/>
      <c r="T231" s="30"/>
      <c r="U231" s="30"/>
      <c r="V231" s="30"/>
      <c r="W231" s="30"/>
      <c r="X231" s="30"/>
      <c r="Y231" s="30"/>
      <c r="Z231" s="30"/>
      <c r="AA231" s="30"/>
      <c r="AB231" s="30"/>
      <c r="AC231" s="30"/>
      <c r="AD231" s="30"/>
      <c r="AE231" s="30"/>
      <c r="AF231" s="30"/>
      <c r="AG231" s="30"/>
      <c r="AH231" s="30"/>
      <c r="AI231" s="33"/>
      <c r="AJ231" s="33"/>
      <c r="AK231" s="33"/>
      <c r="AO231" s="6">
        <f t="shared" si="22"/>
        <v>0</v>
      </c>
      <c r="AP231" s="6">
        <f t="shared" si="23"/>
        <v>0</v>
      </c>
      <c r="AQ231" s="6">
        <f t="shared" si="24"/>
        <v>0</v>
      </c>
    </row>
    <row r="232" spans="1:43" x14ac:dyDescent="0.35">
      <c r="A232" s="32"/>
      <c r="B232" s="31"/>
      <c r="C232" s="31"/>
      <c r="D232" s="31"/>
      <c r="E232" s="31"/>
      <c r="F232" s="31"/>
      <c r="G232" s="31"/>
      <c r="H232" s="31"/>
      <c r="I232" s="31"/>
      <c r="J232" s="31"/>
      <c r="K232" s="30"/>
      <c r="L232" s="30"/>
      <c r="M232" s="30"/>
      <c r="N232" s="30"/>
      <c r="O232" s="30"/>
      <c r="P232" s="30"/>
      <c r="Q232" s="30"/>
      <c r="R232" s="30"/>
      <c r="S232" s="30"/>
      <c r="T232" s="30"/>
      <c r="U232" s="30"/>
      <c r="V232" s="30"/>
      <c r="W232" s="30"/>
      <c r="X232" s="30"/>
      <c r="Y232" s="30"/>
      <c r="Z232" s="30"/>
      <c r="AA232" s="30"/>
      <c r="AB232" s="30"/>
      <c r="AC232" s="30"/>
      <c r="AD232" s="30"/>
      <c r="AE232" s="30"/>
      <c r="AF232" s="30"/>
      <c r="AG232" s="30"/>
      <c r="AH232" s="30"/>
      <c r="AI232" s="33"/>
      <c r="AJ232" s="33"/>
      <c r="AK232" s="33"/>
      <c r="AO232" s="6">
        <f t="shared" si="22"/>
        <v>0</v>
      </c>
      <c r="AP232" s="6">
        <f t="shared" si="23"/>
        <v>0</v>
      </c>
      <c r="AQ232" s="6">
        <f t="shared" si="24"/>
        <v>0</v>
      </c>
    </row>
    <row r="233" spans="1:43" x14ac:dyDescent="0.35">
      <c r="A233" s="32"/>
      <c r="B233" s="31"/>
      <c r="C233" s="31"/>
      <c r="D233" s="31"/>
      <c r="E233" s="31"/>
      <c r="F233" s="31"/>
      <c r="G233" s="31"/>
      <c r="H233" s="31"/>
      <c r="I233" s="31"/>
      <c r="J233" s="31"/>
      <c r="K233" s="30"/>
      <c r="L233" s="30"/>
      <c r="M233" s="30"/>
      <c r="N233" s="30"/>
      <c r="O233" s="30"/>
      <c r="P233" s="30"/>
      <c r="Q233" s="30"/>
      <c r="R233" s="30"/>
      <c r="S233" s="30"/>
      <c r="T233" s="30"/>
      <c r="U233" s="30"/>
      <c r="V233" s="30"/>
      <c r="W233" s="30"/>
      <c r="X233" s="30"/>
      <c r="Y233" s="30"/>
      <c r="Z233" s="30"/>
      <c r="AA233" s="30"/>
      <c r="AB233" s="30"/>
      <c r="AC233" s="30"/>
      <c r="AD233" s="30"/>
      <c r="AE233" s="30"/>
      <c r="AF233" s="30"/>
      <c r="AG233" s="30"/>
      <c r="AH233" s="30"/>
      <c r="AI233" s="33"/>
      <c r="AJ233" s="33"/>
      <c r="AK233" s="33"/>
      <c r="AO233" s="6">
        <f t="shared" si="22"/>
        <v>0</v>
      </c>
      <c r="AP233" s="6">
        <f t="shared" si="23"/>
        <v>0</v>
      </c>
      <c r="AQ233" s="6">
        <f t="shared" si="24"/>
        <v>0</v>
      </c>
    </row>
    <row r="234" spans="1:43" x14ac:dyDescent="0.35">
      <c r="A234" s="32"/>
      <c r="B234" s="31"/>
      <c r="C234" s="31"/>
      <c r="D234" s="31"/>
      <c r="E234" s="31"/>
      <c r="F234" s="31"/>
      <c r="G234" s="31"/>
      <c r="H234" s="31"/>
      <c r="I234" s="31"/>
      <c r="J234" s="31"/>
      <c r="K234" s="30"/>
      <c r="L234" s="30"/>
      <c r="M234" s="30"/>
      <c r="N234" s="30"/>
      <c r="O234" s="30"/>
      <c r="P234" s="30"/>
      <c r="Q234" s="30"/>
      <c r="R234" s="30"/>
      <c r="S234" s="30"/>
      <c r="T234" s="30"/>
      <c r="U234" s="30"/>
      <c r="V234" s="30"/>
      <c r="W234" s="30"/>
      <c r="X234" s="30"/>
      <c r="Y234" s="30"/>
      <c r="Z234" s="30"/>
      <c r="AA234" s="30"/>
      <c r="AB234" s="30"/>
      <c r="AC234" s="30"/>
      <c r="AD234" s="30"/>
      <c r="AE234" s="30"/>
      <c r="AF234" s="30"/>
      <c r="AG234" s="30"/>
      <c r="AH234" s="30"/>
      <c r="AI234" s="33"/>
      <c r="AJ234" s="33"/>
      <c r="AK234" s="33"/>
      <c r="AO234" s="6">
        <f t="shared" si="22"/>
        <v>0</v>
      </c>
      <c r="AP234" s="6">
        <f t="shared" si="23"/>
        <v>0</v>
      </c>
      <c r="AQ234" s="6">
        <f t="shared" si="24"/>
        <v>0</v>
      </c>
    </row>
    <row r="235" spans="1:43" x14ac:dyDescent="0.35">
      <c r="A235" s="32"/>
      <c r="B235" s="31"/>
      <c r="C235" s="31"/>
      <c r="D235" s="31"/>
      <c r="E235" s="31"/>
      <c r="F235" s="31"/>
      <c r="G235" s="31"/>
      <c r="H235" s="31"/>
      <c r="I235" s="31"/>
      <c r="J235" s="31"/>
      <c r="K235" s="30"/>
      <c r="L235" s="30"/>
      <c r="M235" s="30"/>
      <c r="N235" s="30"/>
      <c r="O235" s="30"/>
      <c r="P235" s="30"/>
      <c r="Q235" s="30"/>
      <c r="R235" s="30"/>
      <c r="S235" s="30"/>
      <c r="T235" s="30"/>
      <c r="U235" s="30"/>
      <c r="V235" s="30"/>
      <c r="W235" s="30"/>
      <c r="X235" s="30"/>
      <c r="Y235" s="30"/>
      <c r="Z235" s="30"/>
      <c r="AA235" s="30"/>
      <c r="AB235" s="30"/>
      <c r="AC235" s="30"/>
      <c r="AD235" s="30"/>
      <c r="AE235" s="30"/>
      <c r="AF235" s="30"/>
      <c r="AG235" s="30"/>
      <c r="AH235" s="30"/>
      <c r="AI235" s="33"/>
      <c r="AJ235" s="33"/>
      <c r="AK235" s="33"/>
      <c r="AO235" s="6">
        <f t="shared" si="22"/>
        <v>0</v>
      </c>
      <c r="AP235" s="6">
        <f t="shared" si="23"/>
        <v>0</v>
      </c>
      <c r="AQ235" s="6">
        <f t="shared" si="24"/>
        <v>0</v>
      </c>
    </row>
    <row r="236" spans="1:43" x14ac:dyDescent="0.35">
      <c r="A236" s="32"/>
      <c r="B236" s="31"/>
      <c r="C236" s="31"/>
      <c r="D236" s="31"/>
      <c r="E236" s="31"/>
      <c r="F236" s="31"/>
      <c r="G236" s="31"/>
      <c r="H236" s="31"/>
      <c r="I236" s="31"/>
      <c r="J236" s="31"/>
      <c r="K236" s="30"/>
      <c r="L236" s="30"/>
      <c r="M236" s="30"/>
      <c r="N236" s="30"/>
      <c r="O236" s="30"/>
      <c r="P236" s="30"/>
      <c r="Q236" s="30"/>
      <c r="R236" s="30"/>
      <c r="S236" s="30"/>
      <c r="T236" s="30"/>
      <c r="U236" s="30"/>
      <c r="V236" s="30"/>
      <c r="W236" s="30"/>
      <c r="X236" s="30"/>
      <c r="Y236" s="30"/>
      <c r="Z236" s="30"/>
      <c r="AA236" s="30"/>
      <c r="AB236" s="30"/>
      <c r="AC236" s="30"/>
      <c r="AD236" s="30"/>
      <c r="AE236" s="30"/>
      <c r="AF236" s="30"/>
      <c r="AG236" s="30"/>
      <c r="AH236" s="30"/>
      <c r="AI236" s="33"/>
      <c r="AJ236" s="33"/>
      <c r="AK236" s="33"/>
      <c r="AO236" s="6">
        <f t="shared" si="22"/>
        <v>0</v>
      </c>
      <c r="AP236" s="6">
        <f t="shared" si="23"/>
        <v>0</v>
      </c>
      <c r="AQ236" s="6">
        <f t="shared" si="24"/>
        <v>0</v>
      </c>
    </row>
    <row r="237" spans="1:43" x14ac:dyDescent="0.35">
      <c r="A237" s="32"/>
      <c r="B237" s="31"/>
      <c r="C237" s="31"/>
      <c r="D237" s="31"/>
      <c r="E237" s="31"/>
      <c r="F237" s="31"/>
      <c r="G237" s="31"/>
      <c r="H237" s="31"/>
      <c r="I237" s="31"/>
      <c r="J237" s="31"/>
      <c r="K237" s="30"/>
      <c r="L237" s="30"/>
      <c r="M237" s="30"/>
      <c r="N237" s="30"/>
      <c r="O237" s="30"/>
      <c r="P237" s="30"/>
      <c r="Q237" s="30"/>
      <c r="R237" s="30"/>
      <c r="S237" s="30"/>
      <c r="T237" s="30"/>
      <c r="U237" s="30"/>
      <c r="V237" s="30"/>
      <c r="W237" s="30"/>
      <c r="X237" s="30"/>
      <c r="Y237" s="30"/>
      <c r="Z237" s="30"/>
      <c r="AA237" s="30"/>
      <c r="AB237" s="30"/>
      <c r="AC237" s="30"/>
      <c r="AD237" s="30"/>
      <c r="AE237" s="30"/>
      <c r="AF237" s="30"/>
      <c r="AG237" s="30"/>
      <c r="AH237" s="30"/>
      <c r="AI237" s="33"/>
      <c r="AJ237" s="33"/>
      <c r="AK237" s="33"/>
      <c r="AO237" s="6">
        <f t="shared" si="22"/>
        <v>0</v>
      </c>
      <c r="AP237" s="6">
        <f t="shared" si="23"/>
        <v>0</v>
      </c>
      <c r="AQ237" s="6">
        <f t="shared" si="24"/>
        <v>0</v>
      </c>
    </row>
    <row r="238" spans="1:43" x14ac:dyDescent="0.35">
      <c r="A238" s="32"/>
      <c r="B238" s="31"/>
      <c r="C238" s="31"/>
      <c r="D238" s="31"/>
      <c r="E238" s="31"/>
      <c r="F238" s="31"/>
      <c r="G238" s="31"/>
      <c r="H238" s="31"/>
      <c r="I238" s="31"/>
      <c r="J238" s="31"/>
      <c r="K238" s="30"/>
      <c r="L238" s="30"/>
      <c r="M238" s="30"/>
      <c r="N238" s="30"/>
      <c r="O238" s="30"/>
      <c r="P238" s="30"/>
      <c r="Q238" s="30"/>
      <c r="R238" s="30"/>
      <c r="S238" s="30"/>
      <c r="T238" s="30"/>
      <c r="U238" s="30"/>
      <c r="V238" s="30"/>
      <c r="W238" s="30"/>
      <c r="X238" s="30"/>
      <c r="Y238" s="30"/>
      <c r="Z238" s="30"/>
      <c r="AA238" s="30"/>
      <c r="AB238" s="30"/>
      <c r="AC238" s="30"/>
      <c r="AD238" s="30"/>
      <c r="AE238" s="30"/>
      <c r="AF238" s="30"/>
      <c r="AG238" s="30"/>
      <c r="AH238" s="30"/>
      <c r="AI238" s="33"/>
      <c r="AJ238" s="33"/>
      <c r="AK238" s="33"/>
      <c r="AO238" s="6">
        <f t="shared" si="22"/>
        <v>0</v>
      </c>
      <c r="AP238" s="6">
        <f t="shared" si="23"/>
        <v>0</v>
      </c>
      <c r="AQ238" s="6">
        <f t="shared" si="24"/>
        <v>0</v>
      </c>
    </row>
    <row r="239" spans="1:43" x14ac:dyDescent="0.35">
      <c r="A239" s="32"/>
      <c r="B239" s="31"/>
      <c r="C239" s="31"/>
      <c r="D239" s="31"/>
      <c r="E239" s="31"/>
      <c r="F239" s="31"/>
      <c r="G239" s="31"/>
      <c r="H239" s="31"/>
      <c r="I239" s="31"/>
      <c r="J239" s="31"/>
      <c r="K239" s="30"/>
      <c r="L239" s="30"/>
      <c r="M239" s="30"/>
      <c r="N239" s="30"/>
      <c r="O239" s="30"/>
      <c r="P239" s="30"/>
      <c r="Q239" s="30"/>
      <c r="R239" s="30"/>
      <c r="S239" s="30"/>
      <c r="T239" s="30"/>
      <c r="U239" s="30"/>
      <c r="V239" s="30"/>
      <c r="W239" s="30"/>
      <c r="X239" s="30"/>
      <c r="Y239" s="30"/>
      <c r="Z239" s="30"/>
      <c r="AA239" s="30"/>
      <c r="AB239" s="30"/>
      <c r="AC239" s="30"/>
      <c r="AD239" s="30"/>
      <c r="AE239" s="30"/>
      <c r="AF239" s="30"/>
      <c r="AG239" s="30"/>
      <c r="AH239" s="30"/>
      <c r="AI239" s="33"/>
      <c r="AJ239" s="33"/>
      <c r="AK239" s="33"/>
      <c r="AO239" s="6">
        <f t="shared" si="22"/>
        <v>0</v>
      </c>
      <c r="AP239" s="6">
        <f t="shared" si="23"/>
        <v>0</v>
      </c>
      <c r="AQ239" s="6">
        <f t="shared" si="24"/>
        <v>0</v>
      </c>
    </row>
    <row r="240" spans="1:43" x14ac:dyDescent="0.35">
      <c r="A240" s="32"/>
      <c r="B240" s="31"/>
      <c r="C240" s="31"/>
      <c r="D240" s="31"/>
      <c r="E240" s="31"/>
      <c r="F240" s="31"/>
      <c r="G240" s="31"/>
      <c r="H240" s="31"/>
      <c r="I240" s="31"/>
      <c r="J240" s="31"/>
      <c r="K240" s="30"/>
      <c r="L240" s="30"/>
      <c r="M240" s="30"/>
      <c r="N240" s="30"/>
      <c r="O240" s="30"/>
      <c r="P240" s="30"/>
      <c r="Q240" s="30"/>
      <c r="R240" s="30"/>
      <c r="S240" s="30"/>
      <c r="T240" s="30"/>
      <c r="U240" s="30"/>
      <c r="V240" s="30"/>
      <c r="W240" s="30"/>
      <c r="X240" s="30"/>
      <c r="Y240" s="30"/>
      <c r="Z240" s="30"/>
      <c r="AA240" s="30"/>
      <c r="AB240" s="30"/>
      <c r="AC240" s="30"/>
      <c r="AD240" s="30"/>
      <c r="AE240" s="30"/>
      <c r="AF240" s="30"/>
      <c r="AG240" s="30"/>
      <c r="AH240" s="30"/>
      <c r="AI240" s="33"/>
      <c r="AJ240" s="33"/>
      <c r="AK240" s="33"/>
      <c r="AO240" s="6">
        <f t="shared" si="22"/>
        <v>0</v>
      </c>
      <c r="AP240" s="6">
        <f t="shared" si="23"/>
        <v>0</v>
      </c>
      <c r="AQ240" s="6">
        <f t="shared" si="24"/>
        <v>0</v>
      </c>
    </row>
    <row r="241" spans="1:43" x14ac:dyDescent="0.35">
      <c r="A241" s="32"/>
      <c r="B241" s="31"/>
      <c r="C241" s="31"/>
      <c r="D241" s="31"/>
      <c r="E241" s="31"/>
      <c r="F241" s="31"/>
      <c r="G241" s="31"/>
      <c r="H241" s="31"/>
      <c r="I241" s="31"/>
      <c r="J241" s="31"/>
      <c r="K241" s="30"/>
      <c r="L241" s="30"/>
      <c r="M241" s="30"/>
      <c r="N241" s="30"/>
      <c r="O241" s="30"/>
      <c r="P241" s="30"/>
      <c r="Q241" s="30"/>
      <c r="R241" s="30"/>
      <c r="S241" s="30"/>
      <c r="T241" s="30"/>
      <c r="U241" s="30"/>
      <c r="V241" s="30"/>
      <c r="W241" s="30"/>
      <c r="X241" s="30"/>
      <c r="Y241" s="30"/>
      <c r="Z241" s="30"/>
      <c r="AA241" s="30"/>
      <c r="AB241" s="30"/>
      <c r="AC241" s="30"/>
      <c r="AD241" s="30"/>
      <c r="AE241" s="30"/>
      <c r="AF241" s="30"/>
      <c r="AG241" s="30"/>
      <c r="AH241" s="30"/>
      <c r="AI241" s="33"/>
      <c r="AJ241" s="33"/>
      <c r="AK241" s="33"/>
      <c r="AO241" s="6">
        <f t="shared" si="22"/>
        <v>0</v>
      </c>
      <c r="AP241" s="6">
        <f t="shared" si="23"/>
        <v>0</v>
      </c>
      <c r="AQ241" s="6">
        <f t="shared" si="24"/>
        <v>0</v>
      </c>
    </row>
    <row r="242" spans="1:43" x14ac:dyDescent="0.35">
      <c r="A242" s="32"/>
      <c r="B242" s="31"/>
      <c r="C242" s="31"/>
      <c r="D242" s="31"/>
      <c r="E242" s="31"/>
      <c r="F242" s="31"/>
      <c r="G242" s="31"/>
      <c r="H242" s="31"/>
      <c r="I242" s="31"/>
      <c r="J242" s="31"/>
      <c r="K242" s="30"/>
      <c r="L242" s="30"/>
      <c r="M242" s="30"/>
      <c r="N242" s="30"/>
      <c r="O242" s="30"/>
      <c r="P242" s="30"/>
      <c r="Q242" s="30"/>
      <c r="R242" s="30"/>
      <c r="S242" s="30"/>
      <c r="T242" s="30"/>
      <c r="U242" s="30"/>
      <c r="V242" s="30"/>
      <c r="W242" s="30"/>
      <c r="X242" s="30"/>
      <c r="Y242" s="30"/>
      <c r="Z242" s="30"/>
      <c r="AA242" s="30"/>
      <c r="AB242" s="30"/>
      <c r="AC242" s="30"/>
      <c r="AD242" s="30"/>
      <c r="AE242" s="30"/>
      <c r="AF242" s="30"/>
      <c r="AG242" s="30"/>
      <c r="AH242" s="30"/>
      <c r="AI242" s="33"/>
      <c r="AJ242" s="33"/>
      <c r="AK242" s="33"/>
      <c r="AO242" s="6">
        <f t="shared" si="22"/>
        <v>0</v>
      </c>
      <c r="AP242" s="6">
        <f t="shared" si="23"/>
        <v>0</v>
      </c>
      <c r="AQ242" s="6">
        <f t="shared" si="24"/>
        <v>0</v>
      </c>
    </row>
    <row r="243" spans="1:43" x14ac:dyDescent="0.35">
      <c r="A243" s="32"/>
      <c r="B243" s="31"/>
      <c r="C243" s="31"/>
      <c r="D243" s="31"/>
      <c r="E243" s="31"/>
      <c r="F243" s="31"/>
      <c r="G243" s="31"/>
      <c r="H243" s="31"/>
      <c r="I243" s="31"/>
      <c r="J243" s="31"/>
      <c r="K243" s="30"/>
      <c r="L243" s="30"/>
      <c r="M243" s="30"/>
      <c r="N243" s="30"/>
      <c r="O243" s="30"/>
      <c r="P243" s="30"/>
      <c r="Q243" s="30"/>
      <c r="R243" s="30"/>
      <c r="S243" s="30"/>
      <c r="T243" s="30"/>
      <c r="U243" s="30"/>
      <c r="V243" s="30"/>
      <c r="W243" s="30"/>
      <c r="X243" s="30"/>
      <c r="Y243" s="30"/>
      <c r="Z243" s="30"/>
      <c r="AA243" s="30"/>
      <c r="AB243" s="30"/>
      <c r="AC243" s="30"/>
      <c r="AD243" s="30"/>
      <c r="AE243" s="30"/>
      <c r="AF243" s="30"/>
      <c r="AG243" s="30"/>
      <c r="AH243" s="30"/>
      <c r="AI243" s="33"/>
      <c r="AJ243" s="33"/>
      <c r="AK243" s="33"/>
      <c r="AO243" s="6">
        <f t="shared" si="22"/>
        <v>0</v>
      </c>
      <c r="AP243" s="6">
        <f t="shared" si="23"/>
        <v>0</v>
      </c>
      <c r="AQ243" s="6">
        <f t="shared" si="24"/>
        <v>0</v>
      </c>
    </row>
    <row r="244" spans="1:43" x14ac:dyDescent="0.35">
      <c r="A244" s="32"/>
      <c r="B244" s="31"/>
      <c r="C244" s="31"/>
      <c r="D244" s="31"/>
      <c r="E244" s="31"/>
      <c r="F244" s="31"/>
      <c r="G244" s="31"/>
      <c r="H244" s="31"/>
      <c r="I244" s="31"/>
      <c r="J244" s="31"/>
      <c r="K244" s="30"/>
      <c r="L244" s="30"/>
      <c r="M244" s="30"/>
      <c r="N244" s="30"/>
      <c r="O244" s="30"/>
      <c r="P244" s="30"/>
      <c r="Q244" s="30"/>
      <c r="R244" s="30"/>
      <c r="S244" s="30"/>
      <c r="T244" s="30"/>
      <c r="U244" s="30"/>
      <c r="V244" s="30"/>
      <c r="W244" s="30"/>
      <c r="X244" s="30"/>
      <c r="Y244" s="30"/>
      <c r="Z244" s="30"/>
      <c r="AA244" s="30"/>
      <c r="AB244" s="30"/>
      <c r="AC244" s="30"/>
      <c r="AD244" s="30"/>
      <c r="AE244" s="30"/>
      <c r="AF244" s="30"/>
      <c r="AG244" s="30"/>
      <c r="AH244" s="30"/>
      <c r="AI244" s="33"/>
      <c r="AJ244" s="33"/>
      <c r="AK244" s="33"/>
      <c r="AO244" s="6">
        <f t="shared" si="22"/>
        <v>0</v>
      </c>
      <c r="AP244" s="6">
        <f t="shared" si="23"/>
        <v>0</v>
      </c>
      <c r="AQ244" s="6">
        <f t="shared" si="24"/>
        <v>0</v>
      </c>
    </row>
    <row r="245" spans="1:43" x14ac:dyDescent="0.35">
      <c r="A245" s="32"/>
      <c r="B245" s="31"/>
      <c r="C245" s="31"/>
      <c r="D245" s="31"/>
      <c r="E245" s="31"/>
      <c r="F245" s="31"/>
      <c r="G245" s="31"/>
      <c r="H245" s="31"/>
      <c r="I245" s="31"/>
      <c r="J245" s="31"/>
      <c r="K245" s="30"/>
      <c r="L245" s="30"/>
      <c r="M245" s="30"/>
      <c r="N245" s="30"/>
      <c r="O245" s="30"/>
      <c r="P245" s="30"/>
      <c r="Q245" s="30"/>
      <c r="R245" s="30"/>
      <c r="S245" s="30"/>
      <c r="T245" s="30"/>
      <c r="U245" s="30"/>
      <c r="V245" s="30"/>
      <c r="W245" s="30"/>
      <c r="X245" s="30"/>
      <c r="Y245" s="30"/>
      <c r="Z245" s="30"/>
      <c r="AA245" s="30"/>
      <c r="AB245" s="30"/>
      <c r="AC245" s="30"/>
      <c r="AD245" s="30"/>
      <c r="AE245" s="30"/>
      <c r="AF245" s="30"/>
      <c r="AG245" s="30"/>
      <c r="AH245" s="30"/>
      <c r="AI245" s="33"/>
      <c r="AJ245" s="33"/>
      <c r="AK245" s="33"/>
      <c r="AO245" s="6">
        <f t="shared" si="22"/>
        <v>0</v>
      </c>
      <c r="AP245" s="6">
        <f t="shared" si="23"/>
        <v>0</v>
      </c>
      <c r="AQ245" s="6">
        <f t="shared" si="24"/>
        <v>0</v>
      </c>
    </row>
    <row r="246" spans="1:43" x14ac:dyDescent="0.35">
      <c r="A246" s="32"/>
      <c r="B246" s="31"/>
      <c r="C246" s="31"/>
      <c r="D246" s="31"/>
      <c r="E246" s="31"/>
      <c r="F246" s="31"/>
      <c r="G246" s="31"/>
      <c r="H246" s="31"/>
      <c r="I246" s="31"/>
      <c r="J246" s="31"/>
      <c r="K246" s="30"/>
      <c r="L246" s="30"/>
      <c r="M246" s="30"/>
      <c r="N246" s="30"/>
      <c r="O246" s="30"/>
      <c r="P246" s="30"/>
      <c r="Q246" s="30"/>
      <c r="R246" s="30"/>
      <c r="S246" s="30"/>
      <c r="T246" s="30"/>
      <c r="U246" s="30"/>
      <c r="V246" s="30"/>
      <c r="W246" s="30"/>
      <c r="X246" s="30"/>
      <c r="Y246" s="30"/>
      <c r="Z246" s="30"/>
      <c r="AA246" s="30"/>
      <c r="AB246" s="30"/>
      <c r="AC246" s="30"/>
      <c r="AD246" s="30"/>
      <c r="AE246" s="30"/>
      <c r="AF246" s="30"/>
      <c r="AG246" s="30"/>
      <c r="AH246" s="30"/>
      <c r="AI246" s="33"/>
      <c r="AJ246" s="33"/>
      <c r="AK246" s="33"/>
      <c r="AO246" s="6">
        <f t="shared" si="22"/>
        <v>0</v>
      </c>
      <c r="AP246" s="6">
        <f t="shared" si="23"/>
        <v>0</v>
      </c>
      <c r="AQ246" s="6">
        <f t="shared" si="24"/>
        <v>0</v>
      </c>
    </row>
    <row r="247" spans="1:43" x14ac:dyDescent="0.35">
      <c r="A247" s="32"/>
      <c r="B247" s="31"/>
      <c r="C247" s="31"/>
      <c r="D247" s="31"/>
      <c r="E247" s="31"/>
      <c r="F247" s="31"/>
      <c r="G247" s="31"/>
      <c r="H247" s="31"/>
      <c r="I247" s="31"/>
      <c r="J247" s="31"/>
      <c r="K247" s="30"/>
      <c r="L247" s="30"/>
      <c r="M247" s="30"/>
      <c r="N247" s="30"/>
      <c r="O247" s="30"/>
      <c r="P247" s="30"/>
      <c r="Q247" s="30"/>
      <c r="R247" s="30"/>
      <c r="S247" s="30"/>
      <c r="T247" s="30"/>
      <c r="U247" s="30"/>
      <c r="V247" s="30"/>
      <c r="W247" s="30"/>
      <c r="X247" s="30"/>
      <c r="Y247" s="30"/>
      <c r="Z247" s="30"/>
      <c r="AA247" s="30"/>
      <c r="AB247" s="30"/>
      <c r="AC247" s="30"/>
      <c r="AD247" s="30"/>
      <c r="AE247" s="30"/>
      <c r="AF247" s="30"/>
      <c r="AG247" s="30"/>
      <c r="AH247" s="30"/>
      <c r="AI247" s="33"/>
      <c r="AJ247" s="33"/>
      <c r="AK247" s="33"/>
      <c r="AO247" s="6">
        <f t="shared" si="22"/>
        <v>0</v>
      </c>
      <c r="AP247" s="6">
        <f t="shared" si="23"/>
        <v>0</v>
      </c>
      <c r="AQ247" s="6">
        <f t="shared" si="24"/>
        <v>0</v>
      </c>
    </row>
    <row r="248" spans="1:43" x14ac:dyDescent="0.35">
      <c r="A248" s="32"/>
      <c r="B248" s="31"/>
      <c r="C248" s="31"/>
      <c r="D248" s="31"/>
      <c r="E248" s="31"/>
      <c r="F248" s="31"/>
      <c r="G248" s="31"/>
      <c r="H248" s="31"/>
      <c r="I248" s="31"/>
      <c r="J248" s="31"/>
      <c r="K248" s="30"/>
      <c r="L248" s="30"/>
      <c r="M248" s="30"/>
      <c r="N248" s="30"/>
      <c r="O248" s="30"/>
      <c r="P248" s="30"/>
      <c r="Q248" s="30"/>
      <c r="R248" s="30"/>
      <c r="S248" s="30"/>
      <c r="T248" s="30"/>
      <c r="U248" s="30"/>
      <c r="V248" s="30"/>
      <c r="W248" s="30"/>
      <c r="X248" s="30"/>
      <c r="Y248" s="30"/>
      <c r="Z248" s="30"/>
      <c r="AA248" s="30"/>
      <c r="AB248" s="30"/>
      <c r="AC248" s="30"/>
      <c r="AD248" s="30"/>
      <c r="AE248" s="30"/>
      <c r="AF248" s="30"/>
      <c r="AG248" s="30"/>
      <c r="AH248" s="30"/>
      <c r="AI248" s="33"/>
      <c r="AJ248" s="33"/>
      <c r="AK248" s="33"/>
      <c r="AO248" s="6">
        <f t="shared" si="22"/>
        <v>0</v>
      </c>
      <c r="AP248" s="6">
        <f t="shared" si="23"/>
        <v>0</v>
      </c>
      <c r="AQ248" s="6">
        <f t="shared" si="24"/>
        <v>0</v>
      </c>
    </row>
    <row r="249" spans="1:43" x14ac:dyDescent="0.35">
      <c r="A249" s="32"/>
      <c r="B249" s="31"/>
      <c r="C249" s="31"/>
      <c r="D249" s="31"/>
      <c r="E249" s="31"/>
      <c r="F249" s="31"/>
      <c r="G249" s="31"/>
      <c r="H249" s="31"/>
      <c r="I249" s="31"/>
      <c r="J249" s="31"/>
      <c r="K249" s="30"/>
      <c r="L249" s="30"/>
      <c r="M249" s="30"/>
      <c r="N249" s="30"/>
      <c r="O249" s="30"/>
      <c r="P249" s="30"/>
      <c r="Q249" s="30"/>
      <c r="R249" s="30"/>
      <c r="S249" s="30"/>
      <c r="T249" s="30"/>
      <c r="U249" s="30"/>
      <c r="V249" s="30"/>
      <c r="W249" s="30"/>
      <c r="X249" s="30"/>
      <c r="Y249" s="30"/>
      <c r="Z249" s="30"/>
      <c r="AA249" s="30"/>
      <c r="AB249" s="30"/>
      <c r="AC249" s="30"/>
      <c r="AD249" s="30"/>
      <c r="AE249" s="30"/>
      <c r="AF249" s="30"/>
      <c r="AG249" s="30"/>
      <c r="AH249" s="30"/>
      <c r="AI249" s="33"/>
      <c r="AJ249" s="33"/>
      <c r="AK249" s="33"/>
      <c r="AO249" s="6">
        <f t="shared" si="22"/>
        <v>0</v>
      </c>
      <c r="AP249" s="6">
        <f t="shared" si="23"/>
        <v>0</v>
      </c>
      <c r="AQ249" s="6">
        <f t="shared" si="24"/>
        <v>0</v>
      </c>
    </row>
    <row r="250" spans="1:43" x14ac:dyDescent="0.35">
      <c r="A250" s="32"/>
      <c r="B250" s="31"/>
      <c r="C250" s="31"/>
      <c r="D250" s="31"/>
      <c r="E250" s="31"/>
      <c r="F250" s="31"/>
      <c r="G250" s="31"/>
      <c r="H250" s="31"/>
      <c r="I250" s="31"/>
      <c r="J250" s="31"/>
      <c r="K250" s="30"/>
      <c r="L250" s="30"/>
      <c r="M250" s="30"/>
      <c r="N250" s="30"/>
      <c r="O250" s="30"/>
      <c r="P250" s="30"/>
      <c r="Q250" s="30"/>
      <c r="R250" s="30"/>
      <c r="S250" s="30"/>
      <c r="T250" s="30"/>
      <c r="U250" s="30"/>
      <c r="V250" s="30"/>
      <c r="W250" s="30"/>
      <c r="X250" s="30"/>
      <c r="Y250" s="30"/>
      <c r="Z250" s="30"/>
      <c r="AA250" s="30"/>
      <c r="AB250" s="30"/>
      <c r="AC250" s="30"/>
      <c r="AD250" s="30"/>
      <c r="AE250" s="30"/>
      <c r="AF250" s="30"/>
      <c r="AG250" s="30"/>
      <c r="AH250" s="30"/>
      <c r="AI250" s="33"/>
      <c r="AJ250" s="33"/>
      <c r="AK250" s="33"/>
      <c r="AO250" s="6">
        <f t="shared" si="22"/>
        <v>0</v>
      </c>
      <c r="AP250" s="6">
        <f t="shared" si="23"/>
        <v>0</v>
      </c>
      <c r="AQ250" s="6">
        <f t="shared" si="24"/>
        <v>0</v>
      </c>
    </row>
    <row r="251" spans="1:43" x14ac:dyDescent="0.35">
      <c r="A251" s="32"/>
      <c r="B251" s="31"/>
      <c r="C251" s="31"/>
      <c r="D251" s="31"/>
      <c r="E251" s="31"/>
      <c r="F251" s="31"/>
      <c r="G251" s="31"/>
      <c r="H251" s="31"/>
      <c r="I251" s="31"/>
      <c r="J251" s="31"/>
      <c r="K251" s="30"/>
      <c r="L251" s="30"/>
      <c r="M251" s="30"/>
      <c r="N251" s="30"/>
      <c r="O251" s="30"/>
      <c r="P251" s="30"/>
      <c r="Q251" s="30"/>
      <c r="R251" s="30"/>
      <c r="S251" s="30"/>
      <c r="T251" s="30"/>
      <c r="U251" s="30"/>
      <c r="V251" s="30"/>
      <c r="W251" s="30"/>
      <c r="X251" s="30"/>
      <c r="Y251" s="30"/>
      <c r="Z251" s="30"/>
      <c r="AA251" s="30"/>
      <c r="AB251" s="30"/>
      <c r="AC251" s="30"/>
      <c r="AD251" s="30"/>
      <c r="AE251" s="30"/>
      <c r="AF251" s="30"/>
      <c r="AG251" s="30"/>
      <c r="AH251" s="30"/>
      <c r="AI251" s="33"/>
      <c r="AJ251" s="33"/>
      <c r="AK251" s="33"/>
      <c r="AO251" s="6">
        <f t="shared" si="22"/>
        <v>0</v>
      </c>
      <c r="AP251" s="6">
        <f t="shared" si="23"/>
        <v>0</v>
      </c>
      <c r="AQ251" s="6">
        <f t="shared" si="24"/>
        <v>0</v>
      </c>
    </row>
    <row r="252" spans="1:43" x14ac:dyDescent="0.35">
      <c r="A252" s="32"/>
      <c r="B252" s="31"/>
      <c r="C252" s="31"/>
      <c r="D252" s="31"/>
      <c r="E252" s="31"/>
      <c r="F252" s="31"/>
      <c r="G252" s="31"/>
      <c r="H252" s="31"/>
      <c r="I252" s="31"/>
      <c r="J252" s="31"/>
      <c r="K252" s="30"/>
      <c r="L252" s="30"/>
      <c r="M252" s="30"/>
      <c r="N252" s="30"/>
      <c r="O252" s="30"/>
      <c r="P252" s="30"/>
      <c r="Q252" s="30"/>
      <c r="R252" s="30"/>
      <c r="S252" s="30"/>
      <c r="T252" s="30"/>
      <c r="U252" s="30"/>
      <c r="V252" s="30"/>
      <c r="W252" s="30"/>
      <c r="X252" s="30"/>
      <c r="Y252" s="30"/>
      <c r="Z252" s="30"/>
      <c r="AA252" s="30"/>
      <c r="AB252" s="30"/>
      <c r="AC252" s="30"/>
      <c r="AD252" s="30"/>
      <c r="AE252" s="30"/>
      <c r="AF252" s="30"/>
      <c r="AG252" s="30"/>
      <c r="AH252" s="30"/>
      <c r="AI252" s="33"/>
      <c r="AJ252" s="33"/>
      <c r="AK252" s="33"/>
      <c r="AO252" s="6">
        <f t="shared" si="22"/>
        <v>0</v>
      </c>
      <c r="AP252" s="6">
        <f t="shared" si="23"/>
        <v>0</v>
      </c>
      <c r="AQ252" s="6">
        <f t="shared" si="24"/>
        <v>0</v>
      </c>
    </row>
    <row r="253" spans="1:43" x14ac:dyDescent="0.35">
      <c r="A253" s="32"/>
      <c r="B253" s="31"/>
      <c r="C253" s="31"/>
      <c r="D253" s="31"/>
      <c r="E253" s="31"/>
      <c r="F253" s="31"/>
      <c r="G253" s="31"/>
      <c r="H253" s="31"/>
      <c r="I253" s="31"/>
      <c r="J253" s="31"/>
      <c r="K253" s="30"/>
      <c r="L253" s="30"/>
      <c r="M253" s="30"/>
      <c r="N253" s="30"/>
      <c r="O253" s="30"/>
      <c r="P253" s="30"/>
      <c r="Q253" s="30"/>
      <c r="R253" s="30"/>
      <c r="S253" s="30"/>
      <c r="T253" s="30"/>
      <c r="U253" s="30"/>
      <c r="V253" s="30"/>
      <c r="W253" s="30"/>
      <c r="X253" s="30"/>
      <c r="Y253" s="30"/>
      <c r="Z253" s="30"/>
      <c r="AA253" s="30"/>
      <c r="AB253" s="30"/>
      <c r="AC253" s="30"/>
      <c r="AD253" s="30"/>
      <c r="AE253" s="30"/>
      <c r="AF253" s="30"/>
      <c r="AG253" s="30"/>
      <c r="AH253" s="30"/>
      <c r="AI253" s="33"/>
      <c r="AJ253" s="33"/>
      <c r="AK253" s="33"/>
      <c r="AO253" s="6">
        <f t="shared" si="22"/>
        <v>0</v>
      </c>
      <c r="AP253" s="6">
        <f t="shared" si="23"/>
        <v>0</v>
      </c>
      <c r="AQ253" s="6">
        <f t="shared" si="24"/>
        <v>0</v>
      </c>
    </row>
    <row r="254" spans="1:43" x14ac:dyDescent="0.35">
      <c r="A254" s="32"/>
      <c r="B254" s="31"/>
      <c r="C254" s="31"/>
      <c r="D254" s="31"/>
      <c r="E254" s="31"/>
      <c r="F254" s="31"/>
      <c r="G254" s="31"/>
      <c r="H254" s="31"/>
      <c r="I254" s="31"/>
      <c r="J254" s="31"/>
      <c r="K254" s="30"/>
      <c r="L254" s="30"/>
      <c r="M254" s="30"/>
      <c r="N254" s="30"/>
      <c r="O254" s="30"/>
      <c r="P254" s="30"/>
      <c r="Q254" s="30"/>
      <c r="R254" s="30"/>
      <c r="S254" s="30"/>
      <c r="T254" s="30"/>
      <c r="U254" s="30"/>
      <c r="V254" s="30"/>
      <c r="W254" s="30"/>
      <c r="X254" s="30"/>
      <c r="Y254" s="30"/>
      <c r="Z254" s="30"/>
      <c r="AA254" s="30"/>
      <c r="AB254" s="30"/>
      <c r="AC254" s="30"/>
      <c r="AD254" s="30"/>
      <c r="AE254" s="30"/>
      <c r="AF254" s="30"/>
      <c r="AG254" s="30"/>
      <c r="AH254" s="30"/>
      <c r="AI254" s="33"/>
      <c r="AJ254" s="33"/>
      <c r="AK254" s="33"/>
      <c r="AO254" s="6">
        <f t="shared" si="22"/>
        <v>0</v>
      </c>
      <c r="AP254" s="6">
        <f t="shared" si="23"/>
        <v>0</v>
      </c>
      <c r="AQ254" s="6">
        <f t="shared" si="24"/>
        <v>0</v>
      </c>
    </row>
    <row r="255" spans="1:43" x14ac:dyDescent="0.35">
      <c r="A255" s="32"/>
      <c r="B255" s="31"/>
      <c r="C255" s="31"/>
      <c r="D255" s="31"/>
      <c r="E255" s="31"/>
      <c r="F255" s="31"/>
      <c r="G255" s="31"/>
      <c r="H255" s="31"/>
      <c r="I255" s="31"/>
      <c r="J255" s="31"/>
      <c r="K255" s="30"/>
      <c r="L255" s="30"/>
      <c r="M255" s="30"/>
      <c r="N255" s="30"/>
      <c r="O255" s="30"/>
      <c r="P255" s="30"/>
      <c r="Q255" s="30"/>
      <c r="R255" s="30"/>
      <c r="S255" s="30"/>
      <c r="T255" s="30"/>
      <c r="U255" s="30"/>
      <c r="V255" s="30"/>
      <c r="W255" s="30"/>
      <c r="X255" s="30"/>
      <c r="Y255" s="30"/>
      <c r="Z255" s="30"/>
      <c r="AA255" s="30"/>
      <c r="AB255" s="30"/>
      <c r="AC255" s="30"/>
      <c r="AD255" s="30"/>
      <c r="AE255" s="30"/>
      <c r="AF255" s="30"/>
      <c r="AG255" s="30"/>
      <c r="AH255" s="30"/>
      <c r="AI255" s="33"/>
      <c r="AJ255" s="33"/>
      <c r="AK255" s="33"/>
      <c r="AO255" s="6">
        <f t="shared" si="22"/>
        <v>0</v>
      </c>
      <c r="AP255" s="6">
        <f t="shared" si="23"/>
        <v>0</v>
      </c>
      <c r="AQ255" s="6">
        <f t="shared" si="24"/>
        <v>0</v>
      </c>
    </row>
    <row r="256" spans="1:43" x14ac:dyDescent="0.35">
      <c r="A256" s="32"/>
      <c r="B256" s="31"/>
      <c r="C256" s="31"/>
      <c r="D256" s="31"/>
      <c r="E256" s="31"/>
      <c r="F256" s="31"/>
      <c r="G256" s="31"/>
      <c r="H256" s="31"/>
      <c r="I256" s="31"/>
      <c r="J256" s="31"/>
      <c r="K256" s="30"/>
      <c r="L256" s="30"/>
      <c r="M256" s="30"/>
      <c r="N256" s="30"/>
      <c r="O256" s="30"/>
      <c r="P256" s="30"/>
      <c r="Q256" s="30"/>
      <c r="R256" s="30"/>
      <c r="S256" s="30"/>
      <c r="T256" s="30"/>
      <c r="U256" s="30"/>
      <c r="V256" s="30"/>
      <c r="W256" s="30"/>
      <c r="X256" s="30"/>
      <c r="Y256" s="30"/>
      <c r="Z256" s="30"/>
      <c r="AA256" s="30"/>
      <c r="AB256" s="30"/>
      <c r="AC256" s="30"/>
      <c r="AD256" s="30"/>
      <c r="AE256" s="30"/>
      <c r="AF256" s="30"/>
      <c r="AG256" s="30"/>
      <c r="AH256" s="30"/>
      <c r="AI256" s="33"/>
      <c r="AJ256" s="33"/>
      <c r="AK256" s="33"/>
      <c r="AO256" s="6">
        <f t="shared" si="22"/>
        <v>0</v>
      </c>
      <c r="AP256" s="6">
        <f t="shared" si="23"/>
        <v>0</v>
      </c>
      <c r="AQ256" s="6">
        <f t="shared" si="24"/>
        <v>0</v>
      </c>
    </row>
    <row r="257" spans="1:43" x14ac:dyDescent="0.35">
      <c r="A257" s="32"/>
      <c r="B257" s="31"/>
      <c r="C257" s="31"/>
      <c r="D257" s="31"/>
      <c r="E257" s="31"/>
      <c r="F257" s="31"/>
      <c r="G257" s="31"/>
      <c r="H257" s="31"/>
      <c r="I257" s="31"/>
      <c r="J257" s="31"/>
      <c r="K257" s="30"/>
      <c r="L257" s="30"/>
      <c r="M257" s="30"/>
      <c r="N257" s="30"/>
      <c r="O257" s="30"/>
      <c r="P257" s="30"/>
      <c r="Q257" s="30"/>
      <c r="R257" s="30"/>
      <c r="S257" s="30"/>
      <c r="T257" s="30"/>
      <c r="U257" s="30"/>
      <c r="V257" s="30"/>
      <c r="W257" s="30"/>
      <c r="X257" s="30"/>
      <c r="Y257" s="30"/>
      <c r="Z257" s="30"/>
      <c r="AA257" s="30"/>
      <c r="AB257" s="30"/>
      <c r="AC257" s="30"/>
      <c r="AD257" s="30"/>
      <c r="AE257" s="30"/>
      <c r="AF257" s="30"/>
      <c r="AG257" s="30"/>
      <c r="AH257" s="30"/>
      <c r="AI257" s="33"/>
      <c r="AJ257" s="33"/>
      <c r="AK257" s="33"/>
      <c r="AO257" s="6">
        <f t="shared" si="22"/>
        <v>0</v>
      </c>
      <c r="AP257" s="6">
        <f t="shared" si="23"/>
        <v>0</v>
      </c>
      <c r="AQ257" s="6">
        <f t="shared" si="24"/>
        <v>0</v>
      </c>
    </row>
    <row r="258" spans="1:43" x14ac:dyDescent="0.35">
      <c r="A258" s="32"/>
      <c r="B258" s="31"/>
      <c r="C258" s="31"/>
      <c r="D258" s="31"/>
      <c r="E258" s="31"/>
      <c r="F258" s="31"/>
      <c r="G258" s="31"/>
      <c r="H258" s="31"/>
      <c r="I258" s="31"/>
      <c r="J258" s="31"/>
      <c r="K258" s="30"/>
      <c r="L258" s="30"/>
      <c r="M258" s="30"/>
      <c r="N258" s="30"/>
      <c r="O258" s="30"/>
      <c r="P258" s="30"/>
      <c r="Q258" s="30"/>
      <c r="R258" s="30"/>
      <c r="S258" s="30"/>
      <c r="T258" s="30"/>
      <c r="U258" s="30"/>
      <c r="V258" s="30"/>
      <c r="W258" s="30"/>
      <c r="X258" s="30"/>
      <c r="Y258" s="30"/>
      <c r="Z258" s="30"/>
      <c r="AA258" s="30"/>
      <c r="AB258" s="30"/>
      <c r="AC258" s="30"/>
      <c r="AD258" s="30"/>
      <c r="AE258" s="30"/>
      <c r="AF258" s="30"/>
      <c r="AG258" s="30"/>
      <c r="AH258" s="30"/>
      <c r="AI258" s="33"/>
      <c r="AJ258" s="33"/>
      <c r="AK258" s="33"/>
      <c r="AO258" s="6">
        <f t="shared" si="22"/>
        <v>0</v>
      </c>
      <c r="AP258" s="6">
        <f t="shared" si="23"/>
        <v>0</v>
      </c>
      <c r="AQ258" s="6">
        <f t="shared" si="24"/>
        <v>0</v>
      </c>
    </row>
    <row r="259" spans="1:43" x14ac:dyDescent="0.35">
      <c r="A259" s="32"/>
      <c r="B259" s="31"/>
      <c r="C259" s="31"/>
      <c r="D259" s="31"/>
      <c r="E259" s="31"/>
      <c r="F259" s="31"/>
      <c r="G259" s="31"/>
      <c r="H259" s="31"/>
      <c r="I259" s="31"/>
      <c r="J259" s="31"/>
      <c r="K259" s="30"/>
      <c r="L259" s="30"/>
      <c r="M259" s="30"/>
      <c r="N259" s="30"/>
      <c r="O259" s="30"/>
      <c r="P259" s="30"/>
      <c r="Q259" s="30"/>
      <c r="R259" s="30"/>
      <c r="S259" s="30"/>
      <c r="T259" s="30"/>
      <c r="U259" s="30"/>
      <c r="V259" s="30"/>
      <c r="W259" s="30"/>
      <c r="X259" s="30"/>
      <c r="Y259" s="30"/>
      <c r="Z259" s="30"/>
      <c r="AA259" s="30"/>
      <c r="AB259" s="30"/>
      <c r="AC259" s="30"/>
      <c r="AD259" s="30"/>
      <c r="AE259" s="30"/>
      <c r="AF259" s="30"/>
      <c r="AG259" s="30"/>
      <c r="AH259" s="30"/>
      <c r="AI259" s="33"/>
      <c r="AJ259" s="33"/>
      <c r="AK259" s="33"/>
      <c r="AO259" s="6">
        <f t="shared" ref="AO259:AO322" si="25">SUMIF(AM:AM,AN259,AJ:AJ)</f>
        <v>0</v>
      </c>
      <c r="AP259" s="6">
        <f t="shared" ref="AP259:AP322" si="26">SUMIF(AM:AM,AN259,AI:AI)</f>
        <v>0</v>
      </c>
      <c r="AQ259" s="6">
        <f t="shared" ref="AQ259:AQ322" si="27">SUMIF(AM:AM,AN259,AK:AK)</f>
        <v>0</v>
      </c>
    </row>
    <row r="260" spans="1:43" x14ac:dyDescent="0.35">
      <c r="A260" s="32"/>
      <c r="B260" s="31"/>
      <c r="C260" s="31"/>
      <c r="D260" s="31"/>
      <c r="E260" s="31"/>
      <c r="F260" s="31"/>
      <c r="G260" s="31"/>
      <c r="H260" s="31"/>
      <c r="I260" s="31"/>
      <c r="J260" s="31"/>
      <c r="K260" s="30"/>
      <c r="L260" s="30"/>
      <c r="M260" s="30"/>
      <c r="N260" s="30"/>
      <c r="O260" s="30"/>
      <c r="P260" s="30"/>
      <c r="Q260" s="30"/>
      <c r="R260" s="30"/>
      <c r="S260" s="30"/>
      <c r="T260" s="30"/>
      <c r="U260" s="30"/>
      <c r="V260" s="30"/>
      <c r="W260" s="30"/>
      <c r="X260" s="30"/>
      <c r="Y260" s="30"/>
      <c r="Z260" s="30"/>
      <c r="AA260" s="30"/>
      <c r="AB260" s="30"/>
      <c r="AC260" s="30"/>
      <c r="AD260" s="30"/>
      <c r="AE260" s="30"/>
      <c r="AF260" s="30"/>
      <c r="AG260" s="30"/>
      <c r="AH260" s="30"/>
      <c r="AI260" s="33"/>
      <c r="AJ260" s="33"/>
      <c r="AK260" s="33"/>
      <c r="AO260" s="6">
        <f t="shared" si="25"/>
        <v>0</v>
      </c>
      <c r="AP260" s="6">
        <f t="shared" si="26"/>
        <v>0</v>
      </c>
      <c r="AQ260" s="6">
        <f t="shared" si="27"/>
        <v>0</v>
      </c>
    </row>
    <row r="261" spans="1:43" x14ac:dyDescent="0.35">
      <c r="A261" s="32"/>
      <c r="B261" s="31"/>
      <c r="C261" s="31"/>
      <c r="D261" s="31"/>
      <c r="E261" s="31"/>
      <c r="F261" s="31"/>
      <c r="G261" s="31"/>
      <c r="H261" s="31"/>
      <c r="I261" s="31"/>
      <c r="J261" s="31"/>
      <c r="K261" s="30"/>
      <c r="L261" s="30"/>
      <c r="M261" s="30"/>
      <c r="N261" s="30"/>
      <c r="O261" s="30"/>
      <c r="P261" s="30"/>
      <c r="Q261" s="30"/>
      <c r="R261" s="30"/>
      <c r="S261" s="30"/>
      <c r="T261" s="30"/>
      <c r="U261" s="30"/>
      <c r="V261" s="30"/>
      <c r="W261" s="30"/>
      <c r="X261" s="30"/>
      <c r="Y261" s="30"/>
      <c r="Z261" s="30"/>
      <c r="AA261" s="30"/>
      <c r="AB261" s="30"/>
      <c r="AC261" s="30"/>
      <c r="AD261" s="30"/>
      <c r="AE261" s="30"/>
      <c r="AF261" s="30"/>
      <c r="AG261" s="30"/>
      <c r="AH261" s="30"/>
      <c r="AI261" s="33"/>
      <c r="AJ261" s="33"/>
      <c r="AK261" s="33"/>
      <c r="AO261" s="6">
        <f t="shared" si="25"/>
        <v>0</v>
      </c>
      <c r="AP261" s="6">
        <f t="shared" si="26"/>
        <v>0</v>
      </c>
      <c r="AQ261" s="6">
        <f t="shared" si="27"/>
        <v>0</v>
      </c>
    </row>
    <row r="262" spans="1:43" x14ac:dyDescent="0.35">
      <c r="A262" s="32"/>
      <c r="B262" s="31"/>
      <c r="C262" s="31"/>
      <c r="D262" s="31"/>
      <c r="E262" s="31"/>
      <c r="F262" s="31"/>
      <c r="G262" s="31"/>
      <c r="H262" s="31"/>
      <c r="I262" s="31"/>
      <c r="J262" s="31"/>
      <c r="K262" s="30"/>
      <c r="L262" s="30"/>
      <c r="M262" s="30"/>
      <c r="N262" s="30"/>
      <c r="O262" s="30"/>
      <c r="P262" s="30"/>
      <c r="Q262" s="30"/>
      <c r="R262" s="30"/>
      <c r="S262" s="30"/>
      <c r="T262" s="30"/>
      <c r="U262" s="30"/>
      <c r="V262" s="30"/>
      <c r="W262" s="30"/>
      <c r="X262" s="30"/>
      <c r="Y262" s="30"/>
      <c r="Z262" s="30"/>
      <c r="AA262" s="30"/>
      <c r="AB262" s="30"/>
      <c r="AC262" s="30"/>
      <c r="AD262" s="30"/>
      <c r="AE262" s="30"/>
      <c r="AF262" s="30"/>
      <c r="AG262" s="30"/>
      <c r="AH262" s="30"/>
      <c r="AI262" s="33"/>
      <c r="AJ262" s="33"/>
      <c r="AK262" s="33"/>
      <c r="AO262" s="6">
        <f t="shared" si="25"/>
        <v>0</v>
      </c>
      <c r="AP262" s="6">
        <f t="shared" si="26"/>
        <v>0</v>
      </c>
      <c r="AQ262" s="6">
        <f t="shared" si="27"/>
        <v>0</v>
      </c>
    </row>
    <row r="263" spans="1:43" x14ac:dyDescent="0.35">
      <c r="A263" s="32"/>
      <c r="B263" s="31"/>
      <c r="C263" s="31"/>
      <c r="D263" s="31"/>
      <c r="E263" s="31"/>
      <c r="F263" s="31"/>
      <c r="G263" s="31"/>
      <c r="H263" s="31"/>
      <c r="I263" s="31"/>
      <c r="J263" s="31"/>
      <c r="K263" s="30"/>
      <c r="L263" s="30"/>
      <c r="M263" s="30"/>
      <c r="N263" s="30"/>
      <c r="O263" s="30"/>
      <c r="P263" s="30"/>
      <c r="Q263" s="30"/>
      <c r="R263" s="30"/>
      <c r="S263" s="30"/>
      <c r="T263" s="30"/>
      <c r="U263" s="30"/>
      <c r="V263" s="30"/>
      <c r="W263" s="30"/>
      <c r="X263" s="30"/>
      <c r="Y263" s="30"/>
      <c r="Z263" s="30"/>
      <c r="AA263" s="30"/>
      <c r="AB263" s="30"/>
      <c r="AC263" s="30"/>
      <c r="AD263" s="30"/>
      <c r="AE263" s="30"/>
      <c r="AF263" s="30"/>
      <c r="AG263" s="30"/>
      <c r="AH263" s="30"/>
      <c r="AI263" s="33"/>
      <c r="AJ263" s="33"/>
      <c r="AK263" s="33"/>
      <c r="AO263" s="6">
        <f t="shared" si="25"/>
        <v>0</v>
      </c>
      <c r="AP263" s="6">
        <f t="shared" si="26"/>
        <v>0</v>
      </c>
      <c r="AQ263" s="6">
        <f t="shared" si="27"/>
        <v>0</v>
      </c>
    </row>
    <row r="264" spans="1:43" x14ac:dyDescent="0.35">
      <c r="A264" s="32"/>
      <c r="B264" s="31"/>
      <c r="C264" s="31"/>
      <c r="D264" s="31"/>
      <c r="E264" s="31"/>
      <c r="F264" s="31"/>
      <c r="G264" s="31"/>
      <c r="H264" s="31"/>
      <c r="I264" s="31"/>
      <c r="J264" s="31"/>
      <c r="K264" s="30"/>
      <c r="L264" s="30"/>
      <c r="M264" s="30"/>
      <c r="N264" s="30"/>
      <c r="O264" s="30"/>
      <c r="P264" s="30"/>
      <c r="Q264" s="30"/>
      <c r="R264" s="30"/>
      <c r="S264" s="30"/>
      <c r="T264" s="30"/>
      <c r="U264" s="30"/>
      <c r="V264" s="30"/>
      <c r="W264" s="30"/>
      <c r="X264" s="30"/>
      <c r="Y264" s="30"/>
      <c r="Z264" s="30"/>
      <c r="AA264" s="30"/>
      <c r="AB264" s="30"/>
      <c r="AC264" s="30"/>
      <c r="AD264" s="30"/>
      <c r="AE264" s="30"/>
      <c r="AF264" s="30"/>
      <c r="AG264" s="30"/>
      <c r="AH264" s="30"/>
      <c r="AI264" s="33"/>
      <c r="AJ264" s="33"/>
      <c r="AK264" s="33"/>
      <c r="AO264" s="6">
        <f t="shared" si="25"/>
        <v>0</v>
      </c>
      <c r="AP264" s="6">
        <f t="shared" si="26"/>
        <v>0</v>
      </c>
      <c r="AQ264" s="6">
        <f t="shared" si="27"/>
        <v>0</v>
      </c>
    </row>
    <row r="265" spans="1:43" x14ac:dyDescent="0.35">
      <c r="A265" s="32"/>
      <c r="B265" s="31"/>
      <c r="C265" s="31"/>
      <c r="D265" s="31"/>
      <c r="E265" s="31"/>
      <c r="F265" s="31"/>
      <c r="G265" s="31"/>
      <c r="H265" s="31"/>
      <c r="I265" s="31"/>
      <c r="J265" s="31"/>
      <c r="K265" s="30"/>
      <c r="L265" s="30"/>
      <c r="M265" s="30"/>
      <c r="N265" s="30"/>
      <c r="O265" s="30"/>
      <c r="P265" s="30"/>
      <c r="Q265" s="30"/>
      <c r="R265" s="30"/>
      <c r="S265" s="30"/>
      <c r="T265" s="30"/>
      <c r="U265" s="30"/>
      <c r="V265" s="30"/>
      <c r="W265" s="30"/>
      <c r="X265" s="30"/>
      <c r="Y265" s="30"/>
      <c r="Z265" s="30"/>
      <c r="AA265" s="30"/>
      <c r="AB265" s="30"/>
      <c r="AC265" s="30"/>
      <c r="AD265" s="30"/>
      <c r="AE265" s="30"/>
      <c r="AF265" s="30"/>
      <c r="AG265" s="30"/>
      <c r="AH265" s="30"/>
      <c r="AI265" s="33"/>
      <c r="AJ265" s="33"/>
      <c r="AK265" s="33"/>
      <c r="AO265" s="6">
        <f t="shared" si="25"/>
        <v>0</v>
      </c>
      <c r="AP265" s="6">
        <f t="shared" si="26"/>
        <v>0</v>
      </c>
      <c r="AQ265" s="6">
        <f t="shared" si="27"/>
        <v>0</v>
      </c>
    </row>
    <row r="266" spans="1:43" x14ac:dyDescent="0.35">
      <c r="A266" s="32"/>
      <c r="B266" s="31"/>
      <c r="C266" s="31"/>
      <c r="D266" s="31"/>
      <c r="E266" s="31"/>
      <c r="F266" s="31"/>
      <c r="G266" s="31"/>
      <c r="H266" s="31"/>
      <c r="I266" s="31"/>
      <c r="J266" s="31"/>
      <c r="K266" s="30"/>
      <c r="L266" s="30"/>
      <c r="M266" s="30"/>
      <c r="N266" s="30"/>
      <c r="O266" s="30"/>
      <c r="P266" s="30"/>
      <c r="Q266" s="30"/>
      <c r="R266" s="30"/>
      <c r="S266" s="30"/>
      <c r="T266" s="30"/>
      <c r="U266" s="30"/>
      <c r="V266" s="30"/>
      <c r="W266" s="30"/>
      <c r="X266" s="30"/>
      <c r="Y266" s="30"/>
      <c r="Z266" s="30"/>
      <c r="AA266" s="30"/>
      <c r="AB266" s="30"/>
      <c r="AC266" s="30"/>
      <c r="AD266" s="30"/>
      <c r="AE266" s="30"/>
      <c r="AF266" s="30"/>
      <c r="AG266" s="30"/>
      <c r="AH266" s="30"/>
      <c r="AI266" s="33"/>
      <c r="AJ266" s="33"/>
      <c r="AK266" s="33"/>
      <c r="AO266" s="6">
        <f t="shared" si="25"/>
        <v>0</v>
      </c>
      <c r="AP266" s="6">
        <f t="shared" si="26"/>
        <v>0</v>
      </c>
      <c r="AQ266" s="6">
        <f t="shared" si="27"/>
        <v>0</v>
      </c>
    </row>
    <row r="267" spans="1:43" x14ac:dyDescent="0.35">
      <c r="A267" s="32"/>
      <c r="B267" s="31"/>
      <c r="C267" s="31"/>
      <c r="D267" s="31"/>
      <c r="E267" s="31"/>
      <c r="F267" s="31"/>
      <c r="G267" s="31"/>
      <c r="H267" s="31"/>
      <c r="I267" s="31"/>
      <c r="J267" s="31"/>
      <c r="K267" s="30"/>
      <c r="L267" s="30"/>
      <c r="M267" s="30"/>
      <c r="N267" s="30"/>
      <c r="O267" s="30"/>
      <c r="P267" s="30"/>
      <c r="Q267" s="30"/>
      <c r="R267" s="30"/>
      <c r="S267" s="30"/>
      <c r="T267" s="30"/>
      <c r="U267" s="30"/>
      <c r="V267" s="30"/>
      <c r="W267" s="30"/>
      <c r="X267" s="30"/>
      <c r="Y267" s="30"/>
      <c r="Z267" s="30"/>
      <c r="AA267" s="30"/>
      <c r="AB267" s="30"/>
      <c r="AC267" s="30"/>
      <c r="AD267" s="30"/>
      <c r="AE267" s="30"/>
      <c r="AF267" s="30"/>
      <c r="AG267" s="30"/>
      <c r="AH267" s="30"/>
      <c r="AI267" s="33"/>
      <c r="AJ267" s="33"/>
      <c r="AK267" s="33"/>
      <c r="AO267" s="6">
        <f t="shared" si="25"/>
        <v>0</v>
      </c>
      <c r="AP267" s="6">
        <f t="shared" si="26"/>
        <v>0</v>
      </c>
      <c r="AQ267" s="6">
        <f t="shared" si="27"/>
        <v>0</v>
      </c>
    </row>
    <row r="268" spans="1:43" x14ac:dyDescent="0.35">
      <c r="A268" s="32"/>
      <c r="B268" s="31"/>
      <c r="C268" s="31"/>
      <c r="D268" s="31"/>
      <c r="E268" s="31"/>
      <c r="F268" s="31"/>
      <c r="G268" s="31"/>
      <c r="H268" s="31"/>
      <c r="I268" s="31"/>
      <c r="J268" s="31"/>
      <c r="K268" s="30"/>
      <c r="L268" s="30"/>
      <c r="M268" s="30"/>
      <c r="N268" s="30"/>
      <c r="O268" s="30"/>
      <c r="P268" s="30"/>
      <c r="Q268" s="30"/>
      <c r="R268" s="30"/>
      <c r="S268" s="30"/>
      <c r="T268" s="30"/>
      <c r="U268" s="30"/>
      <c r="V268" s="30"/>
      <c r="W268" s="30"/>
      <c r="X268" s="30"/>
      <c r="Y268" s="30"/>
      <c r="Z268" s="30"/>
      <c r="AA268" s="30"/>
      <c r="AB268" s="30"/>
      <c r="AC268" s="30"/>
      <c r="AD268" s="30"/>
      <c r="AE268" s="30"/>
      <c r="AF268" s="30"/>
      <c r="AG268" s="30"/>
      <c r="AH268" s="30"/>
      <c r="AI268" s="33"/>
      <c r="AJ268" s="33"/>
      <c r="AK268" s="33"/>
      <c r="AO268" s="6">
        <f t="shared" si="25"/>
        <v>0</v>
      </c>
      <c r="AP268" s="6">
        <f t="shared" si="26"/>
        <v>0</v>
      </c>
      <c r="AQ268" s="6">
        <f t="shared" si="27"/>
        <v>0</v>
      </c>
    </row>
    <row r="269" spans="1:43" x14ac:dyDescent="0.35">
      <c r="A269" s="32"/>
      <c r="B269" s="31"/>
      <c r="C269" s="31"/>
      <c r="D269" s="31"/>
      <c r="E269" s="31"/>
      <c r="F269" s="31"/>
      <c r="G269" s="31"/>
      <c r="H269" s="31"/>
      <c r="I269" s="31"/>
      <c r="J269" s="31"/>
      <c r="K269" s="30"/>
      <c r="L269" s="30"/>
      <c r="M269" s="30"/>
      <c r="N269" s="30"/>
      <c r="O269" s="30"/>
      <c r="P269" s="30"/>
      <c r="Q269" s="30"/>
      <c r="R269" s="30"/>
      <c r="S269" s="30"/>
      <c r="T269" s="30"/>
      <c r="U269" s="30"/>
      <c r="V269" s="30"/>
      <c r="W269" s="30"/>
      <c r="X269" s="30"/>
      <c r="Y269" s="30"/>
      <c r="Z269" s="30"/>
      <c r="AA269" s="30"/>
      <c r="AB269" s="30"/>
      <c r="AC269" s="30"/>
      <c r="AD269" s="30"/>
      <c r="AE269" s="30"/>
      <c r="AF269" s="30"/>
      <c r="AG269" s="30"/>
      <c r="AH269" s="30"/>
      <c r="AI269" s="33"/>
      <c r="AJ269" s="33"/>
      <c r="AK269" s="33"/>
      <c r="AO269" s="6">
        <f t="shared" si="25"/>
        <v>0</v>
      </c>
      <c r="AP269" s="6">
        <f t="shared" si="26"/>
        <v>0</v>
      </c>
      <c r="AQ269" s="6">
        <f t="shared" si="27"/>
        <v>0</v>
      </c>
    </row>
    <row r="270" spans="1:43" x14ac:dyDescent="0.35">
      <c r="A270" s="32"/>
      <c r="B270" s="31"/>
      <c r="C270" s="31"/>
      <c r="D270" s="31"/>
      <c r="E270" s="31"/>
      <c r="F270" s="31"/>
      <c r="G270" s="31"/>
      <c r="H270" s="31"/>
      <c r="I270" s="31"/>
      <c r="J270" s="31"/>
      <c r="K270" s="30"/>
      <c r="L270" s="30"/>
      <c r="M270" s="30"/>
      <c r="N270" s="30"/>
      <c r="O270" s="30"/>
      <c r="P270" s="30"/>
      <c r="Q270" s="30"/>
      <c r="R270" s="30"/>
      <c r="S270" s="30"/>
      <c r="T270" s="30"/>
      <c r="U270" s="30"/>
      <c r="V270" s="30"/>
      <c r="W270" s="30"/>
      <c r="X270" s="30"/>
      <c r="Y270" s="30"/>
      <c r="Z270" s="30"/>
      <c r="AA270" s="30"/>
      <c r="AB270" s="30"/>
      <c r="AC270" s="30"/>
      <c r="AD270" s="30"/>
      <c r="AE270" s="30"/>
      <c r="AF270" s="30"/>
      <c r="AG270" s="30"/>
      <c r="AH270" s="30"/>
      <c r="AI270" s="33"/>
      <c r="AJ270" s="33"/>
      <c r="AK270" s="33"/>
      <c r="AO270" s="6">
        <f t="shared" si="25"/>
        <v>0</v>
      </c>
      <c r="AP270" s="6">
        <f t="shared" si="26"/>
        <v>0</v>
      </c>
      <c r="AQ270" s="6">
        <f t="shared" si="27"/>
        <v>0</v>
      </c>
    </row>
    <row r="271" spans="1:43" x14ac:dyDescent="0.35">
      <c r="A271" s="32"/>
      <c r="B271" s="31"/>
      <c r="C271" s="31"/>
      <c r="D271" s="31"/>
      <c r="E271" s="31"/>
      <c r="F271" s="31"/>
      <c r="G271" s="31"/>
      <c r="H271" s="31"/>
      <c r="I271" s="31"/>
      <c r="J271" s="31"/>
      <c r="K271" s="30"/>
      <c r="L271" s="30"/>
      <c r="M271" s="30"/>
      <c r="N271" s="30"/>
      <c r="O271" s="30"/>
      <c r="P271" s="30"/>
      <c r="Q271" s="30"/>
      <c r="R271" s="30"/>
      <c r="S271" s="30"/>
      <c r="T271" s="30"/>
      <c r="U271" s="30"/>
      <c r="V271" s="30"/>
      <c r="W271" s="30"/>
      <c r="X271" s="30"/>
      <c r="Y271" s="30"/>
      <c r="Z271" s="30"/>
      <c r="AA271" s="30"/>
      <c r="AB271" s="30"/>
      <c r="AC271" s="30"/>
      <c r="AD271" s="30"/>
      <c r="AE271" s="30"/>
      <c r="AF271" s="30"/>
      <c r="AG271" s="30"/>
      <c r="AH271" s="30"/>
      <c r="AI271" s="33"/>
      <c r="AJ271" s="33"/>
      <c r="AK271" s="33"/>
      <c r="AO271" s="6">
        <f t="shared" si="25"/>
        <v>0</v>
      </c>
      <c r="AP271" s="6">
        <f t="shared" si="26"/>
        <v>0</v>
      </c>
      <c r="AQ271" s="6">
        <f t="shared" si="27"/>
        <v>0</v>
      </c>
    </row>
    <row r="272" spans="1:43" x14ac:dyDescent="0.35">
      <c r="A272" s="32"/>
      <c r="B272" s="31"/>
      <c r="C272" s="31"/>
      <c r="D272" s="31"/>
      <c r="E272" s="31"/>
      <c r="F272" s="31"/>
      <c r="G272" s="31"/>
      <c r="H272" s="31"/>
      <c r="I272" s="31"/>
      <c r="J272" s="31"/>
      <c r="K272" s="30"/>
      <c r="L272" s="30"/>
      <c r="M272" s="30"/>
      <c r="N272" s="30"/>
      <c r="O272" s="30"/>
      <c r="P272" s="30"/>
      <c r="Q272" s="30"/>
      <c r="R272" s="30"/>
      <c r="S272" s="30"/>
      <c r="T272" s="30"/>
      <c r="U272" s="30"/>
      <c r="V272" s="30"/>
      <c r="W272" s="30"/>
      <c r="X272" s="30"/>
      <c r="Y272" s="30"/>
      <c r="Z272" s="30"/>
      <c r="AA272" s="30"/>
      <c r="AB272" s="30"/>
      <c r="AC272" s="30"/>
      <c r="AD272" s="30"/>
      <c r="AE272" s="30"/>
      <c r="AF272" s="30"/>
      <c r="AG272" s="30"/>
      <c r="AH272" s="30"/>
      <c r="AI272" s="33"/>
      <c r="AJ272" s="33"/>
      <c r="AK272" s="33"/>
      <c r="AO272" s="6">
        <f t="shared" si="25"/>
        <v>0</v>
      </c>
      <c r="AP272" s="6">
        <f t="shared" si="26"/>
        <v>0</v>
      </c>
      <c r="AQ272" s="6">
        <f t="shared" si="27"/>
        <v>0</v>
      </c>
    </row>
    <row r="273" spans="1:43" x14ac:dyDescent="0.35">
      <c r="A273" s="32"/>
      <c r="B273" s="31"/>
      <c r="C273" s="31"/>
      <c r="D273" s="31"/>
      <c r="E273" s="31"/>
      <c r="F273" s="31"/>
      <c r="G273" s="31"/>
      <c r="H273" s="31"/>
      <c r="I273" s="31"/>
      <c r="J273" s="31"/>
      <c r="K273" s="30"/>
      <c r="L273" s="30"/>
      <c r="M273" s="30"/>
      <c r="N273" s="30"/>
      <c r="O273" s="30"/>
      <c r="P273" s="30"/>
      <c r="Q273" s="30"/>
      <c r="R273" s="30"/>
      <c r="S273" s="30"/>
      <c r="T273" s="30"/>
      <c r="U273" s="30"/>
      <c r="V273" s="30"/>
      <c r="W273" s="30"/>
      <c r="X273" s="30"/>
      <c r="Y273" s="30"/>
      <c r="Z273" s="30"/>
      <c r="AA273" s="30"/>
      <c r="AB273" s="30"/>
      <c r="AC273" s="30"/>
      <c r="AD273" s="30"/>
      <c r="AE273" s="30"/>
      <c r="AF273" s="30"/>
      <c r="AG273" s="30"/>
      <c r="AH273" s="30"/>
      <c r="AI273" s="33"/>
      <c r="AJ273" s="33"/>
      <c r="AK273" s="33"/>
      <c r="AO273" s="6">
        <f t="shared" si="25"/>
        <v>0</v>
      </c>
      <c r="AP273" s="6">
        <f t="shared" si="26"/>
        <v>0</v>
      </c>
      <c r="AQ273" s="6">
        <f t="shared" si="27"/>
        <v>0</v>
      </c>
    </row>
    <row r="274" spans="1:43" x14ac:dyDescent="0.35">
      <c r="A274" s="32"/>
      <c r="B274" s="31"/>
      <c r="C274" s="31"/>
      <c r="D274" s="31"/>
      <c r="E274" s="31"/>
      <c r="F274" s="31"/>
      <c r="G274" s="31"/>
      <c r="H274" s="31"/>
      <c r="I274" s="31"/>
      <c r="J274" s="31"/>
      <c r="K274" s="30"/>
      <c r="L274" s="30"/>
      <c r="M274" s="30"/>
      <c r="N274" s="30"/>
      <c r="O274" s="30"/>
      <c r="P274" s="30"/>
      <c r="Q274" s="30"/>
      <c r="R274" s="30"/>
      <c r="S274" s="30"/>
      <c r="T274" s="30"/>
      <c r="U274" s="30"/>
      <c r="V274" s="30"/>
      <c r="W274" s="30"/>
      <c r="X274" s="30"/>
      <c r="Y274" s="30"/>
      <c r="Z274" s="30"/>
      <c r="AA274" s="30"/>
      <c r="AB274" s="30"/>
      <c r="AC274" s="30"/>
      <c r="AD274" s="30"/>
      <c r="AE274" s="30"/>
      <c r="AF274" s="30"/>
      <c r="AG274" s="30"/>
      <c r="AH274" s="30"/>
      <c r="AI274" s="33"/>
      <c r="AJ274" s="33"/>
      <c r="AK274" s="33"/>
      <c r="AO274" s="6">
        <f t="shared" si="25"/>
        <v>0</v>
      </c>
      <c r="AP274" s="6">
        <f t="shared" si="26"/>
        <v>0</v>
      </c>
      <c r="AQ274" s="6">
        <f t="shared" si="27"/>
        <v>0</v>
      </c>
    </row>
    <row r="275" spans="1:43" x14ac:dyDescent="0.35">
      <c r="A275" s="32"/>
      <c r="B275" s="31"/>
      <c r="C275" s="31"/>
      <c r="D275" s="31"/>
      <c r="E275" s="31"/>
      <c r="F275" s="31"/>
      <c r="G275" s="31"/>
      <c r="H275" s="31"/>
      <c r="I275" s="31"/>
      <c r="J275" s="31"/>
      <c r="K275" s="30"/>
      <c r="L275" s="30"/>
      <c r="M275" s="30"/>
      <c r="N275" s="30"/>
      <c r="O275" s="30"/>
      <c r="P275" s="30"/>
      <c r="Q275" s="30"/>
      <c r="R275" s="30"/>
      <c r="S275" s="30"/>
      <c r="T275" s="30"/>
      <c r="U275" s="30"/>
      <c r="V275" s="30"/>
      <c r="W275" s="30"/>
      <c r="X275" s="30"/>
      <c r="Y275" s="30"/>
      <c r="Z275" s="30"/>
      <c r="AA275" s="30"/>
      <c r="AB275" s="30"/>
      <c r="AC275" s="30"/>
      <c r="AD275" s="30"/>
      <c r="AE275" s="30"/>
      <c r="AF275" s="30"/>
      <c r="AG275" s="30"/>
      <c r="AH275" s="30"/>
      <c r="AI275" s="33"/>
      <c r="AJ275" s="33"/>
      <c r="AK275" s="33"/>
      <c r="AO275" s="6">
        <f t="shared" si="25"/>
        <v>0</v>
      </c>
      <c r="AP275" s="6">
        <f t="shared" si="26"/>
        <v>0</v>
      </c>
      <c r="AQ275" s="6">
        <f t="shared" si="27"/>
        <v>0</v>
      </c>
    </row>
    <row r="276" spans="1:43" x14ac:dyDescent="0.35">
      <c r="A276" s="32"/>
      <c r="B276" s="31"/>
      <c r="C276" s="31"/>
      <c r="D276" s="31"/>
      <c r="E276" s="31"/>
      <c r="F276" s="31"/>
      <c r="G276" s="31"/>
      <c r="H276" s="31"/>
      <c r="I276" s="31"/>
      <c r="J276" s="31"/>
      <c r="K276" s="30"/>
      <c r="L276" s="30"/>
      <c r="M276" s="30"/>
      <c r="N276" s="30"/>
      <c r="O276" s="30"/>
      <c r="P276" s="30"/>
      <c r="Q276" s="30"/>
      <c r="R276" s="30"/>
      <c r="S276" s="30"/>
      <c r="T276" s="30"/>
      <c r="U276" s="30"/>
      <c r="V276" s="30"/>
      <c r="W276" s="30"/>
      <c r="X276" s="30"/>
      <c r="Y276" s="30"/>
      <c r="Z276" s="30"/>
      <c r="AA276" s="30"/>
      <c r="AB276" s="30"/>
      <c r="AC276" s="30"/>
      <c r="AD276" s="30"/>
      <c r="AE276" s="30"/>
      <c r="AF276" s="30"/>
      <c r="AG276" s="30"/>
      <c r="AH276" s="30"/>
      <c r="AI276" s="33"/>
      <c r="AJ276" s="33"/>
      <c r="AK276" s="33"/>
      <c r="AO276" s="6">
        <f t="shared" si="25"/>
        <v>0</v>
      </c>
      <c r="AP276" s="6">
        <f t="shared" si="26"/>
        <v>0</v>
      </c>
      <c r="AQ276" s="6">
        <f t="shared" si="27"/>
        <v>0</v>
      </c>
    </row>
    <row r="277" spans="1:43" x14ac:dyDescent="0.35">
      <c r="A277" s="32"/>
      <c r="B277" s="31"/>
      <c r="C277" s="31"/>
      <c r="D277" s="31"/>
      <c r="E277" s="31"/>
      <c r="F277" s="31"/>
      <c r="G277" s="31"/>
      <c r="H277" s="31"/>
      <c r="I277" s="31"/>
      <c r="J277" s="31"/>
      <c r="K277" s="30"/>
      <c r="L277" s="30"/>
      <c r="M277" s="30"/>
      <c r="N277" s="30"/>
      <c r="O277" s="30"/>
      <c r="P277" s="30"/>
      <c r="Q277" s="30"/>
      <c r="R277" s="30"/>
      <c r="S277" s="30"/>
      <c r="T277" s="30"/>
      <c r="U277" s="30"/>
      <c r="V277" s="30"/>
      <c r="W277" s="30"/>
      <c r="X277" s="30"/>
      <c r="Y277" s="30"/>
      <c r="Z277" s="30"/>
      <c r="AA277" s="30"/>
      <c r="AB277" s="30"/>
      <c r="AC277" s="30"/>
      <c r="AD277" s="30"/>
      <c r="AE277" s="30"/>
      <c r="AF277" s="30"/>
      <c r="AG277" s="30"/>
      <c r="AH277" s="30"/>
      <c r="AI277" s="33"/>
      <c r="AJ277" s="33"/>
      <c r="AK277" s="33"/>
      <c r="AO277" s="6">
        <f t="shared" si="25"/>
        <v>0</v>
      </c>
      <c r="AP277" s="6">
        <f t="shared" si="26"/>
        <v>0</v>
      </c>
      <c r="AQ277" s="6">
        <f t="shared" si="27"/>
        <v>0</v>
      </c>
    </row>
    <row r="278" spans="1:43" x14ac:dyDescent="0.35">
      <c r="A278" s="32"/>
      <c r="B278" s="31"/>
      <c r="C278" s="31"/>
      <c r="D278" s="31"/>
      <c r="E278" s="31"/>
      <c r="F278" s="31"/>
      <c r="G278" s="31"/>
      <c r="H278" s="31"/>
      <c r="I278" s="31"/>
      <c r="J278" s="31"/>
      <c r="K278" s="30"/>
      <c r="L278" s="30"/>
      <c r="M278" s="30"/>
      <c r="N278" s="30"/>
      <c r="O278" s="30"/>
      <c r="P278" s="30"/>
      <c r="Q278" s="30"/>
      <c r="R278" s="30"/>
      <c r="S278" s="30"/>
      <c r="T278" s="30"/>
      <c r="U278" s="30"/>
      <c r="V278" s="30"/>
      <c r="W278" s="30"/>
      <c r="X278" s="30"/>
      <c r="Y278" s="30"/>
      <c r="Z278" s="30"/>
      <c r="AA278" s="30"/>
      <c r="AB278" s="30"/>
      <c r="AC278" s="30"/>
      <c r="AD278" s="30"/>
      <c r="AE278" s="30"/>
      <c r="AF278" s="30"/>
      <c r="AG278" s="30"/>
      <c r="AH278" s="30"/>
      <c r="AI278" s="33"/>
      <c r="AJ278" s="33"/>
      <c r="AK278" s="33"/>
      <c r="AO278" s="6">
        <f t="shared" si="25"/>
        <v>0</v>
      </c>
      <c r="AP278" s="6">
        <f t="shared" si="26"/>
        <v>0</v>
      </c>
      <c r="AQ278" s="6">
        <f t="shared" si="27"/>
        <v>0</v>
      </c>
    </row>
    <row r="279" spans="1:43" x14ac:dyDescent="0.35">
      <c r="A279" s="32"/>
      <c r="B279" s="31"/>
      <c r="C279" s="31"/>
      <c r="D279" s="31"/>
      <c r="E279" s="31"/>
      <c r="F279" s="31"/>
      <c r="G279" s="31"/>
      <c r="H279" s="31"/>
      <c r="I279" s="31"/>
      <c r="J279" s="31"/>
      <c r="K279" s="30"/>
      <c r="L279" s="30"/>
      <c r="M279" s="30"/>
      <c r="N279" s="30"/>
      <c r="O279" s="30"/>
      <c r="P279" s="30"/>
      <c r="Q279" s="30"/>
      <c r="R279" s="30"/>
      <c r="S279" s="30"/>
      <c r="T279" s="30"/>
      <c r="U279" s="30"/>
      <c r="V279" s="30"/>
      <c r="W279" s="30"/>
      <c r="X279" s="30"/>
      <c r="Y279" s="30"/>
      <c r="Z279" s="30"/>
      <c r="AA279" s="30"/>
      <c r="AB279" s="30"/>
      <c r="AC279" s="30"/>
      <c r="AD279" s="30"/>
      <c r="AE279" s="30"/>
      <c r="AF279" s="30"/>
      <c r="AG279" s="30"/>
      <c r="AH279" s="30"/>
      <c r="AI279" s="33"/>
      <c r="AJ279" s="33"/>
      <c r="AK279" s="33"/>
      <c r="AO279" s="6">
        <f t="shared" si="25"/>
        <v>0</v>
      </c>
      <c r="AP279" s="6">
        <f t="shared" si="26"/>
        <v>0</v>
      </c>
      <c r="AQ279" s="6">
        <f t="shared" si="27"/>
        <v>0</v>
      </c>
    </row>
    <row r="280" spans="1:43" x14ac:dyDescent="0.35">
      <c r="A280" s="32"/>
      <c r="B280" s="31"/>
      <c r="C280" s="31"/>
      <c r="D280" s="31"/>
      <c r="E280" s="31"/>
      <c r="F280" s="31"/>
      <c r="G280" s="31"/>
      <c r="H280" s="31"/>
      <c r="I280" s="31"/>
      <c r="J280" s="31"/>
      <c r="K280" s="30"/>
      <c r="L280" s="30"/>
      <c r="M280" s="30"/>
      <c r="N280" s="30"/>
      <c r="O280" s="30"/>
      <c r="P280" s="30"/>
      <c r="Q280" s="30"/>
      <c r="R280" s="30"/>
      <c r="S280" s="30"/>
      <c r="T280" s="30"/>
      <c r="U280" s="30"/>
      <c r="V280" s="30"/>
      <c r="W280" s="30"/>
      <c r="X280" s="30"/>
      <c r="Y280" s="30"/>
      <c r="Z280" s="30"/>
      <c r="AA280" s="30"/>
      <c r="AB280" s="30"/>
      <c r="AC280" s="30"/>
      <c r="AD280" s="30"/>
      <c r="AE280" s="30"/>
      <c r="AF280" s="30"/>
      <c r="AG280" s="30"/>
      <c r="AH280" s="30"/>
      <c r="AI280" s="33"/>
      <c r="AJ280" s="33"/>
      <c r="AK280" s="33"/>
      <c r="AO280" s="6">
        <f t="shared" si="25"/>
        <v>0</v>
      </c>
      <c r="AP280" s="6">
        <f t="shared" si="26"/>
        <v>0</v>
      </c>
      <c r="AQ280" s="6">
        <f t="shared" si="27"/>
        <v>0</v>
      </c>
    </row>
    <row r="281" spans="1:43" x14ac:dyDescent="0.35">
      <c r="A281" s="32"/>
      <c r="B281" s="31"/>
      <c r="C281" s="31"/>
      <c r="D281" s="31"/>
      <c r="E281" s="31"/>
      <c r="F281" s="31"/>
      <c r="G281" s="31"/>
      <c r="H281" s="31"/>
      <c r="I281" s="31"/>
      <c r="J281" s="31"/>
      <c r="K281" s="30"/>
      <c r="L281" s="30"/>
      <c r="M281" s="30"/>
      <c r="N281" s="30"/>
      <c r="O281" s="30"/>
      <c r="P281" s="30"/>
      <c r="Q281" s="30"/>
      <c r="R281" s="30"/>
      <c r="S281" s="30"/>
      <c r="T281" s="30"/>
      <c r="U281" s="30"/>
      <c r="V281" s="30"/>
      <c r="W281" s="30"/>
      <c r="X281" s="30"/>
      <c r="Y281" s="30"/>
      <c r="Z281" s="30"/>
      <c r="AA281" s="30"/>
      <c r="AB281" s="30"/>
      <c r="AC281" s="30"/>
      <c r="AD281" s="30"/>
      <c r="AE281" s="30"/>
      <c r="AF281" s="30"/>
      <c r="AG281" s="30"/>
      <c r="AH281" s="30"/>
      <c r="AI281" s="33"/>
      <c r="AJ281" s="33"/>
      <c r="AK281" s="33"/>
      <c r="AO281" s="6">
        <f t="shared" si="25"/>
        <v>0</v>
      </c>
      <c r="AP281" s="6">
        <f t="shared" si="26"/>
        <v>0</v>
      </c>
      <c r="AQ281" s="6">
        <f t="shared" si="27"/>
        <v>0</v>
      </c>
    </row>
    <row r="282" spans="1:43" x14ac:dyDescent="0.35">
      <c r="A282" s="32"/>
      <c r="B282" s="31"/>
      <c r="C282" s="31"/>
      <c r="D282" s="31"/>
      <c r="E282" s="31"/>
      <c r="F282" s="31"/>
      <c r="G282" s="31"/>
      <c r="H282" s="31"/>
      <c r="I282" s="31"/>
      <c r="J282" s="31"/>
      <c r="K282" s="30"/>
      <c r="L282" s="30"/>
      <c r="M282" s="30"/>
      <c r="N282" s="30"/>
      <c r="O282" s="30"/>
      <c r="P282" s="30"/>
      <c r="Q282" s="30"/>
      <c r="R282" s="30"/>
      <c r="S282" s="30"/>
      <c r="T282" s="30"/>
      <c r="U282" s="30"/>
      <c r="V282" s="30"/>
      <c r="W282" s="30"/>
      <c r="X282" s="30"/>
      <c r="Y282" s="30"/>
      <c r="Z282" s="30"/>
      <c r="AA282" s="30"/>
      <c r="AB282" s="30"/>
      <c r="AC282" s="30"/>
      <c r="AD282" s="30"/>
      <c r="AE282" s="30"/>
      <c r="AF282" s="30"/>
      <c r="AG282" s="30"/>
      <c r="AH282" s="30"/>
      <c r="AI282" s="33"/>
      <c r="AJ282" s="33"/>
      <c r="AK282" s="33"/>
      <c r="AO282" s="6">
        <f t="shared" si="25"/>
        <v>0</v>
      </c>
      <c r="AP282" s="6">
        <f t="shared" si="26"/>
        <v>0</v>
      </c>
      <c r="AQ282" s="6">
        <f t="shared" si="27"/>
        <v>0</v>
      </c>
    </row>
    <row r="283" spans="1:43" x14ac:dyDescent="0.35">
      <c r="A283" s="32"/>
      <c r="B283" s="31"/>
      <c r="C283" s="31"/>
      <c r="D283" s="31"/>
      <c r="E283" s="31"/>
      <c r="F283" s="31"/>
      <c r="G283" s="31"/>
      <c r="H283" s="31"/>
      <c r="I283" s="31"/>
      <c r="J283" s="31"/>
      <c r="K283" s="30"/>
      <c r="L283" s="30"/>
      <c r="M283" s="30"/>
      <c r="N283" s="30"/>
      <c r="O283" s="30"/>
      <c r="P283" s="30"/>
      <c r="Q283" s="30"/>
      <c r="R283" s="30"/>
      <c r="S283" s="30"/>
      <c r="T283" s="30"/>
      <c r="U283" s="30"/>
      <c r="V283" s="30"/>
      <c r="W283" s="30"/>
      <c r="X283" s="30"/>
      <c r="Y283" s="30"/>
      <c r="Z283" s="30"/>
      <c r="AA283" s="30"/>
      <c r="AB283" s="30"/>
      <c r="AC283" s="30"/>
      <c r="AD283" s="30"/>
      <c r="AE283" s="30"/>
      <c r="AF283" s="30"/>
      <c r="AG283" s="30"/>
      <c r="AH283" s="30"/>
      <c r="AI283" s="33"/>
      <c r="AJ283" s="33"/>
      <c r="AK283" s="33"/>
      <c r="AO283" s="6">
        <f t="shared" si="25"/>
        <v>0</v>
      </c>
      <c r="AP283" s="6">
        <f t="shared" si="26"/>
        <v>0</v>
      </c>
      <c r="AQ283" s="6">
        <f t="shared" si="27"/>
        <v>0</v>
      </c>
    </row>
    <row r="284" spans="1:43" x14ac:dyDescent="0.35">
      <c r="A284" s="32"/>
      <c r="B284" s="31"/>
      <c r="C284" s="31"/>
      <c r="D284" s="31"/>
      <c r="E284" s="31"/>
      <c r="F284" s="31"/>
      <c r="G284" s="31"/>
      <c r="H284" s="31"/>
      <c r="I284" s="31"/>
      <c r="J284" s="31"/>
      <c r="K284" s="30"/>
      <c r="L284" s="30"/>
      <c r="M284" s="30"/>
      <c r="N284" s="30"/>
      <c r="O284" s="30"/>
      <c r="P284" s="30"/>
      <c r="Q284" s="30"/>
      <c r="R284" s="30"/>
      <c r="S284" s="30"/>
      <c r="T284" s="30"/>
      <c r="U284" s="30"/>
      <c r="V284" s="30"/>
      <c r="W284" s="30"/>
      <c r="X284" s="30"/>
      <c r="Y284" s="30"/>
      <c r="Z284" s="30"/>
      <c r="AA284" s="30"/>
      <c r="AB284" s="30"/>
      <c r="AC284" s="30"/>
      <c r="AD284" s="30"/>
      <c r="AE284" s="30"/>
      <c r="AF284" s="30"/>
      <c r="AG284" s="30"/>
      <c r="AH284" s="30"/>
      <c r="AI284" s="33"/>
      <c r="AJ284" s="33"/>
      <c r="AK284" s="33"/>
      <c r="AO284" s="6">
        <f t="shared" si="25"/>
        <v>0</v>
      </c>
      <c r="AP284" s="6">
        <f t="shared" si="26"/>
        <v>0</v>
      </c>
      <c r="AQ284" s="6">
        <f t="shared" si="27"/>
        <v>0</v>
      </c>
    </row>
    <row r="285" spans="1:43" x14ac:dyDescent="0.35">
      <c r="A285" s="32"/>
      <c r="B285" s="31"/>
      <c r="C285" s="31"/>
      <c r="D285" s="31"/>
      <c r="E285" s="31"/>
      <c r="F285" s="31"/>
      <c r="G285" s="31"/>
      <c r="H285" s="31"/>
      <c r="I285" s="31"/>
      <c r="J285" s="31"/>
      <c r="K285" s="30"/>
      <c r="L285" s="30"/>
      <c r="M285" s="30"/>
      <c r="N285" s="30"/>
      <c r="O285" s="30"/>
      <c r="P285" s="30"/>
      <c r="Q285" s="30"/>
      <c r="R285" s="30"/>
      <c r="S285" s="30"/>
      <c r="T285" s="30"/>
      <c r="U285" s="30"/>
      <c r="V285" s="30"/>
      <c r="W285" s="30"/>
      <c r="X285" s="30"/>
      <c r="Y285" s="30"/>
      <c r="Z285" s="30"/>
      <c r="AA285" s="30"/>
      <c r="AB285" s="30"/>
      <c r="AC285" s="30"/>
      <c r="AD285" s="30"/>
      <c r="AE285" s="30"/>
      <c r="AF285" s="30"/>
      <c r="AG285" s="30"/>
      <c r="AH285" s="30"/>
      <c r="AI285" s="33"/>
      <c r="AJ285" s="33"/>
      <c r="AK285" s="33"/>
      <c r="AO285" s="6">
        <f t="shared" si="25"/>
        <v>0</v>
      </c>
      <c r="AP285" s="6">
        <f t="shared" si="26"/>
        <v>0</v>
      </c>
      <c r="AQ285" s="6">
        <f t="shared" si="27"/>
        <v>0</v>
      </c>
    </row>
    <row r="286" spans="1:43" x14ac:dyDescent="0.35">
      <c r="A286" s="32"/>
      <c r="B286" s="31"/>
      <c r="C286" s="31"/>
      <c r="D286" s="31"/>
      <c r="E286" s="31"/>
      <c r="F286" s="31"/>
      <c r="G286" s="31"/>
      <c r="H286" s="31"/>
      <c r="I286" s="31"/>
      <c r="J286" s="31"/>
      <c r="K286" s="30"/>
      <c r="L286" s="30"/>
      <c r="M286" s="30"/>
      <c r="N286" s="30"/>
      <c r="O286" s="30"/>
      <c r="P286" s="30"/>
      <c r="Q286" s="30"/>
      <c r="R286" s="30"/>
      <c r="S286" s="30"/>
      <c r="T286" s="30"/>
      <c r="U286" s="30"/>
      <c r="V286" s="30"/>
      <c r="W286" s="30"/>
      <c r="X286" s="30"/>
      <c r="Y286" s="30"/>
      <c r="Z286" s="30"/>
      <c r="AA286" s="30"/>
      <c r="AB286" s="30"/>
      <c r="AC286" s="30"/>
      <c r="AD286" s="30"/>
      <c r="AE286" s="30"/>
      <c r="AF286" s="30"/>
      <c r="AG286" s="30"/>
      <c r="AH286" s="30"/>
      <c r="AI286" s="33"/>
      <c r="AJ286" s="33"/>
      <c r="AK286" s="33"/>
      <c r="AO286" s="6">
        <f t="shared" si="25"/>
        <v>0</v>
      </c>
      <c r="AP286" s="6">
        <f t="shared" si="26"/>
        <v>0</v>
      </c>
      <c r="AQ286" s="6">
        <f t="shared" si="27"/>
        <v>0</v>
      </c>
    </row>
    <row r="287" spans="1:43" x14ac:dyDescent="0.35">
      <c r="A287" s="32"/>
      <c r="B287" s="31"/>
      <c r="C287" s="31"/>
      <c r="D287" s="31"/>
      <c r="E287" s="31"/>
      <c r="F287" s="31"/>
      <c r="G287" s="31"/>
      <c r="H287" s="31"/>
      <c r="I287" s="31"/>
      <c r="J287" s="31"/>
      <c r="K287" s="30"/>
      <c r="L287" s="30"/>
      <c r="M287" s="30"/>
      <c r="N287" s="30"/>
      <c r="O287" s="30"/>
      <c r="P287" s="30"/>
      <c r="Q287" s="30"/>
      <c r="R287" s="30"/>
      <c r="S287" s="30"/>
      <c r="T287" s="30"/>
      <c r="U287" s="30"/>
      <c r="V287" s="30"/>
      <c r="W287" s="30"/>
      <c r="X287" s="30"/>
      <c r="Y287" s="30"/>
      <c r="Z287" s="30"/>
      <c r="AA287" s="30"/>
      <c r="AB287" s="30"/>
      <c r="AC287" s="30"/>
      <c r="AD287" s="30"/>
      <c r="AE287" s="30"/>
      <c r="AF287" s="30"/>
      <c r="AG287" s="30"/>
      <c r="AH287" s="30"/>
      <c r="AI287" s="33"/>
      <c r="AJ287" s="33"/>
      <c r="AK287" s="33"/>
      <c r="AO287" s="6">
        <f t="shared" si="25"/>
        <v>0</v>
      </c>
      <c r="AP287" s="6">
        <f t="shared" si="26"/>
        <v>0</v>
      </c>
      <c r="AQ287" s="6">
        <f t="shared" si="27"/>
        <v>0</v>
      </c>
    </row>
    <row r="288" spans="1:43" x14ac:dyDescent="0.35">
      <c r="A288" s="32"/>
      <c r="B288" s="31"/>
      <c r="C288" s="31"/>
      <c r="D288" s="31"/>
      <c r="E288" s="31"/>
      <c r="F288" s="31"/>
      <c r="G288" s="31"/>
      <c r="H288" s="31"/>
      <c r="I288" s="31"/>
      <c r="J288" s="31"/>
      <c r="K288" s="30"/>
      <c r="L288" s="30"/>
      <c r="M288" s="30"/>
      <c r="N288" s="30"/>
      <c r="O288" s="30"/>
      <c r="P288" s="30"/>
      <c r="Q288" s="30"/>
      <c r="R288" s="30"/>
      <c r="S288" s="30"/>
      <c r="T288" s="30"/>
      <c r="U288" s="30"/>
      <c r="V288" s="30"/>
      <c r="W288" s="30"/>
      <c r="X288" s="30"/>
      <c r="Y288" s="30"/>
      <c r="Z288" s="30"/>
      <c r="AA288" s="30"/>
      <c r="AB288" s="30"/>
      <c r="AC288" s="30"/>
      <c r="AD288" s="30"/>
      <c r="AE288" s="30"/>
      <c r="AF288" s="30"/>
      <c r="AG288" s="30"/>
      <c r="AH288" s="30"/>
      <c r="AI288" s="33"/>
      <c r="AJ288" s="33"/>
      <c r="AK288" s="33"/>
      <c r="AO288" s="6">
        <f t="shared" si="25"/>
        <v>0</v>
      </c>
      <c r="AP288" s="6">
        <f t="shared" si="26"/>
        <v>0</v>
      </c>
      <c r="AQ288" s="6">
        <f t="shared" si="27"/>
        <v>0</v>
      </c>
    </row>
    <row r="289" spans="1:43" x14ac:dyDescent="0.35">
      <c r="A289" s="32"/>
      <c r="B289" s="31"/>
      <c r="C289" s="31"/>
      <c r="D289" s="31"/>
      <c r="E289" s="31"/>
      <c r="F289" s="31"/>
      <c r="G289" s="31"/>
      <c r="H289" s="31"/>
      <c r="I289" s="31"/>
      <c r="J289" s="31"/>
      <c r="K289" s="30"/>
      <c r="L289" s="30"/>
      <c r="M289" s="30"/>
      <c r="N289" s="30"/>
      <c r="O289" s="30"/>
      <c r="P289" s="30"/>
      <c r="Q289" s="30"/>
      <c r="R289" s="30"/>
      <c r="S289" s="30"/>
      <c r="T289" s="30"/>
      <c r="U289" s="30"/>
      <c r="V289" s="30"/>
      <c r="W289" s="30"/>
      <c r="X289" s="30"/>
      <c r="Y289" s="30"/>
      <c r="Z289" s="30"/>
      <c r="AA289" s="30"/>
      <c r="AB289" s="30"/>
      <c r="AC289" s="30"/>
      <c r="AD289" s="30"/>
      <c r="AE289" s="30"/>
      <c r="AF289" s="30"/>
      <c r="AG289" s="30"/>
      <c r="AH289" s="30"/>
      <c r="AI289" s="33"/>
      <c r="AJ289" s="33"/>
      <c r="AK289" s="33"/>
      <c r="AO289" s="6">
        <f t="shared" si="25"/>
        <v>0</v>
      </c>
      <c r="AP289" s="6">
        <f t="shared" si="26"/>
        <v>0</v>
      </c>
      <c r="AQ289" s="6">
        <f t="shared" si="27"/>
        <v>0</v>
      </c>
    </row>
    <row r="290" spans="1:43" x14ac:dyDescent="0.35">
      <c r="A290" s="32"/>
      <c r="B290" s="31"/>
      <c r="C290" s="31"/>
      <c r="D290" s="31"/>
      <c r="E290" s="31"/>
      <c r="F290" s="31"/>
      <c r="G290" s="31"/>
      <c r="H290" s="31"/>
      <c r="I290" s="31"/>
      <c r="J290" s="31"/>
      <c r="K290" s="30"/>
      <c r="L290" s="30"/>
      <c r="M290" s="30"/>
      <c r="N290" s="30"/>
      <c r="O290" s="30"/>
      <c r="P290" s="30"/>
      <c r="Q290" s="30"/>
      <c r="R290" s="30"/>
      <c r="S290" s="30"/>
      <c r="T290" s="30"/>
      <c r="U290" s="30"/>
      <c r="V290" s="30"/>
      <c r="W290" s="30"/>
      <c r="X290" s="30"/>
      <c r="Y290" s="30"/>
      <c r="Z290" s="30"/>
      <c r="AA290" s="30"/>
      <c r="AB290" s="30"/>
      <c r="AC290" s="30"/>
      <c r="AD290" s="30"/>
      <c r="AE290" s="30"/>
      <c r="AF290" s="30"/>
      <c r="AG290" s="30"/>
      <c r="AH290" s="30"/>
      <c r="AI290" s="33"/>
      <c r="AJ290" s="33"/>
      <c r="AK290" s="33"/>
      <c r="AO290" s="6">
        <f t="shared" si="25"/>
        <v>0</v>
      </c>
      <c r="AP290" s="6">
        <f t="shared" si="26"/>
        <v>0</v>
      </c>
      <c r="AQ290" s="6">
        <f t="shared" si="27"/>
        <v>0</v>
      </c>
    </row>
    <row r="291" spans="1:43" x14ac:dyDescent="0.35">
      <c r="A291" s="32"/>
      <c r="B291" s="31"/>
      <c r="C291" s="31"/>
      <c r="D291" s="31"/>
      <c r="E291" s="31"/>
      <c r="F291" s="31"/>
      <c r="G291" s="31"/>
      <c r="H291" s="31"/>
      <c r="I291" s="31"/>
      <c r="J291" s="31"/>
      <c r="K291" s="30"/>
      <c r="L291" s="30"/>
      <c r="M291" s="30"/>
      <c r="N291" s="30"/>
      <c r="O291" s="30"/>
      <c r="P291" s="30"/>
      <c r="Q291" s="30"/>
      <c r="R291" s="30"/>
      <c r="S291" s="30"/>
      <c r="T291" s="30"/>
      <c r="U291" s="30"/>
      <c r="V291" s="30"/>
      <c r="W291" s="30"/>
      <c r="X291" s="30"/>
      <c r="Y291" s="30"/>
      <c r="Z291" s="30"/>
      <c r="AA291" s="30"/>
      <c r="AB291" s="30"/>
      <c r="AC291" s="30"/>
      <c r="AD291" s="30"/>
      <c r="AE291" s="30"/>
      <c r="AF291" s="30"/>
      <c r="AG291" s="30"/>
      <c r="AH291" s="30"/>
      <c r="AI291" s="33"/>
      <c r="AJ291" s="33"/>
      <c r="AK291" s="33"/>
      <c r="AO291" s="6">
        <f t="shared" si="25"/>
        <v>0</v>
      </c>
      <c r="AP291" s="6">
        <f t="shared" si="26"/>
        <v>0</v>
      </c>
      <c r="AQ291" s="6">
        <f t="shared" si="27"/>
        <v>0</v>
      </c>
    </row>
    <row r="292" spans="1:43" x14ac:dyDescent="0.35">
      <c r="A292" s="32"/>
      <c r="B292" s="31"/>
      <c r="C292" s="31"/>
      <c r="D292" s="31"/>
      <c r="E292" s="31"/>
      <c r="F292" s="31"/>
      <c r="G292" s="31"/>
      <c r="H292" s="31"/>
      <c r="I292" s="31"/>
      <c r="J292" s="31"/>
      <c r="K292" s="30"/>
      <c r="L292" s="30"/>
      <c r="M292" s="30"/>
      <c r="N292" s="30"/>
      <c r="O292" s="30"/>
      <c r="P292" s="30"/>
      <c r="Q292" s="30"/>
      <c r="R292" s="30"/>
      <c r="S292" s="30"/>
      <c r="T292" s="30"/>
      <c r="U292" s="30"/>
      <c r="V292" s="30"/>
      <c r="W292" s="30"/>
      <c r="X292" s="30"/>
      <c r="Y292" s="30"/>
      <c r="Z292" s="30"/>
      <c r="AA292" s="30"/>
      <c r="AB292" s="30"/>
      <c r="AC292" s="30"/>
      <c r="AD292" s="30"/>
      <c r="AE292" s="30"/>
      <c r="AF292" s="30"/>
      <c r="AG292" s="30"/>
      <c r="AH292" s="30"/>
      <c r="AI292" s="33"/>
      <c r="AJ292" s="33"/>
      <c r="AK292" s="33"/>
      <c r="AO292" s="6">
        <f t="shared" si="25"/>
        <v>0</v>
      </c>
      <c r="AP292" s="6">
        <f t="shared" si="26"/>
        <v>0</v>
      </c>
      <c r="AQ292" s="6">
        <f t="shared" si="27"/>
        <v>0</v>
      </c>
    </row>
    <row r="293" spans="1:43" x14ac:dyDescent="0.35">
      <c r="A293" s="32"/>
      <c r="B293" s="31"/>
      <c r="C293" s="31"/>
      <c r="D293" s="31"/>
      <c r="E293" s="31"/>
      <c r="F293" s="31"/>
      <c r="G293" s="31"/>
      <c r="H293" s="31"/>
      <c r="I293" s="31"/>
      <c r="J293" s="31"/>
      <c r="K293" s="30"/>
      <c r="L293" s="30"/>
      <c r="M293" s="30"/>
      <c r="N293" s="30"/>
      <c r="O293" s="30"/>
      <c r="P293" s="30"/>
      <c r="Q293" s="30"/>
      <c r="R293" s="30"/>
      <c r="S293" s="30"/>
      <c r="T293" s="30"/>
      <c r="U293" s="30"/>
      <c r="V293" s="30"/>
      <c r="W293" s="30"/>
      <c r="X293" s="30"/>
      <c r="Y293" s="30"/>
      <c r="Z293" s="30"/>
      <c r="AA293" s="30"/>
      <c r="AB293" s="30"/>
      <c r="AC293" s="30"/>
      <c r="AD293" s="30"/>
      <c r="AE293" s="30"/>
      <c r="AF293" s="30"/>
      <c r="AG293" s="30"/>
      <c r="AH293" s="30"/>
      <c r="AI293" s="33"/>
      <c r="AJ293" s="33"/>
      <c r="AK293" s="33"/>
      <c r="AO293" s="6">
        <f t="shared" si="25"/>
        <v>0</v>
      </c>
      <c r="AP293" s="6">
        <f t="shared" si="26"/>
        <v>0</v>
      </c>
      <c r="AQ293" s="6">
        <f t="shared" si="27"/>
        <v>0</v>
      </c>
    </row>
    <row r="294" spans="1:43" x14ac:dyDescent="0.35">
      <c r="A294" s="32"/>
      <c r="B294" s="31"/>
      <c r="C294" s="31"/>
      <c r="D294" s="31"/>
      <c r="E294" s="31"/>
      <c r="F294" s="31"/>
      <c r="G294" s="31"/>
      <c r="H294" s="31"/>
      <c r="I294" s="31"/>
      <c r="J294" s="31"/>
      <c r="K294" s="30"/>
      <c r="L294" s="30"/>
      <c r="M294" s="30"/>
      <c r="N294" s="30"/>
      <c r="O294" s="30"/>
      <c r="P294" s="30"/>
      <c r="Q294" s="30"/>
      <c r="R294" s="30"/>
      <c r="S294" s="30"/>
      <c r="T294" s="30"/>
      <c r="U294" s="30"/>
      <c r="V294" s="30"/>
      <c r="W294" s="30"/>
      <c r="X294" s="30"/>
      <c r="Y294" s="30"/>
      <c r="Z294" s="30"/>
      <c r="AA294" s="30"/>
      <c r="AB294" s="30"/>
      <c r="AC294" s="30"/>
      <c r="AD294" s="30"/>
      <c r="AE294" s="30"/>
      <c r="AF294" s="30"/>
      <c r="AG294" s="30"/>
      <c r="AH294" s="30"/>
      <c r="AI294" s="33"/>
      <c r="AJ294" s="33"/>
      <c r="AK294" s="33"/>
      <c r="AO294" s="6">
        <f t="shared" si="25"/>
        <v>0</v>
      </c>
      <c r="AP294" s="6">
        <f t="shared" si="26"/>
        <v>0</v>
      </c>
      <c r="AQ294" s="6">
        <f t="shared" si="27"/>
        <v>0</v>
      </c>
    </row>
    <row r="295" spans="1:43" x14ac:dyDescent="0.35">
      <c r="A295" s="32"/>
      <c r="B295" s="31"/>
      <c r="C295" s="31"/>
      <c r="D295" s="31"/>
      <c r="E295" s="31"/>
      <c r="F295" s="31"/>
      <c r="G295" s="31"/>
      <c r="H295" s="31"/>
      <c r="I295" s="31"/>
      <c r="J295" s="31"/>
      <c r="K295" s="30"/>
      <c r="L295" s="30"/>
      <c r="M295" s="30"/>
      <c r="N295" s="30"/>
      <c r="O295" s="30"/>
      <c r="P295" s="30"/>
      <c r="Q295" s="30"/>
      <c r="R295" s="30"/>
      <c r="S295" s="30"/>
      <c r="T295" s="30"/>
      <c r="U295" s="30"/>
      <c r="V295" s="30"/>
      <c r="W295" s="30"/>
      <c r="X295" s="30"/>
      <c r="Y295" s="30"/>
      <c r="Z295" s="30"/>
      <c r="AA295" s="30"/>
      <c r="AB295" s="30"/>
      <c r="AC295" s="30"/>
      <c r="AD295" s="30"/>
      <c r="AE295" s="30"/>
      <c r="AF295" s="30"/>
      <c r="AG295" s="30"/>
      <c r="AH295" s="30"/>
      <c r="AI295" s="33"/>
      <c r="AJ295" s="33"/>
      <c r="AK295" s="33"/>
      <c r="AO295" s="6">
        <f t="shared" si="25"/>
        <v>0</v>
      </c>
      <c r="AP295" s="6">
        <f t="shared" si="26"/>
        <v>0</v>
      </c>
      <c r="AQ295" s="6">
        <f t="shared" si="27"/>
        <v>0</v>
      </c>
    </row>
    <row r="296" spans="1:43" x14ac:dyDescent="0.35">
      <c r="A296" s="32"/>
      <c r="B296" s="31"/>
      <c r="C296" s="31"/>
      <c r="D296" s="31"/>
      <c r="E296" s="31"/>
      <c r="F296" s="31"/>
      <c r="G296" s="31"/>
      <c r="H296" s="31"/>
      <c r="I296" s="31"/>
      <c r="J296" s="31"/>
      <c r="K296" s="30"/>
      <c r="L296" s="30"/>
      <c r="M296" s="30"/>
      <c r="N296" s="30"/>
      <c r="O296" s="30"/>
      <c r="P296" s="30"/>
      <c r="Q296" s="30"/>
      <c r="R296" s="30"/>
      <c r="S296" s="30"/>
      <c r="T296" s="30"/>
      <c r="U296" s="30"/>
      <c r="V296" s="30"/>
      <c r="W296" s="30"/>
      <c r="X296" s="30"/>
      <c r="Y296" s="30"/>
      <c r="Z296" s="30"/>
      <c r="AA296" s="30"/>
      <c r="AB296" s="30"/>
      <c r="AC296" s="30"/>
      <c r="AD296" s="30"/>
      <c r="AE296" s="30"/>
      <c r="AF296" s="30"/>
      <c r="AG296" s="30"/>
      <c r="AH296" s="30"/>
      <c r="AI296" s="33"/>
      <c r="AJ296" s="33"/>
      <c r="AK296" s="33"/>
      <c r="AO296" s="6">
        <f t="shared" si="25"/>
        <v>0</v>
      </c>
      <c r="AP296" s="6">
        <f t="shared" si="26"/>
        <v>0</v>
      </c>
      <c r="AQ296" s="6">
        <f t="shared" si="27"/>
        <v>0</v>
      </c>
    </row>
    <row r="297" spans="1:43" x14ac:dyDescent="0.35">
      <c r="A297" s="32"/>
      <c r="B297" s="31"/>
      <c r="C297" s="31"/>
      <c r="D297" s="31"/>
      <c r="E297" s="31"/>
      <c r="F297" s="31"/>
      <c r="G297" s="31"/>
      <c r="H297" s="31"/>
      <c r="I297" s="31"/>
      <c r="J297" s="31"/>
      <c r="K297" s="30"/>
      <c r="L297" s="30"/>
      <c r="M297" s="30"/>
      <c r="N297" s="30"/>
      <c r="O297" s="30"/>
      <c r="P297" s="30"/>
      <c r="Q297" s="30"/>
      <c r="R297" s="30"/>
      <c r="S297" s="30"/>
      <c r="T297" s="30"/>
      <c r="U297" s="30"/>
      <c r="V297" s="30"/>
      <c r="W297" s="30"/>
      <c r="X297" s="30"/>
      <c r="Y297" s="30"/>
      <c r="Z297" s="30"/>
      <c r="AA297" s="30"/>
      <c r="AB297" s="30"/>
      <c r="AC297" s="30"/>
      <c r="AD297" s="30"/>
      <c r="AE297" s="30"/>
      <c r="AF297" s="30"/>
      <c r="AG297" s="30"/>
      <c r="AH297" s="30"/>
      <c r="AI297" s="33"/>
      <c r="AJ297" s="33"/>
      <c r="AK297" s="33"/>
      <c r="AO297" s="6">
        <f t="shared" si="25"/>
        <v>0</v>
      </c>
      <c r="AP297" s="6">
        <f t="shared" si="26"/>
        <v>0</v>
      </c>
      <c r="AQ297" s="6">
        <f t="shared" si="27"/>
        <v>0</v>
      </c>
    </row>
    <row r="298" spans="1:43" x14ac:dyDescent="0.35">
      <c r="A298" s="32"/>
      <c r="B298" s="31"/>
      <c r="C298" s="31"/>
      <c r="D298" s="31"/>
      <c r="E298" s="31"/>
      <c r="F298" s="31"/>
      <c r="G298" s="31"/>
      <c r="H298" s="31"/>
      <c r="I298" s="31"/>
      <c r="J298" s="31"/>
      <c r="K298" s="30"/>
      <c r="L298" s="30"/>
      <c r="M298" s="30"/>
      <c r="N298" s="30"/>
      <c r="O298" s="30"/>
      <c r="P298" s="30"/>
      <c r="Q298" s="30"/>
      <c r="R298" s="30"/>
      <c r="S298" s="30"/>
      <c r="T298" s="30"/>
      <c r="U298" s="30"/>
      <c r="V298" s="30"/>
      <c r="W298" s="30"/>
      <c r="X298" s="30"/>
      <c r="Y298" s="30"/>
      <c r="Z298" s="30"/>
      <c r="AA298" s="30"/>
      <c r="AB298" s="30"/>
      <c r="AC298" s="30"/>
      <c r="AD298" s="30"/>
      <c r="AE298" s="30"/>
      <c r="AF298" s="30"/>
      <c r="AG298" s="30"/>
      <c r="AH298" s="30"/>
      <c r="AI298" s="33"/>
      <c r="AJ298" s="33"/>
      <c r="AK298" s="33"/>
      <c r="AO298" s="6">
        <f t="shared" si="25"/>
        <v>0</v>
      </c>
      <c r="AP298" s="6">
        <f t="shared" si="26"/>
        <v>0</v>
      </c>
      <c r="AQ298" s="6">
        <f t="shared" si="27"/>
        <v>0</v>
      </c>
    </row>
    <row r="299" spans="1:43" x14ac:dyDescent="0.35">
      <c r="A299" s="32"/>
      <c r="B299" s="31"/>
      <c r="C299" s="31"/>
      <c r="D299" s="31"/>
      <c r="E299" s="31"/>
      <c r="F299" s="31"/>
      <c r="G299" s="31"/>
      <c r="H299" s="31"/>
      <c r="I299" s="31"/>
      <c r="J299" s="31"/>
      <c r="K299" s="30"/>
      <c r="L299" s="30"/>
      <c r="M299" s="30"/>
      <c r="N299" s="30"/>
      <c r="O299" s="30"/>
      <c r="P299" s="30"/>
      <c r="Q299" s="30"/>
      <c r="R299" s="30"/>
      <c r="S299" s="30"/>
      <c r="T299" s="30"/>
      <c r="U299" s="30"/>
      <c r="V299" s="30"/>
      <c r="W299" s="30"/>
      <c r="X299" s="30"/>
      <c r="Y299" s="30"/>
      <c r="Z299" s="30"/>
      <c r="AA299" s="30"/>
      <c r="AB299" s="30"/>
      <c r="AC299" s="30"/>
      <c r="AD299" s="30"/>
      <c r="AE299" s="30"/>
      <c r="AF299" s="30"/>
      <c r="AG299" s="30"/>
      <c r="AH299" s="30"/>
      <c r="AI299" s="33"/>
      <c r="AJ299" s="33"/>
      <c r="AK299" s="33"/>
      <c r="AO299" s="6">
        <f t="shared" si="25"/>
        <v>0</v>
      </c>
      <c r="AP299" s="6">
        <f t="shared" si="26"/>
        <v>0</v>
      </c>
      <c r="AQ299" s="6">
        <f t="shared" si="27"/>
        <v>0</v>
      </c>
    </row>
    <row r="300" spans="1:43" x14ac:dyDescent="0.35">
      <c r="A300" s="32"/>
      <c r="B300" s="31"/>
      <c r="C300" s="31"/>
      <c r="D300" s="31"/>
      <c r="E300" s="31"/>
      <c r="F300" s="31"/>
      <c r="G300" s="31"/>
      <c r="H300" s="31"/>
      <c r="I300" s="31"/>
      <c r="J300" s="31"/>
      <c r="K300" s="30"/>
      <c r="L300" s="30"/>
      <c r="M300" s="30"/>
      <c r="N300" s="30"/>
      <c r="O300" s="30"/>
      <c r="P300" s="30"/>
      <c r="Q300" s="30"/>
      <c r="R300" s="30"/>
      <c r="S300" s="30"/>
      <c r="T300" s="30"/>
      <c r="U300" s="30"/>
      <c r="V300" s="30"/>
      <c r="W300" s="30"/>
      <c r="X300" s="30"/>
      <c r="Y300" s="30"/>
      <c r="Z300" s="30"/>
      <c r="AA300" s="30"/>
      <c r="AB300" s="30"/>
      <c r="AC300" s="30"/>
      <c r="AD300" s="30"/>
      <c r="AE300" s="30"/>
      <c r="AF300" s="30"/>
      <c r="AG300" s="30"/>
      <c r="AH300" s="30"/>
      <c r="AI300" s="33"/>
      <c r="AJ300" s="33"/>
      <c r="AK300" s="33"/>
      <c r="AO300" s="6">
        <f t="shared" si="25"/>
        <v>0</v>
      </c>
      <c r="AP300" s="6">
        <f t="shared" si="26"/>
        <v>0</v>
      </c>
      <c r="AQ300" s="6">
        <f t="shared" si="27"/>
        <v>0</v>
      </c>
    </row>
    <row r="301" spans="1:43" x14ac:dyDescent="0.35">
      <c r="A301" s="32"/>
      <c r="B301" s="31"/>
      <c r="C301" s="31"/>
      <c r="D301" s="31"/>
      <c r="E301" s="31"/>
      <c r="F301" s="31"/>
      <c r="G301" s="31"/>
      <c r="H301" s="31"/>
      <c r="I301" s="31"/>
      <c r="J301" s="31"/>
      <c r="K301" s="30"/>
      <c r="L301" s="30"/>
      <c r="M301" s="30"/>
      <c r="N301" s="30"/>
      <c r="O301" s="30"/>
      <c r="P301" s="30"/>
      <c r="Q301" s="30"/>
      <c r="R301" s="30"/>
      <c r="S301" s="30"/>
      <c r="T301" s="30"/>
      <c r="U301" s="30"/>
      <c r="V301" s="30"/>
      <c r="W301" s="30"/>
      <c r="X301" s="30"/>
      <c r="Y301" s="30"/>
      <c r="Z301" s="30"/>
      <c r="AA301" s="30"/>
      <c r="AB301" s="30"/>
      <c r="AC301" s="30"/>
      <c r="AD301" s="30"/>
      <c r="AE301" s="30"/>
      <c r="AF301" s="30"/>
      <c r="AG301" s="30"/>
      <c r="AH301" s="30"/>
      <c r="AI301" s="33"/>
      <c r="AJ301" s="33"/>
      <c r="AK301" s="33"/>
      <c r="AO301" s="6">
        <f t="shared" si="25"/>
        <v>0</v>
      </c>
      <c r="AP301" s="6">
        <f t="shared" si="26"/>
        <v>0</v>
      </c>
      <c r="AQ301" s="6">
        <f t="shared" si="27"/>
        <v>0</v>
      </c>
    </row>
    <row r="302" spans="1:43" x14ac:dyDescent="0.35">
      <c r="A302" s="32"/>
      <c r="B302" s="31"/>
      <c r="C302" s="31"/>
      <c r="D302" s="31"/>
      <c r="E302" s="31"/>
      <c r="F302" s="31"/>
      <c r="G302" s="31"/>
      <c r="H302" s="31"/>
      <c r="I302" s="31"/>
      <c r="J302" s="31"/>
      <c r="K302" s="30"/>
      <c r="L302" s="30"/>
      <c r="M302" s="30"/>
      <c r="N302" s="30"/>
      <c r="O302" s="30"/>
      <c r="P302" s="30"/>
      <c r="Q302" s="30"/>
      <c r="R302" s="30"/>
      <c r="S302" s="30"/>
      <c r="T302" s="30"/>
      <c r="U302" s="30"/>
      <c r="V302" s="30"/>
      <c r="W302" s="30"/>
      <c r="X302" s="30"/>
      <c r="Y302" s="30"/>
      <c r="Z302" s="30"/>
      <c r="AA302" s="30"/>
      <c r="AB302" s="30"/>
      <c r="AC302" s="30"/>
      <c r="AD302" s="30"/>
      <c r="AE302" s="30"/>
      <c r="AF302" s="30"/>
      <c r="AG302" s="30"/>
      <c r="AH302" s="30"/>
      <c r="AI302" s="33"/>
      <c r="AJ302" s="33"/>
      <c r="AK302" s="33"/>
      <c r="AO302" s="6">
        <f t="shared" si="25"/>
        <v>0</v>
      </c>
      <c r="AP302" s="6">
        <f t="shared" si="26"/>
        <v>0</v>
      </c>
      <c r="AQ302" s="6">
        <f t="shared" si="27"/>
        <v>0</v>
      </c>
    </row>
    <row r="303" spans="1:43" x14ac:dyDescent="0.35">
      <c r="A303" s="32"/>
      <c r="B303" s="31"/>
      <c r="C303" s="31"/>
      <c r="D303" s="31"/>
      <c r="E303" s="31"/>
      <c r="F303" s="31"/>
      <c r="G303" s="31"/>
      <c r="H303" s="31"/>
      <c r="I303" s="31"/>
      <c r="J303" s="31"/>
      <c r="K303" s="30"/>
      <c r="L303" s="30"/>
      <c r="M303" s="30"/>
      <c r="N303" s="30"/>
      <c r="O303" s="30"/>
      <c r="P303" s="30"/>
      <c r="Q303" s="30"/>
      <c r="R303" s="30"/>
      <c r="S303" s="30"/>
      <c r="T303" s="30"/>
      <c r="U303" s="30"/>
      <c r="V303" s="30"/>
      <c r="W303" s="30"/>
      <c r="X303" s="30"/>
      <c r="Y303" s="30"/>
      <c r="Z303" s="30"/>
      <c r="AA303" s="30"/>
      <c r="AB303" s="30"/>
      <c r="AC303" s="30"/>
      <c r="AD303" s="30"/>
      <c r="AE303" s="30"/>
      <c r="AF303" s="30"/>
      <c r="AG303" s="30"/>
      <c r="AH303" s="30"/>
      <c r="AI303" s="33"/>
      <c r="AJ303" s="33"/>
      <c r="AK303" s="33"/>
      <c r="AO303" s="6">
        <f t="shared" si="25"/>
        <v>0</v>
      </c>
      <c r="AP303" s="6">
        <f t="shared" si="26"/>
        <v>0</v>
      </c>
      <c r="AQ303" s="6">
        <f t="shared" si="27"/>
        <v>0</v>
      </c>
    </row>
    <row r="304" spans="1:43" x14ac:dyDescent="0.35">
      <c r="A304" s="32"/>
      <c r="B304" s="31"/>
      <c r="C304" s="31"/>
      <c r="D304" s="31"/>
      <c r="E304" s="31"/>
      <c r="F304" s="31"/>
      <c r="G304" s="31"/>
      <c r="H304" s="31"/>
      <c r="I304" s="31"/>
      <c r="J304" s="31"/>
      <c r="K304" s="30"/>
      <c r="L304" s="30"/>
      <c r="M304" s="30"/>
      <c r="N304" s="30"/>
      <c r="O304" s="30"/>
      <c r="P304" s="30"/>
      <c r="Q304" s="30"/>
      <c r="R304" s="30"/>
      <c r="S304" s="30"/>
      <c r="T304" s="30"/>
      <c r="U304" s="30"/>
      <c r="V304" s="30"/>
      <c r="W304" s="30"/>
      <c r="X304" s="30"/>
      <c r="Y304" s="30"/>
      <c r="Z304" s="30"/>
      <c r="AA304" s="30"/>
      <c r="AB304" s="30"/>
      <c r="AC304" s="30"/>
      <c r="AD304" s="30"/>
      <c r="AE304" s="30"/>
      <c r="AF304" s="30"/>
      <c r="AG304" s="30"/>
      <c r="AH304" s="30"/>
      <c r="AI304" s="33"/>
      <c r="AJ304" s="33"/>
      <c r="AK304" s="33"/>
      <c r="AO304" s="6">
        <f t="shared" si="25"/>
        <v>0</v>
      </c>
      <c r="AP304" s="6">
        <f t="shared" si="26"/>
        <v>0</v>
      </c>
      <c r="AQ304" s="6">
        <f t="shared" si="27"/>
        <v>0</v>
      </c>
    </row>
    <row r="305" spans="1:43" x14ac:dyDescent="0.35">
      <c r="A305" s="32"/>
      <c r="B305" s="31"/>
      <c r="C305" s="31"/>
      <c r="D305" s="31"/>
      <c r="E305" s="31"/>
      <c r="F305" s="31"/>
      <c r="G305" s="31"/>
      <c r="H305" s="31"/>
      <c r="I305" s="31"/>
      <c r="J305" s="31"/>
      <c r="K305" s="30"/>
      <c r="L305" s="30"/>
      <c r="M305" s="30"/>
      <c r="N305" s="30"/>
      <c r="O305" s="30"/>
      <c r="P305" s="30"/>
      <c r="Q305" s="30"/>
      <c r="R305" s="30"/>
      <c r="S305" s="30"/>
      <c r="T305" s="30"/>
      <c r="U305" s="30"/>
      <c r="V305" s="30"/>
      <c r="W305" s="30"/>
      <c r="X305" s="30"/>
      <c r="Y305" s="30"/>
      <c r="Z305" s="30"/>
      <c r="AA305" s="30"/>
      <c r="AB305" s="30"/>
      <c r="AC305" s="30"/>
      <c r="AD305" s="30"/>
      <c r="AE305" s="30"/>
      <c r="AF305" s="30"/>
      <c r="AG305" s="30"/>
      <c r="AH305" s="30"/>
      <c r="AI305" s="33"/>
      <c r="AJ305" s="33"/>
      <c r="AK305" s="33"/>
      <c r="AO305" s="6">
        <f t="shared" si="25"/>
        <v>0</v>
      </c>
      <c r="AP305" s="6">
        <f t="shared" si="26"/>
        <v>0</v>
      </c>
      <c r="AQ305" s="6">
        <f t="shared" si="27"/>
        <v>0</v>
      </c>
    </row>
    <row r="306" spans="1:43" x14ac:dyDescent="0.35">
      <c r="A306" s="32"/>
      <c r="B306" s="31"/>
      <c r="C306" s="31"/>
      <c r="D306" s="31"/>
      <c r="E306" s="31"/>
      <c r="F306" s="31"/>
      <c r="G306" s="31"/>
      <c r="H306" s="31"/>
      <c r="I306" s="31"/>
      <c r="J306" s="31"/>
      <c r="K306" s="30"/>
      <c r="L306" s="30"/>
      <c r="M306" s="30"/>
      <c r="N306" s="30"/>
      <c r="O306" s="30"/>
      <c r="P306" s="30"/>
      <c r="Q306" s="30"/>
      <c r="R306" s="30"/>
      <c r="S306" s="30"/>
      <c r="T306" s="30"/>
      <c r="U306" s="30"/>
      <c r="V306" s="30"/>
      <c r="W306" s="30"/>
      <c r="X306" s="30"/>
      <c r="Y306" s="30"/>
      <c r="Z306" s="30"/>
      <c r="AA306" s="30"/>
      <c r="AB306" s="30"/>
      <c r="AC306" s="30"/>
      <c r="AD306" s="30"/>
      <c r="AE306" s="30"/>
      <c r="AF306" s="30"/>
      <c r="AG306" s="30"/>
      <c r="AH306" s="30"/>
      <c r="AI306" s="33"/>
      <c r="AJ306" s="33"/>
      <c r="AK306" s="33"/>
      <c r="AO306" s="6">
        <f t="shared" si="25"/>
        <v>0</v>
      </c>
      <c r="AP306" s="6">
        <f t="shared" si="26"/>
        <v>0</v>
      </c>
      <c r="AQ306" s="6">
        <f t="shared" si="27"/>
        <v>0</v>
      </c>
    </row>
    <row r="307" spans="1:43" x14ac:dyDescent="0.35">
      <c r="A307" s="32"/>
      <c r="B307" s="31"/>
      <c r="C307" s="31"/>
      <c r="D307" s="31"/>
      <c r="E307" s="31"/>
      <c r="F307" s="31"/>
      <c r="G307" s="31"/>
      <c r="H307" s="31"/>
      <c r="I307" s="31"/>
      <c r="J307" s="31"/>
      <c r="K307" s="30"/>
      <c r="L307" s="30"/>
      <c r="M307" s="30"/>
      <c r="N307" s="30"/>
      <c r="O307" s="30"/>
      <c r="P307" s="30"/>
      <c r="Q307" s="30"/>
      <c r="R307" s="30"/>
      <c r="S307" s="30"/>
      <c r="T307" s="30"/>
      <c r="U307" s="30"/>
      <c r="V307" s="30"/>
      <c r="W307" s="30"/>
      <c r="X307" s="30"/>
      <c r="Y307" s="30"/>
      <c r="Z307" s="30"/>
      <c r="AA307" s="30"/>
      <c r="AB307" s="30"/>
      <c r="AC307" s="30"/>
      <c r="AD307" s="30"/>
      <c r="AE307" s="30"/>
      <c r="AF307" s="30"/>
      <c r="AG307" s="30"/>
      <c r="AH307" s="30"/>
      <c r="AI307" s="33"/>
      <c r="AJ307" s="33"/>
      <c r="AK307" s="33"/>
      <c r="AO307" s="6">
        <f t="shared" si="25"/>
        <v>0</v>
      </c>
      <c r="AP307" s="6">
        <f t="shared" si="26"/>
        <v>0</v>
      </c>
      <c r="AQ307" s="6">
        <f t="shared" si="27"/>
        <v>0</v>
      </c>
    </row>
    <row r="308" spans="1:43" x14ac:dyDescent="0.35">
      <c r="A308" s="32"/>
      <c r="B308" s="31"/>
      <c r="C308" s="31"/>
      <c r="D308" s="31"/>
      <c r="E308" s="31"/>
      <c r="F308" s="31"/>
      <c r="G308" s="31"/>
      <c r="H308" s="31"/>
      <c r="I308" s="31"/>
      <c r="J308" s="31"/>
      <c r="K308" s="30"/>
      <c r="L308" s="30"/>
      <c r="M308" s="30"/>
      <c r="N308" s="30"/>
      <c r="O308" s="30"/>
      <c r="P308" s="30"/>
      <c r="Q308" s="30"/>
      <c r="R308" s="30"/>
      <c r="S308" s="30"/>
      <c r="T308" s="30"/>
      <c r="U308" s="30"/>
      <c r="V308" s="30"/>
      <c r="W308" s="30"/>
      <c r="X308" s="30"/>
      <c r="Y308" s="30"/>
      <c r="Z308" s="30"/>
      <c r="AA308" s="30"/>
      <c r="AB308" s="30"/>
      <c r="AC308" s="30"/>
      <c r="AD308" s="30"/>
      <c r="AE308" s="30"/>
      <c r="AF308" s="30"/>
      <c r="AG308" s="30"/>
      <c r="AH308" s="30"/>
      <c r="AI308" s="33"/>
      <c r="AJ308" s="33"/>
      <c r="AK308" s="33"/>
      <c r="AO308" s="6">
        <f t="shared" si="25"/>
        <v>0</v>
      </c>
      <c r="AP308" s="6">
        <f t="shared" si="26"/>
        <v>0</v>
      </c>
      <c r="AQ308" s="6">
        <f t="shared" si="27"/>
        <v>0</v>
      </c>
    </row>
    <row r="309" spans="1:43" x14ac:dyDescent="0.35">
      <c r="A309" s="32"/>
      <c r="B309" s="31"/>
      <c r="C309" s="31"/>
      <c r="D309" s="31"/>
      <c r="E309" s="31"/>
      <c r="F309" s="31"/>
      <c r="G309" s="31"/>
      <c r="H309" s="31"/>
      <c r="I309" s="31"/>
      <c r="J309" s="31"/>
      <c r="K309" s="30"/>
      <c r="L309" s="30"/>
      <c r="M309" s="30"/>
      <c r="N309" s="30"/>
      <c r="O309" s="30"/>
      <c r="P309" s="30"/>
      <c r="Q309" s="30"/>
      <c r="R309" s="30"/>
      <c r="S309" s="30"/>
      <c r="T309" s="30"/>
      <c r="U309" s="30"/>
      <c r="V309" s="30"/>
      <c r="W309" s="30"/>
      <c r="X309" s="30"/>
      <c r="Y309" s="30"/>
      <c r="Z309" s="30"/>
      <c r="AA309" s="30"/>
      <c r="AB309" s="30"/>
      <c r="AC309" s="30"/>
      <c r="AD309" s="30"/>
      <c r="AE309" s="30"/>
      <c r="AF309" s="30"/>
      <c r="AG309" s="30"/>
      <c r="AH309" s="30"/>
      <c r="AI309" s="33"/>
      <c r="AJ309" s="33"/>
      <c r="AK309" s="33"/>
      <c r="AO309" s="6">
        <f t="shared" si="25"/>
        <v>0</v>
      </c>
      <c r="AP309" s="6">
        <f t="shared" si="26"/>
        <v>0</v>
      </c>
      <c r="AQ309" s="6">
        <f t="shared" si="27"/>
        <v>0</v>
      </c>
    </row>
    <row r="310" spans="1:43" x14ac:dyDescent="0.35">
      <c r="A310" s="32"/>
      <c r="B310" s="31"/>
      <c r="C310" s="31"/>
      <c r="D310" s="31"/>
      <c r="E310" s="31"/>
      <c r="F310" s="31"/>
      <c r="G310" s="31"/>
      <c r="H310" s="31"/>
      <c r="I310" s="31"/>
      <c r="J310" s="31"/>
      <c r="K310" s="30"/>
      <c r="L310" s="30"/>
      <c r="M310" s="30"/>
      <c r="N310" s="30"/>
      <c r="O310" s="30"/>
      <c r="P310" s="30"/>
      <c r="Q310" s="30"/>
      <c r="R310" s="30"/>
      <c r="S310" s="30"/>
      <c r="T310" s="30"/>
      <c r="U310" s="30"/>
      <c r="V310" s="30"/>
      <c r="W310" s="30"/>
      <c r="X310" s="30"/>
      <c r="Y310" s="30"/>
      <c r="Z310" s="30"/>
      <c r="AA310" s="30"/>
      <c r="AB310" s="30"/>
      <c r="AC310" s="30"/>
      <c r="AD310" s="30"/>
      <c r="AE310" s="30"/>
      <c r="AF310" s="30"/>
      <c r="AG310" s="30"/>
      <c r="AH310" s="30"/>
      <c r="AI310" s="33"/>
      <c r="AJ310" s="33"/>
      <c r="AK310" s="33"/>
      <c r="AO310" s="6">
        <f t="shared" si="25"/>
        <v>0</v>
      </c>
      <c r="AP310" s="6">
        <f t="shared" si="26"/>
        <v>0</v>
      </c>
      <c r="AQ310" s="6">
        <f t="shared" si="27"/>
        <v>0</v>
      </c>
    </row>
    <row r="311" spans="1:43" x14ac:dyDescent="0.35">
      <c r="A311" s="32"/>
      <c r="B311" s="31"/>
      <c r="C311" s="31"/>
      <c r="D311" s="31"/>
      <c r="E311" s="31"/>
      <c r="F311" s="31"/>
      <c r="G311" s="31"/>
      <c r="H311" s="31"/>
      <c r="I311" s="31"/>
      <c r="J311" s="31"/>
      <c r="K311" s="30"/>
      <c r="L311" s="30"/>
      <c r="M311" s="30"/>
      <c r="N311" s="30"/>
      <c r="O311" s="30"/>
      <c r="P311" s="30"/>
      <c r="Q311" s="30"/>
      <c r="R311" s="30"/>
      <c r="S311" s="30"/>
      <c r="T311" s="30"/>
      <c r="U311" s="30"/>
      <c r="V311" s="30"/>
      <c r="W311" s="30"/>
      <c r="X311" s="30"/>
      <c r="Y311" s="30"/>
      <c r="Z311" s="30"/>
      <c r="AA311" s="30"/>
      <c r="AB311" s="30"/>
      <c r="AC311" s="30"/>
      <c r="AD311" s="30"/>
      <c r="AE311" s="30"/>
      <c r="AF311" s="30"/>
      <c r="AG311" s="30"/>
      <c r="AH311" s="30"/>
      <c r="AI311" s="33"/>
      <c r="AJ311" s="33"/>
      <c r="AK311" s="33"/>
      <c r="AO311" s="6">
        <f t="shared" si="25"/>
        <v>0</v>
      </c>
      <c r="AP311" s="6">
        <f t="shared" si="26"/>
        <v>0</v>
      </c>
      <c r="AQ311" s="6">
        <f t="shared" si="27"/>
        <v>0</v>
      </c>
    </row>
    <row r="312" spans="1:43" x14ac:dyDescent="0.35">
      <c r="A312" s="32"/>
      <c r="B312" s="31"/>
      <c r="C312" s="31"/>
      <c r="D312" s="31"/>
      <c r="E312" s="31"/>
      <c r="F312" s="31"/>
      <c r="G312" s="31"/>
      <c r="H312" s="31"/>
      <c r="I312" s="31"/>
      <c r="J312" s="31"/>
      <c r="K312" s="30"/>
      <c r="L312" s="30"/>
      <c r="M312" s="30"/>
      <c r="N312" s="30"/>
      <c r="O312" s="30"/>
      <c r="P312" s="30"/>
      <c r="Q312" s="30"/>
      <c r="R312" s="30"/>
      <c r="S312" s="30"/>
      <c r="T312" s="30"/>
      <c r="U312" s="30"/>
      <c r="V312" s="30"/>
      <c r="W312" s="30"/>
      <c r="X312" s="30"/>
      <c r="Y312" s="30"/>
      <c r="Z312" s="30"/>
      <c r="AA312" s="30"/>
      <c r="AB312" s="30"/>
      <c r="AC312" s="30"/>
      <c r="AD312" s="30"/>
      <c r="AE312" s="30"/>
      <c r="AF312" s="30"/>
      <c r="AG312" s="30"/>
      <c r="AH312" s="30"/>
      <c r="AI312" s="33"/>
      <c r="AJ312" s="33"/>
      <c r="AK312" s="33"/>
      <c r="AO312" s="6">
        <f t="shared" si="25"/>
        <v>0</v>
      </c>
      <c r="AP312" s="6">
        <f t="shared" si="26"/>
        <v>0</v>
      </c>
      <c r="AQ312" s="6">
        <f t="shared" si="27"/>
        <v>0</v>
      </c>
    </row>
    <row r="313" spans="1:43" x14ac:dyDescent="0.35">
      <c r="A313" s="32"/>
      <c r="B313" s="31"/>
      <c r="C313" s="31"/>
      <c r="D313" s="31"/>
      <c r="E313" s="31"/>
      <c r="F313" s="31"/>
      <c r="G313" s="31"/>
      <c r="H313" s="31"/>
      <c r="I313" s="31"/>
      <c r="J313" s="31"/>
      <c r="K313" s="30"/>
      <c r="L313" s="30"/>
      <c r="M313" s="30"/>
      <c r="N313" s="30"/>
      <c r="O313" s="30"/>
      <c r="P313" s="30"/>
      <c r="Q313" s="30"/>
      <c r="R313" s="30"/>
      <c r="S313" s="30"/>
      <c r="T313" s="30"/>
      <c r="U313" s="30"/>
      <c r="V313" s="30"/>
      <c r="W313" s="30"/>
      <c r="X313" s="30"/>
      <c r="Y313" s="30"/>
      <c r="Z313" s="30"/>
      <c r="AA313" s="30"/>
      <c r="AB313" s="30"/>
      <c r="AC313" s="30"/>
      <c r="AD313" s="30"/>
      <c r="AE313" s="30"/>
      <c r="AF313" s="30"/>
      <c r="AG313" s="30"/>
      <c r="AH313" s="30"/>
      <c r="AI313" s="33"/>
      <c r="AJ313" s="33"/>
      <c r="AK313" s="33"/>
      <c r="AO313" s="6">
        <f t="shared" si="25"/>
        <v>0</v>
      </c>
      <c r="AP313" s="6">
        <f t="shared" si="26"/>
        <v>0</v>
      </c>
      <c r="AQ313" s="6">
        <f t="shared" si="27"/>
        <v>0</v>
      </c>
    </row>
    <row r="314" spans="1:43" x14ac:dyDescent="0.35">
      <c r="A314" s="32"/>
      <c r="B314" s="31"/>
      <c r="C314" s="31"/>
      <c r="D314" s="31"/>
      <c r="E314" s="31"/>
      <c r="F314" s="31"/>
      <c r="G314" s="31"/>
      <c r="H314" s="31"/>
      <c r="I314" s="31"/>
      <c r="J314" s="31"/>
      <c r="K314" s="30"/>
      <c r="L314" s="30"/>
      <c r="M314" s="30"/>
      <c r="N314" s="30"/>
      <c r="O314" s="30"/>
      <c r="P314" s="30"/>
      <c r="Q314" s="30"/>
      <c r="R314" s="30"/>
      <c r="S314" s="30"/>
      <c r="T314" s="30"/>
      <c r="U314" s="30"/>
      <c r="V314" s="30"/>
      <c r="W314" s="30"/>
      <c r="X314" s="30"/>
      <c r="Y314" s="30"/>
      <c r="Z314" s="30"/>
      <c r="AA314" s="30"/>
      <c r="AB314" s="30"/>
      <c r="AC314" s="30"/>
      <c r="AD314" s="30"/>
      <c r="AE314" s="30"/>
      <c r="AF314" s="30"/>
      <c r="AG314" s="30"/>
      <c r="AH314" s="30"/>
      <c r="AI314" s="33"/>
      <c r="AJ314" s="33"/>
      <c r="AK314" s="33"/>
      <c r="AO314" s="6">
        <f t="shared" si="25"/>
        <v>0</v>
      </c>
      <c r="AP314" s="6">
        <f t="shared" si="26"/>
        <v>0</v>
      </c>
      <c r="AQ314" s="6">
        <f t="shared" si="27"/>
        <v>0</v>
      </c>
    </row>
    <row r="315" spans="1:43" x14ac:dyDescent="0.35">
      <c r="A315" s="32"/>
      <c r="B315" s="31"/>
      <c r="C315" s="31"/>
      <c r="D315" s="31"/>
      <c r="E315" s="31"/>
      <c r="F315" s="31"/>
      <c r="G315" s="31"/>
      <c r="H315" s="31"/>
      <c r="I315" s="31"/>
      <c r="J315" s="31"/>
      <c r="K315" s="30"/>
      <c r="L315" s="30"/>
      <c r="M315" s="30"/>
      <c r="N315" s="30"/>
      <c r="O315" s="30"/>
      <c r="P315" s="30"/>
      <c r="Q315" s="30"/>
      <c r="R315" s="30"/>
      <c r="S315" s="30"/>
      <c r="T315" s="30"/>
      <c r="U315" s="30"/>
      <c r="V315" s="30"/>
      <c r="W315" s="30"/>
      <c r="X315" s="30"/>
      <c r="Y315" s="30"/>
      <c r="Z315" s="30"/>
      <c r="AA315" s="30"/>
      <c r="AB315" s="30"/>
      <c r="AC315" s="30"/>
      <c r="AD315" s="30"/>
      <c r="AE315" s="30"/>
      <c r="AF315" s="30"/>
      <c r="AG315" s="30"/>
      <c r="AH315" s="30"/>
      <c r="AI315" s="33"/>
      <c r="AJ315" s="33"/>
      <c r="AK315" s="33"/>
      <c r="AO315" s="6">
        <f t="shared" si="25"/>
        <v>0</v>
      </c>
      <c r="AP315" s="6">
        <f t="shared" si="26"/>
        <v>0</v>
      </c>
      <c r="AQ315" s="6">
        <f t="shared" si="27"/>
        <v>0</v>
      </c>
    </row>
    <row r="316" spans="1:43" x14ac:dyDescent="0.35">
      <c r="A316" s="32"/>
      <c r="B316" s="31"/>
      <c r="C316" s="31"/>
      <c r="D316" s="31"/>
      <c r="E316" s="31"/>
      <c r="F316" s="31"/>
      <c r="G316" s="31"/>
      <c r="H316" s="31"/>
      <c r="I316" s="31"/>
      <c r="J316" s="31"/>
      <c r="K316" s="30"/>
      <c r="L316" s="30"/>
      <c r="M316" s="30"/>
      <c r="N316" s="30"/>
      <c r="O316" s="30"/>
      <c r="P316" s="30"/>
      <c r="Q316" s="30"/>
      <c r="R316" s="30"/>
      <c r="S316" s="30"/>
      <c r="T316" s="30"/>
      <c r="U316" s="30"/>
      <c r="V316" s="30"/>
      <c r="W316" s="30"/>
      <c r="X316" s="30"/>
      <c r="Y316" s="30"/>
      <c r="Z316" s="30"/>
      <c r="AA316" s="30"/>
      <c r="AB316" s="30"/>
      <c r="AC316" s="30"/>
      <c r="AD316" s="30"/>
      <c r="AE316" s="30"/>
      <c r="AF316" s="30"/>
      <c r="AG316" s="30"/>
      <c r="AH316" s="30"/>
      <c r="AI316" s="33"/>
      <c r="AJ316" s="33"/>
      <c r="AK316" s="33"/>
      <c r="AO316" s="6">
        <f t="shared" si="25"/>
        <v>0</v>
      </c>
      <c r="AP316" s="6">
        <f t="shared" si="26"/>
        <v>0</v>
      </c>
      <c r="AQ316" s="6">
        <f t="shared" si="27"/>
        <v>0</v>
      </c>
    </row>
    <row r="317" spans="1:43" x14ac:dyDescent="0.35">
      <c r="A317" s="32"/>
      <c r="B317" s="31"/>
      <c r="C317" s="31"/>
      <c r="D317" s="31"/>
      <c r="E317" s="31"/>
      <c r="F317" s="31"/>
      <c r="G317" s="31"/>
      <c r="H317" s="31"/>
      <c r="I317" s="31"/>
      <c r="J317" s="31"/>
      <c r="K317" s="30"/>
      <c r="L317" s="30"/>
      <c r="M317" s="30"/>
      <c r="N317" s="30"/>
      <c r="O317" s="30"/>
      <c r="P317" s="30"/>
      <c r="Q317" s="30"/>
      <c r="R317" s="30"/>
      <c r="S317" s="30"/>
      <c r="T317" s="30"/>
      <c r="U317" s="30"/>
      <c r="V317" s="30"/>
      <c r="W317" s="30"/>
      <c r="X317" s="30"/>
      <c r="Y317" s="30"/>
      <c r="Z317" s="30"/>
      <c r="AA317" s="30"/>
      <c r="AB317" s="30"/>
      <c r="AC317" s="30"/>
      <c r="AD317" s="30"/>
      <c r="AE317" s="30"/>
      <c r="AF317" s="30"/>
      <c r="AG317" s="30"/>
      <c r="AH317" s="30"/>
      <c r="AI317" s="33"/>
      <c r="AJ317" s="33"/>
      <c r="AK317" s="33"/>
      <c r="AO317" s="6">
        <f t="shared" si="25"/>
        <v>0</v>
      </c>
      <c r="AP317" s="6">
        <f t="shared" si="26"/>
        <v>0</v>
      </c>
      <c r="AQ317" s="6">
        <f t="shared" si="27"/>
        <v>0</v>
      </c>
    </row>
    <row r="318" spans="1:43" x14ac:dyDescent="0.35">
      <c r="A318" s="32"/>
      <c r="B318" s="31"/>
      <c r="C318" s="31"/>
      <c r="D318" s="31"/>
      <c r="E318" s="31"/>
      <c r="F318" s="31"/>
      <c r="G318" s="31"/>
      <c r="H318" s="31"/>
      <c r="I318" s="31"/>
      <c r="J318" s="31"/>
      <c r="K318" s="30"/>
      <c r="L318" s="30"/>
      <c r="M318" s="30"/>
      <c r="N318" s="30"/>
      <c r="O318" s="30"/>
      <c r="P318" s="30"/>
      <c r="Q318" s="30"/>
      <c r="R318" s="30"/>
      <c r="S318" s="30"/>
      <c r="T318" s="30"/>
      <c r="U318" s="30"/>
      <c r="V318" s="30"/>
      <c r="W318" s="30"/>
      <c r="X318" s="30"/>
      <c r="Y318" s="30"/>
      <c r="Z318" s="30"/>
      <c r="AA318" s="30"/>
      <c r="AB318" s="30"/>
      <c r="AC318" s="30"/>
      <c r="AD318" s="30"/>
      <c r="AE318" s="30"/>
      <c r="AF318" s="30"/>
      <c r="AG318" s="30"/>
      <c r="AH318" s="30"/>
      <c r="AI318" s="33"/>
      <c r="AJ318" s="33"/>
      <c r="AK318" s="33"/>
      <c r="AO318" s="6">
        <f t="shared" si="25"/>
        <v>0</v>
      </c>
      <c r="AP318" s="6">
        <f t="shared" si="26"/>
        <v>0</v>
      </c>
      <c r="AQ318" s="6">
        <f t="shared" si="27"/>
        <v>0</v>
      </c>
    </row>
    <row r="319" spans="1:43" x14ac:dyDescent="0.35">
      <c r="A319" s="32"/>
      <c r="B319" s="31"/>
      <c r="C319" s="31"/>
      <c r="D319" s="31"/>
      <c r="E319" s="31"/>
      <c r="F319" s="31"/>
      <c r="G319" s="31"/>
      <c r="H319" s="31"/>
      <c r="I319" s="31"/>
      <c r="J319" s="31"/>
      <c r="K319" s="30"/>
      <c r="L319" s="30"/>
      <c r="M319" s="30"/>
      <c r="N319" s="30"/>
      <c r="O319" s="30"/>
      <c r="P319" s="30"/>
      <c r="Q319" s="30"/>
      <c r="R319" s="30"/>
      <c r="S319" s="30"/>
      <c r="T319" s="30"/>
      <c r="U319" s="30"/>
      <c r="V319" s="30"/>
      <c r="W319" s="30"/>
      <c r="X319" s="30"/>
      <c r="Y319" s="30"/>
      <c r="Z319" s="30"/>
      <c r="AA319" s="30"/>
      <c r="AB319" s="30"/>
      <c r="AC319" s="30"/>
      <c r="AD319" s="30"/>
      <c r="AE319" s="30"/>
      <c r="AF319" s="30"/>
      <c r="AG319" s="30"/>
      <c r="AH319" s="30"/>
      <c r="AI319" s="33"/>
      <c r="AJ319" s="33"/>
      <c r="AK319" s="33"/>
      <c r="AO319" s="6">
        <f t="shared" si="25"/>
        <v>0</v>
      </c>
      <c r="AP319" s="6">
        <f t="shared" si="26"/>
        <v>0</v>
      </c>
      <c r="AQ319" s="6">
        <f t="shared" si="27"/>
        <v>0</v>
      </c>
    </row>
    <row r="320" spans="1:43" x14ac:dyDescent="0.35">
      <c r="A320" s="32"/>
      <c r="B320" s="31"/>
      <c r="C320" s="31"/>
      <c r="D320" s="31"/>
      <c r="E320" s="31"/>
      <c r="F320" s="31"/>
      <c r="G320" s="31"/>
      <c r="H320" s="31"/>
      <c r="I320" s="31"/>
      <c r="J320" s="31"/>
      <c r="K320" s="30"/>
      <c r="L320" s="30"/>
      <c r="M320" s="30"/>
      <c r="N320" s="30"/>
      <c r="O320" s="30"/>
      <c r="P320" s="30"/>
      <c r="Q320" s="30"/>
      <c r="R320" s="30"/>
      <c r="S320" s="30"/>
      <c r="T320" s="30"/>
      <c r="U320" s="30"/>
      <c r="V320" s="30"/>
      <c r="W320" s="30"/>
      <c r="X320" s="30"/>
      <c r="Y320" s="30"/>
      <c r="Z320" s="30"/>
      <c r="AA320" s="30"/>
      <c r="AB320" s="30"/>
      <c r="AC320" s="30"/>
      <c r="AD320" s="30"/>
      <c r="AE320" s="30"/>
      <c r="AF320" s="30"/>
      <c r="AG320" s="30"/>
      <c r="AH320" s="30"/>
      <c r="AI320" s="33"/>
      <c r="AJ320" s="33"/>
      <c r="AK320" s="33"/>
      <c r="AO320" s="6">
        <f t="shared" si="25"/>
        <v>0</v>
      </c>
      <c r="AP320" s="6">
        <f t="shared" si="26"/>
        <v>0</v>
      </c>
      <c r="AQ320" s="6">
        <f t="shared" si="27"/>
        <v>0</v>
      </c>
    </row>
    <row r="321" spans="1:43" x14ac:dyDescent="0.35">
      <c r="A321" s="32"/>
      <c r="B321" s="31"/>
      <c r="C321" s="31"/>
      <c r="D321" s="31"/>
      <c r="E321" s="31"/>
      <c r="F321" s="31"/>
      <c r="G321" s="31"/>
      <c r="H321" s="31"/>
      <c r="I321" s="31"/>
      <c r="J321" s="31"/>
      <c r="K321" s="30"/>
      <c r="L321" s="30"/>
      <c r="M321" s="30"/>
      <c r="N321" s="30"/>
      <c r="O321" s="30"/>
      <c r="P321" s="30"/>
      <c r="Q321" s="30"/>
      <c r="R321" s="30"/>
      <c r="S321" s="30"/>
      <c r="T321" s="30"/>
      <c r="U321" s="30"/>
      <c r="V321" s="30"/>
      <c r="W321" s="30"/>
      <c r="X321" s="30"/>
      <c r="Y321" s="30"/>
      <c r="Z321" s="30"/>
      <c r="AA321" s="30"/>
      <c r="AB321" s="30"/>
      <c r="AC321" s="30"/>
      <c r="AD321" s="30"/>
      <c r="AE321" s="30"/>
      <c r="AF321" s="30"/>
      <c r="AG321" s="30"/>
      <c r="AH321" s="30"/>
      <c r="AI321" s="33"/>
      <c r="AJ321" s="33"/>
      <c r="AK321" s="33"/>
      <c r="AO321" s="6">
        <f t="shared" si="25"/>
        <v>0</v>
      </c>
      <c r="AP321" s="6">
        <f t="shared" si="26"/>
        <v>0</v>
      </c>
      <c r="AQ321" s="6">
        <f t="shared" si="27"/>
        <v>0</v>
      </c>
    </row>
    <row r="322" spans="1:43" x14ac:dyDescent="0.35">
      <c r="A322" s="32"/>
      <c r="B322" s="31"/>
      <c r="C322" s="31"/>
      <c r="D322" s="31"/>
      <c r="E322" s="31"/>
      <c r="F322" s="31"/>
      <c r="G322" s="31"/>
      <c r="H322" s="31"/>
      <c r="I322" s="31"/>
      <c r="J322" s="31"/>
      <c r="K322" s="30"/>
      <c r="L322" s="30"/>
      <c r="M322" s="30"/>
      <c r="N322" s="30"/>
      <c r="O322" s="30"/>
      <c r="P322" s="30"/>
      <c r="Q322" s="30"/>
      <c r="R322" s="30"/>
      <c r="S322" s="30"/>
      <c r="T322" s="30"/>
      <c r="U322" s="30"/>
      <c r="V322" s="30"/>
      <c r="W322" s="30"/>
      <c r="X322" s="30"/>
      <c r="Y322" s="30"/>
      <c r="Z322" s="30"/>
      <c r="AA322" s="30"/>
      <c r="AB322" s="30"/>
      <c r="AC322" s="30"/>
      <c r="AD322" s="30"/>
      <c r="AE322" s="30"/>
      <c r="AF322" s="30"/>
      <c r="AG322" s="30"/>
      <c r="AH322" s="30"/>
      <c r="AI322" s="33"/>
      <c r="AJ322" s="33"/>
      <c r="AK322" s="33"/>
      <c r="AO322" s="6">
        <f t="shared" si="25"/>
        <v>0</v>
      </c>
      <c r="AP322" s="6">
        <f t="shared" si="26"/>
        <v>0</v>
      </c>
      <c r="AQ322" s="6">
        <f t="shared" si="27"/>
        <v>0</v>
      </c>
    </row>
    <row r="323" spans="1:43" x14ac:dyDescent="0.35">
      <c r="A323" s="32"/>
      <c r="B323" s="31"/>
      <c r="C323" s="31"/>
      <c r="D323" s="31"/>
      <c r="E323" s="31"/>
      <c r="F323" s="31"/>
      <c r="G323" s="31"/>
      <c r="H323" s="31"/>
      <c r="I323" s="31"/>
      <c r="J323" s="31"/>
      <c r="K323" s="30"/>
      <c r="L323" s="30"/>
      <c r="M323" s="30"/>
      <c r="N323" s="30"/>
      <c r="O323" s="30"/>
      <c r="P323" s="30"/>
      <c r="Q323" s="30"/>
      <c r="R323" s="30"/>
      <c r="S323" s="30"/>
      <c r="T323" s="30"/>
      <c r="U323" s="30"/>
      <c r="V323" s="30"/>
      <c r="W323" s="30"/>
      <c r="X323" s="30"/>
      <c r="Y323" s="30"/>
      <c r="Z323" s="30"/>
      <c r="AA323" s="30"/>
      <c r="AB323" s="30"/>
      <c r="AC323" s="30"/>
      <c r="AD323" s="30"/>
      <c r="AE323" s="30"/>
      <c r="AF323" s="30"/>
      <c r="AG323" s="30"/>
      <c r="AH323" s="30"/>
      <c r="AI323" s="33"/>
      <c r="AJ323" s="33"/>
      <c r="AK323" s="33"/>
      <c r="AO323" s="6">
        <f t="shared" ref="AO323:AO362" si="28">SUMIF(AM:AM,AN323,AJ:AJ)</f>
        <v>0</v>
      </c>
      <c r="AP323" s="6">
        <f t="shared" ref="AP323:AP362" si="29">SUMIF(AM:AM,AN323,AI:AI)</f>
        <v>0</v>
      </c>
      <c r="AQ323" s="6">
        <f t="shared" ref="AQ323:AQ362" si="30">SUMIF(AM:AM,AN323,AK:AK)</f>
        <v>0</v>
      </c>
    </row>
    <row r="324" spans="1:43" x14ac:dyDescent="0.35">
      <c r="A324" s="32"/>
      <c r="B324" s="31"/>
      <c r="C324" s="31"/>
      <c r="D324" s="31"/>
      <c r="E324" s="31"/>
      <c r="F324" s="31"/>
      <c r="G324" s="31"/>
      <c r="H324" s="31"/>
      <c r="I324" s="31"/>
      <c r="J324" s="31"/>
      <c r="K324" s="30"/>
      <c r="L324" s="30"/>
      <c r="M324" s="30"/>
      <c r="N324" s="30"/>
      <c r="O324" s="30"/>
      <c r="P324" s="30"/>
      <c r="Q324" s="30"/>
      <c r="R324" s="30"/>
      <c r="S324" s="30"/>
      <c r="T324" s="30"/>
      <c r="U324" s="30"/>
      <c r="V324" s="30"/>
      <c r="W324" s="30"/>
      <c r="X324" s="30"/>
      <c r="Y324" s="30"/>
      <c r="Z324" s="30"/>
      <c r="AA324" s="30"/>
      <c r="AB324" s="30"/>
      <c r="AC324" s="30"/>
      <c r="AD324" s="30"/>
      <c r="AE324" s="30"/>
      <c r="AF324" s="30"/>
      <c r="AG324" s="30"/>
      <c r="AH324" s="30"/>
      <c r="AI324" s="33"/>
      <c r="AJ324" s="33"/>
      <c r="AK324" s="33"/>
      <c r="AO324" s="6">
        <f t="shared" si="28"/>
        <v>0</v>
      </c>
      <c r="AP324" s="6">
        <f t="shared" si="29"/>
        <v>0</v>
      </c>
      <c r="AQ324" s="6">
        <f t="shared" si="30"/>
        <v>0</v>
      </c>
    </row>
    <row r="325" spans="1:43" x14ac:dyDescent="0.35">
      <c r="A325" s="32"/>
      <c r="B325" s="31"/>
      <c r="C325" s="31"/>
      <c r="D325" s="31"/>
      <c r="E325" s="31"/>
      <c r="F325" s="31"/>
      <c r="G325" s="31"/>
      <c r="H325" s="31"/>
      <c r="I325" s="31"/>
      <c r="J325" s="31"/>
      <c r="K325" s="30"/>
      <c r="L325" s="30"/>
      <c r="M325" s="30"/>
      <c r="N325" s="30"/>
      <c r="O325" s="30"/>
      <c r="P325" s="30"/>
      <c r="Q325" s="30"/>
      <c r="R325" s="30"/>
      <c r="S325" s="30"/>
      <c r="T325" s="30"/>
      <c r="U325" s="30"/>
      <c r="V325" s="30"/>
      <c r="W325" s="30"/>
      <c r="X325" s="30"/>
      <c r="Y325" s="30"/>
      <c r="Z325" s="30"/>
      <c r="AA325" s="30"/>
      <c r="AB325" s="30"/>
      <c r="AC325" s="30"/>
      <c r="AD325" s="30"/>
      <c r="AE325" s="30"/>
      <c r="AF325" s="30"/>
      <c r="AG325" s="30"/>
      <c r="AH325" s="30"/>
      <c r="AI325" s="33"/>
      <c r="AJ325" s="33"/>
      <c r="AK325" s="33"/>
      <c r="AO325" s="6">
        <f t="shared" si="28"/>
        <v>0</v>
      </c>
      <c r="AP325" s="6">
        <f t="shared" si="29"/>
        <v>0</v>
      </c>
      <c r="AQ325" s="6">
        <f t="shared" si="30"/>
        <v>0</v>
      </c>
    </row>
    <row r="326" spans="1:43" x14ac:dyDescent="0.35">
      <c r="A326" s="32"/>
      <c r="B326" s="31"/>
      <c r="C326" s="31"/>
      <c r="D326" s="31"/>
      <c r="E326" s="31"/>
      <c r="F326" s="31"/>
      <c r="G326" s="31"/>
      <c r="H326" s="31"/>
      <c r="I326" s="31"/>
      <c r="J326" s="31"/>
      <c r="K326" s="30"/>
      <c r="L326" s="30"/>
      <c r="M326" s="30"/>
      <c r="N326" s="30"/>
      <c r="O326" s="30"/>
      <c r="P326" s="30"/>
      <c r="Q326" s="30"/>
      <c r="R326" s="30"/>
      <c r="S326" s="30"/>
      <c r="T326" s="30"/>
      <c r="U326" s="30"/>
      <c r="V326" s="30"/>
      <c r="W326" s="30"/>
      <c r="X326" s="30"/>
      <c r="Y326" s="30"/>
      <c r="Z326" s="30"/>
      <c r="AA326" s="30"/>
      <c r="AB326" s="30"/>
      <c r="AC326" s="30"/>
      <c r="AD326" s="30"/>
      <c r="AE326" s="30"/>
      <c r="AF326" s="30"/>
      <c r="AG326" s="30"/>
      <c r="AH326" s="30"/>
      <c r="AI326" s="33"/>
      <c r="AJ326" s="33"/>
      <c r="AK326" s="33"/>
      <c r="AO326" s="6">
        <f t="shared" si="28"/>
        <v>0</v>
      </c>
      <c r="AP326" s="6">
        <f t="shared" si="29"/>
        <v>0</v>
      </c>
      <c r="AQ326" s="6">
        <f t="shared" si="30"/>
        <v>0</v>
      </c>
    </row>
    <row r="327" spans="1:43" x14ac:dyDescent="0.35">
      <c r="A327" s="32"/>
      <c r="B327" s="31"/>
      <c r="C327" s="31"/>
      <c r="D327" s="31"/>
      <c r="E327" s="31"/>
      <c r="F327" s="31"/>
      <c r="G327" s="31"/>
      <c r="H327" s="31"/>
      <c r="I327" s="31"/>
      <c r="J327" s="31"/>
      <c r="K327" s="30"/>
      <c r="L327" s="30"/>
      <c r="M327" s="30"/>
      <c r="N327" s="30"/>
      <c r="O327" s="30"/>
      <c r="P327" s="30"/>
      <c r="Q327" s="30"/>
      <c r="R327" s="30"/>
      <c r="S327" s="30"/>
      <c r="T327" s="30"/>
      <c r="U327" s="30"/>
      <c r="V327" s="30"/>
      <c r="W327" s="30"/>
      <c r="X327" s="30"/>
      <c r="Y327" s="30"/>
      <c r="Z327" s="30"/>
      <c r="AA327" s="30"/>
      <c r="AB327" s="30"/>
      <c r="AC327" s="30"/>
      <c r="AD327" s="30"/>
      <c r="AE327" s="30"/>
      <c r="AF327" s="30"/>
      <c r="AG327" s="30"/>
      <c r="AH327" s="30"/>
      <c r="AI327" s="33"/>
      <c r="AJ327" s="33"/>
      <c r="AK327" s="33"/>
      <c r="AO327" s="6">
        <f t="shared" si="28"/>
        <v>0</v>
      </c>
      <c r="AP327" s="6">
        <f t="shared" si="29"/>
        <v>0</v>
      </c>
      <c r="AQ327" s="6">
        <f t="shared" si="30"/>
        <v>0</v>
      </c>
    </row>
    <row r="328" spans="1:43" x14ac:dyDescent="0.35">
      <c r="A328" s="32"/>
      <c r="B328" s="31"/>
      <c r="C328" s="31"/>
      <c r="D328" s="31"/>
      <c r="E328" s="31"/>
      <c r="F328" s="31"/>
      <c r="G328" s="31"/>
      <c r="H328" s="31"/>
      <c r="I328" s="31"/>
      <c r="J328" s="31"/>
      <c r="K328" s="30"/>
      <c r="L328" s="30"/>
      <c r="M328" s="30"/>
      <c r="N328" s="30"/>
      <c r="O328" s="30"/>
      <c r="P328" s="30"/>
      <c r="Q328" s="30"/>
      <c r="R328" s="30"/>
      <c r="S328" s="30"/>
      <c r="T328" s="30"/>
      <c r="U328" s="30"/>
      <c r="V328" s="30"/>
      <c r="W328" s="30"/>
      <c r="X328" s="30"/>
      <c r="Y328" s="30"/>
      <c r="Z328" s="30"/>
      <c r="AA328" s="30"/>
      <c r="AB328" s="30"/>
      <c r="AC328" s="30"/>
      <c r="AD328" s="30"/>
      <c r="AE328" s="30"/>
      <c r="AF328" s="30"/>
      <c r="AG328" s="30"/>
      <c r="AH328" s="30"/>
      <c r="AI328" s="33"/>
      <c r="AJ328" s="33"/>
      <c r="AK328" s="33"/>
      <c r="AO328" s="6">
        <f t="shared" si="28"/>
        <v>0</v>
      </c>
      <c r="AP328" s="6">
        <f t="shared" si="29"/>
        <v>0</v>
      </c>
      <c r="AQ328" s="6">
        <f t="shared" si="30"/>
        <v>0</v>
      </c>
    </row>
    <row r="329" spans="1:43" x14ac:dyDescent="0.35">
      <c r="A329" s="32"/>
      <c r="B329" s="31"/>
      <c r="C329" s="31"/>
      <c r="D329" s="31"/>
      <c r="E329" s="31"/>
      <c r="F329" s="31"/>
      <c r="G329" s="31"/>
      <c r="H329" s="31"/>
      <c r="I329" s="31"/>
      <c r="J329" s="31"/>
      <c r="K329" s="30"/>
      <c r="L329" s="30"/>
      <c r="M329" s="30"/>
      <c r="N329" s="30"/>
      <c r="O329" s="30"/>
      <c r="P329" s="30"/>
      <c r="Q329" s="30"/>
      <c r="R329" s="30"/>
      <c r="S329" s="30"/>
      <c r="T329" s="30"/>
      <c r="U329" s="30"/>
      <c r="V329" s="30"/>
      <c r="W329" s="30"/>
      <c r="X329" s="30"/>
      <c r="Y329" s="30"/>
      <c r="Z329" s="30"/>
      <c r="AA329" s="30"/>
      <c r="AB329" s="30"/>
      <c r="AC329" s="30"/>
      <c r="AD329" s="30"/>
      <c r="AE329" s="30"/>
      <c r="AF329" s="30"/>
      <c r="AG329" s="30"/>
      <c r="AH329" s="30"/>
      <c r="AI329" s="33"/>
      <c r="AJ329" s="33"/>
      <c r="AK329" s="33"/>
      <c r="AO329" s="6">
        <f t="shared" si="28"/>
        <v>0</v>
      </c>
      <c r="AP329" s="6">
        <f t="shared" si="29"/>
        <v>0</v>
      </c>
      <c r="AQ329" s="6">
        <f t="shared" si="30"/>
        <v>0</v>
      </c>
    </row>
    <row r="330" spans="1:43" x14ac:dyDescent="0.35">
      <c r="A330" s="32"/>
      <c r="B330" s="31"/>
      <c r="C330" s="31"/>
      <c r="D330" s="31"/>
      <c r="E330" s="31"/>
      <c r="F330" s="31"/>
      <c r="G330" s="31"/>
      <c r="H330" s="31"/>
      <c r="I330" s="31"/>
      <c r="J330" s="31"/>
      <c r="K330" s="30"/>
      <c r="L330" s="30"/>
      <c r="M330" s="30"/>
      <c r="N330" s="30"/>
      <c r="O330" s="30"/>
      <c r="P330" s="30"/>
      <c r="Q330" s="30"/>
      <c r="R330" s="30"/>
      <c r="S330" s="30"/>
      <c r="T330" s="30"/>
      <c r="U330" s="30"/>
      <c r="V330" s="30"/>
      <c r="W330" s="30"/>
      <c r="X330" s="30"/>
      <c r="Y330" s="30"/>
      <c r="Z330" s="30"/>
      <c r="AA330" s="30"/>
      <c r="AB330" s="30"/>
      <c r="AC330" s="30"/>
      <c r="AD330" s="30"/>
      <c r="AE330" s="30"/>
      <c r="AF330" s="30"/>
      <c r="AG330" s="30"/>
      <c r="AH330" s="30"/>
      <c r="AI330" s="33"/>
      <c r="AJ330" s="33"/>
      <c r="AK330" s="33"/>
      <c r="AO330" s="6">
        <f t="shared" si="28"/>
        <v>0</v>
      </c>
      <c r="AP330" s="6">
        <f t="shared" si="29"/>
        <v>0</v>
      </c>
      <c r="AQ330" s="6">
        <f t="shared" si="30"/>
        <v>0</v>
      </c>
    </row>
    <row r="331" spans="1:43" x14ac:dyDescent="0.35">
      <c r="A331" s="32"/>
      <c r="B331" s="31"/>
      <c r="C331" s="31"/>
      <c r="D331" s="31"/>
      <c r="E331" s="31"/>
      <c r="F331" s="31"/>
      <c r="G331" s="31"/>
      <c r="H331" s="31"/>
      <c r="I331" s="31"/>
      <c r="J331" s="31"/>
      <c r="K331" s="30"/>
      <c r="L331" s="30"/>
      <c r="M331" s="30"/>
      <c r="N331" s="30"/>
      <c r="O331" s="30"/>
      <c r="P331" s="30"/>
      <c r="Q331" s="30"/>
      <c r="R331" s="30"/>
      <c r="S331" s="30"/>
      <c r="T331" s="30"/>
      <c r="U331" s="30"/>
      <c r="V331" s="30"/>
      <c r="W331" s="30"/>
      <c r="X331" s="30"/>
      <c r="Y331" s="30"/>
      <c r="Z331" s="30"/>
      <c r="AA331" s="30"/>
      <c r="AB331" s="30"/>
      <c r="AC331" s="30"/>
      <c r="AD331" s="30"/>
      <c r="AE331" s="30"/>
      <c r="AF331" s="30"/>
      <c r="AG331" s="30"/>
      <c r="AH331" s="30"/>
      <c r="AI331" s="33"/>
      <c r="AJ331" s="33"/>
      <c r="AK331" s="33"/>
      <c r="AO331" s="6">
        <f t="shared" si="28"/>
        <v>0</v>
      </c>
      <c r="AP331" s="6">
        <f t="shared" si="29"/>
        <v>0</v>
      </c>
      <c r="AQ331" s="6">
        <f t="shared" si="30"/>
        <v>0</v>
      </c>
    </row>
    <row r="332" spans="1:43" x14ac:dyDescent="0.35">
      <c r="A332" s="32"/>
      <c r="B332" s="31"/>
      <c r="C332" s="31"/>
      <c r="D332" s="31"/>
      <c r="E332" s="31"/>
      <c r="F332" s="31"/>
      <c r="G332" s="31"/>
      <c r="H332" s="31"/>
      <c r="I332" s="31"/>
      <c r="J332" s="31"/>
      <c r="K332" s="30"/>
      <c r="L332" s="30"/>
      <c r="M332" s="30"/>
      <c r="N332" s="30"/>
      <c r="O332" s="30"/>
      <c r="P332" s="30"/>
      <c r="Q332" s="30"/>
      <c r="R332" s="30"/>
      <c r="S332" s="30"/>
      <c r="T332" s="30"/>
      <c r="U332" s="30"/>
      <c r="V332" s="30"/>
      <c r="W332" s="30"/>
      <c r="X332" s="30"/>
      <c r="Y332" s="30"/>
      <c r="Z332" s="30"/>
      <c r="AA332" s="30"/>
      <c r="AB332" s="30"/>
      <c r="AC332" s="30"/>
      <c r="AD332" s="30"/>
      <c r="AE332" s="30"/>
      <c r="AF332" s="30"/>
      <c r="AG332" s="30"/>
      <c r="AH332" s="30"/>
      <c r="AI332" s="33"/>
      <c r="AJ332" s="33"/>
      <c r="AK332" s="33"/>
      <c r="AO332" s="6">
        <f t="shared" si="28"/>
        <v>0</v>
      </c>
      <c r="AP332" s="6">
        <f t="shared" si="29"/>
        <v>0</v>
      </c>
      <c r="AQ332" s="6">
        <f t="shared" si="30"/>
        <v>0</v>
      </c>
    </row>
    <row r="333" spans="1:43" x14ac:dyDescent="0.35">
      <c r="A333" s="32"/>
      <c r="B333" s="31"/>
      <c r="C333" s="31"/>
      <c r="D333" s="31"/>
      <c r="E333" s="31"/>
      <c r="F333" s="31"/>
      <c r="G333" s="31"/>
      <c r="H333" s="31"/>
      <c r="I333" s="31"/>
      <c r="J333" s="31"/>
      <c r="K333" s="30"/>
      <c r="L333" s="30"/>
      <c r="M333" s="30"/>
      <c r="N333" s="30"/>
      <c r="O333" s="30"/>
      <c r="P333" s="30"/>
      <c r="Q333" s="30"/>
      <c r="R333" s="30"/>
      <c r="S333" s="30"/>
      <c r="T333" s="30"/>
      <c r="U333" s="30"/>
      <c r="V333" s="30"/>
      <c r="W333" s="30"/>
      <c r="X333" s="30"/>
      <c r="Y333" s="30"/>
      <c r="Z333" s="30"/>
      <c r="AA333" s="30"/>
      <c r="AB333" s="30"/>
      <c r="AC333" s="30"/>
      <c r="AD333" s="30"/>
      <c r="AE333" s="30"/>
      <c r="AF333" s="30"/>
      <c r="AG333" s="30"/>
      <c r="AH333" s="30"/>
      <c r="AI333" s="33"/>
      <c r="AJ333" s="33"/>
      <c r="AK333" s="33"/>
      <c r="AO333" s="6">
        <f t="shared" si="28"/>
        <v>0</v>
      </c>
      <c r="AP333" s="6">
        <f t="shared" si="29"/>
        <v>0</v>
      </c>
      <c r="AQ333" s="6">
        <f t="shared" si="30"/>
        <v>0</v>
      </c>
    </row>
    <row r="334" spans="1:43" x14ac:dyDescent="0.35">
      <c r="A334" s="32"/>
      <c r="B334" s="31"/>
      <c r="C334" s="31"/>
      <c r="D334" s="31"/>
      <c r="E334" s="31"/>
      <c r="F334" s="31"/>
      <c r="G334" s="31"/>
      <c r="H334" s="31"/>
      <c r="I334" s="31"/>
      <c r="J334" s="31"/>
      <c r="K334" s="30"/>
      <c r="L334" s="30"/>
      <c r="M334" s="30"/>
      <c r="N334" s="30"/>
      <c r="O334" s="30"/>
      <c r="P334" s="30"/>
      <c r="Q334" s="30"/>
      <c r="R334" s="30"/>
      <c r="S334" s="30"/>
      <c r="T334" s="30"/>
      <c r="U334" s="30"/>
      <c r="V334" s="30"/>
      <c r="W334" s="30"/>
      <c r="X334" s="30"/>
      <c r="Y334" s="30"/>
      <c r="Z334" s="30"/>
      <c r="AA334" s="30"/>
      <c r="AB334" s="30"/>
      <c r="AC334" s="30"/>
      <c r="AD334" s="30"/>
      <c r="AE334" s="30"/>
      <c r="AF334" s="30"/>
      <c r="AG334" s="30"/>
      <c r="AH334" s="30"/>
      <c r="AI334" s="33"/>
      <c r="AJ334" s="33"/>
      <c r="AK334" s="33"/>
      <c r="AO334" s="6">
        <f t="shared" si="28"/>
        <v>0</v>
      </c>
      <c r="AP334" s="6">
        <f t="shared" si="29"/>
        <v>0</v>
      </c>
      <c r="AQ334" s="6">
        <f t="shared" si="30"/>
        <v>0</v>
      </c>
    </row>
    <row r="335" spans="1:43" x14ac:dyDescent="0.35">
      <c r="A335" s="32"/>
      <c r="B335" s="31"/>
      <c r="C335" s="31"/>
      <c r="D335" s="31"/>
      <c r="E335" s="31"/>
      <c r="F335" s="31"/>
      <c r="G335" s="31"/>
      <c r="H335" s="31"/>
      <c r="I335" s="31"/>
      <c r="J335" s="31"/>
      <c r="K335" s="30"/>
      <c r="L335" s="30"/>
      <c r="M335" s="30"/>
      <c r="N335" s="30"/>
      <c r="O335" s="30"/>
      <c r="P335" s="30"/>
      <c r="Q335" s="30"/>
      <c r="R335" s="30"/>
      <c r="S335" s="30"/>
      <c r="T335" s="30"/>
      <c r="U335" s="30"/>
      <c r="V335" s="30"/>
      <c r="W335" s="30"/>
      <c r="X335" s="30"/>
      <c r="Y335" s="30"/>
      <c r="Z335" s="30"/>
      <c r="AA335" s="30"/>
      <c r="AB335" s="30"/>
      <c r="AC335" s="30"/>
      <c r="AD335" s="30"/>
      <c r="AE335" s="30"/>
      <c r="AF335" s="30"/>
      <c r="AG335" s="30"/>
      <c r="AH335" s="30"/>
      <c r="AI335" s="33"/>
      <c r="AJ335" s="33"/>
      <c r="AK335" s="33"/>
      <c r="AO335" s="6">
        <f t="shared" si="28"/>
        <v>0</v>
      </c>
      <c r="AP335" s="6">
        <f t="shared" si="29"/>
        <v>0</v>
      </c>
      <c r="AQ335" s="6">
        <f t="shared" si="30"/>
        <v>0</v>
      </c>
    </row>
    <row r="336" spans="1:43" x14ac:dyDescent="0.35">
      <c r="A336" s="32"/>
      <c r="B336" s="31"/>
      <c r="C336" s="31"/>
      <c r="D336" s="31"/>
      <c r="E336" s="31"/>
      <c r="F336" s="31"/>
      <c r="G336" s="31"/>
      <c r="H336" s="31"/>
      <c r="I336" s="31"/>
      <c r="J336" s="31"/>
      <c r="K336" s="30"/>
      <c r="L336" s="30"/>
      <c r="M336" s="30"/>
      <c r="N336" s="30"/>
      <c r="O336" s="30"/>
      <c r="P336" s="30"/>
      <c r="Q336" s="30"/>
      <c r="R336" s="30"/>
      <c r="S336" s="30"/>
      <c r="T336" s="30"/>
      <c r="U336" s="30"/>
      <c r="V336" s="30"/>
      <c r="W336" s="30"/>
      <c r="X336" s="30"/>
      <c r="Y336" s="30"/>
      <c r="Z336" s="30"/>
      <c r="AA336" s="30"/>
      <c r="AB336" s="30"/>
      <c r="AC336" s="30"/>
      <c r="AD336" s="30"/>
      <c r="AE336" s="30"/>
      <c r="AF336" s="30"/>
      <c r="AG336" s="30"/>
      <c r="AH336" s="30"/>
      <c r="AI336" s="33"/>
      <c r="AJ336" s="33"/>
      <c r="AK336" s="33"/>
      <c r="AO336" s="6">
        <f t="shared" si="28"/>
        <v>0</v>
      </c>
      <c r="AP336" s="6">
        <f t="shared" si="29"/>
        <v>0</v>
      </c>
      <c r="AQ336" s="6">
        <f t="shared" si="30"/>
        <v>0</v>
      </c>
    </row>
    <row r="337" spans="1:43" x14ac:dyDescent="0.35">
      <c r="A337" s="32"/>
      <c r="B337" s="31"/>
      <c r="C337" s="31"/>
      <c r="D337" s="31"/>
      <c r="E337" s="31"/>
      <c r="F337" s="31"/>
      <c r="G337" s="31"/>
      <c r="H337" s="31"/>
      <c r="I337" s="31"/>
      <c r="J337" s="31"/>
      <c r="K337" s="30"/>
      <c r="L337" s="30"/>
      <c r="M337" s="30"/>
      <c r="N337" s="30"/>
      <c r="O337" s="30"/>
      <c r="P337" s="30"/>
      <c r="Q337" s="30"/>
      <c r="R337" s="30"/>
      <c r="S337" s="30"/>
      <c r="T337" s="30"/>
      <c r="U337" s="30"/>
      <c r="V337" s="30"/>
      <c r="W337" s="30"/>
      <c r="X337" s="30"/>
      <c r="Y337" s="30"/>
      <c r="Z337" s="30"/>
      <c r="AA337" s="30"/>
      <c r="AB337" s="30"/>
      <c r="AC337" s="30"/>
      <c r="AD337" s="30"/>
      <c r="AE337" s="30"/>
      <c r="AF337" s="30"/>
      <c r="AG337" s="30"/>
      <c r="AH337" s="30"/>
      <c r="AI337" s="33"/>
      <c r="AJ337" s="33"/>
      <c r="AK337" s="33"/>
      <c r="AO337" s="6">
        <f t="shared" si="28"/>
        <v>0</v>
      </c>
      <c r="AP337" s="6">
        <f t="shared" si="29"/>
        <v>0</v>
      </c>
      <c r="AQ337" s="6">
        <f t="shared" si="30"/>
        <v>0</v>
      </c>
    </row>
    <row r="338" spans="1:43" x14ac:dyDescent="0.35">
      <c r="A338" s="32"/>
      <c r="B338" s="31"/>
      <c r="C338" s="31"/>
      <c r="D338" s="31"/>
      <c r="E338" s="31"/>
      <c r="F338" s="31"/>
      <c r="G338" s="31"/>
      <c r="H338" s="31"/>
      <c r="I338" s="31"/>
      <c r="J338" s="31"/>
      <c r="K338" s="30"/>
      <c r="L338" s="30"/>
      <c r="M338" s="30"/>
      <c r="N338" s="30"/>
      <c r="O338" s="30"/>
      <c r="P338" s="30"/>
      <c r="Q338" s="30"/>
      <c r="R338" s="30"/>
      <c r="S338" s="30"/>
      <c r="T338" s="30"/>
      <c r="U338" s="30"/>
      <c r="V338" s="30"/>
      <c r="W338" s="30"/>
      <c r="X338" s="30"/>
      <c r="Y338" s="30"/>
      <c r="Z338" s="30"/>
      <c r="AA338" s="30"/>
      <c r="AB338" s="30"/>
      <c r="AC338" s="30"/>
      <c r="AD338" s="30"/>
      <c r="AE338" s="30"/>
      <c r="AF338" s="30"/>
      <c r="AG338" s="30"/>
      <c r="AH338" s="30"/>
      <c r="AI338" s="33"/>
      <c r="AJ338" s="33"/>
      <c r="AK338" s="33"/>
      <c r="AO338" s="6">
        <f t="shared" si="28"/>
        <v>0</v>
      </c>
      <c r="AP338" s="6">
        <f t="shared" si="29"/>
        <v>0</v>
      </c>
      <c r="AQ338" s="6">
        <f t="shared" si="30"/>
        <v>0</v>
      </c>
    </row>
    <row r="339" spans="1:43" x14ac:dyDescent="0.35">
      <c r="A339" s="32"/>
      <c r="B339" s="31"/>
      <c r="C339" s="31"/>
      <c r="D339" s="31"/>
      <c r="E339" s="31"/>
      <c r="F339" s="31"/>
      <c r="G339" s="31"/>
      <c r="H339" s="31"/>
      <c r="I339" s="31"/>
      <c r="J339" s="31"/>
      <c r="K339" s="30"/>
      <c r="L339" s="30"/>
      <c r="M339" s="30"/>
      <c r="N339" s="30"/>
      <c r="O339" s="30"/>
      <c r="P339" s="30"/>
      <c r="Q339" s="30"/>
      <c r="R339" s="30"/>
      <c r="S339" s="30"/>
      <c r="T339" s="30"/>
      <c r="U339" s="30"/>
      <c r="V339" s="30"/>
      <c r="W339" s="30"/>
      <c r="X339" s="30"/>
      <c r="Y339" s="30"/>
      <c r="Z339" s="30"/>
      <c r="AA339" s="30"/>
      <c r="AB339" s="30"/>
      <c r="AC339" s="30"/>
      <c r="AD339" s="30"/>
      <c r="AE339" s="30"/>
      <c r="AF339" s="30"/>
      <c r="AG339" s="30"/>
      <c r="AH339" s="30"/>
      <c r="AI339" s="33"/>
      <c r="AJ339" s="33"/>
      <c r="AK339" s="33"/>
      <c r="AO339" s="6">
        <f t="shared" si="28"/>
        <v>0</v>
      </c>
      <c r="AP339" s="6">
        <f t="shared" si="29"/>
        <v>0</v>
      </c>
      <c r="AQ339" s="6">
        <f t="shared" si="30"/>
        <v>0</v>
      </c>
    </row>
    <row r="340" spans="1:43" x14ac:dyDescent="0.35">
      <c r="A340" s="32"/>
      <c r="B340" s="31"/>
      <c r="C340" s="31"/>
      <c r="D340" s="31"/>
      <c r="E340" s="31"/>
      <c r="F340" s="31"/>
      <c r="G340" s="31"/>
      <c r="H340" s="31"/>
      <c r="I340" s="31"/>
      <c r="J340" s="31"/>
      <c r="K340" s="30"/>
      <c r="L340" s="30"/>
      <c r="M340" s="30"/>
      <c r="N340" s="30"/>
      <c r="O340" s="30"/>
      <c r="P340" s="30"/>
      <c r="Q340" s="30"/>
      <c r="R340" s="30"/>
      <c r="S340" s="30"/>
      <c r="T340" s="30"/>
      <c r="U340" s="30"/>
      <c r="V340" s="30"/>
      <c r="W340" s="30"/>
      <c r="X340" s="30"/>
      <c r="Y340" s="30"/>
      <c r="Z340" s="30"/>
      <c r="AA340" s="30"/>
      <c r="AB340" s="30"/>
      <c r="AC340" s="30"/>
      <c r="AD340" s="30"/>
      <c r="AE340" s="30"/>
      <c r="AF340" s="30"/>
      <c r="AG340" s="30"/>
      <c r="AH340" s="30"/>
      <c r="AI340" s="33"/>
      <c r="AJ340" s="33"/>
      <c r="AK340" s="33"/>
      <c r="AO340" s="6">
        <f t="shared" si="28"/>
        <v>0</v>
      </c>
      <c r="AP340" s="6">
        <f t="shared" si="29"/>
        <v>0</v>
      </c>
      <c r="AQ340" s="6">
        <f t="shared" si="30"/>
        <v>0</v>
      </c>
    </row>
    <row r="341" spans="1:43" x14ac:dyDescent="0.35">
      <c r="A341" s="32"/>
      <c r="B341" s="31"/>
      <c r="C341" s="31"/>
      <c r="D341" s="31"/>
      <c r="E341" s="31"/>
      <c r="F341" s="31"/>
      <c r="G341" s="31"/>
      <c r="H341" s="31"/>
      <c r="I341" s="31"/>
      <c r="J341" s="31"/>
      <c r="K341" s="30"/>
      <c r="L341" s="30"/>
      <c r="M341" s="30"/>
      <c r="N341" s="30"/>
      <c r="O341" s="30"/>
      <c r="P341" s="30"/>
      <c r="Q341" s="30"/>
      <c r="R341" s="30"/>
      <c r="S341" s="30"/>
      <c r="T341" s="30"/>
      <c r="U341" s="30"/>
      <c r="V341" s="30"/>
      <c r="W341" s="30"/>
      <c r="X341" s="30"/>
      <c r="Y341" s="30"/>
      <c r="Z341" s="30"/>
      <c r="AA341" s="30"/>
      <c r="AB341" s="30"/>
      <c r="AC341" s="30"/>
      <c r="AD341" s="30"/>
      <c r="AE341" s="30"/>
      <c r="AF341" s="30"/>
      <c r="AG341" s="30"/>
      <c r="AH341" s="30"/>
      <c r="AI341" s="33"/>
      <c r="AJ341" s="33"/>
      <c r="AK341" s="33"/>
      <c r="AO341" s="6">
        <f t="shared" si="28"/>
        <v>0</v>
      </c>
      <c r="AP341" s="6">
        <f t="shared" si="29"/>
        <v>0</v>
      </c>
      <c r="AQ341" s="6">
        <f t="shared" si="30"/>
        <v>0</v>
      </c>
    </row>
    <row r="342" spans="1:43" x14ac:dyDescent="0.35">
      <c r="A342" s="32"/>
      <c r="B342" s="31"/>
      <c r="C342" s="31"/>
      <c r="D342" s="31"/>
      <c r="E342" s="31"/>
      <c r="F342" s="31"/>
      <c r="G342" s="31"/>
      <c r="H342" s="31"/>
      <c r="I342" s="31"/>
      <c r="J342" s="31"/>
      <c r="K342" s="30"/>
      <c r="L342" s="30"/>
      <c r="M342" s="30"/>
      <c r="N342" s="30"/>
      <c r="O342" s="30"/>
      <c r="P342" s="30"/>
      <c r="Q342" s="30"/>
      <c r="R342" s="30"/>
      <c r="S342" s="30"/>
      <c r="T342" s="30"/>
      <c r="U342" s="30"/>
      <c r="V342" s="30"/>
      <c r="W342" s="30"/>
      <c r="X342" s="30"/>
      <c r="Y342" s="30"/>
      <c r="Z342" s="30"/>
      <c r="AA342" s="30"/>
      <c r="AB342" s="30"/>
      <c r="AC342" s="30"/>
      <c r="AD342" s="30"/>
      <c r="AE342" s="30"/>
      <c r="AF342" s="30"/>
      <c r="AG342" s="30"/>
      <c r="AH342" s="30"/>
      <c r="AI342" s="33"/>
      <c r="AJ342" s="33"/>
      <c r="AK342" s="33"/>
      <c r="AO342" s="6">
        <f t="shared" si="28"/>
        <v>0</v>
      </c>
      <c r="AP342" s="6">
        <f t="shared" si="29"/>
        <v>0</v>
      </c>
      <c r="AQ342" s="6">
        <f t="shared" si="30"/>
        <v>0</v>
      </c>
    </row>
    <row r="343" spans="1:43" x14ac:dyDescent="0.35">
      <c r="A343" s="32"/>
      <c r="B343" s="31"/>
      <c r="C343" s="31"/>
      <c r="D343" s="31"/>
      <c r="E343" s="31"/>
      <c r="F343" s="31"/>
      <c r="G343" s="31"/>
      <c r="H343" s="31"/>
      <c r="I343" s="31"/>
      <c r="J343" s="31"/>
      <c r="K343" s="30"/>
      <c r="L343" s="30"/>
      <c r="M343" s="30"/>
      <c r="N343" s="30"/>
      <c r="O343" s="30"/>
      <c r="P343" s="30"/>
      <c r="Q343" s="30"/>
      <c r="R343" s="30"/>
      <c r="S343" s="30"/>
      <c r="T343" s="30"/>
      <c r="U343" s="30"/>
      <c r="V343" s="30"/>
      <c r="W343" s="30"/>
      <c r="X343" s="30"/>
      <c r="Y343" s="30"/>
      <c r="Z343" s="30"/>
      <c r="AA343" s="30"/>
      <c r="AB343" s="30"/>
      <c r="AC343" s="30"/>
      <c r="AD343" s="30"/>
      <c r="AE343" s="30"/>
      <c r="AF343" s="30"/>
      <c r="AG343" s="30"/>
      <c r="AH343" s="30"/>
      <c r="AI343" s="33"/>
      <c r="AJ343" s="33"/>
      <c r="AK343" s="33"/>
      <c r="AO343" s="6">
        <f t="shared" si="28"/>
        <v>0</v>
      </c>
      <c r="AP343" s="6">
        <f t="shared" si="29"/>
        <v>0</v>
      </c>
      <c r="AQ343" s="6">
        <f t="shared" si="30"/>
        <v>0</v>
      </c>
    </row>
    <row r="344" spans="1:43" x14ac:dyDescent="0.35">
      <c r="A344" s="32"/>
      <c r="B344" s="31"/>
      <c r="C344" s="31"/>
      <c r="D344" s="31"/>
      <c r="E344" s="31"/>
      <c r="F344" s="31"/>
      <c r="G344" s="31"/>
      <c r="H344" s="31"/>
      <c r="I344" s="31"/>
      <c r="J344" s="31"/>
      <c r="K344" s="30"/>
      <c r="L344" s="30"/>
      <c r="M344" s="30"/>
      <c r="N344" s="30"/>
      <c r="O344" s="30"/>
      <c r="P344" s="30"/>
      <c r="Q344" s="30"/>
      <c r="R344" s="30"/>
      <c r="S344" s="30"/>
      <c r="T344" s="30"/>
      <c r="U344" s="30"/>
      <c r="V344" s="30"/>
      <c r="W344" s="30"/>
      <c r="X344" s="30"/>
      <c r="Y344" s="30"/>
      <c r="Z344" s="30"/>
      <c r="AA344" s="30"/>
      <c r="AB344" s="30"/>
      <c r="AC344" s="30"/>
      <c r="AD344" s="30"/>
      <c r="AE344" s="30"/>
      <c r="AF344" s="30"/>
      <c r="AG344" s="30"/>
      <c r="AH344" s="30"/>
      <c r="AI344" s="33"/>
      <c r="AJ344" s="33"/>
      <c r="AK344" s="33"/>
      <c r="AO344" s="6">
        <f t="shared" si="28"/>
        <v>0</v>
      </c>
      <c r="AP344" s="6">
        <f t="shared" si="29"/>
        <v>0</v>
      </c>
      <c r="AQ344" s="6">
        <f t="shared" si="30"/>
        <v>0</v>
      </c>
    </row>
    <row r="345" spans="1:43" x14ac:dyDescent="0.35">
      <c r="A345" s="32"/>
      <c r="B345" s="31"/>
      <c r="C345" s="31"/>
      <c r="D345" s="31"/>
      <c r="E345" s="31"/>
      <c r="F345" s="31"/>
      <c r="G345" s="31"/>
      <c r="H345" s="31"/>
      <c r="I345" s="31"/>
      <c r="J345" s="31"/>
      <c r="K345" s="30"/>
      <c r="L345" s="30"/>
      <c r="M345" s="30"/>
      <c r="N345" s="30"/>
      <c r="O345" s="30"/>
      <c r="P345" s="30"/>
      <c r="Q345" s="30"/>
      <c r="R345" s="30"/>
      <c r="S345" s="30"/>
      <c r="T345" s="30"/>
      <c r="U345" s="30"/>
      <c r="V345" s="30"/>
      <c r="W345" s="30"/>
      <c r="X345" s="30"/>
      <c r="Y345" s="30"/>
      <c r="Z345" s="30"/>
      <c r="AA345" s="30"/>
      <c r="AB345" s="30"/>
      <c r="AC345" s="30"/>
      <c r="AD345" s="30"/>
      <c r="AE345" s="30"/>
      <c r="AF345" s="30"/>
      <c r="AG345" s="30"/>
      <c r="AH345" s="30"/>
      <c r="AI345" s="33"/>
      <c r="AJ345" s="33"/>
      <c r="AK345" s="33"/>
      <c r="AO345" s="6">
        <f t="shared" si="28"/>
        <v>0</v>
      </c>
      <c r="AP345" s="6">
        <f t="shared" si="29"/>
        <v>0</v>
      </c>
      <c r="AQ345" s="6">
        <f t="shared" si="30"/>
        <v>0</v>
      </c>
    </row>
    <row r="346" spans="1:43" x14ac:dyDescent="0.35">
      <c r="A346" s="32"/>
      <c r="B346" s="31"/>
      <c r="C346" s="31"/>
      <c r="D346" s="31"/>
      <c r="E346" s="31"/>
      <c r="F346" s="31"/>
      <c r="G346" s="31"/>
      <c r="H346" s="31"/>
      <c r="I346" s="31"/>
      <c r="J346" s="31"/>
      <c r="K346" s="30"/>
      <c r="L346" s="30"/>
      <c r="M346" s="30"/>
      <c r="N346" s="30"/>
      <c r="O346" s="30"/>
      <c r="P346" s="30"/>
      <c r="Q346" s="30"/>
      <c r="R346" s="30"/>
      <c r="S346" s="30"/>
      <c r="T346" s="30"/>
      <c r="U346" s="30"/>
      <c r="V346" s="30"/>
      <c r="W346" s="30"/>
      <c r="X346" s="30"/>
      <c r="Y346" s="30"/>
      <c r="Z346" s="30"/>
      <c r="AA346" s="30"/>
      <c r="AB346" s="30"/>
      <c r="AC346" s="30"/>
      <c r="AD346" s="30"/>
      <c r="AE346" s="30"/>
      <c r="AF346" s="30"/>
      <c r="AG346" s="30"/>
      <c r="AH346" s="30"/>
      <c r="AI346" s="33"/>
      <c r="AJ346" s="33"/>
      <c r="AK346" s="33"/>
      <c r="AO346" s="6">
        <f t="shared" si="28"/>
        <v>0</v>
      </c>
      <c r="AP346" s="6">
        <f t="shared" si="29"/>
        <v>0</v>
      </c>
      <c r="AQ346" s="6">
        <f t="shared" si="30"/>
        <v>0</v>
      </c>
    </row>
    <row r="347" spans="1:43" x14ac:dyDescent="0.35">
      <c r="A347" s="32"/>
      <c r="B347" s="31"/>
      <c r="C347" s="31"/>
      <c r="D347" s="31"/>
      <c r="E347" s="31"/>
      <c r="F347" s="31"/>
      <c r="G347" s="31"/>
      <c r="H347" s="31"/>
      <c r="I347" s="31"/>
      <c r="J347" s="31"/>
      <c r="K347" s="30"/>
      <c r="L347" s="30"/>
      <c r="M347" s="30"/>
      <c r="N347" s="30"/>
      <c r="O347" s="30"/>
      <c r="P347" s="30"/>
      <c r="Q347" s="30"/>
      <c r="R347" s="30"/>
      <c r="S347" s="30"/>
      <c r="T347" s="30"/>
      <c r="U347" s="30"/>
      <c r="V347" s="30"/>
      <c r="W347" s="30"/>
      <c r="X347" s="30"/>
      <c r="Y347" s="30"/>
      <c r="Z347" s="30"/>
      <c r="AA347" s="30"/>
      <c r="AB347" s="30"/>
      <c r="AC347" s="30"/>
      <c r="AD347" s="30"/>
      <c r="AE347" s="30"/>
      <c r="AF347" s="30"/>
      <c r="AG347" s="30"/>
      <c r="AH347" s="30"/>
      <c r="AI347" s="33"/>
      <c r="AJ347" s="33"/>
      <c r="AK347" s="33"/>
      <c r="AO347" s="6">
        <f t="shared" si="28"/>
        <v>0</v>
      </c>
      <c r="AP347" s="6">
        <f t="shared" si="29"/>
        <v>0</v>
      </c>
      <c r="AQ347" s="6">
        <f t="shared" si="30"/>
        <v>0</v>
      </c>
    </row>
    <row r="348" spans="1:43" x14ac:dyDescent="0.35">
      <c r="A348" s="32"/>
      <c r="B348" s="31"/>
      <c r="C348" s="31"/>
      <c r="D348" s="31"/>
      <c r="E348" s="31"/>
      <c r="F348" s="31"/>
      <c r="G348" s="31"/>
      <c r="H348" s="31"/>
      <c r="I348" s="31"/>
      <c r="J348" s="31"/>
      <c r="K348" s="30"/>
      <c r="L348" s="30"/>
      <c r="M348" s="30"/>
      <c r="N348" s="30"/>
      <c r="O348" s="30"/>
      <c r="P348" s="30"/>
      <c r="Q348" s="30"/>
      <c r="R348" s="30"/>
      <c r="S348" s="30"/>
      <c r="T348" s="30"/>
      <c r="U348" s="30"/>
      <c r="V348" s="30"/>
      <c r="W348" s="30"/>
      <c r="X348" s="30"/>
      <c r="Y348" s="30"/>
      <c r="Z348" s="30"/>
      <c r="AA348" s="30"/>
      <c r="AB348" s="30"/>
      <c r="AC348" s="30"/>
      <c r="AD348" s="30"/>
      <c r="AE348" s="30"/>
      <c r="AF348" s="30"/>
      <c r="AG348" s="30"/>
      <c r="AH348" s="30"/>
      <c r="AI348" s="33"/>
      <c r="AJ348" s="33"/>
      <c r="AK348" s="33"/>
      <c r="AO348" s="6">
        <f t="shared" si="28"/>
        <v>0</v>
      </c>
      <c r="AP348" s="6">
        <f t="shared" si="29"/>
        <v>0</v>
      </c>
      <c r="AQ348" s="6">
        <f t="shared" si="30"/>
        <v>0</v>
      </c>
    </row>
    <row r="349" spans="1:43" x14ac:dyDescent="0.35">
      <c r="A349" s="32"/>
      <c r="B349" s="31"/>
      <c r="C349" s="31"/>
      <c r="D349" s="31"/>
      <c r="E349" s="31"/>
      <c r="F349" s="31"/>
      <c r="G349" s="31"/>
      <c r="H349" s="31"/>
      <c r="I349" s="31"/>
      <c r="J349" s="31"/>
      <c r="K349" s="30"/>
      <c r="L349" s="30"/>
      <c r="M349" s="30"/>
      <c r="N349" s="30"/>
      <c r="O349" s="30"/>
      <c r="P349" s="30"/>
      <c r="Q349" s="30"/>
      <c r="R349" s="30"/>
      <c r="S349" s="30"/>
      <c r="T349" s="30"/>
      <c r="U349" s="30"/>
      <c r="V349" s="30"/>
      <c r="W349" s="30"/>
      <c r="X349" s="30"/>
      <c r="Y349" s="30"/>
      <c r="Z349" s="30"/>
      <c r="AA349" s="30"/>
      <c r="AB349" s="30"/>
      <c r="AC349" s="30"/>
      <c r="AD349" s="30"/>
      <c r="AE349" s="30"/>
      <c r="AF349" s="30"/>
      <c r="AG349" s="30"/>
      <c r="AH349" s="30"/>
      <c r="AI349" s="33"/>
      <c r="AJ349" s="33"/>
      <c r="AK349" s="33"/>
      <c r="AO349" s="6">
        <f t="shared" si="28"/>
        <v>0</v>
      </c>
      <c r="AP349" s="6">
        <f t="shared" si="29"/>
        <v>0</v>
      </c>
      <c r="AQ349" s="6">
        <f t="shared" si="30"/>
        <v>0</v>
      </c>
    </row>
    <row r="350" spans="1:43" x14ac:dyDescent="0.35">
      <c r="A350" s="32"/>
      <c r="B350" s="31"/>
      <c r="C350" s="31"/>
      <c r="D350" s="31"/>
      <c r="E350" s="31"/>
      <c r="F350" s="31"/>
      <c r="G350" s="31"/>
      <c r="H350" s="31"/>
      <c r="I350" s="31"/>
      <c r="J350" s="31"/>
      <c r="K350" s="30"/>
      <c r="L350" s="30"/>
      <c r="M350" s="30"/>
      <c r="N350" s="30"/>
      <c r="O350" s="30"/>
      <c r="P350" s="30"/>
      <c r="Q350" s="30"/>
      <c r="R350" s="30"/>
      <c r="S350" s="30"/>
      <c r="T350" s="30"/>
      <c r="U350" s="30"/>
      <c r="V350" s="30"/>
      <c r="W350" s="30"/>
      <c r="X350" s="30"/>
      <c r="Y350" s="30"/>
      <c r="Z350" s="30"/>
      <c r="AA350" s="30"/>
      <c r="AB350" s="30"/>
      <c r="AC350" s="30"/>
      <c r="AD350" s="30"/>
      <c r="AE350" s="30"/>
      <c r="AF350" s="30"/>
      <c r="AG350" s="30"/>
      <c r="AH350" s="30"/>
      <c r="AI350" s="33"/>
      <c r="AJ350" s="33"/>
      <c r="AK350" s="33"/>
      <c r="AO350" s="6">
        <f t="shared" si="28"/>
        <v>0</v>
      </c>
      <c r="AP350" s="6">
        <f t="shared" si="29"/>
        <v>0</v>
      </c>
      <c r="AQ350" s="6">
        <f t="shared" si="30"/>
        <v>0</v>
      </c>
    </row>
    <row r="351" spans="1:43" x14ac:dyDescent="0.35">
      <c r="A351" s="32"/>
      <c r="B351" s="31"/>
      <c r="C351" s="31"/>
      <c r="D351" s="31"/>
      <c r="E351" s="31"/>
      <c r="F351" s="31"/>
      <c r="G351" s="31"/>
      <c r="H351" s="31"/>
      <c r="I351" s="31"/>
      <c r="J351" s="31"/>
      <c r="K351" s="30"/>
      <c r="L351" s="30"/>
      <c r="M351" s="30"/>
      <c r="N351" s="30"/>
      <c r="O351" s="30"/>
      <c r="P351" s="30"/>
      <c r="Q351" s="30"/>
      <c r="R351" s="30"/>
      <c r="S351" s="30"/>
      <c r="T351" s="30"/>
      <c r="U351" s="30"/>
      <c r="V351" s="30"/>
      <c r="W351" s="30"/>
      <c r="X351" s="30"/>
      <c r="Y351" s="30"/>
      <c r="Z351" s="30"/>
      <c r="AA351" s="30"/>
      <c r="AB351" s="30"/>
      <c r="AC351" s="30"/>
      <c r="AD351" s="30"/>
      <c r="AE351" s="30"/>
      <c r="AF351" s="30"/>
      <c r="AG351" s="30"/>
      <c r="AH351" s="30"/>
      <c r="AI351" s="33"/>
      <c r="AJ351" s="33"/>
      <c r="AK351" s="33"/>
      <c r="AO351" s="6">
        <f t="shared" si="28"/>
        <v>0</v>
      </c>
      <c r="AP351" s="6">
        <f t="shared" si="29"/>
        <v>0</v>
      </c>
      <c r="AQ351" s="6">
        <f t="shared" si="30"/>
        <v>0</v>
      </c>
    </row>
    <row r="352" spans="1:43" x14ac:dyDescent="0.35">
      <c r="A352" s="32"/>
      <c r="B352" s="31"/>
      <c r="C352" s="31"/>
      <c r="D352" s="31"/>
      <c r="E352" s="31"/>
      <c r="F352" s="31"/>
      <c r="G352" s="31"/>
      <c r="H352" s="31"/>
      <c r="I352" s="31"/>
      <c r="J352" s="31"/>
      <c r="K352" s="30"/>
      <c r="L352" s="30"/>
      <c r="M352" s="30"/>
      <c r="N352" s="30"/>
      <c r="O352" s="30"/>
      <c r="P352" s="30"/>
      <c r="Q352" s="30"/>
      <c r="R352" s="30"/>
      <c r="S352" s="30"/>
      <c r="T352" s="30"/>
      <c r="U352" s="30"/>
      <c r="V352" s="30"/>
      <c r="W352" s="30"/>
      <c r="X352" s="30"/>
      <c r="Y352" s="30"/>
      <c r="Z352" s="30"/>
      <c r="AA352" s="30"/>
      <c r="AB352" s="30"/>
      <c r="AC352" s="30"/>
      <c r="AD352" s="30"/>
      <c r="AE352" s="30"/>
      <c r="AF352" s="30"/>
      <c r="AG352" s="30"/>
      <c r="AH352" s="30"/>
      <c r="AI352" s="33"/>
      <c r="AJ352" s="33"/>
      <c r="AK352" s="33"/>
      <c r="AO352" s="6">
        <f t="shared" si="28"/>
        <v>0</v>
      </c>
      <c r="AP352" s="6">
        <f t="shared" si="29"/>
        <v>0</v>
      </c>
      <c r="AQ352" s="6">
        <f t="shared" si="30"/>
        <v>0</v>
      </c>
    </row>
    <row r="353" spans="1:43" x14ac:dyDescent="0.35">
      <c r="A353" s="32"/>
      <c r="B353" s="31"/>
      <c r="C353" s="31"/>
      <c r="D353" s="31"/>
      <c r="E353" s="31"/>
      <c r="F353" s="31"/>
      <c r="G353" s="31"/>
      <c r="H353" s="31"/>
      <c r="I353" s="31"/>
      <c r="J353" s="31"/>
      <c r="K353" s="30"/>
      <c r="L353" s="30"/>
      <c r="M353" s="30"/>
      <c r="N353" s="30"/>
      <c r="O353" s="30"/>
      <c r="P353" s="30"/>
      <c r="Q353" s="30"/>
      <c r="R353" s="30"/>
      <c r="S353" s="30"/>
      <c r="T353" s="30"/>
      <c r="U353" s="30"/>
      <c r="V353" s="30"/>
      <c r="W353" s="30"/>
      <c r="X353" s="30"/>
      <c r="Y353" s="30"/>
      <c r="Z353" s="30"/>
      <c r="AA353" s="30"/>
      <c r="AB353" s="30"/>
      <c r="AC353" s="30"/>
      <c r="AD353" s="30"/>
      <c r="AE353" s="30"/>
      <c r="AF353" s="30"/>
      <c r="AG353" s="30"/>
      <c r="AH353" s="30"/>
      <c r="AI353" s="33"/>
      <c r="AJ353" s="33"/>
      <c r="AK353" s="33"/>
      <c r="AO353" s="6">
        <f t="shared" si="28"/>
        <v>0</v>
      </c>
      <c r="AP353" s="6">
        <f t="shared" si="29"/>
        <v>0</v>
      </c>
      <c r="AQ353" s="6">
        <f t="shared" si="30"/>
        <v>0</v>
      </c>
    </row>
    <row r="354" spans="1:43" x14ac:dyDescent="0.35">
      <c r="A354" s="32"/>
      <c r="B354" s="31"/>
      <c r="C354" s="31"/>
      <c r="D354" s="31"/>
      <c r="E354" s="31"/>
      <c r="F354" s="31"/>
      <c r="G354" s="31"/>
      <c r="H354" s="31"/>
      <c r="I354" s="31"/>
      <c r="J354" s="31"/>
      <c r="K354" s="30"/>
      <c r="L354" s="30"/>
      <c r="M354" s="30"/>
      <c r="N354" s="30"/>
      <c r="O354" s="30"/>
      <c r="P354" s="30"/>
      <c r="Q354" s="30"/>
      <c r="R354" s="30"/>
      <c r="S354" s="30"/>
      <c r="T354" s="30"/>
      <c r="U354" s="30"/>
      <c r="V354" s="30"/>
      <c r="W354" s="30"/>
      <c r="X354" s="30"/>
      <c r="Y354" s="30"/>
      <c r="Z354" s="30"/>
      <c r="AA354" s="30"/>
      <c r="AB354" s="30"/>
      <c r="AC354" s="30"/>
      <c r="AD354" s="30"/>
      <c r="AE354" s="30"/>
      <c r="AF354" s="30"/>
      <c r="AG354" s="30"/>
      <c r="AH354" s="30"/>
      <c r="AI354" s="33"/>
      <c r="AJ354" s="33"/>
      <c r="AK354" s="33"/>
      <c r="AO354" s="6">
        <f t="shared" si="28"/>
        <v>0</v>
      </c>
      <c r="AP354" s="6">
        <f t="shared" si="29"/>
        <v>0</v>
      </c>
      <c r="AQ354" s="6">
        <f t="shared" si="30"/>
        <v>0</v>
      </c>
    </row>
    <row r="355" spans="1:43" x14ac:dyDescent="0.35">
      <c r="A355" s="32"/>
      <c r="B355" s="31"/>
      <c r="C355" s="31"/>
      <c r="D355" s="31"/>
      <c r="E355" s="31"/>
      <c r="F355" s="31"/>
      <c r="G355" s="31"/>
      <c r="H355" s="31"/>
      <c r="I355" s="31"/>
      <c r="J355" s="31"/>
      <c r="K355" s="30"/>
      <c r="L355" s="30"/>
      <c r="M355" s="30"/>
      <c r="N355" s="30"/>
      <c r="O355" s="30"/>
      <c r="P355" s="30"/>
      <c r="Q355" s="30"/>
      <c r="R355" s="30"/>
      <c r="S355" s="30"/>
      <c r="T355" s="30"/>
      <c r="U355" s="30"/>
      <c r="V355" s="30"/>
      <c r="W355" s="30"/>
      <c r="X355" s="30"/>
      <c r="Y355" s="30"/>
      <c r="Z355" s="30"/>
      <c r="AA355" s="30"/>
      <c r="AB355" s="30"/>
      <c r="AC355" s="30"/>
      <c r="AD355" s="30"/>
      <c r="AE355" s="30"/>
      <c r="AF355" s="30"/>
      <c r="AG355" s="30"/>
      <c r="AH355" s="30"/>
      <c r="AI355" s="33"/>
      <c r="AJ355" s="33"/>
      <c r="AK355" s="33"/>
      <c r="AO355" s="6">
        <f t="shared" si="28"/>
        <v>0</v>
      </c>
      <c r="AP355" s="6">
        <f t="shared" si="29"/>
        <v>0</v>
      </c>
      <c r="AQ355" s="6">
        <f t="shared" si="30"/>
        <v>0</v>
      </c>
    </row>
    <row r="356" spans="1:43" x14ac:dyDescent="0.35">
      <c r="A356" s="32"/>
      <c r="B356" s="31"/>
      <c r="C356" s="31"/>
      <c r="D356" s="31"/>
      <c r="E356" s="31"/>
      <c r="F356" s="31"/>
      <c r="G356" s="31"/>
      <c r="H356" s="31"/>
      <c r="I356" s="31"/>
      <c r="J356" s="31"/>
      <c r="K356" s="30"/>
      <c r="L356" s="30"/>
      <c r="M356" s="30"/>
      <c r="N356" s="30"/>
      <c r="O356" s="30"/>
      <c r="P356" s="30"/>
      <c r="Q356" s="30"/>
      <c r="R356" s="30"/>
      <c r="S356" s="30"/>
      <c r="T356" s="30"/>
      <c r="U356" s="30"/>
      <c r="V356" s="30"/>
      <c r="W356" s="30"/>
      <c r="X356" s="30"/>
      <c r="Y356" s="30"/>
      <c r="Z356" s="30"/>
      <c r="AA356" s="30"/>
      <c r="AB356" s="30"/>
      <c r="AC356" s="30"/>
      <c r="AD356" s="30"/>
      <c r="AE356" s="30"/>
      <c r="AF356" s="30"/>
      <c r="AG356" s="30"/>
      <c r="AH356" s="30"/>
      <c r="AI356" s="33"/>
      <c r="AJ356" s="33"/>
      <c r="AK356" s="33"/>
      <c r="AO356" s="6">
        <f t="shared" si="28"/>
        <v>0</v>
      </c>
      <c r="AP356" s="6">
        <f t="shared" si="29"/>
        <v>0</v>
      </c>
      <c r="AQ356" s="6">
        <f t="shared" si="30"/>
        <v>0</v>
      </c>
    </row>
    <row r="357" spans="1:43" x14ac:dyDescent="0.35">
      <c r="A357" s="32"/>
      <c r="B357" s="31"/>
      <c r="C357" s="31"/>
      <c r="D357" s="31"/>
      <c r="E357" s="31"/>
      <c r="F357" s="31"/>
      <c r="G357" s="31"/>
      <c r="H357" s="31"/>
      <c r="I357" s="31"/>
      <c r="J357" s="31"/>
      <c r="K357" s="30"/>
      <c r="L357" s="30"/>
      <c r="M357" s="30"/>
      <c r="N357" s="30"/>
      <c r="O357" s="30"/>
      <c r="P357" s="30"/>
      <c r="Q357" s="30"/>
      <c r="R357" s="30"/>
      <c r="S357" s="30"/>
      <c r="T357" s="30"/>
      <c r="U357" s="30"/>
      <c r="V357" s="30"/>
      <c r="W357" s="30"/>
      <c r="X357" s="30"/>
      <c r="Y357" s="30"/>
      <c r="Z357" s="30"/>
      <c r="AA357" s="30"/>
      <c r="AB357" s="30"/>
      <c r="AC357" s="30"/>
      <c r="AD357" s="30"/>
      <c r="AE357" s="30"/>
      <c r="AF357" s="30"/>
      <c r="AG357" s="30"/>
      <c r="AH357" s="30"/>
      <c r="AI357" s="33"/>
      <c r="AJ357" s="33"/>
      <c r="AK357" s="33"/>
      <c r="AO357" s="6">
        <f t="shared" si="28"/>
        <v>0</v>
      </c>
      <c r="AP357" s="6">
        <f t="shared" si="29"/>
        <v>0</v>
      </c>
      <c r="AQ357" s="6">
        <f t="shared" si="30"/>
        <v>0</v>
      </c>
    </row>
    <row r="358" spans="1:43" x14ac:dyDescent="0.35">
      <c r="A358" s="32"/>
      <c r="B358" s="31"/>
      <c r="C358" s="31"/>
      <c r="D358" s="31"/>
      <c r="E358" s="31"/>
      <c r="F358" s="31"/>
      <c r="G358" s="31"/>
      <c r="H358" s="31"/>
      <c r="I358" s="31"/>
      <c r="J358" s="31"/>
      <c r="K358" s="30"/>
      <c r="L358" s="30"/>
      <c r="M358" s="30"/>
      <c r="N358" s="30"/>
      <c r="O358" s="30"/>
      <c r="P358" s="30"/>
      <c r="Q358" s="30"/>
      <c r="R358" s="30"/>
      <c r="S358" s="30"/>
      <c r="T358" s="30"/>
      <c r="U358" s="30"/>
      <c r="V358" s="30"/>
      <c r="W358" s="30"/>
      <c r="X358" s="30"/>
      <c r="Y358" s="30"/>
      <c r="Z358" s="30"/>
      <c r="AA358" s="30"/>
      <c r="AB358" s="30"/>
      <c r="AC358" s="30"/>
      <c r="AD358" s="30"/>
      <c r="AE358" s="30"/>
      <c r="AF358" s="30"/>
      <c r="AG358" s="30"/>
      <c r="AH358" s="30"/>
      <c r="AI358" s="33"/>
      <c r="AJ358" s="33"/>
      <c r="AK358" s="33"/>
      <c r="AO358" s="6">
        <f t="shared" si="28"/>
        <v>0</v>
      </c>
      <c r="AP358" s="6">
        <f t="shared" si="29"/>
        <v>0</v>
      </c>
      <c r="AQ358" s="6">
        <f t="shared" si="30"/>
        <v>0</v>
      </c>
    </row>
    <row r="359" spans="1:43" x14ac:dyDescent="0.35">
      <c r="A359" s="32"/>
      <c r="B359" s="31"/>
      <c r="C359" s="31"/>
      <c r="D359" s="31"/>
      <c r="E359" s="31"/>
      <c r="F359" s="31"/>
      <c r="G359" s="31"/>
      <c r="H359" s="31"/>
      <c r="I359" s="31"/>
      <c r="J359" s="31"/>
      <c r="K359" s="30"/>
      <c r="L359" s="30"/>
      <c r="M359" s="30"/>
      <c r="N359" s="30"/>
      <c r="O359" s="30"/>
      <c r="P359" s="30"/>
      <c r="Q359" s="30"/>
      <c r="R359" s="30"/>
      <c r="S359" s="30"/>
      <c r="T359" s="30"/>
      <c r="U359" s="30"/>
      <c r="V359" s="30"/>
      <c r="W359" s="30"/>
      <c r="X359" s="30"/>
      <c r="Y359" s="30"/>
      <c r="Z359" s="30"/>
      <c r="AA359" s="30"/>
      <c r="AB359" s="30"/>
      <c r="AC359" s="30"/>
      <c r="AD359" s="30"/>
      <c r="AE359" s="30"/>
      <c r="AF359" s="30"/>
      <c r="AG359" s="30"/>
      <c r="AH359" s="30"/>
      <c r="AI359" s="33"/>
      <c r="AJ359" s="33"/>
      <c r="AK359" s="33"/>
      <c r="AO359" s="6">
        <f t="shared" si="28"/>
        <v>0</v>
      </c>
      <c r="AP359" s="6">
        <f t="shared" si="29"/>
        <v>0</v>
      </c>
      <c r="AQ359" s="6">
        <f t="shared" si="30"/>
        <v>0</v>
      </c>
    </row>
    <row r="360" spans="1:43" x14ac:dyDescent="0.35">
      <c r="A360" s="32"/>
      <c r="B360" s="31"/>
      <c r="C360" s="31"/>
      <c r="D360" s="31"/>
      <c r="E360" s="31"/>
      <c r="F360" s="31"/>
      <c r="G360" s="31"/>
      <c r="H360" s="31"/>
      <c r="I360" s="31"/>
      <c r="J360" s="31"/>
      <c r="K360" s="30"/>
      <c r="L360" s="30"/>
      <c r="M360" s="30"/>
      <c r="N360" s="30"/>
      <c r="O360" s="30"/>
      <c r="P360" s="30"/>
      <c r="Q360" s="30"/>
      <c r="R360" s="30"/>
      <c r="S360" s="30"/>
      <c r="T360" s="30"/>
      <c r="U360" s="30"/>
      <c r="V360" s="30"/>
      <c r="W360" s="30"/>
      <c r="X360" s="30"/>
      <c r="Y360" s="30"/>
      <c r="Z360" s="30"/>
      <c r="AA360" s="30"/>
      <c r="AB360" s="30"/>
      <c r="AC360" s="30"/>
      <c r="AD360" s="30"/>
      <c r="AE360" s="30"/>
      <c r="AF360" s="30"/>
      <c r="AG360" s="30"/>
      <c r="AH360" s="30"/>
      <c r="AI360" s="33"/>
      <c r="AJ360" s="33"/>
      <c r="AK360" s="33"/>
      <c r="AO360" s="6">
        <f t="shared" si="28"/>
        <v>0</v>
      </c>
      <c r="AP360" s="6">
        <f t="shared" si="29"/>
        <v>0</v>
      </c>
      <c r="AQ360" s="6">
        <f t="shared" si="30"/>
        <v>0</v>
      </c>
    </row>
    <row r="361" spans="1:43" x14ac:dyDescent="0.35">
      <c r="A361" s="32"/>
      <c r="B361" s="31"/>
      <c r="C361" s="31"/>
      <c r="D361" s="31"/>
      <c r="E361" s="31"/>
      <c r="F361" s="31"/>
      <c r="G361" s="31"/>
      <c r="H361" s="31"/>
      <c r="I361" s="31"/>
      <c r="J361" s="31"/>
      <c r="K361" s="30"/>
      <c r="L361" s="30"/>
      <c r="M361" s="30"/>
      <c r="N361" s="30"/>
      <c r="O361" s="30"/>
      <c r="P361" s="30"/>
      <c r="Q361" s="30"/>
      <c r="R361" s="30"/>
      <c r="S361" s="30"/>
      <c r="T361" s="30"/>
      <c r="U361" s="30"/>
      <c r="V361" s="30"/>
      <c r="W361" s="30"/>
      <c r="X361" s="30"/>
      <c r="Y361" s="30"/>
      <c r="Z361" s="30"/>
      <c r="AA361" s="30"/>
      <c r="AB361" s="30"/>
      <c r="AC361" s="30"/>
      <c r="AD361" s="30"/>
      <c r="AE361" s="30"/>
      <c r="AF361" s="30"/>
      <c r="AG361" s="30"/>
      <c r="AH361" s="30"/>
      <c r="AI361" s="33"/>
      <c r="AJ361" s="33"/>
      <c r="AK361" s="33"/>
      <c r="AO361" s="6">
        <f t="shared" si="28"/>
        <v>0</v>
      </c>
      <c r="AP361" s="6">
        <f t="shared" si="29"/>
        <v>0</v>
      </c>
      <c r="AQ361" s="6">
        <f t="shared" si="30"/>
        <v>0</v>
      </c>
    </row>
    <row r="362" spans="1:43" x14ac:dyDescent="0.35">
      <c r="A362" s="32"/>
      <c r="B362" s="31"/>
      <c r="C362" s="31"/>
      <c r="D362" s="31"/>
      <c r="E362" s="31"/>
      <c r="F362" s="31"/>
      <c r="G362" s="31"/>
      <c r="H362" s="31"/>
      <c r="I362" s="31"/>
      <c r="J362" s="31"/>
      <c r="K362" s="30"/>
      <c r="L362" s="30"/>
      <c r="M362" s="30"/>
      <c r="N362" s="30"/>
      <c r="O362" s="30"/>
      <c r="P362" s="30"/>
      <c r="Q362" s="30"/>
      <c r="R362" s="30"/>
      <c r="S362" s="30"/>
      <c r="T362" s="30"/>
      <c r="U362" s="30"/>
      <c r="V362" s="30"/>
      <c r="W362" s="30"/>
      <c r="X362" s="30"/>
      <c r="Y362" s="30"/>
      <c r="Z362" s="30"/>
      <c r="AA362" s="30"/>
      <c r="AB362" s="30"/>
      <c r="AC362" s="30"/>
      <c r="AD362" s="30"/>
      <c r="AE362" s="30"/>
      <c r="AF362" s="30"/>
      <c r="AG362" s="30"/>
      <c r="AH362" s="30"/>
      <c r="AI362" s="33"/>
      <c r="AJ362" s="33"/>
      <c r="AK362" s="33"/>
      <c r="AO362" s="6">
        <f t="shared" si="28"/>
        <v>0</v>
      </c>
      <c r="AP362" s="6">
        <f t="shared" si="29"/>
        <v>0</v>
      </c>
      <c r="AQ362" s="6">
        <f t="shared" si="30"/>
        <v>0</v>
      </c>
    </row>
    <row r="363" spans="1:43" x14ac:dyDescent="0.35">
      <c r="A363" s="32"/>
      <c r="B363" s="31"/>
      <c r="C363" s="31"/>
      <c r="D363" s="31"/>
      <c r="E363" s="31"/>
      <c r="F363" s="31"/>
      <c r="G363" s="31"/>
      <c r="H363" s="31"/>
      <c r="I363" s="31"/>
      <c r="J363" s="31"/>
      <c r="K363" s="30"/>
      <c r="L363" s="30"/>
      <c r="M363" s="30"/>
      <c r="N363" s="30"/>
      <c r="O363" s="30"/>
      <c r="P363" s="30"/>
      <c r="Q363" s="30"/>
      <c r="R363" s="30"/>
      <c r="S363" s="30"/>
      <c r="T363" s="30"/>
      <c r="U363" s="30"/>
      <c r="V363" s="30"/>
      <c r="W363" s="30"/>
      <c r="X363" s="30"/>
      <c r="Y363" s="30"/>
      <c r="Z363" s="30"/>
      <c r="AA363" s="30"/>
      <c r="AB363" s="30"/>
      <c r="AC363" s="30"/>
      <c r="AD363" s="30"/>
      <c r="AE363" s="30"/>
      <c r="AF363" s="30"/>
      <c r="AG363" s="30"/>
      <c r="AH363" s="30"/>
      <c r="AI363" s="33"/>
      <c r="AJ363" s="33"/>
      <c r="AK363" s="33"/>
    </row>
    <row r="364" spans="1:43" x14ac:dyDescent="0.35">
      <c r="A364" s="32"/>
      <c r="B364" s="31"/>
      <c r="C364" s="31"/>
      <c r="D364" s="31"/>
      <c r="E364" s="31"/>
      <c r="F364" s="31"/>
      <c r="G364" s="31"/>
      <c r="H364" s="31"/>
      <c r="I364" s="31"/>
      <c r="J364" s="31"/>
      <c r="K364" s="30"/>
      <c r="L364" s="30"/>
      <c r="M364" s="30"/>
      <c r="N364" s="30"/>
      <c r="O364" s="30"/>
      <c r="P364" s="30"/>
      <c r="Q364" s="30"/>
      <c r="R364" s="30"/>
      <c r="S364" s="30"/>
      <c r="T364" s="30"/>
      <c r="U364" s="30"/>
      <c r="V364" s="30"/>
      <c r="W364" s="30"/>
      <c r="X364" s="30"/>
      <c r="Y364" s="30"/>
      <c r="Z364" s="30"/>
      <c r="AA364" s="30"/>
      <c r="AB364" s="30"/>
      <c r="AC364" s="30"/>
      <c r="AD364" s="30"/>
      <c r="AE364" s="30"/>
      <c r="AF364" s="30"/>
      <c r="AG364" s="30"/>
      <c r="AH364" s="30"/>
      <c r="AI364" s="33"/>
      <c r="AJ364" s="33"/>
      <c r="AK364" s="33"/>
    </row>
    <row r="365" spans="1:43" x14ac:dyDescent="0.35">
      <c r="A365" s="32"/>
      <c r="B365" s="31"/>
      <c r="C365" s="31"/>
      <c r="D365" s="31"/>
      <c r="E365" s="31"/>
      <c r="F365" s="31"/>
      <c r="G365" s="31"/>
      <c r="H365" s="31"/>
      <c r="I365" s="31"/>
      <c r="J365" s="31"/>
      <c r="K365" s="30"/>
      <c r="L365" s="30"/>
      <c r="M365" s="30"/>
      <c r="N365" s="30"/>
      <c r="O365" s="30"/>
      <c r="P365" s="30"/>
      <c r="Q365" s="30"/>
      <c r="R365" s="30"/>
      <c r="S365" s="30"/>
      <c r="T365" s="30"/>
      <c r="U365" s="30"/>
      <c r="V365" s="30"/>
      <c r="W365" s="30"/>
      <c r="X365" s="30"/>
      <c r="Y365" s="30"/>
      <c r="Z365" s="30"/>
      <c r="AA365" s="30"/>
      <c r="AB365" s="30"/>
      <c r="AC365" s="30"/>
      <c r="AD365" s="30"/>
      <c r="AE365" s="30"/>
      <c r="AF365" s="30"/>
      <c r="AG365" s="30"/>
      <c r="AH365" s="30"/>
      <c r="AI365" s="33"/>
      <c r="AJ365" s="33"/>
      <c r="AK365" s="33"/>
    </row>
    <row r="366" spans="1:43" x14ac:dyDescent="0.35">
      <c r="A366" s="32"/>
      <c r="B366" s="31"/>
      <c r="C366" s="31"/>
      <c r="D366" s="31"/>
      <c r="E366" s="31"/>
      <c r="F366" s="31"/>
      <c r="G366" s="31"/>
      <c r="H366" s="86"/>
      <c r="I366" s="86"/>
      <c r="J366" s="86"/>
      <c r="K366" s="30"/>
      <c r="L366" s="30"/>
      <c r="M366" s="30"/>
      <c r="N366" s="30"/>
      <c r="O366" s="30"/>
      <c r="P366" s="30"/>
      <c r="Q366" s="30"/>
      <c r="R366" s="30"/>
      <c r="S366" s="30"/>
      <c r="T366" s="30"/>
      <c r="U366" s="30"/>
      <c r="V366" s="30"/>
      <c r="W366" s="30"/>
      <c r="X366" s="30"/>
      <c r="Y366" s="30"/>
      <c r="Z366" s="30"/>
      <c r="AA366" s="30"/>
      <c r="AB366" s="30"/>
      <c r="AC366" s="30"/>
      <c r="AD366" s="30"/>
      <c r="AE366" s="30"/>
      <c r="AF366" s="30"/>
      <c r="AG366" s="30"/>
      <c r="AH366" s="30"/>
      <c r="AI366" s="33"/>
      <c r="AJ366" s="33"/>
      <c r="AK366" s="33"/>
    </row>
    <row r="367" spans="1:43" x14ac:dyDescent="0.35">
      <c r="A367" s="32"/>
      <c r="B367" s="31"/>
      <c r="C367" s="31"/>
      <c r="D367" s="31"/>
      <c r="E367" s="31"/>
      <c r="F367" s="31"/>
      <c r="G367" s="31"/>
      <c r="H367" s="86"/>
      <c r="I367" s="86"/>
      <c r="J367" s="86"/>
      <c r="K367" s="30"/>
      <c r="L367" s="30"/>
      <c r="M367" s="30"/>
      <c r="N367" s="30"/>
      <c r="O367" s="30"/>
      <c r="P367" s="30"/>
      <c r="Q367" s="30"/>
      <c r="R367" s="30"/>
      <c r="S367" s="30"/>
      <c r="T367" s="30"/>
      <c r="U367" s="30"/>
      <c r="V367" s="30"/>
      <c r="W367" s="30"/>
      <c r="X367" s="30"/>
      <c r="Y367" s="30"/>
      <c r="Z367" s="30"/>
      <c r="AA367" s="30"/>
      <c r="AB367" s="30"/>
      <c r="AC367" s="30"/>
      <c r="AD367" s="30"/>
      <c r="AE367" s="30"/>
      <c r="AF367" s="30"/>
      <c r="AG367" s="30"/>
      <c r="AH367" s="30"/>
      <c r="AI367" s="33"/>
      <c r="AJ367" s="33"/>
      <c r="AK367" s="33"/>
    </row>
    <row r="368" spans="1:43" x14ac:dyDescent="0.35">
      <c r="A368" s="32"/>
      <c r="B368" s="31"/>
      <c r="C368" s="31"/>
      <c r="D368" s="31"/>
      <c r="E368" s="31"/>
      <c r="F368" s="31"/>
      <c r="G368" s="31"/>
      <c r="H368" s="86"/>
      <c r="I368" s="86"/>
      <c r="J368" s="86"/>
      <c r="K368" s="30"/>
      <c r="L368" s="30"/>
      <c r="M368" s="30"/>
      <c r="N368" s="30"/>
      <c r="O368" s="30"/>
      <c r="P368" s="30"/>
      <c r="Q368" s="30"/>
      <c r="R368" s="30"/>
      <c r="S368" s="30"/>
      <c r="T368" s="30"/>
      <c r="U368" s="30"/>
      <c r="V368" s="30"/>
      <c r="W368" s="30"/>
      <c r="X368" s="30"/>
      <c r="Y368" s="30"/>
      <c r="Z368" s="30"/>
      <c r="AA368" s="30"/>
      <c r="AB368" s="30"/>
      <c r="AC368" s="30"/>
      <c r="AD368" s="30"/>
      <c r="AE368" s="30"/>
      <c r="AF368" s="30"/>
      <c r="AG368" s="30"/>
      <c r="AH368" s="30"/>
      <c r="AI368" s="33"/>
      <c r="AJ368" s="33"/>
      <c r="AK368" s="33"/>
    </row>
    <row r="369" spans="1:37" x14ac:dyDescent="0.35">
      <c r="A369" s="32"/>
      <c r="B369" s="31"/>
      <c r="C369" s="31"/>
      <c r="D369" s="31"/>
      <c r="E369" s="31"/>
      <c r="F369" s="31"/>
      <c r="G369" s="31"/>
      <c r="H369" s="86"/>
      <c r="I369" s="86"/>
      <c r="J369" s="86"/>
      <c r="K369" s="30"/>
      <c r="L369" s="30"/>
      <c r="M369" s="30"/>
      <c r="N369" s="30"/>
      <c r="O369" s="30"/>
      <c r="P369" s="30"/>
      <c r="Q369" s="30"/>
      <c r="R369" s="30"/>
      <c r="S369" s="30"/>
      <c r="T369" s="30"/>
      <c r="U369" s="30"/>
      <c r="V369" s="30"/>
      <c r="W369" s="30"/>
      <c r="X369" s="30"/>
      <c r="Y369" s="30"/>
      <c r="Z369" s="30"/>
      <c r="AA369" s="30"/>
      <c r="AB369" s="30"/>
      <c r="AC369" s="30"/>
      <c r="AD369" s="30"/>
      <c r="AE369" s="30"/>
      <c r="AF369" s="30"/>
      <c r="AG369" s="30"/>
      <c r="AH369" s="30"/>
      <c r="AI369" s="33"/>
      <c r="AJ369" s="33"/>
      <c r="AK369" s="33"/>
    </row>
    <row r="370" spans="1:37" x14ac:dyDescent="0.35">
      <c r="A370" s="32"/>
      <c r="B370" s="31"/>
      <c r="C370" s="31"/>
      <c r="D370" s="31"/>
      <c r="E370" s="31"/>
      <c r="F370" s="31"/>
      <c r="G370" s="31"/>
      <c r="H370" s="86"/>
      <c r="I370" s="86"/>
      <c r="J370" s="86"/>
      <c r="K370" s="30"/>
      <c r="L370" s="30"/>
      <c r="M370" s="30"/>
      <c r="N370" s="30"/>
      <c r="O370" s="30"/>
      <c r="P370" s="30"/>
      <c r="Q370" s="30"/>
      <c r="R370" s="30"/>
      <c r="S370" s="30"/>
      <c r="T370" s="30"/>
      <c r="U370" s="30"/>
      <c r="V370" s="30"/>
      <c r="W370" s="30"/>
      <c r="X370" s="30"/>
      <c r="Y370" s="30"/>
      <c r="Z370" s="30"/>
      <c r="AA370" s="30"/>
      <c r="AB370" s="30"/>
      <c r="AC370" s="30"/>
      <c r="AD370" s="30"/>
      <c r="AE370" s="30"/>
      <c r="AF370" s="30"/>
      <c r="AG370" s="30"/>
      <c r="AH370" s="30"/>
      <c r="AI370" s="33"/>
      <c r="AJ370" s="33"/>
      <c r="AK370" s="33"/>
    </row>
    <row r="371" spans="1:37" x14ac:dyDescent="0.35">
      <c r="A371" s="32"/>
      <c r="B371" s="31"/>
      <c r="C371" s="31"/>
      <c r="D371" s="31"/>
      <c r="E371" s="31"/>
      <c r="F371" s="31"/>
      <c r="G371" s="31"/>
      <c r="H371" s="86"/>
      <c r="I371" s="86"/>
      <c r="J371" s="86"/>
      <c r="K371" s="30"/>
      <c r="L371" s="30"/>
      <c r="M371" s="30"/>
      <c r="N371" s="30"/>
      <c r="O371" s="30"/>
      <c r="P371" s="30"/>
      <c r="Q371" s="30"/>
      <c r="R371" s="30"/>
      <c r="S371" s="30"/>
      <c r="T371" s="30"/>
      <c r="U371" s="30"/>
      <c r="V371" s="30"/>
      <c r="W371" s="30"/>
      <c r="X371" s="30"/>
      <c r="Y371" s="30"/>
      <c r="Z371" s="30"/>
      <c r="AA371" s="30"/>
      <c r="AB371" s="30"/>
      <c r="AC371" s="30"/>
      <c r="AD371" s="30"/>
      <c r="AE371" s="30"/>
      <c r="AF371" s="30"/>
      <c r="AG371" s="30"/>
      <c r="AH371" s="30"/>
      <c r="AI371" s="33"/>
      <c r="AJ371" s="33"/>
      <c r="AK371" s="33"/>
    </row>
    <row r="372" spans="1:37" x14ac:dyDescent="0.35">
      <c r="A372" s="32"/>
      <c r="B372" s="31"/>
      <c r="C372" s="31"/>
      <c r="D372" s="31"/>
      <c r="E372" s="31"/>
      <c r="F372" s="31"/>
      <c r="G372" s="31"/>
      <c r="H372" s="86"/>
      <c r="I372" s="86"/>
      <c r="J372" s="86"/>
      <c r="K372" s="30"/>
      <c r="L372" s="30"/>
      <c r="M372" s="30"/>
      <c r="N372" s="30"/>
      <c r="O372" s="30"/>
      <c r="P372" s="30"/>
      <c r="Q372" s="30"/>
      <c r="R372" s="30"/>
      <c r="S372" s="30"/>
      <c r="T372" s="30"/>
      <c r="U372" s="30"/>
      <c r="V372" s="30"/>
      <c r="W372" s="30"/>
      <c r="X372" s="30"/>
      <c r="Y372" s="30"/>
      <c r="Z372" s="30"/>
      <c r="AA372" s="30"/>
      <c r="AB372" s="30"/>
      <c r="AC372" s="30"/>
      <c r="AD372" s="30"/>
      <c r="AE372" s="30"/>
      <c r="AF372" s="30"/>
      <c r="AG372" s="30"/>
      <c r="AH372" s="30"/>
      <c r="AI372" s="33"/>
      <c r="AJ372" s="33"/>
      <c r="AK372" s="33"/>
    </row>
    <row r="373" spans="1:37" x14ac:dyDescent="0.35">
      <c r="A373" s="32"/>
      <c r="B373" s="31"/>
      <c r="C373" s="31"/>
      <c r="D373" s="31"/>
      <c r="E373" s="31"/>
      <c r="F373" s="31"/>
      <c r="G373" s="31"/>
      <c r="H373" s="86"/>
      <c r="I373" s="86"/>
      <c r="J373" s="86"/>
      <c r="K373" s="30"/>
      <c r="L373" s="30"/>
      <c r="M373" s="30"/>
      <c r="N373" s="30"/>
      <c r="O373" s="30"/>
      <c r="P373" s="30"/>
      <c r="Q373" s="30"/>
      <c r="R373" s="30"/>
      <c r="S373" s="30"/>
      <c r="T373" s="30"/>
      <c r="U373" s="30"/>
      <c r="V373" s="30"/>
      <c r="W373" s="30"/>
      <c r="X373" s="30"/>
      <c r="Y373" s="30"/>
      <c r="Z373" s="30"/>
      <c r="AA373" s="30"/>
      <c r="AB373" s="30"/>
      <c r="AC373" s="30"/>
      <c r="AD373" s="30"/>
      <c r="AE373" s="30"/>
      <c r="AF373" s="30"/>
      <c r="AG373" s="30"/>
      <c r="AH373" s="30"/>
      <c r="AI373" s="33"/>
      <c r="AJ373" s="33"/>
      <c r="AK373" s="33"/>
    </row>
    <row r="374" spans="1:37" x14ac:dyDescent="0.35">
      <c r="A374" s="32"/>
      <c r="B374" s="31"/>
      <c r="C374" s="31"/>
      <c r="D374" s="31"/>
      <c r="E374" s="31"/>
      <c r="F374" s="31"/>
      <c r="G374" s="31"/>
      <c r="H374" s="86"/>
      <c r="I374" s="86"/>
      <c r="J374" s="86"/>
      <c r="K374" s="30"/>
      <c r="L374" s="30"/>
      <c r="M374" s="30"/>
      <c r="N374" s="30"/>
      <c r="O374" s="30"/>
      <c r="P374" s="30"/>
      <c r="Q374" s="30"/>
      <c r="R374" s="30"/>
      <c r="S374" s="30"/>
      <c r="T374" s="30"/>
      <c r="U374" s="30"/>
      <c r="V374" s="30"/>
      <c r="W374" s="30"/>
      <c r="X374" s="30"/>
      <c r="Y374" s="30"/>
      <c r="Z374" s="30"/>
      <c r="AA374" s="30"/>
      <c r="AB374" s="30"/>
      <c r="AC374" s="30"/>
      <c r="AD374" s="30"/>
      <c r="AE374" s="30"/>
      <c r="AF374" s="30"/>
      <c r="AG374" s="30"/>
      <c r="AH374" s="30"/>
      <c r="AI374" s="33"/>
      <c r="AJ374" s="33"/>
      <c r="AK374" s="33"/>
    </row>
    <row r="375" spans="1:37" x14ac:dyDescent="0.35">
      <c r="A375" s="32"/>
      <c r="B375" s="31"/>
      <c r="C375" s="31"/>
      <c r="D375" s="31"/>
      <c r="E375" s="31"/>
      <c r="F375" s="31"/>
      <c r="G375" s="31"/>
      <c r="H375" s="86"/>
      <c r="I375" s="86"/>
      <c r="J375" s="86"/>
      <c r="K375" s="30"/>
      <c r="L375" s="30"/>
      <c r="M375" s="30"/>
      <c r="N375" s="30"/>
      <c r="O375" s="30"/>
      <c r="P375" s="30"/>
      <c r="Q375" s="30"/>
      <c r="R375" s="30"/>
      <c r="S375" s="30"/>
      <c r="T375" s="30"/>
      <c r="U375" s="30"/>
      <c r="V375" s="30"/>
      <c r="W375" s="30"/>
      <c r="X375" s="30"/>
      <c r="Y375" s="30"/>
      <c r="Z375" s="30"/>
      <c r="AA375" s="30"/>
      <c r="AB375" s="30"/>
      <c r="AC375" s="30"/>
      <c r="AD375" s="30"/>
      <c r="AE375" s="30"/>
      <c r="AF375" s="30"/>
      <c r="AG375" s="30"/>
      <c r="AH375" s="30"/>
      <c r="AI375" s="33"/>
      <c r="AJ375" s="33"/>
      <c r="AK375" s="33"/>
    </row>
    <row r="376" spans="1:37" x14ac:dyDescent="0.35">
      <c r="A376" s="32"/>
      <c r="B376" s="31"/>
      <c r="C376" s="31"/>
      <c r="D376" s="31"/>
      <c r="E376" s="31"/>
      <c r="F376" s="31"/>
      <c r="G376" s="31"/>
      <c r="H376" s="86"/>
      <c r="I376" s="86"/>
      <c r="J376" s="86"/>
      <c r="K376" s="30"/>
      <c r="L376" s="30"/>
      <c r="M376" s="30"/>
      <c r="N376" s="30"/>
      <c r="O376" s="30"/>
      <c r="P376" s="30"/>
      <c r="Q376" s="30"/>
      <c r="R376" s="30"/>
      <c r="S376" s="30"/>
      <c r="T376" s="30"/>
      <c r="U376" s="30"/>
      <c r="V376" s="30"/>
      <c r="W376" s="30"/>
      <c r="X376" s="30"/>
      <c r="Y376" s="30"/>
      <c r="Z376" s="30"/>
      <c r="AA376" s="30"/>
      <c r="AB376" s="30"/>
      <c r="AC376" s="30"/>
      <c r="AD376" s="30"/>
      <c r="AE376" s="30"/>
      <c r="AF376" s="30"/>
      <c r="AG376" s="30"/>
      <c r="AH376" s="30"/>
      <c r="AI376" s="33"/>
      <c r="AJ376" s="33"/>
      <c r="AK376" s="33"/>
    </row>
    <row r="377" spans="1:37" x14ac:dyDescent="0.35">
      <c r="A377" s="32"/>
      <c r="B377" s="31"/>
      <c r="C377" s="31"/>
      <c r="D377" s="31"/>
      <c r="E377" s="31"/>
      <c r="F377" s="31"/>
      <c r="G377" s="31"/>
      <c r="H377" s="86"/>
      <c r="I377" s="86"/>
      <c r="J377" s="86"/>
      <c r="K377" s="30"/>
      <c r="L377" s="30"/>
      <c r="M377" s="30"/>
      <c r="N377" s="30"/>
      <c r="O377" s="30"/>
      <c r="P377" s="30"/>
      <c r="Q377" s="30"/>
      <c r="R377" s="30"/>
      <c r="S377" s="30"/>
      <c r="T377" s="30"/>
      <c r="U377" s="30"/>
      <c r="V377" s="30"/>
      <c r="W377" s="30"/>
      <c r="X377" s="30"/>
      <c r="Y377" s="30"/>
      <c r="Z377" s="30"/>
      <c r="AA377" s="30"/>
      <c r="AB377" s="30"/>
      <c r="AC377" s="30"/>
      <c r="AD377" s="30"/>
      <c r="AE377" s="30"/>
      <c r="AF377" s="30"/>
      <c r="AG377" s="30"/>
      <c r="AH377" s="30"/>
      <c r="AI377" s="33"/>
      <c r="AJ377" s="33"/>
      <c r="AK377" s="33"/>
    </row>
    <row r="378" spans="1:37" x14ac:dyDescent="0.35">
      <c r="A378" s="32"/>
      <c r="B378" s="31"/>
      <c r="C378" s="31"/>
      <c r="D378" s="31"/>
      <c r="E378" s="31"/>
      <c r="F378" s="31"/>
      <c r="G378" s="31"/>
      <c r="H378" s="86"/>
      <c r="I378" s="86"/>
      <c r="J378" s="86"/>
      <c r="K378" s="30"/>
      <c r="L378" s="30"/>
      <c r="M378" s="30"/>
      <c r="N378" s="30"/>
      <c r="O378" s="30"/>
      <c r="P378" s="30"/>
      <c r="Q378" s="30"/>
      <c r="R378" s="30"/>
      <c r="S378" s="30"/>
      <c r="T378" s="30"/>
      <c r="U378" s="30"/>
      <c r="V378" s="30"/>
      <c r="W378" s="30"/>
      <c r="X378" s="30"/>
      <c r="Y378" s="30"/>
      <c r="Z378" s="30"/>
      <c r="AA378" s="30"/>
      <c r="AB378" s="30"/>
      <c r="AC378" s="30"/>
      <c r="AD378" s="30"/>
      <c r="AE378" s="30"/>
      <c r="AF378" s="30"/>
      <c r="AG378" s="30"/>
      <c r="AH378" s="30"/>
      <c r="AI378" s="33"/>
      <c r="AJ378" s="33"/>
      <c r="AK378" s="33"/>
    </row>
    <row r="379" spans="1:37" x14ac:dyDescent="0.35">
      <c r="A379" s="32"/>
      <c r="B379" s="31"/>
      <c r="C379" s="31"/>
      <c r="D379" s="31"/>
      <c r="E379" s="31"/>
      <c r="F379" s="31"/>
      <c r="G379" s="31"/>
      <c r="H379" s="86"/>
      <c r="I379" s="86"/>
      <c r="J379" s="86"/>
      <c r="K379" s="30"/>
      <c r="L379" s="30"/>
      <c r="M379" s="30"/>
      <c r="N379" s="30"/>
      <c r="O379" s="30"/>
      <c r="P379" s="30"/>
      <c r="Q379" s="30"/>
      <c r="R379" s="30"/>
      <c r="S379" s="30"/>
      <c r="T379" s="30"/>
      <c r="U379" s="30"/>
      <c r="V379" s="30"/>
      <c r="W379" s="30"/>
      <c r="X379" s="30"/>
      <c r="Y379" s="30"/>
      <c r="Z379" s="30"/>
      <c r="AA379" s="30"/>
      <c r="AB379" s="30"/>
      <c r="AC379" s="30"/>
      <c r="AD379" s="30"/>
      <c r="AE379" s="30"/>
      <c r="AF379" s="30"/>
      <c r="AG379" s="30"/>
      <c r="AH379" s="30"/>
      <c r="AI379" s="33"/>
      <c r="AJ379" s="33"/>
      <c r="AK379" s="33"/>
    </row>
    <row r="380" spans="1:37" x14ac:dyDescent="0.35">
      <c r="A380" s="32"/>
      <c r="B380" s="31"/>
      <c r="C380" s="31"/>
      <c r="D380" s="31"/>
      <c r="E380" s="31"/>
      <c r="F380" s="31"/>
      <c r="G380" s="31"/>
      <c r="H380" s="86"/>
      <c r="I380" s="86"/>
      <c r="J380" s="86"/>
      <c r="AI380" s="33"/>
      <c r="AJ380" s="33"/>
      <c r="AK380" s="33"/>
    </row>
    <row r="381" spans="1:37" x14ac:dyDescent="0.35">
      <c r="A381" s="32"/>
      <c r="B381" s="31"/>
      <c r="C381" s="31"/>
      <c r="D381" s="31"/>
      <c r="E381" s="31"/>
      <c r="F381" s="31"/>
      <c r="G381" s="31"/>
      <c r="H381" s="86"/>
      <c r="I381" s="86"/>
      <c r="J381" s="86"/>
      <c r="AI381" s="33"/>
      <c r="AJ381" s="33"/>
      <c r="AK381" s="33"/>
    </row>
    <row r="382" spans="1:37" x14ac:dyDescent="0.35">
      <c r="A382" s="32"/>
      <c r="B382" s="31"/>
      <c r="C382" s="31"/>
      <c r="D382" s="31"/>
      <c r="E382" s="31"/>
      <c r="F382" s="31"/>
      <c r="G382" s="31"/>
      <c r="H382" s="86"/>
      <c r="I382" s="86"/>
      <c r="J382" s="86"/>
      <c r="AI382" s="33"/>
      <c r="AJ382" s="33"/>
      <c r="AK382" s="33"/>
    </row>
    <row r="383" spans="1:37" x14ac:dyDescent="0.35">
      <c r="A383" s="32"/>
      <c r="B383" s="31"/>
      <c r="C383" s="31"/>
      <c r="D383" s="31"/>
      <c r="E383" s="31"/>
      <c r="F383" s="31"/>
      <c r="G383" s="31"/>
      <c r="H383" s="86"/>
      <c r="I383" s="86"/>
      <c r="J383" s="86"/>
      <c r="AI383" s="33"/>
      <c r="AJ383" s="33"/>
      <c r="AK383" s="33"/>
    </row>
    <row r="384" spans="1:37" x14ac:dyDescent="0.35">
      <c r="A384" s="32"/>
      <c r="B384" s="31"/>
      <c r="C384" s="31"/>
      <c r="D384" s="31"/>
      <c r="E384" s="31"/>
      <c r="F384" s="31"/>
      <c r="G384" s="31"/>
      <c r="H384" s="86"/>
      <c r="I384" s="86"/>
      <c r="J384" s="86"/>
      <c r="AI384" s="33"/>
      <c r="AJ384" s="33"/>
      <c r="AK384" s="33"/>
    </row>
    <row r="385" spans="1:37" x14ac:dyDescent="0.35">
      <c r="A385" s="32"/>
      <c r="B385" s="31"/>
      <c r="C385" s="31"/>
      <c r="D385" s="31"/>
      <c r="E385" s="31"/>
      <c r="F385" s="31"/>
      <c r="G385" s="31"/>
      <c r="H385" s="86"/>
      <c r="I385" s="86"/>
      <c r="J385" s="86"/>
      <c r="AI385" s="33"/>
      <c r="AJ385" s="33"/>
      <c r="AK385" s="33"/>
    </row>
    <row r="386" spans="1:37" x14ac:dyDescent="0.35">
      <c r="A386" s="32"/>
      <c r="B386" s="31"/>
      <c r="C386" s="31"/>
      <c r="D386" s="31"/>
      <c r="E386" s="31"/>
      <c r="F386" s="31"/>
      <c r="G386" s="31"/>
      <c r="H386" s="86"/>
      <c r="I386" s="86"/>
      <c r="J386" s="86"/>
      <c r="AI386" s="33"/>
      <c r="AJ386" s="33"/>
      <c r="AK386" s="33"/>
    </row>
    <row r="387" spans="1:37" x14ac:dyDescent="0.35">
      <c r="A387" s="32"/>
      <c r="B387" s="31"/>
      <c r="C387" s="31"/>
      <c r="D387" s="31"/>
      <c r="E387" s="31"/>
      <c r="F387" s="31"/>
      <c r="G387" s="31"/>
      <c r="H387" s="86"/>
      <c r="I387" s="86"/>
      <c r="J387" s="86"/>
      <c r="AI387" s="33"/>
      <c r="AJ387" s="33"/>
      <c r="AK387" s="33"/>
    </row>
    <row r="388" spans="1:37" x14ac:dyDescent="0.35">
      <c r="A388" s="32"/>
      <c r="B388" s="31"/>
      <c r="C388" s="31"/>
      <c r="D388" s="31"/>
      <c r="E388" s="31"/>
      <c r="F388" s="31"/>
      <c r="G388" s="31"/>
      <c r="H388" s="86"/>
      <c r="I388" s="86"/>
      <c r="J388" s="86"/>
      <c r="AI388" s="33"/>
      <c r="AJ388" s="33"/>
      <c r="AK388" s="33"/>
    </row>
    <row r="389" spans="1:37" x14ac:dyDescent="0.35">
      <c r="A389" s="32"/>
      <c r="B389" s="31"/>
      <c r="C389" s="31"/>
      <c r="D389" s="31"/>
      <c r="E389" s="31"/>
      <c r="F389" s="31"/>
      <c r="G389" s="31"/>
      <c r="H389" s="86"/>
      <c r="I389" s="86"/>
      <c r="J389" s="86"/>
      <c r="AI389" s="33"/>
      <c r="AJ389" s="33"/>
      <c r="AK389" s="33"/>
    </row>
    <row r="390" spans="1:37" x14ac:dyDescent="0.35">
      <c r="A390" s="32"/>
      <c r="B390" s="31"/>
      <c r="C390" s="31"/>
      <c r="D390" s="31"/>
      <c r="E390" s="31"/>
      <c r="F390" s="31"/>
      <c r="G390" s="31"/>
      <c r="H390" s="86"/>
      <c r="I390" s="86"/>
      <c r="J390" s="86"/>
      <c r="AI390" s="33"/>
      <c r="AJ390" s="33"/>
      <c r="AK390" s="33"/>
    </row>
    <row r="391" spans="1:37" x14ac:dyDescent="0.35">
      <c r="A391" s="32"/>
      <c r="B391" s="31"/>
      <c r="C391" s="31"/>
      <c r="D391" s="31"/>
      <c r="E391" s="31"/>
      <c r="F391" s="31"/>
      <c r="G391" s="31"/>
      <c r="H391" s="86"/>
      <c r="I391" s="86"/>
      <c r="J391" s="86"/>
      <c r="AI391" s="33"/>
      <c r="AJ391" s="33"/>
      <c r="AK391" s="33"/>
    </row>
    <row r="392" spans="1:37" x14ac:dyDescent="0.35">
      <c r="A392" s="32"/>
      <c r="B392" s="31"/>
      <c r="C392" s="31"/>
      <c r="D392" s="31"/>
      <c r="E392" s="31"/>
      <c r="F392" s="31"/>
      <c r="G392" s="31"/>
      <c r="H392" s="86"/>
      <c r="I392" s="86"/>
      <c r="J392" s="86"/>
      <c r="AI392" s="33"/>
      <c r="AJ392" s="33"/>
      <c r="AK392" s="33"/>
    </row>
    <row r="393" spans="1:37" x14ac:dyDescent="0.35">
      <c r="A393" s="32"/>
      <c r="B393" s="31"/>
      <c r="C393" s="31"/>
      <c r="D393" s="31"/>
      <c r="E393" s="31"/>
      <c r="F393" s="31"/>
      <c r="G393" s="31"/>
      <c r="H393" s="86"/>
      <c r="I393" s="86"/>
      <c r="J393" s="86"/>
      <c r="AI393" s="33"/>
      <c r="AJ393" s="33"/>
      <c r="AK393" s="33"/>
    </row>
    <row r="394" spans="1:37" x14ac:dyDescent="0.35">
      <c r="A394" s="32"/>
      <c r="B394" s="31"/>
      <c r="C394" s="31"/>
      <c r="D394" s="31"/>
      <c r="E394" s="31"/>
      <c r="F394" s="31"/>
      <c r="G394" s="31"/>
      <c r="H394" s="86"/>
      <c r="I394" s="86"/>
      <c r="J394" s="86"/>
      <c r="AI394" s="33"/>
      <c r="AJ394" s="33"/>
      <c r="AK394" s="33"/>
    </row>
    <row r="395" spans="1:37" x14ac:dyDescent="0.35">
      <c r="A395" s="32"/>
      <c r="B395" s="31"/>
      <c r="C395" s="31"/>
      <c r="D395" s="31"/>
      <c r="E395" s="31"/>
      <c r="F395" s="31"/>
      <c r="G395" s="31"/>
      <c r="H395" s="86"/>
      <c r="I395" s="86"/>
      <c r="J395" s="86"/>
      <c r="AI395" s="33"/>
      <c r="AJ395" s="33"/>
      <c r="AK395" s="33"/>
    </row>
    <row r="396" spans="1:37" x14ac:dyDescent="0.35">
      <c r="A396" s="32"/>
      <c r="B396" s="31"/>
      <c r="C396" s="31"/>
      <c r="D396" s="31"/>
      <c r="E396" s="31"/>
      <c r="F396" s="31"/>
      <c r="G396" s="31"/>
      <c r="H396" s="86"/>
      <c r="I396" s="86"/>
      <c r="J396" s="86"/>
      <c r="AI396" s="33"/>
      <c r="AJ396" s="33"/>
      <c r="AK396" s="33"/>
    </row>
    <row r="397" spans="1:37" x14ac:dyDescent="0.35">
      <c r="A397" s="32"/>
      <c r="B397" s="31"/>
      <c r="C397" s="31"/>
      <c r="D397" s="31"/>
      <c r="E397" s="31"/>
      <c r="F397" s="31"/>
      <c r="G397" s="31"/>
      <c r="H397" s="86"/>
      <c r="I397" s="86"/>
      <c r="J397" s="86"/>
      <c r="AI397" s="33"/>
      <c r="AJ397" s="33"/>
      <c r="AK397" s="33"/>
    </row>
    <row r="398" spans="1:37" x14ac:dyDescent="0.35">
      <c r="A398" s="32"/>
      <c r="B398" s="31"/>
      <c r="C398" s="31"/>
      <c r="D398" s="31"/>
      <c r="E398" s="31"/>
      <c r="F398" s="31"/>
      <c r="G398" s="31"/>
      <c r="H398" s="86"/>
      <c r="I398" s="86"/>
      <c r="J398" s="86"/>
      <c r="AI398" s="33"/>
      <c r="AJ398" s="33"/>
      <c r="AK398" s="33"/>
    </row>
    <row r="399" spans="1:37" x14ac:dyDescent="0.35">
      <c r="A399" s="32"/>
      <c r="B399" s="31"/>
      <c r="C399" s="31"/>
      <c r="D399" s="31"/>
      <c r="E399" s="31"/>
      <c r="F399" s="31"/>
      <c r="G399" s="31"/>
      <c r="H399" s="86"/>
      <c r="I399" s="86"/>
      <c r="J399" s="86"/>
      <c r="AI399" s="33"/>
      <c r="AJ399" s="33"/>
      <c r="AK399" s="33"/>
    </row>
    <row r="400" spans="1:37" x14ac:dyDescent="0.35">
      <c r="A400" s="32"/>
      <c r="B400" s="31"/>
      <c r="C400" s="31"/>
      <c r="D400" s="31"/>
      <c r="E400" s="31"/>
      <c r="F400" s="31"/>
      <c r="G400" s="31"/>
      <c r="H400" s="86"/>
      <c r="I400" s="86"/>
      <c r="J400" s="86"/>
      <c r="AI400" s="33"/>
      <c r="AJ400" s="33"/>
      <c r="AK400" s="33"/>
    </row>
    <row r="401" spans="1:37" x14ac:dyDescent="0.35">
      <c r="A401" s="32"/>
      <c r="B401" s="31"/>
      <c r="C401" s="31"/>
      <c r="D401" s="31"/>
      <c r="E401" s="31"/>
      <c r="F401" s="31"/>
      <c r="G401" s="31"/>
      <c r="H401" s="86"/>
      <c r="I401" s="86"/>
      <c r="J401" s="86"/>
      <c r="AI401" s="33"/>
      <c r="AJ401" s="33"/>
      <c r="AK401" s="33"/>
    </row>
    <row r="402" spans="1:37" x14ac:dyDescent="0.35">
      <c r="A402" s="32"/>
      <c r="B402" s="31"/>
      <c r="C402" s="31"/>
      <c r="D402" s="31"/>
      <c r="E402" s="31"/>
      <c r="F402" s="31"/>
      <c r="G402" s="31"/>
      <c r="H402" s="86"/>
      <c r="I402" s="86"/>
      <c r="J402" s="86"/>
      <c r="AI402" s="33"/>
      <c r="AJ402" s="33"/>
      <c r="AK402" s="33"/>
    </row>
    <row r="403" spans="1:37" x14ac:dyDescent="0.35">
      <c r="A403" s="32"/>
      <c r="B403" s="31"/>
      <c r="C403" s="31"/>
      <c r="D403" s="31"/>
      <c r="E403" s="31"/>
      <c r="F403" s="31"/>
      <c r="G403" s="31"/>
      <c r="H403" s="86"/>
      <c r="I403" s="86"/>
      <c r="J403" s="86"/>
      <c r="AI403" s="33"/>
      <c r="AJ403" s="33"/>
      <c r="AK403" s="33"/>
    </row>
    <row r="404" spans="1:37" x14ac:dyDescent="0.35">
      <c r="A404" s="32"/>
      <c r="B404" s="31"/>
      <c r="C404" s="31"/>
      <c r="D404" s="31"/>
      <c r="E404" s="31"/>
      <c r="F404" s="31"/>
      <c r="G404" s="31"/>
      <c r="H404" s="86"/>
      <c r="I404" s="86"/>
      <c r="J404" s="86"/>
      <c r="AI404" s="33"/>
      <c r="AJ404" s="33"/>
      <c r="AK404" s="33"/>
    </row>
    <row r="405" spans="1:37" x14ac:dyDescent="0.35">
      <c r="A405" s="32"/>
      <c r="B405" s="31"/>
      <c r="C405" s="31"/>
      <c r="D405" s="31"/>
      <c r="E405" s="31"/>
      <c r="F405" s="31"/>
      <c r="G405" s="31"/>
      <c r="H405" s="86"/>
      <c r="I405" s="86"/>
      <c r="J405" s="86"/>
      <c r="AI405" s="33"/>
      <c r="AJ405" s="33"/>
      <c r="AK405" s="33"/>
    </row>
    <row r="406" spans="1:37" x14ac:dyDescent="0.35">
      <c r="A406" s="32"/>
      <c r="B406" s="31"/>
      <c r="C406" s="31"/>
      <c r="D406" s="31"/>
      <c r="E406" s="31"/>
      <c r="F406" s="31"/>
      <c r="G406" s="31"/>
      <c r="H406" s="86"/>
      <c r="I406" s="86"/>
      <c r="J406" s="86"/>
      <c r="AI406" s="33"/>
      <c r="AJ406" s="33"/>
      <c r="AK406" s="33"/>
    </row>
    <row r="407" spans="1:37" x14ac:dyDescent="0.35">
      <c r="A407" s="32"/>
      <c r="B407" s="31"/>
      <c r="C407" s="31"/>
      <c r="D407" s="31"/>
      <c r="E407" s="31"/>
      <c r="F407" s="31"/>
      <c r="G407" s="31"/>
      <c r="H407" s="86"/>
      <c r="I407" s="86"/>
      <c r="J407" s="86"/>
      <c r="AI407" s="33"/>
      <c r="AJ407" s="33"/>
      <c r="AK407" s="33"/>
    </row>
    <row r="408" spans="1:37" x14ac:dyDescent="0.35">
      <c r="A408" s="32"/>
      <c r="B408" s="31"/>
      <c r="C408" s="31"/>
      <c r="D408" s="31"/>
      <c r="E408" s="31"/>
      <c r="F408" s="31"/>
      <c r="G408" s="31"/>
      <c r="H408" s="86"/>
      <c r="I408" s="86"/>
      <c r="J408" s="86"/>
      <c r="AI408" s="33"/>
      <c r="AJ408" s="33"/>
      <c r="AK408" s="33"/>
    </row>
    <row r="409" spans="1:37" x14ac:dyDescent="0.35">
      <c r="A409" s="32"/>
      <c r="B409" s="31"/>
      <c r="C409" s="31"/>
      <c r="D409" s="31"/>
      <c r="E409" s="31"/>
      <c r="F409" s="31"/>
      <c r="G409" s="31"/>
      <c r="H409" s="86"/>
      <c r="I409" s="86"/>
      <c r="J409" s="86"/>
      <c r="AI409" s="33"/>
      <c r="AJ409" s="33"/>
      <c r="AK409" s="33"/>
    </row>
    <row r="410" spans="1:37" x14ac:dyDescent="0.35">
      <c r="A410" s="32"/>
      <c r="B410" s="31"/>
      <c r="C410" s="31"/>
      <c r="D410" s="31"/>
      <c r="E410" s="31"/>
      <c r="F410" s="31"/>
      <c r="G410" s="31"/>
      <c r="H410" s="86"/>
      <c r="I410" s="86"/>
      <c r="J410" s="86"/>
      <c r="AI410" s="33"/>
      <c r="AJ410" s="33"/>
      <c r="AK410" s="33"/>
    </row>
    <row r="411" spans="1:37" x14ac:dyDescent="0.35">
      <c r="A411" s="32"/>
      <c r="B411" s="31"/>
      <c r="C411" s="31"/>
      <c r="D411" s="31"/>
      <c r="E411" s="31"/>
      <c r="F411" s="31"/>
      <c r="G411" s="31"/>
      <c r="H411" s="86"/>
      <c r="I411" s="86"/>
      <c r="J411" s="86"/>
      <c r="AI411" s="33"/>
      <c r="AJ411" s="33"/>
      <c r="AK411" s="33"/>
    </row>
    <row r="412" spans="1:37" x14ac:dyDescent="0.35">
      <c r="A412" s="32"/>
      <c r="B412" s="31"/>
      <c r="C412" s="31"/>
      <c r="D412" s="31"/>
      <c r="E412" s="31"/>
      <c r="F412" s="31"/>
      <c r="G412" s="31"/>
      <c r="H412" s="86"/>
      <c r="I412" s="86"/>
      <c r="J412" s="86"/>
      <c r="AI412" s="33"/>
      <c r="AJ412" s="33"/>
      <c r="AK412" s="33"/>
    </row>
    <row r="413" spans="1:37" x14ac:dyDescent="0.35">
      <c r="A413" s="32"/>
      <c r="B413" s="31"/>
      <c r="C413" s="31"/>
      <c r="D413" s="31"/>
      <c r="E413" s="31"/>
      <c r="F413" s="31"/>
      <c r="G413" s="31"/>
      <c r="H413" s="86"/>
      <c r="I413" s="86"/>
      <c r="J413" s="86"/>
      <c r="AI413" s="33"/>
      <c r="AJ413" s="33"/>
      <c r="AK413" s="33"/>
    </row>
    <row r="414" spans="1:37" x14ac:dyDescent="0.35">
      <c r="A414" s="32"/>
      <c r="B414" s="31"/>
      <c r="C414" s="31"/>
      <c r="D414" s="31"/>
      <c r="E414" s="31"/>
      <c r="F414" s="31"/>
      <c r="G414" s="31"/>
      <c r="H414" s="86"/>
      <c r="I414" s="86"/>
      <c r="J414" s="86"/>
      <c r="AI414" s="33"/>
      <c r="AJ414" s="33"/>
      <c r="AK414" s="33"/>
    </row>
    <row r="415" spans="1:37" x14ac:dyDescent="0.35">
      <c r="A415" s="32"/>
      <c r="B415" s="31"/>
      <c r="C415" s="31"/>
      <c r="D415" s="31"/>
      <c r="E415" s="31"/>
      <c r="F415" s="31"/>
      <c r="G415" s="31"/>
      <c r="H415" s="86"/>
      <c r="I415" s="86"/>
      <c r="J415" s="86"/>
      <c r="AI415" s="33"/>
      <c r="AJ415" s="33"/>
      <c r="AK415" s="33"/>
    </row>
    <row r="416" spans="1:37" x14ac:dyDescent="0.35">
      <c r="A416" s="32"/>
      <c r="B416" s="31"/>
      <c r="C416" s="31"/>
      <c r="D416" s="31"/>
      <c r="E416" s="31"/>
      <c r="F416" s="31"/>
      <c r="G416" s="31"/>
      <c r="H416" s="86"/>
      <c r="I416" s="86"/>
      <c r="J416" s="86"/>
      <c r="AI416" s="33"/>
      <c r="AJ416" s="33"/>
      <c r="AK416" s="33"/>
    </row>
    <row r="417" spans="1:37" x14ac:dyDescent="0.35">
      <c r="A417" s="32"/>
      <c r="B417" s="31"/>
      <c r="C417" s="31"/>
      <c r="D417" s="31"/>
      <c r="E417" s="31"/>
      <c r="F417" s="31"/>
      <c r="G417" s="31"/>
      <c r="H417" s="86"/>
      <c r="I417" s="86"/>
      <c r="J417" s="86"/>
      <c r="AI417" s="33"/>
      <c r="AJ417" s="33"/>
      <c r="AK417" s="33"/>
    </row>
    <row r="418" spans="1:37" x14ac:dyDescent="0.35">
      <c r="A418" s="32"/>
      <c r="B418" s="31"/>
      <c r="C418" s="31"/>
      <c r="D418" s="31"/>
      <c r="E418" s="31"/>
      <c r="F418" s="31"/>
      <c r="G418" s="31"/>
      <c r="H418" s="86"/>
      <c r="I418" s="86"/>
      <c r="J418" s="86"/>
      <c r="AI418" s="33"/>
      <c r="AJ418" s="33"/>
      <c r="AK418" s="33"/>
    </row>
    <row r="419" spans="1:37" x14ac:dyDescent="0.35">
      <c r="A419" s="32"/>
      <c r="B419" s="31"/>
      <c r="C419" s="31"/>
      <c r="D419" s="31"/>
      <c r="E419" s="31"/>
      <c r="F419" s="31"/>
      <c r="G419" s="31"/>
      <c r="H419" s="86"/>
      <c r="I419" s="86"/>
      <c r="J419" s="86"/>
      <c r="AI419" s="33"/>
      <c r="AJ419" s="33"/>
      <c r="AK419" s="33"/>
    </row>
    <row r="420" spans="1:37" x14ac:dyDescent="0.35">
      <c r="A420" s="32"/>
      <c r="B420" s="31"/>
      <c r="C420" s="31"/>
      <c r="D420" s="31"/>
      <c r="E420" s="31"/>
      <c r="F420" s="31"/>
      <c r="G420" s="31"/>
      <c r="H420" s="86"/>
      <c r="I420" s="86"/>
      <c r="J420" s="86"/>
      <c r="AI420" s="33"/>
      <c r="AJ420" s="33"/>
      <c r="AK420" s="33"/>
    </row>
    <row r="421" spans="1:37" x14ac:dyDescent="0.35">
      <c r="A421" s="32"/>
      <c r="B421" s="31"/>
      <c r="C421" s="31"/>
      <c r="D421" s="31"/>
      <c r="E421" s="31"/>
      <c r="F421" s="31"/>
      <c r="G421" s="31"/>
      <c r="H421" s="86"/>
      <c r="I421" s="86"/>
      <c r="J421" s="86"/>
      <c r="AI421" s="33"/>
      <c r="AJ421" s="33"/>
      <c r="AK421" s="33"/>
    </row>
    <row r="422" spans="1:37" x14ac:dyDescent="0.35">
      <c r="A422" s="32"/>
      <c r="B422" s="31"/>
      <c r="C422" s="31"/>
      <c r="D422" s="31"/>
      <c r="E422" s="31"/>
      <c r="F422" s="31"/>
      <c r="G422" s="31"/>
      <c r="H422" s="86"/>
      <c r="I422" s="86"/>
      <c r="J422" s="86"/>
      <c r="AI422" s="33"/>
      <c r="AJ422" s="33"/>
      <c r="AK422" s="33"/>
    </row>
    <row r="423" spans="1:37" x14ac:dyDescent="0.35">
      <c r="A423" s="32"/>
      <c r="B423" s="31"/>
      <c r="C423" s="31"/>
      <c r="D423" s="31"/>
      <c r="E423" s="31"/>
      <c r="F423" s="31"/>
      <c r="G423" s="31"/>
      <c r="H423" s="86"/>
      <c r="I423" s="86"/>
      <c r="J423" s="86"/>
      <c r="AI423" s="33"/>
      <c r="AJ423" s="33"/>
      <c r="AK423" s="33"/>
    </row>
    <row r="424" spans="1:37" x14ac:dyDescent="0.35">
      <c r="A424" s="32"/>
      <c r="B424" s="31"/>
      <c r="C424" s="31"/>
      <c r="D424" s="31"/>
      <c r="E424" s="31"/>
      <c r="F424" s="31"/>
      <c r="G424" s="31"/>
      <c r="H424" s="86"/>
      <c r="I424" s="86"/>
      <c r="J424" s="86"/>
      <c r="AI424" s="33"/>
      <c r="AJ424" s="33"/>
      <c r="AK424" s="33"/>
    </row>
    <row r="425" spans="1:37" x14ac:dyDescent="0.35">
      <c r="A425" s="32"/>
      <c r="B425" s="31"/>
      <c r="C425" s="31"/>
      <c r="D425" s="31"/>
      <c r="E425" s="31"/>
      <c r="F425" s="31"/>
      <c r="G425" s="31"/>
      <c r="H425" s="86"/>
      <c r="I425" s="86"/>
      <c r="J425" s="86"/>
      <c r="AI425" s="33"/>
      <c r="AJ425" s="33"/>
      <c r="AK425" s="33"/>
    </row>
    <row r="426" spans="1:37" x14ac:dyDescent="0.35">
      <c r="A426" s="32"/>
      <c r="B426" s="31"/>
      <c r="C426" s="31"/>
      <c r="D426" s="31"/>
      <c r="E426" s="31"/>
      <c r="F426" s="31"/>
      <c r="G426" s="31"/>
      <c r="H426" s="86"/>
      <c r="I426" s="86"/>
      <c r="J426" s="86"/>
      <c r="AI426" s="33"/>
      <c r="AJ426" s="33"/>
      <c r="AK426" s="33"/>
    </row>
    <row r="427" spans="1:37" x14ac:dyDescent="0.35">
      <c r="A427" s="32"/>
      <c r="B427" s="31"/>
      <c r="C427" s="31"/>
      <c r="D427" s="31"/>
      <c r="E427" s="31"/>
      <c r="F427" s="31"/>
      <c r="G427" s="31"/>
      <c r="H427" s="86"/>
      <c r="I427" s="86"/>
      <c r="J427" s="86"/>
      <c r="AI427" s="33"/>
      <c r="AJ427" s="33"/>
      <c r="AK427" s="33"/>
    </row>
    <row r="428" spans="1:37" x14ac:dyDescent="0.35">
      <c r="A428" s="32"/>
      <c r="B428" s="31"/>
      <c r="C428" s="31"/>
      <c r="D428" s="31"/>
      <c r="E428" s="31"/>
      <c r="F428" s="31"/>
      <c r="G428" s="31"/>
      <c r="H428" s="86"/>
      <c r="I428" s="86"/>
      <c r="J428" s="86"/>
      <c r="AI428" s="33"/>
      <c r="AJ428" s="33"/>
      <c r="AK428" s="33"/>
    </row>
    <row r="429" spans="1:37" x14ac:dyDescent="0.35">
      <c r="A429" s="32"/>
      <c r="B429" s="31"/>
      <c r="C429" s="31"/>
      <c r="D429" s="31"/>
      <c r="E429" s="31"/>
      <c r="F429" s="31"/>
      <c r="G429" s="31"/>
      <c r="H429" s="86"/>
      <c r="I429" s="86"/>
      <c r="J429" s="86"/>
      <c r="AI429" s="33"/>
      <c r="AJ429" s="33"/>
      <c r="AK429" s="33"/>
    </row>
    <row r="430" spans="1:37" x14ac:dyDescent="0.35">
      <c r="A430" s="32"/>
      <c r="B430" s="31"/>
      <c r="C430" s="31"/>
      <c r="D430" s="31"/>
      <c r="E430" s="31"/>
      <c r="F430" s="31"/>
      <c r="G430" s="31"/>
      <c r="H430" s="86"/>
      <c r="I430" s="86"/>
      <c r="J430" s="86"/>
      <c r="AI430" s="33"/>
      <c r="AJ430" s="33"/>
      <c r="AK430" s="33"/>
    </row>
    <row r="431" spans="1:37" x14ac:dyDescent="0.35">
      <c r="A431" s="32"/>
      <c r="B431" s="31"/>
      <c r="C431" s="31"/>
      <c r="D431" s="31"/>
      <c r="E431" s="31"/>
      <c r="F431" s="31"/>
      <c r="G431" s="31"/>
      <c r="H431" s="86"/>
      <c r="I431" s="86"/>
      <c r="J431" s="86"/>
      <c r="AI431" s="33"/>
      <c r="AJ431" s="33"/>
      <c r="AK431" s="33"/>
    </row>
    <row r="432" spans="1:37" x14ac:dyDescent="0.35">
      <c r="A432" s="32"/>
      <c r="B432" s="31"/>
      <c r="C432" s="31"/>
      <c r="D432" s="31"/>
      <c r="E432" s="31"/>
      <c r="F432" s="31"/>
      <c r="G432" s="31"/>
      <c r="H432" s="86"/>
      <c r="I432" s="86"/>
      <c r="J432" s="86"/>
      <c r="AI432" s="33"/>
      <c r="AJ432" s="33"/>
      <c r="AK432" s="33"/>
    </row>
    <row r="433" spans="1:37" x14ac:dyDescent="0.35">
      <c r="A433" s="32"/>
      <c r="B433" s="31"/>
      <c r="C433" s="31"/>
      <c r="D433" s="31"/>
      <c r="E433" s="31"/>
      <c r="F433" s="31"/>
      <c r="G433" s="31"/>
      <c r="H433" s="86"/>
      <c r="I433" s="86"/>
      <c r="J433" s="86"/>
      <c r="AI433" s="33"/>
      <c r="AJ433" s="33"/>
      <c r="AK433" s="33"/>
    </row>
    <row r="434" spans="1:37" x14ac:dyDescent="0.35">
      <c r="A434" s="32"/>
      <c r="B434" s="31"/>
      <c r="C434" s="31"/>
      <c r="D434" s="31"/>
      <c r="E434" s="31"/>
      <c r="F434" s="31"/>
      <c r="G434" s="31"/>
      <c r="H434" s="86"/>
      <c r="I434" s="86"/>
      <c r="J434" s="86"/>
      <c r="AI434" s="33"/>
      <c r="AJ434" s="33"/>
      <c r="AK434" s="33"/>
    </row>
    <row r="435" spans="1:37" x14ac:dyDescent="0.35">
      <c r="A435" s="32"/>
      <c r="B435" s="31"/>
      <c r="C435" s="31"/>
      <c r="D435" s="31"/>
      <c r="E435" s="31"/>
      <c r="F435" s="31"/>
      <c r="G435" s="31"/>
      <c r="H435" s="86"/>
      <c r="I435" s="86"/>
      <c r="J435" s="86"/>
      <c r="AI435" s="33"/>
      <c r="AJ435" s="33"/>
      <c r="AK435" s="33"/>
    </row>
    <row r="436" spans="1:37" x14ac:dyDescent="0.35">
      <c r="A436" s="32"/>
      <c r="B436" s="31"/>
      <c r="C436" s="31"/>
      <c r="D436" s="31"/>
      <c r="E436" s="31"/>
      <c r="F436" s="31"/>
      <c r="G436" s="31"/>
      <c r="H436" s="86"/>
      <c r="I436" s="86"/>
      <c r="J436" s="86"/>
      <c r="AI436" s="33"/>
      <c r="AJ436" s="33"/>
      <c r="AK436" s="33"/>
    </row>
    <row r="437" spans="1:37" x14ac:dyDescent="0.35">
      <c r="A437" s="32"/>
      <c r="B437" s="31"/>
      <c r="C437" s="31"/>
      <c r="D437" s="31"/>
      <c r="E437" s="31"/>
      <c r="F437" s="31"/>
      <c r="G437" s="31"/>
      <c r="H437" s="86"/>
      <c r="I437" s="86"/>
      <c r="J437" s="86"/>
      <c r="AI437" s="33"/>
      <c r="AJ437" s="33"/>
      <c r="AK437" s="33"/>
    </row>
    <row r="438" spans="1:37" x14ac:dyDescent="0.35">
      <c r="A438" s="32"/>
      <c r="B438" s="31"/>
      <c r="C438" s="31"/>
      <c r="D438" s="31"/>
      <c r="E438" s="31"/>
      <c r="F438" s="31"/>
      <c r="G438" s="31"/>
      <c r="H438" s="86"/>
      <c r="I438" s="86"/>
      <c r="J438" s="86"/>
      <c r="AI438" s="33"/>
      <c r="AJ438" s="33"/>
      <c r="AK438" s="33"/>
    </row>
    <row r="439" spans="1:37" x14ac:dyDescent="0.35">
      <c r="A439" s="32"/>
      <c r="B439" s="31"/>
      <c r="C439" s="31"/>
      <c r="D439" s="31"/>
      <c r="E439" s="31"/>
      <c r="F439" s="31"/>
      <c r="G439" s="31"/>
      <c r="H439" s="86"/>
      <c r="I439" s="86"/>
      <c r="J439" s="86"/>
      <c r="AI439" s="33"/>
      <c r="AJ439" s="33"/>
      <c r="AK439" s="33"/>
    </row>
    <row r="440" spans="1:37" x14ac:dyDescent="0.35">
      <c r="A440" s="32"/>
      <c r="B440" s="31"/>
      <c r="C440" s="31"/>
      <c r="D440" s="31"/>
      <c r="E440" s="31"/>
      <c r="F440" s="31"/>
      <c r="G440" s="31"/>
      <c r="H440" s="86"/>
      <c r="I440" s="86"/>
      <c r="J440" s="86"/>
      <c r="AI440" s="33"/>
      <c r="AJ440" s="33"/>
      <c r="AK440" s="33"/>
    </row>
    <row r="441" spans="1:37" x14ac:dyDescent="0.35">
      <c r="A441" s="32"/>
      <c r="B441" s="31"/>
      <c r="C441" s="31"/>
      <c r="D441" s="31"/>
      <c r="E441" s="31"/>
      <c r="F441" s="31"/>
      <c r="G441" s="31"/>
      <c r="H441" s="86"/>
      <c r="I441" s="86"/>
      <c r="J441" s="86"/>
      <c r="AI441" s="33"/>
      <c r="AJ441" s="33"/>
      <c r="AK441" s="33"/>
    </row>
    <row r="442" spans="1:37" x14ac:dyDescent="0.35">
      <c r="A442" s="32"/>
      <c r="B442" s="31"/>
      <c r="C442" s="31"/>
      <c r="D442" s="31"/>
      <c r="E442" s="31"/>
      <c r="F442" s="31"/>
      <c r="G442" s="31"/>
      <c r="H442" s="86"/>
      <c r="I442" s="86"/>
      <c r="J442" s="86"/>
      <c r="AI442" s="33"/>
      <c r="AJ442" s="33"/>
      <c r="AK442" s="33"/>
    </row>
    <row r="443" spans="1:37" x14ac:dyDescent="0.35">
      <c r="A443" s="32"/>
      <c r="B443" s="31"/>
      <c r="C443" s="31"/>
      <c r="D443" s="31"/>
      <c r="E443" s="31"/>
      <c r="F443" s="31"/>
      <c r="G443" s="31"/>
      <c r="H443" s="86"/>
      <c r="I443" s="86"/>
      <c r="J443" s="86"/>
      <c r="AI443" s="33"/>
      <c r="AJ443" s="33"/>
      <c r="AK443" s="33"/>
    </row>
    <row r="444" spans="1:37" x14ac:dyDescent="0.35">
      <c r="A444" s="32"/>
      <c r="B444" s="31"/>
      <c r="C444" s="31"/>
      <c r="D444" s="31"/>
      <c r="E444" s="31"/>
      <c r="F444" s="31"/>
      <c r="G444" s="31"/>
      <c r="H444" s="86"/>
      <c r="I444" s="86"/>
      <c r="J444" s="86"/>
      <c r="AI444" s="33"/>
      <c r="AJ444" s="33"/>
      <c r="AK444" s="33"/>
    </row>
    <row r="445" spans="1:37" x14ac:dyDescent="0.35">
      <c r="A445" s="32"/>
      <c r="B445" s="31"/>
      <c r="C445" s="31"/>
      <c r="D445" s="31"/>
      <c r="E445" s="31"/>
      <c r="F445" s="31"/>
      <c r="G445" s="31"/>
      <c r="H445" s="86"/>
      <c r="I445" s="86"/>
      <c r="J445" s="86"/>
      <c r="AI445" s="33"/>
      <c r="AJ445" s="33"/>
      <c r="AK445" s="33"/>
    </row>
    <row r="446" spans="1:37" x14ac:dyDescent="0.35">
      <c r="A446" s="32"/>
      <c r="B446" s="31"/>
      <c r="C446" s="31"/>
      <c r="D446" s="31"/>
      <c r="E446" s="31"/>
      <c r="F446" s="31"/>
      <c r="G446" s="31"/>
      <c r="H446" s="86"/>
      <c r="I446" s="86"/>
      <c r="J446" s="86"/>
      <c r="AI446" s="33"/>
      <c r="AJ446" s="33"/>
      <c r="AK446" s="33"/>
    </row>
    <row r="447" spans="1:37" x14ac:dyDescent="0.35">
      <c r="A447" s="32"/>
      <c r="B447" s="31"/>
      <c r="C447" s="31"/>
      <c r="D447" s="31"/>
      <c r="E447" s="31"/>
      <c r="F447" s="31"/>
      <c r="G447" s="31"/>
      <c r="H447" s="86"/>
      <c r="I447" s="86"/>
      <c r="J447" s="86"/>
      <c r="AI447" s="33"/>
      <c r="AJ447" s="33"/>
      <c r="AK447" s="33"/>
    </row>
    <row r="448" spans="1:37" x14ac:dyDescent="0.35">
      <c r="A448" s="32"/>
      <c r="B448" s="31"/>
      <c r="C448" s="31"/>
      <c r="D448" s="31"/>
      <c r="E448" s="31"/>
      <c r="F448" s="31"/>
      <c r="G448" s="31"/>
      <c r="H448" s="86"/>
      <c r="I448" s="86"/>
      <c r="J448" s="86"/>
      <c r="AI448" s="33"/>
      <c r="AJ448" s="33"/>
      <c r="AK448" s="33"/>
    </row>
    <row r="449" spans="1:37" x14ac:dyDescent="0.35">
      <c r="A449" s="32"/>
      <c r="B449" s="31"/>
      <c r="C449" s="31"/>
      <c r="D449" s="31"/>
      <c r="E449" s="31"/>
      <c r="F449" s="31"/>
      <c r="G449" s="31"/>
      <c r="H449" s="86"/>
      <c r="I449" s="86"/>
      <c r="J449" s="86"/>
      <c r="AI449" s="33"/>
      <c r="AJ449" s="33"/>
      <c r="AK449" s="33"/>
    </row>
    <row r="450" spans="1:37" x14ac:dyDescent="0.35">
      <c r="A450" s="32"/>
      <c r="B450" s="31"/>
      <c r="C450" s="31"/>
      <c r="D450" s="31"/>
      <c r="E450" s="31"/>
      <c r="F450" s="31"/>
      <c r="G450" s="31"/>
      <c r="H450" s="86"/>
      <c r="I450" s="86"/>
      <c r="J450" s="86"/>
      <c r="AI450" s="33"/>
      <c r="AJ450" s="33"/>
      <c r="AK450" s="33"/>
    </row>
    <row r="451" spans="1:37" x14ac:dyDescent="0.35">
      <c r="A451" s="32"/>
      <c r="B451" s="31"/>
      <c r="C451" s="31"/>
      <c r="D451" s="31"/>
      <c r="E451" s="31"/>
      <c r="F451" s="31"/>
      <c r="G451" s="31"/>
      <c r="H451" s="86"/>
      <c r="I451" s="86"/>
      <c r="J451" s="86"/>
      <c r="AI451" s="33"/>
      <c r="AJ451" s="33"/>
      <c r="AK451" s="33"/>
    </row>
    <row r="452" spans="1:37" x14ac:dyDescent="0.35">
      <c r="A452" s="32"/>
      <c r="B452" s="31"/>
      <c r="C452" s="31"/>
      <c r="D452" s="31"/>
      <c r="E452" s="31"/>
      <c r="F452" s="31"/>
      <c r="G452" s="31"/>
      <c r="H452" s="86"/>
      <c r="I452" s="86"/>
      <c r="J452" s="86"/>
      <c r="AI452" s="33"/>
      <c r="AJ452" s="33"/>
      <c r="AK452" s="33"/>
    </row>
    <row r="453" spans="1:37" x14ac:dyDescent="0.35">
      <c r="A453" s="32"/>
      <c r="B453" s="31"/>
      <c r="C453" s="31"/>
      <c r="D453" s="31"/>
      <c r="E453" s="31"/>
      <c r="F453" s="31"/>
      <c r="G453" s="31"/>
      <c r="H453" s="86"/>
      <c r="I453" s="86"/>
      <c r="J453" s="86"/>
      <c r="AI453" s="33"/>
      <c r="AJ453" s="33"/>
      <c r="AK453" s="33"/>
    </row>
    <row r="454" spans="1:37" x14ac:dyDescent="0.35">
      <c r="A454" s="32"/>
      <c r="B454" s="31"/>
      <c r="C454" s="31"/>
      <c r="D454" s="31"/>
      <c r="E454" s="31"/>
      <c r="F454" s="31"/>
      <c r="G454" s="31"/>
      <c r="H454" s="86"/>
      <c r="I454" s="86"/>
      <c r="J454" s="86"/>
      <c r="AI454" s="33"/>
      <c r="AJ454" s="33"/>
      <c r="AK454" s="33"/>
    </row>
    <row r="455" spans="1:37" x14ac:dyDescent="0.35">
      <c r="A455" s="32"/>
      <c r="B455" s="31"/>
      <c r="C455" s="31"/>
      <c r="D455" s="31"/>
      <c r="E455" s="31"/>
      <c r="F455" s="31"/>
      <c r="G455" s="31"/>
      <c r="H455" s="86"/>
      <c r="I455" s="86"/>
      <c r="J455" s="86"/>
      <c r="AI455" s="33"/>
      <c r="AJ455" s="33"/>
      <c r="AK455" s="33"/>
    </row>
    <row r="456" spans="1:37" x14ac:dyDescent="0.35">
      <c r="A456" s="32"/>
      <c r="B456" s="31"/>
      <c r="C456" s="31"/>
      <c r="D456" s="31"/>
      <c r="E456" s="31"/>
      <c r="F456" s="31"/>
      <c r="G456" s="31"/>
      <c r="H456" s="86"/>
      <c r="I456" s="86"/>
      <c r="J456" s="86"/>
      <c r="AI456" s="33"/>
      <c r="AJ456" s="33"/>
      <c r="AK456" s="33"/>
    </row>
    <row r="457" spans="1:37" x14ac:dyDescent="0.35">
      <c r="A457" s="32"/>
      <c r="B457" s="31"/>
      <c r="C457" s="31"/>
      <c r="D457" s="31"/>
      <c r="E457" s="31"/>
      <c r="F457" s="31"/>
      <c r="G457" s="31"/>
      <c r="H457" s="86"/>
      <c r="I457" s="86"/>
      <c r="J457" s="86"/>
      <c r="AI457" s="33"/>
      <c r="AJ457" s="33"/>
      <c r="AK457" s="33"/>
    </row>
    <row r="458" spans="1:37" x14ac:dyDescent="0.35">
      <c r="A458" s="32"/>
      <c r="B458" s="31"/>
      <c r="C458" s="31"/>
      <c r="D458" s="31"/>
      <c r="E458" s="31"/>
      <c r="F458" s="31"/>
      <c r="G458" s="31"/>
      <c r="H458" s="86"/>
      <c r="I458" s="86"/>
      <c r="J458" s="86"/>
      <c r="AI458" s="33"/>
      <c r="AJ458" s="33"/>
      <c r="AK458" s="33"/>
    </row>
    <row r="459" spans="1:37" x14ac:dyDescent="0.35">
      <c r="A459" s="32"/>
      <c r="B459" s="31"/>
      <c r="C459" s="31"/>
      <c r="D459" s="31"/>
      <c r="E459" s="31"/>
      <c r="F459" s="31"/>
      <c r="G459" s="31"/>
      <c r="H459" s="86"/>
      <c r="I459" s="86"/>
      <c r="J459" s="86"/>
      <c r="AI459" s="33"/>
      <c r="AJ459" s="33"/>
      <c r="AK459" s="33"/>
    </row>
    <row r="460" spans="1:37" x14ac:dyDescent="0.35">
      <c r="A460" s="32"/>
      <c r="B460" s="31"/>
      <c r="C460" s="31"/>
      <c r="D460" s="31"/>
      <c r="E460" s="31"/>
      <c r="F460" s="31"/>
      <c r="G460" s="31"/>
      <c r="H460" s="86"/>
      <c r="I460" s="86"/>
      <c r="J460" s="86"/>
      <c r="AI460" s="33"/>
      <c r="AJ460" s="33"/>
      <c r="AK460" s="33"/>
    </row>
    <row r="461" spans="1:37" x14ac:dyDescent="0.35">
      <c r="A461" s="32"/>
      <c r="B461" s="31"/>
      <c r="C461" s="31"/>
      <c r="D461" s="31"/>
      <c r="E461" s="31"/>
      <c r="F461" s="31"/>
      <c r="G461" s="31"/>
      <c r="H461" s="86"/>
      <c r="I461" s="86"/>
      <c r="J461" s="86"/>
      <c r="AI461" s="33"/>
      <c r="AJ461" s="33"/>
      <c r="AK461" s="33"/>
    </row>
    <row r="462" spans="1:37" x14ac:dyDescent="0.35">
      <c r="A462" s="32"/>
      <c r="B462" s="31"/>
      <c r="C462" s="31"/>
      <c r="D462" s="31"/>
      <c r="E462" s="31"/>
      <c r="F462" s="31"/>
      <c r="G462" s="31"/>
      <c r="H462" s="86"/>
      <c r="I462" s="86"/>
      <c r="J462" s="86"/>
      <c r="AI462" s="33"/>
      <c r="AJ462" s="33"/>
      <c r="AK462" s="33"/>
    </row>
    <row r="463" spans="1:37" x14ac:dyDescent="0.35">
      <c r="A463" s="32"/>
      <c r="B463" s="31"/>
      <c r="C463" s="31"/>
      <c r="D463" s="31"/>
      <c r="E463" s="31"/>
      <c r="F463" s="31"/>
      <c r="G463" s="31"/>
      <c r="H463" s="86"/>
      <c r="I463" s="86"/>
      <c r="J463" s="86"/>
      <c r="AI463" s="33"/>
      <c r="AJ463" s="33"/>
      <c r="AK463" s="33"/>
    </row>
    <row r="464" spans="1:37" x14ac:dyDescent="0.35">
      <c r="A464" s="32"/>
      <c r="B464" s="31"/>
      <c r="C464" s="31"/>
      <c r="D464" s="31"/>
      <c r="E464" s="31"/>
      <c r="F464" s="31"/>
      <c r="G464" s="31"/>
      <c r="H464" s="86"/>
      <c r="I464" s="86"/>
      <c r="J464" s="86"/>
      <c r="AI464" s="33"/>
      <c r="AJ464" s="33"/>
      <c r="AK464" s="33"/>
    </row>
    <row r="465" spans="1:37" x14ac:dyDescent="0.35">
      <c r="A465" s="32"/>
      <c r="B465" s="31"/>
      <c r="C465" s="31"/>
      <c r="D465" s="31"/>
      <c r="E465" s="31"/>
      <c r="F465" s="31"/>
      <c r="G465" s="31"/>
      <c r="H465" s="86"/>
      <c r="I465" s="86"/>
      <c r="J465" s="86"/>
      <c r="AI465" s="33"/>
      <c r="AJ465" s="33"/>
      <c r="AK465" s="33"/>
    </row>
    <row r="466" spans="1:37" x14ac:dyDescent="0.35">
      <c r="A466" s="32"/>
      <c r="B466" s="31"/>
      <c r="C466" s="31"/>
      <c r="D466" s="31"/>
      <c r="E466" s="31"/>
      <c r="F466" s="31"/>
      <c r="G466" s="31"/>
      <c r="H466" s="86"/>
      <c r="I466" s="86"/>
      <c r="J466" s="86"/>
      <c r="AI466" s="33"/>
      <c r="AJ466" s="33"/>
      <c r="AK466" s="33"/>
    </row>
    <row r="467" spans="1:37" x14ac:dyDescent="0.35">
      <c r="A467" s="32"/>
      <c r="B467" s="31"/>
      <c r="C467" s="31"/>
      <c r="D467" s="31"/>
      <c r="E467" s="31"/>
      <c r="F467" s="31"/>
      <c r="G467" s="31"/>
      <c r="H467" s="86"/>
      <c r="I467" s="86"/>
      <c r="J467" s="86"/>
      <c r="AI467" s="33"/>
      <c r="AJ467" s="33"/>
      <c r="AK467" s="33"/>
    </row>
    <row r="468" spans="1:37" x14ac:dyDescent="0.35">
      <c r="A468" s="32"/>
      <c r="B468" s="31"/>
      <c r="C468" s="31"/>
      <c r="D468" s="31"/>
      <c r="E468" s="31"/>
      <c r="F468" s="31"/>
      <c r="G468" s="31"/>
      <c r="H468" s="86"/>
      <c r="I468" s="86"/>
      <c r="J468" s="86"/>
      <c r="AI468" s="33"/>
      <c r="AJ468" s="33"/>
      <c r="AK468" s="33"/>
    </row>
    <row r="469" spans="1:37" x14ac:dyDescent="0.35">
      <c r="A469" s="32"/>
      <c r="B469" s="31"/>
      <c r="C469" s="31"/>
      <c r="D469" s="31"/>
      <c r="E469" s="31"/>
      <c r="F469" s="31"/>
      <c r="G469" s="31"/>
      <c r="H469" s="86"/>
      <c r="I469" s="86"/>
      <c r="J469" s="86"/>
      <c r="AI469" s="33"/>
      <c r="AJ469" s="33"/>
      <c r="AK469" s="33"/>
    </row>
    <row r="470" spans="1:37" x14ac:dyDescent="0.35">
      <c r="A470" s="32"/>
      <c r="B470" s="31"/>
      <c r="C470" s="31"/>
      <c r="D470" s="31"/>
      <c r="E470" s="31"/>
      <c r="F470" s="31"/>
      <c r="G470" s="31"/>
      <c r="H470" s="86"/>
      <c r="I470" s="86"/>
      <c r="J470" s="86"/>
      <c r="AI470" s="33"/>
      <c r="AJ470" s="33"/>
      <c r="AK470" s="33"/>
    </row>
    <row r="471" spans="1:37" x14ac:dyDescent="0.35">
      <c r="A471" s="32"/>
      <c r="B471" s="31"/>
      <c r="C471" s="31"/>
      <c r="D471" s="31"/>
      <c r="E471" s="31"/>
      <c r="F471" s="31"/>
      <c r="G471" s="31"/>
      <c r="H471" s="86"/>
      <c r="I471" s="86"/>
      <c r="J471" s="86"/>
      <c r="AI471" s="33"/>
      <c r="AJ471" s="33"/>
      <c r="AK471" s="33"/>
    </row>
    <row r="472" spans="1:37" x14ac:dyDescent="0.35">
      <c r="A472" s="32"/>
      <c r="B472" s="31"/>
      <c r="C472" s="31"/>
      <c r="D472" s="31"/>
      <c r="E472" s="31"/>
      <c r="F472" s="31"/>
      <c r="G472" s="31"/>
      <c r="H472" s="86"/>
      <c r="I472" s="86"/>
      <c r="J472" s="86"/>
      <c r="AI472" s="33"/>
      <c r="AJ472" s="33"/>
      <c r="AK472" s="33"/>
    </row>
    <row r="473" spans="1:37" x14ac:dyDescent="0.35">
      <c r="A473" s="32"/>
      <c r="B473" s="31"/>
      <c r="C473" s="31"/>
      <c r="D473" s="31"/>
      <c r="E473" s="31"/>
      <c r="F473" s="31"/>
      <c r="G473" s="31"/>
      <c r="H473" s="86"/>
      <c r="I473" s="86"/>
      <c r="J473" s="86"/>
      <c r="AI473" s="33"/>
      <c r="AJ473" s="33"/>
      <c r="AK473" s="33"/>
    </row>
    <row r="474" spans="1:37" x14ac:dyDescent="0.35">
      <c r="A474" s="32"/>
      <c r="B474" s="31"/>
      <c r="C474" s="31"/>
      <c r="D474" s="31"/>
      <c r="E474" s="31"/>
      <c r="F474" s="31"/>
      <c r="G474" s="31"/>
      <c r="H474" s="86"/>
      <c r="I474" s="86"/>
      <c r="J474" s="86"/>
      <c r="AI474" s="33"/>
      <c r="AJ474" s="33"/>
      <c r="AK474" s="33"/>
    </row>
    <row r="475" spans="1:37" x14ac:dyDescent="0.35">
      <c r="A475" s="32"/>
      <c r="B475" s="31"/>
      <c r="C475" s="31"/>
      <c r="D475" s="31"/>
      <c r="E475" s="31"/>
      <c r="F475" s="31"/>
      <c r="G475" s="31"/>
      <c r="H475" s="86"/>
      <c r="I475" s="86"/>
      <c r="J475" s="86"/>
      <c r="AI475" s="33"/>
      <c r="AJ475" s="33"/>
      <c r="AK475" s="33"/>
    </row>
    <row r="476" spans="1:37" x14ac:dyDescent="0.35">
      <c r="A476" s="32"/>
      <c r="B476" s="31"/>
      <c r="C476" s="31"/>
      <c r="D476" s="31"/>
      <c r="E476" s="31"/>
      <c r="F476" s="31"/>
      <c r="G476" s="31"/>
      <c r="H476" s="86"/>
      <c r="I476" s="86"/>
      <c r="J476" s="86"/>
      <c r="AI476" s="33"/>
      <c r="AJ476" s="33"/>
      <c r="AK476" s="33"/>
    </row>
    <row r="477" spans="1:37" x14ac:dyDescent="0.35">
      <c r="A477" s="32"/>
      <c r="B477" s="31"/>
      <c r="C477" s="31"/>
      <c r="D477" s="31"/>
      <c r="E477" s="31"/>
      <c r="F477" s="31"/>
      <c r="G477" s="31"/>
      <c r="H477" s="86"/>
      <c r="I477" s="86"/>
      <c r="J477" s="86"/>
      <c r="AI477" s="33"/>
      <c r="AJ477" s="33"/>
      <c r="AK477" s="33"/>
    </row>
    <row r="478" spans="1:37" x14ac:dyDescent="0.35">
      <c r="A478" s="32"/>
      <c r="B478" s="31"/>
      <c r="C478" s="31"/>
      <c r="D478" s="31"/>
      <c r="E478" s="31"/>
      <c r="F478" s="31"/>
      <c r="G478" s="31"/>
      <c r="H478" s="86"/>
      <c r="I478" s="86"/>
      <c r="J478" s="86"/>
      <c r="AI478" s="33"/>
      <c r="AJ478" s="33"/>
      <c r="AK478" s="33"/>
    </row>
    <row r="479" spans="1:37" x14ac:dyDescent="0.35">
      <c r="A479" s="32"/>
      <c r="B479" s="31"/>
      <c r="C479" s="31"/>
      <c r="D479" s="31"/>
      <c r="E479" s="31"/>
      <c r="F479" s="31"/>
      <c r="G479" s="31"/>
      <c r="H479" s="86"/>
      <c r="I479" s="86"/>
      <c r="J479" s="86"/>
      <c r="AI479" s="33"/>
      <c r="AJ479" s="33"/>
      <c r="AK479" s="33"/>
    </row>
    <row r="480" spans="1:37" x14ac:dyDescent="0.35">
      <c r="A480" s="32"/>
      <c r="B480" s="31"/>
      <c r="C480" s="31"/>
      <c r="D480" s="31"/>
      <c r="E480" s="31"/>
      <c r="F480" s="31"/>
      <c r="G480" s="31"/>
      <c r="H480" s="86"/>
      <c r="I480" s="86"/>
      <c r="J480" s="86"/>
      <c r="AI480" s="33"/>
      <c r="AJ480" s="33"/>
      <c r="AK480" s="33"/>
    </row>
    <row r="481" spans="1:37" x14ac:dyDescent="0.35">
      <c r="A481" s="32"/>
      <c r="B481" s="31"/>
      <c r="C481" s="31"/>
      <c r="D481" s="31"/>
      <c r="E481" s="31"/>
      <c r="F481" s="31"/>
      <c r="G481" s="31"/>
      <c r="H481" s="86"/>
      <c r="I481" s="86"/>
      <c r="J481" s="86"/>
      <c r="AI481" s="33"/>
      <c r="AJ481" s="33"/>
      <c r="AK481" s="33"/>
    </row>
    <row r="482" spans="1:37" x14ac:dyDescent="0.35">
      <c r="A482" s="32"/>
      <c r="B482" s="31"/>
      <c r="C482" s="31"/>
      <c r="D482" s="31"/>
      <c r="E482" s="31"/>
      <c r="F482" s="31"/>
      <c r="G482" s="31"/>
      <c r="H482" s="86"/>
      <c r="I482" s="86"/>
      <c r="J482" s="86"/>
      <c r="AI482" s="33"/>
      <c r="AJ482" s="33"/>
      <c r="AK482" s="33"/>
    </row>
    <row r="483" spans="1:37" x14ac:dyDescent="0.35">
      <c r="A483" s="32"/>
      <c r="B483" s="31"/>
      <c r="C483" s="31"/>
      <c r="D483" s="31"/>
      <c r="E483" s="31"/>
      <c r="F483" s="31"/>
      <c r="G483" s="31"/>
      <c r="H483" s="86"/>
      <c r="I483" s="86"/>
      <c r="J483" s="86"/>
      <c r="AI483" s="33"/>
      <c r="AJ483" s="33"/>
      <c r="AK483" s="33"/>
    </row>
    <row r="484" spans="1:37" x14ac:dyDescent="0.35">
      <c r="A484" s="32"/>
      <c r="B484" s="31"/>
      <c r="C484" s="31"/>
      <c r="D484" s="31"/>
      <c r="E484" s="31"/>
      <c r="F484" s="31"/>
      <c r="G484" s="31"/>
      <c r="H484" s="86"/>
      <c r="I484" s="86"/>
      <c r="J484" s="86"/>
      <c r="AI484" s="33"/>
      <c r="AJ484" s="33"/>
      <c r="AK484" s="33"/>
    </row>
    <row r="485" spans="1:37" x14ac:dyDescent="0.35">
      <c r="A485" s="32"/>
      <c r="B485" s="31"/>
      <c r="C485" s="31"/>
      <c r="D485" s="31"/>
      <c r="E485" s="31"/>
      <c r="F485" s="31"/>
      <c r="G485" s="31"/>
      <c r="H485" s="86"/>
      <c r="I485" s="86"/>
      <c r="J485" s="86"/>
      <c r="AI485" s="33"/>
      <c r="AJ485" s="33"/>
      <c r="AK485" s="33"/>
    </row>
    <row r="486" spans="1:37" x14ac:dyDescent="0.35">
      <c r="A486" s="32"/>
      <c r="B486" s="31"/>
      <c r="C486" s="31"/>
      <c r="D486" s="31"/>
      <c r="E486" s="31"/>
      <c r="F486" s="31"/>
      <c r="G486" s="31"/>
      <c r="H486" s="86"/>
      <c r="I486" s="86"/>
      <c r="J486" s="86"/>
      <c r="AI486" s="33"/>
      <c r="AJ486" s="33"/>
      <c r="AK486" s="33"/>
    </row>
    <row r="487" spans="1:37" x14ac:dyDescent="0.35">
      <c r="A487" s="32"/>
      <c r="B487" s="31"/>
      <c r="C487" s="31"/>
      <c r="D487" s="31"/>
      <c r="E487" s="31"/>
      <c r="F487" s="31"/>
      <c r="G487" s="31"/>
      <c r="H487" s="86"/>
      <c r="I487" s="86"/>
      <c r="J487" s="86"/>
      <c r="AI487" s="33"/>
      <c r="AJ487" s="33"/>
      <c r="AK487" s="33"/>
    </row>
    <row r="488" spans="1:37" x14ac:dyDescent="0.35">
      <c r="A488" s="32"/>
      <c r="B488" s="31"/>
      <c r="C488" s="31"/>
      <c r="D488" s="31"/>
      <c r="E488" s="31"/>
      <c r="F488" s="31"/>
      <c r="G488" s="31"/>
      <c r="H488" s="86"/>
      <c r="I488" s="86"/>
      <c r="J488" s="86"/>
      <c r="AI488" s="33"/>
      <c r="AJ488" s="33"/>
      <c r="AK488" s="33"/>
    </row>
    <row r="489" spans="1:37" x14ac:dyDescent="0.35">
      <c r="A489" s="32"/>
      <c r="B489" s="31"/>
      <c r="C489" s="31"/>
      <c r="D489" s="31"/>
      <c r="E489" s="31"/>
      <c r="F489" s="31"/>
      <c r="G489" s="31"/>
      <c r="H489" s="86"/>
      <c r="I489" s="86"/>
      <c r="J489" s="86"/>
      <c r="AI489" s="33"/>
      <c r="AJ489" s="33"/>
      <c r="AK489" s="33"/>
    </row>
    <row r="490" spans="1:37" x14ac:dyDescent="0.35">
      <c r="A490" s="32"/>
      <c r="B490" s="31"/>
      <c r="C490" s="31"/>
      <c r="D490" s="31"/>
      <c r="E490" s="31"/>
      <c r="F490" s="31"/>
      <c r="G490" s="31"/>
      <c r="H490" s="86"/>
      <c r="I490" s="86"/>
      <c r="J490" s="86"/>
      <c r="AI490" s="33"/>
      <c r="AJ490" s="33"/>
      <c r="AK490" s="33"/>
    </row>
    <row r="491" spans="1:37" x14ac:dyDescent="0.35">
      <c r="A491" s="32"/>
      <c r="B491" s="31"/>
      <c r="C491" s="31"/>
      <c r="D491" s="31"/>
      <c r="E491" s="31"/>
      <c r="F491" s="31"/>
      <c r="G491" s="31"/>
      <c r="H491" s="86"/>
      <c r="I491" s="86"/>
      <c r="J491" s="86"/>
      <c r="AI491" s="33"/>
      <c r="AJ491" s="33"/>
      <c r="AK491" s="33"/>
    </row>
    <row r="492" spans="1:37" x14ac:dyDescent="0.35">
      <c r="A492" s="32"/>
      <c r="B492" s="31"/>
      <c r="C492" s="31"/>
      <c r="D492" s="31"/>
      <c r="E492" s="31"/>
      <c r="F492" s="31"/>
      <c r="G492" s="31"/>
      <c r="H492" s="86"/>
      <c r="I492" s="86"/>
      <c r="J492" s="86"/>
      <c r="AI492" s="33"/>
      <c r="AJ492" s="33"/>
      <c r="AK492" s="33"/>
    </row>
    <row r="493" spans="1:37" x14ac:dyDescent="0.35">
      <c r="A493" s="32"/>
      <c r="B493" s="31"/>
      <c r="C493" s="31"/>
      <c r="D493" s="31"/>
      <c r="E493" s="31"/>
      <c r="F493" s="31"/>
      <c r="G493" s="31"/>
      <c r="H493" s="86"/>
      <c r="I493" s="86"/>
      <c r="J493" s="86"/>
      <c r="AI493" s="33"/>
      <c r="AJ493" s="33"/>
      <c r="AK493" s="33"/>
    </row>
    <row r="494" spans="1:37" x14ac:dyDescent="0.35">
      <c r="A494" s="32"/>
      <c r="B494" s="31"/>
      <c r="C494" s="31"/>
      <c r="D494" s="31"/>
      <c r="E494" s="31"/>
      <c r="F494" s="31"/>
      <c r="G494" s="31"/>
      <c r="H494" s="86"/>
      <c r="I494" s="86"/>
      <c r="J494" s="86"/>
      <c r="AI494" s="33"/>
      <c r="AJ494" s="33"/>
      <c r="AK494" s="33"/>
    </row>
    <row r="495" spans="1:37" x14ac:dyDescent="0.35">
      <c r="A495" s="32"/>
      <c r="B495" s="31"/>
      <c r="C495" s="31"/>
      <c r="D495" s="31"/>
      <c r="E495" s="31"/>
      <c r="F495" s="31"/>
      <c r="G495" s="31"/>
      <c r="H495" s="86"/>
      <c r="I495" s="86"/>
      <c r="J495" s="86"/>
      <c r="AI495" s="33"/>
      <c r="AJ495" s="33"/>
      <c r="AK495" s="33"/>
    </row>
    <row r="496" spans="1:37" x14ac:dyDescent="0.35">
      <c r="A496" s="32"/>
      <c r="B496" s="31"/>
      <c r="C496" s="31"/>
      <c r="D496" s="31"/>
      <c r="E496" s="31"/>
      <c r="F496" s="31"/>
      <c r="G496" s="31"/>
      <c r="H496" s="86"/>
      <c r="I496" s="86"/>
      <c r="J496" s="86"/>
      <c r="AI496" s="33"/>
      <c r="AJ496" s="33"/>
      <c r="AK496" s="33"/>
    </row>
    <row r="497" spans="1:37" x14ac:dyDescent="0.35">
      <c r="A497" s="32"/>
      <c r="B497" s="31"/>
      <c r="C497" s="31"/>
      <c r="D497" s="31"/>
      <c r="E497" s="31"/>
      <c r="F497" s="31"/>
      <c r="G497" s="31"/>
      <c r="H497" s="86"/>
      <c r="I497" s="86"/>
      <c r="J497" s="86"/>
      <c r="AI497" s="33"/>
      <c r="AJ497" s="33"/>
      <c r="AK497" s="33"/>
    </row>
    <row r="498" spans="1:37" x14ac:dyDescent="0.35">
      <c r="A498" s="32"/>
      <c r="B498" s="31"/>
      <c r="C498" s="31"/>
      <c r="D498" s="31"/>
      <c r="E498" s="31"/>
      <c r="F498" s="31"/>
      <c r="G498" s="31"/>
      <c r="H498" s="86"/>
      <c r="I498" s="86"/>
      <c r="J498" s="86"/>
      <c r="AI498" s="33"/>
      <c r="AJ498" s="33"/>
      <c r="AK498" s="33"/>
    </row>
    <row r="499" spans="1:37" x14ac:dyDescent="0.35">
      <c r="A499" s="32"/>
      <c r="B499" s="31"/>
      <c r="C499" s="31"/>
      <c r="D499" s="31"/>
      <c r="E499" s="31"/>
      <c r="F499" s="31"/>
      <c r="G499" s="31"/>
      <c r="H499" s="86"/>
      <c r="I499" s="86"/>
      <c r="J499" s="86"/>
      <c r="AI499" s="33"/>
      <c r="AJ499" s="33"/>
      <c r="AK499" s="33"/>
    </row>
    <row r="500" spans="1:37" x14ac:dyDescent="0.35">
      <c r="A500" s="32"/>
      <c r="B500" s="31"/>
      <c r="C500" s="31"/>
      <c r="D500" s="31"/>
      <c r="E500" s="31"/>
      <c r="F500" s="31"/>
      <c r="G500" s="31"/>
      <c r="H500" s="86"/>
      <c r="I500" s="86"/>
      <c r="J500" s="86"/>
      <c r="AI500" s="33"/>
      <c r="AJ500" s="33"/>
      <c r="AK500" s="33"/>
    </row>
    <row r="501" spans="1:37" x14ac:dyDescent="0.35">
      <c r="A501" s="32"/>
      <c r="B501" s="31"/>
      <c r="C501" s="31"/>
      <c r="D501" s="31"/>
      <c r="E501" s="31"/>
      <c r="F501" s="31"/>
      <c r="G501" s="31"/>
      <c r="H501" s="86"/>
      <c r="I501" s="86"/>
      <c r="J501" s="86"/>
      <c r="AI501" s="33"/>
      <c r="AJ501" s="33"/>
      <c r="AK501" s="33"/>
    </row>
    <row r="502" spans="1:37" x14ac:dyDescent="0.35">
      <c r="A502" s="32"/>
      <c r="B502" s="31"/>
      <c r="C502" s="31"/>
      <c r="D502" s="31"/>
      <c r="E502" s="31"/>
      <c r="F502" s="31"/>
      <c r="G502" s="31"/>
      <c r="H502" s="86"/>
      <c r="I502" s="86"/>
      <c r="J502" s="86"/>
      <c r="AI502" s="33"/>
      <c r="AJ502" s="33"/>
      <c r="AK502" s="33"/>
    </row>
    <row r="503" spans="1:37" x14ac:dyDescent="0.35">
      <c r="A503" s="32"/>
      <c r="B503" s="31"/>
      <c r="C503" s="31"/>
      <c r="D503" s="31"/>
      <c r="E503" s="31"/>
      <c r="F503" s="31"/>
      <c r="G503" s="31"/>
      <c r="H503" s="86"/>
      <c r="I503" s="86"/>
      <c r="J503" s="86"/>
      <c r="AI503" s="33"/>
      <c r="AJ503" s="33"/>
      <c r="AK503" s="33"/>
    </row>
    <row r="504" spans="1:37" x14ac:dyDescent="0.35">
      <c r="A504" s="32"/>
      <c r="B504" s="31"/>
      <c r="C504" s="31"/>
      <c r="D504" s="31"/>
      <c r="E504" s="31"/>
      <c r="F504" s="31"/>
      <c r="G504" s="31"/>
      <c r="H504" s="86"/>
      <c r="I504" s="86"/>
      <c r="J504" s="86"/>
      <c r="AI504" s="33"/>
      <c r="AJ504" s="33"/>
      <c r="AK504" s="33"/>
    </row>
    <row r="505" spans="1:37" x14ac:dyDescent="0.35">
      <c r="A505" s="32"/>
      <c r="B505" s="31"/>
      <c r="C505" s="31"/>
      <c r="D505" s="31"/>
      <c r="E505" s="31"/>
      <c r="F505" s="31"/>
      <c r="G505" s="31"/>
      <c r="H505" s="86"/>
      <c r="I505" s="86"/>
      <c r="J505" s="86"/>
      <c r="AI505" s="33"/>
      <c r="AJ505" s="33"/>
      <c r="AK505" s="33"/>
    </row>
    <row r="506" spans="1:37" x14ac:dyDescent="0.35">
      <c r="A506" s="32"/>
      <c r="B506" s="31"/>
      <c r="C506" s="31"/>
      <c r="D506" s="31"/>
      <c r="E506" s="31"/>
      <c r="F506" s="31"/>
      <c r="G506" s="31"/>
      <c r="H506" s="86"/>
      <c r="I506" s="86"/>
      <c r="J506" s="86"/>
      <c r="AI506" s="33"/>
      <c r="AJ506" s="33"/>
      <c r="AK506" s="33"/>
    </row>
    <row r="507" spans="1:37" x14ac:dyDescent="0.35">
      <c r="A507" s="32"/>
      <c r="B507" s="31"/>
      <c r="C507" s="31"/>
      <c r="D507" s="31"/>
      <c r="E507" s="31"/>
      <c r="F507" s="31"/>
      <c r="G507" s="31"/>
      <c r="H507" s="86"/>
      <c r="I507" s="86"/>
      <c r="J507" s="86"/>
      <c r="AI507" s="33"/>
      <c r="AJ507" s="33"/>
      <c r="AK507" s="33"/>
    </row>
    <row r="508" spans="1:37" x14ac:dyDescent="0.35">
      <c r="A508" s="32"/>
      <c r="B508" s="31"/>
      <c r="C508" s="31"/>
      <c r="D508" s="31"/>
      <c r="E508" s="31"/>
      <c r="F508" s="31"/>
      <c r="G508" s="31"/>
      <c r="H508" s="86"/>
      <c r="I508" s="86"/>
      <c r="J508" s="86"/>
      <c r="AI508" s="33"/>
      <c r="AJ508" s="33"/>
      <c r="AK508" s="33"/>
    </row>
    <row r="509" spans="1:37" x14ac:dyDescent="0.35">
      <c r="A509" s="32"/>
      <c r="B509" s="31"/>
      <c r="C509" s="31"/>
      <c r="D509" s="31"/>
      <c r="E509" s="31"/>
      <c r="F509" s="31"/>
      <c r="G509" s="31"/>
      <c r="H509" s="86"/>
      <c r="I509" s="86"/>
      <c r="J509" s="86"/>
      <c r="AI509" s="33"/>
      <c r="AJ509" s="33"/>
      <c r="AK509" s="33"/>
    </row>
    <row r="510" spans="1:37" x14ac:dyDescent="0.35">
      <c r="A510" s="32"/>
      <c r="B510" s="31"/>
      <c r="C510" s="31"/>
      <c r="D510" s="31"/>
      <c r="E510" s="31"/>
      <c r="F510" s="31"/>
      <c r="G510" s="31"/>
      <c r="H510" s="86"/>
      <c r="I510" s="86"/>
      <c r="J510" s="86"/>
      <c r="AI510" s="33"/>
      <c r="AJ510" s="33"/>
      <c r="AK510" s="33"/>
    </row>
    <row r="511" spans="1:37" x14ac:dyDescent="0.35">
      <c r="A511" s="32"/>
      <c r="B511" s="31"/>
      <c r="C511" s="31"/>
      <c r="D511" s="31"/>
      <c r="E511" s="31"/>
      <c r="F511" s="31"/>
      <c r="G511" s="31"/>
      <c r="H511" s="86"/>
      <c r="I511" s="86"/>
      <c r="J511" s="86"/>
      <c r="AI511" s="33"/>
      <c r="AJ511" s="33"/>
      <c r="AK511" s="33"/>
    </row>
    <row r="512" spans="1:37" x14ac:dyDescent="0.35">
      <c r="A512" s="32"/>
      <c r="B512" s="31"/>
      <c r="C512" s="31"/>
      <c r="D512" s="31"/>
      <c r="E512" s="31"/>
      <c r="F512" s="31"/>
      <c r="G512" s="31"/>
      <c r="H512" s="86"/>
      <c r="I512" s="86"/>
      <c r="J512" s="86"/>
      <c r="AI512" s="33"/>
      <c r="AJ512" s="33"/>
      <c r="AK512" s="33"/>
    </row>
    <row r="513" spans="1:37" x14ac:dyDescent="0.35">
      <c r="A513" s="32"/>
      <c r="B513" s="31"/>
      <c r="C513" s="31"/>
      <c r="D513" s="31"/>
      <c r="E513" s="31"/>
      <c r="F513" s="31"/>
      <c r="G513" s="31"/>
      <c r="H513" s="86"/>
      <c r="I513" s="86"/>
      <c r="J513" s="86"/>
      <c r="AI513" s="33"/>
      <c r="AJ513" s="33"/>
      <c r="AK513" s="33"/>
    </row>
    <row r="514" spans="1:37" x14ac:dyDescent="0.35">
      <c r="A514" s="32"/>
      <c r="B514" s="31"/>
      <c r="C514" s="31"/>
      <c r="D514" s="31"/>
      <c r="E514" s="31"/>
      <c r="F514" s="31"/>
      <c r="G514" s="31"/>
      <c r="H514" s="86"/>
      <c r="I514" s="86"/>
      <c r="J514" s="86"/>
      <c r="AI514" s="33"/>
      <c r="AJ514" s="33"/>
      <c r="AK514" s="33"/>
    </row>
    <row r="515" spans="1:37" x14ac:dyDescent="0.35">
      <c r="A515" s="32"/>
      <c r="B515" s="31"/>
      <c r="C515" s="31"/>
      <c r="D515" s="31"/>
      <c r="E515" s="31"/>
      <c r="F515" s="31"/>
      <c r="G515" s="31"/>
      <c r="H515" s="86"/>
      <c r="I515" s="86"/>
      <c r="J515" s="86"/>
      <c r="AI515" s="33"/>
      <c r="AJ515" s="33"/>
      <c r="AK515" s="33"/>
    </row>
    <row r="516" spans="1:37" x14ac:dyDescent="0.35">
      <c r="A516" s="32"/>
      <c r="B516" s="31"/>
      <c r="C516" s="31"/>
      <c r="D516" s="31"/>
      <c r="E516" s="31"/>
      <c r="F516" s="31"/>
      <c r="G516" s="31"/>
      <c r="H516" s="86"/>
      <c r="I516" s="86"/>
      <c r="J516" s="86"/>
      <c r="AI516" s="33"/>
      <c r="AJ516" s="33"/>
      <c r="AK516" s="33"/>
    </row>
    <row r="517" spans="1:37" x14ac:dyDescent="0.35">
      <c r="A517" s="32"/>
      <c r="B517" s="31"/>
      <c r="C517" s="31"/>
      <c r="D517" s="31"/>
      <c r="E517" s="31"/>
      <c r="F517" s="31"/>
      <c r="G517" s="31"/>
      <c r="H517" s="86"/>
      <c r="I517" s="86"/>
      <c r="J517" s="86"/>
      <c r="AI517" s="33"/>
      <c r="AJ517" s="33"/>
      <c r="AK517" s="33"/>
    </row>
    <row r="518" spans="1:37" x14ac:dyDescent="0.35">
      <c r="A518" s="32"/>
      <c r="B518" s="31"/>
      <c r="C518" s="31"/>
      <c r="D518" s="31"/>
      <c r="E518" s="31"/>
      <c r="F518" s="31"/>
      <c r="G518" s="31"/>
      <c r="H518" s="86"/>
      <c r="I518" s="86"/>
      <c r="J518" s="86"/>
      <c r="AI518" s="33"/>
      <c r="AJ518" s="33"/>
      <c r="AK518" s="33"/>
    </row>
    <row r="519" spans="1:37" x14ac:dyDescent="0.35">
      <c r="A519" s="32"/>
      <c r="B519" s="31"/>
      <c r="C519" s="31"/>
      <c r="D519" s="31"/>
      <c r="E519" s="31"/>
      <c r="F519" s="31"/>
      <c r="G519" s="31"/>
      <c r="H519" s="86"/>
      <c r="I519" s="86"/>
      <c r="J519" s="86"/>
      <c r="AI519" s="33"/>
      <c r="AJ519" s="33"/>
      <c r="AK519" s="33"/>
    </row>
    <row r="520" spans="1:37" x14ac:dyDescent="0.35">
      <c r="A520" s="32"/>
      <c r="B520" s="31"/>
      <c r="C520" s="31"/>
      <c r="D520" s="31"/>
      <c r="E520" s="31"/>
      <c r="F520" s="31"/>
      <c r="G520" s="31"/>
      <c r="H520" s="86"/>
      <c r="I520" s="86"/>
      <c r="J520" s="86"/>
      <c r="AI520" s="33"/>
      <c r="AJ520" s="33"/>
      <c r="AK520" s="33"/>
    </row>
    <row r="521" spans="1:37" x14ac:dyDescent="0.35">
      <c r="A521" s="32"/>
      <c r="B521" s="31"/>
      <c r="C521" s="31"/>
      <c r="D521" s="31"/>
      <c r="E521" s="31"/>
      <c r="F521" s="31"/>
      <c r="G521" s="31"/>
      <c r="H521" s="86"/>
      <c r="I521" s="86"/>
      <c r="J521" s="86"/>
      <c r="AI521" s="33"/>
      <c r="AJ521" s="33"/>
      <c r="AK521" s="33"/>
    </row>
    <row r="522" spans="1:37" x14ac:dyDescent="0.35">
      <c r="A522" s="32"/>
      <c r="B522" s="31"/>
      <c r="C522" s="31"/>
      <c r="D522" s="31"/>
      <c r="E522" s="31"/>
      <c r="F522" s="31"/>
      <c r="G522" s="31"/>
      <c r="H522" s="86"/>
      <c r="I522" s="86"/>
      <c r="J522" s="86"/>
      <c r="AI522" s="33"/>
      <c r="AJ522" s="33"/>
      <c r="AK522" s="33"/>
    </row>
    <row r="523" spans="1:37" x14ac:dyDescent="0.35">
      <c r="A523" s="32"/>
      <c r="B523" s="31"/>
      <c r="C523" s="31"/>
      <c r="D523" s="31"/>
      <c r="E523" s="31"/>
      <c r="F523" s="31"/>
      <c r="G523" s="31"/>
      <c r="H523" s="86"/>
      <c r="I523" s="86"/>
      <c r="J523" s="86"/>
      <c r="AI523" s="33"/>
      <c r="AJ523" s="33"/>
      <c r="AK523" s="33"/>
    </row>
    <row r="524" spans="1:37" x14ac:dyDescent="0.35">
      <c r="A524" s="32"/>
      <c r="B524" s="31"/>
      <c r="C524" s="31"/>
      <c r="D524" s="31"/>
      <c r="E524" s="31"/>
      <c r="F524" s="31"/>
      <c r="G524" s="31"/>
      <c r="H524" s="86"/>
      <c r="I524" s="86"/>
      <c r="J524" s="86"/>
      <c r="AI524" s="33"/>
      <c r="AJ524" s="33"/>
      <c r="AK524" s="33"/>
    </row>
    <row r="525" spans="1:37" x14ac:dyDescent="0.35">
      <c r="A525" s="32"/>
      <c r="B525" s="31"/>
      <c r="C525" s="31"/>
      <c r="D525" s="31"/>
      <c r="E525" s="31"/>
      <c r="F525" s="31"/>
      <c r="G525" s="31"/>
      <c r="H525" s="86"/>
      <c r="I525" s="86"/>
      <c r="J525" s="86"/>
      <c r="AI525" s="33"/>
      <c r="AJ525" s="33"/>
      <c r="AK525" s="33"/>
    </row>
    <row r="526" spans="1:37" x14ac:dyDescent="0.35">
      <c r="A526" s="32"/>
      <c r="B526" s="31"/>
      <c r="C526" s="31"/>
      <c r="D526" s="31"/>
      <c r="E526" s="31"/>
      <c r="F526" s="31"/>
      <c r="G526" s="31"/>
      <c r="H526" s="86"/>
      <c r="I526" s="86"/>
      <c r="J526" s="86"/>
      <c r="AI526" s="33"/>
      <c r="AJ526" s="33"/>
      <c r="AK526" s="33"/>
    </row>
    <row r="527" spans="1:37" x14ac:dyDescent="0.35">
      <c r="A527" s="32"/>
      <c r="B527" s="31"/>
      <c r="C527" s="31"/>
      <c r="D527" s="31"/>
      <c r="E527" s="31"/>
      <c r="F527" s="31"/>
      <c r="G527" s="31"/>
      <c r="H527" s="86"/>
      <c r="I527" s="86"/>
      <c r="J527" s="86"/>
      <c r="AI527" s="33"/>
      <c r="AJ527" s="33"/>
      <c r="AK527" s="33"/>
    </row>
    <row r="528" spans="1:37" x14ac:dyDescent="0.35">
      <c r="A528" s="32"/>
      <c r="B528" s="31"/>
      <c r="C528" s="31"/>
      <c r="D528" s="31"/>
      <c r="E528" s="31"/>
      <c r="F528" s="31"/>
      <c r="G528" s="31"/>
      <c r="H528" s="86"/>
      <c r="I528" s="86"/>
      <c r="J528" s="86"/>
      <c r="AI528" s="33"/>
      <c r="AJ528" s="33"/>
      <c r="AK528" s="33"/>
    </row>
    <row r="529" spans="1:37" x14ac:dyDescent="0.35">
      <c r="A529" s="32"/>
      <c r="B529" s="31"/>
      <c r="C529" s="31"/>
      <c r="D529" s="31"/>
      <c r="E529" s="31"/>
      <c r="F529" s="31"/>
      <c r="G529" s="31"/>
      <c r="H529" s="86"/>
      <c r="I529" s="86"/>
      <c r="J529" s="86"/>
      <c r="AI529" s="33"/>
      <c r="AJ529" s="33"/>
      <c r="AK529" s="33"/>
    </row>
    <row r="530" spans="1:37" x14ac:dyDescent="0.35">
      <c r="A530" s="32"/>
      <c r="B530" s="31"/>
      <c r="C530" s="31"/>
      <c r="D530" s="31"/>
      <c r="E530" s="31"/>
      <c r="F530" s="31"/>
      <c r="G530" s="31"/>
      <c r="H530" s="86"/>
      <c r="I530" s="86"/>
      <c r="J530" s="86"/>
      <c r="AI530" s="33"/>
      <c r="AJ530" s="33"/>
      <c r="AK530" s="33"/>
    </row>
    <row r="531" spans="1:37" x14ac:dyDescent="0.35">
      <c r="A531" s="32"/>
      <c r="B531" s="31"/>
      <c r="C531" s="31"/>
      <c r="D531" s="31"/>
      <c r="E531" s="31"/>
      <c r="F531" s="31"/>
      <c r="G531" s="31"/>
      <c r="H531" s="86"/>
      <c r="I531" s="86"/>
      <c r="J531" s="86"/>
      <c r="AI531" s="33"/>
      <c r="AJ531" s="33"/>
      <c r="AK531" s="33"/>
    </row>
    <row r="532" spans="1:37" x14ac:dyDescent="0.35">
      <c r="A532" s="32"/>
      <c r="B532" s="31"/>
      <c r="C532" s="31"/>
      <c r="D532" s="31"/>
      <c r="E532" s="31"/>
      <c r="F532" s="31"/>
      <c r="G532" s="31"/>
      <c r="H532" s="86"/>
      <c r="I532" s="86"/>
      <c r="J532" s="86"/>
      <c r="AI532" s="33"/>
      <c r="AJ532" s="33"/>
      <c r="AK532" s="33"/>
    </row>
    <row r="533" spans="1:37" x14ac:dyDescent="0.35">
      <c r="A533" s="32"/>
      <c r="B533" s="31"/>
      <c r="C533" s="31"/>
      <c r="D533" s="31"/>
      <c r="E533" s="31"/>
      <c r="F533" s="31"/>
      <c r="G533" s="31"/>
      <c r="H533" s="86"/>
      <c r="I533" s="86"/>
      <c r="J533" s="86"/>
      <c r="AI533" s="33"/>
      <c r="AJ533" s="33"/>
      <c r="AK533" s="33"/>
    </row>
    <row r="534" spans="1:37" x14ac:dyDescent="0.35">
      <c r="A534" s="32"/>
      <c r="B534" s="31"/>
      <c r="C534" s="31"/>
      <c r="D534" s="31"/>
      <c r="E534" s="31"/>
      <c r="F534" s="31"/>
      <c r="G534" s="31"/>
      <c r="H534" s="86"/>
      <c r="I534" s="86"/>
      <c r="J534" s="86"/>
      <c r="AI534" s="33"/>
      <c r="AJ534" s="33"/>
      <c r="AK534" s="33"/>
    </row>
    <row r="535" spans="1:37" x14ac:dyDescent="0.35">
      <c r="A535" s="32"/>
      <c r="B535" s="31"/>
      <c r="C535" s="31"/>
      <c r="D535" s="31"/>
      <c r="E535" s="31"/>
      <c r="F535" s="31"/>
      <c r="G535" s="31"/>
      <c r="H535" s="86"/>
      <c r="I535" s="86"/>
      <c r="J535" s="86"/>
      <c r="AI535" s="33"/>
      <c r="AJ535" s="33"/>
      <c r="AK535" s="33"/>
    </row>
    <row r="536" spans="1:37" x14ac:dyDescent="0.35">
      <c r="A536" s="32"/>
      <c r="B536" s="31"/>
      <c r="C536" s="31"/>
      <c r="D536" s="31"/>
      <c r="E536" s="31"/>
      <c r="F536" s="31"/>
      <c r="G536" s="31"/>
      <c r="H536" s="86"/>
      <c r="I536" s="86"/>
      <c r="J536" s="86"/>
      <c r="AI536" s="33"/>
      <c r="AJ536" s="33"/>
      <c r="AK536" s="33"/>
    </row>
    <row r="537" spans="1:37" x14ac:dyDescent="0.35">
      <c r="A537" s="32"/>
      <c r="B537" s="31"/>
      <c r="C537" s="31"/>
      <c r="D537" s="31"/>
      <c r="E537" s="31"/>
      <c r="F537" s="31"/>
      <c r="G537" s="31"/>
      <c r="H537" s="86"/>
      <c r="I537" s="86"/>
      <c r="J537" s="86"/>
      <c r="AI537" s="33"/>
      <c r="AJ537" s="33"/>
      <c r="AK537" s="33"/>
    </row>
    <row r="538" spans="1:37" x14ac:dyDescent="0.35">
      <c r="A538" s="32"/>
      <c r="B538" s="31"/>
      <c r="C538" s="31"/>
      <c r="D538" s="31"/>
      <c r="E538" s="31"/>
      <c r="F538" s="31"/>
      <c r="G538" s="31"/>
      <c r="H538" s="86"/>
      <c r="I538" s="86"/>
      <c r="J538" s="86"/>
      <c r="AI538" s="33"/>
      <c r="AJ538" s="33"/>
      <c r="AK538" s="33"/>
    </row>
    <row r="539" spans="1:37" x14ac:dyDescent="0.35">
      <c r="A539" s="32"/>
      <c r="B539" s="31"/>
      <c r="C539" s="31"/>
      <c r="D539" s="31"/>
      <c r="E539" s="31"/>
      <c r="F539" s="31"/>
      <c r="G539" s="31"/>
      <c r="H539" s="86"/>
      <c r="I539" s="86"/>
      <c r="J539" s="86"/>
      <c r="AI539" s="33"/>
      <c r="AJ539" s="33"/>
      <c r="AK539" s="33"/>
    </row>
    <row r="540" spans="1:37" x14ac:dyDescent="0.35">
      <c r="A540" s="32"/>
      <c r="B540" s="31"/>
      <c r="C540" s="31"/>
      <c r="D540" s="31"/>
      <c r="E540" s="31"/>
      <c r="F540" s="31"/>
      <c r="G540" s="31"/>
      <c r="H540" s="86"/>
      <c r="I540" s="86"/>
      <c r="J540" s="86"/>
      <c r="AI540" s="33"/>
      <c r="AJ540" s="33"/>
      <c r="AK540" s="33"/>
    </row>
    <row r="541" spans="1:37" x14ac:dyDescent="0.35">
      <c r="A541" s="32"/>
      <c r="B541" s="31"/>
      <c r="C541" s="31"/>
      <c r="D541" s="31"/>
      <c r="E541" s="31"/>
      <c r="F541" s="31"/>
      <c r="G541" s="31"/>
      <c r="H541" s="86"/>
      <c r="I541" s="86"/>
      <c r="J541" s="86"/>
      <c r="AI541" s="33"/>
      <c r="AJ541" s="33"/>
      <c r="AK541" s="33"/>
    </row>
    <row r="542" spans="1:37" x14ac:dyDescent="0.35">
      <c r="A542" s="32"/>
      <c r="B542" s="31"/>
      <c r="C542" s="31"/>
      <c r="D542" s="31"/>
      <c r="E542" s="31"/>
      <c r="F542" s="31"/>
      <c r="G542" s="31"/>
      <c r="H542" s="86"/>
      <c r="I542" s="86"/>
      <c r="J542" s="86"/>
      <c r="AI542" s="33"/>
      <c r="AJ542" s="33"/>
      <c r="AK542" s="33"/>
    </row>
    <row r="543" spans="1:37" x14ac:dyDescent="0.35">
      <c r="A543" s="32"/>
      <c r="B543" s="31"/>
      <c r="C543" s="31"/>
      <c r="D543" s="31"/>
      <c r="E543" s="31"/>
      <c r="F543" s="31"/>
      <c r="G543" s="31"/>
      <c r="H543" s="86"/>
      <c r="I543" s="86"/>
      <c r="J543" s="86"/>
      <c r="AI543" s="33"/>
      <c r="AJ543" s="33"/>
      <c r="AK543" s="33"/>
    </row>
    <row r="544" spans="1:37" x14ac:dyDescent="0.35">
      <c r="A544" s="32"/>
      <c r="B544" s="31"/>
      <c r="C544" s="31"/>
      <c r="D544" s="31"/>
      <c r="E544" s="31"/>
      <c r="F544" s="31"/>
      <c r="G544" s="31"/>
      <c r="H544" s="86"/>
      <c r="I544" s="86"/>
      <c r="J544" s="86"/>
      <c r="AI544" s="33"/>
      <c r="AJ544" s="33"/>
      <c r="AK544" s="33"/>
    </row>
    <row r="545" spans="1:37" x14ac:dyDescent="0.35">
      <c r="A545" s="32"/>
      <c r="B545" s="31"/>
      <c r="C545" s="31"/>
      <c r="D545" s="31"/>
      <c r="E545" s="31"/>
      <c r="F545" s="31"/>
      <c r="G545" s="31"/>
      <c r="H545" s="86"/>
      <c r="I545" s="86"/>
      <c r="J545" s="86"/>
      <c r="AI545" s="33"/>
      <c r="AJ545" s="33"/>
      <c r="AK545" s="33"/>
    </row>
    <row r="546" spans="1:37" x14ac:dyDescent="0.35">
      <c r="A546" s="32"/>
      <c r="B546" s="31"/>
      <c r="C546" s="31"/>
      <c r="D546" s="31"/>
      <c r="E546" s="31"/>
      <c r="F546" s="31"/>
      <c r="G546" s="31"/>
      <c r="H546" s="86"/>
      <c r="I546" s="86"/>
      <c r="J546" s="86"/>
      <c r="AI546" s="33"/>
      <c r="AJ546" s="33"/>
      <c r="AK546" s="33"/>
    </row>
    <row r="547" spans="1:37" x14ac:dyDescent="0.35">
      <c r="A547" s="32"/>
      <c r="B547" s="31"/>
      <c r="C547" s="31"/>
      <c r="D547" s="31"/>
      <c r="E547" s="31"/>
      <c r="F547" s="31"/>
      <c r="G547" s="31"/>
      <c r="H547" s="86"/>
      <c r="I547" s="86"/>
      <c r="J547" s="86"/>
      <c r="AI547" s="33"/>
      <c r="AJ547" s="33"/>
      <c r="AK547" s="33"/>
    </row>
    <row r="548" spans="1:37" x14ac:dyDescent="0.35">
      <c r="A548" s="32"/>
      <c r="B548" s="31"/>
      <c r="C548" s="31"/>
      <c r="D548" s="31"/>
      <c r="E548" s="31"/>
      <c r="F548" s="31"/>
      <c r="G548" s="31"/>
      <c r="H548" s="86"/>
      <c r="I548" s="86"/>
      <c r="J548" s="86"/>
      <c r="AI548" s="33"/>
      <c r="AJ548" s="33"/>
      <c r="AK548" s="33"/>
    </row>
    <row r="549" spans="1:37" x14ac:dyDescent="0.35">
      <c r="A549" s="32"/>
      <c r="B549" s="31"/>
      <c r="C549" s="31"/>
      <c r="D549" s="31"/>
      <c r="E549" s="31"/>
      <c r="F549" s="31"/>
      <c r="G549" s="31"/>
      <c r="H549" s="86"/>
      <c r="I549" s="86"/>
      <c r="J549" s="86"/>
      <c r="AI549" s="33"/>
      <c r="AJ549" s="33"/>
      <c r="AK549" s="33"/>
    </row>
    <row r="550" spans="1:37" x14ac:dyDescent="0.35">
      <c r="A550" s="32"/>
      <c r="B550" s="31"/>
      <c r="C550" s="31"/>
      <c r="D550" s="31"/>
      <c r="E550" s="31"/>
      <c r="F550" s="31"/>
      <c r="G550" s="31"/>
      <c r="H550" s="86"/>
      <c r="I550" s="86"/>
      <c r="J550" s="86"/>
      <c r="AI550" s="33"/>
      <c r="AJ550" s="33"/>
      <c r="AK550" s="33"/>
    </row>
    <row r="551" spans="1:37" x14ac:dyDescent="0.35">
      <c r="A551" s="32"/>
      <c r="B551" s="31"/>
      <c r="C551" s="31"/>
      <c r="D551" s="31"/>
      <c r="E551" s="31"/>
      <c r="F551" s="31"/>
      <c r="G551" s="31"/>
      <c r="H551" s="86"/>
      <c r="I551" s="86"/>
      <c r="J551" s="86"/>
      <c r="AI551" s="33"/>
      <c r="AJ551" s="33"/>
      <c r="AK551" s="33"/>
    </row>
    <row r="552" spans="1:37" x14ac:dyDescent="0.35">
      <c r="A552" s="32"/>
      <c r="B552" s="31"/>
      <c r="C552" s="31"/>
      <c r="D552" s="31"/>
      <c r="E552" s="31"/>
      <c r="F552" s="31"/>
      <c r="G552" s="31"/>
      <c r="H552" s="86"/>
      <c r="I552" s="86"/>
      <c r="J552" s="86"/>
      <c r="AI552" s="33"/>
      <c r="AJ552" s="33"/>
      <c r="AK552" s="33"/>
    </row>
    <row r="553" spans="1:37" x14ac:dyDescent="0.35">
      <c r="A553" s="32"/>
      <c r="B553" s="31"/>
      <c r="C553" s="31"/>
      <c r="D553" s="31"/>
      <c r="E553" s="31"/>
      <c r="F553" s="31"/>
      <c r="G553" s="31"/>
      <c r="H553" s="86"/>
      <c r="I553" s="86"/>
      <c r="J553" s="86"/>
      <c r="AI553" s="33"/>
      <c r="AJ553" s="33"/>
      <c r="AK553" s="33"/>
    </row>
    <row r="554" spans="1:37" x14ac:dyDescent="0.35">
      <c r="A554" s="32"/>
      <c r="B554" s="31"/>
      <c r="C554" s="31"/>
      <c r="D554" s="31"/>
      <c r="E554" s="31"/>
      <c r="F554" s="31"/>
      <c r="G554" s="31"/>
      <c r="H554" s="86"/>
      <c r="I554" s="86"/>
      <c r="J554" s="86"/>
      <c r="AI554" s="33"/>
      <c r="AJ554" s="33"/>
      <c r="AK554" s="33"/>
    </row>
    <row r="555" spans="1:37" x14ac:dyDescent="0.35">
      <c r="A555" s="32"/>
      <c r="B555" s="31"/>
      <c r="C555" s="31"/>
      <c r="D555" s="31"/>
      <c r="E555" s="31"/>
      <c r="F555" s="31"/>
      <c r="G555" s="31"/>
      <c r="H555" s="86"/>
      <c r="I555" s="86"/>
      <c r="J555" s="86"/>
      <c r="AI555" s="33"/>
      <c r="AJ555" s="33"/>
      <c r="AK555" s="33"/>
    </row>
    <row r="556" spans="1:37" x14ac:dyDescent="0.35">
      <c r="A556" s="32"/>
      <c r="B556" s="31"/>
      <c r="C556" s="31"/>
      <c r="D556" s="31"/>
      <c r="E556" s="31"/>
      <c r="F556" s="31"/>
      <c r="G556" s="31"/>
      <c r="H556" s="86"/>
      <c r="I556" s="86"/>
      <c r="J556" s="86"/>
      <c r="AI556" s="33"/>
      <c r="AJ556" s="33"/>
      <c r="AK556" s="33"/>
    </row>
    <row r="557" spans="1:37" x14ac:dyDescent="0.35">
      <c r="A557" s="32"/>
      <c r="B557" s="31"/>
      <c r="C557" s="31"/>
      <c r="D557" s="31"/>
      <c r="E557" s="31"/>
      <c r="F557" s="31"/>
      <c r="G557" s="31"/>
      <c r="H557" s="86"/>
      <c r="I557" s="86"/>
      <c r="J557" s="86"/>
      <c r="AI557" s="33"/>
      <c r="AJ557" s="33"/>
      <c r="AK557" s="33"/>
    </row>
    <row r="558" spans="1:37" x14ac:dyDescent="0.35">
      <c r="A558" s="32"/>
      <c r="B558" s="31"/>
      <c r="C558" s="31"/>
      <c r="D558" s="31"/>
      <c r="E558" s="31"/>
      <c r="F558" s="31"/>
      <c r="G558" s="31"/>
      <c r="H558" s="86"/>
      <c r="I558" s="86"/>
      <c r="J558" s="86"/>
      <c r="AI558" s="33"/>
      <c r="AJ558" s="33"/>
      <c r="AK558" s="33"/>
    </row>
    <row r="559" spans="1:37" x14ac:dyDescent="0.35">
      <c r="A559" s="32"/>
      <c r="B559" s="31"/>
      <c r="C559" s="31"/>
      <c r="D559" s="31"/>
      <c r="E559" s="31"/>
      <c r="F559" s="31"/>
      <c r="G559" s="31"/>
      <c r="H559" s="86"/>
      <c r="I559" s="86"/>
      <c r="J559" s="86"/>
      <c r="AI559" s="33"/>
      <c r="AJ559" s="33"/>
      <c r="AK559" s="33"/>
    </row>
    <row r="560" spans="1:37" x14ac:dyDescent="0.35">
      <c r="A560" s="32"/>
      <c r="B560" s="31"/>
      <c r="C560" s="31"/>
      <c r="D560" s="31"/>
      <c r="E560" s="31"/>
      <c r="F560" s="31"/>
      <c r="G560" s="31"/>
      <c r="H560" s="86"/>
      <c r="I560" s="86"/>
      <c r="J560" s="86"/>
      <c r="AI560" s="33"/>
      <c r="AJ560" s="33"/>
      <c r="AK560" s="33"/>
    </row>
    <row r="561" spans="1:37" x14ac:dyDescent="0.35">
      <c r="A561" s="32"/>
      <c r="B561" s="31"/>
      <c r="C561" s="31"/>
      <c r="D561" s="31"/>
      <c r="E561" s="31"/>
      <c r="F561" s="31"/>
      <c r="G561" s="31"/>
      <c r="H561" s="86"/>
      <c r="I561" s="86"/>
      <c r="J561" s="86"/>
      <c r="AI561" s="33"/>
      <c r="AJ561" s="33"/>
      <c r="AK561" s="33"/>
    </row>
    <row r="562" spans="1:37" x14ac:dyDescent="0.35">
      <c r="A562" s="32"/>
      <c r="B562" s="31"/>
      <c r="C562" s="31"/>
      <c r="D562" s="31"/>
      <c r="E562" s="31"/>
      <c r="F562" s="31"/>
      <c r="G562" s="31"/>
      <c r="H562" s="86"/>
      <c r="I562" s="86"/>
      <c r="J562" s="86"/>
      <c r="AI562" s="33"/>
      <c r="AJ562" s="33"/>
      <c r="AK562" s="33"/>
    </row>
    <row r="563" spans="1:37" x14ac:dyDescent="0.35">
      <c r="A563" s="32"/>
      <c r="B563" s="31"/>
      <c r="C563" s="31"/>
      <c r="D563" s="31"/>
      <c r="E563" s="31"/>
      <c r="F563" s="31"/>
      <c r="G563" s="31"/>
      <c r="H563" s="86"/>
      <c r="I563" s="86"/>
      <c r="J563" s="86"/>
      <c r="AI563" s="33"/>
      <c r="AJ563" s="33"/>
      <c r="AK563" s="33"/>
    </row>
    <row r="564" spans="1:37" x14ac:dyDescent="0.35">
      <c r="A564" s="32"/>
      <c r="B564" s="31"/>
      <c r="C564" s="31"/>
      <c r="D564" s="31"/>
      <c r="E564" s="31"/>
      <c r="F564" s="31"/>
      <c r="G564" s="31"/>
      <c r="H564" s="86"/>
      <c r="I564" s="86"/>
      <c r="J564" s="86"/>
      <c r="AI564" s="33"/>
      <c r="AJ564" s="33"/>
      <c r="AK564" s="33"/>
    </row>
    <row r="565" spans="1:37" x14ac:dyDescent="0.35">
      <c r="A565" s="32"/>
      <c r="B565" s="31"/>
      <c r="C565" s="31"/>
      <c r="D565" s="31"/>
      <c r="E565" s="31"/>
      <c r="F565" s="31"/>
      <c r="G565" s="31"/>
      <c r="H565" s="86"/>
      <c r="I565" s="86"/>
      <c r="J565" s="86"/>
      <c r="AI565" s="33"/>
      <c r="AJ565" s="33"/>
      <c r="AK565" s="33"/>
    </row>
    <row r="566" spans="1:37" x14ac:dyDescent="0.35">
      <c r="A566" s="32"/>
      <c r="B566" s="31"/>
      <c r="C566" s="31"/>
      <c r="D566" s="31"/>
      <c r="E566" s="31"/>
      <c r="F566" s="31"/>
      <c r="G566" s="31"/>
      <c r="H566" s="86"/>
      <c r="I566" s="86"/>
      <c r="J566" s="86"/>
      <c r="AI566" s="33"/>
      <c r="AJ566" s="33"/>
      <c r="AK566" s="33"/>
    </row>
    <row r="567" spans="1:37" x14ac:dyDescent="0.35">
      <c r="A567" s="32"/>
      <c r="B567" s="31"/>
      <c r="C567" s="31"/>
      <c r="D567" s="31"/>
      <c r="E567" s="31"/>
      <c r="F567" s="31"/>
      <c r="G567" s="31"/>
      <c r="H567" s="86"/>
      <c r="I567" s="86"/>
      <c r="J567" s="86"/>
      <c r="AI567" s="33"/>
      <c r="AJ567" s="33"/>
      <c r="AK567" s="33"/>
    </row>
    <row r="568" spans="1:37" x14ac:dyDescent="0.35">
      <c r="A568" s="32"/>
      <c r="B568" s="31"/>
      <c r="C568" s="31"/>
      <c r="D568" s="31"/>
      <c r="E568" s="31"/>
      <c r="F568" s="31"/>
      <c r="G568" s="31"/>
      <c r="H568" s="86"/>
      <c r="I568" s="86"/>
      <c r="J568" s="86"/>
      <c r="AI568" s="33"/>
      <c r="AJ568" s="33"/>
      <c r="AK568" s="33"/>
    </row>
    <row r="569" spans="1:37" x14ac:dyDescent="0.35">
      <c r="A569" s="32"/>
      <c r="B569" s="31"/>
      <c r="C569" s="31"/>
      <c r="D569" s="31"/>
      <c r="E569" s="31"/>
      <c r="F569" s="31"/>
      <c r="G569" s="31"/>
      <c r="H569" s="86"/>
      <c r="I569" s="86"/>
      <c r="J569" s="86"/>
      <c r="AI569" s="33"/>
      <c r="AJ569" s="33"/>
      <c r="AK569" s="33"/>
    </row>
    <row r="570" spans="1:37" x14ac:dyDescent="0.35">
      <c r="A570" s="32"/>
      <c r="B570" s="31"/>
      <c r="C570" s="31"/>
      <c r="D570" s="31"/>
      <c r="E570" s="31"/>
      <c r="F570" s="31"/>
      <c r="G570" s="31"/>
      <c r="H570" s="86"/>
      <c r="I570" s="86"/>
      <c r="J570" s="86"/>
      <c r="AI570" s="33"/>
      <c r="AJ570" s="33"/>
      <c r="AK570" s="33"/>
    </row>
    <row r="571" spans="1:37" x14ac:dyDescent="0.35">
      <c r="A571" s="32"/>
      <c r="B571" s="31"/>
      <c r="C571" s="31"/>
      <c r="D571" s="31"/>
      <c r="E571" s="31"/>
      <c r="F571" s="31"/>
      <c r="G571" s="31"/>
      <c r="H571" s="86"/>
      <c r="I571" s="86"/>
      <c r="J571" s="86"/>
      <c r="AI571" s="33"/>
      <c r="AJ571" s="33"/>
      <c r="AK571" s="33"/>
    </row>
    <row r="572" spans="1:37" x14ac:dyDescent="0.35">
      <c r="A572" s="32"/>
      <c r="B572" s="31"/>
      <c r="C572" s="31"/>
      <c r="D572" s="31"/>
      <c r="E572" s="31"/>
      <c r="F572" s="31"/>
      <c r="G572" s="31"/>
      <c r="H572" s="86"/>
      <c r="I572" s="86"/>
      <c r="J572" s="86"/>
      <c r="AI572" s="33"/>
      <c r="AJ572" s="33"/>
      <c r="AK572" s="33"/>
    </row>
    <row r="573" spans="1:37" x14ac:dyDescent="0.35">
      <c r="A573" s="32"/>
      <c r="B573" s="31"/>
      <c r="C573" s="31"/>
      <c r="D573" s="31"/>
      <c r="E573" s="31"/>
      <c r="F573" s="31"/>
      <c r="G573" s="31"/>
      <c r="H573" s="86"/>
      <c r="I573" s="86"/>
      <c r="J573" s="86"/>
      <c r="AI573" s="33"/>
      <c r="AJ573" s="33"/>
      <c r="AK573" s="33"/>
    </row>
    <row r="574" spans="1:37" x14ac:dyDescent="0.35">
      <c r="A574" s="32"/>
      <c r="B574" s="31"/>
      <c r="C574" s="31"/>
      <c r="D574" s="31"/>
      <c r="E574" s="31"/>
      <c r="F574" s="31"/>
      <c r="G574" s="31"/>
      <c r="H574" s="86"/>
      <c r="I574" s="86"/>
      <c r="J574" s="86"/>
      <c r="AI574" s="33"/>
      <c r="AJ574" s="33"/>
      <c r="AK574" s="33"/>
    </row>
    <row r="575" spans="1:37" x14ac:dyDescent="0.35">
      <c r="A575" s="32"/>
      <c r="B575" s="31"/>
      <c r="C575" s="31"/>
      <c r="D575" s="31"/>
      <c r="E575" s="31"/>
      <c r="F575" s="31"/>
      <c r="G575" s="31"/>
      <c r="H575" s="86"/>
      <c r="I575" s="86"/>
      <c r="J575" s="86"/>
      <c r="AI575" s="33"/>
      <c r="AJ575" s="33"/>
      <c r="AK575" s="33"/>
    </row>
    <row r="576" spans="1:37" x14ac:dyDescent="0.35">
      <c r="A576" s="32"/>
      <c r="B576" s="31"/>
      <c r="C576" s="31"/>
      <c r="D576" s="31"/>
      <c r="E576" s="31"/>
      <c r="F576" s="31"/>
      <c r="G576" s="31"/>
      <c r="H576" s="86"/>
      <c r="I576" s="86"/>
      <c r="J576" s="86"/>
      <c r="AI576" s="33"/>
      <c r="AJ576" s="33"/>
      <c r="AK576" s="33"/>
    </row>
    <row r="577" spans="1:37" x14ac:dyDescent="0.35">
      <c r="A577" s="32"/>
      <c r="B577" s="31"/>
      <c r="C577" s="31"/>
      <c r="D577" s="31"/>
      <c r="E577" s="31"/>
      <c r="F577" s="31"/>
      <c r="G577" s="31"/>
      <c r="H577" s="86"/>
      <c r="I577" s="86"/>
      <c r="J577" s="86"/>
      <c r="AI577" s="33"/>
      <c r="AJ577" s="33"/>
      <c r="AK577" s="33"/>
    </row>
    <row r="578" spans="1:37" x14ac:dyDescent="0.35">
      <c r="A578" s="32"/>
      <c r="B578" s="31"/>
      <c r="C578" s="31"/>
      <c r="D578" s="31"/>
      <c r="E578" s="31"/>
      <c r="F578" s="31"/>
      <c r="G578" s="31"/>
      <c r="H578" s="86"/>
      <c r="I578" s="86"/>
      <c r="J578" s="86"/>
      <c r="AI578" s="33"/>
      <c r="AJ578" s="33"/>
      <c r="AK578" s="33"/>
    </row>
    <row r="579" spans="1:37" x14ac:dyDescent="0.35">
      <c r="A579" s="32"/>
      <c r="B579" s="31"/>
      <c r="C579" s="31"/>
      <c r="D579" s="31"/>
      <c r="E579" s="31"/>
      <c r="F579" s="31"/>
      <c r="G579" s="31"/>
      <c r="H579" s="86"/>
      <c r="I579" s="86"/>
      <c r="J579" s="86"/>
      <c r="AI579" s="33"/>
      <c r="AJ579" s="33"/>
      <c r="AK579" s="33"/>
    </row>
    <row r="580" spans="1:37" x14ac:dyDescent="0.35">
      <c r="A580" s="32"/>
      <c r="B580" s="31"/>
      <c r="C580" s="31"/>
      <c r="D580" s="31"/>
      <c r="E580" s="31"/>
      <c r="F580" s="31"/>
      <c r="G580" s="31"/>
      <c r="H580" s="86"/>
      <c r="I580" s="86"/>
      <c r="J580" s="86"/>
      <c r="AI580" s="33"/>
      <c r="AJ580" s="33"/>
      <c r="AK580" s="33"/>
    </row>
    <row r="581" spans="1:37" x14ac:dyDescent="0.35">
      <c r="A581" s="32"/>
      <c r="B581" s="31"/>
      <c r="C581" s="31"/>
      <c r="D581" s="31"/>
      <c r="E581" s="31"/>
      <c r="F581" s="31"/>
      <c r="G581" s="31"/>
      <c r="H581" s="86"/>
      <c r="I581" s="86"/>
      <c r="J581" s="86"/>
      <c r="AI581" s="33"/>
      <c r="AJ581" s="33"/>
      <c r="AK581" s="33"/>
    </row>
    <row r="582" spans="1:37" x14ac:dyDescent="0.35">
      <c r="A582" s="32"/>
      <c r="B582" s="31"/>
      <c r="C582" s="31"/>
      <c r="D582" s="31"/>
      <c r="E582" s="31"/>
      <c r="F582" s="31"/>
      <c r="G582" s="31"/>
      <c r="H582" s="86"/>
      <c r="I582" s="86"/>
      <c r="J582" s="86"/>
      <c r="AI582" s="33"/>
      <c r="AJ582" s="33"/>
      <c r="AK582" s="33"/>
    </row>
    <row r="583" spans="1:37" x14ac:dyDescent="0.35">
      <c r="A583" s="32"/>
      <c r="B583" s="31"/>
      <c r="C583" s="31"/>
      <c r="D583" s="31"/>
      <c r="E583" s="31"/>
      <c r="F583" s="31"/>
      <c r="G583" s="31"/>
      <c r="H583" s="86"/>
      <c r="I583" s="86"/>
      <c r="J583" s="86"/>
      <c r="AI583" s="33"/>
      <c r="AJ583" s="33"/>
      <c r="AK583" s="33"/>
    </row>
    <row r="584" spans="1:37" x14ac:dyDescent="0.35">
      <c r="A584" s="32"/>
      <c r="B584" s="31"/>
      <c r="C584" s="31"/>
      <c r="D584" s="31"/>
      <c r="E584" s="31"/>
      <c r="F584" s="31"/>
      <c r="G584" s="31"/>
      <c r="H584" s="86"/>
      <c r="I584" s="86"/>
      <c r="J584" s="86"/>
      <c r="AI584" s="33"/>
      <c r="AJ584" s="33"/>
      <c r="AK584" s="33"/>
    </row>
    <row r="585" spans="1:37" x14ac:dyDescent="0.35">
      <c r="A585" s="32"/>
      <c r="B585" s="31"/>
      <c r="C585" s="31"/>
      <c r="D585" s="31"/>
      <c r="E585" s="31"/>
      <c r="F585" s="31"/>
      <c r="G585" s="31"/>
      <c r="H585" s="86"/>
      <c r="I585" s="86"/>
      <c r="J585" s="86"/>
      <c r="AI585" s="33"/>
      <c r="AJ585" s="33"/>
      <c r="AK585" s="33"/>
    </row>
    <row r="586" spans="1:37" x14ac:dyDescent="0.35">
      <c r="A586" s="32"/>
      <c r="B586" s="31"/>
      <c r="C586" s="31"/>
      <c r="D586" s="31"/>
      <c r="E586" s="31"/>
      <c r="F586" s="31"/>
      <c r="G586" s="31"/>
      <c r="H586" s="86"/>
      <c r="I586" s="86"/>
      <c r="J586" s="86"/>
      <c r="AI586" s="33"/>
      <c r="AJ586" s="33"/>
      <c r="AK586" s="33"/>
    </row>
    <row r="587" spans="1:37" x14ac:dyDescent="0.35">
      <c r="A587" s="32"/>
      <c r="B587" s="31"/>
      <c r="C587" s="31"/>
      <c r="D587" s="31"/>
      <c r="E587" s="31"/>
      <c r="F587" s="31"/>
      <c r="G587" s="31"/>
      <c r="H587" s="86"/>
      <c r="I587" s="86"/>
      <c r="J587" s="86"/>
      <c r="AI587" s="33"/>
      <c r="AJ587" s="33"/>
      <c r="AK587" s="33"/>
    </row>
    <row r="588" spans="1:37" x14ac:dyDescent="0.35">
      <c r="A588" s="32"/>
      <c r="B588" s="31"/>
      <c r="C588" s="31"/>
      <c r="D588" s="31"/>
      <c r="E588" s="31"/>
      <c r="F588" s="31"/>
      <c r="G588" s="31"/>
      <c r="H588" s="86"/>
      <c r="I588" s="86"/>
      <c r="J588" s="86"/>
      <c r="AI588" s="33"/>
      <c r="AJ588" s="33"/>
      <c r="AK588" s="33"/>
    </row>
    <row r="589" spans="1:37" x14ac:dyDescent="0.35">
      <c r="A589" s="32"/>
      <c r="B589" s="31"/>
      <c r="C589" s="31"/>
      <c r="D589" s="31"/>
      <c r="E589" s="31"/>
      <c r="F589" s="31"/>
      <c r="G589" s="31"/>
      <c r="H589" s="86"/>
      <c r="I589" s="86"/>
      <c r="J589" s="86"/>
      <c r="AI589" s="33"/>
      <c r="AJ589" s="33"/>
      <c r="AK589" s="33"/>
    </row>
    <row r="590" spans="1:37" x14ac:dyDescent="0.35">
      <c r="A590" s="32"/>
      <c r="B590" s="31"/>
      <c r="C590" s="31"/>
      <c r="D590" s="31"/>
      <c r="E590" s="31"/>
      <c r="F590" s="31"/>
      <c r="G590" s="31"/>
      <c r="H590" s="86"/>
      <c r="I590" s="86"/>
      <c r="J590" s="86"/>
      <c r="AI590" s="33"/>
      <c r="AJ590" s="33"/>
      <c r="AK590" s="33"/>
    </row>
    <row r="591" spans="1:37" x14ac:dyDescent="0.35">
      <c r="A591" s="32"/>
      <c r="B591" s="31"/>
      <c r="C591" s="31"/>
      <c r="D591" s="31"/>
      <c r="E591" s="31"/>
      <c r="F591" s="31"/>
      <c r="G591" s="31"/>
      <c r="H591" s="86"/>
      <c r="I591" s="86"/>
      <c r="J591" s="86"/>
      <c r="AI591" s="33"/>
      <c r="AJ591" s="33"/>
      <c r="AK591" s="33"/>
    </row>
    <row r="592" spans="1:37" x14ac:dyDescent="0.35">
      <c r="A592" s="32"/>
      <c r="B592" s="31"/>
      <c r="C592" s="31"/>
      <c r="D592" s="31"/>
      <c r="E592" s="31"/>
      <c r="F592" s="31"/>
      <c r="G592" s="31"/>
      <c r="H592" s="86"/>
      <c r="I592" s="86"/>
      <c r="J592" s="86"/>
      <c r="AI592" s="33"/>
      <c r="AJ592" s="33"/>
      <c r="AK592" s="33"/>
    </row>
    <row r="593" spans="1:37" x14ac:dyDescent="0.35">
      <c r="A593" s="32"/>
      <c r="B593" s="31"/>
      <c r="C593" s="31"/>
      <c r="D593" s="31"/>
      <c r="E593" s="31"/>
      <c r="F593" s="31"/>
      <c r="G593" s="31"/>
      <c r="H593" s="86"/>
      <c r="I593" s="86"/>
      <c r="J593" s="86"/>
      <c r="AI593" s="33"/>
      <c r="AJ593" s="33"/>
      <c r="AK593" s="33"/>
    </row>
    <row r="594" spans="1:37" x14ac:dyDescent="0.35">
      <c r="A594" s="32"/>
      <c r="B594" s="31"/>
      <c r="C594" s="31"/>
      <c r="D594" s="31"/>
      <c r="E594" s="31"/>
      <c r="F594" s="31"/>
      <c r="G594" s="31"/>
      <c r="H594" s="86"/>
      <c r="I594" s="86"/>
      <c r="J594" s="86"/>
      <c r="AI594" s="33"/>
      <c r="AJ594" s="33"/>
      <c r="AK594" s="33"/>
    </row>
    <row r="595" spans="1:37" x14ac:dyDescent="0.35">
      <c r="A595" s="32"/>
      <c r="B595" s="31"/>
      <c r="C595" s="31"/>
      <c r="D595" s="31"/>
      <c r="E595" s="31"/>
      <c r="F595" s="31"/>
      <c r="G595" s="31"/>
      <c r="H595" s="86"/>
      <c r="I595" s="86"/>
      <c r="J595" s="86"/>
      <c r="AI595" s="33"/>
      <c r="AJ595" s="33"/>
      <c r="AK595" s="33"/>
    </row>
    <row r="596" spans="1:37" x14ac:dyDescent="0.35">
      <c r="A596" s="32"/>
      <c r="B596" s="31"/>
      <c r="C596" s="31"/>
      <c r="D596" s="31"/>
      <c r="E596" s="31"/>
      <c r="F596" s="31"/>
      <c r="G596" s="31"/>
      <c r="H596" s="86"/>
      <c r="I596" s="86"/>
      <c r="J596" s="86"/>
      <c r="AI596" s="33"/>
      <c r="AJ596" s="33"/>
      <c r="AK596" s="33"/>
    </row>
    <row r="597" spans="1:37" x14ac:dyDescent="0.35">
      <c r="A597" s="32"/>
      <c r="B597" s="31"/>
      <c r="C597" s="31"/>
      <c r="D597" s="31"/>
      <c r="E597" s="31"/>
      <c r="F597" s="31"/>
      <c r="G597" s="31"/>
      <c r="H597" s="86"/>
      <c r="I597" s="86"/>
      <c r="J597" s="86"/>
      <c r="AI597" s="33"/>
      <c r="AJ597" s="33"/>
      <c r="AK597" s="33"/>
    </row>
    <row r="598" spans="1:37" x14ac:dyDescent="0.35">
      <c r="A598" s="32"/>
      <c r="B598" s="31"/>
      <c r="C598" s="31"/>
      <c r="D598" s="31"/>
      <c r="E598" s="31"/>
      <c r="F598" s="31"/>
      <c r="G598" s="31"/>
      <c r="H598" s="86"/>
      <c r="I598" s="86"/>
      <c r="J598" s="86"/>
      <c r="AI598" s="33"/>
      <c r="AJ598" s="33"/>
      <c r="AK598" s="33"/>
    </row>
    <row r="599" spans="1:37" x14ac:dyDescent="0.35">
      <c r="A599" s="32"/>
      <c r="B599" s="31"/>
      <c r="C599" s="31"/>
      <c r="D599" s="31"/>
      <c r="E599" s="31"/>
      <c r="F599" s="31"/>
      <c r="G599" s="31"/>
      <c r="H599" s="86"/>
      <c r="I599" s="86"/>
      <c r="J599" s="86"/>
      <c r="AI599" s="33"/>
      <c r="AJ599" s="33"/>
      <c r="AK599" s="33"/>
    </row>
    <row r="600" spans="1:37" x14ac:dyDescent="0.35">
      <c r="A600" s="32"/>
      <c r="B600" s="31"/>
      <c r="C600" s="31"/>
      <c r="D600" s="31"/>
      <c r="E600" s="31"/>
      <c r="F600" s="31"/>
      <c r="G600" s="31"/>
      <c r="H600" s="86"/>
      <c r="I600" s="86"/>
      <c r="J600" s="86"/>
      <c r="AI600" s="33"/>
      <c r="AJ600" s="33"/>
      <c r="AK600" s="33"/>
    </row>
    <row r="601" spans="1:37" x14ac:dyDescent="0.35">
      <c r="A601" s="32"/>
      <c r="B601" s="31"/>
      <c r="C601" s="31"/>
      <c r="D601" s="31"/>
      <c r="E601" s="31"/>
      <c r="F601" s="31"/>
      <c r="G601" s="31"/>
      <c r="H601" s="86"/>
      <c r="I601" s="86"/>
      <c r="J601" s="86"/>
      <c r="AI601" s="33"/>
      <c r="AJ601" s="33"/>
      <c r="AK601" s="33"/>
    </row>
    <row r="602" spans="1:37" x14ac:dyDescent="0.35">
      <c r="A602" s="32"/>
      <c r="B602" s="31"/>
      <c r="C602" s="31"/>
      <c r="D602" s="31"/>
      <c r="E602" s="31"/>
      <c r="F602" s="31"/>
      <c r="G602" s="31"/>
      <c r="H602" s="86"/>
      <c r="I602" s="86"/>
      <c r="J602" s="86"/>
      <c r="AI602" s="33"/>
      <c r="AJ602" s="33"/>
      <c r="AK602" s="33"/>
    </row>
    <row r="603" spans="1:37" x14ac:dyDescent="0.35">
      <c r="A603" s="32"/>
      <c r="B603" s="31"/>
      <c r="C603" s="31"/>
      <c r="D603" s="31"/>
      <c r="E603" s="31"/>
      <c r="F603" s="31"/>
      <c r="G603" s="31"/>
      <c r="H603" s="86"/>
      <c r="I603" s="86"/>
      <c r="J603" s="86"/>
      <c r="AI603" s="33"/>
      <c r="AJ603" s="33"/>
      <c r="AK603" s="33"/>
    </row>
    <row r="604" spans="1:37" x14ac:dyDescent="0.35">
      <c r="A604" s="32"/>
      <c r="B604" s="31"/>
      <c r="C604" s="31"/>
      <c r="D604" s="31"/>
      <c r="E604" s="31"/>
      <c r="F604" s="31"/>
      <c r="G604" s="31"/>
      <c r="H604" s="86"/>
      <c r="I604" s="86"/>
      <c r="J604" s="86"/>
      <c r="AI604" s="33"/>
      <c r="AJ604" s="33"/>
      <c r="AK604" s="33"/>
    </row>
    <row r="605" spans="1:37" x14ac:dyDescent="0.35">
      <c r="A605" s="32"/>
      <c r="B605" s="31"/>
      <c r="C605" s="31"/>
      <c r="D605" s="31"/>
      <c r="E605" s="31"/>
      <c r="F605" s="31"/>
      <c r="G605" s="31"/>
      <c r="H605" s="86"/>
      <c r="I605" s="86"/>
      <c r="J605" s="86"/>
      <c r="AI605" s="33"/>
      <c r="AJ605" s="33"/>
      <c r="AK605" s="33"/>
    </row>
    <row r="606" spans="1:37" x14ac:dyDescent="0.35">
      <c r="A606" s="32"/>
      <c r="B606" s="31"/>
      <c r="C606" s="31"/>
      <c r="D606" s="31"/>
      <c r="E606" s="31"/>
      <c r="F606" s="31"/>
      <c r="G606" s="31"/>
      <c r="H606" s="86"/>
      <c r="I606" s="86"/>
      <c r="J606" s="86"/>
      <c r="AI606" s="33"/>
      <c r="AJ606" s="33"/>
      <c r="AK606" s="33"/>
    </row>
    <row r="607" spans="1:37" x14ac:dyDescent="0.35">
      <c r="A607" s="32"/>
      <c r="B607" s="31"/>
      <c r="C607" s="31"/>
      <c r="D607" s="31"/>
      <c r="E607" s="31"/>
      <c r="F607" s="31"/>
      <c r="G607" s="31"/>
      <c r="H607" s="86"/>
      <c r="I607" s="86"/>
      <c r="J607" s="86"/>
      <c r="AI607" s="33"/>
      <c r="AJ607" s="33"/>
      <c r="AK607" s="33"/>
    </row>
    <row r="608" spans="1:37" x14ac:dyDescent="0.35">
      <c r="A608" s="32"/>
      <c r="B608" s="31"/>
      <c r="C608" s="31"/>
      <c r="D608" s="31"/>
      <c r="E608" s="31"/>
      <c r="F608" s="31"/>
      <c r="G608" s="31"/>
      <c r="H608" s="86"/>
      <c r="I608" s="86"/>
      <c r="J608" s="86"/>
      <c r="AI608" s="33"/>
      <c r="AJ608" s="33"/>
      <c r="AK608" s="33"/>
    </row>
    <row r="609" spans="1:37" x14ac:dyDescent="0.35">
      <c r="A609" s="32"/>
      <c r="B609" s="31"/>
      <c r="C609" s="31"/>
      <c r="D609" s="31"/>
      <c r="E609" s="31"/>
      <c r="F609" s="31"/>
      <c r="G609" s="31"/>
      <c r="H609" s="86"/>
      <c r="I609" s="86"/>
      <c r="J609" s="86"/>
      <c r="AI609" s="33"/>
      <c r="AJ609" s="33"/>
      <c r="AK609" s="33"/>
    </row>
    <row r="610" spans="1:37" x14ac:dyDescent="0.35">
      <c r="A610" s="32"/>
      <c r="B610" s="31"/>
      <c r="C610" s="31"/>
      <c r="D610" s="31"/>
      <c r="E610" s="31"/>
      <c r="F610" s="31"/>
      <c r="G610" s="31"/>
      <c r="H610" s="86"/>
      <c r="I610" s="86"/>
      <c r="J610" s="86"/>
      <c r="AI610" s="33"/>
      <c r="AJ610" s="33"/>
      <c r="AK610" s="33"/>
    </row>
    <row r="611" spans="1:37" x14ac:dyDescent="0.35">
      <c r="A611" s="32"/>
      <c r="B611" s="31"/>
      <c r="C611" s="31"/>
      <c r="D611" s="31"/>
      <c r="E611" s="31"/>
      <c r="F611" s="31"/>
      <c r="G611" s="31"/>
      <c r="H611" s="86"/>
      <c r="I611" s="86"/>
      <c r="J611" s="86"/>
      <c r="AI611" s="33"/>
      <c r="AJ611" s="33"/>
      <c r="AK611" s="33"/>
    </row>
    <row r="612" spans="1:37" x14ac:dyDescent="0.35">
      <c r="A612" s="32"/>
      <c r="B612" s="31"/>
      <c r="C612" s="31"/>
      <c r="D612" s="31"/>
      <c r="E612" s="31"/>
      <c r="F612" s="31"/>
      <c r="G612" s="31"/>
      <c r="H612" s="86"/>
      <c r="I612" s="86"/>
      <c r="J612" s="86"/>
      <c r="AI612" s="33"/>
      <c r="AJ612" s="33"/>
      <c r="AK612" s="33"/>
    </row>
    <row r="613" spans="1:37" x14ac:dyDescent="0.35">
      <c r="A613" s="32"/>
      <c r="B613" s="31"/>
      <c r="C613" s="31"/>
      <c r="D613" s="31"/>
      <c r="E613" s="31"/>
      <c r="F613" s="31"/>
      <c r="G613" s="31"/>
      <c r="H613" s="86"/>
      <c r="I613" s="86"/>
      <c r="J613" s="86"/>
      <c r="AI613" s="33"/>
      <c r="AJ613" s="33"/>
      <c r="AK613" s="33"/>
    </row>
    <row r="614" spans="1:37" x14ac:dyDescent="0.35">
      <c r="A614" s="32"/>
      <c r="B614" s="31"/>
      <c r="C614" s="31"/>
      <c r="D614" s="31"/>
      <c r="E614" s="31"/>
      <c r="F614" s="31"/>
      <c r="G614" s="31"/>
      <c r="H614" s="86"/>
      <c r="I614" s="86"/>
      <c r="J614" s="86"/>
      <c r="AI614" s="33"/>
      <c r="AJ614" s="33"/>
      <c r="AK614" s="33"/>
    </row>
    <row r="615" spans="1:37" x14ac:dyDescent="0.35">
      <c r="A615" s="32"/>
      <c r="B615" s="31"/>
      <c r="C615" s="31"/>
      <c r="D615" s="31"/>
      <c r="E615" s="31"/>
      <c r="F615" s="31"/>
      <c r="G615" s="31"/>
      <c r="H615" s="86"/>
      <c r="I615" s="86"/>
      <c r="J615" s="86"/>
      <c r="AI615" s="33"/>
      <c r="AJ615" s="33"/>
      <c r="AK615" s="33"/>
    </row>
    <row r="616" spans="1:37" x14ac:dyDescent="0.35">
      <c r="A616" s="32"/>
      <c r="B616" s="31"/>
      <c r="C616" s="31"/>
      <c r="D616" s="31"/>
      <c r="E616" s="31"/>
      <c r="F616" s="31"/>
      <c r="G616" s="31"/>
      <c r="H616" s="86"/>
      <c r="I616" s="86"/>
      <c r="J616" s="86"/>
      <c r="AI616" s="33"/>
      <c r="AJ616" s="33"/>
      <c r="AK616" s="33"/>
    </row>
    <row r="617" spans="1:37" x14ac:dyDescent="0.35">
      <c r="A617" s="32"/>
      <c r="B617" s="31"/>
      <c r="C617" s="31"/>
      <c r="D617" s="31"/>
      <c r="E617" s="31"/>
      <c r="F617" s="31"/>
      <c r="G617" s="31"/>
      <c r="H617" s="86"/>
      <c r="I617" s="86"/>
      <c r="J617" s="86"/>
      <c r="AI617" s="33"/>
      <c r="AJ617" s="33"/>
      <c r="AK617" s="33"/>
    </row>
    <row r="618" spans="1:37" x14ac:dyDescent="0.35">
      <c r="A618" s="32"/>
      <c r="B618" s="31"/>
      <c r="C618" s="31"/>
      <c r="D618" s="31"/>
      <c r="E618" s="31"/>
      <c r="F618" s="31"/>
      <c r="G618" s="31"/>
      <c r="H618" s="86"/>
      <c r="I618" s="86"/>
      <c r="J618" s="86"/>
      <c r="AI618" s="33"/>
      <c r="AJ618" s="33"/>
      <c r="AK618" s="33"/>
    </row>
    <row r="619" spans="1:37" x14ac:dyDescent="0.35">
      <c r="A619" s="32"/>
      <c r="B619" s="31"/>
      <c r="C619" s="31"/>
      <c r="D619" s="31"/>
      <c r="E619" s="31"/>
      <c r="F619" s="31"/>
      <c r="G619" s="31"/>
      <c r="H619" s="86"/>
      <c r="I619" s="86"/>
      <c r="J619" s="86"/>
      <c r="AI619" s="33"/>
      <c r="AJ619" s="33"/>
      <c r="AK619" s="33"/>
    </row>
    <row r="620" spans="1:37" x14ac:dyDescent="0.35">
      <c r="A620" s="32"/>
      <c r="B620" s="31"/>
      <c r="C620" s="31"/>
      <c r="D620" s="31"/>
      <c r="E620" s="31"/>
      <c r="F620" s="31"/>
      <c r="G620" s="31"/>
      <c r="H620" s="86"/>
      <c r="I620" s="86"/>
      <c r="J620" s="86"/>
      <c r="AI620" s="33"/>
      <c r="AJ620" s="33"/>
      <c r="AK620" s="33"/>
    </row>
    <row r="621" spans="1:37" x14ac:dyDescent="0.35">
      <c r="A621" s="32"/>
      <c r="B621" s="31"/>
      <c r="C621" s="31"/>
      <c r="D621" s="31"/>
      <c r="E621" s="31"/>
      <c r="F621" s="31"/>
      <c r="G621" s="31"/>
      <c r="H621" s="86"/>
      <c r="I621" s="86"/>
      <c r="J621" s="86"/>
      <c r="AI621" s="33"/>
      <c r="AJ621" s="33"/>
      <c r="AK621" s="33"/>
    </row>
    <row r="622" spans="1:37" x14ac:dyDescent="0.35">
      <c r="A622" s="32"/>
      <c r="B622" s="31"/>
      <c r="C622" s="31"/>
      <c r="D622" s="31"/>
      <c r="E622" s="31"/>
      <c r="F622" s="31"/>
      <c r="G622" s="31"/>
      <c r="H622" s="86"/>
      <c r="I622" s="86"/>
      <c r="J622" s="86"/>
      <c r="AI622" s="33"/>
      <c r="AJ622" s="33"/>
      <c r="AK622" s="33"/>
    </row>
  </sheetData>
  <mergeCells count="12">
    <mergeCell ref="AI1:AK1"/>
    <mergeCell ref="B1:D1"/>
    <mergeCell ref="E1:G1"/>
    <mergeCell ref="H1:J1"/>
    <mergeCell ref="K1:M1"/>
    <mergeCell ref="N1:P1"/>
    <mergeCell ref="Q1:S1"/>
    <mergeCell ref="T1:V1"/>
    <mergeCell ref="W1:Y1"/>
    <mergeCell ref="Z1:AB1"/>
    <mergeCell ref="AC1:AE1"/>
    <mergeCell ref="AF1:AH1"/>
  </mergeCells>
  <pageMargins left="0.511811024" right="0.511811024" top="0.78740157499999996" bottom="0.78740157499999996" header="0.31496062000000002" footer="0.31496062000000002"/>
  <pageSetup paperSize="9" orientation="portrait" horizontalDpi="360" verticalDpi="36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U622"/>
  <sheetViews>
    <sheetView workbookViewId="0">
      <pane xSplit="1" ySplit="1" topLeftCell="AH2" activePane="bottomRight" state="frozen"/>
      <selection pane="topRight" activeCell="B5" sqref="B5"/>
      <selection pane="bottomLeft" activeCell="B5" sqref="B5"/>
      <selection pane="bottomRight" activeCell="AP21" sqref="AP21"/>
    </sheetView>
  </sheetViews>
  <sheetFormatPr defaultColWidth="8.81640625" defaultRowHeight="14.5" x14ac:dyDescent="0.35"/>
  <cols>
    <col min="2" max="7" width="15.1796875" bestFit="1" customWidth="1"/>
    <col min="8" max="10" width="15.1796875" style="42" customWidth="1"/>
    <col min="11" max="11" width="16.1796875" customWidth="1"/>
    <col min="12" max="12" width="15.453125" customWidth="1"/>
    <col min="13" max="13" width="15.1796875" customWidth="1"/>
    <col min="14" max="14" width="14" bestFit="1" customWidth="1"/>
    <col min="15" max="16" width="15.1796875" bestFit="1" customWidth="1"/>
    <col min="17" max="19" width="15.1796875" customWidth="1"/>
    <col min="20" max="34" width="15.453125" customWidth="1"/>
    <col min="35" max="36" width="15.1796875" bestFit="1" customWidth="1"/>
    <col min="37" max="37" width="16.453125" bestFit="1" customWidth="1"/>
    <col min="38" max="38" width="14.1796875" bestFit="1" customWidth="1"/>
    <col min="41" max="41" width="18" style="6" bestFit="1" customWidth="1"/>
    <col min="42" max="42" width="16.81640625" style="6" bestFit="1" customWidth="1"/>
    <col min="43" max="43" width="18" style="6" bestFit="1" customWidth="1"/>
    <col min="44" max="44" width="16.453125" bestFit="1" customWidth="1"/>
    <col min="46" max="46" width="10.1796875" bestFit="1" customWidth="1"/>
    <col min="47" max="47" width="9.453125" bestFit="1" customWidth="1"/>
  </cols>
  <sheetData>
    <row r="1" spans="1:47" ht="126.75" customHeight="1" x14ac:dyDescent="0.35">
      <c r="A1" s="64" t="s">
        <v>28</v>
      </c>
      <c r="B1" s="267" t="s">
        <v>29</v>
      </c>
      <c r="C1" s="267"/>
      <c r="D1" s="267"/>
      <c r="E1" s="257" t="s">
        <v>30</v>
      </c>
      <c r="F1" s="257"/>
      <c r="G1" s="257"/>
      <c r="H1" s="258" t="s">
        <v>31</v>
      </c>
      <c r="I1" s="259"/>
      <c r="J1" s="260"/>
      <c r="K1" s="261" t="s">
        <v>32</v>
      </c>
      <c r="L1" s="261"/>
      <c r="M1" s="261"/>
      <c r="N1" s="262" t="s">
        <v>33</v>
      </c>
      <c r="O1" s="262"/>
      <c r="P1" s="262"/>
      <c r="Q1" s="263" t="s">
        <v>34</v>
      </c>
      <c r="R1" s="263"/>
      <c r="S1" s="263"/>
      <c r="T1" s="264" t="s">
        <v>35</v>
      </c>
      <c r="U1" s="265"/>
      <c r="V1" s="266"/>
      <c r="W1" s="264" t="s">
        <v>36</v>
      </c>
      <c r="X1" s="265"/>
      <c r="Y1" s="266"/>
      <c r="Z1" s="264" t="s">
        <v>37</v>
      </c>
      <c r="AA1" s="265"/>
      <c r="AB1" s="266"/>
      <c r="AC1" s="264" t="s">
        <v>603</v>
      </c>
      <c r="AD1" s="265"/>
      <c r="AE1" s="266"/>
      <c r="AF1" s="264" t="s">
        <v>656</v>
      </c>
      <c r="AG1" s="265"/>
      <c r="AH1" s="266"/>
      <c r="AI1" s="253" t="s">
        <v>38</v>
      </c>
      <c r="AJ1" s="253"/>
      <c r="AK1" s="253"/>
    </row>
    <row r="2" spans="1:47" x14ac:dyDescent="0.35">
      <c r="A2" s="56"/>
      <c r="B2" s="22" t="s">
        <v>39</v>
      </c>
      <c r="C2" s="22" t="s">
        <v>40</v>
      </c>
      <c r="D2" s="22" t="s">
        <v>41</v>
      </c>
      <c r="E2" s="23" t="s">
        <v>39</v>
      </c>
      <c r="F2" s="23" t="s">
        <v>40</v>
      </c>
      <c r="G2" s="23" t="s">
        <v>41</v>
      </c>
      <c r="H2" s="84" t="s">
        <v>39</v>
      </c>
      <c r="I2" s="84" t="s">
        <v>40</v>
      </c>
      <c r="J2" s="84" t="s">
        <v>41</v>
      </c>
      <c r="K2" s="20" t="s">
        <v>39</v>
      </c>
      <c r="L2" s="20" t="s">
        <v>40</v>
      </c>
      <c r="M2" s="20" t="s">
        <v>38</v>
      </c>
      <c r="N2" s="24" t="s">
        <v>39</v>
      </c>
      <c r="O2" s="24" t="s">
        <v>40</v>
      </c>
      <c r="P2" s="24" t="s">
        <v>38</v>
      </c>
      <c r="Q2" s="62" t="s">
        <v>39</v>
      </c>
      <c r="R2" s="62" t="s">
        <v>40</v>
      </c>
      <c r="S2" s="62" t="s">
        <v>41</v>
      </c>
      <c r="T2" s="141" t="s">
        <v>39</v>
      </c>
      <c r="U2" s="141" t="s">
        <v>40</v>
      </c>
      <c r="V2" s="141" t="s">
        <v>41</v>
      </c>
      <c r="W2" s="141" t="s">
        <v>39</v>
      </c>
      <c r="X2" s="141" t="s">
        <v>40</v>
      </c>
      <c r="Y2" s="141" t="s">
        <v>41</v>
      </c>
      <c r="Z2" s="141" t="s">
        <v>39</v>
      </c>
      <c r="AA2" s="141" t="s">
        <v>40</v>
      </c>
      <c r="AB2" s="141" t="s">
        <v>41</v>
      </c>
      <c r="AC2" s="141" t="s">
        <v>39</v>
      </c>
      <c r="AD2" s="141" t="s">
        <v>40</v>
      </c>
      <c r="AE2" s="141" t="s">
        <v>41</v>
      </c>
      <c r="AF2" s="141" t="s">
        <v>39</v>
      </c>
      <c r="AG2" s="141" t="s">
        <v>40</v>
      </c>
      <c r="AH2" s="141" t="s">
        <v>41</v>
      </c>
      <c r="AI2" s="65" t="s">
        <v>39</v>
      </c>
      <c r="AJ2" s="65" t="s">
        <v>40</v>
      </c>
      <c r="AK2" s="65" t="s">
        <v>38</v>
      </c>
      <c r="AN2" s="154" t="s">
        <v>42</v>
      </c>
      <c r="AO2" s="155" t="s">
        <v>40</v>
      </c>
      <c r="AP2" s="155" t="s">
        <v>39</v>
      </c>
      <c r="AQ2" s="155" t="s">
        <v>43</v>
      </c>
      <c r="AT2" s="34" t="s">
        <v>40</v>
      </c>
      <c r="AU2" s="34" t="s">
        <v>39</v>
      </c>
    </row>
    <row r="3" spans="1:47" x14ac:dyDescent="0.35">
      <c r="A3" s="66">
        <v>44562</v>
      </c>
      <c r="B3" s="25">
        <v>0</v>
      </c>
      <c r="C3" s="25">
        <v>0</v>
      </c>
      <c r="D3" s="25">
        <v>0</v>
      </c>
      <c r="E3" s="26">
        <f>'9496'!T3</f>
        <v>0</v>
      </c>
      <c r="F3" s="26">
        <f>'9496'!U3</f>
        <v>0</v>
      </c>
      <c r="G3" s="26">
        <f>'9496'!V3</f>
        <v>0</v>
      </c>
      <c r="H3" s="45"/>
      <c r="I3" s="45"/>
      <c r="J3" s="45"/>
      <c r="K3" s="27">
        <f>'Fluxo dív. garantidas - RRF'!J3</f>
        <v>15273481.9</v>
      </c>
      <c r="L3" s="27">
        <f>'Fluxo dív. garantidas - RRF'!I3</f>
        <v>39696646.009999998</v>
      </c>
      <c r="M3" s="27">
        <f>'Fluxo dív. garantidas - RRF'!K3</f>
        <v>54970127.910000004</v>
      </c>
      <c r="N3" s="67">
        <f>'Contratos fora RRF'!AS3</f>
        <v>1918668.93</v>
      </c>
      <c r="O3" s="67">
        <f>'Contratos fora RRF'!AR3</f>
        <v>328374.3</v>
      </c>
      <c r="P3" s="67">
        <f>'Contratos fora RRF'!AT3</f>
        <v>2247043.23</v>
      </c>
      <c r="Q3" s="63">
        <v>6211.0239988872108</v>
      </c>
      <c r="R3" s="63">
        <v>1875698.7922159201</v>
      </c>
      <c r="S3" s="63">
        <v>1881909.8162148099</v>
      </c>
      <c r="T3" s="140">
        <f>'OC A CONTRATAR'!C3</f>
        <v>0</v>
      </c>
      <c r="U3" s="140">
        <f>'OC A CONTRATAR'!B3</f>
        <v>0</v>
      </c>
      <c r="V3" s="140">
        <f>'OC A CONTRATAR'!D3</f>
        <v>0</v>
      </c>
      <c r="W3" s="140">
        <f>'OC A CONTRATAR'!H3</f>
        <v>0</v>
      </c>
      <c r="X3" s="140">
        <f>'OC A CONTRATAR'!G3</f>
        <v>0</v>
      </c>
      <c r="Y3" s="140">
        <f>'OC A CONTRATAR'!I3</f>
        <v>0</v>
      </c>
      <c r="Z3" s="140">
        <f>'OC A CONTRATAR'!M3</f>
        <v>0</v>
      </c>
      <c r="AA3" s="140">
        <f>'OC A CONTRATAR'!L3</f>
        <v>0</v>
      </c>
      <c r="AB3" s="140">
        <f>'OC A CONTRATAR'!N3</f>
        <v>0</v>
      </c>
      <c r="AC3" s="140">
        <f>'OC A CONTRATAR'!X3</f>
        <v>0</v>
      </c>
      <c r="AD3" s="140">
        <f>'OC A CONTRATAR'!W3</f>
        <v>0</v>
      </c>
      <c r="AE3" s="140">
        <f>'OC A CONTRATAR'!Y3</f>
        <v>0</v>
      </c>
      <c r="AF3" s="140">
        <f>'OC A CONTRATAR'!R3</f>
        <v>0</v>
      </c>
      <c r="AG3" s="140">
        <f>'OC A CONTRATAR'!Q3</f>
        <v>0</v>
      </c>
      <c r="AH3" s="140">
        <f>'OC A CONTRATAR'!S3</f>
        <v>0</v>
      </c>
      <c r="AI3" s="68">
        <f>B3+E3+K3+N3+Q3+H3+T3+W3+Z3+AC3+AF3</f>
        <v>17198361.853998888</v>
      </c>
      <c r="AJ3" s="68">
        <f t="shared" ref="AJ3:AK3" si="0">C3+F3+L3+O3+R3+I3+U3+X3+AA3+AD3+AG3</f>
        <v>41900719.102215916</v>
      </c>
      <c r="AK3" s="68">
        <f t="shared" si="0"/>
        <v>59099080.956214808</v>
      </c>
      <c r="AL3" s="33"/>
      <c r="AM3">
        <f t="shared" ref="AM3:AM34" si="1">YEAR(A3)</f>
        <v>2022</v>
      </c>
      <c r="AN3">
        <v>2022</v>
      </c>
      <c r="AO3" s="6">
        <v>330118393.93000001</v>
      </c>
      <c r="AP3" s="6">
        <v>481969346.69999999</v>
      </c>
      <c r="AQ3" s="6">
        <v>812087740.63</v>
      </c>
      <c r="AS3">
        <f t="shared" ref="AS3:AS12" si="2">AN3</f>
        <v>2022</v>
      </c>
      <c r="AT3" s="33">
        <f t="shared" ref="AT3:AT7" si="3">AO3/10^6</f>
        <v>330.11839393000002</v>
      </c>
      <c r="AU3" s="33">
        <f t="shared" ref="AU3:AU7" si="4">AP3/10^6</f>
        <v>481.96934669999996</v>
      </c>
    </row>
    <row r="4" spans="1:47" x14ac:dyDescent="0.35">
      <c r="A4" s="66">
        <v>44593</v>
      </c>
      <c r="B4" s="25">
        <f>'Art. 9º-A'!J5</f>
        <v>0</v>
      </c>
      <c r="C4" s="25">
        <f>'Art. 9º-A'!K5</f>
        <v>0</v>
      </c>
      <c r="D4" s="25">
        <f>'Art. 9º-A'!I5</f>
        <v>0</v>
      </c>
      <c r="E4" s="26">
        <f>'9496'!T4</f>
        <v>0</v>
      </c>
      <c r="F4" s="26">
        <f>'9496'!U4</f>
        <v>0</v>
      </c>
      <c r="G4" s="26">
        <f>'9496'!V4</f>
        <v>0</v>
      </c>
      <c r="H4" s="45"/>
      <c r="I4" s="45"/>
      <c r="J4" s="45"/>
      <c r="K4" s="27">
        <f>'Fluxo dív. garantidas - RRF'!J4</f>
        <v>7326672.1900000004</v>
      </c>
      <c r="L4" s="27">
        <f>'Fluxo dív. garantidas - RRF'!I4</f>
        <v>40547331.299999997</v>
      </c>
      <c r="M4" s="27">
        <f>'Fluxo dív. garantidas - RRF'!K4</f>
        <v>47874003.490000002</v>
      </c>
      <c r="N4" s="67">
        <f>'Contratos fora RRF'!AS4</f>
        <v>2130604.52</v>
      </c>
      <c r="O4" s="67">
        <f>'Contratos fora RRF'!AR4</f>
        <v>7648135</v>
      </c>
      <c r="P4" s="67">
        <f>'Contratos fora RRF'!AT4</f>
        <v>9778739.5200000014</v>
      </c>
      <c r="Q4" s="63">
        <v>4007.75</v>
      </c>
      <c r="R4" s="63">
        <v>1867653.8</v>
      </c>
      <c r="S4" s="63">
        <v>1871661.55</v>
      </c>
      <c r="T4" s="140">
        <f>'OC A CONTRATAR'!C4</f>
        <v>0</v>
      </c>
      <c r="U4" s="140">
        <f>'OC A CONTRATAR'!B4</f>
        <v>0</v>
      </c>
      <c r="V4" s="140">
        <f>'OC A CONTRATAR'!D4</f>
        <v>0</v>
      </c>
      <c r="W4" s="140">
        <f>'OC A CONTRATAR'!H4</f>
        <v>0</v>
      </c>
      <c r="X4" s="140">
        <f>'OC A CONTRATAR'!G4</f>
        <v>0</v>
      </c>
      <c r="Y4" s="140">
        <f>'OC A CONTRATAR'!I4</f>
        <v>0</v>
      </c>
      <c r="Z4" s="140">
        <f>'OC A CONTRATAR'!M4</f>
        <v>0</v>
      </c>
      <c r="AA4" s="140">
        <f>'OC A CONTRATAR'!L4</f>
        <v>0</v>
      </c>
      <c r="AB4" s="140">
        <f>'OC A CONTRATAR'!N4</f>
        <v>0</v>
      </c>
      <c r="AC4" s="140">
        <f>'OC A CONTRATAR'!X4</f>
        <v>0</v>
      </c>
      <c r="AD4" s="140">
        <f>'OC A CONTRATAR'!W4</f>
        <v>0</v>
      </c>
      <c r="AE4" s="140">
        <f>'OC A CONTRATAR'!Y4</f>
        <v>0</v>
      </c>
      <c r="AF4" s="140">
        <f>'OC A CONTRATAR'!R4</f>
        <v>0</v>
      </c>
      <c r="AG4" s="140">
        <f>'OC A CONTRATAR'!Q4</f>
        <v>0</v>
      </c>
      <c r="AH4" s="140">
        <f>'OC A CONTRATAR'!S4</f>
        <v>0</v>
      </c>
      <c r="AI4" s="68">
        <f t="shared" ref="AI4:AI67" si="5">B4+E4+K4+N4+Q4+H4+T4+W4+Z4+AC4+AF4</f>
        <v>9461284.4600000009</v>
      </c>
      <c r="AJ4" s="68">
        <f t="shared" ref="AJ4:AJ67" si="6">C4+F4+L4+O4+R4+I4+U4+X4+AA4+AD4+AG4</f>
        <v>50063120.099999994</v>
      </c>
      <c r="AK4" s="68">
        <f t="shared" ref="AK4:AK67" si="7">D4+G4+M4+P4+S4+J4+V4+Y4+AB4+AE4+AH4</f>
        <v>59524404.560000002</v>
      </c>
      <c r="AM4">
        <f t="shared" si="1"/>
        <v>2022</v>
      </c>
      <c r="AN4">
        <f t="shared" ref="AN4:AN12" si="8">AN3+1</f>
        <v>2023</v>
      </c>
      <c r="AO4" s="6">
        <v>664083192.84000003</v>
      </c>
      <c r="AP4" s="6">
        <v>1471988509.0799999</v>
      </c>
      <c r="AQ4" s="6">
        <v>2136071701.9200001</v>
      </c>
      <c r="AS4">
        <f t="shared" si="2"/>
        <v>2023</v>
      </c>
      <c r="AT4" s="33">
        <f t="shared" si="3"/>
        <v>664.08319284000004</v>
      </c>
      <c r="AU4" s="33">
        <f t="shared" si="4"/>
        <v>1471.9885090799999</v>
      </c>
    </row>
    <row r="5" spans="1:47" x14ac:dyDescent="0.35">
      <c r="A5" s="66">
        <v>44621</v>
      </c>
      <c r="B5" s="25">
        <f>'Art. 9º-A'!J6</f>
        <v>0</v>
      </c>
      <c r="C5" s="25">
        <f>'Art. 9º-A'!K6</f>
        <v>0</v>
      </c>
      <c r="D5" s="25">
        <f>'Art. 9º-A'!I6</f>
        <v>0</v>
      </c>
      <c r="E5" s="26">
        <f>'9496'!T5</f>
        <v>0</v>
      </c>
      <c r="F5" s="26">
        <f>'9496'!U5</f>
        <v>0</v>
      </c>
      <c r="G5" s="26">
        <f>'9496'!V5</f>
        <v>0</v>
      </c>
      <c r="H5" s="45"/>
      <c r="I5" s="45"/>
      <c r="J5" s="45"/>
      <c r="K5" s="27">
        <f>'Fluxo dív. garantidas - RRF'!J5</f>
        <v>0</v>
      </c>
      <c r="L5" s="27">
        <f>'Fluxo dív. garantidas - RRF'!I5</f>
        <v>0</v>
      </c>
      <c r="M5" s="27">
        <f>'Fluxo dív. garantidas - RRF'!K5</f>
        <v>0</v>
      </c>
      <c r="N5" s="67">
        <f>'Contratos fora RRF'!AS5</f>
        <v>695429.28</v>
      </c>
      <c r="O5" s="67">
        <f>'Contratos fora RRF'!AR5</f>
        <v>1150511.21</v>
      </c>
      <c r="P5" s="67">
        <f>'Contratos fora RRF'!AT5</f>
        <v>1845940.4899999998</v>
      </c>
      <c r="Q5" s="63">
        <v>0</v>
      </c>
      <c r="R5" s="63">
        <v>2238801.34</v>
      </c>
      <c r="S5" s="63">
        <f>R5</f>
        <v>2238801.34</v>
      </c>
      <c r="T5" s="140">
        <f>'OC A CONTRATAR'!C5</f>
        <v>0</v>
      </c>
      <c r="U5" s="140">
        <f>'OC A CONTRATAR'!B5</f>
        <v>0</v>
      </c>
      <c r="V5" s="140">
        <f>'OC A CONTRATAR'!D5</f>
        <v>0</v>
      </c>
      <c r="W5" s="140">
        <f>'OC A CONTRATAR'!H5</f>
        <v>0</v>
      </c>
      <c r="X5" s="140">
        <f>'OC A CONTRATAR'!G5</f>
        <v>0</v>
      </c>
      <c r="Y5" s="140">
        <f>'OC A CONTRATAR'!I5</f>
        <v>0</v>
      </c>
      <c r="Z5" s="140">
        <f>'OC A CONTRATAR'!M5</f>
        <v>0</v>
      </c>
      <c r="AA5" s="140">
        <f>'OC A CONTRATAR'!L5</f>
        <v>0</v>
      </c>
      <c r="AB5" s="140">
        <f>'OC A CONTRATAR'!N5</f>
        <v>0</v>
      </c>
      <c r="AC5" s="140">
        <f>'OC A CONTRATAR'!X5</f>
        <v>0</v>
      </c>
      <c r="AD5" s="140">
        <f>'OC A CONTRATAR'!W5</f>
        <v>0</v>
      </c>
      <c r="AE5" s="140">
        <f>'OC A CONTRATAR'!Y5</f>
        <v>0</v>
      </c>
      <c r="AF5" s="140">
        <f>'OC A CONTRATAR'!R5</f>
        <v>0</v>
      </c>
      <c r="AG5" s="140">
        <f>'OC A CONTRATAR'!Q5</f>
        <v>0</v>
      </c>
      <c r="AH5" s="140">
        <f>'OC A CONTRATAR'!S5</f>
        <v>0</v>
      </c>
      <c r="AI5" s="68">
        <f t="shared" si="5"/>
        <v>695429.28</v>
      </c>
      <c r="AJ5" s="68">
        <f t="shared" si="6"/>
        <v>3389312.55</v>
      </c>
      <c r="AK5" s="68">
        <f t="shared" si="7"/>
        <v>4084741.8299999996</v>
      </c>
      <c r="AM5">
        <f t="shared" si="1"/>
        <v>2022</v>
      </c>
      <c r="AN5">
        <f t="shared" si="8"/>
        <v>2024</v>
      </c>
      <c r="AO5" s="6">
        <f t="shared" ref="AO5:AO66" si="9">SUMIF(AM:AM,AN5,AJ:AJ)</f>
        <v>281164867.43581504</v>
      </c>
      <c r="AP5" s="6">
        <f t="shared" ref="AP5:AP66" si="10">SUMIF(AM:AM,AN5,AI:AI)</f>
        <v>991550444.4983958</v>
      </c>
      <c r="AQ5" s="6">
        <f t="shared" ref="AQ5:AQ66" si="11">SUMIF(AM:AM,AN5,AK:AK)</f>
        <v>1272715311.934211</v>
      </c>
      <c r="AS5">
        <f t="shared" si="2"/>
        <v>2024</v>
      </c>
      <c r="AT5" s="33">
        <f t="shared" si="3"/>
        <v>281.16486743581504</v>
      </c>
      <c r="AU5" s="33">
        <f t="shared" si="4"/>
        <v>991.55044449839579</v>
      </c>
    </row>
    <row r="6" spans="1:47" x14ac:dyDescent="0.35">
      <c r="A6" s="66">
        <v>44652</v>
      </c>
      <c r="B6" s="25">
        <f>'Art. 9º-A'!J7</f>
        <v>0</v>
      </c>
      <c r="C6" s="25">
        <f>'Art. 9º-A'!K7</f>
        <v>0</v>
      </c>
      <c r="D6" s="25">
        <f>'Art. 9º-A'!I7</f>
        <v>0</v>
      </c>
      <c r="E6" s="26">
        <f>'9496'!T6</f>
        <v>0</v>
      </c>
      <c r="F6" s="26">
        <f>'9496'!U6</f>
        <v>0</v>
      </c>
      <c r="G6" s="26">
        <f>'9496'!V6</f>
        <v>0</v>
      </c>
      <c r="H6" s="45">
        <f>'Art. 23'!H7</f>
        <v>55156696.200000003</v>
      </c>
      <c r="I6" s="45">
        <f>'Art. 23'!I7</f>
        <v>23841255.039999992</v>
      </c>
      <c r="J6" s="87">
        <f>'Art. 23'!G7</f>
        <v>78997951.239999995</v>
      </c>
      <c r="K6" s="27">
        <f>'Fluxo dív. garantidas - RRF'!J6</f>
        <v>0</v>
      </c>
      <c r="L6" s="27">
        <f>'Fluxo dív. garantidas - RRF'!I6</f>
        <v>0</v>
      </c>
      <c r="M6" s="27">
        <f>'Fluxo dív. garantidas - RRF'!K6</f>
        <v>0</v>
      </c>
      <c r="N6" s="67">
        <f>'Contratos fora RRF'!AS6</f>
        <v>1639849.59</v>
      </c>
      <c r="O6" s="67">
        <f>'Contratos fora RRF'!AR6</f>
        <v>1151869.24</v>
      </c>
      <c r="P6" s="67">
        <f>'Contratos fora RRF'!AT6</f>
        <v>2791718.83</v>
      </c>
      <c r="Q6" s="63"/>
      <c r="R6" s="63"/>
      <c r="S6" s="63"/>
      <c r="T6" s="140">
        <f>'OC A CONTRATAR'!C6</f>
        <v>0</v>
      </c>
      <c r="U6" s="140">
        <f>'OC A CONTRATAR'!B6</f>
        <v>0</v>
      </c>
      <c r="V6" s="140">
        <f>'OC A CONTRATAR'!D6</f>
        <v>0</v>
      </c>
      <c r="W6" s="140">
        <f>'OC A CONTRATAR'!H6</f>
        <v>0</v>
      </c>
      <c r="X6" s="140">
        <f>'OC A CONTRATAR'!G6</f>
        <v>0</v>
      </c>
      <c r="Y6" s="140">
        <f>'OC A CONTRATAR'!I6</f>
        <v>0</v>
      </c>
      <c r="Z6" s="140">
        <f>'OC A CONTRATAR'!M6</f>
        <v>0</v>
      </c>
      <c r="AA6" s="140">
        <f>'OC A CONTRATAR'!L6</f>
        <v>0</v>
      </c>
      <c r="AB6" s="140">
        <f>'OC A CONTRATAR'!N6</f>
        <v>0</v>
      </c>
      <c r="AC6" s="140">
        <f>'OC A CONTRATAR'!X6</f>
        <v>0</v>
      </c>
      <c r="AD6" s="140">
        <f>'OC A CONTRATAR'!W6</f>
        <v>0</v>
      </c>
      <c r="AE6" s="140">
        <f>'OC A CONTRATAR'!Y6</f>
        <v>0</v>
      </c>
      <c r="AF6" s="140">
        <f>'OC A CONTRATAR'!R6</f>
        <v>0</v>
      </c>
      <c r="AG6" s="140">
        <f>'OC A CONTRATAR'!Q6</f>
        <v>0</v>
      </c>
      <c r="AH6" s="140">
        <f>'OC A CONTRATAR'!S6</f>
        <v>0</v>
      </c>
      <c r="AI6" s="68">
        <f t="shared" si="5"/>
        <v>56796545.790000007</v>
      </c>
      <c r="AJ6" s="68">
        <f t="shared" si="6"/>
        <v>24993124.27999999</v>
      </c>
      <c r="AK6" s="68">
        <f t="shared" si="7"/>
        <v>81789670.069999993</v>
      </c>
      <c r="AM6">
        <f t="shared" si="1"/>
        <v>2022</v>
      </c>
      <c r="AN6">
        <f t="shared" si="8"/>
        <v>2025</v>
      </c>
      <c r="AO6" s="6">
        <f t="shared" si="9"/>
        <v>49583458.504549347</v>
      </c>
      <c r="AP6" s="6">
        <f t="shared" si="10"/>
        <v>296474693.53807509</v>
      </c>
      <c r="AQ6" s="6">
        <f t="shared" si="11"/>
        <v>346058152.04262441</v>
      </c>
      <c r="AS6">
        <f t="shared" si="2"/>
        <v>2025</v>
      </c>
      <c r="AT6" s="33">
        <f t="shared" si="3"/>
        <v>49.583458504549348</v>
      </c>
      <c r="AU6" s="33">
        <f t="shared" si="4"/>
        <v>296.47469353807509</v>
      </c>
    </row>
    <row r="7" spans="1:47" x14ac:dyDescent="0.35">
      <c r="A7" s="66">
        <v>44682</v>
      </c>
      <c r="B7" s="25">
        <f>'Art. 9º-A'!J8</f>
        <v>0</v>
      </c>
      <c r="C7" s="25">
        <f>'Art. 9º-A'!K8</f>
        <v>0</v>
      </c>
      <c r="D7" s="25">
        <f>'Art. 9º-A'!I8</f>
        <v>0</v>
      </c>
      <c r="E7" s="26">
        <f>'9496'!T7</f>
        <v>0</v>
      </c>
      <c r="F7" s="26">
        <f>'9496'!U7</f>
        <v>0</v>
      </c>
      <c r="G7" s="26">
        <f>'9496'!V7</f>
        <v>0</v>
      </c>
      <c r="H7" s="45">
        <f>'Art. 23'!H8</f>
        <v>55403117.289999999</v>
      </c>
      <c r="I7" s="45">
        <f>'Art. 23'!I8</f>
        <v>24062264.830000006</v>
      </c>
      <c r="J7" s="87">
        <f>'Art. 23'!G8</f>
        <v>79465382.120000005</v>
      </c>
      <c r="K7" s="27">
        <f>'Fluxo dív. garantidas - RRF'!J7</f>
        <v>0</v>
      </c>
      <c r="L7" s="27">
        <f>'Fluxo dív. garantidas - RRF'!I7</f>
        <v>0</v>
      </c>
      <c r="M7" s="27">
        <f>'Fluxo dív. garantidas - RRF'!K7</f>
        <v>0</v>
      </c>
      <c r="N7" s="67">
        <f>'Contratos fora RRF'!AS7</f>
        <v>1949700.83</v>
      </c>
      <c r="O7" s="67">
        <f>'Contratos fora RRF'!AR7</f>
        <v>11617188.890000002</v>
      </c>
      <c r="P7" s="67">
        <f>'Contratos fora RRF'!AT7</f>
        <v>13566889.720000001</v>
      </c>
      <c r="Q7" s="63"/>
      <c r="R7" s="63"/>
      <c r="S7" s="63"/>
      <c r="T7" s="140">
        <f>'OC A CONTRATAR'!C7</f>
        <v>0</v>
      </c>
      <c r="U7" s="140">
        <f>'OC A CONTRATAR'!B7</f>
        <v>0</v>
      </c>
      <c r="V7" s="140">
        <f>'OC A CONTRATAR'!D7</f>
        <v>0</v>
      </c>
      <c r="W7" s="140">
        <f>'OC A CONTRATAR'!H7</f>
        <v>0</v>
      </c>
      <c r="X7" s="140">
        <f>'OC A CONTRATAR'!G7</f>
        <v>0</v>
      </c>
      <c r="Y7" s="140">
        <f>'OC A CONTRATAR'!I7</f>
        <v>0</v>
      </c>
      <c r="Z7" s="140">
        <f>'OC A CONTRATAR'!M7</f>
        <v>0</v>
      </c>
      <c r="AA7" s="140">
        <f>'OC A CONTRATAR'!L7</f>
        <v>0</v>
      </c>
      <c r="AB7" s="140">
        <f>'OC A CONTRATAR'!N7</f>
        <v>0</v>
      </c>
      <c r="AC7" s="140">
        <f>'OC A CONTRATAR'!X7</f>
        <v>0</v>
      </c>
      <c r="AD7" s="140">
        <f>'OC A CONTRATAR'!W7</f>
        <v>0</v>
      </c>
      <c r="AE7" s="140">
        <f>'OC A CONTRATAR'!Y7</f>
        <v>0</v>
      </c>
      <c r="AF7" s="140">
        <f>'OC A CONTRATAR'!R7</f>
        <v>0</v>
      </c>
      <c r="AG7" s="140">
        <f>'OC A CONTRATAR'!Q7</f>
        <v>0</v>
      </c>
      <c r="AH7" s="140">
        <f>'OC A CONTRATAR'!S7</f>
        <v>0</v>
      </c>
      <c r="AI7" s="68">
        <f t="shared" si="5"/>
        <v>57352818.119999997</v>
      </c>
      <c r="AJ7" s="68">
        <f t="shared" si="6"/>
        <v>35679453.720000006</v>
      </c>
      <c r="AK7" s="68">
        <f t="shared" si="7"/>
        <v>93032271.840000004</v>
      </c>
      <c r="AM7">
        <f t="shared" si="1"/>
        <v>2022</v>
      </c>
      <c r="AN7">
        <f t="shared" si="8"/>
        <v>2026</v>
      </c>
      <c r="AO7" s="6">
        <f t="shared" si="9"/>
        <v>125361066.71373366</v>
      </c>
      <c r="AP7" s="6">
        <f t="shared" si="10"/>
        <v>469475941.22546923</v>
      </c>
      <c r="AQ7" s="6">
        <f t="shared" si="11"/>
        <v>594837007.93920279</v>
      </c>
      <c r="AS7">
        <f t="shared" si="2"/>
        <v>2026</v>
      </c>
      <c r="AT7" s="33">
        <f t="shared" si="3"/>
        <v>125.36106671373366</v>
      </c>
      <c r="AU7" s="33">
        <f t="shared" si="4"/>
        <v>469.47594122546923</v>
      </c>
    </row>
    <row r="8" spans="1:47" x14ac:dyDescent="0.35">
      <c r="A8" s="66">
        <v>44713</v>
      </c>
      <c r="B8" s="25">
        <f>'Art. 9º-A'!J9</f>
        <v>0</v>
      </c>
      <c r="C8" s="25">
        <f>'Art. 9º-A'!K9</f>
        <v>0</v>
      </c>
      <c r="D8" s="25">
        <f>'Art. 9º-A'!I9</f>
        <v>0</v>
      </c>
      <c r="E8" s="26">
        <f>'9496'!T8</f>
        <v>0</v>
      </c>
      <c r="F8" s="26">
        <f>'9496'!U8</f>
        <v>0</v>
      </c>
      <c r="G8" s="26">
        <f>'9496'!V8</f>
        <v>0</v>
      </c>
      <c r="H8" s="45">
        <f>'Art. 23'!H9</f>
        <v>55599137.030000001</v>
      </c>
      <c r="I8" s="45">
        <f>'Art. 23'!I9</f>
        <v>24263015.739999995</v>
      </c>
      <c r="J8" s="87">
        <f>'Art. 23'!G9</f>
        <v>79862152.769999996</v>
      </c>
      <c r="K8" s="27">
        <f>'Fluxo dív. garantidas - RRF'!J8</f>
        <v>0</v>
      </c>
      <c r="L8" s="27">
        <f>'Fluxo dív. garantidas - RRF'!I8</f>
        <v>0</v>
      </c>
      <c r="M8" s="27">
        <f>'Fluxo dív. garantidas - RRF'!K8</f>
        <v>0</v>
      </c>
      <c r="N8" s="67">
        <f>'Contratos fora RRF'!AS8</f>
        <v>728601.36</v>
      </c>
      <c r="O8" s="67">
        <f>'Contratos fora RRF'!AR8</f>
        <v>1155009.24</v>
      </c>
      <c r="P8" s="67">
        <f>'Contratos fora RRF'!AT8</f>
        <v>1883610.6</v>
      </c>
      <c r="Q8" s="63"/>
      <c r="R8" s="63"/>
      <c r="S8" s="63"/>
      <c r="T8" s="140">
        <f>'OC A CONTRATAR'!C8</f>
        <v>0</v>
      </c>
      <c r="U8" s="140">
        <f>'OC A CONTRATAR'!B8</f>
        <v>0</v>
      </c>
      <c r="V8" s="140">
        <f>'OC A CONTRATAR'!D8</f>
        <v>0</v>
      </c>
      <c r="W8" s="140">
        <f>'OC A CONTRATAR'!H8</f>
        <v>0</v>
      </c>
      <c r="X8" s="140">
        <f>'OC A CONTRATAR'!G8</f>
        <v>0</v>
      </c>
      <c r="Y8" s="140">
        <f>'OC A CONTRATAR'!I8</f>
        <v>0</v>
      </c>
      <c r="Z8" s="140">
        <f>'OC A CONTRATAR'!M8</f>
        <v>0</v>
      </c>
      <c r="AA8" s="140">
        <f>'OC A CONTRATAR'!L8</f>
        <v>0</v>
      </c>
      <c r="AB8" s="140">
        <f>'OC A CONTRATAR'!N8</f>
        <v>0</v>
      </c>
      <c r="AC8" s="140">
        <f>'OC A CONTRATAR'!X8</f>
        <v>0</v>
      </c>
      <c r="AD8" s="140">
        <f>'OC A CONTRATAR'!W8</f>
        <v>0</v>
      </c>
      <c r="AE8" s="140">
        <f>'OC A CONTRATAR'!Y8</f>
        <v>0</v>
      </c>
      <c r="AF8" s="140">
        <f>'OC A CONTRATAR'!R8</f>
        <v>0</v>
      </c>
      <c r="AG8" s="140">
        <f>'OC A CONTRATAR'!Q8</f>
        <v>0</v>
      </c>
      <c r="AH8" s="140">
        <f>'OC A CONTRATAR'!S8</f>
        <v>0</v>
      </c>
      <c r="AI8" s="68">
        <f t="shared" si="5"/>
        <v>56327738.390000001</v>
      </c>
      <c r="AJ8" s="68">
        <f t="shared" si="6"/>
        <v>25418024.979999993</v>
      </c>
      <c r="AK8" s="68">
        <f t="shared" si="7"/>
        <v>81745763.36999999</v>
      </c>
      <c r="AM8">
        <f t="shared" si="1"/>
        <v>2022</v>
      </c>
      <c r="AN8">
        <f t="shared" si="8"/>
        <v>2027</v>
      </c>
      <c r="AO8" s="6">
        <f t="shared" si="9"/>
        <v>1442585262.9682884</v>
      </c>
      <c r="AP8" s="6">
        <f t="shared" si="10"/>
        <v>3123245556.1194324</v>
      </c>
      <c r="AQ8" s="6">
        <f t="shared" si="11"/>
        <v>4565830819.0877209</v>
      </c>
      <c r="AS8">
        <f t="shared" si="2"/>
        <v>2027</v>
      </c>
      <c r="AT8" s="33">
        <f t="shared" ref="AT8:AT12" si="12">AO8/10^6</f>
        <v>1442.5852629682884</v>
      </c>
      <c r="AU8" s="33">
        <f t="shared" ref="AU8:AU12" si="13">AP8/10^6</f>
        <v>3123.2455561194324</v>
      </c>
    </row>
    <row r="9" spans="1:47" x14ac:dyDescent="0.35">
      <c r="A9" s="66">
        <v>44743</v>
      </c>
      <c r="B9" s="25">
        <f>'Art. 9º-A'!J10</f>
        <v>62504089.129461139</v>
      </c>
      <c r="C9" s="25">
        <f>'Art. 9º-A'!K10</f>
        <v>27017135.409162164</v>
      </c>
      <c r="D9" s="25">
        <f>'Art. 9º-A'!I10</f>
        <v>89521224.538623303</v>
      </c>
      <c r="E9" s="26">
        <f>'9496'!T9</f>
        <v>0</v>
      </c>
      <c r="F9" s="26">
        <f>'9496'!U9</f>
        <v>0</v>
      </c>
      <c r="G9" s="26">
        <f>'9496'!V9</f>
        <v>0</v>
      </c>
      <c r="H9" s="45"/>
      <c r="I9" s="45"/>
      <c r="J9" s="45"/>
      <c r="K9" s="27">
        <f>'Fluxo dív. garantidas - RRF'!J9</f>
        <v>0</v>
      </c>
      <c r="L9" s="27">
        <f>'Fluxo dív. garantidas - RRF'!I9</f>
        <v>0</v>
      </c>
      <c r="M9" s="27">
        <f>'Fluxo dív. garantidas - RRF'!K9</f>
        <v>0</v>
      </c>
      <c r="N9" s="67">
        <f>'Contratos fora RRF'!AS9</f>
        <v>722423.25</v>
      </c>
      <c r="O9" s="67">
        <f>'Contratos fora RRF'!AR9</f>
        <v>1156762.44</v>
      </c>
      <c r="P9" s="67">
        <f>'Contratos fora RRF'!AT9</f>
        <v>1879185.69</v>
      </c>
      <c r="Q9" s="63"/>
      <c r="R9" s="63"/>
      <c r="S9" s="63"/>
      <c r="T9" s="140">
        <f>'OC A CONTRATAR'!C9</f>
        <v>0</v>
      </c>
      <c r="U9" s="140">
        <f>'OC A CONTRATAR'!B9</f>
        <v>0</v>
      </c>
      <c r="V9" s="140">
        <f>'OC A CONTRATAR'!D9</f>
        <v>0</v>
      </c>
      <c r="W9" s="140">
        <f>'OC A CONTRATAR'!H9</f>
        <v>0</v>
      </c>
      <c r="X9" s="140">
        <f>'OC A CONTRATAR'!G9</f>
        <v>0</v>
      </c>
      <c r="Y9" s="140">
        <f>'OC A CONTRATAR'!I9</f>
        <v>0</v>
      </c>
      <c r="Z9" s="140">
        <f>'OC A CONTRATAR'!M9</f>
        <v>0</v>
      </c>
      <c r="AA9" s="140">
        <f>'OC A CONTRATAR'!L9</f>
        <v>0</v>
      </c>
      <c r="AB9" s="140">
        <f>'OC A CONTRATAR'!N9</f>
        <v>0</v>
      </c>
      <c r="AC9" s="140">
        <f>'OC A CONTRATAR'!X9</f>
        <v>0</v>
      </c>
      <c r="AD9" s="140">
        <f>'OC A CONTRATAR'!W9</f>
        <v>0</v>
      </c>
      <c r="AE9" s="140">
        <f>'OC A CONTRATAR'!Y9</f>
        <v>0</v>
      </c>
      <c r="AF9" s="140">
        <f>'OC A CONTRATAR'!R9</f>
        <v>0</v>
      </c>
      <c r="AG9" s="140">
        <f>'OC A CONTRATAR'!Q9</f>
        <v>0</v>
      </c>
      <c r="AH9" s="140">
        <f>'OC A CONTRATAR'!S9</f>
        <v>0</v>
      </c>
      <c r="AI9" s="68">
        <f t="shared" si="5"/>
        <v>63226512.379461139</v>
      </c>
      <c r="AJ9" s="68">
        <f t="shared" si="6"/>
        <v>28173897.849162165</v>
      </c>
      <c r="AK9" s="68">
        <f t="shared" si="7"/>
        <v>91400410.228623301</v>
      </c>
      <c r="AM9">
        <f t="shared" si="1"/>
        <v>2022</v>
      </c>
      <c r="AN9">
        <f t="shared" si="8"/>
        <v>2028</v>
      </c>
      <c r="AO9" s="6">
        <f t="shared" si="9"/>
        <v>2666729677.8890748</v>
      </c>
      <c r="AP9" s="6">
        <f t="shared" si="10"/>
        <v>5235902181.9080868</v>
      </c>
      <c r="AQ9" s="6">
        <f t="shared" si="11"/>
        <v>7902631859.797163</v>
      </c>
      <c r="AS9">
        <f t="shared" si="2"/>
        <v>2028</v>
      </c>
      <c r="AT9" s="33">
        <f t="shared" si="12"/>
        <v>2666.729677889075</v>
      </c>
      <c r="AU9" s="33">
        <f t="shared" si="13"/>
        <v>5235.9021819080872</v>
      </c>
    </row>
    <row r="10" spans="1:47" x14ac:dyDescent="0.35">
      <c r="A10" s="66">
        <v>44774</v>
      </c>
      <c r="B10" s="25">
        <f>'Art. 9º-A'!J11</f>
        <v>64048289.20670145</v>
      </c>
      <c r="C10" s="25">
        <f>'Art. 9º-A'!K11</f>
        <v>27816970.809471361</v>
      </c>
      <c r="D10" s="25">
        <f>'Art. 9º-A'!I11</f>
        <v>91865260.016172811</v>
      </c>
      <c r="E10" s="26">
        <f>'9496'!T10</f>
        <v>0</v>
      </c>
      <c r="F10" s="26">
        <f>'9496'!U10</f>
        <v>0</v>
      </c>
      <c r="G10" s="26">
        <f>'9496'!V10</f>
        <v>0</v>
      </c>
      <c r="H10" s="45"/>
      <c r="I10" s="45"/>
      <c r="J10" s="45"/>
      <c r="K10" s="27">
        <f>'Fluxo dív. garantidas - RRF'!J10</f>
        <v>0</v>
      </c>
      <c r="L10" s="27">
        <f>'Fluxo dív. garantidas - RRF'!I10</f>
        <v>0</v>
      </c>
      <c r="M10" s="27">
        <f>'Fluxo dív. garantidas - RRF'!K10</f>
        <v>0</v>
      </c>
      <c r="N10" s="67">
        <f>'Contratos fora RRF'!AS10</f>
        <v>2994367.82</v>
      </c>
      <c r="O10" s="67">
        <f>'Contratos fora RRF'!AR10</f>
        <v>7549525.1100000003</v>
      </c>
      <c r="P10" s="67">
        <f>'Contratos fora RRF'!AT10</f>
        <v>10543892.930000002</v>
      </c>
      <c r="Q10" s="63"/>
      <c r="R10" s="63"/>
      <c r="S10" s="63"/>
      <c r="T10" s="140">
        <f>'OC A CONTRATAR'!C10</f>
        <v>0</v>
      </c>
      <c r="U10" s="140">
        <f>'OC A CONTRATAR'!B10</f>
        <v>0</v>
      </c>
      <c r="V10" s="140">
        <f>'OC A CONTRATAR'!D10</f>
        <v>0</v>
      </c>
      <c r="W10" s="140">
        <f>'OC A CONTRATAR'!H10</f>
        <v>0</v>
      </c>
      <c r="X10" s="140">
        <f>'OC A CONTRATAR'!G10</f>
        <v>0</v>
      </c>
      <c r="Y10" s="140">
        <f>'OC A CONTRATAR'!I10</f>
        <v>0</v>
      </c>
      <c r="Z10" s="140">
        <f>'OC A CONTRATAR'!M10</f>
        <v>0</v>
      </c>
      <c r="AA10" s="140">
        <f>'OC A CONTRATAR'!L10</f>
        <v>0</v>
      </c>
      <c r="AB10" s="140">
        <f>'OC A CONTRATAR'!N10</f>
        <v>0</v>
      </c>
      <c r="AC10" s="140">
        <f>'OC A CONTRATAR'!X10</f>
        <v>0</v>
      </c>
      <c r="AD10" s="140">
        <f>'OC A CONTRATAR'!W10</f>
        <v>0</v>
      </c>
      <c r="AE10" s="140">
        <f>'OC A CONTRATAR'!Y10</f>
        <v>0</v>
      </c>
      <c r="AF10" s="140">
        <f>'OC A CONTRATAR'!R10</f>
        <v>0</v>
      </c>
      <c r="AG10" s="140">
        <f>'OC A CONTRATAR'!Q10</f>
        <v>0</v>
      </c>
      <c r="AH10" s="140">
        <f>'OC A CONTRATAR'!S10</f>
        <v>0</v>
      </c>
      <c r="AI10" s="68">
        <f t="shared" si="5"/>
        <v>67042657.02670145</v>
      </c>
      <c r="AJ10" s="68">
        <f t="shared" si="6"/>
        <v>35366495.919471361</v>
      </c>
      <c r="AK10" s="68">
        <f t="shared" si="7"/>
        <v>102409152.94617282</v>
      </c>
      <c r="AM10">
        <f t="shared" si="1"/>
        <v>2022</v>
      </c>
      <c r="AN10">
        <f t="shared" si="8"/>
        <v>2029</v>
      </c>
      <c r="AO10" s="6">
        <f t="shared" si="9"/>
        <v>3541321786.0332699</v>
      </c>
      <c r="AP10" s="6">
        <f t="shared" si="10"/>
        <v>5319567797.5431032</v>
      </c>
      <c r="AQ10" s="6">
        <f t="shared" si="11"/>
        <v>8860889583.5763741</v>
      </c>
      <c r="AS10">
        <f t="shared" si="2"/>
        <v>2029</v>
      </c>
      <c r="AT10" s="33">
        <f t="shared" si="12"/>
        <v>3541.3217860332697</v>
      </c>
      <c r="AU10" s="33">
        <f t="shared" si="13"/>
        <v>5319.5677975431036</v>
      </c>
    </row>
    <row r="11" spans="1:47" x14ac:dyDescent="0.35">
      <c r="A11" s="66">
        <v>44805</v>
      </c>
      <c r="B11" s="25">
        <f>'Art. 9º-A'!J12</f>
        <v>65626873.17480474</v>
      </c>
      <c r="C11" s="25">
        <f>'Art. 9º-A'!K12</f>
        <v>28639039.052704342</v>
      </c>
      <c r="D11" s="25">
        <f>'Art. 9º-A'!I12</f>
        <v>94265912.227509081</v>
      </c>
      <c r="E11" s="26">
        <f>'9496'!T11</f>
        <v>0</v>
      </c>
      <c r="F11" s="26">
        <f>'9496'!U11</f>
        <v>0</v>
      </c>
      <c r="G11" s="26">
        <f>'9496'!V11</f>
        <v>0</v>
      </c>
      <c r="H11" s="45"/>
      <c r="I11" s="45"/>
      <c r="J11" s="45"/>
      <c r="K11" s="27">
        <f>'Fluxo dív. garantidas - RRF'!J11</f>
        <v>0</v>
      </c>
      <c r="L11" s="27">
        <f>'Fluxo dív. garantidas - RRF'!I11</f>
        <v>0</v>
      </c>
      <c r="M11" s="27">
        <f>'Fluxo dív. garantidas - RRF'!K11</f>
        <v>0</v>
      </c>
      <c r="N11" s="67">
        <f>'Contratos fora RRF'!AS11</f>
        <v>734890.16999999993</v>
      </c>
      <c r="O11" s="67">
        <f>'Contratos fora RRF'!AR11</f>
        <v>1160642.25</v>
      </c>
      <c r="P11" s="67">
        <f>'Contratos fora RRF'!AT11</f>
        <v>1895532.42</v>
      </c>
      <c r="Q11" s="63"/>
      <c r="R11" s="63"/>
      <c r="S11" s="63"/>
      <c r="T11" s="140">
        <f>'OC A CONTRATAR'!C11</f>
        <v>0</v>
      </c>
      <c r="U11" s="140">
        <f>'OC A CONTRATAR'!B11</f>
        <v>0</v>
      </c>
      <c r="V11" s="140">
        <f>'OC A CONTRATAR'!D11</f>
        <v>0</v>
      </c>
      <c r="W11" s="140">
        <f>'OC A CONTRATAR'!H11</f>
        <v>0</v>
      </c>
      <c r="X11" s="140">
        <f>'OC A CONTRATAR'!G11</f>
        <v>0</v>
      </c>
      <c r="Y11" s="140">
        <f>'OC A CONTRATAR'!I11</f>
        <v>0</v>
      </c>
      <c r="Z11" s="140">
        <f>'OC A CONTRATAR'!M11</f>
        <v>0</v>
      </c>
      <c r="AA11" s="140">
        <f>'OC A CONTRATAR'!L11</f>
        <v>0</v>
      </c>
      <c r="AB11" s="140">
        <f>'OC A CONTRATAR'!N11</f>
        <v>0</v>
      </c>
      <c r="AC11" s="140">
        <f>'OC A CONTRATAR'!X11</f>
        <v>0</v>
      </c>
      <c r="AD11" s="140">
        <f>'OC A CONTRATAR'!W11</f>
        <v>0</v>
      </c>
      <c r="AE11" s="140">
        <f>'OC A CONTRATAR'!Y11</f>
        <v>0</v>
      </c>
      <c r="AF11" s="140">
        <f>'OC A CONTRATAR'!R11</f>
        <v>0</v>
      </c>
      <c r="AG11" s="140">
        <f>'OC A CONTRATAR'!Q11</f>
        <v>0</v>
      </c>
      <c r="AH11" s="140">
        <f>'OC A CONTRATAR'!S11</f>
        <v>0</v>
      </c>
      <c r="AI11" s="68">
        <f t="shared" si="5"/>
        <v>66361763.344804741</v>
      </c>
      <c r="AJ11" s="68">
        <f t="shared" si="6"/>
        <v>29799681.302704342</v>
      </c>
      <c r="AK11" s="68">
        <f t="shared" si="7"/>
        <v>96161444.647509083</v>
      </c>
      <c r="AM11">
        <f t="shared" si="1"/>
        <v>2022</v>
      </c>
      <c r="AN11">
        <f t="shared" si="8"/>
        <v>2030</v>
      </c>
      <c r="AO11" s="6">
        <f t="shared" si="9"/>
        <v>4535267913.0870619</v>
      </c>
      <c r="AP11" s="6">
        <f t="shared" si="10"/>
        <v>5362023616.5542755</v>
      </c>
      <c r="AQ11" s="6">
        <f t="shared" si="11"/>
        <v>9897291529.6413403</v>
      </c>
      <c r="AS11">
        <f t="shared" si="2"/>
        <v>2030</v>
      </c>
      <c r="AT11" s="33">
        <f t="shared" si="12"/>
        <v>4535.267913087062</v>
      </c>
      <c r="AU11" s="33">
        <f t="shared" si="13"/>
        <v>5362.0236165542756</v>
      </c>
    </row>
    <row r="12" spans="1:47" x14ac:dyDescent="0.35">
      <c r="A12" s="66">
        <v>44835</v>
      </c>
      <c r="B12" s="25">
        <f>'Art. 9º-A'!J13</f>
        <v>67823344.96069397</v>
      </c>
      <c r="C12" s="25">
        <f>'Art. 9º-A'!K13</f>
        <v>29739480.426515818</v>
      </c>
      <c r="D12" s="25">
        <f>'Art. 9º-A'!I13</f>
        <v>97562825.387209788</v>
      </c>
      <c r="E12" s="26">
        <f>'9496'!T12</f>
        <v>0</v>
      </c>
      <c r="F12" s="26">
        <f>'9496'!U12</f>
        <v>0</v>
      </c>
      <c r="G12" s="26">
        <f>'9496'!V12</f>
        <v>0</v>
      </c>
      <c r="H12" s="45"/>
      <c r="I12" s="45"/>
      <c r="J12" s="45"/>
      <c r="K12" s="27">
        <f>'Fluxo dív. garantidas - RRF'!J12</f>
        <v>0</v>
      </c>
      <c r="L12" s="27">
        <f>'Fluxo dív. garantidas - RRF'!I12</f>
        <v>0</v>
      </c>
      <c r="M12" s="27">
        <f>'Fluxo dív. garantidas - RRF'!K12</f>
        <v>0</v>
      </c>
      <c r="N12" s="67">
        <f>'Contratos fora RRF'!AS12</f>
        <v>1937766.44</v>
      </c>
      <c r="O12" s="67">
        <f>'Contratos fora RRF'!AR12</f>
        <v>1162686.8799999999</v>
      </c>
      <c r="P12" s="67">
        <f>'Contratos fora RRF'!AT12</f>
        <v>3100453.3200000003</v>
      </c>
      <c r="Q12" s="63"/>
      <c r="R12" s="63"/>
      <c r="S12" s="63"/>
      <c r="T12" s="140">
        <f>'OC A CONTRATAR'!C12</f>
        <v>0</v>
      </c>
      <c r="U12" s="140">
        <f>'OC A CONTRATAR'!B12</f>
        <v>0</v>
      </c>
      <c r="V12" s="140">
        <f>'OC A CONTRATAR'!D12</f>
        <v>0</v>
      </c>
      <c r="W12" s="140">
        <f>'OC A CONTRATAR'!H12</f>
        <v>0</v>
      </c>
      <c r="X12" s="140">
        <f>'OC A CONTRATAR'!G12</f>
        <v>0</v>
      </c>
      <c r="Y12" s="140">
        <f>'OC A CONTRATAR'!I12</f>
        <v>0</v>
      </c>
      <c r="Z12" s="140">
        <f>'OC A CONTRATAR'!M12</f>
        <v>0</v>
      </c>
      <c r="AA12" s="140">
        <f>'OC A CONTRATAR'!L12</f>
        <v>0</v>
      </c>
      <c r="AB12" s="140">
        <f>'OC A CONTRATAR'!N12</f>
        <v>0</v>
      </c>
      <c r="AC12" s="140">
        <f>'OC A CONTRATAR'!X12</f>
        <v>0</v>
      </c>
      <c r="AD12" s="140">
        <f>'OC A CONTRATAR'!W12</f>
        <v>0</v>
      </c>
      <c r="AE12" s="140">
        <f>'OC A CONTRATAR'!Y12</f>
        <v>0</v>
      </c>
      <c r="AF12" s="140">
        <f>'OC A CONTRATAR'!R12</f>
        <v>0</v>
      </c>
      <c r="AG12" s="140">
        <f>'OC A CONTRATAR'!Q12</f>
        <v>0</v>
      </c>
      <c r="AH12" s="140">
        <f>'OC A CONTRATAR'!S12</f>
        <v>0</v>
      </c>
      <c r="AI12" s="68">
        <f t="shared" si="5"/>
        <v>69761111.400693968</v>
      </c>
      <c r="AJ12" s="68">
        <f t="shared" si="6"/>
        <v>30902167.306515817</v>
      </c>
      <c r="AK12" s="68">
        <f t="shared" si="7"/>
        <v>100663278.7072098</v>
      </c>
      <c r="AM12">
        <f t="shared" si="1"/>
        <v>2022</v>
      </c>
      <c r="AN12">
        <f t="shared" si="8"/>
        <v>2031</v>
      </c>
      <c r="AO12" s="6">
        <f t="shared" si="9"/>
        <v>5378840368.3671103</v>
      </c>
      <c r="AP12" s="6">
        <f t="shared" si="10"/>
        <v>5305206828.279088</v>
      </c>
      <c r="AQ12" s="6">
        <f>SUMIF(AM:AM,AN12,AK:AK)</f>
        <v>10684047196.6462</v>
      </c>
      <c r="AS12">
        <f t="shared" si="2"/>
        <v>2031</v>
      </c>
      <c r="AT12" s="33">
        <f t="shared" si="12"/>
        <v>5378.8403683671104</v>
      </c>
      <c r="AU12" s="33">
        <f t="shared" si="13"/>
        <v>5305.2068282790879</v>
      </c>
    </row>
    <row r="13" spans="1:47" x14ac:dyDescent="0.35">
      <c r="A13" s="66">
        <v>44866</v>
      </c>
      <c r="B13" s="25">
        <f>'Art. 9º-A'!J14</f>
        <v>69469967.961460099</v>
      </c>
      <c r="C13" s="25">
        <f>'Art. 9º-A'!K14</f>
        <v>30607774.070386514</v>
      </c>
      <c r="D13" s="25">
        <f>'Art. 9º-A'!I14</f>
        <v>100077742.03184661</v>
      </c>
      <c r="E13" s="26">
        <f>'9496'!T13</f>
        <v>0</v>
      </c>
      <c r="F13" s="26">
        <f>'9496'!U13</f>
        <v>0</v>
      </c>
      <c r="G13" s="26">
        <f>'9496'!V13</f>
        <v>0</v>
      </c>
      <c r="H13" s="45"/>
      <c r="I13" s="45"/>
      <c r="J13" s="45"/>
      <c r="K13" s="27">
        <f>'Fluxo dív. garantidas - RRF'!J13</f>
        <v>0</v>
      </c>
      <c r="L13" s="27">
        <f>'Fluxo dív. garantidas - RRF'!I13</f>
        <v>0</v>
      </c>
      <c r="M13" s="27">
        <f>'Fluxo dív. garantidas - RRF'!K13</f>
        <v>0</v>
      </c>
      <c r="N13" s="67">
        <f>'Contratos fora RRF'!AS13</f>
        <v>4190852.1800000006</v>
      </c>
      <c r="O13" s="67">
        <f>'Contratos fora RRF'!AR13</f>
        <v>11950128.23</v>
      </c>
      <c r="P13" s="67">
        <f>'Contratos fora RRF'!AT13</f>
        <v>16140980.409999998</v>
      </c>
      <c r="Q13" s="63"/>
      <c r="R13" s="63"/>
      <c r="S13" s="63"/>
      <c r="T13" s="140">
        <f>'OC A CONTRATAR'!C13</f>
        <v>0</v>
      </c>
      <c r="U13" s="140">
        <f>'OC A CONTRATAR'!B13</f>
        <v>0</v>
      </c>
      <c r="V13" s="140">
        <f>'OC A CONTRATAR'!D13</f>
        <v>0</v>
      </c>
      <c r="W13" s="140">
        <f>'OC A CONTRATAR'!H13</f>
        <v>0</v>
      </c>
      <c r="X13" s="140">
        <f>'OC A CONTRATAR'!G13</f>
        <v>0</v>
      </c>
      <c r="Y13" s="140">
        <f>'OC A CONTRATAR'!I13</f>
        <v>0</v>
      </c>
      <c r="Z13" s="140">
        <f>'OC A CONTRATAR'!M13</f>
        <v>0</v>
      </c>
      <c r="AA13" s="140">
        <f>'OC A CONTRATAR'!L13</f>
        <v>0</v>
      </c>
      <c r="AB13" s="140">
        <f>'OC A CONTRATAR'!N13</f>
        <v>0</v>
      </c>
      <c r="AC13" s="140">
        <f>'OC A CONTRATAR'!X13</f>
        <v>0</v>
      </c>
      <c r="AD13" s="140">
        <f>'OC A CONTRATAR'!W13</f>
        <v>0</v>
      </c>
      <c r="AE13" s="140">
        <f>'OC A CONTRATAR'!Y13</f>
        <v>0</v>
      </c>
      <c r="AF13" s="140">
        <f>'OC A CONTRATAR'!R13</f>
        <v>0</v>
      </c>
      <c r="AG13" s="140">
        <f>'OC A CONTRATAR'!Q13</f>
        <v>0</v>
      </c>
      <c r="AH13" s="140">
        <f>'OC A CONTRATAR'!S13</f>
        <v>0</v>
      </c>
      <c r="AI13" s="68">
        <f t="shared" si="5"/>
        <v>73660820.141460106</v>
      </c>
      <c r="AJ13" s="68">
        <f t="shared" si="6"/>
        <v>42557902.300386518</v>
      </c>
      <c r="AK13" s="68">
        <f t="shared" si="7"/>
        <v>116218722.44184661</v>
      </c>
      <c r="AM13">
        <f t="shared" si="1"/>
        <v>2022</v>
      </c>
    </row>
    <row r="14" spans="1:47" x14ac:dyDescent="0.35">
      <c r="A14" s="66">
        <v>44896</v>
      </c>
      <c r="B14" s="25">
        <f>'Art. 9º-A'!J15</f>
        <v>71259719.589290872</v>
      </c>
      <c r="C14" s="25">
        <f>'Art. 9º-A'!K15</f>
        <v>31547306.592848554</v>
      </c>
      <c r="D14" s="25">
        <f>'Art. 9º-A'!I15</f>
        <v>102807026.18213943</v>
      </c>
      <c r="E14" s="26">
        <f>'9496'!T14</f>
        <v>0</v>
      </c>
      <c r="F14" s="26">
        <f>'9496'!U14</f>
        <v>0</v>
      </c>
      <c r="G14" s="26">
        <f>'9496'!V14</f>
        <v>0</v>
      </c>
      <c r="H14" s="45"/>
      <c r="I14" s="45"/>
      <c r="J14" s="45"/>
      <c r="K14" s="27">
        <f>'Fluxo dív. garantidas - RRF'!J14</f>
        <v>0</v>
      </c>
      <c r="L14" s="27">
        <f>'Fluxo dív. garantidas - RRF'!I14</f>
        <v>0</v>
      </c>
      <c r="M14" s="27">
        <f>'Fluxo dív. garantidas - RRF'!K14</f>
        <v>0</v>
      </c>
      <c r="N14" s="67">
        <f>'Contratos fora RRF'!AS14</f>
        <v>671120.31</v>
      </c>
      <c r="O14" s="67">
        <f>'Contratos fora RRF'!AR14</f>
        <v>1166755.58</v>
      </c>
      <c r="P14" s="67">
        <f>'Contratos fora RRF'!AT14</f>
        <v>1837875.89</v>
      </c>
      <c r="Q14" s="63"/>
      <c r="R14" s="63"/>
      <c r="S14" s="63"/>
      <c r="T14" s="140">
        <f>'OC A CONTRATAR'!C14</f>
        <v>0</v>
      </c>
      <c r="U14" s="140">
        <f>'OC A CONTRATAR'!B14</f>
        <v>0</v>
      </c>
      <c r="V14" s="140">
        <f>'OC A CONTRATAR'!D14</f>
        <v>0</v>
      </c>
      <c r="W14" s="140">
        <f>'OC A CONTRATAR'!H14</f>
        <v>0</v>
      </c>
      <c r="X14" s="140">
        <f>'OC A CONTRATAR'!G14</f>
        <v>0</v>
      </c>
      <c r="Y14" s="140">
        <f>'OC A CONTRATAR'!I14</f>
        <v>0</v>
      </c>
      <c r="Z14" s="140">
        <f>'OC A CONTRATAR'!M14</f>
        <v>0</v>
      </c>
      <c r="AA14" s="140">
        <f>'OC A CONTRATAR'!L14</f>
        <v>0</v>
      </c>
      <c r="AB14" s="140">
        <f>'OC A CONTRATAR'!N14</f>
        <v>0</v>
      </c>
      <c r="AC14" s="140">
        <f>'OC A CONTRATAR'!X14</f>
        <v>0</v>
      </c>
      <c r="AD14" s="140">
        <f>'OC A CONTRATAR'!W14</f>
        <v>0</v>
      </c>
      <c r="AE14" s="140">
        <f>'OC A CONTRATAR'!Y14</f>
        <v>0</v>
      </c>
      <c r="AF14" s="140">
        <f>'OC A CONTRATAR'!R14</f>
        <v>0</v>
      </c>
      <c r="AG14" s="140">
        <f>'OC A CONTRATAR'!Q14</f>
        <v>0</v>
      </c>
      <c r="AH14" s="140">
        <f>'OC A CONTRATAR'!S14</f>
        <v>0</v>
      </c>
      <c r="AI14" s="68">
        <f t="shared" si="5"/>
        <v>71930839.899290875</v>
      </c>
      <c r="AJ14" s="68">
        <f t="shared" si="6"/>
        <v>32714062.172848552</v>
      </c>
      <c r="AK14" s="68">
        <f t="shared" si="7"/>
        <v>104644902.07213943</v>
      </c>
      <c r="AM14">
        <f t="shared" si="1"/>
        <v>2022</v>
      </c>
    </row>
    <row r="15" spans="1:47" x14ac:dyDescent="0.35">
      <c r="A15" s="66">
        <v>44927</v>
      </c>
      <c r="B15" s="25">
        <f>'Art. 9º-A'!J16</f>
        <v>72912568.274729282</v>
      </c>
      <c r="C15" s="25">
        <f>'Art. 9º-A'!K16</f>
        <v>32434497.540861845</v>
      </c>
      <c r="D15" s="25">
        <f>'Art. 9º-A'!I16</f>
        <v>105347065.81559113</v>
      </c>
      <c r="E15" s="26">
        <f>'9496'!T15</f>
        <v>35876873.647005305</v>
      </c>
      <c r="F15" s="26">
        <f>'9496'!U15</f>
        <v>0</v>
      </c>
      <c r="G15" s="26">
        <f>'9496'!V15</f>
        <v>35876873.647005305</v>
      </c>
      <c r="H15" s="45"/>
      <c r="I15" s="45"/>
      <c r="J15" s="45"/>
      <c r="K15" s="27">
        <f>'Fluxo dív. garantidas - RRF'!J15</f>
        <v>6768845.0099999998</v>
      </c>
      <c r="L15" s="27">
        <f>'Fluxo dív. garantidas - RRF'!I15</f>
        <v>0</v>
      </c>
      <c r="M15" s="27">
        <f>'Fluxo dív. garantidas - RRF'!K15</f>
        <v>6768845.0099999998</v>
      </c>
      <c r="N15" s="67">
        <f>'Contratos fora RRF'!AS15</f>
        <v>734312.39000000013</v>
      </c>
      <c r="O15" s="67">
        <f>'Contratos fora RRF'!AR15</f>
        <v>1125773.7600000002</v>
      </c>
      <c r="P15" s="67">
        <f>'Contratos fora RRF'!AT15</f>
        <v>1860086.15</v>
      </c>
      <c r="Q15" s="63"/>
      <c r="R15" s="63"/>
      <c r="S15" s="63"/>
      <c r="T15" s="140">
        <f>'OC A CONTRATAR'!C15</f>
        <v>0</v>
      </c>
      <c r="U15" s="140">
        <f>'OC A CONTRATAR'!B15</f>
        <v>0</v>
      </c>
      <c r="V15" s="140">
        <f>'OC A CONTRATAR'!D15</f>
        <v>0</v>
      </c>
      <c r="W15" s="140">
        <f>'OC A CONTRATAR'!H15</f>
        <v>0</v>
      </c>
      <c r="X15" s="140">
        <f>'OC A CONTRATAR'!G15</f>
        <v>0</v>
      </c>
      <c r="Y15" s="140">
        <f>'OC A CONTRATAR'!I15</f>
        <v>0</v>
      </c>
      <c r="Z15" s="140">
        <f>'OC A CONTRATAR'!M15</f>
        <v>0</v>
      </c>
      <c r="AA15" s="140">
        <f>'OC A CONTRATAR'!L15</f>
        <v>0</v>
      </c>
      <c r="AB15" s="140">
        <f>'OC A CONTRATAR'!N15</f>
        <v>0</v>
      </c>
      <c r="AC15" s="140">
        <f>'OC A CONTRATAR'!X15</f>
        <v>0</v>
      </c>
      <c r="AD15" s="140">
        <f>'OC A CONTRATAR'!W15</f>
        <v>0</v>
      </c>
      <c r="AE15" s="140">
        <f>'OC A CONTRATAR'!Y15</f>
        <v>0</v>
      </c>
      <c r="AF15" s="140">
        <f>'OC A CONTRATAR'!R15</f>
        <v>0</v>
      </c>
      <c r="AG15" s="140">
        <f>'OC A CONTRATAR'!Q15</f>
        <v>0</v>
      </c>
      <c r="AH15" s="140">
        <f>'OC A CONTRATAR'!S15</f>
        <v>0</v>
      </c>
      <c r="AI15" s="68">
        <f t="shared" si="5"/>
        <v>116292599.32173459</v>
      </c>
      <c r="AJ15" s="68">
        <f t="shared" si="6"/>
        <v>33560271.300861843</v>
      </c>
      <c r="AK15" s="68">
        <f t="shared" si="7"/>
        <v>149852870.62259641</v>
      </c>
      <c r="AM15">
        <f t="shared" si="1"/>
        <v>2023</v>
      </c>
    </row>
    <row r="16" spans="1:47" x14ac:dyDescent="0.35">
      <c r="A16" s="66">
        <v>44958</v>
      </c>
      <c r="B16" s="25">
        <f>'Art. 9º-A'!J17</f>
        <v>74515551.607018769</v>
      </c>
      <c r="C16" s="25">
        <f>'Art. 9º-A'!K17</f>
        <v>33307450.49593927</v>
      </c>
      <c r="D16" s="25">
        <f>'Art. 9º-A'!I17</f>
        <v>107823002.10295804</v>
      </c>
      <c r="E16" s="26">
        <f>'9496'!T16</f>
        <v>36205346.145218648</v>
      </c>
      <c r="F16" s="26">
        <f>'9496'!U16</f>
        <v>0</v>
      </c>
      <c r="G16" s="26">
        <f>'9496'!V16</f>
        <v>36205346.145218648</v>
      </c>
      <c r="H16" s="45"/>
      <c r="I16" s="45"/>
      <c r="J16" s="45"/>
      <c r="K16" s="27">
        <f>'Fluxo dív. garantidas - RRF'!J16</f>
        <v>6811461.5233333334</v>
      </c>
      <c r="L16" s="27">
        <f>'Fluxo dív. garantidas - RRF'!I16</f>
        <v>0</v>
      </c>
      <c r="M16" s="27">
        <f>'Fluxo dív. garantidas - RRF'!K16</f>
        <v>6811461.5233333334</v>
      </c>
      <c r="N16" s="67">
        <f>'Contratos fora RRF'!AS16</f>
        <v>6135486.6999999993</v>
      </c>
      <c r="O16" s="67">
        <f>'Contratos fora RRF'!AR16</f>
        <v>7607081.3900000006</v>
      </c>
      <c r="P16" s="67">
        <f>'Contratos fora RRF'!AT16</f>
        <v>13742568.090000002</v>
      </c>
      <c r="Q16" s="63"/>
      <c r="R16" s="63"/>
      <c r="S16" s="63"/>
      <c r="T16" s="140">
        <f>'OC A CONTRATAR'!C16</f>
        <v>0</v>
      </c>
      <c r="U16" s="140">
        <f>'OC A CONTRATAR'!B16</f>
        <v>0</v>
      </c>
      <c r="V16" s="140">
        <f>'OC A CONTRATAR'!D16</f>
        <v>0</v>
      </c>
      <c r="W16" s="140">
        <f>'OC A CONTRATAR'!H16</f>
        <v>0</v>
      </c>
      <c r="X16" s="140">
        <f>'OC A CONTRATAR'!G16</f>
        <v>0</v>
      </c>
      <c r="Y16" s="140">
        <f>'OC A CONTRATAR'!I16</f>
        <v>0</v>
      </c>
      <c r="Z16" s="140">
        <f>'OC A CONTRATAR'!M16</f>
        <v>0</v>
      </c>
      <c r="AA16" s="140">
        <f>'OC A CONTRATAR'!L16</f>
        <v>0</v>
      </c>
      <c r="AB16" s="140">
        <f>'OC A CONTRATAR'!N16</f>
        <v>0</v>
      </c>
      <c r="AC16" s="140">
        <f>'OC A CONTRATAR'!X16</f>
        <v>0</v>
      </c>
      <c r="AD16" s="140">
        <f>'OC A CONTRATAR'!W16</f>
        <v>0</v>
      </c>
      <c r="AE16" s="140">
        <f>'OC A CONTRATAR'!Y16</f>
        <v>0</v>
      </c>
      <c r="AF16" s="140">
        <f>'OC A CONTRATAR'!R16</f>
        <v>0</v>
      </c>
      <c r="AG16" s="140">
        <f>'OC A CONTRATAR'!Q16</f>
        <v>0</v>
      </c>
      <c r="AH16" s="140">
        <f>'OC A CONTRATAR'!S16</f>
        <v>0</v>
      </c>
      <c r="AI16" s="68">
        <f t="shared" si="5"/>
        <v>123667845.97557075</v>
      </c>
      <c r="AJ16" s="68">
        <f t="shared" si="6"/>
        <v>40914531.88593927</v>
      </c>
      <c r="AK16" s="68">
        <f t="shared" si="7"/>
        <v>164582377.86151004</v>
      </c>
      <c r="AM16">
        <f t="shared" si="1"/>
        <v>2023</v>
      </c>
    </row>
    <row r="17" spans="1:43" x14ac:dyDescent="0.35">
      <c r="A17" s="66">
        <v>44986</v>
      </c>
      <c r="B17" s="25">
        <f>'Art. 9º-A'!J18</f>
        <v>76137813.713836655</v>
      </c>
      <c r="C17" s="25">
        <f>'Art. 9º-A'!K18</f>
        <v>34196973.755941927</v>
      </c>
      <c r="D17" s="25">
        <f>'Art. 9º-A'!I18</f>
        <v>110334787.46977858</v>
      </c>
      <c r="E17" s="26">
        <f>'9496'!T17</f>
        <v>36478653.201819956</v>
      </c>
      <c r="F17" s="26">
        <f>'9496'!U17</f>
        <v>0</v>
      </c>
      <c r="G17" s="26">
        <f>'9496'!V17</f>
        <v>36478653.201819956</v>
      </c>
      <c r="H17" s="45"/>
      <c r="I17" s="45"/>
      <c r="J17" s="45"/>
      <c r="K17" s="27">
        <f>'Fluxo dív. garantidas - RRF'!J17</f>
        <v>24854169.167777777</v>
      </c>
      <c r="L17" s="27">
        <f>'Fluxo dív. garantidas - RRF'!I17</f>
        <v>0</v>
      </c>
      <c r="M17" s="27">
        <f>'Fluxo dív. garantidas - RRF'!K17</f>
        <v>24854169.167777777</v>
      </c>
      <c r="N17" s="67">
        <f>'Contratos fora RRF'!AS17</f>
        <v>631527.03</v>
      </c>
      <c r="O17" s="67">
        <f>'Contratos fora RRF'!AR17</f>
        <v>1129652.31</v>
      </c>
      <c r="P17" s="67">
        <f>'Contratos fora RRF'!AT17</f>
        <v>1761179.34</v>
      </c>
      <c r="Q17" s="63"/>
      <c r="R17" s="63"/>
      <c r="S17" s="63"/>
      <c r="T17" s="140">
        <f>'OC A CONTRATAR'!C17</f>
        <v>0</v>
      </c>
      <c r="U17" s="140">
        <f>'OC A CONTRATAR'!B17</f>
        <v>0</v>
      </c>
      <c r="V17" s="140">
        <f>'OC A CONTRATAR'!D17</f>
        <v>0</v>
      </c>
      <c r="W17" s="140">
        <f>'OC A CONTRATAR'!H17</f>
        <v>0</v>
      </c>
      <c r="X17" s="140">
        <f>'OC A CONTRATAR'!G17</f>
        <v>0</v>
      </c>
      <c r="Y17" s="140">
        <f>'OC A CONTRATAR'!I17</f>
        <v>0</v>
      </c>
      <c r="Z17" s="140">
        <f>'OC A CONTRATAR'!M17</f>
        <v>0</v>
      </c>
      <c r="AA17" s="140">
        <f>'OC A CONTRATAR'!L17</f>
        <v>0</v>
      </c>
      <c r="AB17" s="140">
        <f>'OC A CONTRATAR'!N17</f>
        <v>0</v>
      </c>
      <c r="AC17" s="140">
        <f>'OC A CONTRATAR'!X17</f>
        <v>0</v>
      </c>
      <c r="AD17" s="140">
        <f>'OC A CONTRATAR'!W17</f>
        <v>0</v>
      </c>
      <c r="AE17" s="140">
        <f>'OC A CONTRATAR'!Y17</f>
        <v>0</v>
      </c>
      <c r="AF17" s="140">
        <f>'OC A CONTRATAR'!R17</f>
        <v>0</v>
      </c>
      <c r="AG17" s="140">
        <f>'OC A CONTRATAR'!Q17</f>
        <v>0</v>
      </c>
      <c r="AH17" s="140">
        <f>'OC A CONTRATAR'!S17</f>
        <v>0</v>
      </c>
      <c r="AI17" s="68">
        <f t="shared" si="5"/>
        <v>138102163.1134344</v>
      </c>
      <c r="AJ17" s="68">
        <f t="shared" si="6"/>
        <v>35326626.06594193</v>
      </c>
      <c r="AK17" s="68">
        <f t="shared" si="7"/>
        <v>173428789.17937633</v>
      </c>
      <c r="AM17">
        <f t="shared" si="1"/>
        <v>2023</v>
      </c>
    </row>
    <row r="18" spans="1:43" x14ac:dyDescent="0.35">
      <c r="A18" s="66">
        <v>45017</v>
      </c>
      <c r="B18" s="25">
        <f>'Art. 9º-A'!J19</f>
        <v>78103006.291688874</v>
      </c>
      <c r="C18" s="25">
        <f>'Art. 9º-A'!K19</f>
        <v>35249337.342925906</v>
      </c>
      <c r="D18" s="25">
        <f>'Art. 9º-A'!I19</f>
        <v>113352343.63461478</v>
      </c>
      <c r="E18" s="26">
        <f>'9496'!T18</f>
        <v>36632039.562050417</v>
      </c>
      <c r="F18" s="26">
        <f>'9496'!U18</f>
        <v>0</v>
      </c>
      <c r="G18" s="26">
        <f>'9496'!V18</f>
        <v>36632039.562050417</v>
      </c>
      <c r="H18" s="45"/>
      <c r="I18" s="45"/>
      <c r="J18" s="45"/>
      <c r="K18" s="27">
        <f>'Fluxo dív. garantidas - RRF'!J18</f>
        <v>6726378.7422222216</v>
      </c>
      <c r="L18" s="27">
        <f>'Fluxo dív. garantidas - RRF'!I18</f>
        <v>0</v>
      </c>
      <c r="M18" s="27">
        <f>'Fluxo dív. garantidas - RRF'!K18</f>
        <v>6726378.7422222216</v>
      </c>
      <c r="N18" s="67">
        <f>'Contratos fora RRF'!AS18</f>
        <v>4584985.8500000006</v>
      </c>
      <c r="O18" s="67">
        <f>'Contratos fora RRF'!AR18</f>
        <v>1131804.48</v>
      </c>
      <c r="P18" s="67">
        <f>'Contratos fora RRF'!AT18</f>
        <v>5716790.330000001</v>
      </c>
      <c r="Q18" s="63"/>
      <c r="R18" s="63"/>
      <c r="S18" s="63"/>
      <c r="T18" s="140">
        <f>'OC A CONTRATAR'!C18</f>
        <v>0</v>
      </c>
      <c r="U18" s="140">
        <f>'OC A CONTRATAR'!B18</f>
        <v>0</v>
      </c>
      <c r="V18" s="140">
        <f>'OC A CONTRATAR'!D18</f>
        <v>0</v>
      </c>
      <c r="W18" s="140">
        <f>'OC A CONTRATAR'!H18</f>
        <v>0</v>
      </c>
      <c r="X18" s="140">
        <f>'OC A CONTRATAR'!G18</f>
        <v>0</v>
      </c>
      <c r="Y18" s="140">
        <f>'OC A CONTRATAR'!I18</f>
        <v>0</v>
      </c>
      <c r="Z18" s="140">
        <f>'OC A CONTRATAR'!M18</f>
        <v>0</v>
      </c>
      <c r="AA18" s="140">
        <f>'OC A CONTRATAR'!L18</f>
        <v>0</v>
      </c>
      <c r="AB18" s="140">
        <f>'OC A CONTRATAR'!N18</f>
        <v>0</v>
      </c>
      <c r="AC18" s="140">
        <f>'OC A CONTRATAR'!X18</f>
        <v>0</v>
      </c>
      <c r="AD18" s="140">
        <f>'OC A CONTRATAR'!W18</f>
        <v>0</v>
      </c>
      <c r="AE18" s="140">
        <f>'OC A CONTRATAR'!Y18</f>
        <v>0</v>
      </c>
      <c r="AF18" s="140">
        <f>'OC A CONTRATAR'!R18</f>
        <v>0</v>
      </c>
      <c r="AG18" s="140">
        <f>'OC A CONTRATAR'!Q18</f>
        <v>0</v>
      </c>
      <c r="AH18" s="140">
        <f>'OC A CONTRATAR'!S18</f>
        <v>0</v>
      </c>
      <c r="AI18" s="68">
        <f t="shared" si="5"/>
        <v>126046410.44596151</v>
      </c>
      <c r="AJ18" s="68">
        <f t="shared" si="6"/>
        <v>36381141.822925903</v>
      </c>
      <c r="AK18" s="68">
        <f t="shared" si="7"/>
        <v>162427552.26888743</v>
      </c>
      <c r="AM18">
        <f t="shared" si="1"/>
        <v>2023</v>
      </c>
    </row>
    <row r="19" spans="1:43" x14ac:dyDescent="0.35">
      <c r="A19" s="66">
        <v>45047</v>
      </c>
      <c r="B19" s="25">
        <f>'Art. 9º-A'!J20</f>
        <v>79796021.802812129</v>
      </c>
      <c r="C19" s="25">
        <f>'Art. 9º-A'!K20</f>
        <v>36187912.366242781</v>
      </c>
      <c r="D19" s="25">
        <f>'Art. 9º-A'!I20</f>
        <v>115983934.16905491</v>
      </c>
      <c r="E19" s="26">
        <f>'9496'!T19</f>
        <v>37016489.495600633</v>
      </c>
      <c r="F19" s="26">
        <f>'9496'!U19</f>
        <v>0</v>
      </c>
      <c r="G19" s="26">
        <f>'9496'!V19</f>
        <v>37016489.495600633</v>
      </c>
      <c r="H19" s="45"/>
      <c r="I19" s="45"/>
      <c r="J19" s="45"/>
      <c r="K19" s="27">
        <f>'Fluxo dív. garantidas - RRF'!J19</f>
        <v>24027679.403333332</v>
      </c>
      <c r="L19" s="27">
        <f>'Fluxo dív. garantidas - RRF'!I19</f>
        <v>0</v>
      </c>
      <c r="M19" s="27">
        <f>'Fluxo dív. garantidas - RRF'!K19</f>
        <v>24027679.403333332</v>
      </c>
      <c r="N19" s="67">
        <f>'Contratos fora RRF'!AS19</f>
        <v>5616347.8200000003</v>
      </c>
      <c r="O19" s="67">
        <f>'Contratos fora RRF'!AR19</f>
        <v>11234436.539999997</v>
      </c>
      <c r="P19" s="67">
        <f>'Contratos fora RRF'!AT19</f>
        <v>16850784.359999999</v>
      </c>
      <c r="Q19" s="63"/>
      <c r="R19" s="63"/>
      <c r="S19" s="63"/>
      <c r="T19" s="140">
        <f>'OC A CONTRATAR'!C19</f>
        <v>0</v>
      </c>
      <c r="U19" s="140">
        <f>'OC A CONTRATAR'!B19</f>
        <v>0</v>
      </c>
      <c r="V19" s="140">
        <f>'OC A CONTRATAR'!D19</f>
        <v>0</v>
      </c>
      <c r="W19" s="140">
        <f>'OC A CONTRATAR'!H19</f>
        <v>0</v>
      </c>
      <c r="X19" s="140">
        <f>'OC A CONTRATAR'!G19</f>
        <v>0</v>
      </c>
      <c r="Y19" s="140">
        <f>'OC A CONTRATAR'!I19</f>
        <v>0</v>
      </c>
      <c r="Z19" s="140">
        <f>'OC A CONTRATAR'!M19</f>
        <v>0</v>
      </c>
      <c r="AA19" s="140">
        <f>'OC A CONTRATAR'!L19</f>
        <v>0</v>
      </c>
      <c r="AB19" s="140">
        <f>'OC A CONTRATAR'!N19</f>
        <v>0</v>
      </c>
      <c r="AC19" s="140">
        <f>'OC A CONTRATAR'!X19</f>
        <v>0</v>
      </c>
      <c r="AD19" s="140">
        <f>'OC A CONTRATAR'!W19</f>
        <v>0</v>
      </c>
      <c r="AE19" s="140">
        <f>'OC A CONTRATAR'!Y19</f>
        <v>0</v>
      </c>
      <c r="AF19" s="140">
        <f>'OC A CONTRATAR'!R19</f>
        <v>0</v>
      </c>
      <c r="AG19" s="140">
        <f>'OC A CONTRATAR'!Q19</f>
        <v>0</v>
      </c>
      <c r="AH19" s="140">
        <f>'OC A CONTRATAR'!S19</f>
        <v>0</v>
      </c>
      <c r="AI19" s="68">
        <f t="shared" si="5"/>
        <v>146456538.5217461</v>
      </c>
      <c r="AJ19" s="68">
        <f t="shared" si="6"/>
        <v>47422348.90624278</v>
      </c>
      <c r="AK19" s="68">
        <f t="shared" si="7"/>
        <v>193878887.42798889</v>
      </c>
      <c r="AM19">
        <f t="shared" si="1"/>
        <v>2023</v>
      </c>
    </row>
    <row r="20" spans="1:43" x14ac:dyDescent="0.35">
      <c r="A20" s="66">
        <v>45078</v>
      </c>
      <c r="B20" s="25">
        <f>'Art. 9º-A'!J21</f>
        <v>81768170.310969189</v>
      </c>
      <c r="C20" s="25">
        <f>'Art. 9º-A'!K21</f>
        <v>37262228.364754975</v>
      </c>
      <c r="D20" s="25">
        <f>'Art. 9º-A'!I21</f>
        <v>119030398.67572416</v>
      </c>
      <c r="E20" s="26">
        <f>'9496'!T20</f>
        <v>37154480.866796121</v>
      </c>
      <c r="F20" s="26">
        <f>'9496'!U20</f>
        <v>0</v>
      </c>
      <c r="G20" s="26">
        <f>'9496'!V20</f>
        <v>37154480.866796121</v>
      </c>
      <c r="H20" s="45"/>
      <c r="I20" s="45"/>
      <c r="J20" s="45"/>
      <c r="K20" s="27">
        <f>'Fluxo dív. garantidas - RRF'!J20</f>
        <v>6688916.1033333335</v>
      </c>
      <c r="L20" s="27">
        <f>'Fluxo dív. garantidas - RRF'!I20</f>
        <v>0</v>
      </c>
      <c r="M20" s="27">
        <f>'Fluxo dív. garantidas - RRF'!K20</f>
        <v>6688916.1033333335</v>
      </c>
      <c r="N20" s="67">
        <f>'Contratos fora RRF'!AS20</f>
        <v>683173.7</v>
      </c>
      <c r="O20" s="67">
        <f>'Contratos fora RRF'!AR20</f>
        <v>1135638.3999999999</v>
      </c>
      <c r="P20" s="67">
        <f>'Contratos fora RRF'!AT20</f>
        <v>1818812.0999999999</v>
      </c>
      <c r="Q20" s="63"/>
      <c r="R20" s="63"/>
      <c r="S20" s="63"/>
      <c r="T20" s="140">
        <f>'OC A CONTRATAR'!C20</f>
        <v>0</v>
      </c>
      <c r="U20" s="140">
        <f>'OC A CONTRATAR'!B20</f>
        <v>0</v>
      </c>
      <c r="V20" s="140">
        <f>'OC A CONTRATAR'!D20</f>
        <v>0</v>
      </c>
      <c r="W20" s="140">
        <f>'OC A CONTRATAR'!H20</f>
        <v>0</v>
      </c>
      <c r="X20" s="140">
        <f>'OC A CONTRATAR'!G20</f>
        <v>0</v>
      </c>
      <c r="Y20" s="140">
        <f>'OC A CONTRATAR'!I20</f>
        <v>0</v>
      </c>
      <c r="Z20" s="140">
        <f>'OC A CONTRATAR'!M20</f>
        <v>0</v>
      </c>
      <c r="AA20" s="140">
        <f>'OC A CONTRATAR'!L20</f>
        <v>0</v>
      </c>
      <c r="AB20" s="140">
        <f>'OC A CONTRATAR'!N20</f>
        <v>0</v>
      </c>
      <c r="AC20" s="140">
        <f>'OC A CONTRATAR'!X20</f>
        <v>0</v>
      </c>
      <c r="AD20" s="140">
        <f>'OC A CONTRATAR'!W20</f>
        <v>0</v>
      </c>
      <c r="AE20" s="140">
        <f>'OC A CONTRATAR'!Y20</f>
        <v>0</v>
      </c>
      <c r="AF20" s="140">
        <f>'OC A CONTRATAR'!R20</f>
        <v>0</v>
      </c>
      <c r="AG20" s="140">
        <f>'OC A CONTRATAR'!Q20</f>
        <v>0</v>
      </c>
      <c r="AH20" s="140">
        <f>'OC A CONTRATAR'!S20</f>
        <v>0</v>
      </c>
      <c r="AI20" s="68">
        <f t="shared" si="5"/>
        <v>126294740.98109865</v>
      </c>
      <c r="AJ20" s="68">
        <f t="shared" si="6"/>
        <v>38397866.764754973</v>
      </c>
      <c r="AK20" s="68">
        <f t="shared" si="7"/>
        <v>164692607.7458536</v>
      </c>
      <c r="AM20">
        <f t="shared" si="1"/>
        <v>2023</v>
      </c>
    </row>
    <row r="21" spans="1:43" x14ac:dyDescent="0.35">
      <c r="A21" s="66">
        <v>45108</v>
      </c>
      <c r="B21" s="25">
        <f>'Art. 9º-A'!J22</f>
        <v>83456272.025470063</v>
      </c>
      <c r="C21" s="25">
        <f>'Art. 9º-A'!K22</f>
        <v>38216329.112308308</v>
      </c>
      <c r="D21" s="25">
        <f>'Art. 9º-A'!I22</f>
        <v>121672601.13777837</v>
      </c>
      <c r="E21" s="26">
        <f>'9496'!T21</f>
        <v>37507526.606506392</v>
      </c>
      <c r="F21" s="26">
        <f>'9496'!U21</f>
        <v>0</v>
      </c>
      <c r="G21" s="26">
        <f>'9496'!V21</f>
        <v>37507526.606506392</v>
      </c>
      <c r="H21" s="45"/>
      <c r="I21" s="45"/>
      <c r="J21" s="45"/>
      <c r="K21" s="27">
        <f>'Fluxo dív. garantidas - RRF'!J21</f>
        <v>6588165.2622222221</v>
      </c>
      <c r="L21" s="27">
        <f>'Fluxo dív. garantidas - RRF'!I21</f>
        <v>0</v>
      </c>
      <c r="M21" s="27">
        <f>'Fluxo dív. garantidas - RRF'!K21</f>
        <v>6588165.2622222221</v>
      </c>
      <c r="N21" s="67">
        <f>'Contratos fora RRF'!AS21</f>
        <v>699028.94</v>
      </c>
      <c r="O21" s="67">
        <f>'Contratos fora RRF'!AR21</f>
        <v>1137626.78</v>
      </c>
      <c r="P21" s="67">
        <f>'Contratos fora RRF'!AT21</f>
        <v>1836655.72</v>
      </c>
      <c r="Q21" s="63"/>
      <c r="R21" s="63"/>
      <c r="S21" s="63"/>
      <c r="T21" s="140">
        <f>'OC A CONTRATAR'!C21</f>
        <v>0</v>
      </c>
      <c r="U21" s="140">
        <f>'OC A CONTRATAR'!B21</f>
        <v>0</v>
      </c>
      <c r="V21" s="140">
        <f>'OC A CONTRATAR'!D21</f>
        <v>0</v>
      </c>
      <c r="W21" s="140">
        <f>'OC A CONTRATAR'!H21</f>
        <v>0</v>
      </c>
      <c r="X21" s="140">
        <f>'OC A CONTRATAR'!G21</f>
        <v>0</v>
      </c>
      <c r="Y21" s="140">
        <f>'OC A CONTRATAR'!I21</f>
        <v>0</v>
      </c>
      <c r="Z21" s="140">
        <f>'OC A CONTRATAR'!M21</f>
        <v>0</v>
      </c>
      <c r="AA21" s="140">
        <f>'OC A CONTRATAR'!L21</f>
        <v>0</v>
      </c>
      <c r="AB21" s="140">
        <f>'OC A CONTRATAR'!N21</f>
        <v>0</v>
      </c>
      <c r="AC21" s="140">
        <f>'OC A CONTRATAR'!X21</f>
        <v>0</v>
      </c>
      <c r="AD21" s="140">
        <f>'OC A CONTRATAR'!W21</f>
        <v>0</v>
      </c>
      <c r="AE21" s="140">
        <f>'OC A CONTRATAR'!Y21</f>
        <v>0</v>
      </c>
      <c r="AF21" s="140">
        <f>'OC A CONTRATAR'!R21</f>
        <v>0</v>
      </c>
      <c r="AG21" s="140">
        <f>'OC A CONTRATAR'!Q21</f>
        <v>0</v>
      </c>
      <c r="AH21" s="140">
        <f>'OC A CONTRATAR'!S21</f>
        <v>0</v>
      </c>
      <c r="AI21" s="68">
        <f t="shared" si="5"/>
        <v>128250992.83419867</v>
      </c>
      <c r="AJ21" s="68">
        <f t="shared" si="6"/>
        <v>39353955.89230831</v>
      </c>
      <c r="AK21" s="68">
        <f t="shared" si="7"/>
        <v>167604948.72650698</v>
      </c>
      <c r="AM21">
        <f t="shared" si="1"/>
        <v>2023</v>
      </c>
    </row>
    <row r="22" spans="1:43" x14ac:dyDescent="0.35">
      <c r="A22" s="66">
        <v>45139</v>
      </c>
      <c r="B22" s="25">
        <f>'Art. 9º-A'!J23</f>
        <v>85118841.530059978</v>
      </c>
      <c r="C22" s="25">
        <f>'Art. 9º-A'!K23</f>
        <v>39167364.226197377</v>
      </c>
      <c r="D22" s="25">
        <f>'Art. 9º-A'!I23</f>
        <v>124286205.75625736</v>
      </c>
      <c r="E22" s="26">
        <f>'9496'!T22</f>
        <v>37765663.446412332</v>
      </c>
      <c r="F22" s="26">
        <f>'9496'!U22</f>
        <v>0</v>
      </c>
      <c r="G22" s="26">
        <f>'9496'!V22</f>
        <v>37765663.446412332</v>
      </c>
      <c r="H22" s="45"/>
      <c r="I22" s="45"/>
      <c r="J22" s="45"/>
      <c r="K22" s="27">
        <f>'Fluxo dív. garantidas - RRF'!J22</f>
        <v>6829041.111111111</v>
      </c>
      <c r="L22" s="27">
        <f>'Fluxo dív. garantidas - RRF'!I22</f>
        <v>0</v>
      </c>
      <c r="M22" s="27">
        <f>'Fluxo dív. garantidas - RRF'!K22</f>
        <v>6829041.111111111</v>
      </c>
      <c r="N22" s="67">
        <f>'Contratos fora RRF'!AS22</f>
        <v>6892808.6599999992</v>
      </c>
      <c r="O22" s="67">
        <f>'Contratos fora RRF'!AR22</f>
        <v>7254116.3599999994</v>
      </c>
      <c r="P22" s="67">
        <f>'Contratos fora RRF'!AT22</f>
        <v>14146925.020000001</v>
      </c>
      <c r="Q22" s="63"/>
      <c r="R22" s="63"/>
      <c r="S22" s="63"/>
      <c r="T22" s="140">
        <f>'OC A CONTRATAR'!C22</f>
        <v>0</v>
      </c>
      <c r="U22" s="140">
        <f>'OC A CONTRATAR'!B22</f>
        <v>0</v>
      </c>
      <c r="V22" s="140">
        <f>'OC A CONTRATAR'!D22</f>
        <v>0</v>
      </c>
      <c r="W22" s="140">
        <f>'OC A CONTRATAR'!H22</f>
        <v>0</v>
      </c>
      <c r="X22" s="140">
        <f>'OC A CONTRATAR'!G22</f>
        <v>0</v>
      </c>
      <c r="Y22" s="140">
        <f>'OC A CONTRATAR'!I22</f>
        <v>0</v>
      </c>
      <c r="Z22" s="140">
        <f>'OC A CONTRATAR'!M22</f>
        <v>0</v>
      </c>
      <c r="AA22" s="140">
        <f>'OC A CONTRATAR'!L22</f>
        <v>0</v>
      </c>
      <c r="AB22" s="140">
        <f>'OC A CONTRATAR'!N22</f>
        <v>0</v>
      </c>
      <c r="AC22" s="140">
        <f>'OC A CONTRATAR'!X22</f>
        <v>0</v>
      </c>
      <c r="AD22" s="140">
        <f>'OC A CONTRATAR'!W22</f>
        <v>0</v>
      </c>
      <c r="AE22" s="140">
        <f>'OC A CONTRATAR'!Y22</f>
        <v>0</v>
      </c>
      <c r="AF22" s="140">
        <f>'OC A CONTRATAR'!R22</f>
        <v>0</v>
      </c>
      <c r="AG22" s="140">
        <f>'OC A CONTRATAR'!Q22</f>
        <v>0</v>
      </c>
      <c r="AH22" s="140">
        <f>'OC A CONTRATAR'!S22</f>
        <v>0</v>
      </c>
      <c r="AI22" s="68">
        <f t="shared" si="5"/>
        <v>136606354.74758342</v>
      </c>
      <c r="AJ22" s="68">
        <f t="shared" si="6"/>
        <v>46421480.586197376</v>
      </c>
      <c r="AK22" s="68">
        <f t="shared" si="7"/>
        <v>183027835.3337808</v>
      </c>
      <c r="AM22">
        <f t="shared" si="1"/>
        <v>2023</v>
      </c>
    </row>
    <row r="23" spans="1:43" x14ac:dyDescent="0.35">
      <c r="A23" s="66">
        <v>45170</v>
      </c>
      <c r="B23" s="25">
        <f>'Art. 9º-A'!J24</f>
        <v>86803767.498145625</v>
      </c>
      <c r="C23" s="25">
        <f>'Art. 9º-A'!K24</f>
        <v>40137387.734619811</v>
      </c>
      <c r="D23" s="25">
        <f>'Art. 9º-A'!I24</f>
        <v>126941155.23276544</v>
      </c>
      <c r="E23" s="26">
        <f>'9496'!T23</f>
        <v>38056306.80762244</v>
      </c>
      <c r="F23" s="26">
        <f>'9496'!U23</f>
        <v>0</v>
      </c>
      <c r="G23" s="26">
        <f>'9496'!V23</f>
        <v>38056306.80762244</v>
      </c>
      <c r="H23" s="45"/>
      <c r="I23" s="45"/>
      <c r="J23" s="45"/>
      <c r="K23" s="27">
        <f>'Fluxo dív. garantidas - RRF'!J23</f>
        <v>27662176.703333333</v>
      </c>
      <c r="L23" s="27">
        <f>'Fluxo dív. garantidas - RRF'!I23</f>
        <v>0</v>
      </c>
      <c r="M23" s="27">
        <f>'Fluxo dív. garantidas - RRF'!K23</f>
        <v>27662176.703333333</v>
      </c>
      <c r="N23" s="67">
        <f>'Contratos fora RRF'!AS23</f>
        <v>665594.22</v>
      </c>
      <c r="O23" s="67">
        <f>'Contratos fora RRF'!AR23</f>
        <v>1141193.72</v>
      </c>
      <c r="P23" s="67">
        <f>'Contratos fora RRF'!AT23</f>
        <v>1806787.94</v>
      </c>
      <c r="Q23" s="63"/>
      <c r="R23" s="63"/>
      <c r="S23" s="63"/>
      <c r="T23" s="140">
        <f>'OC A CONTRATAR'!C23</f>
        <v>0</v>
      </c>
      <c r="U23" s="140">
        <f>'OC A CONTRATAR'!B23</f>
        <v>0</v>
      </c>
      <c r="V23" s="140">
        <f>'OC A CONTRATAR'!D23</f>
        <v>0</v>
      </c>
      <c r="W23" s="140">
        <f>'OC A CONTRATAR'!H23</f>
        <v>0</v>
      </c>
      <c r="X23" s="140">
        <f>'OC A CONTRATAR'!G23</f>
        <v>0</v>
      </c>
      <c r="Y23" s="140">
        <f>'OC A CONTRATAR'!I23</f>
        <v>0</v>
      </c>
      <c r="Z23" s="140">
        <f>'OC A CONTRATAR'!M23</f>
        <v>0</v>
      </c>
      <c r="AA23" s="140">
        <f>'OC A CONTRATAR'!L23</f>
        <v>0</v>
      </c>
      <c r="AB23" s="140">
        <f>'OC A CONTRATAR'!N23</f>
        <v>0</v>
      </c>
      <c r="AC23" s="140">
        <f>'OC A CONTRATAR'!X23</f>
        <v>0</v>
      </c>
      <c r="AD23" s="140">
        <f>'OC A CONTRATAR'!W23</f>
        <v>0</v>
      </c>
      <c r="AE23" s="140">
        <f>'OC A CONTRATAR'!Y23</f>
        <v>0</v>
      </c>
      <c r="AF23" s="140">
        <f>'OC A CONTRATAR'!R23</f>
        <v>0</v>
      </c>
      <c r="AG23" s="140">
        <f>'OC A CONTRATAR'!Q23</f>
        <v>0</v>
      </c>
      <c r="AH23" s="140">
        <f>'OC A CONTRATAR'!S23</f>
        <v>0</v>
      </c>
      <c r="AI23" s="68">
        <f t="shared" si="5"/>
        <v>153187845.22910139</v>
      </c>
      <c r="AJ23" s="68">
        <f t="shared" si="6"/>
        <v>41278581.45461981</v>
      </c>
      <c r="AK23" s="68">
        <f t="shared" si="7"/>
        <v>194466426.68372118</v>
      </c>
      <c r="AM23">
        <f t="shared" si="1"/>
        <v>2023</v>
      </c>
    </row>
    <row r="24" spans="1:43" x14ac:dyDescent="0.35">
      <c r="A24" s="66">
        <v>45200</v>
      </c>
      <c r="B24" s="25">
        <f>'Art. 9º-A'!J25</f>
        <v>89117424.948374704</v>
      </c>
      <c r="C24" s="25">
        <f>'Art. 9º-A'!K25</f>
        <v>41408385.367612988</v>
      </c>
      <c r="D24" s="25">
        <f>'Art. 9º-A'!I25</f>
        <v>130525810.31598769</v>
      </c>
      <c r="E24" s="26">
        <f>'9496'!T24</f>
        <v>38371792.701967366</v>
      </c>
      <c r="F24" s="26">
        <f>'9496'!U24</f>
        <v>0</v>
      </c>
      <c r="G24" s="26">
        <f>'9496'!V24</f>
        <v>38371792.701967366</v>
      </c>
      <c r="H24" s="45"/>
      <c r="I24" s="45"/>
      <c r="J24" s="45"/>
      <c r="K24" s="27">
        <f>'Fluxo dív. garantidas - RRF'!J24</f>
        <v>6303754.154444444</v>
      </c>
      <c r="L24" s="27">
        <f>'Fluxo dív. garantidas - RRF'!I24</f>
        <v>0</v>
      </c>
      <c r="M24" s="27">
        <f>'Fluxo dív. garantidas - RRF'!K24</f>
        <v>6303754.154444444</v>
      </c>
      <c r="N24" s="67">
        <f>'Contratos fora RRF'!AS24</f>
        <v>6152715.6599999992</v>
      </c>
      <c r="O24" s="67">
        <f>'Contratos fora RRF'!AR24</f>
        <v>1142733.21</v>
      </c>
      <c r="P24" s="67">
        <f>'Contratos fora RRF'!AT24</f>
        <v>7295448.8700000001</v>
      </c>
      <c r="Q24" s="63"/>
      <c r="R24" s="63"/>
      <c r="S24" s="63"/>
      <c r="T24" s="140">
        <f>'OC A CONTRATAR'!C24</f>
        <v>0</v>
      </c>
      <c r="U24" s="140">
        <f>'OC A CONTRATAR'!B24</f>
        <v>0</v>
      </c>
      <c r="V24" s="140">
        <f>'OC A CONTRATAR'!D24</f>
        <v>0</v>
      </c>
      <c r="W24" s="140">
        <f>'OC A CONTRATAR'!H24</f>
        <v>0</v>
      </c>
      <c r="X24" s="140">
        <f>'OC A CONTRATAR'!G24</f>
        <v>0</v>
      </c>
      <c r="Y24" s="140">
        <f>'OC A CONTRATAR'!I24</f>
        <v>0</v>
      </c>
      <c r="Z24" s="140">
        <f>'OC A CONTRATAR'!M24</f>
        <v>0</v>
      </c>
      <c r="AA24" s="140">
        <f>'OC A CONTRATAR'!L24</f>
        <v>0</v>
      </c>
      <c r="AB24" s="140">
        <f>'OC A CONTRATAR'!N24</f>
        <v>0</v>
      </c>
      <c r="AC24" s="140">
        <f>'OC A CONTRATAR'!X24</f>
        <v>0</v>
      </c>
      <c r="AD24" s="140">
        <f>'OC A CONTRATAR'!W24</f>
        <v>0</v>
      </c>
      <c r="AE24" s="140">
        <f>'OC A CONTRATAR'!Y24</f>
        <v>0</v>
      </c>
      <c r="AF24" s="140">
        <f>'OC A CONTRATAR'!R24</f>
        <v>0</v>
      </c>
      <c r="AG24" s="140">
        <f>'OC A CONTRATAR'!Q24</f>
        <v>0</v>
      </c>
      <c r="AH24" s="140">
        <f>'OC A CONTRATAR'!S24</f>
        <v>0</v>
      </c>
      <c r="AI24" s="68">
        <f t="shared" si="5"/>
        <v>139945687.46478653</v>
      </c>
      <c r="AJ24" s="68">
        <f t="shared" si="6"/>
        <v>42551118.577612989</v>
      </c>
      <c r="AK24" s="68">
        <f t="shared" si="7"/>
        <v>182496806.04239953</v>
      </c>
      <c r="AM24">
        <f t="shared" si="1"/>
        <v>2023</v>
      </c>
    </row>
    <row r="25" spans="1:43" x14ac:dyDescent="0.35">
      <c r="A25" s="66">
        <v>45231</v>
      </c>
      <c r="B25" s="25">
        <f>'Art. 9º-A'!J26</f>
        <v>90738538.927309588</v>
      </c>
      <c r="C25" s="25">
        <f>'Art. 9º-A'!K26</f>
        <v>42367794.899107739</v>
      </c>
      <c r="D25" s="25">
        <f>'Art. 9º-A'!I26</f>
        <v>133106333.82641733</v>
      </c>
      <c r="E25" s="26">
        <f>'9496'!T25</f>
        <v>38569239.669757374</v>
      </c>
      <c r="F25" s="26">
        <f>'9496'!U25</f>
        <v>0</v>
      </c>
      <c r="G25" s="26">
        <f>'9496'!V25</f>
        <v>38569239.669757374</v>
      </c>
      <c r="H25" s="45"/>
      <c r="I25" s="45"/>
      <c r="J25" s="45"/>
      <c r="K25" s="27">
        <f>'Fluxo dív. garantidas - RRF'!J25</f>
        <v>24612815.929999996</v>
      </c>
      <c r="L25" s="27">
        <f>'Fluxo dív. garantidas - RRF'!I25</f>
        <v>0</v>
      </c>
      <c r="M25" s="27">
        <f>'Fluxo dív. garantidas - RRF'!K25</f>
        <v>24612815.929999996</v>
      </c>
      <c r="N25" s="67">
        <f>'Contratos fora RRF'!AS25</f>
        <v>5969896.7599999998</v>
      </c>
      <c r="O25" s="67">
        <f>'Contratos fora RRF'!AR25</f>
        <v>11148018.41</v>
      </c>
      <c r="P25" s="67">
        <f>'Contratos fora RRF'!AT25</f>
        <v>17117915.170000002</v>
      </c>
      <c r="Q25" s="63"/>
      <c r="R25" s="63"/>
      <c r="S25" s="63"/>
      <c r="T25" s="140">
        <f>'OC A CONTRATAR'!C25</f>
        <v>0</v>
      </c>
      <c r="U25" s="140">
        <f>'OC A CONTRATAR'!B25</f>
        <v>0</v>
      </c>
      <c r="V25" s="140">
        <f>'OC A CONTRATAR'!D25</f>
        <v>0</v>
      </c>
      <c r="W25" s="140">
        <f>'OC A CONTRATAR'!H25</f>
        <v>0</v>
      </c>
      <c r="X25" s="140">
        <f>'OC A CONTRATAR'!G25</f>
        <v>0</v>
      </c>
      <c r="Y25" s="140">
        <f>'OC A CONTRATAR'!I25</f>
        <v>0</v>
      </c>
      <c r="Z25" s="140">
        <f>'OC A CONTRATAR'!M25</f>
        <v>0</v>
      </c>
      <c r="AA25" s="140">
        <f>'OC A CONTRATAR'!L25</f>
        <v>0</v>
      </c>
      <c r="AB25" s="140">
        <f>'OC A CONTRATAR'!N25</f>
        <v>0</v>
      </c>
      <c r="AC25" s="140">
        <f>'OC A CONTRATAR'!X25</f>
        <v>0</v>
      </c>
      <c r="AD25" s="140">
        <f>'OC A CONTRATAR'!W25</f>
        <v>0</v>
      </c>
      <c r="AE25" s="140">
        <f>'OC A CONTRATAR'!Y25</f>
        <v>0</v>
      </c>
      <c r="AF25" s="140">
        <f>'OC A CONTRATAR'!R25</f>
        <v>0</v>
      </c>
      <c r="AG25" s="140">
        <f>'OC A CONTRATAR'!Q25</f>
        <v>0</v>
      </c>
      <c r="AH25" s="140">
        <f>'OC A CONTRATAR'!S25</f>
        <v>0</v>
      </c>
      <c r="AI25" s="68">
        <f t="shared" si="5"/>
        <v>159890491.28706697</v>
      </c>
      <c r="AJ25" s="68">
        <f t="shared" si="6"/>
        <v>53515813.309107736</v>
      </c>
      <c r="AK25" s="68">
        <f t="shared" si="7"/>
        <v>213406304.59617472</v>
      </c>
      <c r="AM25">
        <f t="shared" si="1"/>
        <v>2023</v>
      </c>
    </row>
    <row r="26" spans="1:43" x14ac:dyDescent="0.35">
      <c r="A26" s="66">
        <v>45261</v>
      </c>
      <c r="B26" s="25">
        <f>'Art. 9º-A'!J27</f>
        <v>92882262.328100294</v>
      </c>
      <c r="C26" s="25">
        <f>'Art. 9º-A'!K27</f>
        <v>43581138.342472374</v>
      </c>
      <c r="D26" s="25">
        <f>'Art. 9º-A'!I27</f>
        <v>136463400.67057267</v>
      </c>
      <c r="E26" s="26">
        <f>'9496'!T26</f>
        <v>38821724.060957134</v>
      </c>
      <c r="F26" s="26">
        <f>'9496'!U26</f>
        <v>0</v>
      </c>
      <c r="G26" s="26">
        <f>'9496'!V26</f>
        <v>38821724.060957134</v>
      </c>
      <c r="H26" s="45"/>
      <c r="I26" s="45"/>
      <c r="J26" s="45"/>
      <c r="K26" s="27">
        <f>'Fluxo dív. garantidas - RRF'!J26</f>
        <v>6601399.3966666665</v>
      </c>
      <c r="L26" s="27">
        <f>'Fluxo dív. garantidas - RRF'!I26</f>
        <v>0</v>
      </c>
      <c r="M26" s="27">
        <f>'Fluxo dív. garantidas - RRF'!K26</f>
        <v>6601399.3966666665</v>
      </c>
      <c r="N26" s="67">
        <f>'Contratos fora RRF'!AS26</f>
        <v>605527.32999999996</v>
      </c>
      <c r="O26" s="67">
        <f>'Contratos fora RRF'!AR26</f>
        <v>1145440.2999999998</v>
      </c>
      <c r="P26" s="67">
        <f>'Contratos fora RRF'!AT26</f>
        <v>1750967.63</v>
      </c>
      <c r="Q26" s="63"/>
      <c r="R26" s="63"/>
      <c r="S26" s="63"/>
      <c r="T26" s="140">
        <f>'OC A CONTRATAR'!C26</f>
        <v>0</v>
      </c>
      <c r="U26" s="140">
        <f>'OC A CONTRATAR'!B26</f>
        <v>0</v>
      </c>
      <c r="V26" s="140">
        <f>'OC A CONTRATAR'!D26</f>
        <v>0</v>
      </c>
      <c r="W26" s="140">
        <f>'OC A CONTRATAR'!H26</f>
        <v>0</v>
      </c>
      <c r="X26" s="140">
        <f>'OC A CONTRATAR'!G26</f>
        <v>0</v>
      </c>
      <c r="Y26" s="140">
        <f>'OC A CONTRATAR'!I26</f>
        <v>0</v>
      </c>
      <c r="Z26" s="140">
        <f>'OC A CONTRATAR'!M26</f>
        <v>0</v>
      </c>
      <c r="AA26" s="140">
        <f>'OC A CONTRATAR'!L26</f>
        <v>0</v>
      </c>
      <c r="AB26" s="140">
        <f>'OC A CONTRATAR'!N26</f>
        <v>0</v>
      </c>
      <c r="AC26" s="140">
        <f>'OC A CONTRATAR'!X26</f>
        <v>0</v>
      </c>
      <c r="AD26" s="140">
        <f>'OC A CONTRATAR'!W26</f>
        <v>0</v>
      </c>
      <c r="AE26" s="140">
        <f>'OC A CONTRATAR'!Y26</f>
        <v>0</v>
      </c>
      <c r="AF26" s="140">
        <f>'OC A CONTRATAR'!R26</f>
        <v>0</v>
      </c>
      <c r="AG26" s="140">
        <f>'OC A CONTRATAR'!Q26</f>
        <v>0</v>
      </c>
      <c r="AH26" s="140">
        <f>'OC A CONTRATAR'!S26</f>
        <v>0</v>
      </c>
      <c r="AI26" s="68">
        <f t="shared" si="5"/>
        <v>138910913.11572412</v>
      </c>
      <c r="AJ26" s="68">
        <f t="shared" si="6"/>
        <v>44726578.642472371</v>
      </c>
      <c r="AK26" s="68">
        <f t="shared" si="7"/>
        <v>183637491.75819647</v>
      </c>
      <c r="AM26">
        <f t="shared" si="1"/>
        <v>2023</v>
      </c>
    </row>
    <row r="27" spans="1:43" x14ac:dyDescent="0.35">
      <c r="A27" s="66">
        <v>45292</v>
      </c>
      <c r="B27" s="25">
        <f>'Art. 9º-A'!J28</f>
        <v>94487408.04151392</v>
      </c>
      <c r="C27" s="25">
        <f>'Art. 9º-A'!K28</f>
        <v>44551747.340956897</v>
      </c>
      <c r="D27" s="25">
        <f>'Art. 9º-A'!I28</f>
        <v>139039155.38247082</v>
      </c>
      <c r="E27" s="26">
        <f>'9496'!T27</f>
        <v>78035318.181452349</v>
      </c>
      <c r="F27" s="26">
        <f>'9496'!U27</f>
        <v>0</v>
      </c>
      <c r="G27" s="26">
        <f>'9496'!V27</f>
        <v>78035318.181452349</v>
      </c>
      <c r="H27" s="45"/>
      <c r="I27" s="45"/>
      <c r="J27" s="45"/>
      <c r="K27" s="27">
        <f>'Fluxo dív. garantidas - RRF'!J27</f>
        <v>13430634.908888889</v>
      </c>
      <c r="L27" s="27">
        <f>'Fluxo dív. garantidas - RRF'!I27</f>
        <v>0</v>
      </c>
      <c r="M27" s="27">
        <f>'Fluxo dív. garantidas - RRF'!K27</f>
        <v>13430634.908888889</v>
      </c>
      <c r="N27" s="67">
        <f>'Contratos fora RRF'!AS27</f>
        <v>639803.94681995607</v>
      </c>
      <c r="O27" s="67">
        <f>'Contratos fora RRF'!AR27</f>
        <v>1146684.8654747535</v>
      </c>
      <c r="P27" s="67">
        <f>'Contratos fora RRF'!AT27</f>
        <v>1786488.8122947095</v>
      </c>
      <c r="Q27" s="63"/>
      <c r="R27" s="63"/>
      <c r="S27" s="63"/>
      <c r="T27" s="140">
        <f>'OC A CONTRATAR'!C27</f>
        <v>0</v>
      </c>
      <c r="U27" s="140">
        <f>'OC A CONTRATAR'!B27</f>
        <v>0</v>
      </c>
      <c r="V27" s="140">
        <f>'OC A CONTRATAR'!D27</f>
        <v>0</v>
      </c>
      <c r="W27" s="140">
        <f>'OC A CONTRATAR'!H27</f>
        <v>0</v>
      </c>
      <c r="X27" s="140">
        <f>'OC A CONTRATAR'!G27</f>
        <v>0</v>
      </c>
      <c r="Y27" s="140">
        <f>'OC A CONTRATAR'!I27</f>
        <v>0</v>
      </c>
      <c r="Z27" s="140">
        <f>'OC A CONTRATAR'!M27</f>
        <v>0</v>
      </c>
      <c r="AA27" s="140">
        <f>'OC A CONTRATAR'!L27</f>
        <v>0</v>
      </c>
      <c r="AB27" s="140">
        <f>'OC A CONTRATAR'!N27</f>
        <v>0</v>
      </c>
      <c r="AC27" s="140">
        <f>'OC A CONTRATAR'!X27</f>
        <v>0</v>
      </c>
      <c r="AD27" s="140">
        <f>'OC A CONTRATAR'!W27</f>
        <v>0</v>
      </c>
      <c r="AE27" s="140">
        <f>'OC A CONTRATAR'!Y27</f>
        <v>0</v>
      </c>
      <c r="AF27" s="140">
        <f>'OC A CONTRATAR'!R27</f>
        <v>0</v>
      </c>
      <c r="AG27" s="140">
        <f>'OC A CONTRATAR'!Q27</f>
        <v>0</v>
      </c>
      <c r="AH27" s="140">
        <f>'OC A CONTRATAR'!S27</f>
        <v>0</v>
      </c>
      <c r="AI27" s="68">
        <f t="shared" si="5"/>
        <v>186593165.07867509</v>
      </c>
      <c r="AJ27" s="68">
        <f t="shared" si="6"/>
        <v>45698432.20643165</v>
      </c>
      <c r="AK27" s="68">
        <f t="shared" si="7"/>
        <v>232291597.28510678</v>
      </c>
      <c r="AM27">
        <f t="shared" si="1"/>
        <v>2024</v>
      </c>
    </row>
    <row r="28" spans="1:43" x14ac:dyDescent="0.35">
      <c r="A28" s="66">
        <v>45323</v>
      </c>
      <c r="B28" s="25">
        <f>'Art. 9º-A'!J29</f>
        <v>95934165.69206585</v>
      </c>
      <c r="C28" s="25">
        <f>'Art. 9º-A'!K29</f>
        <v>45456130.958396748</v>
      </c>
      <c r="D28" s="25">
        <f>'Art. 9º-A'!I29</f>
        <v>141390296.6504626</v>
      </c>
      <c r="E28" s="26">
        <f>'9496'!T28</f>
        <v>78453042.180565372</v>
      </c>
      <c r="F28" s="26">
        <f>'9496'!U28</f>
        <v>0</v>
      </c>
      <c r="G28" s="26">
        <f>'9496'!V28</f>
        <v>78453042.180565372</v>
      </c>
      <c r="H28" s="45"/>
      <c r="I28" s="45"/>
      <c r="J28" s="45"/>
      <c r="K28" s="27">
        <f>'Fluxo dív. garantidas - RRF'!J28</f>
        <v>13371373.446666667</v>
      </c>
      <c r="L28" s="27">
        <f>'Fluxo dív. garantidas - RRF'!I28</f>
        <v>0</v>
      </c>
      <c r="M28" s="27">
        <f>'Fluxo dív. garantidas - RRF'!K28</f>
        <v>13371373.446666667</v>
      </c>
      <c r="N28" s="67">
        <f>'Contratos fora RRF'!AS28</f>
        <v>6617587.8204498859</v>
      </c>
      <c r="O28" s="67">
        <f>'Contratos fora RRF'!AR28</f>
        <v>7376771.6857488574</v>
      </c>
      <c r="P28" s="67">
        <f>'Contratos fora RRF'!AT28</f>
        <v>13994359.506198741</v>
      </c>
      <c r="Q28" s="63"/>
      <c r="R28" s="63"/>
      <c r="S28" s="63"/>
      <c r="T28" s="140">
        <f>'OC A CONTRATAR'!C28</f>
        <v>0</v>
      </c>
      <c r="U28" s="140">
        <f>'OC A CONTRATAR'!B28</f>
        <v>0</v>
      </c>
      <c r="V28" s="140">
        <f>'OC A CONTRATAR'!D28</f>
        <v>0</v>
      </c>
      <c r="W28" s="140">
        <f>'OC A CONTRATAR'!H28</f>
        <v>0</v>
      </c>
      <c r="X28" s="140">
        <f>'OC A CONTRATAR'!G28</f>
        <v>0</v>
      </c>
      <c r="Y28" s="140">
        <f>'OC A CONTRATAR'!I28</f>
        <v>0</v>
      </c>
      <c r="Z28" s="140">
        <f>'OC A CONTRATAR'!M28</f>
        <v>0</v>
      </c>
      <c r="AA28" s="140">
        <f>'OC A CONTRATAR'!L28</f>
        <v>0</v>
      </c>
      <c r="AB28" s="140">
        <f>'OC A CONTRATAR'!N28</f>
        <v>0</v>
      </c>
      <c r="AC28" s="140">
        <f>'OC A CONTRATAR'!X28</f>
        <v>0</v>
      </c>
      <c r="AD28" s="140">
        <f>'OC A CONTRATAR'!W28</f>
        <v>0</v>
      </c>
      <c r="AE28" s="140">
        <f>'OC A CONTRATAR'!Y28</f>
        <v>0</v>
      </c>
      <c r="AF28" s="140">
        <f>'OC A CONTRATAR'!R28</f>
        <v>0</v>
      </c>
      <c r="AG28" s="140">
        <f>'OC A CONTRATAR'!Q28</f>
        <v>0</v>
      </c>
      <c r="AH28" s="140">
        <f>'OC A CONTRATAR'!S28</f>
        <v>0</v>
      </c>
      <c r="AI28" s="68">
        <f t="shared" si="5"/>
        <v>194376169.13974777</v>
      </c>
      <c r="AJ28" s="68">
        <f t="shared" si="6"/>
        <v>52832902.644145608</v>
      </c>
      <c r="AK28" s="68">
        <f t="shared" si="7"/>
        <v>247209071.78389338</v>
      </c>
      <c r="AM28">
        <f t="shared" si="1"/>
        <v>2024</v>
      </c>
    </row>
    <row r="29" spans="1:43" x14ac:dyDescent="0.35">
      <c r="A29" s="66">
        <v>45352</v>
      </c>
      <c r="B29" s="25">
        <f>'Art. 9º-A'!J30</f>
        <v>97459117.60446097</v>
      </c>
      <c r="C29" s="25">
        <f>'Art. 9º-A'!K30</f>
        <v>46405916.741000012</v>
      </c>
      <c r="D29" s="25">
        <f>'Art. 9º-A'!I30</f>
        <v>143865034.34546098</v>
      </c>
      <c r="E29" s="26">
        <f>'9496'!T29</f>
        <v>79004173.121758565</v>
      </c>
      <c r="F29" s="26">
        <f>'9496'!U29</f>
        <v>0</v>
      </c>
      <c r="G29" s="26">
        <f>'9496'!V29</f>
        <v>79004173.121758565</v>
      </c>
      <c r="H29" s="45"/>
      <c r="I29" s="45"/>
      <c r="J29" s="45"/>
      <c r="K29" s="27">
        <f>'Fluxo dív. garantidas - RRF'!J29</f>
        <v>49538080.922222227</v>
      </c>
      <c r="L29" s="27">
        <f>'Fluxo dív. garantidas - RRF'!I29</f>
        <v>0</v>
      </c>
      <c r="M29" s="27">
        <f>'Fluxo dív. garantidas - RRF'!K29</f>
        <v>49538080.922222227</v>
      </c>
      <c r="N29" s="67">
        <f>'Contratos fora RRF'!AS29</f>
        <v>587987.65816059755</v>
      </c>
      <c r="O29" s="67">
        <f>'Contratos fora RRF'!AR29</f>
        <v>1148914.0918571269</v>
      </c>
      <c r="P29" s="67">
        <f>'Contratos fora RRF'!AT29</f>
        <v>1736901.7500177242</v>
      </c>
      <c r="Q29" s="63"/>
      <c r="R29" s="63"/>
      <c r="S29" s="63"/>
      <c r="T29" s="140">
        <f>'OC A CONTRATAR'!C29</f>
        <v>0</v>
      </c>
      <c r="U29" s="140">
        <f>'OC A CONTRATAR'!B29</f>
        <v>0</v>
      </c>
      <c r="V29" s="140">
        <f>'OC A CONTRATAR'!D29</f>
        <v>0</v>
      </c>
      <c r="W29" s="140">
        <f>'OC A CONTRATAR'!H29</f>
        <v>0</v>
      </c>
      <c r="X29" s="140">
        <f>'OC A CONTRATAR'!G29</f>
        <v>0</v>
      </c>
      <c r="Y29" s="140">
        <f>'OC A CONTRATAR'!I29</f>
        <v>0</v>
      </c>
      <c r="Z29" s="140">
        <f>'OC A CONTRATAR'!M29</f>
        <v>0</v>
      </c>
      <c r="AA29" s="140">
        <f>'OC A CONTRATAR'!L29</f>
        <v>0</v>
      </c>
      <c r="AB29" s="140">
        <f>'OC A CONTRATAR'!N29</f>
        <v>0</v>
      </c>
      <c r="AC29" s="140">
        <f>'OC A CONTRATAR'!X29</f>
        <v>0</v>
      </c>
      <c r="AD29" s="140">
        <f>'OC A CONTRATAR'!W29</f>
        <v>0</v>
      </c>
      <c r="AE29" s="140">
        <f>'OC A CONTRATAR'!Y29</f>
        <v>0</v>
      </c>
      <c r="AF29" s="140">
        <f>'OC A CONTRATAR'!R29</f>
        <v>0</v>
      </c>
      <c r="AG29" s="140">
        <f>'OC A CONTRATAR'!Q29</f>
        <v>0</v>
      </c>
      <c r="AH29" s="140">
        <f>'OC A CONTRATAR'!S29</f>
        <v>0</v>
      </c>
      <c r="AI29" s="68">
        <f t="shared" si="5"/>
        <v>226589359.30660236</v>
      </c>
      <c r="AJ29" s="68">
        <f t="shared" si="6"/>
        <v>47554830.832857139</v>
      </c>
      <c r="AK29" s="68">
        <f t="shared" si="7"/>
        <v>274144190.13945943</v>
      </c>
      <c r="AM29">
        <f t="shared" si="1"/>
        <v>2024</v>
      </c>
      <c r="AO29" s="6">
        <f t="shared" si="9"/>
        <v>0</v>
      </c>
      <c r="AP29" s="6">
        <f t="shared" si="10"/>
        <v>0</v>
      </c>
      <c r="AQ29" s="6">
        <f t="shared" si="11"/>
        <v>0</v>
      </c>
    </row>
    <row r="30" spans="1:43" x14ac:dyDescent="0.35">
      <c r="A30" s="66">
        <v>45383</v>
      </c>
      <c r="B30" s="25">
        <f>'Art. 9º-A'!J31</f>
        <v>99257322.42614159</v>
      </c>
      <c r="C30" s="25">
        <f>'Art. 9º-A'!K31</f>
        <v>47495070.260641575</v>
      </c>
      <c r="D30" s="25">
        <f>'Art. 9º-A'!I31</f>
        <v>146752392.68678316</v>
      </c>
      <c r="E30" s="26">
        <f>'9496'!T30</f>
        <v>79269061.275502384</v>
      </c>
      <c r="F30" s="26">
        <f>'9496'!U30</f>
        <v>0</v>
      </c>
      <c r="G30" s="26">
        <f>'9496'!V30</f>
        <v>79269061.275502384</v>
      </c>
      <c r="H30" s="45"/>
      <c r="I30" s="45"/>
      <c r="J30" s="45"/>
      <c r="K30" s="27">
        <f>'Fluxo dív. garantidas - RRF'!J30</f>
        <v>13641249.955555554</v>
      </c>
      <c r="L30" s="27">
        <f>'Fluxo dív. garantidas - RRF'!I30</f>
        <v>0</v>
      </c>
      <c r="M30" s="27">
        <f>'Fluxo dív. garantidas - RRF'!K30</f>
        <v>13641249.955555554</v>
      </c>
      <c r="N30" s="67">
        <f>'Contratos fora RRF'!AS30</f>
        <v>6528008.5615044506</v>
      </c>
      <c r="O30" s="67">
        <f>'Contratos fora RRF'!AR30</f>
        <v>1150001.9048559573</v>
      </c>
      <c r="P30" s="67">
        <f>'Contratos fora RRF'!AT30</f>
        <v>7678010.4663604088</v>
      </c>
      <c r="Q30" s="63"/>
      <c r="R30" s="63"/>
      <c r="S30" s="63"/>
      <c r="T30" s="140">
        <f>'OC A CONTRATAR'!C30</f>
        <v>0</v>
      </c>
      <c r="U30" s="140">
        <f>'OC A CONTRATAR'!B30</f>
        <v>0</v>
      </c>
      <c r="V30" s="140">
        <f>'OC A CONTRATAR'!D30</f>
        <v>0</v>
      </c>
      <c r="W30" s="140">
        <f>'OC A CONTRATAR'!H30</f>
        <v>0</v>
      </c>
      <c r="X30" s="140">
        <f>'OC A CONTRATAR'!G30</f>
        <v>0</v>
      </c>
      <c r="Y30" s="140">
        <f>'OC A CONTRATAR'!I30</f>
        <v>0</v>
      </c>
      <c r="Z30" s="140">
        <f>'OC A CONTRATAR'!M30</f>
        <v>0</v>
      </c>
      <c r="AA30" s="140">
        <f>'OC A CONTRATAR'!L30</f>
        <v>0</v>
      </c>
      <c r="AB30" s="140">
        <f>'OC A CONTRATAR'!N30</f>
        <v>0</v>
      </c>
      <c r="AC30" s="140">
        <f>'OC A CONTRATAR'!X30</f>
        <v>0</v>
      </c>
      <c r="AD30" s="140">
        <f>'OC A CONTRATAR'!W30</f>
        <v>0</v>
      </c>
      <c r="AE30" s="140">
        <f>'OC A CONTRATAR'!Y30</f>
        <v>0</v>
      </c>
      <c r="AF30" s="140">
        <f>'OC A CONTRATAR'!R30</f>
        <v>0</v>
      </c>
      <c r="AG30" s="140">
        <f>'OC A CONTRATAR'!Q30</f>
        <v>0</v>
      </c>
      <c r="AH30" s="140">
        <f>'OC A CONTRATAR'!S30</f>
        <v>0</v>
      </c>
      <c r="AI30" s="68">
        <f t="shared" si="5"/>
        <v>198695642.21870399</v>
      </c>
      <c r="AJ30" s="68">
        <f t="shared" si="6"/>
        <v>48645072.165497534</v>
      </c>
      <c r="AK30" s="68">
        <f t="shared" si="7"/>
        <v>247340714.38420153</v>
      </c>
      <c r="AM30">
        <f t="shared" si="1"/>
        <v>2024</v>
      </c>
      <c r="AO30" s="6">
        <f t="shared" si="9"/>
        <v>0</v>
      </c>
      <c r="AP30" s="6">
        <f t="shared" si="10"/>
        <v>0</v>
      </c>
      <c r="AQ30" s="6">
        <f t="shared" si="11"/>
        <v>0</v>
      </c>
    </row>
    <row r="31" spans="1:43" x14ac:dyDescent="0.35">
      <c r="A31" s="66">
        <v>45413</v>
      </c>
      <c r="B31" s="25">
        <f>'Art. 9º-A'!J32</f>
        <v>100675340.14560363</v>
      </c>
      <c r="C31" s="25">
        <f>'Art. 9º-A'!K32</f>
        <v>48411393.597201198</v>
      </c>
      <c r="D31" s="25">
        <f>'Art. 9º-A'!I32</f>
        <v>149086733.74280483</v>
      </c>
      <c r="E31" s="26">
        <v>0</v>
      </c>
      <c r="F31" s="26">
        <v>0</v>
      </c>
      <c r="G31" s="26">
        <v>0</v>
      </c>
      <c r="H31" s="45"/>
      <c r="I31" s="45"/>
      <c r="J31" s="45"/>
      <c r="K31" s="27">
        <f>'Fluxo dív. garantidas - RRF'!J31</f>
        <v>45795862.479999997</v>
      </c>
      <c r="L31" s="27">
        <f>'Fluxo dív. garantidas - RRF'!I31</f>
        <v>0</v>
      </c>
      <c r="M31" s="27">
        <f>'Fluxo dív. garantidas - RRF'!K31</f>
        <v>45795862.479999997</v>
      </c>
      <c r="N31" s="67">
        <f>'Contratos fora RRF'!AS31</f>
        <v>5882040.6793624125</v>
      </c>
      <c r="O31" s="67">
        <f>'Contratos fora RRF'!AR31</f>
        <v>11804808.275003159</v>
      </c>
      <c r="P31" s="67">
        <f>'Contratos fora RRF'!AT31</f>
        <v>17686848.95436557</v>
      </c>
      <c r="Q31" s="63"/>
      <c r="R31" s="63"/>
      <c r="S31" s="63"/>
      <c r="T31" s="140">
        <f>'OC A CONTRATAR'!C31</f>
        <v>0</v>
      </c>
      <c r="U31" s="140">
        <f>'OC A CONTRATAR'!B31</f>
        <v>0</v>
      </c>
      <c r="V31" s="140">
        <f>'OC A CONTRATAR'!D31</f>
        <v>0</v>
      </c>
      <c r="W31" s="140">
        <f>'OC A CONTRATAR'!H31</f>
        <v>0</v>
      </c>
      <c r="X31" s="140">
        <f>'OC A CONTRATAR'!G31</f>
        <v>0</v>
      </c>
      <c r="Y31" s="140">
        <f>'OC A CONTRATAR'!I31</f>
        <v>0</v>
      </c>
      <c r="Z31" s="140">
        <f>'OC A CONTRATAR'!M31</f>
        <v>0</v>
      </c>
      <c r="AA31" s="140">
        <f>'OC A CONTRATAR'!L31</f>
        <v>0</v>
      </c>
      <c r="AB31" s="140">
        <f>'OC A CONTRATAR'!N31</f>
        <v>0</v>
      </c>
      <c r="AC31" s="140">
        <f>'OC A CONTRATAR'!X31</f>
        <v>0</v>
      </c>
      <c r="AD31" s="140">
        <f>'OC A CONTRATAR'!W31</f>
        <v>0</v>
      </c>
      <c r="AE31" s="140">
        <f>'OC A CONTRATAR'!Y31</f>
        <v>0</v>
      </c>
      <c r="AF31" s="140">
        <f>'OC A CONTRATAR'!R31</f>
        <v>0</v>
      </c>
      <c r="AG31" s="140">
        <f>'OC A CONTRATAR'!Q31</f>
        <v>0</v>
      </c>
      <c r="AH31" s="140">
        <f>'OC A CONTRATAR'!S31</f>
        <v>0</v>
      </c>
      <c r="AI31" s="68">
        <f t="shared" si="5"/>
        <v>152353243.30496603</v>
      </c>
      <c r="AJ31" s="68">
        <f t="shared" si="6"/>
        <v>60216201.872204356</v>
      </c>
      <c r="AK31" s="68">
        <f t="shared" si="7"/>
        <v>212569445.1771704</v>
      </c>
      <c r="AM31">
        <f t="shared" si="1"/>
        <v>2024</v>
      </c>
      <c r="AO31" s="6">
        <f t="shared" si="9"/>
        <v>0</v>
      </c>
      <c r="AP31" s="6">
        <f t="shared" si="10"/>
        <v>0</v>
      </c>
      <c r="AQ31" s="6">
        <f t="shared" si="11"/>
        <v>0</v>
      </c>
    </row>
    <row r="32" spans="1:43" x14ac:dyDescent="0.35">
      <c r="A32" s="66">
        <v>45444</v>
      </c>
      <c r="B32" s="25">
        <f>'Art. 9º-A'!J33</f>
        <v>0</v>
      </c>
      <c r="C32" s="25">
        <v>0</v>
      </c>
      <c r="D32" s="25">
        <v>0</v>
      </c>
      <c r="E32" s="26">
        <v>0</v>
      </c>
      <c r="F32" s="26">
        <v>0</v>
      </c>
      <c r="G32" s="26">
        <v>0</v>
      </c>
      <c r="H32" s="45"/>
      <c r="I32" s="45"/>
      <c r="J32" s="45"/>
      <c r="K32" s="27">
        <v>0</v>
      </c>
      <c r="L32" s="27">
        <v>0</v>
      </c>
      <c r="M32" s="27">
        <v>0</v>
      </c>
      <c r="N32" s="67">
        <f>'Contratos fora RRF'!AS32</f>
        <v>648468.8870246975</v>
      </c>
      <c r="O32" s="67">
        <f>'Contratos fora RRF'!AR32</f>
        <v>1151722.9353805659</v>
      </c>
      <c r="P32" s="67">
        <f>'Contratos fora RRF'!AT32</f>
        <v>1800191.8224052638</v>
      </c>
      <c r="Q32" s="63"/>
      <c r="R32" s="63"/>
      <c r="S32" s="63"/>
      <c r="T32" s="140">
        <f>'OC A CONTRATAR'!C32</f>
        <v>0</v>
      </c>
      <c r="U32" s="140">
        <f>'OC A CONTRATAR'!B32</f>
        <v>0</v>
      </c>
      <c r="V32" s="140">
        <f>'OC A CONTRATAR'!D32</f>
        <v>0</v>
      </c>
      <c r="W32" s="140">
        <f>'OC A CONTRATAR'!H32</f>
        <v>0</v>
      </c>
      <c r="X32" s="140">
        <f>'OC A CONTRATAR'!G32</f>
        <v>0</v>
      </c>
      <c r="Y32" s="140">
        <f>'OC A CONTRATAR'!I32</f>
        <v>0</v>
      </c>
      <c r="Z32" s="140">
        <f>'OC A CONTRATAR'!M32</f>
        <v>0</v>
      </c>
      <c r="AA32" s="140">
        <f>'OC A CONTRATAR'!L32</f>
        <v>0</v>
      </c>
      <c r="AB32" s="140">
        <f>'OC A CONTRATAR'!N32</f>
        <v>0</v>
      </c>
      <c r="AC32" s="140">
        <f>'OC A CONTRATAR'!X32</f>
        <v>0</v>
      </c>
      <c r="AD32" s="140">
        <f>'OC A CONTRATAR'!W32</f>
        <v>0</v>
      </c>
      <c r="AE32" s="140">
        <f>'OC A CONTRATAR'!Y32</f>
        <v>0</v>
      </c>
      <c r="AF32" s="140">
        <f>'OC A CONTRATAR'!R32</f>
        <v>0</v>
      </c>
      <c r="AG32" s="140">
        <f>'OC A CONTRATAR'!Q32</f>
        <v>0</v>
      </c>
      <c r="AH32" s="140">
        <f>'OC A CONTRATAR'!S32</f>
        <v>0</v>
      </c>
      <c r="AI32" s="68">
        <f t="shared" si="5"/>
        <v>648468.8870246975</v>
      </c>
      <c r="AJ32" s="68">
        <f t="shared" si="6"/>
        <v>1151722.9353805659</v>
      </c>
      <c r="AK32" s="68">
        <f t="shared" si="7"/>
        <v>1800191.8224052638</v>
      </c>
      <c r="AM32">
        <f t="shared" si="1"/>
        <v>2024</v>
      </c>
      <c r="AO32" s="6">
        <f t="shared" si="9"/>
        <v>0</v>
      </c>
      <c r="AP32" s="6">
        <f t="shared" si="10"/>
        <v>0</v>
      </c>
      <c r="AQ32" s="6">
        <f t="shared" si="11"/>
        <v>0</v>
      </c>
    </row>
    <row r="33" spans="1:43" x14ac:dyDescent="0.35">
      <c r="A33" s="66">
        <v>45474</v>
      </c>
      <c r="B33" s="25">
        <v>0</v>
      </c>
      <c r="C33" s="25">
        <v>0</v>
      </c>
      <c r="D33" s="25">
        <v>0</v>
      </c>
      <c r="E33" s="26">
        <v>0</v>
      </c>
      <c r="F33" s="26">
        <v>0</v>
      </c>
      <c r="G33" s="26">
        <v>0</v>
      </c>
      <c r="H33" s="45"/>
      <c r="I33" s="45"/>
      <c r="J33" s="45"/>
      <c r="K33" s="27">
        <v>0</v>
      </c>
      <c r="L33" s="27">
        <v>0</v>
      </c>
      <c r="M33" s="27">
        <v>0</v>
      </c>
      <c r="N33" s="67">
        <f>'Contratos fora RRF'!AS33</f>
        <v>10017346.584035695</v>
      </c>
      <c r="O33" s="67">
        <f>'Contratos fora RRF'!AR33</f>
        <v>1152609.0030158027</v>
      </c>
      <c r="P33" s="67">
        <f>'Contratos fora RRF'!AT33</f>
        <v>11169955.587051498</v>
      </c>
      <c r="Q33" s="63"/>
      <c r="R33" s="63"/>
      <c r="S33" s="63"/>
      <c r="T33" s="140">
        <f>'OC A CONTRATAR'!C33</f>
        <v>0</v>
      </c>
      <c r="U33" s="140">
        <f>'OC A CONTRATAR'!B33</f>
        <v>0</v>
      </c>
      <c r="V33" s="140">
        <f>'OC A CONTRATAR'!D33</f>
        <v>0</v>
      </c>
      <c r="W33" s="140">
        <f>'OC A CONTRATAR'!H33</f>
        <v>0</v>
      </c>
      <c r="X33" s="140">
        <f>'OC A CONTRATAR'!G33</f>
        <v>0</v>
      </c>
      <c r="Y33" s="140">
        <f>'OC A CONTRATAR'!I33</f>
        <v>0</v>
      </c>
      <c r="Z33" s="140">
        <f>'OC A CONTRATAR'!M33</f>
        <v>0</v>
      </c>
      <c r="AA33" s="140">
        <f>'OC A CONTRATAR'!L33</f>
        <v>0</v>
      </c>
      <c r="AB33" s="140">
        <f>'OC A CONTRATAR'!N33</f>
        <v>0</v>
      </c>
      <c r="AC33" s="140">
        <f>'OC A CONTRATAR'!X33</f>
        <v>0</v>
      </c>
      <c r="AD33" s="140">
        <f>'OC A CONTRATAR'!W33</f>
        <v>0</v>
      </c>
      <c r="AE33" s="140">
        <f>'OC A CONTRATAR'!Y33</f>
        <v>0</v>
      </c>
      <c r="AF33" s="140">
        <f>'OC A CONTRATAR'!R33</f>
        <v>0</v>
      </c>
      <c r="AG33" s="140">
        <f>'OC A CONTRATAR'!Q33</f>
        <v>0</v>
      </c>
      <c r="AH33" s="140">
        <f>'OC A CONTRATAR'!S33</f>
        <v>0</v>
      </c>
      <c r="AI33" s="68">
        <f t="shared" si="5"/>
        <v>10017346.584035695</v>
      </c>
      <c r="AJ33" s="68">
        <f t="shared" si="6"/>
        <v>1152609.0030158027</v>
      </c>
      <c r="AK33" s="68">
        <f t="shared" si="7"/>
        <v>11169955.587051498</v>
      </c>
      <c r="AM33">
        <f t="shared" si="1"/>
        <v>2024</v>
      </c>
      <c r="AO33" s="6">
        <f t="shared" si="9"/>
        <v>0</v>
      </c>
      <c r="AP33" s="6">
        <f t="shared" si="10"/>
        <v>0</v>
      </c>
      <c r="AQ33" s="6">
        <f t="shared" si="11"/>
        <v>0</v>
      </c>
    </row>
    <row r="34" spans="1:43" x14ac:dyDescent="0.35">
      <c r="A34" s="66">
        <v>45505</v>
      </c>
      <c r="B34" s="25">
        <v>0</v>
      </c>
      <c r="C34" s="25">
        <v>0</v>
      </c>
      <c r="D34" s="25">
        <v>0</v>
      </c>
      <c r="E34" s="26">
        <v>0</v>
      </c>
      <c r="F34" s="26">
        <v>0</v>
      </c>
      <c r="G34" s="26">
        <v>0</v>
      </c>
      <c r="H34" s="45"/>
      <c r="I34" s="45"/>
      <c r="J34" s="45"/>
      <c r="K34" s="27">
        <v>0</v>
      </c>
      <c r="L34" s="27">
        <v>0</v>
      </c>
      <c r="M34" s="27">
        <v>0</v>
      </c>
      <c r="N34" s="67">
        <f>'Contratos fora RRF'!AS34</f>
        <v>7976718.8478588918</v>
      </c>
      <c r="O34" s="67">
        <f>'Contratos fora RRF'!AR34</f>
        <v>8224156.7003120678</v>
      </c>
      <c r="P34" s="67">
        <f>'Contratos fora RRF'!AT34</f>
        <v>16200875.548170961</v>
      </c>
      <c r="Q34" s="71"/>
      <c r="R34" s="71"/>
      <c r="S34" s="71"/>
      <c r="T34" s="140">
        <f>'OC A CONTRATAR'!C34</f>
        <v>0</v>
      </c>
      <c r="U34" s="140">
        <f>'OC A CONTRATAR'!B34</f>
        <v>0</v>
      </c>
      <c r="V34" s="140">
        <f>'OC A CONTRATAR'!D34</f>
        <v>0</v>
      </c>
      <c r="W34" s="140">
        <f>'OC A CONTRATAR'!H34</f>
        <v>0</v>
      </c>
      <c r="X34" s="140">
        <f>'OC A CONTRATAR'!G34</f>
        <v>0</v>
      </c>
      <c r="Y34" s="140">
        <f>'OC A CONTRATAR'!I34</f>
        <v>0</v>
      </c>
      <c r="Z34" s="140">
        <f>'OC A CONTRATAR'!M34</f>
        <v>0</v>
      </c>
      <c r="AA34" s="140">
        <f>'OC A CONTRATAR'!L34</f>
        <v>0</v>
      </c>
      <c r="AB34" s="140">
        <f>'OC A CONTRATAR'!N34</f>
        <v>0</v>
      </c>
      <c r="AC34" s="140">
        <f>'OC A CONTRATAR'!X34</f>
        <v>0</v>
      </c>
      <c r="AD34" s="140">
        <f>'OC A CONTRATAR'!W34</f>
        <v>0</v>
      </c>
      <c r="AE34" s="140">
        <f>'OC A CONTRATAR'!Y34</f>
        <v>0</v>
      </c>
      <c r="AF34" s="140">
        <f>'OC A CONTRATAR'!R34</f>
        <v>0</v>
      </c>
      <c r="AG34" s="140">
        <f>'OC A CONTRATAR'!Q34</f>
        <v>0</v>
      </c>
      <c r="AH34" s="140">
        <f>'OC A CONTRATAR'!S34</f>
        <v>0</v>
      </c>
      <c r="AI34" s="68">
        <f t="shared" si="5"/>
        <v>7976718.8478588918</v>
      </c>
      <c r="AJ34" s="68">
        <f t="shared" si="6"/>
        <v>8224156.7003120678</v>
      </c>
      <c r="AK34" s="68">
        <f t="shared" si="7"/>
        <v>16200875.548170961</v>
      </c>
      <c r="AM34">
        <f t="shared" si="1"/>
        <v>2024</v>
      </c>
      <c r="AO34" s="6">
        <f t="shared" si="9"/>
        <v>0</v>
      </c>
      <c r="AP34" s="6">
        <f t="shared" si="10"/>
        <v>0</v>
      </c>
      <c r="AQ34" s="6">
        <f t="shared" si="11"/>
        <v>0</v>
      </c>
    </row>
    <row r="35" spans="1:43" x14ac:dyDescent="0.35">
      <c r="A35" s="66">
        <v>45536</v>
      </c>
      <c r="B35" s="25">
        <v>0</v>
      </c>
      <c r="C35" s="25">
        <v>0</v>
      </c>
      <c r="D35" s="25">
        <v>0</v>
      </c>
      <c r="E35" s="26">
        <v>0</v>
      </c>
      <c r="F35" s="26">
        <v>0</v>
      </c>
      <c r="G35" s="26">
        <v>0</v>
      </c>
      <c r="H35" s="45"/>
      <c r="I35" s="45"/>
      <c r="J35" s="45"/>
      <c r="K35" s="27">
        <v>0</v>
      </c>
      <c r="L35" s="27">
        <v>0</v>
      </c>
      <c r="M35" s="27">
        <v>0</v>
      </c>
      <c r="N35" s="67">
        <f>'Contratos fora RRF'!AS35</f>
        <v>609408.81654656841</v>
      </c>
      <c r="O35" s="67">
        <f>'Contratos fora RRF'!AR35</f>
        <v>1155123.0751329251</v>
      </c>
      <c r="P35" s="28">
        <f>'Contratos fora RRF'!AT35</f>
        <v>1764531.8916794932</v>
      </c>
      <c r="Q35" s="30"/>
      <c r="R35" s="30"/>
      <c r="S35" s="30"/>
      <c r="T35" s="140">
        <f>'OC A CONTRATAR'!C35</f>
        <v>0</v>
      </c>
      <c r="U35" s="140">
        <f>'OC A CONTRATAR'!B35</f>
        <v>0</v>
      </c>
      <c r="V35" s="140">
        <f>'OC A CONTRATAR'!D35</f>
        <v>0</v>
      </c>
      <c r="W35" s="140">
        <f>'OC A CONTRATAR'!H35</f>
        <v>0</v>
      </c>
      <c r="X35" s="140">
        <f>'OC A CONTRATAR'!G35</f>
        <v>0</v>
      </c>
      <c r="Y35" s="140">
        <f>'OC A CONTRATAR'!I35</f>
        <v>0</v>
      </c>
      <c r="Z35" s="140">
        <f>'OC A CONTRATAR'!M35</f>
        <v>0</v>
      </c>
      <c r="AA35" s="140">
        <f>'OC A CONTRATAR'!L35</f>
        <v>0</v>
      </c>
      <c r="AB35" s="140">
        <f>'OC A CONTRATAR'!N35</f>
        <v>0</v>
      </c>
      <c r="AC35" s="140">
        <f>'OC A CONTRATAR'!X35</f>
        <v>0</v>
      </c>
      <c r="AD35" s="140">
        <f>'OC A CONTRATAR'!W35</f>
        <v>0</v>
      </c>
      <c r="AE35" s="140">
        <f>'OC A CONTRATAR'!Y35</f>
        <v>0</v>
      </c>
      <c r="AF35" s="140">
        <f>'OC A CONTRATAR'!R35</f>
        <v>0</v>
      </c>
      <c r="AG35" s="140">
        <f>'OC A CONTRATAR'!Q35</f>
        <v>0</v>
      </c>
      <c r="AH35" s="140">
        <f>'OC A CONTRATAR'!S35</f>
        <v>0</v>
      </c>
      <c r="AI35" s="68">
        <f t="shared" si="5"/>
        <v>609408.81654656841</v>
      </c>
      <c r="AJ35" s="68">
        <f t="shared" si="6"/>
        <v>1155123.0751329251</v>
      </c>
      <c r="AK35" s="68">
        <f t="shared" si="7"/>
        <v>1764531.8916794932</v>
      </c>
      <c r="AM35">
        <f t="shared" ref="AM35:AM66" si="14">YEAR(A35)</f>
        <v>2024</v>
      </c>
      <c r="AO35" s="6">
        <f t="shared" si="9"/>
        <v>0</v>
      </c>
      <c r="AP35" s="6">
        <f t="shared" si="10"/>
        <v>0</v>
      </c>
      <c r="AQ35" s="6">
        <f t="shared" si="11"/>
        <v>0</v>
      </c>
    </row>
    <row r="36" spans="1:43" x14ac:dyDescent="0.35">
      <c r="A36" s="66">
        <v>45566</v>
      </c>
      <c r="B36" s="25">
        <v>0</v>
      </c>
      <c r="C36" s="25">
        <v>0</v>
      </c>
      <c r="D36" s="25">
        <v>0</v>
      </c>
      <c r="E36" s="26">
        <v>0</v>
      </c>
      <c r="F36" s="26">
        <v>0</v>
      </c>
      <c r="G36" s="26">
        <v>0</v>
      </c>
      <c r="H36" s="45"/>
      <c r="I36" s="45"/>
      <c r="J36" s="45"/>
      <c r="K36" s="27">
        <v>0</v>
      </c>
      <c r="L36" s="27">
        <v>0</v>
      </c>
      <c r="M36" s="27">
        <v>0</v>
      </c>
      <c r="N36" s="67">
        <f>'Contratos fora RRF'!AS36</f>
        <v>7599105.6086131101</v>
      </c>
      <c r="O36" s="67">
        <f>'Contratos fora RRF'!AR36</f>
        <v>1161614.580008232</v>
      </c>
      <c r="P36" s="28">
        <f>'Contratos fora RRF'!AT36</f>
        <v>8760720.1886213422</v>
      </c>
      <c r="Q36" s="30"/>
      <c r="R36" s="30"/>
      <c r="S36" s="30"/>
      <c r="T36" s="140">
        <f>'OC A CONTRATAR'!C36</f>
        <v>0</v>
      </c>
      <c r="U36" s="140">
        <f>'OC A CONTRATAR'!B36</f>
        <v>0</v>
      </c>
      <c r="V36" s="140">
        <f>'OC A CONTRATAR'!D36</f>
        <v>0</v>
      </c>
      <c r="W36" s="140">
        <f>'OC A CONTRATAR'!H36</f>
        <v>0</v>
      </c>
      <c r="X36" s="140">
        <f>'OC A CONTRATAR'!G36</f>
        <v>0</v>
      </c>
      <c r="Y36" s="140">
        <f>'OC A CONTRATAR'!I36</f>
        <v>0</v>
      </c>
      <c r="Z36" s="140">
        <f>'OC A CONTRATAR'!M36</f>
        <v>0</v>
      </c>
      <c r="AA36" s="140">
        <f>'OC A CONTRATAR'!L36</f>
        <v>0</v>
      </c>
      <c r="AB36" s="140">
        <f>'OC A CONTRATAR'!N36</f>
        <v>0</v>
      </c>
      <c r="AC36" s="140">
        <f>'OC A CONTRATAR'!X36</f>
        <v>0</v>
      </c>
      <c r="AD36" s="140">
        <f>'OC A CONTRATAR'!W36</f>
        <v>0</v>
      </c>
      <c r="AE36" s="140">
        <f>'OC A CONTRATAR'!Y36</f>
        <v>0</v>
      </c>
      <c r="AF36" s="140">
        <f>'OC A CONTRATAR'!R36</f>
        <v>0</v>
      </c>
      <c r="AG36" s="140">
        <f>'OC A CONTRATAR'!Q36</f>
        <v>0</v>
      </c>
      <c r="AH36" s="140">
        <f>'OC A CONTRATAR'!S36</f>
        <v>0</v>
      </c>
      <c r="AI36" s="68">
        <f t="shared" si="5"/>
        <v>7599105.6086131101</v>
      </c>
      <c r="AJ36" s="68">
        <f t="shared" si="6"/>
        <v>1161614.580008232</v>
      </c>
      <c r="AK36" s="68">
        <f t="shared" si="7"/>
        <v>8760720.1886213422</v>
      </c>
      <c r="AM36">
        <f t="shared" si="14"/>
        <v>2024</v>
      </c>
      <c r="AO36" s="6">
        <f t="shared" si="9"/>
        <v>0</v>
      </c>
      <c r="AP36" s="6">
        <f t="shared" si="10"/>
        <v>0</v>
      </c>
      <c r="AQ36" s="6">
        <f t="shared" si="11"/>
        <v>0</v>
      </c>
    </row>
    <row r="37" spans="1:43" x14ac:dyDescent="0.35">
      <c r="A37" s="66">
        <v>45597</v>
      </c>
      <c r="B37" s="25">
        <v>0</v>
      </c>
      <c r="C37" s="25">
        <v>0</v>
      </c>
      <c r="D37" s="25">
        <v>0</v>
      </c>
      <c r="E37" s="26">
        <v>0</v>
      </c>
      <c r="F37" s="26">
        <v>0</v>
      </c>
      <c r="G37" s="26">
        <v>0</v>
      </c>
      <c r="H37" s="45"/>
      <c r="I37" s="45"/>
      <c r="J37" s="45"/>
      <c r="K37" s="27">
        <v>0</v>
      </c>
      <c r="L37" s="27">
        <v>0</v>
      </c>
      <c r="M37" s="27">
        <v>0</v>
      </c>
      <c r="N37" s="67">
        <f>'Contratos fora RRF'!AS37</f>
        <v>5567989.4187664306</v>
      </c>
      <c r="O37" s="67">
        <f>'Contratos fora RRF'!AR37</f>
        <v>12197658.305777365</v>
      </c>
      <c r="P37" s="28">
        <f>'Contratos fora RRF'!AT37</f>
        <v>17765647.724543795</v>
      </c>
      <c r="Q37" s="30"/>
      <c r="R37" s="30"/>
      <c r="S37" s="30"/>
      <c r="T37" s="140">
        <f>'OC A CONTRATAR'!C37</f>
        <v>0</v>
      </c>
      <c r="U37" s="140">
        <f>'OC A CONTRATAR'!B37</f>
        <v>0</v>
      </c>
      <c r="V37" s="140">
        <f>'OC A CONTRATAR'!D37</f>
        <v>0</v>
      </c>
      <c r="W37" s="140">
        <f>'OC A CONTRATAR'!H37</f>
        <v>0</v>
      </c>
      <c r="X37" s="140">
        <f>'OC A CONTRATAR'!G37</f>
        <v>0</v>
      </c>
      <c r="Y37" s="140">
        <f>'OC A CONTRATAR'!I37</f>
        <v>0</v>
      </c>
      <c r="Z37" s="140">
        <f>'OC A CONTRATAR'!M37</f>
        <v>0</v>
      </c>
      <c r="AA37" s="140">
        <f>'OC A CONTRATAR'!L37</f>
        <v>0</v>
      </c>
      <c r="AB37" s="140">
        <f>'OC A CONTRATAR'!N37</f>
        <v>0</v>
      </c>
      <c r="AC37" s="140">
        <f>'OC A CONTRATAR'!X37</f>
        <v>0</v>
      </c>
      <c r="AD37" s="140">
        <f>'OC A CONTRATAR'!W37</f>
        <v>0</v>
      </c>
      <c r="AE37" s="140">
        <f>'OC A CONTRATAR'!Y37</f>
        <v>0</v>
      </c>
      <c r="AF37" s="140">
        <f>'OC A CONTRATAR'!R37</f>
        <v>0</v>
      </c>
      <c r="AG37" s="140">
        <f>'OC A CONTRATAR'!Q37</f>
        <v>0</v>
      </c>
      <c r="AH37" s="140">
        <f>'OC A CONTRATAR'!S37</f>
        <v>0</v>
      </c>
      <c r="AI37" s="68">
        <f t="shared" si="5"/>
        <v>5567989.4187664306</v>
      </c>
      <c r="AJ37" s="68">
        <f t="shared" si="6"/>
        <v>12197658.305777365</v>
      </c>
      <c r="AK37" s="68">
        <f t="shared" si="7"/>
        <v>17765647.724543795</v>
      </c>
      <c r="AM37">
        <f t="shared" si="14"/>
        <v>2024</v>
      </c>
      <c r="AO37" s="6">
        <f t="shared" si="9"/>
        <v>0</v>
      </c>
      <c r="AP37" s="6">
        <f t="shared" si="10"/>
        <v>0</v>
      </c>
      <c r="AQ37" s="6">
        <f t="shared" si="11"/>
        <v>0</v>
      </c>
    </row>
    <row r="38" spans="1:43" x14ac:dyDescent="0.35">
      <c r="A38" s="66">
        <v>45627</v>
      </c>
      <c r="B38" s="25">
        <v>0</v>
      </c>
      <c r="C38" s="25">
        <v>0</v>
      </c>
      <c r="D38" s="25">
        <v>0</v>
      </c>
      <c r="E38" s="26">
        <v>0</v>
      </c>
      <c r="F38" s="26">
        <v>0</v>
      </c>
      <c r="G38" s="26">
        <v>0</v>
      </c>
      <c r="H38" s="45"/>
      <c r="I38" s="45"/>
      <c r="J38" s="45"/>
      <c r="K38" s="27">
        <v>0</v>
      </c>
      <c r="L38" s="27">
        <v>0</v>
      </c>
      <c r="M38" s="27">
        <v>0</v>
      </c>
      <c r="N38" s="67">
        <f>'Contratos fora RRF'!AS38</f>
        <v>523827.28685522306</v>
      </c>
      <c r="O38" s="67">
        <f>'Contratos fora RRF'!AR38</f>
        <v>1174543.1150517738</v>
      </c>
      <c r="P38" s="28">
        <f>'Contratos fora RRF'!AT38</f>
        <v>1698370.4019069972</v>
      </c>
      <c r="Q38" s="30"/>
      <c r="R38" s="30"/>
      <c r="S38" s="30"/>
      <c r="T38" s="140">
        <f>'OC A CONTRATAR'!C38</f>
        <v>0</v>
      </c>
      <c r="U38" s="140">
        <f>'OC A CONTRATAR'!B38</f>
        <v>0</v>
      </c>
      <c r="V38" s="140">
        <f>'OC A CONTRATAR'!D38</f>
        <v>0</v>
      </c>
      <c r="W38" s="140">
        <f>'OC A CONTRATAR'!H38</f>
        <v>0</v>
      </c>
      <c r="X38" s="140">
        <f>'OC A CONTRATAR'!G38</f>
        <v>0</v>
      </c>
      <c r="Y38" s="140">
        <f>'OC A CONTRATAR'!I38</f>
        <v>0</v>
      </c>
      <c r="Z38" s="140">
        <f>'OC A CONTRATAR'!M38</f>
        <v>0</v>
      </c>
      <c r="AA38" s="140">
        <f>'OC A CONTRATAR'!L38</f>
        <v>0</v>
      </c>
      <c r="AB38" s="140">
        <f>'OC A CONTRATAR'!N38</f>
        <v>0</v>
      </c>
      <c r="AC38" s="140">
        <f>'OC A CONTRATAR'!X38</f>
        <v>0</v>
      </c>
      <c r="AD38" s="140">
        <f>'OC A CONTRATAR'!W38</f>
        <v>0</v>
      </c>
      <c r="AE38" s="140">
        <f>'OC A CONTRATAR'!Y38</f>
        <v>0</v>
      </c>
      <c r="AF38" s="140">
        <f>'OC A CONTRATAR'!R38</f>
        <v>0</v>
      </c>
      <c r="AG38" s="140">
        <f>'OC A CONTRATAR'!Q38</f>
        <v>0</v>
      </c>
      <c r="AH38" s="140">
        <f>'OC A CONTRATAR'!S38</f>
        <v>0</v>
      </c>
      <c r="AI38" s="68">
        <f t="shared" si="5"/>
        <v>523827.28685522306</v>
      </c>
      <c r="AJ38" s="68">
        <f t="shared" si="6"/>
        <v>1174543.1150517738</v>
      </c>
      <c r="AK38" s="68">
        <f t="shared" si="7"/>
        <v>1698370.4019069972</v>
      </c>
      <c r="AM38">
        <f t="shared" si="14"/>
        <v>2024</v>
      </c>
      <c r="AO38" s="6">
        <f t="shared" si="9"/>
        <v>0</v>
      </c>
      <c r="AP38" s="6">
        <f t="shared" si="10"/>
        <v>0</v>
      </c>
      <c r="AQ38" s="6">
        <f t="shared" si="11"/>
        <v>0</v>
      </c>
    </row>
    <row r="39" spans="1:43" x14ac:dyDescent="0.35">
      <c r="A39" s="66">
        <v>45658</v>
      </c>
      <c r="B39" s="25">
        <v>0</v>
      </c>
      <c r="C39" s="25">
        <v>0</v>
      </c>
      <c r="D39" s="25">
        <v>0</v>
      </c>
      <c r="E39" s="26">
        <v>0</v>
      </c>
      <c r="F39" s="26">
        <v>0</v>
      </c>
      <c r="G39" s="26">
        <v>0</v>
      </c>
      <c r="H39" s="45"/>
      <c r="I39" s="45"/>
      <c r="J39" s="45"/>
      <c r="K39" s="27">
        <v>0</v>
      </c>
      <c r="L39" s="27">
        <v>0</v>
      </c>
      <c r="M39" s="27">
        <v>0</v>
      </c>
      <c r="N39" s="67">
        <f>'Contratos fora RRF'!AS39</f>
        <v>26999144.625787187</v>
      </c>
      <c r="O39" s="67">
        <f>'Contratos fora RRF'!AR39</f>
        <v>1181316.0713779312</v>
      </c>
      <c r="P39" s="28">
        <f>'Contratos fora RRF'!AT39</f>
        <v>28180460.697165117</v>
      </c>
      <c r="Q39" s="30"/>
      <c r="R39" s="30"/>
      <c r="S39" s="30"/>
      <c r="T39" s="140">
        <f>'OC A CONTRATAR'!C39</f>
        <v>0</v>
      </c>
      <c r="U39" s="140">
        <f>'OC A CONTRATAR'!B39</f>
        <v>0</v>
      </c>
      <c r="V39" s="140">
        <f>'OC A CONTRATAR'!D39</f>
        <v>0</v>
      </c>
      <c r="W39" s="140">
        <f>'OC A CONTRATAR'!H39</f>
        <v>0</v>
      </c>
      <c r="X39" s="140">
        <f>'OC A CONTRATAR'!G39</f>
        <v>0</v>
      </c>
      <c r="Y39" s="140">
        <f>'OC A CONTRATAR'!I39</f>
        <v>0</v>
      </c>
      <c r="Z39" s="140">
        <f>'OC A CONTRATAR'!M39</f>
        <v>0</v>
      </c>
      <c r="AA39" s="140">
        <f>'OC A CONTRATAR'!L39</f>
        <v>0</v>
      </c>
      <c r="AB39" s="140">
        <f>'OC A CONTRATAR'!N39</f>
        <v>0</v>
      </c>
      <c r="AC39" s="140">
        <f>'OC A CONTRATAR'!X39</f>
        <v>0</v>
      </c>
      <c r="AD39" s="140">
        <f>'OC A CONTRATAR'!W39</f>
        <v>0</v>
      </c>
      <c r="AE39" s="140">
        <f>'OC A CONTRATAR'!Y39</f>
        <v>0</v>
      </c>
      <c r="AF39" s="140">
        <f>'OC A CONTRATAR'!R39</f>
        <v>0</v>
      </c>
      <c r="AG39" s="140">
        <f>'OC A CONTRATAR'!Q39</f>
        <v>0</v>
      </c>
      <c r="AH39" s="140">
        <f>'OC A CONTRATAR'!S39</f>
        <v>0</v>
      </c>
      <c r="AI39" s="68">
        <f t="shared" si="5"/>
        <v>26999144.625787187</v>
      </c>
      <c r="AJ39" s="68">
        <f t="shared" si="6"/>
        <v>1181316.0713779312</v>
      </c>
      <c r="AK39" s="68">
        <f t="shared" si="7"/>
        <v>28180460.697165117</v>
      </c>
      <c r="AM39">
        <f t="shared" si="14"/>
        <v>2025</v>
      </c>
      <c r="AO39" s="6">
        <f t="shared" si="9"/>
        <v>0</v>
      </c>
      <c r="AP39" s="6">
        <f t="shared" si="10"/>
        <v>0</v>
      </c>
      <c r="AQ39" s="6">
        <f t="shared" si="11"/>
        <v>0</v>
      </c>
    </row>
    <row r="40" spans="1:43" x14ac:dyDescent="0.35">
      <c r="A40" s="66">
        <v>45689</v>
      </c>
      <c r="B40" s="25">
        <v>0</v>
      </c>
      <c r="C40" s="25">
        <v>0</v>
      </c>
      <c r="D40" s="25">
        <v>0</v>
      </c>
      <c r="E40" s="26">
        <v>0</v>
      </c>
      <c r="F40" s="26">
        <v>0</v>
      </c>
      <c r="G40" s="26">
        <v>0</v>
      </c>
      <c r="H40" s="45"/>
      <c r="I40" s="45"/>
      <c r="J40" s="45"/>
      <c r="K40" s="27">
        <v>0</v>
      </c>
      <c r="L40" s="27">
        <v>0</v>
      </c>
      <c r="M40" s="27">
        <v>0</v>
      </c>
      <c r="N40" s="67">
        <f>'Contratos fora RRF'!AS40</f>
        <v>6170684.1907608118</v>
      </c>
      <c r="O40" s="67">
        <f>'Contratos fora RRF'!AR40</f>
        <v>7865138.8585852822</v>
      </c>
      <c r="P40" s="28">
        <f>'Contratos fora RRF'!AT40</f>
        <v>14035823.049346093</v>
      </c>
      <c r="Q40" s="30"/>
      <c r="R40" s="30"/>
      <c r="S40" s="30"/>
      <c r="T40" s="140">
        <f>'OC A CONTRATAR'!C40</f>
        <v>0</v>
      </c>
      <c r="U40" s="140">
        <f>'OC A CONTRATAR'!B40</f>
        <v>0</v>
      </c>
      <c r="V40" s="140">
        <f>'OC A CONTRATAR'!D40</f>
        <v>0</v>
      </c>
      <c r="W40" s="140">
        <f>'OC A CONTRATAR'!H40</f>
        <v>0</v>
      </c>
      <c r="X40" s="140">
        <f>'OC A CONTRATAR'!G40</f>
        <v>0</v>
      </c>
      <c r="Y40" s="140">
        <f>'OC A CONTRATAR'!I40</f>
        <v>0</v>
      </c>
      <c r="Z40" s="140">
        <f>'OC A CONTRATAR'!M40</f>
        <v>0</v>
      </c>
      <c r="AA40" s="140">
        <f>'OC A CONTRATAR'!L40</f>
        <v>0</v>
      </c>
      <c r="AB40" s="140">
        <f>'OC A CONTRATAR'!N40</f>
        <v>0</v>
      </c>
      <c r="AC40" s="140">
        <f>'OC A CONTRATAR'!X40</f>
        <v>0</v>
      </c>
      <c r="AD40" s="140">
        <f>'OC A CONTRATAR'!W40</f>
        <v>0</v>
      </c>
      <c r="AE40" s="140">
        <f>'OC A CONTRATAR'!Y40</f>
        <v>0</v>
      </c>
      <c r="AF40" s="140">
        <f>'OC A CONTRATAR'!R40</f>
        <v>0</v>
      </c>
      <c r="AG40" s="140">
        <f>'OC A CONTRATAR'!Q40</f>
        <v>0</v>
      </c>
      <c r="AH40" s="140">
        <f>'OC A CONTRATAR'!S40</f>
        <v>0</v>
      </c>
      <c r="AI40" s="68">
        <f t="shared" si="5"/>
        <v>6170684.1907608118</v>
      </c>
      <c r="AJ40" s="68">
        <f t="shared" si="6"/>
        <v>7865138.8585852822</v>
      </c>
      <c r="AK40" s="68">
        <f t="shared" si="7"/>
        <v>14035823.049346093</v>
      </c>
      <c r="AM40">
        <f t="shared" si="14"/>
        <v>2025</v>
      </c>
      <c r="AO40" s="6">
        <f t="shared" si="9"/>
        <v>0</v>
      </c>
      <c r="AP40" s="6">
        <f t="shared" si="10"/>
        <v>0</v>
      </c>
      <c r="AQ40" s="6">
        <f t="shared" si="11"/>
        <v>0</v>
      </c>
    </row>
    <row r="41" spans="1:43" x14ac:dyDescent="0.35">
      <c r="A41" s="66">
        <v>45717</v>
      </c>
      <c r="B41" s="25">
        <v>0</v>
      </c>
      <c r="C41" s="25">
        <v>0</v>
      </c>
      <c r="D41" s="25">
        <v>0</v>
      </c>
      <c r="E41" s="26">
        <v>0</v>
      </c>
      <c r="F41" s="26">
        <v>0</v>
      </c>
      <c r="G41" s="26">
        <v>0</v>
      </c>
      <c r="H41" s="45"/>
      <c r="I41" s="45"/>
      <c r="J41" s="45"/>
      <c r="K41" s="27">
        <v>0</v>
      </c>
      <c r="L41" s="27">
        <v>0</v>
      </c>
      <c r="M41" s="27">
        <v>0</v>
      </c>
      <c r="N41" s="67">
        <f>'Contratos fora RRF'!AS41</f>
        <v>513334.93371880677</v>
      </c>
      <c r="O41" s="67">
        <f>'Contratos fora RRF'!AR41</f>
        <v>1194801.3609077071</v>
      </c>
      <c r="P41" s="28">
        <f>'Contratos fora RRF'!AT41</f>
        <v>1708136.294626514</v>
      </c>
      <c r="Q41" s="30"/>
      <c r="R41" s="30"/>
      <c r="S41" s="30"/>
      <c r="T41" s="140">
        <f>'OC A CONTRATAR'!C41</f>
        <v>0</v>
      </c>
      <c r="U41" s="140">
        <f>'OC A CONTRATAR'!B41</f>
        <v>0</v>
      </c>
      <c r="V41" s="140">
        <f>'OC A CONTRATAR'!D41</f>
        <v>0</v>
      </c>
      <c r="W41" s="140">
        <f>'OC A CONTRATAR'!H41</f>
        <v>0</v>
      </c>
      <c r="X41" s="140">
        <f>'OC A CONTRATAR'!G41</f>
        <v>0</v>
      </c>
      <c r="Y41" s="140">
        <f>'OC A CONTRATAR'!I41</f>
        <v>0</v>
      </c>
      <c r="Z41" s="140">
        <f>'OC A CONTRATAR'!M41</f>
        <v>0</v>
      </c>
      <c r="AA41" s="140">
        <f>'OC A CONTRATAR'!L41</f>
        <v>0</v>
      </c>
      <c r="AB41" s="140">
        <f>'OC A CONTRATAR'!N41</f>
        <v>0</v>
      </c>
      <c r="AC41" s="140">
        <f>'OC A CONTRATAR'!X41</f>
        <v>0</v>
      </c>
      <c r="AD41" s="140">
        <f>'OC A CONTRATAR'!W41</f>
        <v>0</v>
      </c>
      <c r="AE41" s="140">
        <f>'OC A CONTRATAR'!Y41</f>
        <v>0</v>
      </c>
      <c r="AF41" s="140">
        <f>'OC A CONTRATAR'!R41</f>
        <v>0</v>
      </c>
      <c r="AG41" s="140">
        <f>'OC A CONTRATAR'!Q41</f>
        <v>0</v>
      </c>
      <c r="AH41" s="140">
        <f>'OC A CONTRATAR'!S41</f>
        <v>0</v>
      </c>
      <c r="AI41" s="68">
        <f t="shared" si="5"/>
        <v>513334.93371880677</v>
      </c>
      <c r="AJ41" s="68">
        <f t="shared" si="6"/>
        <v>1194801.3609077071</v>
      </c>
      <c r="AK41" s="68">
        <f t="shared" si="7"/>
        <v>1708136.294626514</v>
      </c>
      <c r="AM41">
        <f t="shared" si="14"/>
        <v>2025</v>
      </c>
      <c r="AO41" s="6">
        <f t="shared" si="9"/>
        <v>0</v>
      </c>
      <c r="AP41" s="6">
        <f t="shared" si="10"/>
        <v>0</v>
      </c>
      <c r="AQ41" s="6">
        <f t="shared" si="11"/>
        <v>0</v>
      </c>
    </row>
    <row r="42" spans="1:43" x14ac:dyDescent="0.35">
      <c r="A42" s="66">
        <v>45748</v>
      </c>
      <c r="B42" s="25">
        <v>0</v>
      </c>
      <c r="C42" s="25">
        <v>0</v>
      </c>
      <c r="D42" s="25">
        <v>0</v>
      </c>
      <c r="E42" s="26">
        <v>0</v>
      </c>
      <c r="F42" s="26">
        <v>0</v>
      </c>
      <c r="G42" s="26">
        <v>0</v>
      </c>
      <c r="H42" s="45"/>
      <c r="I42" s="45"/>
      <c r="J42" s="45"/>
      <c r="K42" s="27">
        <v>0</v>
      </c>
      <c r="L42" s="27">
        <v>0</v>
      </c>
      <c r="M42" s="27">
        <v>0</v>
      </c>
      <c r="N42" s="67">
        <f>'Contratos fora RRF'!AS42</f>
        <v>8239920.4454747839</v>
      </c>
      <c r="O42" s="67">
        <f>'Contratos fora RRF'!AR42</f>
        <v>1201865.5396968122</v>
      </c>
      <c r="P42" s="28">
        <f>'Contratos fora RRF'!AT42</f>
        <v>9441785.9851715956</v>
      </c>
      <c r="Q42" s="30"/>
      <c r="R42" s="30"/>
      <c r="S42" s="30"/>
      <c r="T42" s="140">
        <f>'OC A CONTRATAR'!C42</f>
        <v>0</v>
      </c>
      <c r="U42" s="140">
        <f>'OC A CONTRATAR'!B42</f>
        <v>0</v>
      </c>
      <c r="V42" s="140">
        <f>'OC A CONTRATAR'!D42</f>
        <v>0</v>
      </c>
      <c r="W42" s="140">
        <f>'OC A CONTRATAR'!H42</f>
        <v>0</v>
      </c>
      <c r="X42" s="140">
        <f>'OC A CONTRATAR'!G42</f>
        <v>0</v>
      </c>
      <c r="Y42" s="140">
        <f>'OC A CONTRATAR'!I42</f>
        <v>0</v>
      </c>
      <c r="Z42" s="140">
        <f>'OC A CONTRATAR'!M42</f>
        <v>0</v>
      </c>
      <c r="AA42" s="140">
        <f>'OC A CONTRATAR'!L42</f>
        <v>0</v>
      </c>
      <c r="AB42" s="140">
        <f>'OC A CONTRATAR'!N42</f>
        <v>0</v>
      </c>
      <c r="AC42" s="140">
        <f>'OC A CONTRATAR'!X42</f>
        <v>0</v>
      </c>
      <c r="AD42" s="140">
        <f>'OC A CONTRATAR'!W42</f>
        <v>0</v>
      </c>
      <c r="AE42" s="140">
        <f>'OC A CONTRATAR'!Y42</f>
        <v>0</v>
      </c>
      <c r="AF42" s="140">
        <f>'OC A CONTRATAR'!R42</f>
        <v>0</v>
      </c>
      <c r="AG42" s="140">
        <f>'OC A CONTRATAR'!Q42</f>
        <v>0</v>
      </c>
      <c r="AH42" s="140">
        <f>'OC A CONTRATAR'!S42</f>
        <v>0</v>
      </c>
      <c r="AI42" s="68">
        <f t="shared" si="5"/>
        <v>8239920.4454747839</v>
      </c>
      <c r="AJ42" s="68">
        <f t="shared" si="6"/>
        <v>1201865.5396968122</v>
      </c>
      <c r="AK42" s="68">
        <f t="shared" si="7"/>
        <v>9441785.9851715956</v>
      </c>
      <c r="AM42">
        <f t="shared" si="14"/>
        <v>2025</v>
      </c>
      <c r="AO42" s="6">
        <f t="shared" si="9"/>
        <v>0</v>
      </c>
      <c r="AP42" s="6">
        <f t="shared" si="10"/>
        <v>0</v>
      </c>
      <c r="AQ42" s="6">
        <f t="shared" si="11"/>
        <v>0</v>
      </c>
    </row>
    <row r="43" spans="1:43" x14ac:dyDescent="0.35">
      <c r="A43" s="66">
        <v>45778</v>
      </c>
      <c r="B43" s="25">
        <v>0</v>
      </c>
      <c r="C43" s="25">
        <v>0</v>
      </c>
      <c r="D43" s="25">
        <v>0</v>
      </c>
      <c r="E43" s="26">
        <v>0</v>
      </c>
      <c r="F43" s="26">
        <v>0</v>
      </c>
      <c r="G43" s="26">
        <v>0</v>
      </c>
      <c r="H43" s="45"/>
      <c r="I43" s="45"/>
      <c r="J43" s="45"/>
      <c r="K43" s="27">
        <v>0</v>
      </c>
      <c r="L43" s="27">
        <v>0</v>
      </c>
      <c r="M43" s="27">
        <v>0</v>
      </c>
      <c r="N43" s="67">
        <f>'Contratos fora RRF'!AS43</f>
        <v>3941184.3669322119</v>
      </c>
      <c r="O43" s="67">
        <f>'Contratos fora RRF'!AR43</f>
        <v>12040721.191035451</v>
      </c>
      <c r="P43" s="28">
        <f>'Contratos fora RRF'!AT43</f>
        <v>15981905.557967663</v>
      </c>
      <c r="Q43" s="30"/>
      <c r="R43" s="30"/>
      <c r="S43" s="30"/>
      <c r="T43" s="140">
        <f>'OC A CONTRATAR'!C43</f>
        <v>0</v>
      </c>
      <c r="U43" s="140">
        <f>'OC A CONTRATAR'!B43</f>
        <v>0</v>
      </c>
      <c r="V43" s="140">
        <f>'OC A CONTRATAR'!D43</f>
        <v>0</v>
      </c>
      <c r="W43" s="140">
        <f>'OC A CONTRATAR'!H43</f>
        <v>0</v>
      </c>
      <c r="X43" s="140">
        <f>'OC A CONTRATAR'!G43</f>
        <v>0</v>
      </c>
      <c r="Y43" s="140">
        <f>'OC A CONTRATAR'!I43</f>
        <v>0</v>
      </c>
      <c r="Z43" s="140">
        <f>'OC A CONTRATAR'!M43</f>
        <v>0</v>
      </c>
      <c r="AA43" s="140">
        <f>'OC A CONTRATAR'!L43</f>
        <v>0</v>
      </c>
      <c r="AB43" s="140">
        <f>'OC A CONTRATAR'!N43</f>
        <v>0</v>
      </c>
      <c r="AC43" s="140">
        <f>'OC A CONTRATAR'!X43</f>
        <v>0</v>
      </c>
      <c r="AD43" s="140">
        <f>'OC A CONTRATAR'!W43</f>
        <v>0</v>
      </c>
      <c r="AE43" s="140">
        <f>'OC A CONTRATAR'!Y43</f>
        <v>0</v>
      </c>
      <c r="AF43" s="140">
        <f>'OC A CONTRATAR'!R43</f>
        <v>0</v>
      </c>
      <c r="AG43" s="140">
        <f>'OC A CONTRATAR'!Q43</f>
        <v>0</v>
      </c>
      <c r="AH43" s="140">
        <f>'OC A CONTRATAR'!S43</f>
        <v>0</v>
      </c>
      <c r="AI43" s="68">
        <f t="shared" si="5"/>
        <v>3941184.3669322119</v>
      </c>
      <c r="AJ43" s="68">
        <f t="shared" si="6"/>
        <v>12040721.191035451</v>
      </c>
      <c r="AK43" s="68">
        <f t="shared" si="7"/>
        <v>15981905.557967663</v>
      </c>
      <c r="AM43">
        <f t="shared" si="14"/>
        <v>2025</v>
      </c>
      <c r="AO43" s="6">
        <f t="shared" si="9"/>
        <v>0</v>
      </c>
      <c r="AP43" s="6">
        <f t="shared" si="10"/>
        <v>0</v>
      </c>
      <c r="AQ43" s="6">
        <f t="shared" si="11"/>
        <v>0</v>
      </c>
    </row>
    <row r="44" spans="1:43" x14ac:dyDescent="0.35">
      <c r="A44" s="66">
        <v>45809</v>
      </c>
      <c r="B44" s="25">
        <v>0</v>
      </c>
      <c r="C44" s="25">
        <v>0</v>
      </c>
      <c r="D44" s="25">
        <v>0</v>
      </c>
      <c r="E44" s="26">
        <v>0</v>
      </c>
      <c r="F44" s="26">
        <v>0</v>
      </c>
      <c r="G44" s="26">
        <v>0</v>
      </c>
      <c r="H44" s="45"/>
      <c r="I44" s="45"/>
      <c r="J44" s="45"/>
      <c r="K44" s="27">
        <v>0</v>
      </c>
      <c r="L44" s="27">
        <v>0</v>
      </c>
      <c r="M44" s="27">
        <v>0</v>
      </c>
      <c r="N44" s="67">
        <f>'Contratos fora RRF'!AS44</f>
        <v>576186.28653568553</v>
      </c>
      <c r="O44" s="67">
        <f>'Contratos fora RRF'!AR44</f>
        <v>1216199.620913743</v>
      </c>
      <c r="P44" s="28">
        <f>'Contratos fora RRF'!AT44</f>
        <v>1792385.9074494285</v>
      </c>
      <c r="Q44" s="30"/>
      <c r="R44" s="30"/>
      <c r="S44" s="30"/>
      <c r="T44" s="140">
        <f>'OC A CONTRATAR'!C44</f>
        <v>0</v>
      </c>
      <c r="U44" s="140">
        <f>'OC A CONTRATAR'!B44</f>
        <v>0</v>
      </c>
      <c r="V44" s="140">
        <f>'OC A CONTRATAR'!D44</f>
        <v>0</v>
      </c>
      <c r="W44" s="140">
        <f>'OC A CONTRATAR'!H44</f>
        <v>0</v>
      </c>
      <c r="X44" s="140">
        <f>'OC A CONTRATAR'!G44</f>
        <v>0</v>
      </c>
      <c r="Y44" s="140">
        <f>'OC A CONTRATAR'!I44</f>
        <v>0</v>
      </c>
      <c r="Z44" s="140">
        <f>'OC A CONTRATAR'!M44</f>
        <v>6147913.7299909899</v>
      </c>
      <c r="AA44" s="140">
        <f>'OC A CONTRATAR'!L44</f>
        <v>0</v>
      </c>
      <c r="AB44" s="140">
        <f>'OC A CONTRATAR'!N44</f>
        <v>6147913.7299909899</v>
      </c>
      <c r="AC44" s="140">
        <f>'OC A CONTRATAR'!X44</f>
        <v>0</v>
      </c>
      <c r="AD44" s="140">
        <f>'OC A CONTRATAR'!W44</f>
        <v>0</v>
      </c>
      <c r="AE44" s="140">
        <f>'OC A CONTRATAR'!Y44</f>
        <v>0</v>
      </c>
      <c r="AF44" s="140">
        <f>'OC A CONTRATAR'!R44</f>
        <v>0</v>
      </c>
      <c r="AG44" s="140">
        <f>'OC A CONTRATAR'!Q44</f>
        <v>0</v>
      </c>
      <c r="AH44" s="140">
        <f>'OC A CONTRATAR'!S44</f>
        <v>0</v>
      </c>
      <c r="AI44" s="68">
        <f t="shared" si="5"/>
        <v>6724100.0165266758</v>
      </c>
      <c r="AJ44" s="68">
        <f t="shared" si="6"/>
        <v>1216199.620913743</v>
      </c>
      <c r="AK44" s="68">
        <f t="shared" si="7"/>
        <v>7940299.6374404188</v>
      </c>
      <c r="AM44">
        <f t="shared" si="14"/>
        <v>2025</v>
      </c>
      <c r="AO44" s="6">
        <f t="shared" si="9"/>
        <v>0</v>
      </c>
      <c r="AP44" s="6">
        <f t="shared" si="10"/>
        <v>0</v>
      </c>
      <c r="AQ44" s="6">
        <f t="shared" si="11"/>
        <v>0</v>
      </c>
    </row>
    <row r="45" spans="1:43" x14ac:dyDescent="0.35">
      <c r="A45" s="66">
        <v>45839</v>
      </c>
      <c r="B45" s="25">
        <v>0</v>
      </c>
      <c r="C45" s="25">
        <v>0</v>
      </c>
      <c r="D45" s="25">
        <v>0</v>
      </c>
      <c r="E45" s="26">
        <v>0</v>
      </c>
      <c r="F45" s="26">
        <v>0</v>
      </c>
      <c r="G45" s="26">
        <v>0</v>
      </c>
      <c r="H45" s="45"/>
      <c r="I45" s="45"/>
      <c r="J45" s="45"/>
      <c r="K45" s="27">
        <v>0</v>
      </c>
      <c r="L45" s="27">
        <v>0</v>
      </c>
      <c r="M45" s="27">
        <v>0</v>
      </c>
      <c r="N45" s="67">
        <f>'Contratos fora RRF'!AS45</f>
        <v>39938857.608380146</v>
      </c>
      <c r="O45" s="67">
        <f>'Contratos fora RRF'!AR45</f>
        <v>1223726.871373754</v>
      </c>
      <c r="P45" s="28">
        <f>'Contratos fora RRF'!AT45</f>
        <v>41162584.479753897</v>
      </c>
      <c r="Q45" s="30"/>
      <c r="R45" s="30"/>
      <c r="S45" s="30"/>
      <c r="T45" s="140">
        <f>'OC A CONTRATAR'!C45</f>
        <v>0</v>
      </c>
      <c r="U45" s="140">
        <f>'OC A CONTRATAR'!B45</f>
        <v>0</v>
      </c>
      <c r="V45" s="140">
        <f>'OC A CONTRATAR'!D45</f>
        <v>0</v>
      </c>
      <c r="W45" s="140">
        <f>'OC A CONTRATAR'!H45</f>
        <v>0</v>
      </c>
      <c r="X45" s="140">
        <f>'OC A CONTRATAR'!G45</f>
        <v>0</v>
      </c>
      <c r="Y45" s="140">
        <f>'OC A CONTRATAR'!I45</f>
        <v>0</v>
      </c>
      <c r="Z45" s="140">
        <f>'OC A CONTRATAR'!M45</f>
        <v>0</v>
      </c>
      <c r="AA45" s="140">
        <f>'OC A CONTRATAR'!L45</f>
        <v>0</v>
      </c>
      <c r="AB45" s="140">
        <f>'OC A CONTRATAR'!N45</f>
        <v>0</v>
      </c>
      <c r="AC45" s="140">
        <f>'OC A CONTRATAR'!X45</f>
        <v>0</v>
      </c>
      <c r="AD45" s="140">
        <f>'OC A CONTRATAR'!W45</f>
        <v>0</v>
      </c>
      <c r="AE45" s="140">
        <f>'OC A CONTRATAR'!Y45</f>
        <v>0</v>
      </c>
      <c r="AF45" s="140">
        <f>'OC A CONTRATAR'!R45</f>
        <v>0</v>
      </c>
      <c r="AG45" s="140">
        <f>'OC A CONTRATAR'!Q45</f>
        <v>0</v>
      </c>
      <c r="AH45" s="140">
        <f>'OC A CONTRATAR'!S45</f>
        <v>0</v>
      </c>
      <c r="AI45" s="68">
        <f t="shared" si="5"/>
        <v>39938857.608380146</v>
      </c>
      <c r="AJ45" s="68">
        <f t="shared" si="6"/>
        <v>1223726.871373754</v>
      </c>
      <c r="AK45" s="68">
        <f t="shared" si="7"/>
        <v>41162584.479753897</v>
      </c>
      <c r="AM45">
        <f t="shared" si="14"/>
        <v>2025</v>
      </c>
      <c r="AO45" s="6">
        <f t="shared" si="9"/>
        <v>0</v>
      </c>
      <c r="AP45" s="6">
        <f t="shared" si="10"/>
        <v>0</v>
      </c>
      <c r="AQ45" s="6">
        <f t="shared" si="11"/>
        <v>0</v>
      </c>
    </row>
    <row r="46" spans="1:43" x14ac:dyDescent="0.35">
      <c r="A46" s="66">
        <v>45870</v>
      </c>
      <c r="B46" s="25">
        <v>0</v>
      </c>
      <c r="C46" s="25">
        <v>0</v>
      </c>
      <c r="D46" s="25">
        <v>0</v>
      </c>
      <c r="E46" s="26">
        <v>0</v>
      </c>
      <c r="F46" s="26">
        <v>0</v>
      </c>
      <c r="G46" s="26">
        <v>0</v>
      </c>
      <c r="H46" s="45"/>
      <c r="I46" s="45"/>
      <c r="J46" s="45"/>
      <c r="K46" s="27">
        <v>0</v>
      </c>
      <c r="L46" s="27">
        <v>0</v>
      </c>
      <c r="M46" s="27">
        <v>0</v>
      </c>
      <c r="N46" s="67">
        <f>'Contratos fora RRF'!AS46</f>
        <v>4897806.0375444507</v>
      </c>
      <c r="O46" s="67">
        <f>'Contratos fora RRF'!AR46</f>
        <v>7877042.9149779473</v>
      </c>
      <c r="P46" s="28">
        <f>'Contratos fora RRF'!AT46</f>
        <v>12774848.952522399</v>
      </c>
      <c r="Q46" s="30"/>
      <c r="R46" s="30"/>
      <c r="S46" s="30"/>
      <c r="T46" s="140">
        <f>'OC A CONTRATAR'!C46</f>
        <v>0</v>
      </c>
      <c r="U46" s="140">
        <f>'OC A CONTRATAR'!B46</f>
        <v>0</v>
      </c>
      <c r="V46" s="140">
        <f>'OC A CONTRATAR'!D46</f>
        <v>0</v>
      </c>
      <c r="W46" s="140">
        <f>'OC A CONTRATAR'!H46</f>
        <v>0</v>
      </c>
      <c r="X46" s="140">
        <f>'OC A CONTRATAR'!G46</f>
        <v>0</v>
      </c>
      <c r="Y46" s="140">
        <f>'OC A CONTRATAR'!I46</f>
        <v>0</v>
      </c>
      <c r="Z46" s="140">
        <f>'OC A CONTRATAR'!M46</f>
        <v>0</v>
      </c>
      <c r="AA46" s="140">
        <f>'OC A CONTRATAR'!L46</f>
        <v>0</v>
      </c>
      <c r="AB46" s="140">
        <f>'OC A CONTRATAR'!N46</f>
        <v>0</v>
      </c>
      <c r="AC46" s="140">
        <f>'OC A CONTRATAR'!X46</f>
        <v>0</v>
      </c>
      <c r="AD46" s="140">
        <f>'OC A CONTRATAR'!W46</f>
        <v>0</v>
      </c>
      <c r="AE46" s="140">
        <f>'OC A CONTRATAR'!Y46</f>
        <v>0</v>
      </c>
      <c r="AF46" s="140">
        <f>'OC A CONTRATAR'!R46</f>
        <v>0</v>
      </c>
      <c r="AG46" s="140">
        <f>'OC A CONTRATAR'!Q46</f>
        <v>0</v>
      </c>
      <c r="AH46" s="140">
        <f>'OC A CONTRATAR'!S46</f>
        <v>0</v>
      </c>
      <c r="AI46" s="68">
        <f t="shared" si="5"/>
        <v>4897806.0375444507</v>
      </c>
      <c r="AJ46" s="68">
        <f t="shared" si="6"/>
        <v>7877042.9149779473</v>
      </c>
      <c r="AK46" s="68">
        <f t="shared" si="7"/>
        <v>12774848.952522399</v>
      </c>
      <c r="AM46">
        <f t="shared" si="14"/>
        <v>2025</v>
      </c>
      <c r="AO46" s="6">
        <f t="shared" si="9"/>
        <v>0</v>
      </c>
      <c r="AP46" s="6">
        <f t="shared" si="10"/>
        <v>0</v>
      </c>
      <c r="AQ46" s="6">
        <f t="shared" si="11"/>
        <v>0</v>
      </c>
    </row>
    <row r="47" spans="1:43" x14ac:dyDescent="0.35">
      <c r="A47" s="66">
        <v>45901</v>
      </c>
      <c r="B47" s="25">
        <v>0</v>
      </c>
      <c r="C47" s="25">
        <v>0</v>
      </c>
      <c r="D47" s="25">
        <v>0</v>
      </c>
      <c r="E47" s="26">
        <v>0</v>
      </c>
      <c r="F47" s="26">
        <v>0</v>
      </c>
      <c r="G47" s="26">
        <v>0</v>
      </c>
      <c r="H47" s="45"/>
      <c r="I47" s="45"/>
      <c r="J47" s="45"/>
      <c r="K47" s="27">
        <v>0</v>
      </c>
      <c r="L47" s="27">
        <v>0</v>
      </c>
      <c r="M47" s="27">
        <v>0</v>
      </c>
      <c r="N47" s="67">
        <f>'Contratos fora RRF'!AS47</f>
        <v>546799.93756264728</v>
      </c>
      <c r="O47" s="67">
        <f>'Contratos fora RRF'!AR47</f>
        <v>1238796.241010464</v>
      </c>
      <c r="P47" s="28">
        <f>'Contratos fora RRF'!AT47</f>
        <v>1785596.1785731113</v>
      </c>
      <c r="Q47" s="30"/>
      <c r="R47" s="30"/>
      <c r="S47" s="30"/>
      <c r="T47" s="140">
        <f>'OC A CONTRATAR'!C47</f>
        <v>0</v>
      </c>
      <c r="U47" s="140">
        <f>'OC A CONTRATAR'!B47</f>
        <v>0</v>
      </c>
      <c r="V47" s="140">
        <f>'OC A CONTRATAR'!D47</f>
        <v>0</v>
      </c>
      <c r="W47" s="140">
        <f>'OC A CONTRATAR'!H47</f>
        <v>0</v>
      </c>
      <c r="X47" s="140">
        <f>'OC A CONTRATAR'!G47</f>
        <v>0</v>
      </c>
      <c r="Y47" s="140">
        <f>'OC A CONTRATAR'!I47</f>
        <v>0</v>
      </c>
      <c r="Z47" s="140">
        <f>'OC A CONTRATAR'!M47</f>
        <v>0</v>
      </c>
      <c r="AA47" s="140">
        <f>'OC A CONTRATAR'!L47</f>
        <v>0</v>
      </c>
      <c r="AB47" s="140">
        <f>'OC A CONTRATAR'!N47</f>
        <v>0</v>
      </c>
      <c r="AC47" s="140">
        <f>'OC A CONTRATAR'!X47</f>
        <v>0</v>
      </c>
      <c r="AD47" s="140">
        <f>'OC A CONTRATAR'!W47</f>
        <v>0</v>
      </c>
      <c r="AE47" s="140">
        <f>'OC A CONTRATAR'!Y47</f>
        <v>0</v>
      </c>
      <c r="AF47" s="140">
        <f>'OC A CONTRATAR'!R47</f>
        <v>0</v>
      </c>
      <c r="AG47" s="140">
        <f>'OC A CONTRATAR'!Q47</f>
        <v>0</v>
      </c>
      <c r="AH47" s="140">
        <f>'OC A CONTRATAR'!S47</f>
        <v>0</v>
      </c>
      <c r="AI47" s="68">
        <f t="shared" si="5"/>
        <v>546799.93756264728</v>
      </c>
      <c r="AJ47" s="68">
        <f t="shared" si="6"/>
        <v>1238796.241010464</v>
      </c>
      <c r="AK47" s="68">
        <f t="shared" si="7"/>
        <v>1785596.1785731113</v>
      </c>
      <c r="AM47">
        <f t="shared" si="14"/>
        <v>2025</v>
      </c>
      <c r="AO47" s="6">
        <f t="shared" si="9"/>
        <v>0</v>
      </c>
      <c r="AP47" s="6">
        <f t="shared" si="10"/>
        <v>0</v>
      </c>
      <c r="AQ47" s="6">
        <f t="shared" si="11"/>
        <v>0</v>
      </c>
    </row>
    <row r="48" spans="1:43" x14ac:dyDescent="0.35">
      <c r="A48" s="66">
        <v>45931</v>
      </c>
      <c r="B48" s="25">
        <v>0</v>
      </c>
      <c r="C48" s="25">
        <v>0</v>
      </c>
      <c r="D48" s="25">
        <v>0</v>
      </c>
      <c r="E48" s="26">
        <v>0</v>
      </c>
      <c r="F48" s="26">
        <v>0</v>
      </c>
      <c r="G48" s="26">
        <v>0</v>
      </c>
      <c r="H48" s="45"/>
      <c r="I48" s="45"/>
      <c r="J48" s="45"/>
      <c r="K48" s="27">
        <v>0</v>
      </c>
      <c r="L48" s="27">
        <v>0</v>
      </c>
      <c r="M48" s="27">
        <v>0</v>
      </c>
      <c r="N48" s="67">
        <f>'Contratos fora RRF'!AS48</f>
        <v>7862558.5146838045</v>
      </c>
      <c r="O48" s="67">
        <f>'Contratos fora RRF'!AR48</f>
        <v>1246584.907423256</v>
      </c>
      <c r="P48" s="28">
        <f>'Contratos fora RRF'!AT48</f>
        <v>9109143.4221070595</v>
      </c>
      <c r="Q48" s="30"/>
      <c r="R48" s="30"/>
      <c r="S48" s="30"/>
      <c r="T48" s="140">
        <f>'OC A CONTRATAR'!C48</f>
        <v>0</v>
      </c>
      <c r="U48" s="140">
        <f>'OC A CONTRATAR'!B48</f>
        <v>0</v>
      </c>
      <c r="V48" s="140">
        <f>'OC A CONTRATAR'!D48</f>
        <v>0</v>
      </c>
      <c r="W48" s="140">
        <f>'OC A CONTRATAR'!H48</f>
        <v>0</v>
      </c>
      <c r="X48" s="140">
        <f>'OC A CONTRATAR'!G48</f>
        <v>0</v>
      </c>
      <c r="Y48" s="140">
        <f>'OC A CONTRATAR'!I48</f>
        <v>0</v>
      </c>
      <c r="Z48" s="140">
        <f>'OC A CONTRATAR'!M48</f>
        <v>0</v>
      </c>
      <c r="AA48" s="140">
        <f>'OC A CONTRATAR'!L48</f>
        <v>0</v>
      </c>
      <c r="AB48" s="140">
        <f>'OC A CONTRATAR'!N48</f>
        <v>0</v>
      </c>
      <c r="AC48" s="140">
        <f>'OC A CONTRATAR'!X48</f>
        <v>0</v>
      </c>
      <c r="AD48" s="140">
        <f>'OC A CONTRATAR'!W48</f>
        <v>0</v>
      </c>
      <c r="AE48" s="140">
        <f>'OC A CONTRATAR'!Y48</f>
        <v>0</v>
      </c>
      <c r="AF48" s="140">
        <f>'OC A CONTRATAR'!R48</f>
        <v>0</v>
      </c>
      <c r="AG48" s="140">
        <f>'OC A CONTRATAR'!Q48</f>
        <v>0</v>
      </c>
      <c r="AH48" s="140">
        <f>'OC A CONTRATAR'!S48</f>
        <v>0</v>
      </c>
      <c r="AI48" s="68">
        <f t="shared" si="5"/>
        <v>7862558.5146838045</v>
      </c>
      <c r="AJ48" s="68">
        <f t="shared" si="6"/>
        <v>1246584.907423256</v>
      </c>
      <c r="AK48" s="68">
        <f t="shared" si="7"/>
        <v>9109143.4221070595</v>
      </c>
      <c r="AM48">
        <f t="shared" si="14"/>
        <v>2025</v>
      </c>
      <c r="AO48" s="6">
        <f t="shared" si="9"/>
        <v>0</v>
      </c>
      <c r="AP48" s="6">
        <f t="shared" si="10"/>
        <v>0</v>
      </c>
      <c r="AQ48" s="6">
        <f t="shared" si="11"/>
        <v>0</v>
      </c>
    </row>
    <row r="49" spans="1:43" x14ac:dyDescent="0.35">
      <c r="A49" s="66">
        <v>45962</v>
      </c>
      <c r="B49" s="25">
        <v>0</v>
      </c>
      <c r="C49" s="25">
        <v>0</v>
      </c>
      <c r="D49" s="25">
        <v>0</v>
      </c>
      <c r="E49" s="26">
        <v>0</v>
      </c>
      <c r="F49" s="26">
        <v>0</v>
      </c>
      <c r="G49" s="26">
        <v>0</v>
      </c>
      <c r="H49" s="45"/>
      <c r="I49" s="45"/>
      <c r="J49" s="45"/>
      <c r="K49" s="27">
        <v>0</v>
      </c>
      <c r="L49" s="27">
        <v>0</v>
      </c>
      <c r="M49" s="27">
        <v>0</v>
      </c>
      <c r="N49" s="67">
        <f>'Contratos fora RRF'!AS49</f>
        <v>3382083.9184210817</v>
      </c>
      <c r="O49" s="67">
        <f>'Contratos fora RRF'!AR49</f>
        <v>12035149.329884542</v>
      </c>
      <c r="P49" s="28">
        <f>'Contratos fora RRF'!AT49</f>
        <v>15417233.248305624</v>
      </c>
      <c r="Q49" s="30"/>
      <c r="R49" s="30"/>
      <c r="S49" s="30"/>
      <c r="T49" s="140">
        <f>'OC A CONTRATAR'!C49</f>
        <v>0</v>
      </c>
      <c r="U49" s="140">
        <f>'OC A CONTRATAR'!B49</f>
        <v>0</v>
      </c>
      <c r="V49" s="140">
        <f>'OC A CONTRATAR'!D49</f>
        <v>0</v>
      </c>
      <c r="W49" s="140">
        <f>'OC A CONTRATAR'!H49</f>
        <v>0</v>
      </c>
      <c r="X49" s="140">
        <f>'OC A CONTRATAR'!G49</f>
        <v>0</v>
      </c>
      <c r="Y49" s="140">
        <f>'OC A CONTRATAR'!I49</f>
        <v>0</v>
      </c>
      <c r="Z49" s="140">
        <f>'OC A CONTRATAR'!M49</f>
        <v>0</v>
      </c>
      <c r="AA49" s="140">
        <f>'OC A CONTRATAR'!L49</f>
        <v>0</v>
      </c>
      <c r="AB49" s="140">
        <f>'OC A CONTRATAR'!N49</f>
        <v>0</v>
      </c>
      <c r="AC49" s="140">
        <f>'OC A CONTRATAR'!X49</f>
        <v>0</v>
      </c>
      <c r="AD49" s="140">
        <f>'OC A CONTRATAR'!W49</f>
        <v>0</v>
      </c>
      <c r="AE49" s="140">
        <f>'OC A CONTRATAR'!Y49</f>
        <v>0</v>
      </c>
      <c r="AF49" s="140">
        <f>'OC A CONTRATAR'!R49</f>
        <v>0</v>
      </c>
      <c r="AG49" s="140">
        <f>'OC A CONTRATAR'!Q49</f>
        <v>0</v>
      </c>
      <c r="AH49" s="140">
        <f>'OC A CONTRATAR'!S49</f>
        <v>0</v>
      </c>
      <c r="AI49" s="68">
        <f t="shared" si="5"/>
        <v>3382083.9184210817</v>
      </c>
      <c r="AJ49" s="68">
        <f t="shared" si="6"/>
        <v>12035149.329884542</v>
      </c>
      <c r="AK49" s="68">
        <f t="shared" si="7"/>
        <v>15417233.248305624</v>
      </c>
      <c r="AM49">
        <f t="shared" si="14"/>
        <v>2025</v>
      </c>
      <c r="AO49" s="6">
        <f t="shared" si="9"/>
        <v>0</v>
      </c>
      <c r="AP49" s="6">
        <f t="shared" si="10"/>
        <v>0</v>
      </c>
      <c r="AQ49" s="6">
        <f t="shared" si="11"/>
        <v>0</v>
      </c>
    </row>
    <row r="50" spans="1:43" x14ac:dyDescent="0.35">
      <c r="A50" s="66">
        <v>45992</v>
      </c>
      <c r="B50" s="25">
        <v>0</v>
      </c>
      <c r="C50" s="25">
        <v>0</v>
      </c>
      <c r="D50" s="25">
        <v>0</v>
      </c>
      <c r="E50" s="26">
        <v>0</v>
      </c>
      <c r="F50" s="26">
        <v>0</v>
      </c>
      <c r="G50" s="26">
        <v>0</v>
      </c>
      <c r="H50" s="45"/>
      <c r="I50" s="45"/>
      <c r="J50" s="45"/>
      <c r="K50" s="27">
        <v>0</v>
      </c>
      <c r="L50" s="27">
        <v>0</v>
      </c>
      <c r="M50" s="27">
        <v>0</v>
      </c>
      <c r="N50" s="67">
        <f>'Contratos fora RRF'!AS50</f>
        <v>483620.39780044451</v>
      </c>
      <c r="O50" s="67">
        <f>'Contratos fora RRF'!AR50</f>
        <v>1262115.5973624489</v>
      </c>
      <c r="P50" s="28">
        <f>'Contratos fora RRF'!AT50</f>
        <v>1745735.9951628936</v>
      </c>
      <c r="Q50" s="30"/>
      <c r="R50" s="30"/>
      <c r="S50" s="30"/>
      <c r="T50" s="140">
        <f>'OC A CONTRATAR'!C50</f>
        <v>0</v>
      </c>
      <c r="U50" s="140">
        <f>'OC A CONTRATAR'!B50</f>
        <v>0</v>
      </c>
      <c r="V50" s="140">
        <f>'OC A CONTRATAR'!D50</f>
        <v>0</v>
      </c>
      <c r="W50" s="140">
        <f>'OC A CONTRATAR'!H50</f>
        <v>0</v>
      </c>
      <c r="X50" s="140">
        <f>'OC A CONTRATAR'!G50</f>
        <v>0</v>
      </c>
      <c r="Y50" s="140">
        <f>'OC A CONTRATAR'!I50</f>
        <v>0</v>
      </c>
      <c r="Z50" s="140">
        <f>'OC A CONTRATAR'!M50</f>
        <v>42298331.675066039</v>
      </c>
      <c r="AA50" s="140">
        <f>'OC A CONTRATAR'!L50</f>
        <v>0</v>
      </c>
      <c r="AB50" s="140">
        <f>'OC A CONTRATAR'!N50</f>
        <v>42298331.675066039</v>
      </c>
      <c r="AC50" s="140">
        <f>'OC A CONTRATAR'!X50</f>
        <v>144476266.869416</v>
      </c>
      <c r="AD50" s="140">
        <f>'OC A CONTRATAR'!W50</f>
        <v>0</v>
      </c>
      <c r="AE50" s="140">
        <f>'OC A CONTRATAR'!Y50</f>
        <v>144476266.869416</v>
      </c>
      <c r="AF50" s="140">
        <f>'OC A CONTRATAR'!R50</f>
        <v>0</v>
      </c>
      <c r="AG50" s="140">
        <f>'OC A CONTRATAR'!Q50</f>
        <v>0</v>
      </c>
      <c r="AH50" s="140">
        <f>'OC A CONTRATAR'!S50</f>
        <v>0</v>
      </c>
      <c r="AI50" s="68">
        <f t="shared" si="5"/>
        <v>187258218.9422825</v>
      </c>
      <c r="AJ50" s="68">
        <f t="shared" si="6"/>
        <v>1262115.5973624489</v>
      </c>
      <c r="AK50" s="68">
        <f t="shared" si="7"/>
        <v>188520334.53964493</v>
      </c>
      <c r="AM50">
        <f t="shared" si="14"/>
        <v>2025</v>
      </c>
      <c r="AO50" s="6">
        <f t="shared" si="9"/>
        <v>0</v>
      </c>
      <c r="AP50" s="6">
        <f t="shared" si="10"/>
        <v>0</v>
      </c>
      <c r="AQ50" s="6">
        <f t="shared" si="11"/>
        <v>0</v>
      </c>
    </row>
    <row r="51" spans="1:43" x14ac:dyDescent="0.35">
      <c r="A51" s="66">
        <v>46023</v>
      </c>
      <c r="B51" s="25">
        <v>0</v>
      </c>
      <c r="C51" s="25">
        <v>0</v>
      </c>
      <c r="D51" s="25">
        <v>0</v>
      </c>
      <c r="E51" s="26">
        <v>0</v>
      </c>
      <c r="F51" s="26">
        <v>0</v>
      </c>
      <c r="G51" s="26">
        <v>0</v>
      </c>
      <c r="H51" s="45"/>
      <c r="I51" s="45"/>
      <c r="J51" s="45"/>
      <c r="K51" s="27">
        <v>0</v>
      </c>
      <c r="L51" s="27">
        <v>0</v>
      </c>
      <c r="M51" s="27">
        <v>0</v>
      </c>
      <c r="N51" s="67">
        <f>'Contratos fora RRF'!AS51</f>
        <v>56313745.398007348</v>
      </c>
      <c r="O51" s="67">
        <f>'Contratos fora RRF'!AR51</f>
        <v>1270025.2399563771</v>
      </c>
      <c r="P51" s="28">
        <f>'Contratos fora RRF'!AT51</f>
        <v>57583770.63796372</v>
      </c>
      <c r="Q51" s="30"/>
      <c r="R51" s="30"/>
      <c r="S51" s="30"/>
      <c r="T51" s="140">
        <f>'OC A CONTRATAR'!C51</f>
        <v>0</v>
      </c>
      <c r="U51" s="140">
        <f>'OC A CONTRATAR'!B51</f>
        <v>0</v>
      </c>
      <c r="V51" s="140">
        <f>'OC A CONTRATAR'!D51</f>
        <v>0</v>
      </c>
      <c r="W51" s="140">
        <f>'OC A CONTRATAR'!H51</f>
        <v>0</v>
      </c>
      <c r="X51" s="140">
        <f>'OC A CONTRATAR'!G51</f>
        <v>0</v>
      </c>
      <c r="Y51" s="140">
        <f>'OC A CONTRATAR'!I51</f>
        <v>0</v>
      </c>
      <c r="Z51" s="140">
        <f>'OC A CONTRATAR'!M51</f>
        <v>0</v>
      </c>
      <c r="AA51" s="140">
        <f>'OC A CONTRATAR'!L51</f>
        <v>0</v>
      </c>
      <c r="AB51" s="140">
        <f>'OC A CONTRATAR'!N51</f>
        <v>0</v>
      </c>
      <c r="AC51" s="140">
        <f>'OC A CONTRATAR'!X51</f>
        <v>0</v>
      </c>
      <c r="AD51" s="140">
        <f>'OC A CONTRATAR'!W51</f>
        <v>0</v>
      </c>
      <c r="AE51" s="140">
        <f>'OC A CONTRATAR'!Y51</f>
        <v>0</v>
      </c>
      <c r="AF51" s="140">
        <f>'OC A CONTRATAR'!R51</f>
        <v>0</v>
      </c>
      <c r="AG51" s="140">
        <f>'OC A CONTRATAR'!Q51</f>
        <v>0</v>
      </c>
      <c r="AH51" s="140">
        <f>'OC A CONTRATAR'!S51</f>
        <v>0</v>
      </c>
      <c r="AI51" s="68">
        <f t="shared" si="5"/>
        <v>56313745.398007348</v>
      </c>
      <c r="AJ51" s="68">
        <f t="shared" si="6"/>
        <v>1270025.2399563771</v>
      </c>
      <c r="AK51" s="68">
        <f t="shared" si="7"/>
        <v>57583770.63796372</v>
      </c>
      <c r="AM51">
        <f t="shared" si="14"/>
        <v>2026</v>
      </c>
      <c r="AO51" s="6">
        <f t="shared" si="9"/>
        <v>0</v>
      </c>
      <c r="AP51" s="6">
        <f t="shared" si="10"/>
        <v>0</v>
      </c>
      <c r="AQ51" s="6">
        <f t="shared" si="11"/>
        <v>0</v>
      </c>
    </row>
    <row r="52" spans="1:43" x14ac:dyDescent="0.35">
      <c r="A52" s="66">
        <v>46054</v>
      </c>
      <c r="B52" s="25">
        <v>0</v>
      </c>
      <c r="C52" s="25">
        <v>0</v>
      </c>
      <c r="D52" s="25">
        <v>0</v>
      </c>
      <c r="E52" s="26">
        <v>0</v>
      </c>
      <c r="F52" s="26">
        <v>0</v>
      </c>
      <c r="G52" s="26">
        <v>0</v>
      </c>
      <c r="H52" s="45"/>
      <c r="I52" s="45"/>
      <c r="J52" s="45"/>
      <c r="K52" s="27">
        <v>0</v>
      </c>
      <c r="L52" s="27">
        <v>0</v>
      </c>
      <c r="M52" s="27">
        <v>0</v>
      </c>
      <c r="N52" s="67">
        <f>'Contratos fora RRF'!AS52</f>
        <v>4430930.3057914851</v>
      </c>
      <c r="O52" s="67">
        <f>'Contratos fora RRF'!AR52</f>
        <v>7902823.669565862</v>
      </c>
      <c r="P52" s="28">
        <f>'Contratos fora RRF'!AT52</f>
        <v>12333753.975357346</v>
      </c>
      <c r="Q52" s="30"/>
      <c r="R52" s="30"/>
      <c r="S52" s="30"/>
      <c r="T52" s="140">
        <f>'OC A CONTRATAR'!C52</f>
        <v>0</v>
      </c>
      <c r="U52" s="140">
        <f>'OC A CONTRATAR'!B52</f>
        <v>0</v>
      </c>
      <c r="V52" s="140">
        <f>'OC A CONTRATAR'!D52</f>
        <v>0</v>
      </c>
      <c r="W52" s="140">
        <f>'OC A CONTRATAR'!H52</f>
        <v>0</v>
      </c>
      <c r="X52" s="140">
        <f>'OC A CONTRATAR'!G52</f>
        <v>0</v>
      </c>
      <c r="Y52" s="140">
        <f>'OC A CONTRATAR'!I52</f>
        <v>0</v>
      </c>
      <c r="Z52" s="140">
        <f>'OC A CONTRATAR'!M52</f>
        <v>0</v>
      </c>
      <c r="AA52" s="140">
        <f>'OC A CONTRATAR'!L52</f>
        <v>0</v>
      </c>
      <c r="AB52" s="140">
        <f>'OC A CONTRATAR'!N52</f>
        <v>0</v>
      </c>
      <c r="AC52" s="140">
        <f>'OC A CONTRATAR'!X52</f>
        <v>0</v>
      </c>
      <c r="AD52" s="140">
        <f>'OC A CONTRATAR'!W52</f>
        <v>0</v>
      </c>
      <c r="AE52" s="140">
        <f>'OC A CONTRATAR'!Y52</f>
        <v>0</v>
      </c>
      <c r="AF52" s="140">
        <f>'OC A CONTRATAR'!R52</f>
        <v>0</v>
      </c>
      <c r="AG52" s="140">
        <f>'OC A CONTRATAR'!Q52</f>
        <v>0</v>
      </c>
      <c r="AH52" s="140">
        <f>'OC A CONTRATAR'!S52</f>
        <v>0</v>
      </c>
      <c r="AI52" s="68">
        <f t="shared" si="5"/>
        <v>4430930.3057914851</v>
      </c>
      <c r="AJ52" s="68">
        <f t="shared" si="6"/>
        <v>7902823.669565862</v>
      </c>
      <c r="AK52" s="68">
        <f t="shared" si="7"/>
        <v>12333753.975357346</v>
      </c>
      <c r="AM52">
        <f t="shared" si="14"/>
        <v>2026</v>
      </c>
      <c r="AO52" s="6">
        <f t="shared" si="9"/>
        <v>0</v>
      </c>
      <c r="AP52" s="6">
        <f t="shared" si="10"/>
        <v>0</v>
      </c>
      <c r="AQ52" s="6">
        <f t="shared" si="11"/>
        <v>0</v>
      </c>
    </row>
    <row r="53" spans="1:43" x14ac:dyDescent="0.35">
      <c r="A53" s="66">
        <v>46082</v>
      </c>
      <c r="B53" s="25">
        <v>0</v>
      </c>
      <c r="C53" s="25">
        <v>0</v>
      </c>
      <c r="D53" s="25">
        <v>0</v>
      </c>
      <c r="E53" s="26">
        <v>0</v>
      </c>
      <c r="F53" s="26">
        <v>0</v>
      </c>
      <c r="G53" s="26">
        <v>0</v>
      </c>
      <c r="H53" s="45"/>
      <c r="I53" s="45"/>
      <c r="J53" s="45"/>
      <c r="K53" s="27">
        <v>0</v>
      </c>
      <c r="L53" s="27">
        <v>0</v>
      </c>
      <c r="M53" s="27">
        <v>0</v>
      </c>
      <c r="N53" s="67">
        <f>'Contratos fora RRF'!AS53</f>
        <v>438568.78997385676</v>
      </c>
      <c r="O53" s="67">
        <f>'Contratos fora RRF'!AR53</f>
        <v>1285894.389137191</v>
      </c>
      <c r="P53" s="28">
        <f>'Contratos fora RRF'!AT53</f>
        <v>1724463.1791110476</v>
      </c>
      <c r="Q53" s="30"/>
      <c r="R53" s="30"/>
      <c r="S53" s="30"/>
      <c r="T53" s="140">
        <f>'OC A CONTRATAR'!C53</f>
        <v>0</v>
      </c>
      <c r="U53" s="140">
        <f>'OC A CONTRATAR'!B53</f>
        <v>0</v>
      </c>
      <c r="V53" s="140">
        <f>'OC A CONTRATAR'!D53</f>
        <v>0</v>
      </c>
      <c r="W53" s="140">
        <f>'OC A CONTRATAR'!H53</f>
        <v>0</v>
      </c>
      <c r="X53" s="140">
        <f>'OC A CONTRATAR'!G53</f>
        <v>0</v>
      </c>
      <c r="Y53" s="140">
        <f>'OC A CONTRATAR'!I53</f>
        <v>0</v>
      </c>
      <c r="Z53" s="140">
        <f>'OC A CONTRATAR'!M53</f>
        <v>0</v>
      </c>
      <c r="AA53" s="140">
        <f>'OC A CONTRATAR'!L53</f>
        <v>0</v>
      </c>
      <c r="AB53" s="140">
        <f>'OC A CONTRATAR'!N53</f>
        <v>0</v>
      </c>
      <c r="AC53" s="140">
        <f>'OC A CONTRATAR'!X53</f>
        <v>0</v>
      </c>
      <c r="AD53" s="140">
        <f>'OC A CONTRATAR'!W53</f>
        <v>0</v>
      </c>
      <c r="AE53" s="140">
        <f>'OC A CONTRATAR'!Y53</f>
        <v>0</v>
      </c>
      <c r="AF53" s="140">
        <f>'OC A CONTRATAR'!R53</f>
        <v>0</v>
      </c>
      <c r="AG53" s="140">
        <f>'OC A CONTRATAR'!Q53</f>
        <v>0</v>
      </c>
      <c r="AH53" s="140">
        <f>'OC A CONTRATAR'!S53</f>
        <v>0</v>
      </c>
      <c r="AI53" s="68">
        <f t="shared" si="5"/>
        <v>438568.78997385676</v>
      </c>
      <c r="AJ53" s="68">
        <f t="shared" si="6"/>
        <v>1285894.389137191</v>
      </c>
      <c r="AK53" s="68">
        <f t="shared" si="7"/>
        <v>1724463.1791110476</v>
      </c>
      <c r="AM53">
        <f t="shared" si="14"/>
        <v>2026</v>
      </c>
      <c r="AO53" s="6">
        <f t="shared" si="9"/>
        <v>0</v>
      </c>
      <c r="AP53" s="6">
        <f t="shared" si="10"/>
        <v>0</v>
      </c>
      <c r="AQ53" s="6">
        <f t="shared" si="11"/>
        <v>0</v>
      </c>
    </row>
    <row r="54" spans="1:43" x14ac:dyDescent="0.35">
      <c r="A54" s="66">
        <v>46113</v>
      </c>
      <c r="B54" s="25">
        <v>0</v>
      </c>
      <c r="C54" s="25">
        <v>0</v>
      </c>
      <c r="D54" s="25">
        <v>0</v>
      </c>
      <c r="E54" s="26">
        <v>0</v>
      </c>
      <c r="F54" s="26">
        <v>0</v>
      </c>
      <c r="G54" s="26">
        <v>0</v>
      </c>
      <c r="H54" s="45"/>
      <c r="I54" s="45"/>
      <c r="J54" s="45"/>
      <c r="K54" s="27">
        <v>0</v>
      </c>
      <c r="L54" s="27">
        <v>0</v>
      </c>
      <c r="M54" s="27">
        <v>0</v>
      </c>
      <c r="N54" s="67">
        <f>'Contratos fora RRF'!AS54</f>
        <v>6889917.633296431</v>
      </c>
      <c r="O54" s="67">
        <f>'Contratos fora RRF'!AR54</f>
        <v>9243936.4838056918</v>
      </c>
      <c r="P54" s="28">
        <f>'Contratos fora RRF'!AT54</f>
        <v>16133854.117102122</v>
      </c>
      <c r="Q54" s="30"/>
      <c r="R54" s="30"/>
      <c r="S54" s="30"/>
      <c r="T54" s="140">
        <f>'OC A CONTRATAR'!C54</f>
        <v>0</v>
      </c>
      <c r="U54" s="140">
        <f>'OC A CONTRATAR'!B54</f>
        <v>0</v>
      </c>
      <c r="V54" s="140">
        <f>'OC A CONTRATAR'!D54</f>
        <v>0</v>
      </c>
      <c r="W54" s="140">
        <f>'OC A CONTRATAR'!H54</f>
        <v>0</v>
      </c>
      <c r="X54" s="140">
        <f>'OC A CONTRATAR'!G54</f>
        <v>0</v>
      </c>
      <c r="Y54" s="140">
        <f>'OC A CONTRATAR'!I54</f>
        <v>0</v>
      </c>
      <c r="Z54" s="140">
        <f>'OC A CONTRATAR'!M54</f>
        <v>0</v>
      </c>
      <c r="AA54" s="140">
        <f>'OC A CONTRATAR'!L54</f>
        <v>0</v>
      </c>
      <c r="AB54" s="140">
        <f>'OC A CONTRATAR'!N54</f>
        <v>0</v>
      </c>
      <c r="AC54" s="140">
        <f>'OC A CONTRATAR'!X54</f>
        <v>0</v>
      </c>
      <c r="AD54" s="140">
        <f>'OC A CONTRATAR'!W54</f>
        <v>0</v>
      </c>
      <c r="AE54" s="140">
        <f>'OC A CONTRATAR'!Y54</f>
        <v>0</v>
      </c>
      <c r="AF54" s="140">
        <f>'OC A CONTRATAR'!R54</f>
        <v>0</v>
      </c>
      <c r="AG54" s="140">
        <f>'OC A CONTRATAR'!Q54</f>
        <v>0</v>
      </c>
      <c r="AH54" s="140">
        <f>'OC A CONTRATAR'!S54</f>
        <v>0</v>
      </c>
      <c r="AI54" s="68">
        <f t="shared" si="5"/>
        <v>6889917.633296431</v>
      </c>
      <c r="AJ54" s="68">
        <f t="shared" si="6"/>
        <v>9243936.4838056918</v>
      </c>
      <c r="AK54" s="68">
        <f t="shared" si="7"/>
        <v>16133854.117102122</v>
      </c>
      <c r="AM54">
        <f t="shared" si="14"/>
        <v>2026</v>
      </c>
      <c r="AO54" s="6">
        <f t="shared" si="9"/>
        <v>0</v>
      </c>
      <c r="AP54" s="6">
        <f t="shared" si="10"/>
        <v>0</v>
      </c>
      <c r="AQ54" s="6">
        <f t="shared" si="11"/>
        <v>0</v>
      </c>
    </row>
    <row r="55" spans="1:43" x14ac:dyDescent="0.35">
      <c r="A55" s="66">
        <v>46143</v>
      </c>
      <c r="B55" s="25">
        <v>0</v>
      </c>
      <c r="C55" s="25">
        <v>0</v>
      </c>
      <c r="D55" s="25">
        <v>0</v>
      </c>
      <c r="E55" s="26">
        <v>0</v>
      </c>
      <c r="F55" s="26">
        <v>0</v>
      </c>
      <c r="G55" s="26">
        <v>0</v>
      </c>
      <c r="H55" s="45"/>
      <c r="I55" s="45"/>
      <c r="J55" s="45"/>
      <c r="K55" s="27">
        <v>0</v>
      </c>
      <c r="L55" s="27">
        <v>0</v>
      </c>
      <c r="M55" s="27">
        <v>0</v>
      </c>
      <c r="N55" s="67">
        <f>'Contratos fora RRF'!AS55</f>
        <v>2842202.5044802106</v>
      </c>
      <c r="O55" s="67">
        <f>'Contratos fora RRF'!AR55</f>
        <v>12074439.845001668</v>
      </c>
      <c r="P55" s="28">
        <f>'Contratos fora RRF'!AT55</f>
        <v>14916642.349481877</v>
      </c>
      <c r="Q55" s="30"/>
      <c r="R55" s="30"/>
      <c r="S55" s="30"/>
      <c r="T55" s="140">
        <f>'OC A CONTRATAR'!C55</f>
        <v>0</v>
      </c>
      <c r="U55" s="140">
        <f>'OC A CONTRATAR'!B55</f>
        <v>0</v>
      </c>
      <c r="V55" s="140">
        <f>'OC A CONTRATAR'!D55</f>
        <v>0</v>
      </c>
      <c r="W55" s="140">
        <f>'OC A CONTRATAR'!H55</f>
        <v>0</v>
      </c>
      <c r="X55" s="140">
        <f>'OC A CONTRATAR'!G55</f>
        <v>0</v>
      </c>
      <c r="Y55" s="140">
        <f>'OC A CONTRATAR'!I55</f>
        <v>0</v>
      </c>
      <c r="Z55" s="140">
        <f>'OC A CONTRATAR'!M55</f>
        <v>0</v>
      </c>
      <c r="AA55" s="140">
        <f>'OC A CONTRATAR'!L55</f>
        <v>0</v>
      </c>
      <c r="AB55" s="140">
        <f>'OC A CONTRATAR'!N55</f>
        <v>0</v>
      </c>
      <c r="AC55" s="140">
        <f>'OC A CONTRATAR'!X55</f>
        <v>0</v>
      </c>
      <c r="AD55" s="140">
        <f>'OC A CONTRATAR'!W55</f>
        <v>0</v>
      </c>
      <c r="AE55" s="140">
        <f>'OC A CONTRATAR'!Y55</f>
        <v>0</v>
      </c>
      <c r="AF55" s="140">
        <f>'OC A CONTRATAR'!R55</f>
        <v>0</v>
      </c>
      <c r="AG55" s="140">
        <f>'OC A CONTRATAR'!Q55</f>
        <v>0</v>
      </c>
      <c r="AH55" s="140">
        <f>'OC A CONTRATAR'!S55</f>
        <v>0</v>
      </c>
      <c r="AI55" s="68">
        <f t="shared" si="5"/>
        <v>2842202.5044802106</v>
      </c>
      <c r="AJ55" s="68">
        <f t="shared" si="6"/>
        <v>12074439.845001668</v>
      </c>
      <c r="AK55" s="68">
        <f t="shared" si="7"/>
        <v>14916642.349481877</v>
      </c>
      <c r="AM55">
        <f t="shared" si="14"/>
        <v>2026</v>
      </c>
      <c r="AO55" s="6">
        <f t="shared" si="9"/>
        <v>0</v>
      </c>
      <c r="AP55" s="6">
        <f t="shared" si="10"/>
        <v>0</v>
      </c>
      <c r="AQ55" s="6">
        <f t="shared" si="11"/>
        <v>0</v>
      </c>
    </row>
    <row r="56" spans="1:43" x14ac:dyDescent="0.35">
      <c r="A56" s="66">
        <v>46174</v>
      </c>
      <c r="B56" s="25">
        <v>0</v>
      </c>
      <c r="C56" s="25">
        <v>0</v>
      </c>
      <c r="D56" s="25">
        <v>0</v>
      </c>
      <c r="E56" s="26">
        <v>0</v>
      </c>
      <c r="F56" s="26">
        <v>0</v>
      </c>
      <c r="G56" s="26">
        <v>0</v>
      </c>
      <c r="H56" s="45"/>
      <c r="I56" s="45"/>
      <c r="J56" s="45"/>
      <c r="K56" s="27">
        <v>0</v>
      </c>
      <c r="L56" s="27">
        <v>0</v>
      </c>
      <c r="M56" s="27">
        <v>0</v>
      </c>
      <c r="N56" s="67">
        <f>'Contratos fora RRF'!AS56</f>
        <v>509885.54270458349</v>
      </c>
      <c r="O56" s="67">
        <f>'Contratos fora RRF'!AR56</f>
        <v>1310235.2129732212</v>
      </c>
      <c r="P56" s="28">
        <f>'Contratos fora RRF'!AT56</f>
        <v>1820120.7556778044</v>
      </c>
      <c r="Q56" s="30"/>
      <c r="R56" s="30"/>
      <c r="S56" s="30"/>
      <c r="T56" s="140">
        <f>'OC A CONTRATAR'!C56</f>
        <v>0</v>
      </c>
      <c r="U56" s="140">
        <f>'OC A CONTRATAR'!B56</f>
        <v>0</v>
      </c>
      <c r="V56" s="140">
        <f>'OC A CONTRATAR'!D56</f>
        <v>0</v>
      </c>
      <c r="W56" s="140">
        <f>'OC A CONTRATAR'!H56</f>
        <v>779022.99456910032</v>
      </c>
      <c r="X56" s="140">
        <f>'OC A CONTRATAR'!G56</f>
        <v>0</v>
      </c>
      <c r="Y56" s="140">
        <f>'OC A CONTRATAR'!I56</f>
        <v>779022.99456910032</v>
      </c>
      <c r="Z56" s="140">
        <f>'OC A CONTRATAR'!M56</f>
        <v>39623438.674895778</v>
      </c>
      <c r="AA56" s="140">
        <f>'OC A CONTRATAR'!L56</f>
        <v>0</v>
      </c>
      <c r="AB56" s="140">
        <f>'OC A CONTRATAR'!N56</f>
        <v>39623438.674895778</v>
      </c>
      <c r="AC56" s="140">
        <f>'OC A CONTRATAR'!X56</f>
        <v>119700121.872172</v>
      </c>
      <c r="AD56" s="140">
        <f>'OC A CONTRATAR'!W56</f>
        <v>0</v>
      </c>
      <c r="AE56" s="140">
        <f>'OC A CONTRATAR'!Y56</f>
        <v>119700121.872172</v>
      </c>
      <c r="AF56" s="140">
        <f>'OC A CONTRATAR'!R56</f>
        <v>0</v>
      </c>
      <c r="AG56" s="140">
        <f>'OC A CONTRATAR'!Q56</f>
        <v>0</v>
      </c>
      <c r="AH56" s="140">
        <f>'OC A CONTRATAR'!S56</f>
        <v>0</v>
      </c>
      <c r="AI56" s="68">
        <f t="shared" si="5"/>
        <v>160612469.08434147</v>
      </c>
      <c r="AJ56" s="68">
        <f t="shared" si="6"/>
        <v>1310235.2129732212</v>
      </c>
      <c r="AK56" s="68">
        <f t="shared" si="7"/>
        <v>161922704.29731467</v>
      </c>
      <c r="AM56">
        <f t="shared" si="14"/>
        <v>2026</v>
      </c>
      <c r="AO56" s="6">
        <f t="shared" si="9"/>
        <v>0</v>
      </c>
      <c r="AP56" s="6">
        <f t="shared" si="10"/>
        <v>0</v>
      </c>
      <c r="AQ56" s="6">
        <f t="shared" si="11"/>
        <v>0</v>
      </c>
    </row>
    <row r="57" spans="1:43" x14ac:dyDescent="0.35">
      <c r="A57" s="66">
        <v>46204</v>
      </c>
      <c r="B57" s="25">
        <v>0</v>
      </c>
      <c r="C57" s="25">
        <v>0</v>
      </c>
      <c r="D57" s="25">
        <v>0</v>
      </c>
      <c r="E57" s="26">
        <v>0</v>
      </c>
      <c r="F57" s="26">
        <v>0</v>
      </c>
      <c r="G57" s="26">
        <v>0</v>
      </c>
      <c r="H57" s="45"/>
      <c r="I57" s="45"/>
      <c r="J57" s="45"/>
      <c r="K57" s="27">
        <v>0</v>
      </c>
      <c r="L57" s="27">
        <v>0</v>
      </c>
      <c r="M57" s="27">
        <v>0</v>
      </c>
      <c r="N57" s="67">
        <f>'Contratos fora RRF'!AS57</f>
        <v>52073166.856173068</v>
      </c>
      <c r="O57" s="67">
        <f>'Contratos fora RRF'!AR57</f>
        <v>60207503.506526574</v>
      </c>
      <c r="P57" s="28">
        <f>'Contratos fora RRF'!AT57</f>
        <v>112280670.36269966</v>
      </c>
      <c r="Q57" s="30"/>
      <c r="R57" s="30"/>
      <c r="S57" s="30"/>
      <c r="T57" s="140">
        <f>'OC A CONTRATAR'!C57</f>
        <v>0</v>
      </c>
      <c r="U57" s="140">
        <f>'OC A CONTRATAR'!B57</f>
        <v>0</v>
      </c>
      <c r="V57" s="140">
        <f>'OC A CONTRATAR'!D57</f>
        <v>0</v>
      </c>
      <c r="W57" s="140">
        <f>'OC A CONTRATAR'!H57</f>
        <v>0</v>
      </c>
      <c r="X57" s="140">
        <f>'OC A CONTRATAR'!G57</f>
        <v>0</v>
      </c>
      <c r="Y57" s="140">
        <f>'OC A CONTRATAR'!I57</f>
        <v>0</v>
      </c>
      <c r="Z57" s="140">
        <f>'OC A CONTRATAR'!M57</f>
        <v>0</v>
      </c>
      <c r="AA57" s="140">
        <f>'OC A CONTRATAR'!L57</f>
        <v>0</v>
      </c>
      <c r="AB57" s="140">
        <f>'OC A CONTRATAR'!N57</f>
        <v>0</v>
      </c>
      <c r="AC57" s="140">
        <f>'OC A CONTRATAR'!X57</f>
        <v>0</v>
      </c>
      <c r="AD57" s="140">
        <f>'OC A CONTRATAR'!W57</f>
        <v>0</v>
      </c>
      <c r="AE57" s="140">
        <f>'OC A CONTRATAR'!Y57</f>
        <v>0</v>
      </c>
      <c r="AF57" s="140">
        <f>'OC A CONTRATAR'!R57</f>
        <v>0</v>
      </c>
      <c r="AG57" s="140">
        <f>'OC A CONTRATAR'!Q57</f>
        <v>0</v>
      </c>
      <c r="AH57" s="140">
        <f>'OC A CONTRATAR'!S57</f>
        <v>0</v>
      </c>
      <c r="AI57" s="68">
        <f t="shared" si="5"/>
        <v>52073166.856173068</v>
      </c>
      <c r="AJ57" s="68">
        <f t="shared" si="6"/>
        <v>60207503.506526574</v>
      </c>
      <c r="AK57" s="68">
        <f t="shared" si="7"/>
        <v>112280670.36269966</v>
      </c>
      <c r="AM57">
        <f t="shared" si="14"/>
        <v>2026</v>
      </c>
      <c r="AO57" s="6">
        <f t="shared" si="9"/>
        <v>0</v>
      </c>
      <c r="AP57" s="6">
        <f t="shared" si="10"/>
        <v>0</v>
      </c>
      <c r="AQ57" s="6">
        <f t="shared" si="11"/>
        <v>0</v>
      </c>
    </row>
    <row r="58" spans="1:43" x14ac:dyDescent="0.35">
      <c r="A58" s="66">
        <v>46235</v>
      </c>
      <c r="B58" s="25">
        <v>0</v>
      </c>
      <c r="C58" s="25">
        <v>0</v>
      </c>
      <c r="D58" s="25">
        <v>0</v>
      </c>
      <c r="E58" s="26">
        <v>0</v>
      </c>
      <c r="F58" s="26">
        <v>0</v>
      </c>
      <c r="G58" s="26">
        <v>0</v>
      </c>
      <c r="H58" s="45"/>
      <c r="I58" s="45"/>
      <c r="J58" s="45"/>
      <c r="K58" s="27">
        <v>0</v>
      </c>
      <c r="L58" s="27">
        <v>0</v>
      </c>
      <c r="M58" s="27">
        <v>0</v>
      </c>
      <c r="N58" s="67">
        <f>'Contratos fora RRF'!AS58</f>
        <v>3991232.0429849359</v>
      </c>
      <c r="O58" s="67">
        <f>'Contratos fora RRF'!AR58</f>
        <v>7951932.608671804</v>
      </c>
      <c r="P58" s="28">
        <f>'Contratos fora RRF'!AT58</f>
        <v>11943164.651656741</v>
      </c>
      <c r="Q58" s="30"/>
      <c r="R58" s="30"/>
      <c r="S58" s="30"/>
      <c r="T58" s="140">
        <f>'OC A CONTRATAR'!C58</f>
        <v>0</v>
      </c>
      <c r="U58" s="140">
        <f>'OC A CONTRATAR'!B58</f>
        <v>0</v>
      </c>
      <c r="V58" s="140">
        <f>'OC A CONTRATAR'!D58</f>
        <v>0</v>
      </c>
      <c r="W58" s="140">
        <f>'OC A CONTRATAR'!H58</f>
        <v>0</v>
      </c>
      <c r="X58" s="140">
        <f>'OC A CONTRATAR'!G58</f>
        <v>0</v>
      </c>
      <c r="Y58" s="140">
        <f>'OC A CONTRATAR'!I58</f>
        <v>0</v>
      </c>
      <c r="Z58" s="140">
        <f>'OC A CONTRATAR'!M58</f>
        <v>0</v>
      </c>
      <c r="AA58" s="140">
        <f>'OC A CONTRATAR'!L58</f>
        <v>0</v>
      </c>
      <c r="AB58" s="140">
        <f>'OC A CONTRATAR'!N58</f>
        <v>0</v>
      </c>
      <c r="AC58" s="140">
        <f>'OC A CONTRATAR'!X58</f>
        <v>0</v>
      </c>
      <c r="AD58" s="140">
        <f>'OC A CONTRATAR'!W58</f>
        <v>0</v>
      </c>
      <c r="AE58" s="140">
        <f>'OC A CONTRATAR'!Y58</f>
        <v>0</v>
      </c>
      <c r="AF58" s="140">
        <f>'OC A CONTRATAR'!R58</f>
        <v>0</v>
      </c>
      <c r="AG58" s="140">
        <f>'OC A CONTRATAR'!Q58</f>
        <v>0</v>
      </c>
      <c r="AH58" s="140">
        <f>'OC A CONTRATAR'!S58</f>
        <v>0</v>
      </c>
      <c r="AI58" s="68">
        <f t="shared" si="5"/>
        <v>3991232.0429849359</v>
      </c>
      <c r="AJ58" s="68">
        <f t="shared" si="6"/>
        <v>7951932.608671804</v>
      </c>
      <c r="AK58" s="68">
        <f t="shared" si="7"/>
        <v>11943164.651656741</v>
      </c>
      <c r="AM58">
        <f t="shared" si="14"/>
        <v>2026</v>
      </c>
      <c r="AO58" s="6">
        <f t="shared" si="9"/>
        <v>0</v>
      </c>
      <c r="AP58" s="6">
        <f t="shared" si="10"/>
        <v>0</v>
      </c>
      <c r="AQ58" s="6">
        <f t="shared" si="11"/>
        <v>0</v>
      </c>
    </row>
    <row r="59" spans="1:43" x14ac:dyDescent="0.35">
      <c r="A59" s="66">
        <v>46266</v>
      </c>
      <c r="B59" s="25">
        <v>0</v>
      </c>
      <c r="C59" s="25">
        <v>0</v>
      </c>
      <c r="D59" s="25">
        <v>0</v>
      </c>
      <c r="E59" s="26">
        <v>0</v>
      </c>
      <c r="F59" s="26">
        <v>0</v>
      </c>
      <c r="G59" s="26">
        <v>0</v>
      </c>
      <c r="H59" s="45"/>
      <c r="I59" s="45"/>
      <c r="J59" s="45"/>
      <c r="K59" s="27">
        <v>0</v>
      </c>
      <c r="L59" s="27">
        <v>0</v>
      </c>
      <c r="M59" s="27">
        <v>0</v>
      </c>
      <c r="N59" s="67">
        <f>'Contratos fora RRF'!AS59</f>
        <v>464878.50369779312</v>
      </c>
      <c r="O59" s="67">
        <f>'Contratos fora RRF'!AR59</f>
        <v>1335304.815098949</v>
      </c>
      <c r="P59" s="28">
        <f>'Contratos fora RRF'!AT59</f>
        <v>1800183.3187967422</v>
      </c>
      <c r="Q59" s="30"/>
      <c r="R59" s="30"/>
      <c r="S59" s="30"/>
      <c r="T59" s="140">
        <f>'OC A CONTRATAR'!C59</f>
        <v>0</v>
      </c>
      <c r="U59" s="140">
        <f>'OC A CONTRATAR'!B59</f>
        <v>0</v>
      </c>
      <c r="V59" s="140">
        <f>'OC A CONTRATAR'!D59</f>
        <v>0</v>
      </c>
      <c r="W59" s="140">
        <f>'OC A CONTRATAR'!H59</f>
        <v>0</v>
      </c>
      <c r="X59" s="140">
        <f>'OC A CONTRATAR'!G59</f>
        <v>0</v>
      </c>
      <c r="Y59" s="140">
        <f>'OC A CONTRATAR'!I59</f>
        <v>0</v>
      </c>
      <c r="Z59" s="140">
        <f>'OC A CONTRATAR'!M59</f>
        <v>0</v>
      </c>
      <c r="AA59" s="140">
        <f>'OC A CONTRATAR'!L59</f>
        <v>0</v>
      </c>
      <c r="AB59" s="140">
        <f>'OC A CONTRATAR'!N59</f>
        <v>0</v>
      </c>
      <c r="AC59" s="140">
        <f>'OC A CONTRATAR'!X59</f>
        <v>0</v>
      </c>
      <c r="AD59" s="140">
        <f>'OC A CONTRATAR'!W59</f>
        <v>0</v>
      </c>
      <c r="AE59" s="140">
        <f>'OC A CONTRATAR'!Y59</f>
        <v>0</v>
      </c>
      <c r="AF59" s="140">
        <f>'OC A CONTRATAR'!R59</f>
        <v>0</v>
      </c>
      <c r="AG59" s="140">
        <f>'OC A CONTRATAR'!Q59</f>
        <v>0</v>
      </c>
      <c r="AH59" s="140">
        <f>'OC A CONTRATAR'!S59</f>
        <v>0</v>
      </c>
      <c r="AI59" s="68">
        <f t="shared" si="5"/>
        <v>464878.50369779312</v>
      </c>
      <c r="AJ59" s="68">
        <f t="shared" si="6"/>
        <v>1335304.815098949</v>
      </c>
      <c r="AK59" s="68">
        <f t="shared" si="7"/>
        <v>1800183.3187967422</v>
      </c>
      <c r="AM59">
        <f t="shared" si="14"/>
        <v>2026</v>
      </c>
      <c r="AO59" s="6">
        <f t="shared" si="9"/>
        <v>0</v>
      </c>
      <c r="AP59" s="6">
        <f t="shared" si="10"/>
        <v>0</v>
      </c>
      <c r="AQ59" s="6">
        <f t="shared" si="11"/>
        <v>0</v>
      </c>
    </row>
    <row r="60" spans="1:43" x14ac:dyDescent="0.35">
      <c r="A60" s="66">
        <v>46296</v>
      </c>
      <c r="B60" s="25">
        <v>0</v>
      </c>
      <c r="C60" s="25">
        <v>0</v>
      </c>
      <c r="D60" s="25">
        <v>0</v>
      </c>
      <c r="E60" s="26">
        <v>0</v>
      </c>
      <c r="F60" s="26">
        <v>0</v>
      </c>
      <c r="G60" s="26">
        <v>0</v>
      </c>
      <c r="H60" s="45"/>
      <c r="I60" s="45"/>
      <c r="J60" s="45"/>
      <c r="K60" s="27">
        <v>0</v>
      </c>
      <c r="L60" s="27">
        <v>0</v>
      </c>
      <c r="M60" s="27">
        <v>0</v>
      </c>
      <c r="N60" s="67">
        <f>'Contratos fora RRF'!AS60</f>
        <v>6464021.0667013032</v>
      </c>
      <c r="O60" s="67">
        <f>'Contratos fora RRF'!AR60</f>
        <v>9293720.5291605685</v>
      </c>
      <c r="P60" s="28">
        <f>'Contratos fora RRF'!AT60</f>
        <v>15757741.595861873</v>
      </c>
      <c r="Q60" s="30"/>
      <c r="R60" s="30"/>
      <c r="S60" s="30"/>
      <c r="T60" s="140">
        <f>'OC A CONTRATAR'!C60</f>
        <v>0</v>
      </c>
      <c r="U60" s="140">
        <f>'OC A CONTRATAR'!B60</f>
        <v>0</v>
      </c>
      <c r="V60" s="140">
        <f>'OC A CONTRATAR'!D60</f>
        <v>0</v>
      </c>
      <c r="W60" s="140">
        <f>'OC A CONTRATAR'!H60</f>
        <v>0</v>
      </c>
      <c r="X60" s="140">
        <f>'OC A CONTRATAR'!G60</f>
        <v>0</v>
      </c>
      <c r="Y60" s="140">
        <f>'OC A CONTRATAR'!I60</f>
        <v>0</v>
      </c>
      <c r="Z60" s="140">
        <f>'OC A CONTRATAR'!M60</f>
        <v>0</v>
      </c>
      <c r="AA60" s="140">
        <f>'OC A CONTRATAR'!L60</f>
        <v>0</v>
      </c>
      <c r="AB60" s="140">
        <f>'OC A CONTRATAR'!N60</f>
        <v>0</v>
      </c>
      <c r="AC60" s="140">
        <f>'OC A CONTRATAR'!X60</f>
        <v>0</v>
      </c>
      <c r="AD60" s="140">
        <f>'OC A CONTRATAR'!W60</f>
        <v>0</v>
      </c>
      <c r="AE60" s="140">
        <f>'OC A CONTRATAR'!Y60</f>
        <v>0</v>
      </c>
      <c r="AF60" s="140">
        <f>'OC A CONTRATAR'!R60</f>
        <v>0</v>
      </c>
      <c r="AG60" s="140">
        <f>'OC A CONTRATAR'!Q60</f>
        <v>0</v>
      </c>
      <c r="AH60" s="140">
        <f>'OC A CONTRATAR'!S60</f>
        <v>0</v>
      </c>
      <c r="AI60" s="68">
        <f t="shared" si="5"/>
        <v>6464021.0667013032</v>
      </c>
      <c r="AJ60" s="68">
        <f t="shared" si="6"/>
        <v>9293720.5291605685</v>
      </c>
      <c r="AK60" s="68">
        <f t="shared" si="7"/>
        <v>15757741.595861873</v>
      </c>
      <c r="AM60">
        <f t="shared" si="14"/>
        <v>2026</v>
      </c>
      <c r="AO60" s="6">
        <f t="shared" si="9"/>
        <v>0</v>
      </c>
      <c r="AP60" s="6">
        <f t="shared" si="10"/>
        <v>0</v>
      </c>
      <c r="AQ60" s="6">
        <f t="shared" si="11"/>
        <v>0</v>
      </c>
    </row>
    <row r="61" spans="1:43" x14ac:dyDescent="0.35">
      <c r="A61" s="66">
        <v>46327</v>
      </c>
      <c r="B61" s="25">
        <v>0</v>
      </c>
      <c r="C61" s="25">
        <v>0</v>
      </c>
      <c r="D61" s="25">
        <v>0</v>
      </c>
      <c r="E61" s="26">
        <v>0</v>
      </c>
      <c r="F61" s="26">
        <v>0</v>
      </c>
      <c r="G61" s="26">
        <v>0</v>
      </c>
      <c r="H61" s="45"/>
      <c r="I61" s="45"/>
      <c r="J61" s="45"/>
      <c r="K61" s="27">
        <v>0</v>
      </c>
      <c r="L61" s="27">
        <v>0</v>
      </c>
      <c r="M61" s="27">
        <v>0</v>
      </c>
      <c r="N61" s="67">
        <f>'Contratos fora RRF'!AS61</f>
        <v>2584051.7951915017</v>
      </c>
      <c r="O61" s="67">
        <f>'Contratos fora RRF'!AR61</f>
        <v>12124538.125274735</v>
      </c>
      <c r="P61" s="28">
        <f>'Contratos fora RRF'!AT61</f>
        <v>14708589.920466237</v>
      </c>
      <c r="Q61" s="30"/>
      <c r="R61" s="30"/>
      <c r="S61" s="30"/>
      <c r="T61" s="140">
        <f>'OC A CONTRATAR'!C61</f>
        <v>0</v>
      </c>
      <c r="U61" s="140">
        <f>'OC A CONTRATAR'!B61</f>
        <v>0</v>
      </c>
      <c r="V61" s="140">
        <f>'OC A CONTRATAR'!D61</f>
        <v>0</v>
      </c>
      <c r="W61" s="140">
        <f>'OC A CONTRATAR'!H61</f>
        <v>0</v>
      </c>
      <c r="X61" s="140">
        <f>'OC A CONTRATAR'!G61</f>
        <v>0</v>
      </c>
      <c r="Y61" s="140">
        <f>'OC A CONTRATAR'!I61</f>
        <v>0</v>
      </c>
      <c r="Z61" s="140">
        <f>'OC A CONTRATAR'!M61</f>
        <v>0</v>
      </c>
      <c r="AA61" s="140">
        <f>'OC A CONTRATAR'!L61</f>
        <v>0</v>
      </c>
      <c r="AB61" s="140">
        <f>'OC A CONTRATAR'!N61</f>
        <v>0</v>
      </c>
      <c r="AC61" s="140">
        <f>'OC A CONTRATAR'!X61</f>
        <v>0</v>
      </c>
      <c r="AD61" s="140">
        <f>'OC A CONTRATAR'!W61</f>
        <v>0</v>
      </c>
      <c r="AE61" s="140">
        <f>'OC A CONTRATAR'!Y61</f>
        <v>0</v>
      </c>
      <c r="AF61" s="140">
        <f>'OC A CONTRATAR'!R61</f>
        <v>0</v>
      </c>
      <c r="AG61" s="140">
        <f>'OC A CONTRATAR'!Q61</f>
        <v>0</v>
      </c>
      <c r="AH61" s="140">
        <f>'OC A CONTRATAR'!S61</f>
        <v>0</v>
      </c>
      <c r="AI61" s="68">
        <f t="shared" si="5"/>
        <v>2584051.7951915017</v>
      </c>
      <c r="AJ61" s="68">
        <f t="shared" si="6"/>
        <v>12124538.125274735</v>
      </c>
      <c r="AK61" s="68">
        <f t="shared" si="7"/>
        <v>14708589.920466237</v>
      </c>
      <c r="AM61">
        <f t="shared" si="14"/>
        <v>2026</v>
      </c>
      <c r="AO61" s="6">
        <f t="shared" si="9"/>
        <v>0</v>
      </c>
      <c r="AP61" s="6">
        <f t="shared" si="10"/>
        <v>0</v>
      </c>
      <c r="AQ61" s="6">
        <f t="shared" si="11"/>
        <v>0</v>
      </c>
    </row>
    <row r="62" spans="1:43" x14ac:dyDescent="0.35">
      <c r="A62" s="66">
        <v>46357</v>
      </c>
      <c r="B62" s="25">
        <v>0</v>
      </c>
      <c r="C62" s="25">
        <v>0</v>
      </c>
      <c r="D62" s="25">
        <v>0</v>
      </c>
      <c r="E62" s="26">
        <v>0</v>
      </c>
      <c r="F62" s="26">
        <v>0</v>
      </c>
      <c r="G62" s="26">
        <v>0</v>
      </c>
      <c r="H62" s="45"/>
      <c r="I62" s="45"/>
      <c r="J62" s="45"/>
      <c r="K62" s="27">
        <v>0</v>
      </c>
      <c r="L62" s="27">
        <v>0</v>
      </c>
      <c r="M62" s="27">
        <v>0</v>
      </c>
      <c r="N62" s="67">
        <f>'Contratos fora RRF'!AS62</f>
        <v>452113.21162319131</v>
      </c>
      <c r="O62" s="67">
        <f>'Contratos fora RRF'!AR62</f>
        <v>1360712.2885609982</v>
      </c>
      <c r="P62" s="28">
        <f>'Contratos fora RRF'!AT62</f>
        <v>1812825.5001841895</v>
      </c>
      <c r="Q62" s="30"/>
      <c r="R62" s="30"/>
      <c r="S62" s="30"/>
      <c r="T62" s="140">
        <f>'OC A CONTRATAR'!C62</f>
        <v>5701472.9312663171</v>
      </c>
      <c r="U62" s="140">
        <f>'OC A CONTRATAR'!B62</f>
        <v>0</v>
      </c>
      <c r="V62" s="140">
        <f>'OC A CONTRATAR'!D62</f>
        <v>5701472.9312663171</v>
      </c>
      <c r="W62" s="140">
        <f>'OC A CONTRATAR'!H62</f>
        <v>735772.26342161722</v>
      </c>
      <c r="X62" s="140">
        <f>'OC A CONTRATAR'!G62</f>
        <v>0</v>
      </c>
      <c r="Y62" s="140">
        <f>'OC A CONTRATAR'!I62</f>
        <v>735772.26342161722</v>
      </c>
      <c r="Z62" s="140">
        <f>'OC A CONTRATAR'!M62</f>
        <v>38603292.086766489</v>
      </c>
      <c r="AA62" s="140">
        <f>'OC A CONTRATAR'!L62</f>
        <v>0</v>
      </c>
      <c r="AB62" s="140">
        <f>'OC A CONTRATAR'!N62</f>
        <v>38603292.086766489</v>
      </c>
      <c r="AC62" s="140">
        <f>'OC A CONTRATAR'!X62</f>
        <v>124027370.286119</v>
      </c>
      <c r="AD62" s="140">
        <f>'OC A CONTRATAR'!W62</f>
        <v>0</v>
      </c>
      <c r="AE62" s="140">
        <f>'OC A CONTRATAR'!Y62</f>
        <v>124027370.286119</v>
      </c>
      <c r="AF62" s="140">
        <f>'OC A CONTRATAR'!R62</f>
        <v>2850736.465633153</v>
      </c>
      <c r="AG62" s="140">
        <f>'OC A CONTRATAR'!Q62</f>
        <v>0</v>
      </c>
      <c r="AH62" s="140">
        <f>'OC A CONTRATAR'!S62</f>
        <v>2850736.4656331474</v>
      </c>
      <c r="AI62" s="68">
        <f t="shared" si="5"/>
        <v>172370757.24482977</v>
      </c>
      <c r="AJ62" s="68">
        <f t="shared" si="6"/>
        <v>1360712.2885609982</v>
      </c>
      <c r="AK62" s="68">
        <f t="shared" si="7"/>
        <v>173731469.53339076</v>
      </c>
      <c r="AM62">
        <f t="shared" si="14"/>
        <v>2026</v>
      </c>
      <c r="AO62" s="6">
        <f t="shared" si="9"/>
        <v>0</v>
      </c>
      <c r="AP62" s="6">
        <f t="shared" si="10"/>
        <v>0</v>
      </c>
      <c r="AQ62" s="6">
        <f t="shared" si="11"/>
        <v>0</v>
      </c>
    </row>
    <row r="63" spans="1:43" x14ac:dyDescent="0.35">
      <c r="A63" s="66">
        <v>46388</v>
      </c>
      <c r="B63" s="25">
        <v>0</v>
      </c>
      <c r="C63" s="25">
        <v>0</v>
      </c>
      <c r="D63" s="25">
        <v>0</v>
      </c>
      <c r="E63" s="26">
        <v>0</v>
      </c>
      <c r="F63" s="26">
        <v>0</v>
      </c>
      <c r="G63" s="26">
        <v>0</v>
      </c>
      <c r="H63" s="45"/>
      <c r="I63" s="45"/>
      <c r="J63" s="45"/>
      <c r="K63" s="27">
        <v>0</v>
      </c>
      <c r="L63" s="27">
        <v>0</v>
      </c>
      <c r="M63" s="27">
        <v>0</v>
      </c>
      <c r="N63" s="67">
        <f>'Contratos fora RRF'!AS63</f>
        <v>50085476.487298451</v>
      </c>
      <c r="O63" s="67">
        <f>'Contratos fora RRF'!AR63</f>
        <v>60258100.753747694</v>
      </c>
      <c r="P63" s="28">
        <f>'Contratos fora RRF'!AT63</f>
        <v>110343577.24104616</v>
      </c>
      <c r="Q63" s="30"/>
      <c r="R63" s="30"/>
      <c r="S63" s="30"/>
      <c r="T63" s="140">
        <f>'OC A CONTRATAR'!C63</f>
        <v>0</v>
      </c>
      <c r="U63" s="140">
        <f>'OC A CONTRATAR'!B63</f>
        <v>0</v>
      </c>
      <c r="V63" s="140">
        <f>'OC A CONTRATAR'!D63</f>
        <v>0</v>
      </c>
      <c r="W63" s="140">
        <f>'OC A CONTRATAR'!H63</f>
        <v>0</v>
      </c>
      <c r="X63" s="140">
        <f>'OC A CONTRATAR'!G63</f>
        <v>0</v>
      </c>
      <c r="Y63" s="140">
        <f>'OC A CONTRATAR'!I63</f>
        <v>0</v>
      </c>
      <c r="Z63" s="140">
        <f>'OC A CONTRATAR'!M63</f>
        <v>0</v>
      </c>
      <c r="AA63" s="140">
        <f>'OC A CONTRATAR'!L63</f>
        <v>0</v>
      </c>
      <c r="AB63" s="140">
        <f>'OC A CONTRATAR'!N63</f>
        <v>0</v>
      </c>
      <c r="AC63" s="140">
        <f>'OC A CONTRATAR'!X63</f>
        <v>0</v>
      </c>
      <c r="AD63" s="140">
        <f>'OC A CONTRATAR'!W63</f>
        <v>0</v>
      </c>
      <c r="AE63" s="140">
        <f>'OC A CONTRATAR'!Y63</f>
        <v>0</v>
      </c>
      <c r="AF63" s="140">
        <f>'OC A CONTRATAR'!R63</f>
        <v>0</v>
      </c>
      <c r="AG63" s="140">
        <f>'OC A CONTRATAR'!Q63</f>
        <v>0</v>
      </c>
      <c r="AH63" s="140">
        <f>'OC A CONTRATAR'!S63</f>
        <v>0</v>
      </c>
      <c r="AI63" s="68">
        <f t="shared" si="5"/>
        <v>50085476.487298451</v>
      </c>
      <c r="AJ63" s="68">
        <f t="shared" si="6"/>
        <v>60258100.753747694</v>
      </c>
      <c r="AK63" s="68">
        <f t="shared" si="7"/>
        <v>110343577.24104616</v>
      </c>
      <c r="AM63">
        <f t="shared" si="14"/>
        <v>2027</v>
      </c>
      <c r="AO63" s="6">
        <f t="shared" si="9"/>
        <v>0</v>
      </c>
      <c r="AP63" s="6">
        <f t="shared" si="10"/>
        <v>0</v>
      </c>
      <c r="AQ63" s="6">
        <f t="shared" si="11"/>
        <v>0</v>
      </c>
    </row>
    <row r="64" spans="1:43" x14ac:dyDescent="0.35">
      <c r="A64" s="66">
        <v>46419</v>
      </c>
      <c r="B64" s="25">
        <v>0</v>
      </c>
      <c r="C64" s="25">
        <v>0</v>
      </c>
      <c r="D64" s="25">
        <v>0</v>
      </c>
      <c r="E64" s="26">
        <v>0</v>
      </c>
      <c r="F64" s="26">
        <v>0</v>
      </c>
      <c r="G64" s="26">
        <v>0</v>
      </c>
      <c r="H64" s="45"/>
      <c r="I64" s="45"/>
      <c r="J64" s="45"/>
      <c r="K64" s="27">
        <v>0</v>
      </c>
      <c r="L64" s="27">
        <v>0</v>
      </c>
      <c r="M64" s="27">
        <v>0</v>
      </c>
      <c r="N64" s="67">
        <f>'Contratos fora RRF'!AS64</f>
        <v>3757447.0743222749</v>
      </c>
      <c r="O64" s="67">
        <f>'Contratos fora RRF'!AR64</f>
        <v>8002642.8433073591</v>
      </c>
      <c r="P64" s="28">
        <f>'Contratos fora RRF'!AT64</f>
        <v>11760089.917629633</v>
      </c>
      <c r="Q64" s="30"/>
      <c r="R64" s="30"/>
      <c r="S64" s="30"/>
      <c r="T64" s="140">
        <f>'OC A CONTRATAR'!C64</f>
        <v>0</v>
      </c>
      <c r="U64" s="140">
        <f>'OC A CONTRATAR'!B64</f>
        <v>0</v>
      </c>
      <c r="V64" s="140">
        <f>'OC A CONTRATAR'!D64</f>
        <v>0</v>
      </c>
      <c r="W64" s="140">
        <f>'OC A CONTRATAR'!H64</f>
        <v>0</v>
      </c>
      <c r="X64" s="140">
        <f>'OC A CONTRATAR'!G64</f>
        <v>0</v>
      </c>
      <c r="Y64" s="140">
        <f>'OC A CONTRATAR'!I64</f>
        <v>0</v>
      </c>
      <c r="Z64" s="140">
        <f>'OC A CONTRATAR'!M64</f>
        <v>0</v>
      </c>
      <c r="AA64" s="140">
        <f>'OC A CONTRATAR'!L64</f>
        <v>0</v>
      </c>
      <c r="AB64" s="140">
        <f>'OC A CONTRATAR'!N64</f>
        <v>0</v>
      </c>
      <c r="AC64" s="140">
        <f>'OC A CONTRATAR'!X64</f>
        <v>0</v>
      </c>
      <c r="AD64" s="140">
        <f>'OC A CONTRATAR'!W64</f>
        <v>0</v>
      </c>
      <c r="AE64" s="140">
        <f>'OC A CONTRATAR'!Y64</f>
        <v>0</v>
      </c>
      <c r="AF64" s="140">
        <f>'OC A CONTRATAR'!R64</f>
        <v>0</v>
      </c>
      <c r="AG64" s="140">
        <f>'OC A CONTRATAR'!Q64</f>
        <v>0</v>
      </c>
      <c r="AH64" s="140">
        <f>'OC A CONTRATAR'!S64</f>
        <v>0</v>
      </c>
      <c r="AI64" s="68">
        <f t="shared" si="5"/>
        <v>3757447.0743222749</v>
      </c>
      <c r="AJ64" s="68">
        <f t="shared" si="6"/>
        <v>8002642.8433073591</v>
      </c>
      <c r="AK64" s="68">
        <f t="shared" si="7"/>
        <v>11760089.917629633</v>
      </c>
      <c r="AM64">
        <f t="shared" si="14"/>
        <v>2027</v>
      </c>
      <c r="AO64" s="6">
        <f t="shared" si="9"/>
        <v>0</v>
      </c>
      <c r="AP64" s="6">
        <f t="shared" si="10"/>
        <v>0</v>
      </c>
      <c r="AQ64" s="6">
        <f t="shared" si="11"/>
        <v>0</v>
      </c>
    </row>
    <row r="65" spans="1:43" x14ac:dyDescent="0.35">
      <c r="A65" s="66">
        <v>46447</v>
      </c>
      <c r="B65" s="25">
        <v>0</v>
      </c>
      <c r="C65" s="25">
        <v>0</v>
      </c>
      <c r="D65" s="25">
        <v>0</v>
      </c>
      <c r="E65" s="26">
        <v>0</v>
      </c>
      <c r="F65" s="26">
        <v>0</v>
      </c>
      <c r="G65" s="26">
        <v>0</v>
      </c>
      <c r="H65" s="45"/>
      <c r="I65" s="45"/>
      <c r="J65" s="45"/>
      <c r="K65" s="27">
        <v>0</v>
      </c>
      <c r="L65" s="27">
        <v>0</v>
      </c>
      <c r="M65" s="27">
        <v>0</v>
      </c>
      <c r="N65" s="67">
        <f>'Contratos fora RRF'!AS65</f>
        <v>423087.02270686527</v>
      </c>
      <c r="O65" s="67">
        <f>'Contratos fora RRF'!AR65</f>
        <v>1386374.7885737261</v>
      </c>
      <c r="P65" s="28">
        <f>'Contratos fora RRF'!AT65</f>
        <v>1809461.8112805912</v>
      </c>
      <c r="Q65" s="30"/>
      <c r="R65" s="30"/>
      <c r="S65" s="30"/>
      <c r="T65" s="140">
        <f>'OC A CONTRATAR'!C65</f>
        <v>0</v>
      </c>
      <c r="U65" s="140">
        <f>'OC A CONTRATAR'!B65</f>
        <v>0</v>
      </c>
      <c r="V65" s="140">
        <f>'OC A CONTRATAR'!D65</f>
        <v>0</v>
      </c>
      <c r="W65" s="140">
        <f>'OC A CONTRATAR'!H65</f>
        <v>0</v>
      </c>
      <c r="X65" s="140">
        <f>'OC A CONTRATAR'!G65</f>
        <v>0</v>
      </c>
      <c r="Y65" s="140">
        <f>'OC A CONTRATAR'!I65</f>
        <v>0</v>
      </c>
      <c r="Z65" s="140">
        <f>'OC A CONTRATAR'!M65</f>
        <v>0</v>
      </c>
      <c r="AA65" s="140">
        <f>'OC A CONTRATAR'!L65</f>
        <v>0</v>
      </c>
      <c r="AB65" s="140">
        <f>'OC A CONTRATAR'!N65</f>
        <v>0</v>
      </c>
      <c r="AC65" s="140">
        <f>'OC A CONTRATAR'!X65</f>
        <v>0</v>
      </c>
      <c r="AD65" s="140">
        <f>'OC A CONTRATAR'!W65</f>
        <v>0</v>
      </c>
      <c r="AE65" s="140">
        <f>'OC A CONTRATAR'!Y65</f>
        <v>0</v>
      </c>
      <c r="AF65" s="140">
        <f>'OC A CONTRATAR'!R65</f>
        <v>0</v>
      </c>
      <c r="AG65" s="140">
        <f>'OC A CONTRATAR'!Q65</f>
        <v>0</v>
      </c>
      <c r="AH65" s="140">
        <f>'OC A CONTRATAR'!S65</f>
        <v>0</v>
      </c>
      <c r="AI65" s="68">
        <f t="shared" si="5"/>
        <v>423087.02270686527</v>
      </c>
      <c r="AJ65" s="68">
        <f t="shared" si="6"/>
        <v>1386374.7885737261</v>
      </c>
      <c r="AK65" s="68">
        <f t="shared" si="7"/>
        <v>1809461.8112805912</v>
      </c>
      <c r="AM65">
        <f t="shared" si="14"/>
        <v>2027</v>
      </c>
      <c r="AO65" s="6">
        <f t="shared" si="9"/>
        <v>0</v>
      </c>
      <c r="AP65" s="6">
        <f t="shared" si="10"/>
        <v>0</v>
      </c>
      <c r="AQ65" s="6">
        <f t="shared" si="11"/>
        <v>0</v>
      </c>
    </row>
    <row r="66" spans="1:43" x14ac:dyDescent="0.35">
      <c r="A66" s="66">
        <v>46478</v>
      </c>
      <c r="B66" s="25">
        <v>0</v>
      </c>
      <c r="C66" s="25">
        <v>0</v>
      </c>
      <c r="D66" s="25">
        <v>0</v>
      </c>
      <c r="E66" s="26">
        <v>0</v>
      </c>
      <c r="F66" s="26">
        <v>0</v>
      </c>
      <c r="G66" s="26">
        <v>0</v>
      </c>
      <c r="H66" s="45"/>
      <c r="I66" s="45"/>
      <c r="J66" s="45"/>
      <c r="K66" s="27">
        <v>0</v>
      </c>
      <c r="L66" s="27">
        <v>0</v>
      </c>
      <c r="M66" s="27">
        <v>0</v>
      </c>
      <c r="N66" s="67">
        <f>'Contratos fora RRF'!AS66</f>
        <v>6124811.7713409364</v>
      </c>
      <c r="O66" s="67">
        <f>'Contratos fora RRF'!AR66</f>
        <v>9345101.5939294919</v>
      </c>
      <c r="P66" s="28">
        <f>'Contratos fora RRF'!AT66</f>
        <v>15469913.365270428</v>
      </c>
      <c r="Q66" s="30"/>
      <c r="R66" s="30"/>
      <c r="S66" s="30"/>
      <c r="T66" s="140">
        <f>'OC A CONTRATAR'!C66</f>
        <v>0</v>
      </c>
      <c r="U66" s="140">
        <f>'OC A CONTRATAR'!B66</f>
        <v>0</v>
      </c>
      <c r="V66" s="140">
        <f>'OC A CONTRATAR'!D66</f>
        <v>0</v>
      </c>
      <c r="W66" s="140">
        <f>'OC A CONTRATAR'!H66</f>
        <v>0</v>
      </c>
      <c r="X66" s="140">
        <f>'OC A CONTRATAR'!G66</f>
        <v>0</v>
      </c>
      <c r="Y66" s="140">
        <f>'OC A CONTRATAR'!I66</f>
        <v>0</v>
      </c>
      <c r="Z66" s="140">
        <f>'OC A CONTRATAR'!M66</f>
        <v>0</v>
      </c>
      <c r="AA66" s="140">
        <f>'OC A CONTRATAR'!L66</f>
        <v>0</v>
      </c>
      <c r="AB66" s="140">
        <f>'OC A CONTRATAR'!N66</f>
        <v>0</v>
      </c>
      <c r="AC66" s="140">
        <f>'OC A CONTRATAR'!X66</f>
        <v>0</v>
      </c>
      <c r="AD66" s="140">
        <f>'OC A CONTRATAR'!W66</f>
        <v>0</v>
      </c>
      <c r="AE66" s="140">
        <f>'OC A CONTRATAR'!Y66</f>
        <v>0</v>
      </c>
      <c r="AF66" s="140">
        <f>'OC A CONTRATAR'!R66</f>
        <v>0</v>
      </c>
      <c r="AG66" s="140">
        <f>'OC A CONTRATAR'!Q66</f>
        <v>0</v>
      </c>
      <c r="AH66" s="140">
        <f>'OC A CONTRATAR'!S66</f>
        <v>0</v>
      </c>
      <c r="AI66" s="68">
        <f t="shared" si="5"/>
        <v>6124811.7713409364</v>
      </c>
      <c r="AJ66" s="68">
        <f t="shared" si="6"/>
        <v>9345101.5939294919</v>
      </c>
      <c r="AK66" s="68">
        <f t="shared" si="7"/>
        <v>15469913.365270428</v>
      </c>
      <c r="AM66">
        <f t="shared" si="14"/>
        <v>2027</v>
      </c>
      <c r="AO66" s="6">
        <f t="shared" si="9"/>
        <v>0</v>
      </c>
      <c r="AP66" s="6">
        <f t="shared" si="10"/>
        <v>0</v>
      </c>
      <c r="AQ66" s="6">
        <f t="shared" si="11"/>
        <v>0</v>
      </c>
    </row>
    <row r="67" spans="1:43" x14ac:dyDescent="0.35">
      <c r="A67" s="66">
        <v>46508</v>
      </c>
      <c r="B67" s="25">
        <v>0</v>
      </c>
      <c r="C67" s="25">
        <v>0</v>
      </c>
      <c r="D67" s="25">
        <v>0</v>
      </c>
      <c r="E67" s="26">
        <f>'9496'!T67</f>
        <v>0</v>
      </c>
      <c r="F67" s="26">
        <f>'9496'!U67</f>
        <v>140493560.46286261</v>
      </c>
      <c r="G67" s="26">
        <f>'9496'!V67</f>
        <v>140493560.46286261</v>
      </c>
      <c r="H67" s="45"/>
      <c r="I67" s="45"/>
      <c r="J67" s="45"/>
      <c r="K67" s="27">
        <v>0</v>
      </c>
      <c r="L67" s="27">
        <v>0</v>
      </c>
      <c r="M67" s="27">
        <v>0</v>
      </c>
      <c r="N67" s="67">
        <f>'Contratos fora RRF'!AS67</f>
        <v>2274028.8940294967</v>
      </c>
      <c r="O67" s="67">
        <f>'Contratos fora RRF'!AR67</f>
        <v>12176231.3135579</v>
      </c>
      <c r="P67" s="28">
        <f>'Contratos fora RRF'!AT67</f>
        <v>14450260.207587395</v>
      </c>
      <c r="Q67" s="30"/>
      <c r="R67" s="30"/>
      <c r="S67" s="30"/>
      <c r="T67" s="140">
        <f>'OC A CONTRATAR'!C67</f>
        <v>0</v>
      </c>
      <c r="U67" s="140">
        <f>'OC A CONTRATAR'!B67</f>
        <v>0</v>
      </c>
      <c r="V67" s="140">
        <f>'OC A CONTRATAR'!D67</f>
        <v>0</v>
      </c>
      <c r="W67" s="140">
        <f>'OC A CONTRATAR'!H67</f>
        <v>0</v>
      </c>
      <c r="X67" s="140">
        <f>'OC A CONTRATAR'!G67</f>
        <v>0</v>
      </c>
      <c r="Y67" s="140">
        <f>'OC A CONTRATAR'!I67</f>
        <v>0</v>
      </c>
      <c r="Z67" s="140">
        <f>'OC A CONTRATAR'!M67</f>
        <v>0</v>
      </c>
      <c r="AA67" s="140">
        <f>'OC A CONTRATAR'!L67</f>
        <v>0</v>
      </c>
      <c r="AB67" s="140">
        <f>'OC A CONTRATAR'!N67</f>
        <v>0</v>
      </c>
      <c r="AC67" s="140">
        <f>'OC A CONTRATAR'!X67</f>
        <v>0</v>
      </c>
      <c r="AD67" s="140">
        <f>'OC A CONTRATAR'!W67</f>
        <v>0</v>
      </c>
      <c r="AE67" s="140">
        <f>'OC A CONTRATAR'!Y67</f>
        <v>0</v>
      </c>
      <c r="AF67" s="140">
        <f>'OC A CONTRATAR'!R67</f>
        <v>0</v>
      </c>
      <c r="AG67" s="140">
        <f>'OC A CONTRATAR'!Q67</f>
        <v>0</v>
      </c>
      <c r="AH67" s="140">
        <f>'OC A CONTRATAR'!S67</f>
        <v>0</v>
      </c>
      <c r="AI67" s="68">
        <f t="shared" si="5"/>
        <v>2274028.8940294967</v>
      </c>
      <c r="AJ67" s="68">
        <f t="shared" si="6"/>
        <v>152669791.7764205</v>
      </c>
      <c r="AK67" s="68">
        <f t="shared" si="7"/>
        <v>154943820.67045</v>
      </c>
      <c r="AM67">
        <f t="shared" ref="AM67:AM98" si="15">YEAR(A67)</f>
        <v>2027</v>
      </c>
      <c r="AO67" s="6">
        <f t="shared" ref="AO67:AO130" si="16">SUMIF(AM:AM,AN67,AJ:AJ)</f>
        <v>0</v>
      </c>
      <c r="AP67" s="6">
        <f t="shared" ref="AP67:AP130" si="17">SUMIF(AM:AM,AN67,AI:AI)</f>
        <v>0</v>
      </c>
      <c r="AQ67" s="6">
        <f t="shared" ref="AQ67:AQ130" si="18">SUMIF(AM:AM,AN67,AK:AK)</f>
        <v>0</v>
      </c>
    </row>
    <row r="68" spans="1:43" x14ac:dyDescent="0.35">
      <c r="A68" s="66">
        <v>46539</v>
      </c>
      <c r="B68" s="25">
        <f>'Art. 9º-A'!J69</f>
        <v>127620291.04774618</v>
      </c>
      <c r="C68" s="25">
        <f>'Art. 9º-A'!K69</f>
        <v>74076777.981536806</v>
      </c>
      <c r="D68" s="25">
        <f>'Art. 9º-A'!I69</f>
        <v>201697069.02928299</v>
      </c>
      <c r="E68" s="26">
        <f>'9496'!T68</f>
        <v>209370773.24951199</v>
      </c>
      <c r="F68" s="26">
        <f>'9496'!U68</f>
        <v>0</v>
      </c>
      <c r="G68" s="26">
        <f>'9496'!V68</f>
        <v>209370773.24951199</v>
      </c>
      <c r="H68" s="45"/>
      <c r="I68" s="45"/>
      <c r="J68" s="45"/>
      <c r="K68" s="27">
        <f>'Fluxo dív. garantidas - RRF'!J68</f>
        <v>8286145.3199999994</v>
      </c>
      <c r="L68" s="27">
        <f>'Fluxo dív. garantidas - RRF'!I68</f>
        <v>24386948.396666668</v>
      </c>
      <c r="M68" s="27">
        <f>'Fluxo dív. garantidas - RRF'!K68</f>
        <v>32673093.716666669</v>
      </c>
      <c r="N68" s="67">
        <f>'Contratos fora RRF'!AS68</f>
        <v>423595.47949514521</v>
      </c>
      <c r="O68" s="67">
        <f>'Contratos fora RRF'!AR68</f>
        <v>1412727.3757520569</v>
      </c>
      <c r="P68" s="28">
        <f>'Contratos fora RRF'!AT68</f>
        <v>1836322.8552472023</v>
      </c>
      <c r="Q68" s="30"/>
      <c r="R68" s="30"/>
      <c r="S68" s="30"/>
      <c r="T68" s="140">
        <f>'OC A CONTRATAR'!C68</f>
        <v>5054225.4134717006</v>
      </c>
      <c r="U68" s="140">
        <f>'OC A CONTRATAR'!B68</f>
        <v>0</v>
      </c>
      <c r="V68" s="140">
        <f>'OC A CONTRATAR'!D68</f>
        <v>5054225.4134717006</v>
      </c>
      <c r="W68" s="140">
        <f>'OC A CONTRATAR'!H68</f>
        <v>1564109.985957551</v>
      </c>
      <c r="X68" s="140">
        <f>'OC A CONTRATAR'!G68</f>
        <v>0</v>
      </c>
      <c r="Y68" s="140">
        <f>'OC A CONTRATAR'!I68</f>
        <v>1564109.985957551</v>
      </c>
      <c r="Z68" s="140">
        <f>'OC A CONTRATAR'!M68</f>
        <v>37720659.367530473</v>
      </c>
      <c r="AA68" s="140">
        <f>'OC A CONTRATAR'!L68</f>
        <v>0</v>
      </c>
      <c r="AB68" s="140">
        <f>'OC A CONTRATAR'!N68</f>
        <v>37720659.367530473</v>
      </c>
      <c r="AC68" s="140">
        <f>'OC A CONTRATAR'!X68</f>
        <v>103209272.90151501</v>
      </c>
      <c r="AD68" s="140">
        <f>'OC A CONTRATAR'!W68</f>
        <v>0</v>
      </c>
      <c r="AE68" s="140">
        <f>'OC A CONTRATAR'!Y68</f>
        <v>103209272.90151501</v>
      </c>
      <c r="AF68" s="140">
        <f>'OC A CONTRATAR'!R68</f>
        <v>2527112.7067358517</v>
      </c>
      <c r="AG68" s="140">
        <f>'OC A CONTRATAR'!Q68</f>
        <v>0</v>
      </c>
      <c r="AH68" s="140">
        <f>'OC A CONTRATAR'!S68</f>
        <v>2527112.7067358503</v>
      </c>
      <c r="AI68" s="68">
        <f t="shared" ref="AI68:AI122" si="19">B68+E68+K68+N68+Q68+H68+T68+W68+Z68+AC68+AF68</f>
        <v>495776185.47196388</v>
      </c>
      <c r="AJ68" s="68">
        <f t="shared" ref="AJ68:AJ122" si="20">C68+F68+L68+O68+R68+I68+U68+X68+AA68+AD68+AG68</f>
        <v>99876453.753955543</v>
      </c>
      <c r="AK68" s="68">
        <f t="shared" ref="AK68:AK122" si="21">D68+G68+M68+P68+S68+J68+V68+Y68+AB68+AE68+AH68</f>
        <v>595652639.22591949</v>
      </c>
      <c r="AM68">
        <f t="shared" si="15"/>
        <v>2027</v>
      </c>
      <c r="AO68" s="6">
        <f t="shared" si="16"/>
        <v>0</v>
      </c>
      <c r="AP68" s="6">
        <f t="shared" si="17"/>
        <v>0</v>
      </c>
      <c r="AQ68" s="6">
        <f t="shared" si="18"/>
        <v>0</v>
      </c>
    </row>
    <row r="69" spans="1:43" x14ac:dyDescent="0.35">
      <c r="A69" s="66">
        <v>46569</v>
      </c>
      <c r="B69" s="25">
        <f>'Art. 9º-A'!J70</f>
        <v>147059391.40374908</v>
      </c>
      <c r="C69" s="25">
        <f>'Art. 9º-A'!K70</f>
        <v>85810702.080257982</v>
      </c>
      <c r="D69" s="25">
        <f>'Art. 9º-A'!I70</f>
        <v>232870093.48400706</v>
      </c>
      <c r="E69" s="26">
        <f>'9496'!T69</f>
        <v>220725362.43866166</v>
      </c>
      <c r="F69" s="26">
        <f>'9496'!U69</f>
        <v>0</v>
      </c>
      <c r="G69" s="26">
        <f>'9496'!V69</f>
        <v>220725362.43866166</v>
      </c>
      <c r="H69" s="45"/>
      <c r="I69" s="45"/>
      <c r="J69" s="45"/>
      <c r="K69" s="27">
        <f>'Fluxo dív. garantidas - RRF'!J69</f>
        <v>8029324.8399999999</v>
      </c>
      <c r="L69" s="27">
        <f>'Fluxo dív. garantidas - RRF'!I69</f>
        <v>24501090.832222223</v>
      </c>
      <c r="M69" s="27">
        <f>'Fluxo dív. garantidas - RRF'!K69</f>
        <v>32530415.672222223</v>
      </c>
      <c r="N69" s="67">
        <f>'Contratos fora RRF'!AS69</f>
        <v>47230365.409421317</v>
      </c>
      <c r="O69" s="67">
        <f>'Contratos fora RRF'!AR69</f>
        <v>60310588.126409963</v>
      </c>
      <c r="P69" s="28">
        <f>'Contratos fora RRF'!AT69</f>
        <v>107540953.53583129</v>
      </c>
      <c r="Q69" s="30"/>
      <c r="R69" s="30"/>
      <c r="S69" s="30"/>
      <c r="T69" s="140">
        <f>'OC A CONTRATAR'!C69</f>
        <v>0</v>
      </c>
      <c r="U69" s="140">
        <f>'OC A CONTRATAR'!B69</f>
        <v>0</v>
      </c>
      <c r="V69" s="140">
        <f>'OC A CONTRATAR'!D69</f>
        <v>0</v>
      </c>
      <c r="W69" s="140">
        <f>'OC A CONTRATAR'!H69</f>
        <v>0</v>
      </c>
      <c r="X69" s="140">
        <f>'OC A CONTRATAR'!G69</f>
        <v>0</v>
      </c>
      <c r="Y69" s="140">
        <f>'OC A CONTRATAR'!I69</f>
        <v>0</v>
      </c>
      <c r="Z69" s="140">
        <f>'OC A CONTRATAR'!M69</f>
        <v>0</v>
      </c>
      <c r="AA69" s="140">
        <f>'OC A CONTRATAR'!L69</f>
        <v>0</v>
      </c>
      <c r="AB69" s="140">
        <f>'OC A CONTRATAR'!N69</f>
        <v>0</v>
      </c>
      <c r="AC69" s="140">
        <f>'OC A CONTRATAR'!X69</f>
        <v>0</v>
      </c>
      <c r="AD69" s="140">
        <f>'OC A CONTRATAR'!W69</f>
        <v>0</v>
      </c>
      <c r="AE69" s="140">
        <f>'OC A CONTRATAR'!Y69</f>
        <v>0</v>
      </c>
      <c r="AF69" s="140">
        <f>'OC A CONTRATAR'!R69</f>
        <v>0</v>
      </c>
      <c r="AG69" s="140">
        <f>'OC A CONTRATAR'!Q69</f>
        <v>0</v>
      </c>
      <c r="AH69" s="140">
        <f>'OC A CONTRATAR'!S69</f>
        <v>0</v>
      </c>
      <c r="AI69" s="68">
        <f t="shared" si="19"/>
        <v>423044444.09183204</v>
      </c>
      <c r="AJ69" s="68">
        <f t="shared" si="20"/>
        <v>170622381.03889018</v>
      </c>
      <c r="AK69" s="68">
        <f t="shared" si="21"/>
        <v>593666825.13072217</v>
      </c>
      <c r="AM69">
        <f t="shared" si="15"/>
        <v>2027</v>
      </c>
      <c r="AO69" s="6">
        <f t="shared" si="16"/>
        <v>0</v>
      </c>
      <c r="AP69" s="6">
        <f t="shared" si="17"/>
        <v>0</v>
      </c>
      <c r="AQ69" s="6">
        <f t="shared" si="18"/>
        <v>0</v>
      </c>
    </row>
    <row r="70" spans="1:43" x14ac:dyDescent="0.35">
      <c r="A70" s="66">
        <v>46600</v>
      </c>
      <c r="B70" s="25">
        <f>'Art. 9º-A'!J71</f>
        <v>148070429.74376169</v>
      </c>
      <c r="C70" s="25">
        <f>'Art. 9º-A'!K71</f>
        <v>86857596.839228094</v>
      </c>
      <c r="D70" s="25">
        <f>'Art. 9º-A'!I71</f>
        <v>234928026.58298978</v>
      </c>
      <c r="E70" s="26">
        <f>'9496'!T70</f>
        <v>221802276.32383791</v>
      </c>
      <c r="F70" s="26">
        <f>'9496'!U70</f>
        <v>0</v>
      </c>
      <c r="G70" s="26">
        <f>'9496'!V70</f>
        <v>221802276.32383791</v>
      </c>
      <c r="H70" s="45"/>
      <c r="I70" s="45"/>
      <c r="J70" s="45"/>
      <c r="K70" s="27">
        <f>'Fluxo dív. garantidas - RRF'!J70</f>
        <v>8208842.5099999998</v>
      </c>
      <c r="L70" s="27">
        <f>'Fluxo dív. garantidas - RRF'!I70</f>
        <v>24421305.201111108</v>
      </c>
      <c r="M70" s="27">
        <f>'Fluxo dív. garantidas - RRF'!K70</f>
        <v>32630147.71111111</v>
      </c>
      <c r="N70" s="67">
        <f>'Contratos fora RRF'!AS70</f>
        <v>3509645.2798822694</v>
      </c>
      <c r="O70" s="67">
        <f>'Contratos fora RRF'!AR70</f>
        <v>8055731.6210225029</v>
      </c>
      <c r="P70" s="28">
        <f>'Contratos fora RRF'!AT70</f>
        <v>11565376.900904773</v>
      </c>
      <c r="Q70" s="30"/>
      <c r="R70" s="30"/>
      <c r="S70" s="30"/>
      <c r="T70" s="140">
        <f>'OC A CONTRATAR'!C70</f>
        <v>0</v>
      </c>
      <c r="U70" s="140">
        <f>'OC A CONTRATAR'!B70</f>
        <v>0</v>
      </c>
      <c r="V70" s="140">
        <f>'OC A CONTRATAR'!D70</f>
        <v>0</v>
      </c>
      <c r="W70" s="140">
        <f>'OC A CONTRATAR'!H70</f>
        <v>0</v>
      </c>
      <c r="X70" s="140">
        <f>'OC A CONTRATAR'!G70</f>
        <v>0</v>
      </c>
      <c r="Y70" s="140">
        <f>'OC A CONTRATAR'!I70</f>
        <v>0</v>
      </c>
      <c r="Z70" s="140">
        <f>'OC A CONTRATAR'!M70</f>
        <v>0</v>
      </c>
      <c r="AA70" s="140">
        <f>'OC A CONTRATAR'!L70</f>
        <v>0</v>
      </c>
      <c r="AB70" s="140">
        <f>'OC A CONTRATAR'!N70</f>
        <v>0</v>
      </c>
      <c r="AC70" s="140">
        <f>'OC A CONTRATAR'!X70</f>
        <v>0</v>
      </c>
      <c r="AD70" s="140">
        <f>'OC A CONTRATAR'!W70</f>
        <v>0</v>
      </c>
      <c r="AE70" s="140">
        <f>'OC A CONTRATAR'!Y70</f>
        <v>0</v>
      </c>
      <c r="AF70" s="140">
        <f>'OC A CONTRATAR'!R70</f>
        <v>0</v>
      </c>
      <c r="AG70" s="140">
        <f>'OC A CONTRATAR'!Q70</f>
        <v>0</v>
      </c>
      <c r="AH70" s="140">
        <f>'OC A CONTRATAR'!S70</f>
        <v>0</v>
      </c>
      <c r="AI70" s="68">
        <f t="shared" si="19"/>
        <v>381591193.85748184</v>
      </c>
      <c r="AJ70" s="68">
        <f t="shared" si="20"/>
        <v>119334633.66136171</v>
      </c>
      <c r="AK70" s="68">
        <f t="shared" si="21"/>
        <v>500925827.51884359</v>
      </c>
      <c r="AM70">
        <f t="shared" si="15"/>
        <v>2027</v>
      </c>
      <c r="AO70" s="6">
        <f t="shared" si="16"/>
        <v>0</v>
      </c>
      <c r="AP70" s="6">
        <f t="shared" si="17"/>
        <v>0</v>
      </c>
      <c r="AQ70" s="6">
        <f t="shared" si="18"/>
        <v>0</v>
      </c>
    </row>
    <row r="71" spans="1:43" x14ac:dyDescent="0.35">
      <c r="A71" s="66">
        <v>46631</v>
      </c>
      <c r="B71" s="25">
        <f>'Art. 9º-A'!J72</f>
        <v>149085383.51789826</v>
      </c>
      <c r="C71" s="25">
        <f>'Art. 9º-A'!K72</f>
        <v>87916379.865947008</v>
      </c>
      <c r="D71" s="25">
        <f>'Art. 9º-A'!I72</f>
        <v>237001763.38384527</v>
      </c>
      <c r="E71" s="26">
        <f>'9496'!T71</f>
        <v>222793853.17733762</v>
      </c>
      <c r="F71" s="26">
        <f>'9496'!U71</f>
        <v>0</v>
      </c>
      <c r="G71" s="26">
        <f>'9496'!V71</f>
        <v>222793853.17733762</v>
      </c>
      <c r="H71" s="45"/>
      <c r="I71" s="45"/>
      <c r="J71" s="45"/>
      <c r="K71" s="27">
        <f>'Fluxo dív. garantidas - RRF'!J71</f>
        <v>44098058.5</v>
      </c>
      <c r="L71" s="27">
        <f>'Fluxo dív. garantidas - RRF'!I71</f>
        <v>94470541.716666669</v>
      </c>
      <c r="M71" s="27">
        <f>'Fluxo dív. garantidas - RRF'!K71</f>
        <v>138568600.21666667</v>
      </c>
      <c r="N71" s="67">
        <f>'Contratos fora RRF'!AS71</f>
        <v>422774.95325195882</v>
      </c>
      <c r="O71" s="67">
        <f>'Contratos fora RRF'!AR71</f>
        <v>1439758.226632243</v>
      </c>
      <c r="P71" s="28">
        <f>'Contratos fora RRF'!AT71</f>
        <v>1862533.1798842018</v>
      </c>
      <c r="Q71" s="30"/>
      <c r="R71" s="30"/>
      <c r="S71" s="30"/>
      <c r="T71" s="140">
        <f>'OC A CONTRATAR'!C71</f>
        <v>0</v>
      </c>
      <c r="U71" s="140">
        <f>'OC A CONTRATAR'!B71</f>
        <v>0</v>
      </c>
      <c r="V71" s="140">
        <f>'OC A CONTRATAR'!D71</f>
        <v>0</v>
      </c>
      <c r="W71" s="140">
        <f>'OC A CONTRATAR'!H71</f>
        <v>0</v>
      </c>
      <c r="X71" s="140">
        <f>'OC A CONTRATAR'!G71</f>
        <v>0</v>
      </c>
      <c r="Y71" s="140">
        <f>'OC A CONTRATAR'!I71</f>
        <v>0</v>
      </c>
      <c r="Z71" s="140">
        <f>'OC A CONTRATAR'!M71</f>
        <v>0</v>
      </c>
      <c r="AA71" s="140">
        <f>'OC A CONTRATAR'!L71</f>
        <v>0</v>
      </c>
      <c r="AB71" s="140">
        <f>'OC A CONTRATAR'!N71</f>
        <v>0</v>
      </c>
      <c r="AC71" s="140">
        <f>'OC A CONTRATAR'!X71</f>
        <v>0</v>
      </c>
      <c r="AD71" s="140">
        <f>'OC A CONTRATAR'!W71</f>
        <v>0</v>
      </c>
      <c r="AE71" s="140">
        <f>'OC A CONTRATAR'!Y71</f>
        <v>0</v>
      </c>
      <c r="AF71" s="140">
        <f>'OC A CONTRATAR'!R71</f>
        <v>0</v>
      </c>
      <c r="AG71" s="140">
        <f>'OC A CONTRATAR'!Q71</f>
        <v>0</v>
      </c>
      <c r="AH71" s="140">
        <f>'OC A CONTRATAR'!S71</f>
        <v>0</v>
      </c>
      <c r="AI71" s="68">
        <f t="shared" si="19"/>
        <v>416400070.14848781</v>
      </c>
      <c r="AJ71" s="68">
        <f t="shared" si="20"/>
        <v>183826679.80924591</v>
      </c>
      <c r="AK71" s="68">
        <f t="shared" si="21"/>
        <v>600226749.95773375</v>
      </c>
      <c r="AM71">
        <f t="shared" si="15"/>
        <v>2027</v>
      </c>
      <c r="AO71" s="6">
        <f t="shared" si="16"/>
        <v>0</v>
      </c>
      <c r="AP71" s="6">
        <f t="shared" si="17"/>
        <v>0</v>
      </c>
      <c r="AQ71" s="6">
        <f t="shared" si="18"/>
        <v>0</v>
      </c>
    </row>
    <row r="72" spans="1:43" x14ac:dyDescent="0.35">
      <c r="A72" s="66">
        <v>46661</v>
      </c>
      <c r="B72" s="25">
        <f>'Art. 9º-A'!J73</f>
        <v>150386098.4427762</v>
      </c>
      <c r="C72" s="25">
        <f>'Art. 9º-A'!K73</f>
        <v>89154278.25845927</v>
      </c>
      <c r="D72" s="25">
        <f>'Art. 9º-A'!I73</f>
        <v>239540376.70123547</v>
      </c>
      <c r="E72" s="26">
        <f>'9496'!T72</f>
        <v>223684474.19503596</v>
      </c>
      <c r="F72" s="26">
        <f>'9496'!U72</f>
        <v>0</v>
      </c>
      <c r="G72" s="26">
        <f>'9496'!V72</f>
        <v>223684474.19503596</v>
      </c>
      <c r="H72" s="45"/>
      <c r="I72" s="45"/>
      <c r="J72" s="45"/>
      <c r="K72" s="27">
        <f>'Fluxo dív. garantidas - RRF'!J72</f>
        <v>7397540.6699999999</v>
      </c>
      <c r="L72" s="27">
        <f>'Fluxo dív. garantidas - RRF'!I72</f>
        <v>40998549.641111113</v>
      </c>
      <c r="M72" s="27">
        <f>'Fluxo dív. garantidas - RRF'!K72</f>
        <v>48396090.311111115</v>
      </c>
      <c r="N72" s="67">
        <f>'Contratos fora RRF'!AS72</f>
        <v>5876185.6049782829</v>
      </c>
      <c r="O72" s="67">
        <f>'Contratos fora RRF'!AR72</f>
        <v>9398785.2813664936</v>
      </c>
      <c r="P72" s="28">
        <f>'Contratos fora RRF'!AT72</f>
        <v>15274970.886344777</v>
      </c>
      <c r="Q72" s="30"/>
      <c r="R72" s="30"/>
      <c r="S72" s="30"/>
      <c r="T72" s="140">
        <f>'OC A CONTRATAR'!C72</f>
        <v>0</v>
      </c>
      <c r="U72" s="140">
        <f>'OC A CONTRATAR'!B72</f>
        <v>0</v>
      </c>
      <c r="V72" s="140">
        <f>'OC A CONTRATAR'!D72</f>
        <v>0</v>
      </c>
      <c r="W72" s="140">
        <f>'OC A CONTRATAR'!H72</f>
        <v>0</v>
      </c>
      <c r="X72" s="140">
        <f>'OC A CONTRATAR'!G72</f>
        <v>0</v>
      </c>
      <c r="Y72" s="140">
        <f>'OC A CONTRATAR'!I72</f>
        <v>0</v>
      </c>
      <c r="Z72" s="140">
        <f>'OC A CONTRATAR'!M72</f>
        <v>0</v>
      </c>
      <c r="AA72" s="140">
        <f>'OC A CONTRATAR'!L72</f>
        <v>0</v>
      </c>
      <c r="AB72" s="140">
        <f>'OC A CONTRATAR'!N72</f>
        <v>0</v>
      </c>
      <c r="AC72" s="140">
        <f>'OC A CONTRATAR'!X72</f>
        <v>0</v>
      </c>
      <c r="AD72" s="140">
        <f>'OC A CONTRATAR'!W72</f>
        <v>0</v>
      </c>
      <c r="AE72" s="140">
        <f>'OC A CONTRATAR'!Y72</f>
        <v>0</v>
      </c>
      <c r="AF72" s="140">
        <f>'OC A CONTRATAR'!R72</f>
        <v>0</v>
      </c>
      <c r="AG72" s="140">
        <f>'OC A CONTRATAR'!Q72</f>
        <v>0</v>
      </c>
      <c r="AH72" s="140">
        <f>'OC A CONTRATAR'!S72</f>
        <v>0</v>
      </c>
      <c r="AI72" s="68">
        <f t="shared" si="19"/>
        <v>387344298.91279042</v>
      </c>
      <c r="AJ72" s="68">
        <f t="shared" si="20"/>
        <v>139551613.18093687</v>
      </c>
      <c r="AK72" s="68">
        <f t="shared" si="21"/>
        <v>526895912.09372735</v>
      </c>
      <c r="AM72">
        <f t="shared" si="15"/>
        <v>2027</v>
      </c>
      <c r="AO72" s="6">
        <f t="shared" si="16"/>
        <v>0</v>
      </c>
      <c r="AP72" s="6">
        <f t="shared" si="17"/>
        <v>0</v>
      </c>
      <c r="AQ72" s="6">
        <f t="shared" si="18"/>
        <v>0</v>
      </c>
    </row>
    <row r="73" spans="1:43" x14ac:dyDescent="0.35">
      <c r="A73" s="66">
        <v>46692</v>
      </c>
      <c r="B73" s="25">
        <f>'Art. 9º-A'!J74</f>
        <v>151398438.98800763</v>
      </c>
      <c r="C73" s="25">
        <f>'Art. 9º-A'!K74</f>
        <v>90231920.585223168</v>
      </c>
      <c r="D73" s="25">
        <f>'Art. 9º-A'!I74</f>
        <v>241630359.5732308</v>
      </c>
      <c r="E73" s="26">
        <f>'9496'!T73</f>
        <v>224532685.03939682</v>
      </c>
      <c r="F73" s="26">
        <f>'9496'!U73</f>
        <v>0</v>
      </c>
      <c r="G73" s="26">
        <f>'9496'!V73</f>
        <v>224532685.03939682</v>
      </c>
      <c r="H73" s="45"/>
      <c r="I73" s="45"/>
      <c r="J73" s="45"/>
      <c r="K73" s="27">
        <f>'Fluxo dív. garantidas - RRF'!J73</f>
        <v>36743299.18</v>
      </c>
      <c r="L73" s="27">
        <f>'Fluxo dív. garantidas - RRF'!I73</f>
        <v>83891305.292222232</v>
      </c>
      <c r="M73" s="27">
        <f>'Fluxo dív. garantidas - RRF'!K73</f>
        <v>120634604.47222224</v>
      </c>
      <c r="N73" s="67">
        <f>'Contratos fora RRF'!AS73</f>
        <v>2043912.346791059</v>
      </c>
      <c r="O73" s="67">
        <f>'Contratos fora RRF'!AR73</f>
        <v>12230279.522715542</v>
      </c>
      <c r="P73" s="28">
        <f>'Contratos fora RRF'!AT73</f>
        <v>14274191.869506601</v>
      </c>
      <c r="Q73" s="30"/>
      <c r="R73" s="30"/>
      <c r="S73" s="30"/>
      <c r="T73" s="140">
        <f>'OC A CONTRATAR'!C73</f>
        <v>0</v>
      </c>
      <c r="U73" s="140">
        <f>'OC A CONTRATAR'!B73</f>
        <v>0</v>
      </c>
      <c r="V73" s="140">
        <f>'OC A CONTRATAR'!D73</f>
        <v>0</v>
      </c>
      <c r="W73" s="140">
        <f>'OC A CONTRATAR'!H73</f>
        <v>0</v>
      </c>
      <c r="X73" s="140">
        <f>'OC A CONTRATAR'!G73</f>
        <v>0</v>
      </c>
      <c r="Y73" s="140">
        <f>'OC A CONTRATAR'!I73</f>
        <v>0</v>
      </c>
      <c r="Z73" s="140">
        <f>'OC A CONTRATAR'!M73</f>
        <v>0</v>
      </c>
      <c r="AA73" s="140">
        <f>'OC A CONTRATAR'!L73</f>
        <v>0</v>
      </c>
      <c r="AB73" s="140">
        <f>'OC A CONTRATAR'!N73</f>
        <v>0</v>
      </c>
      <c r="AC73" s="140">
        <f>'OC A CONTRATAR'!X73</f>
        <v>0</v>
      </c>
      <c r="AD73" s="140">
        <f>'OC A CONTRATAR'!W73</f>
        <v>0</v>
      </c>
      <c r="AE73" s="140">
        <f>'OC A CONTRATAR'!Y73</f>
        <v>0</v>
      </c>
      <c r="AF73" s="140">
        <f>'OC A CONTRATAR'!R73</f>
        <v>0</v>
      </c>
      <c r="AG73" s="140">
        <f>'OC A CONTRATAR'!Q73</f>
        <v>0</v>
      </c>
      <c r="AH73" s="140">
        <f>'OC A CONTRATAR'!S73</f>
        <v>0</v>
      </c>
      <c r="AI73" s="68">
        <f t="shared" si="19"/>
        <v>414718335.55419552</v>
      </c>
      <c r="AJ73" s="68">
        <f t="shared" si="20"/>
        <v>186353505.40016094</v>
      </c>
      <c r="AK73" s="68">
        <f t="shared" si="21"/>
        <v>601071840.95435643</v>
      </c>
      <c r="AM73">
        <f t="shared" si="15"/>
        <v>2027</v>
      </c>
      <c r="AO73" s="6">
        <f t="shared" si="16"/>
        <v>0</v>
      </c>
      <c r="AP73" s="6">
        <f t="shared" si="17"/>
        <v>0</v>
      </c>
      <c r="AQ73" s="6">
        <f t="shared" si="18"/>
        <v>0</v>
      </c>
    </row>
    <row r="74" spans="1:43" x14ac:dyDescent="0.35">
      <c r="A74" s="66">
        <v>46722</v>
      </c>
      <c r="B74" s="25">
        <f>'Art. 9º-A'!J75</f>
        <v>152553890.31132233</v>
      </c>
      <c r="C74" s="25">
        <f>'Art. 9º-A'!K75</f>
        <v>91405214.8537139</v>
      </c>
      <c r="D74" s="25">
        <f>'Art. 9º-A'!I75</f>
        <v>243959105.16503623</v>
      </c>
      <c r="E74" s="26">
        <f>'9496'!T74</f>
        <v>225205788.33874449</v>
      </c>
      <c r="F74" s="26">
        <f>'9496'!U74</f>
        <v>0</v>
      </c>
      <c r="G74" s="26">
        <f>'9496'!V74</f>
        <v>225205788.33874449</v>
      </c>
      <c r="H74" s="45"/>
      <c r="I74" s="45"/>
      <c r="J74" s="45"/>
      <c r="K74" s="27">
        <f>'Fluxo dív. garantidas - RRF'!J74</f>
        <v>6762152.8199999994</v>
      </c>
      <c r="L74" s="27">
        <f>'Fluxo dív. garantidas - RRF'!I74</f>
        <v>41280944.241111107</v>
      </c>
      <c r="M74" s="27">
        <f>'Fluxo dív. garantidas - RRF'!K74</f>
        <v>48043097.061111107</v>
      </c>
      <c r="N74" s="67">
        <f>'Contratos fora RRF'!AS74</f>
        <v>393126.40605357895</v>
      </c>
      <c r="O74" s="67">
        <f>'Contratos fora RRF'!AR74</f>
        <v>1467218.1712177268</v>
      </c>
      <c r="P74" s="28">
        <f>'Contratos fora RRF'!AT74</f>
        <v>1860344.5772713057</v>
      </c>
      <c r="Q74" s="30"/>
      <c r="R74" s="30"/>
      <c r="S74" s="30"/>
      <c r="T74" s="140">
        <f>'OC A CONTRATAR'!C74</f>
        <v>8452029.9184539877</v>
      </c>
      <c r="U74" s="140">
        <f>'OC A CONTRATAR'!B74</f>
        <v>0</v>
      </c>
      <c r="V74" s="140">
        <f>'OC A CONTRATAR'!D74</f>
        <v>8452029.9184539877</v>
      </c>
      <c r="W74" s="140">
        <f>'OC A CONTRATAR'!H74</f>
        <v>1555302.4122362484</v>
      </c>
      <c r="X74" s="140">
        <f>'OC A CONTRATAR'!G74</f>
        <v>0</v>
      </c>
      <c r="Y74" s="140">
        <f>'OC A CONTRATAR'!I74</f>
        <v>1555302.4122362484</v>
      </c>
      <c r="Z74" s="140">
        <f>'OC A CONTRATAR'!M74</f>
        <v>37510685.19007431</v>
      </c>
      <c r="AA74" s="140">
        <f>'OC A CONTRATAR'!L74</f>
        <v>27204607.101715628</v>
      </c>
      <c r="AB74" s="140">
        <f>'OC A CONTRATAR'!N74</f>
        <v>64715292.291789941</v>
      </c>
      <c r="AC74" s="140">
        <f>'OC A CONTRATAR'!X74</f>
        <v>105047186.476871</v>
      </c>
      <c r="AD74" s="140">
        <f>'OC A CONTRATAR'!W74</f>
        <v>150000000</v>
      </c>
      <c r="AE74" s="140">
        <f>'OC A CONTRATAR'!Y74</f>
        <v>255047186.47687101</v>
      </c>
      <c r="AF74" s="140">
        <f>'OC A CONTRATAR'!R74</f>
        <v>4226014.9592269883</v>
      </c>
      <c r="AG74" s="140">
        <f>'OC A CONTRATAR'!Q74</f>
        <v>0</v>
      </c>
      <c r="AH74" s="140">
        <f>'OC A CONTRATAR'!S74</f>
        <v>4226014.9592269883</v>
      </c>
      <c r="AI74" s="68">
        <f t="shared" si="19"/>
        <v>541706176.83298302</v>
      </c>
      <c r="AJ74" s="68">
        <f t="shared" si="20"/>
        <v>311357984.36775839</v>
      </c>
      <c r="AK74" s="68">
        <f t="shared" si="21"/>
        <v>853064161.20074129</v>
      </c>
      <c r="AM74">
        <f t="shared" si="15"/>
        <v>2027</v>
      </c>
      <c r="AO74" s="6">
        <f t="shared" si="16"/>
        <v>0</v>
      </c>
      <c r="AP74" s="6">
        <f t="shared" si="17"/>
        <v>0</v>
      </c>
      <c r="AQ74" s="6">
        <f t="shared" si="18"/>
        <v>0</v>
      </c>
    </row>
    <row r="75" spans="1:43" x14ac:dyDescent="0.35">
      <c r="A75" s="66">
        <v>46753</v>
      </c>
      <c r="B75" s="25">
        <f>'Art. 9º-A'!J76</f>
        <v>153517859.49527872</v>
      </c>
      <c r="C75" s="25">
        <f>'Art. 9º-A'!K76</f>
        <v>92474093.756134719</v>
      </c>
      <c r="D75" s="25">
        <f>'Art. 9º-A'!I76</f>
        <v>245991953.25141343</v>
      </c>
      <c r="E75" s="26">
        <f>'9496'!T75</f>
        <v>226755381.41357696</v>
      </c>
      <c r="F75" s="26">
        <f>'9496'!U75</f>
        <v>44449590.016509414</v>
      </c>
      <c r="G75" s="26">
        <f>'9496'!V75</f>
        <v>271204971.43008637</v>
      </c>
      <c r="H75" s="45"/>
      <c r="I75" s="45"/>
      <c r="J75" s="45"/>
      <c r="K75" s="27">
        <f>'Fluxo dív. garantidas - RRF'!J75</f>
        <v>7003117.6500000004</v>
      </c>
      <c r="L75" s="27">
        <f>'Fluxo dív. garantidas - RRF'!I75</f>
        <v>50809242.043333329</v>
      </c>
      <c r="M75" s="27">
        <f>'Fluxo dív. garantidas - RRF'!K75</f>
        <v>57812359.693333328</v>
      </c>
      <c r="N75" s="67">
        <f>'Contratos fora RRF'!AS75</f>
        <v>46370027.068775751</v>
      </c>
      <c r="O75" s="67">
        <f>'Contratos fora RRF'!AR75</f>
        <v>60365395.365510128</v>
      </c>
      <c r="P75" s="28">
        <f>'Contratos fora RRF'!AT75</f>
        <v>106735422.43428588</v>
      </c>
      <c r="Q75" s="30"/>
      <c r="R75" s="30"/>
      <c r="S75" s="30"/>
      <c r="T75" s="140">
        <f>'OC A CONTRATAR'!C75</f>
        <v>0</v>
      </c>
      <c r="U75" s="140">
        <f>'OC A CONTRATAR'!B75</f>
        <v>0</v>
      </c>
      <c r="V75" s="140">
        <f>'OC A CONTRATAR'!D75</f>
        <v>0</v>
      </c>
      <c r="W75" s="140">
        <f>'OC A CONTRATAR'!H75</f>
        <v>0</v>
      </c>
      <c r="X75" s="140">
        <f>'OC A CONTRATAR'!G75</f>
        <v>0</v>
      </c>
      <c r="Y75" s="140">
        <f>'OC A CONTRATAR'!I75</f>
        <v>0</v>
      </c>
      <c r="Z75" s="140">
        <f>'OC A CONTRATAR'!M75</f>
        <v>0</v>
      </c>
      <c r="AA75" s="140">
        <f>'OC A CONTRATAR'!L75</f>
        <v>0</v>
      </c>
      <c r="AB75" s="140">
        <f>'OC A CONTRATAR'!N75</f>
        <v>0</v>
      </c>
      <c r="AC75" s="140">
        <f>'OC A CONTRATAR'!X75</f>
        <v>0</v>
      </c>
      <c r="AD75" s="140">
        <f>'OC A CONTRATAR'!W75</f>
        <v>0</v>
      </c>
      <c r="AE75" s="140">
        <f>'OC A CONTRATAR'!Y75</f>
        <v>0</v>
      </c>
      <c r="AF75" s="140">
        <f>'OC A CONTRATAR'!R75</f>
        <v>0</v>
      </c>
      <c r="AG75" s="140">
        <f>'OC A CONTRATAR'!Q75</f>
        <v>0</v>
      </c>
      <c r="AH75" s="140">
        <f>'OC A CONTRATAR'!S75</f>
        <v>0</v>
      </c>
      <c r="AI75" s="68">
        <f t="shared" si="19"/>
        <v>433646385.62763143</v>
      </c>
      <c r="AJ75" s="68">
        <f t="shared" si="20"/>
        <v>248098321.18148759</v>
      </c>
      <c r="AK75" s="68">
        <f t="shared" si="21"/>
        <v>681744706.80911899</v>
      </c>
      <c r="AM75">
        <f t="shared" si="15"/>
        <v>2028</v>
      </c>
      <c r="AO75" s="6">
        <f t="shared" si="16"/>
        <v>0</v>
      </c>
      <c r="AP75" s="6">
        <f t="shared" si="17"/>
        <v>0</v>
      </c>
      <c r="AQ75" s="6">
        <f t="shared" si="18"/>
        <v>0</v>
      </c>
    </row>
    <row r="76" spans="1:43" x14ac:dyDescent="0.35">
      <c r="A76" s="66">
        <v>46784</v>
      </c>
      <c r="B76" s="25">
        <f>'Art. 9º-A'!J77</f>
        <v>154459751.88064334</v>
      </c>
      <c r="C76" s="25">
        <f>'Art. 9º-A'!K77</f>
        <v>93539413.706029207</v>
      </c>
      <c r="D76" s="25">
        <f>'Art. 9º-A'!I77</f>
        <v>247999165.58667254</v>
      </c>
      <c r="E76" s="26">
        <f>'9496'!T76</f>
        <v>227399069.12938517</v>
      </c>
      <c r="F76" s="26">
        <f>'9496'!U76</f>
        <v>45300764.20917207</v>
      </c>
      <c r="G76" s="26">
        <f>'9496'!V76</f>
        <v>272699833.33855724</v>
      </c>
      <c r="H76" s="45"/>
      <c r="I76" s="45"/>
      <c r="J76" s="45"/>
      <c r="K76" s="27">
        <f>'Fluxo dív. garantidas - RRF'!J76</f>
        <v>6342818.4199999999</v>
      </c>
      <c r="L76" s="27">
        <f>'Fluxo dív. garantidas - RRF'!I76</f>
        <v>51029341.786666654</v>
      </c>
      <c r="M76" s="27">
        <f>'Fluxo dív. garantidas - RRF'!K76</f>
        <v>57372160.206666656</v>
      </c>
      <c r="N76" s="67">
        <f>'Contratos fora RRF'!AS76</f>
        <v>3331317.8576306431</v>
      </c>
      <c r="O76" s="67">
        <f>'Contratos fora RRF'!AR76</f>
        <v>8110716.4563496979</v>
      </c>
      <c r="P76" s="28">
        <f>'Contratos fora RRF'!AT76</f>
        <v>11442034.313980339</v>
      </c>
      <c r="Q76" s="30"/>
      <c r="R76" s="30"/>
      <c r="S76" s="30"/>
      <c r="T76" s="140">
        <f>'OC A CONTRATAR'!C76</f>
        <v>0</v>
      </c>
      <c r="U76" s="140">
        <f>'OC A CONTRATAR'!B76</f>
        <v>0</v>
      </c>
      <c r="V76" s="140">
        <f>'OC A CONTRATAR'!D76</f>
        <v>0</v>
      </c>
      <c r="W76" s="140">
        <f>'OC A CONTRATAR'!H76</f>
        <v>0</v>
      </c>
      <c r="X76" s="140">
        <f>'OC A CONTRATAR'!G76</f>
        <v>0</v>
      </c>
      <c r="Y76" s="140">
        <f>'OC A CONTRATAR'!I76</f>
        <v>0</v>
      </c>
      <c r="Z76" s="140">
        <f>'OC A CONTRATAR'!M76</f>
        <v>0</v>
      </c>
      <c r="AA76" s="140">
        <f>'OC A CONTRATAR'!L76</f>
        <v>0</v>
      </c>
      <c r="AB76" s="140">
        <f>'OC A CONTRATAR'!N76</f>
        <v>0</v>
      </c>
      <c r="AC76" s="140">
        <f>'OC A CONTRATAR'!X76</f>
        <v>0</v>
      </c>
      <c r="AD76" s="140">
        <f>'OC A CONTRATAR'!W76</f>
        <v>0</v>
      </c>
      <c r="AE76" s="140">
        <f>'OC A CONTRATAR'!Y76</f>
        <v>0</v>
      </c>
      <c r="AF76" s="140">
        <f>'OC A CONTRATAR'!R76</f>
        <v>0</v>
      </c>
      <c r="AG76" s="140">
        <f>'OC A CONTRATAR'!Q76</f>
        <v>0</v>
      </c>
      <c r="AH76" s="140">
        <f>'OC A CONTRATAR'!S76</f>
        <v>0</v>
      </c>
      <c r="AI76" s="68">
        <f t="shared" si="19"/>
        <v>391532957.28765917</v>
      </c>
      <c r="AJ76" s="68">
        <f t="shared" si="20"/>
        <v>197980236.15821764</v>
      </c>
      <c r="AK76" s="68">
        <f t="shared" si="21"/>
        <v>589513193.44587684</v>
      </c>
      <c r="AM76">
        <f t="shared" si="15"/>
        <v>2028</v>
      </c>
      <c r="AO76" s="6">
        <f t="shared" si="16"/>
        <v>0</v>
      </c>
      <c r="AP76" s="6">
        <f t="shared" si="17"/>
        <v>0</v>
      </c>
      <c r="AQ76" s="6">
        <f t="shared" si="18"/>
        <v>0</v>
      </c>
    </row>
    <row r="77" spans="1:43" x14ac:dyDescent="0.35">
      <c r="A77" s="66">
        <v>46813</v>
      </c>
      <c r="B77" s="25">
        <f>'Art. 9º-A'!J78</f>
        <v>155306723.63845927</v>
      </c>
      <c r="C77" s="25">
        <f>'Art. 9º-A'!K78</f>
        <v>94556715.441479295</v>
      </c>
      <c r="D77" s="25">
        <f>'Art. 9º-A'!I78</f>
        <v>249863439.07993856</v>
      </c>
      <c r="E77" s="26">
        <f>'9496'!T77</f>
        <v>227565419.24606425</v>
      </c>
      <c r="F77" s="26">
        <f>'9496'!U77</f>
        <v>46059244.642086804</v>
      </c>
      <c r="G77" s="26">
        <f>'9496'!V77</f>
        <v>273624663.88815105</v>
      </c>
      <c r="H77" s="45"/>
      <c r="I77" s="45"/>
      <c r="J77" s="45"/>
      <c r="K77" s="27">
        <f>'Fluxo dív. garantidas - RRF'!J77</f>
        <v>39111264.119999997</v>
      </c>
      <c r="L77" s="27">
        <f>'Fluxo dív. garantidas - RRF'!I77</f>
        <v>77613016.453333348</v>
      </c>
      <c r="M77" s="27">
        <f>'Fluxo dív. garantidas - RRF'!K77</f>
        <v>116724280.57333334</v>
      </c>
      <c r="N77" s="67">
        <f>'Contratos fora RRF'!AS77</f>
        <v>376085.7011009804</v>
      </c>
      <c r="O77" s="67">
        <f>'Contratos fora RRF'!AR77</f>
        <v>1495268.655255822</v>
      </c>
      <c r="P77" s="28">
        <f>'Contratos fora RRF'!AT77</f>
        <v>1871354.3563568024</v>
      </c>
      <c r="Q77" s="30"/>
      <c r="R77" s="30"/>
      <c r="S77" s="30"/>
      <c r="T77" s="140">
        <f>'OC A CONTRATAR'!C77</f>
        <v>0</v>
      </c>
      <c r="U77" s="140">
        <f>'OC A CONTRATAR'!B77</f>
        <v>0</v>
      </c>
      <c r="V77" s="140">
        <f>'OC A CONTRATAR'!D77</f>
        <v>0</v>
      </c>
      <c r="W77" s="140">
        <f>'OC A CONTRATAR'!H77</f>
        <v>0</v>
      </c>
      <c r="X77" s="140">
        <f>'OC A CONTRATAR'!G77</f>
        <v>0</v>
      </c>
      <c r="Y77" s="140">
        <f>'OC A CONTRATAR'!I77</f>
        <v>0</v>
      </c>
      <c r="Z77" s="140">
        <f>'OC A CONTRATAR'!M77</f>
        <v>0</v>
      </c>
      <c r="AA77" s="140">
        <f>'OC A CONTRATAR'!L77</f>
        <v>0</v>
      </c>
      <c r="AB77" s="140">
        <f>'OC A CONTRATAR'!N77</f>
        <v>0</v>
      </c>
      <c r="AC77" s="140">
        <f>'OC A CONTRATAR'!X77</f>
        <v>0</v>
      </c>
      <c r="AD77" s="140">
        <f>'OC A CONTRATAR'!W77</f>
        <v>0</v>
      </c>
      <c r="AE77" s="140">
        <f>'OC A CONTRATAR'!Y77</f>
        <v>0</v>
      </c>
      <c r="AF77" s="140">
        <f>'OC A CONTRATAR'!R77</f>
        <v>0</v>
      </c>
      <c r="AG77" s="140">
        <f>'OC A CONTRATAR'!Q77</f>
        <v>0</v>
      </c>
      <c r="AH77" s="140">
        <f>'OC A CONTRATAR'!S77</f>
        <v>0</v>
      </c>
      <c r="AI77" s="68">
        <f t="shared" si="19"/>
        <v>422359492.70562452</v>
      </c>
      <c r="AJ77" s="68">
        <f t="shared" si="20"/>
        <v>219724245.19215527</v>
      </c>
      <c r="AK77" s="68">
        <f t="shared" si="21"/>
        <v>642083737.89777982</v>
      </c>
      <c r="AM77">
        <f t="shared" si="15"/>
        <v>2028</v>
      </c>
      <c r="AO77" s="6">
        <f t="shared" si="16"/>
        <v>0</v>
      </c>
      <c r="AP77" s="6">
        <f t="shared" si="17"/>
        <v>0</v>
      </c>
      <c r="AQ77" s="6">
        <f t="shared" si="18"/>
        <v>0</v>
      </c>
    </row>
    <row r="78" spans="1:43" x14ac:dyDescent="0.35">
      <c r="A78" s="66">
        <v>46844</v>
      </c>
      <c r="B78" s="25">
        <f>'Art. 9º-A'!J79</f>
        <v>156146497.12885997</v>
      </c>
      <c r="C78" s="25">
        <f>'Art. 9º-A'!K79</f>
        <v>95578868.884634763</v>
      </c>
      <c r="D78" s="25">
        <f>'Art. 9º-A'!I79</f>
        <v>251725366.01349473</v>
      </c>
      <c r="E78" s="26">
        <f>'9496'!T78</f>
        <v>227612641.61842191</v>
      </c>
      <c r="F78" s="26">
        <f>'9496'!U78</f>
        <v>46780854.592622995</v>
      </c>
      <c r="G78" s="26">
        <f>'9496'!V78</f>
        <v>274393496.21104491</v>
      </c>
      <c r="H78" s="45"/>
      <c r="I78" s="45"/>
      <c r="J78" s="45"/>
      <c r="K78" s="27">
        <f>'Fluxo dív. garantidas - RRF'!J78</f>
        <v>6248865.253333332</v>
      </c>
      <c r="L78" s="27">
        <f>'Fluxo dív. garantidas - RRF'!I78</f>
        <v>0</v>
      </c>
      <c r="M78" s="27">
        <f>'Fluxo dív. garantidas - RRF'!K78</f>
        <v>6248865.253333332</v>
      </c>
      <c r="N78" s="67">
        <f>'Contratos fora RRF'!AS78</f>
        <v>5691125.9880305594</v>
      </c>
      <c r="O78" s="67">
        <f>'Contratos fora RRF'!AR78</f>
        <v>9454540.3437462132</v>
      </c>
      <c r="P78" s="28">
        <f>'Contratos fora RRF'!AT78</f>
        <v>15145666.331776772</v>
      </c>
      <c r="Q78" s="30"/>
      <c r="R78" s="30"/>
      <c r="S78" s="30"/>
      <c r="T78" s="140">
        <f>'OC A CONTRATAR'!C78</f>
        <v>0</v>
      </c>
      <c r="U78" s="140">
        <f>'OC A CONTRATAR'!B78</f>
        <v>0</v>
      </c>
      <c r="V78" s="140">
        <f>'OC A CONTRATAR'!D78</f>
        <v>0</v>
      </c>
      <c r="W78" s="140">
        <f>'OC A CONTRATAR'!H78</f>
        <v>0</v>
      </c>
      <c r="X78" s="140">
        <f>'OC A CONTRATAR'!G78</f>
        <v>0</v>
      </c>
      <c r="Y78" s="140">
        <f>'OC A CONTRATAR'!I78</f>
        <v>0</v>
      </c>
      <c r="Z78" s="140">
        <f>'OC A CONTRATAR'!M78</f>
        <v>0</v>
      </c>
      <c r="AA78" s="140">
        <f>'OC A CONTRATAR'!L78</f>
        <v>0</v>
      </c>
      <c r="AB78" s="140">
        <f>'OC A CONTRATAR'!N78</f>
        <v>0</v>
      </c>
      <c r="AC78" s="140">
        <f>'OC A CONTRATAR'!X78</f>
        <v>0</v>
      </c>
      <c r="AD78" s="140">
        <f>'OC A CONTRATAR'!W78</f>
        <v>0</v>
      </c>
      <c r="AE78" s="140">
        <f>'OC A CONTRATAR'!Y78</f>
        <v>0</v>
      </c>
      <c r="AF78" s="140">
        <f>'OC A CONTRATAR'!R78</f>
        <v>0</v>
      </c>
      <c r="AG78" s="140">
        <f>'OC A CONTRATAR'!Q78</f>
        <v>0</v>
      </c>
      <c r="AH78" s="140">
        <f>'OC A CONTRATAR'!S78</f>
        <v>0</v>
      </c>
      <c r="AI78" s="68">
        <f t="shared" si="19"/>
        <v>395699129.98864579</v>
      </c>
      <c r="AJ78" s="68">
        <f t="shared" si="20"/>
        <v>151814263.82100397</v>
      </c>
      <c r="AK78" s="68">
        <f t="shared" si="21"/>
        <v>547513393.80964971</v>
      </c>
      <c r="AM78">
        <f t="shared" si="15"/>
        <v>2028</v>
      </c>
      <c r="AO78" s="6">
        <f t="shared" si="16"/>
        <v>0</v>
      </c>
      <c r="AP78" s="6">
        <f t="shared" si="17"/>
        <v>0</v>
      </c>
      <c r="AQ78" s="6">
        <f t="shared" si="18"/>
        <v>0</v>
      </c>
    </row>
    <row r="79" spans="1:43" x14ac:dyDescent="0.35">
      <c r="A79" s="66">
        <v>46874</v>
      </c>
      <c r="B79" s="25">
        <f>'Art. 9º-A'!J80</f>
        <v>157019268.47190854</v>
      </c>
      <c r="C79" s="25">
        <f>'Art. 9º-A'!K80</f>
        <v>96630640.17198053</v>
      </c>
      <c r="D79" s="25">
        <f>'Art. 9º-A'!I80</f>
        <v>253649908.64388907</v>
      </c>
      <c r="E79" s="26">
        <f>'9496'!T79</f>
        <v>228282826.87320691</v>
      </c>
      <c r="F79" s="26">
        <f>'9496'!U79</f>
        <v>47685365.690042794</v>
      </c>
      <c r="G79" s="26">
        <f>'9496'!V79</f>
        <v>275968192.56324971</v>
      </c>
      <c r="H79" s="45"/>
      <c r="I79" s="45"/>
      <c r="J79" s="45"/>
      <c r="K79" s="27">
        <f>'Fluxo dív. garantidas - RRF'!J79</f>
        <v>32747998.609999999</v>
      </c>
      <c r="L79" s="27">
        <f>'Fluxo dív. garantidas - RRF'!I79</f>
        <v>58169816.276666656</v>
      </c>
      <c r="M79" s="27">
        <f>'Fluxo dív. garantidas - RRF'!K79</f>
        <v>90917814.886666656</v>
      </c>
      <c r="N79" s="67">
        <f>'Contratos fora RRF'!AS79</f>
        <v>1731550.1662727471</v>
      </c>
      <c r="O79" s="67">
        <f>'Contratos fora RRF'!AR79</f>
        <v>12286568.735031074</v>
      </c>
      <c r="P79" s="28">
        <f>'Contratos fora RRF'!AT79</f>
        <v>14018118.90130382</v>
      </c>
      <c r="Q79" s="30"/>
      <c r="R79" s="30"/>
      <c r="S79" s="30"/>
      <c r="T79" s="140">
        <f>'OC A CONTRATAR'!C79</f>
        <v>0</v>
      </c>
      <c r="U79" s="140">
        <f>'OC A CONTRATAR'!B79</f>
        <v>0</v>
      </c>
      <c r="V79" s="140">
        <f>'OC A CONTRATAR'!D79</f>
        <v>0</v>
      </c>
      <c r="W79" s="140">
        <f>'OC A CONTRATAR'!H79</f>
        <v>0</v>
      </c>
      <c r="X79" s="140">
        <f>'OC A CONTRATAR'!G79</f>
        <v>0</v>
      </c>
      <c r="Y79" s="140">
        <f>'OC A CONTRATAR'!I79</f>
        <v>0</v>
      </c>
      <c r="Z79" s="140">
        <f>'OC A CONTRATAR'!M79</f>
        <v>0</v>
      </c>
      <c r="AA79" s="140">
        <f>'OC A CONTRATAR'!L79</f>
        <v>0</v>
      </c>
      <c r="AB79" s="140">
        <f>'OC A CONTRATAR'!N79</f>
        <v>0</v>
      </c>
      <c r="AC79" s="140">
        <f>'OC A CONTRATAR'!X79</f>
        <v>0</v>
      </c>
      <c r="AD79" s="140">
        <f>'OC A CONTRATAR'!W79</f>
        <v>0</v>
      </c>
      <c r="AE79" s="140">
        <f>'OC A CONTRATAR'!Y79</f>
        <v>0</v>
      </c>
      <c r="AF79" s="140">
        <f>'OC A CONTRATAR'!R79</f>
        <v>0</v>
      </c>
      <c r="AG79" s="140">
        <f>'OC A CONTRATAR'!Q79</f>
        <v>0</v>
      </c>
      <c r="AH79" s="140">
        <f>'OC A CONTRATAR'!S79</f>
        <v>0</v>
      </c>
      <c r="AI79" s="68">
        <f t="shared" si="19"/>
        <v>419781644.1213882</v>
      </c>
      <c r="AJ79" s="68">
        <f t="shared" si="20"/>
        <v>214772390.87372106</v>
      </c>
      <c r="AK79" s="68">
        <f t="shared" si="21"/>
        <v>634554034.9951092</v>
      </c>
      <c r="AM79">
        <f t="shared" si="15"/>
        <v>2028</v>
      </c>
      <c r="AO79" s="6">
        <f t="shared" si="16"/>
        <v>0</v>
      </c>
      <c r="AP79" s="6">
        <f t="shared" si="17"/>
        <v>0</v>
      </c>
      <c r="AQ79" s="6">
        <f t="shared" si="18"/>
        <v>0</v>
      </c>
    </row>
    <row r="80" spans="1:43" x14ac:dyDescent="0.35">
      <c r="A80" s="66">
        <v>46905</v>
      </c>
      <c r="B80" s="25">
        <f>'Art. 9º-A'!J81</f>
        <v>157764189.87604442</v>
      </c>
      <c r="C80" s="25">
        <f>'Art. 9º-A'!K81</f>
        <v>97612938.406019509</v>
      </c>
      <c r="D80" s="25">
        <f>'Art. 9º-A'!I81</f>
        <v>255377128.28206393</v>
      </c>
      <c r="E80" s="26">
        <f>'9496'!T80</f>
        <v>228019844.59819615</v>
      </c>
      <c r="F80" s="26">
        <f>'9496'!U80</f>
        <v>48356313.765205741</v>
      </c>
      <c r="G80" s="26">
        <f>'9496'!V80</f>
        <v>276376158.36340189</v>
      </c>
      <c r="H80" s="45"/>
      <c r="I80" s="45"/>
      <c r="J80" s="45"/>
      <c r="K80" s="27">
        <f>'Fluxo dív. garantidas - RRF'!J80</f>
        <v>6159306.8600000003</v>
      </c>
      <c r="L80" s="27">
        <f>'Fluxo dív. garantidas - RRF'!I80</f>
        <v>0</v>
      </c>
      <c r="M80" s="27">
        <f>'Fluxo dív. garantidas - RRF'!K80</f>
        <v>6159306.8600000003</v>
      </c>
      <c r="N80" s="67">
        <f>'Contratos fora RRF'!AS80</f>
        <v>396779.76316298521</v>
      </c>
      <c r="O80" s="67">
        <f>'Contratos fora RRF'!AR80</f>
        <v>1523770.961749332</v>
      </c>
      <c r="P80" s="28">
        <f>'Contratos fora RRF'!AT80</f>
        <v>1920550.7249123172</v>
      </c>
      <c r="Q80" s="30"/>
      <c r="R80" s="30"/>
      <c r="S80" s="30"/>
      <c r="T80" s="140">
        <f>'OC A CONTRATAR'!C80</f>
        <v>8401599.1609766949</v>
      </c>
      <c r="U80" s="140">
        <f>'OC A CONTRATAR'!B80</f>
        <v>0</v>
      </c>
      <c r="V80" s="140">
        <f>'OC A CONTRATAR'!D80</f>
        <v>8401599.1609766949</v>
      </c>
      <c r="W80" s="140">
        <f>'OC A CONTRATAR'!H80</f>
        <v>2790420.5086436956</v>
      </c>
      <c r="X80" s="140">
        <f>'OC A CONTRATAR'!G80</f>
        <v>0</v>
      </c>
      <c r="Y80" s="140">
        <f>'OC A CONTRATAR'!I80</f>
        <v>2790420.5086436956</v>
      </c>
      <c r="Z80" s="140">
        <f>'OC A CONTRATAR'!M80</f>
        <v>36727959.212593414</v>
      </c>
      <c r="AA80" s="140">
        <f>'OC A CONTRATAR'!L80</f>
        <v>27204607.101715628</v>
      </c>
      <c r="AB80" s="140">
        <f>'OC A CONTRATAR'!N80</f>
        <v>63932566.314309038</v>
      </c>
      <c r="AC80" s="140">
        <f>'OC A CONTRATAR'!X80</f>
        <v>96168596.943660706</v>
      </c>
      <c r="AD80" s="140">
        <f>'OC A CONTRATAR'!W80</f>
        <v>150000000</v>
      </c>
      <c r="AE80" s="140">
        <f>'OC A CONTRATAR'!Y80</f>
        <v>246168596.94366071</v>
      </c>
      <c r="AF80" s="140">
        <f>'OC A CONTRATAR'!R80</f>
        <v>4200799.5804883521</v>
      </c>
      <c r="AG80" s="140">
        <f>'OC A CONTRATAR'!Q80</f>
        <v>0</v>
      </c>
      <c r="AH80" s="140">
        <f>'OC A CONTRATAR'!S80</f>
        <v>4200799.580488353</v>
      </c>
      <c r="AI80" s="68">
        <f t="shared" si="19"/>
        <v>540629496.50376642</v>
      </c>
      <c r="AJ80" s="68">
        <f t="shared" si="20"/>
        <v>324697630.23469019</v>
      </c>
      <c r="AK80" s="68">
        <f t="shared" si="21"/>
        <v>865327126.73845661</v>
      </c>
      <c r="AM80">
        <f t="shared" si="15"/>
        <v>2028</v>
      </c>
      <c r="AO80" s="6">
        <f t="shared" si="16"/>
        <v>0</v>
      </c>
      <c r="AP80" s="6">
        <f t="shared" si="17"/>
        <v>0</v>
      </c>
      <c r="AQ80" s="6">
        <f t="shared" si="18"/>
        <v>0</v>
      </c>
    </row>
    <row r="81" spans="1:43" x14ac:dyDescent="0.35">
      <c r="A81" s="66">
        <v>46935</v>
      </c>
      <c r="B81" s="25">
        <f>'Art. 9º-A'!J82</f>
        <v>158586022.47604567</v>
      </c>
      <c r="C81" s="25">
        <f>'Art. 9º-A'!K82</f>
        <v>98651961.774592102</v>
      </c>
      <c r="D81" s="25">
        <f>'Art. 9º-A'!I82</f>
        <v>257237984.25063777</v>
      </c>
      <c r="E81" s="26">
        <f>'9496'!T81</f>
        <v>228606634.24422976</v>
      </c>
      <c r="F81" s="26">
        <f>'9496'!U81</f>
        <v>49262177.833309025</v>
      </c>
      <c r="G81" s="26">
        <f>'9496'!V81</f>
        <v>277868812.07753879</v>
      </c>
      <c r="H81" s="45"/>
      <c r="I81" s="45"/>
      <c r="J81" s="45"/>
      <c r="K81" s="27">
        <f>'Fluxo dív. garantidas - RRF'!J81</f>
        <v>6013008.0933333337</v>
      </c>
      <c r="L81" s="27">
        <f>'Fluxo dív. garantidas - RRF'!I81</f>
        <v>0</v>
      </c>
      <c r="M81" s="27">
        <f>'Fluxo dív. garantidas - RRF'!K81</f>
        <v>6013008.0933333337</v>
      </c>
      <c r="N81" s="67">
        <f>'Contratos fora RRF'!AS81</f>
        <v>44476706.198652208</v>
      </c>
      <c r="O81" s="67">
        <f>'Contratos fora RRF'!AR81</f>
        <v>60422346.39701286</v>
      </c>
      <c r="P81" s="28">
        <f>'Contratos fora RRF'!AT81</f>
        <v>104899052.59566507</v>
      </c>
      <c r="Q81" s="30"/>
      <c r="R81" s="30"/>
      <c r="S81" s="30"/>
      <c r="T81" s="140">
        <f>'OC A CONTRATAR'!C81</f>
        <v>0</v>
      </c>
      <c r="U81" s="140">
        <f>'OC A CONTRATAR'!B81</f>
        <v>0</v>
      </c>
      <c r="V81" s="140">
        <f>'OC A CONTRATAR'!D81</f>
        <v>0</v>
      </c>
      <c r="W81" s="140">
        <f>'OC A CONTRATAR'!H81</f>
        <v>0</v>
      </c>
      <c r="X81" s="140">
        <f>'OC A CONTRATAR'!G81</f>
        <v>0</v>
      </c>
      <c r="Y81" s="140">
        <f>'OC A CONTRATAR'!I81</f>
        <v>0</v>
      </c>
      <c r="Z81" s="140">
        <f>'OC A CONTRATAR'!M81</f>
        <v>0</v>
      </c>
      <c r="AA81" s="140">
        <f>'OC A CONTRATAR'!L81</f>
        <v>0</v>
      </c>
      <c r="AB81" s="140">
        <f>'OC A CONTRATAR'!N81</f>
        <v>0</v>
      </c>
      <c r="AC81" s="140">
        <f>'OC A CONTRATAR'!X81</f>
        <v>0</v>
      </c>
      <c r="AD81" s="140">
        <f>'OC A CONTRATAR'!W81</f>
        <v>0</v>
      </c>
      <c r="AE81" s="140">
        <f>'OC A CONTRATAR'!Y81</f>
        <v>0</v>
      </c>
      <c r="AF81" s="140">
        <f>'OC A CONTRATAR'!R81</f>
        <v>0</v>
      </c>
      <c r="AG81" s="140">
        <f>'OC A CONTRATAR'!Q81</f>
        <v>0</v>
      </c>
      <c r="AH81" s="140">
        <f>'OC A CONTRATAR'!S81</f>
        <v>0</v>
      </c>
      <c r="AI81" s="68">
        <f t="shared" si="19"/>
        <v>437682371.01226097</v>
      </c>
      <c r="AJ81" s="68">
        <f t="shared" si="20"/>
        <v>208336486.00491399</v>
      </c>
      <c r="AK81" s="68">
        <f t="shared" si="21"/>
        <v>646018857.01717496</v>
      </c>
      <c r="AM81">
        <f t="shared" si="15"/>
        <v>2028</v>
      </c>
      <c r="AO81" s="6">
        <f t="shared" si="16"/>
        <v>0</v>
      </c>
      <c r="AP81" s="6">
        <f t="shared" si="17"/>
        <v>0</v>
      </c>
      <c r="AQ81" s="6">
        <f t="shared" si="18"/>
        <v>0</v>
      </c>
    </row>
    <row r="82" spans="1:43" x14ac:dyDescent="0.35">
      <c r="A82" s="66">
        <v>46966</v>
      </c>
      <c r="B82" s="25">
        <f>'Art. 9º-A'!J83</f>
        <v>159355177.24778119</v>
      </c>
      <c r="C82" s="25">
        <f>'Art. 9º-A'!K83</f>
        <v>99667534.396430522</v>
      </c>
      <c r="D82" s="25">
        <f>'Art. 9º-A'!I83</f>
        <v>259022711.64421171</v>
      </c>
      <c r="E82" s="26">
        <f>'9496'!T82</f>
        <v>228804953.23431879</v>
      </c>
      <c r="F82" s="26">
        <f>'9496'!U82</f>
        <v>50070177.635341644</v>
      </c>
      <c r="G82" s="26">
        <f>'9496'!V82</f>
        <v>278875130.86966044</v>
      </c>
      <c r="H82" s="45"/>
      <c r="I82" s="45"/>
      <c r="J82" s="45"/>
      <c r="K82" s="27">
        <f>'Fluxo dív. garantidas - RRF'!J82</f>
        <v>5947812.3866666667</v>
      </c>
      <c r="L82" s="27">
        <f>'Fluxo dív. garantidas - RRF'!I82</f>
        <v>0</v>
      </c>
      <c r="M82" s="27">
        <f>'Fluxo dív. garantidas - RRF'!K82</f>
        <v>5947812.3866666667</v>
      </c>
      <c r="N82" s="67">
        <f>'Contratos fora RRF'!AS82</f>
        <v>3128546.4242416974</v>
      </c>
      <c r="O82" s="67">
        <f>'Contratos fora RRF'!AR82</f>
        <v>8168357.3015055573</v>
      </c>
      <c r="P82" s="28">
        <f>'Contratos fora RRF'!AT82</f>
        <v>11296903.725747256</v>
      </c>
      <c r="Q82" s="30"/>
      <c r="R82" s="30"/>
      <c r="S82" s="30"/>
      <c r="T82" s="140">
        <f>'OC A CONTRATAR'!C82</f>
        <v>0</v>
      </c>
      <c r="U82" s="140">
        <f>'OC A CONTRATAR'!B82</f>
        <v>0</v>
      </c>
      <c r="V82" s="140">
        <f>'OC A CONTRATAR'!D82</f>
        <v>0</v>
      </c>
      <c r="W82" s="140">
        <f>'OC A CONTRATAR'!H82</f>
        <v>0</v>
      </c>
      <c r="X82" s="140">
        <f>'OC A CONTRATAR'!G82</f>
        <v>0</v>
      </c>
      <c r="Y82" s="140">
        <f>'OC A CONTRATAR'!I82</f>
        <v>0</v>
      </c>
      <c r="Z82" s="140">
        <f>'OC A CONTRATAR'!M82</f>
        <v>0</v>
      </c>
      <c r="AA82" s="140">
        <f>'OC A CONTRATAR'!L82</f>
        <v>0</v>
      </c>
      <c r="AB82" s="140">
        <f>'OC A CONTRATAR'!N82</f>
        <v>0</v>
      </c>
      <c r="AC82" s="140">
        <f>'OC A CONTRATAR'!X82</f>
        <v>0</v>
      </c>
      <c r="AD82" s="140">
        <f>'OC A CONTRATAR'!W82</f>
        <v>0</v>
      </c>
      <c r="AE82" s="140">
        <f>'OC A CONTRATAR'!Y82</f>
        <v>0</v>
      </c>
      <c r="AF82" s="140">
        <f>'OC A CONTRATAR'!R82</f>
        <v>0</v>
      </c>
      <c r="AG82" s="140">
        <f>'OC A CONTRATAR'!Q82</f>
        <v>0</v>
      </c>
      <c r="AH82" s="140">
        <f>'OC A CONTRATAR'!S82</f>
        <v>0</v>
      </c>
      <c r="AI82" s="68">
        <f t="shared" si="19"/>
        <v>397236489.29300839</v>
      </c>
      <c r="AJ82" s="68">
        <f t="shared" si="20"/>
        <v>157906069.33327773</v>
      </c>
      <c r="AK82" s="68">
        <f t="shared" si="21"/>
        <v>555142558.62628603</v>
      </c>
      <c r="AM82">
        <f t="shared" si="15"/>
        <v>2028</v>
      </c>
      <c r="AO82" s="6">
        <f t="shared" si="16"/>
        <v>0</v>
      </c>
      <c r="AP82" s="6">
        <f t="shared" si="17"/>
        <v>0</v>
      </c>
      <c r="AQ82" s="6">
        <f t="shared" si="18"/>
        <v>0</v>
      </c>
    </row>
    <row r="83" spans="1:43" x14ac:dyDescent="0.35">
      <c r="A83" s="66">
        <v>46997</v>
      </c>
      <c r="B83" s="25">
        <f>'Art. 9º-A'!J84</f>
        <v>160125538.59477523</v>
      </c>
      <c r="C83" s="25">
        <f>'Art. 9º-A'!K84</f>
        <v>100693108.3612107</v>
      </c>
      <c r="D83" s="25">
        <f>'Art. 9º-A'!I84</f>
        <v>260818646.95598593</v>
      </c>
      <c r="E83" s="26">
        <f>'9496'!T83</f>
        <v>229145588.08828604</v>
      </c>
      <c r="F83" s="26">
        <f>'9496'!U83</f>
        <v>50893714.329390287</v>
      </c>
      <c r="G83" s="26">
        <f>'9496'!V83</f>
        <v>280039302.41767633</v>
      </c>
      <c r="H83" s="45"/>
      <c r="I83" s="45"/>
      <c r="J83" s="45"/>
      <c r="K83" s="27">
        <f>'Fluxo dív. garantidas - RRF'!J83</f>
        <v>37156924.899999999</v>
      </c>
      <c r="L83" s="27">
        <f>'Fluxo dív. garantidas - RRF'!I83</f>
        <v>60597796.19333332</v>
      </c>
      <c r="M83" s="27">
        <f>'Fluxo dív. garantidas - RRF'!K83</f>
        <v>97754721.093333319</v>
      </c>
      <c r="N83" s="67">
        <f>'Contratos fora RRF'!AS83</f>
        <v>365137.99839475274</v>
      </c>
      <c r="O83" s="67">
        <f>'Contratos fora RRF'!AR83</f>
        <v>1553099.5535849519</v>
      </c>
      <c r="P83" s="28">
        <f>'Contratos fora RRF'!AT83</f>
        <v>1918237.5519797048</v>
      </c>
      <c r="Q83" s="30"/>
      <c r="R83" s="30"/>
      <c r="S83" s="30"/>
      <c r="T83" s="140">
        <f>'OC A CONTRATAR'!C83</f>
        <v>0</v>
      </c>
      <c r="U83" s="140">
        <f>'OC A CONTRATAR'!B83</f>
        <v>0</v>
      </c>
      <c r="V83" s="140">
        <f>'OC A CONTRATAR'!D83</f>
        <v>0</v>
      </c>
      <c r="W83" s="140">
        <f>'OC A CONTRATAR'!H83</f>
        <v>0</v>
      </c>
      <c r="X83" s="140">
        <f>'OC A CONTRATAR'!G83</f>
        <v>0</v>
      </c>
      <c r="Y83" s="140">
        <f>'OC A CONTRATAR'!I83</f>
        <v>0</v>
      </c>
      <c r="Z83" s="140">
        <f>'OC A CONTRATAR'!M83</f>
        <v>0</v>
      </c>
      <c r="AA83" s="140">
        <f>'OC A CONTRATAR'!L83</f>
        <v>0</v>
      </c>
      <c r="AB83" s="140">
        <f>'OC A CONTRATAR'!N83</f>
        <v>0</v>
      </c>
      <c r="AC83" s="140">
        <f>'OC A CONTRATAR'!X83</f>
        <v>0</v>
      </c>
      <c r="AD83" s="140">
        <f>'OC A CONTRATAR'!W83</f>
        <v>0</v>
      </c>
      <c r="AE83" s="140">
        <f>'OC A CONTRATAR'!Y83</f>
        <v>0</v>
      </c>
      <c r="AF83" s="140">
        <f>'OC A CONTRATAR'!R83</f>
        <v>0</v>
      </c>
      <c r="AG83" s="140">
        <f>'OC A CONTRATAR'!Q83</f>
        <v>0</v>
      </c>
      <c r="AH83" s="140">
        <f>'OC A CONTRATAR'!S83</f>
        <v>0</v>
      </c>
      <c r="AI83" s="68">
        <f t="shared" si="19"/>
        <v>426793189.58145595</v>
      </c>
      <c r="AJ83" s="68">
        <f t="shared" si="20"/>
        <v>213737718.43751928</v>
      </c>
      <c r="AK83" s="68">
        <f t="shared" si="21"/>
        <v>640530908.01897526</v>
      </c>
      <c r="AM83">
        <f t="shared" si="15"/>
        <v>2028</v>
      </c>
      <c r="AO83" s="6">
        <f t="shared" si="16"/>
        <v>0</v>
      </c>
      <c r="AP83" s="6">
        <f t="shared" si="17"/>
        <v>0</v>
      </c>
      <c r="AQ83" s="6">
        <f t="shared" si="18"/>
        <v>0</v>
      </c>
    </row>
    <row r="84" spans="1:43" x14ac:dyDescent="0.35">
      <c r="A84" s="66">
        <v>47027</v>
      </c>
      <c r="B84" s="25">
        <f>'Art. 9º-A'!J85</f>
        <v>161161579.94483912</v>
      </c>
      <c r="C84" s="25">
        <f>'Art. 9º-A'!K85</f>
        <v>101896013.58286858</v>
      </c>
      <c r="D84" s="25">
        <f>'Art. 9º-A'!I85</f>
        <v>263057593.5277077</v>
      </c>
      <c r="E84" s="26">
        <f>'9496'!T84</f>
        <v>229647031.23706606</v>
      </c>
      <c r="F84" s="26">
        <f>'9496'!U84</f>
        <v>51811161.321349412</v>
      </c>
      <c r="G84" s="26">
        <f>'9496'!V84</f>
        <v>281458192.55841547</v>
      </c>
      <c r="H84" s="45"/>
      <c r="I84" s="45"/>
      <c r="J84" s="45"/>
      <c r="K84" s="27">
        <f>'Fluxo dív. garantidas - RRF'!J84</f>
        <v>5975220.1733333338</v>
      </c>
      <c r="L84" s="27">
        <f>'Fluxo dív. garantidas - RRF'!I84</f>
        <v>0</v>
      </c>
      <c r="M84" s="27">
        <f>'Fluxo dív. garantidas - RRF'!K84</f>
        <v>5975220.1733333338</v>
      </c>
      <c r="N84" s="67">
        <f>'Contratos fora RRF'!AS84</f>
        <v>5456792.8081569159</v>
      </c>
      <c r="O84" s="67">
        <f>'Contratos fora RRF'!AR84</f>
        <v>9512984.444800064</v>
      </c>
      <c r="P84" s="28">
        <f>'Contratos fora RRF'!AT84</f>
        <v>14969777.252956981</v>
      </c>
      <c r="Q84" s="30"/>
      <c r="R84" s="30"/>
      <c r="S84" s="30"/>
      <c r="T84" s="140">
        <f>'OC A CONTRATAR'!C84</f>
        <v>0</v>
      </c>
      <c r="U84" s="140">
        <f>'OC A CONTRATAR'!B84</f>
        <v>0</v>
      </c>
      <c r="V84" s="140">
        <f>'OC A CONTRATAR'!D84</f>
        <v>0</v>
      </c>
      <c r="W84" s="140">
        <f>'OC A CONTRATAR'!H84</f>
        <v>0</v>
      </c>
      <c r="X84" s="140">
        <f>'OC A CONTRATAR'!G84</f>
        <v>0</v>
      </c>
      <c r="Y84" s="140">
        <f>'OC A CONTRATAR'!I84</f>
        <v>0</v>
      </c>
      <c r="Z84" s="140">
        <f>'OC A CONTRATAR'!M84</f>
        <v>0</v>
      </c>
      <c r="AA84" s="140">
        <f>'OC A CONTRATAR'!L84</f>
        <v>0</v>
      </c>
      <c r="AB84" s="140">
        <f>'OC A CONTRATAR'!N84</f>
        <v>0</v>
      </c>
      <c r="AC84" s="140">
        <f>'OC A CONTRATAR'!X84</f>
        <v>0</v>
      </c>
      <c r="AD84" s="140">
        <f>'OC A CONTRATAR'!W84</f>
        <v>0</v>
      </c>
      <c r="AE84" s="140">
        <f>'OC A CONTRATAR'!Y84</f>
        <v>0</v>
      </c>
      <c r="AF84" s="140">
        <f>'OC A CONTRATAR'!R84</f>
        <v>0</v>
      </c>
      <c r="AG84" s="140">
        <f>'OC A CONTRATAR'!Q84</f>
        <v>0</v>
      </c>
      <c r="AH84" s="140">
        <f>'OC A CONTRATAR'!S84</f>
        <v>0</v>
      </c>
      <c r="AI84" s="68">
        <f t="shared" si="19"/>
        <v>402240624.1633954</v>
      </c>
      <c r="AJ84" s="68">
        <f t="shared" si="20"/>
        <v>163220159.34901804</v>
      </c>
      <c r="AK84" s="68">
        <f t="shared" si="21"/>
        <v>565460783.5124135</v>
      </c>
      <c r="AM84">
        <f t="shared" si="15"/>
        <v>2028</v>
      </c>
      <c r="AO84" s="6">
        <f t="shared" si="16"/>
        <v>0</v>
      </c>
      <c r="AP84" s="6">
        <f t="shared" si="17"/>
        <v>0</v>
      </c>
      <c r="AQ84" s="6">
        <f t="shared" si="18"/>
        <v>0</v>
      </c>
    </row>
    <row r="85" spans="1:43" x14ac:dyDescent="0.35">
      <c r="A85" s="66">
        <v>47058</v>
      </c>
      <c r="B85" s="25">
        <f>'Art. 9º-A'!J86</f>
        <v>161880150.70575431</v>
      </c>
      <c r="C85" s="25">
        <f>'Art. 9º-A'!K86</f>
        <v>102908387.73413029</v>
      </c>
      <c r="D85" s="25">
        <f>'Art. 9º-A'!I86</f>
        <v>264788538.4398846</v>
      </c>
      <c r="E85" s="26">
        <f>'9496'!T85</f>
        <v>229676093.92036355</v>
      </c>
      <c r="F85" s="26">
        <f>'9496'!U85</f>
        <v>52581914.687804937</v>
      </c>
      <c r="G85" s="26">
        <f>'9496'!V85</f>
        <v>282258008.60816848</v>
      </c>
      <c r="H85" s="45"/>
      <c r="I85" s="45"/>
      <c r="J85" s="45"/>
      <c r="K85" s="27">
        <f>'Fluxo dív. garantidas - RRF'!J85</f>
        <v>31341887.120000001</v>
      </c>
      <c r="L85" s="27">
        <f>'Fluxo dív. garantidas - RRF'!I85</f>
        <v>58638520.106666654</v>
      </c>
      <c r="M85" s="27">
        <f>'Fluxo dív. garantidas - RRF'!K85</f>
        <v>89980407.226666659</v>
      </c>
      <c r="N85" s="67">
        <f>'Contratos fora RRF'!AS85</f>
        <v>1541712.5697042425</v>
      </c>
      <c r="O85" s="67">
        <f>'Contratos fora RRF'!AR85</f>
        <v>12345266.444507886</v>
      </c>
      <c r="P85" s="28">
        <f>'Contratos fora RRF'!AT85</f>
        <v>13886979.014212128</v>
      </c>
      <c r="Q85" s="30"/>
      <c r="R85" s="30"/>
      <c r="S85" s="30"/>
      <c r="T85" s="140">
        <f>'OC A CONTRATAR'!C85</f>
        <v>0</v>
      </c>
      <c r="U85" s="140">
        <f>'OC A CONTRATAR'!B85</f>
        <v>0</v>
      </c>
      <c r="V85" s="140">
        <f>'OC A CONTRATAR'!D85</f>
        <v>0</v>
      </c>
      <c r="W85" s="140">
        <f>'OC A CONTRATAR'!H85</f>
        <v>0</v>
      </c>
      <c r="X85" s="140">
        <f>'OC A CONTRATAR'!G85</f>
        <v>0</v>
      </c>
      <c r="Y85" s="140">
        <f>'OC A CONTRATAR'!I85</f>
        <v>0</v>
      </c>
      <c r="Z85" s="140">
        <f>'OC A CONTRATAR'!M85</f>
        <v>0</v>
      </c>
      <c r="AA85" s="140">
        <f>'OC A CONTRATAR'!L85</f>
        <v>0</v>
      </c>
      <c r="AB85" s="140">
        <f>'OC A CONTRATAR'!N85</f>
        <v>0</v>
      </c>
      <c r="AC85" s="140">
        <f>'OC A CONTRATAR'!X85</f>
        <v>0</v>
      </c>
      <c r="AD85" s="140">
        <f>'OC A CONTRATAR'!W85</f>
        <v>0</v>
      </c>
      <c r="AE85" s="140">
        <f>'OC A CONTRATAR'!Y85</f>
        <v>0</v>
      </c>
      <c r="AF85" s="140">
        <f>'OC A CONTRATAR'!R85</f>
        <v>0</v>
      </c>
      <c r="AG85" s="140">
        <f>'OC A CONTRATAR'!Q85</f>
        <v>0</v>
      </c>
      <c r="AH85" s="140">
        <f>'OC A CONTRATAR'!S85</f>
        <v>0</v>
      </c>
      <c r="AI85" s="68">
        <f t="shared" si="19"/>
        <v>424439844.31582206</v>
      </c>
      <c r="AJ85" s="68">
        <f t="shared" si="20"/>
        <v>226474088.97310978</v>
      </c>
      <c r="AK85" s="68">
        <f t="shared" si="21"/>
        <v>650913933.28893185</v>
      </c>
      <c r="AM85">
        <f t="shared" si="15"/>
        <v>2028</v>
      </c>
      <c r="AO85" s="6">
        <f t="shared" si="16"/>
        <v>0</v>
      </c>
      <c r="AP85" s="6">
        <f t="shared" si="17"/>
        <v>0</v>
      </c>
      <c r="AQ85" s="6">
        <f t="shared" si="18"/>
        <v>0</v>
      </c>
    </row>
    <row r="86" spans="1:43" x14ac:dyDescent="0.35">
      <c r="A86" s="66">
        <v>47088</v>
      </c>
      <c r="B86" s="25">
        <f>'Art. 9º-A'!J87</f>
        <v>162795221.09781089</v>
      </c>
      <c r="C86" s="25">
        <f>'Art. 9º-A'!K87</f>
        <v>104055567.91306177</v>
      </c>
      <c r="D86" s="25">
        <f>'Art. 9º-A'!I87</f>
        <v>266850789.01087266</v>
      </c>
      <c r="E86" s="26">
        <f>'9496'!T86</f>
        <v>229938857.14959013</v>
      </c>
      <c r="F86" s="26">
        <f>'9496'!U86</f>
        <v>53463706.744918823</v>
      </c>
      <c r="G86" s="26">
        <f>'9496'!V86</f>
        <v>283402563.89450896</v>
      </c>
      <c r="H86" s="45"/>
      <c r="I86" s="45"/>
      <c r="J86" s="45"/>
      <c r="K86" s="27">
        <f>'Fluxo dív. garantidas - RRF'!J86</f>
        <v>5799062.0899999999</v>
      </c>
      <c r="L86" s="27">
        <f>'Fluxo dív. garantidas - RRF'!I86</f>
        <v>30417.129999999888</v>
      </c>
      <c r="M86" s="27">
        <f>'Fluxo dív. garantidas - RRF'!K86</f>
        <v>5829479.2199999997</v>
      </c>
      <c r="N86" s="67">
        <f>'Contratos fora RRF'!AS86</f>
        <v>322960.70867911424</v>
      </c>
      <c r="O86" s="67">
        <f>'Contratos fora RRF'!AR86</f>
        <v>1582794.44026371</v>
      </c>
      <c r="P86" s="28">
        <f>'Contratos fora RRF'!AT86</f>
        <v>1905755.148942824</v>
      </c>
      <c r="Q86" s="30"/>
      <c r="R86" s="30"/>
      <c r="S86" s="30"/>
      <c r="T86" s="140">
        <f>'OC A CONTRATAR'!C86</f>
        <v>11748392.358977471</v>
      </c>
      <c r="U86" s="140">
        <f>'OC A CONTRATAR'!B86</f>
        <v>0</v>
      </c>
      <c r="V86" s="140">
        <f>'OC A CONTRATAR'!D86</f>
        <v>11748392.358977471</v>
      </c>
      <c r="W86" s="140">
        <f>'OC A CONTRATAR'!H86</f>
        <v>2657826.7255849363</v>
      </c>
      <c r="X86" s="140">
        <f>'OC A CONTRATAR'!G86</f>
        <v>3630975.0000000005</v>
      </c>
      <c r="Y86" s="140">
        <f>'OC A CONTRATAR'!I86</f>
        <v>6288801.7255849373</v>
      </c>
      <c r="Z86" s="140">
        <f>'OC A CONTRATAR'!M86</f>
        <v>36010192.898530036</v>
      </c>
      <c r="AA86" s="140">
        <f>'OC A CONTRATAR'!L86</f>
        <v>27204607.101715628</v>
      </c>
      <c r="AB86" s="140">
        <f>'OC A CONTRATAR'!N86</f>
        <v>63214800.000245668</v>
      </c>
      <c r="AC86" s="140">
        <f>'OC A CONTRATAR'!X86</f>
        <v>88713848.0987674</v>
      </c>
      <c r="AD86" s="140">
        <f>'OC A CONTRATAR'!W86</f>
        <v>150000000</v>
      </c>
      <c r="AE86" s="140">
        <f>'OC A CONTRATAR'!Y86</f>
        <v>238713848.0987674</v>
      </c>
      <c r="AF86" s="140">
        <f>'OC A CONTRATAR'!R86</f>
        <v>5874196.1794887353</v>
      </c>
      <c r="AG86" s="140">
        <f>'OC A CONTRATAR'!Q86</f>
        <v>0</v>
      </c>
      <c r="AH86" s="140">
        <f>'OC A CONTRATAR'!S86</f>
        <v>5874196.1794887353</v>
      </c>
      <c r="AI86" s="68">
        <f t="shared" si="19"/>
        <v>543860557.30742872</v>
      </c>
      <c r="AJ86" s="68">
        <f t="shared" si="20"/>
        <v>339968068.32995993</v>
      </c>
      <c r="AK86" s="68">
        <f t="shared" si="21"/>
        <v>883828625.63738883</v>
      </c>
      <c r="AM86">
        <f t="shared" si="15"/>
        <v>2028</v>
      </c>
      <c r="AO86" s="6">
        <f t="shared" si="16"/>
        <v>0</v>
      </c>
      <c r="AP86" s="6">
        <f t="shared" si="17"/>
        <v>0</v>
      </c>
      <c r="AQ86" s="6">
        <f t="shared" si="18"/>
        <v>0</v>
      </c>
    </row>
    <row r="87" spans="1:43" x14ac:dyDescent="0.35">
      <c r="A87" s="66">
        <v>47119</v>
      </c>
      <c r="B87" s="25">
        <f>'Art. 9º-A'!J88</f>
        <v>163515447.70247522</v>
      </c>
      <c r="C87" s="25">
        <f>'Art. 9º-A'!K88</f>
        <v>105088210.48427048</v>
      </c>
      <c r="D87" s="25">
        <f>'Art. 9º-A'!I88</f>
        <v>268603658.1867457</v>
      </c>
      <c r="E87" s="26">
        <f>'9496'!T87</f>
        <v>230039340.04606172</v>
      </c>
      <c r="F87" s="26">
        <f>'9496'!U87</f>
        <v>101679982.34894577</v>
      </c>
      <c r="G87" s="26">
        <f>'9496'!V87</f>
        <v>331719322.39500749</v>
      </c>
      <c r="H87" s="45"/>
      <c r="I87" s="45"/>
      <c r="J87" s="45"/>
      <c r="K87" s="27">
        <f>'Fluxo dív. garantidas - RRF'!J87</f>
        <v>6067392.0899999999</v>
      </c>
      <c r="L87" s="27">
        <f>'Fluxo dív. garantidas - RRF'!I87</f>
        <v>942368.11888888944</v>
      </c>
      <c r="M87" s="27">
        <f>'Fluxo dív. garantidas - RRF'!K87</f>
        <v>7009760.2088888893</v>
      </c>
      <c r="N87" s="67">
        <f>'Contratos fora RRF'!AS87</f>
        <v>43651577.674150646</v>
      </c>
      <c r="O87" s="67">
        <f>'Contratos fora RRF'!AR87</f>
        <v>60481827.849464506</v>
      </c>
      <c r="P87" s="28">
        <f>'Contratos fora RRF'!AT87</f>
        <v>104133405.52361514</v>
      </c>
      <c r="Q87" s="30"/>
      <c r="R87" s="30"/>
      <c r="S87" s="30"/>
      <c r="T87" s="140">
        <f>'OC A CONTRATAR'!C87</f>
        <v>0</v>
      </c>
      <c r="U87" s="140">
        <f>'OC A CONTRATAR'!B87</f>
        <v>0</v>
      </c>
      <c r="V87" s="140">
        <f>'OC A CONTRATAR'!D87</f>
        <v>0</v>
      </c>
      <c r="W87" s="140">
        <f>'OC A CONTRATAR'!H87</f>
        <v>0</v>
      </c>
      <c r="X87" s="140">
        <f>'OC A CONTRATAR'!G87</f>
        <v>0</v>
      </c>
      <c r="Y87" s="140">
        <f>'OC A CONTRATAR'!I87</f>
        <v>0</v>
      </c>
      <c r="Z87" s="140">
        <f>'OC A CONTRATAR'!M87</f>
        <v>0</v>
      </c>
      <c r="AA87" s="140">
        <f>'OC A CONTRATAR'!L87</f>
        <v>0</v>
      </c>
      <c r="AB87" s="140">
        <f>'OC A CONTRATAR'!N87</f>
        <v>0</v>
      </c>
      <c r="AC87" s="140">
        <f>'OC A CONTRATAR'!X87</f>
        <v>0</v>
      </c>
      <c r="AD87" s="140">
        <f>'OC A CONTRATAR'!W87</f>
        <v>0</v>
      </c>
      <c r="AE87" s="140">
        <f>'OC A CONTRATAR'!Y87</f>
        <v>0</v>
      </c>
      <c r="AF87" s="140">
        <f>'OC A CONTRATAR'!R87</f>
        <v>0</v>
      </c>
      <c r="AG87" s="140">
        <f>'OC A CONTRATAR'!Q87</f>
        <v>0</v>
      </c>
      <c r="AH87" s="140">
        <f>'OC A CONTRATAR'!S87</f>
        <v>0</v>
      </c>
      <c r="AI87" s="68">
        <f t="shared" si="19"/>
        <v>443273757.51268756</v>
      </c>
      <c r="AJ87" s="68">
        <f t="shared" si="20"/>
        <v>268192388.80156964</v>
      </c>
      <c r="AK87" s="68">
        <f t="shared" si="21"/>
        <v>711466146.31425726</v>
      </c>
      <c r="AM87">
        <f t="shared" si="15"/>
        <v>2029</v>
      </c>
      <c r="AO87" s="6">
        <f t="shared" si="16"/>
        <v>0</v>
      </c>
      <c r="AP87" s="6">
        <f t="shared" si="17"/>
        <v>0</v>
      </c>
      <c r="AQ87" s="6">
        <f t="shared" si="18"/>
        <v>0</v>
      </c>
    </row>
    <row r="88" spans="1:43" x14ac:dyDescent="0.35">
      <c r="A88" s="66">
        <v>47150</v>
      </c>
      <c r="B88" s="25">
        <f>'Art. 9º-A'!J89</f>
        <v>164075288.44994649</v>
      </c>
      <c r="C88" s="25">
        <f>'Art. 9º-A'!K89</f>
        <v>106026640.21003303</v>
      </c>
      <c r="D88" s="25">
        <f>'Art. 9º-A'!I89</f>
        <v>270101928.65997952</v>
      </c>
      <c r="E88" s="26">
        <f>'9496'!T88</f>
        <v>230275127.39125448</v>
      </c>
      <c r="F88" s="26">
        <f>'9496'!U88</f>
        <v>102704756.46808946</v>
      </c>
      <c r="G88" s="26">
        <f>'9496'!V88</f>
        <v>332979883.85934395</v>
      </c>
      <c r="H88" s="45"/>
      <c r="I88" s="45"/>
      <c r="J88" s="45"/>
      <c r="K88" s="27">
        <f>'Fluxo dív. garantidas - RRF'!J88</f>
        <v>6048721.5199999996</v>
      </c>
      <c r="L88" s="27">
        <f>'Fluxo dív. garantidas - RRF'!I88</f>
        <v>946517.13444444444</v>
      </c>
      <c r="M88" s="27">
        <f>'Fluxo dív. garantidas - RRF'!K88</f>
        <v>6995238.654444444</v>
      </c>
      <c r="N88" s="67">
        <f>'Contratos fora RRF'!AS88</f>
        <v>3009580.1358485194</v>
      </c>
      <c r="O88" s="67">
        <f>'Contratos fora RRF'!AR88</f>
        <v>8227836.4594891211</v>
      </c>
      <c r="P88" s="28">
        <f>'Contratos fora RRF'!AT88</f>
        <v>11237416.59533764</v>
      </c>
      <c r="Q88" s="30"/>
      <c r="R88" s="30"/>
      <c r="S88" s="30"/>
      <c r="T88" s="140">
        <f>'OC A CONTRATAR'!C88</f>
        <v>0</v>
      </c>
      <c r="U88" s="140">
        <f>'OC A CONTRATAR'!B88</f>
        <v>0</v>
      </c>
      <c r="V88" s="140">
        <f>'OC A CONTRATAR'!D88</f>
        <v>0</v>
      </c>
      <c r="W88" s="140">
        <f>'OC A CONTRATAR'!H88</f>
        <v>0</v>
      </c>
      <c r="X88" s="140">
        <f>'OC A CONTRATAR'!G88</f>
        <v>0</v>
      </c>
      <c r="Y88" s="140">
        <f>'OC A CONTRATAR'!I88</f>
        <v>0</v>
      </c>
      <c r="Z88" s="140">
        <f>'OC A CONTRATAR'!M88</f>
        <v>0</v>
      </c>
      <c r="AA88" s="140">
        <f>'OC A CONTRATAR'!L88</f>
        <v>0</v>
      </c>
      <c r="AB88" s="140">
        <f>'OC A CONTRATAR'!N88</f>
        <v>0</v>
      </c>
      <c r="AC88" s="140">
        <f>'OC A CONTRATAR'!X88</f>
        <v>0</v>
      </c>
      <c r="AD88" s="140">
        <f>'OC A CONTRATAR'!W88</f>
        <v>0</v>
      </c>
      <c r="AE88" s="140">
        <f>'OC A CONTRATAR'!Y88</f>
        <v>0</v>
      </c>
      <c r="AF88" s="140">
        <f>'OC A CONTRATAR'!R88</f>
        <v>0</v>
      </c>
      <c r="AG88" s="140">
        <f>'OC A CONTRATAR'!Q88</f>
        <v>0</v>
      </c>
      <c r="AH88" s="140">
        <f>'OC A CONTRATAR'!S88</f>
        <v>0</v>
      </c>
      <c r="AI88" s="68">
        <f t="shared" si="19"/>
        <v>403408717.49704945</v>
      </c>
      <c r="AJ88" s="68">
        <f t="shared" si="20"/>
        <v>217905750.27205604</v>
      </c>
      <c r="AK88" s="68">
        <f t="shared" si="21"/>
        <v>621314467.76910555</v>
      </c>
      <c r="AM88">
        <f t="shared" si="15"/>
        <v>2029</v>
      </c>
      <c r="AO88" s="6">
        <f t="shared" si="16"/>
        <v>0</v>
      </c>
      <c r="AP88" s="6">
        <f t="shared" si="17"/>
        <v>0</v>
      </c>
      <c r="AQ88" s="6">
        <f t="shared" si="18"/>
        <v>0</v>
      </c>
    </row>
    <row r="89" spans="1:43" x14ac:dyDescent="0.35">
      <c r="A89" s="66">
        <v>47178</v>
      </c>
      <c r="B89" s="25">
        <f>'Art. 9º-A'!J90</f>
        <v>164743848.07725802</v>
      </c>
      <c r="C89" s="25">
        <f>'Art. 9º-A'!K90</f>
        <v>107044106.10274544</v>
      </c>
      <c r="D89" s="25">
        <f>'Art. 9º-A'!I90</f>
        <v>271787954.18000346</v>
      </c>
      <c r="E89" s="26">
        <f>'9496'!T89</f>
        <v>230672347.39847031</v>
      </c>
      <c r="F89" s="26">
        <f>'9496'!U89</f>
        <v>103867633.16142115</v>
      </c>
      <c r="G89" s="26">
        <f>'9496'!V89</f>
        <v>334539980.55989146</v>
      </c>
      <c r="H89" s="45"/>
      <c r="I89" s="45"/>
      <c r="J89" s="45"/>
      <c r="K89" s="27">
        <f>'Fluxo dív. garantidas - RRF'!J89</f>
        <v>33917149.119999997</v>
      </c>
      <c r="L89" s="27">
        <f>'Fluxo dív. garantidas - RRF'!I89</f>
        <v>81732422.112222224</v>
      </c>
      <c r="M89" s="27">
        <f>'Fluxo dív. garantidas - RRF'!K89</f>
        <v>115649571.23222223</v>
      </c>
      <c r="N89" s="67">
        <f>'Contratos fora RRF'!AS89</f>
        <v>292937.15060342912</v>
      </c>
      <c r="O89" s="67">
        <f>'Contratos fora RRF'!AR89</f>
        <v>1613034.2193931751</v>
      </c>
      <c r="P89" s="28">
        <f>'Contratos fora RRF'!AT89</f>
        <v>1905971.369996604</v>
      </c>
      <c r="Q89" s="30"/>
      <c r="R89" s="30"/>
      <c r="S89" s="30"/>
      <c r="T89" s="140">
        <f>'OC A CONTRATAR'!C89</f>
        <v>0</v>
      </c>
      <c r="U89" s="140">
        <f>'OC A CONTRATAR'!B89</f>
        <v>0</v>
      </c>
      <c r="V89" s="140">
        <f>'OC A CONTRATAR'!D89</f>
        <v>0</v>
      </c>
      <c r="W89" s="140">
        <f>'OC A CONTRATAR'!H89</f>
        <v>0</v>
      </c>
      <c r="X89" s="140">
        <f>'OC A CONTRATAR'!G89</f>
        <v>0</v>
      </c>
      <c r="Y89" s="140">
        <f>'OC A CONTRATAR'!I89</f>
        <v>0</v>
      </c>
      <c r="Z89" s="140">
        <f>'OC A CONTRATAR'!M89</f>
        <v>0</v>
      </c>
      <c r="AA89" s="140">
        <f>'OC A CONTRATAR'!L89</f>
        <v>0</v>
      </c>
      <c r="AB89" s="140">
        <f>'OC A CONTRATAR'!N89</f>
        <v>0</v>
      </c>
      <c r="AC89" s="140">
        <f>'OC A CONTRATAR'!X89</f>
        <v>0</v>
      </c>
      <c r="AD89" s="140">
        <f>'OC A CONTRATAR'!W89</f>
        <v>0</v>
      </c>
      <c r="AE89" s="140">
        <f>'OC A CONTRATAR'!Y89</f>
        <v>0</v>
      </c>
      <c r="AF89" s="140">
        <f>'OC A CONTRATAR'!R89</f>
        <v>0</v>
      </c>
      <c r="AG89" s="140">
        <f>'OC A CONTRATAR'!Q89</f>
        <v>0</v>
      </c>
      <c r="AH89" s="140">
        <f>'OC A CONTRATAR'!S89</f>
        <v>0</v>
      </c>
      <c r="AI89" s="68">
        <f t="shared" si="19"/>
        <v>429626281.74633175</v>
      </c>
      <c r="AJ89" s="68">
        <f t="shared" si="20"/>
        <v>294257195.59578198</v>
      </c>
      <c r="AK89" s="68">
        <f t="shared" si="21"/>
        <v>723883477.34211361</v>
      </c>
      <c r="AM89">
        <f t="shared" si="15"/>
        <v>2029</v>
      </c>
      <c r="AO89" s="6">
        <f t="shared" si="16"/>
        <v>0</v>
      </c>
      <c r="AP89" s="6">
        <f t="shared" si="17"/>
        <v>0</v>
      </c>
      <c r="AQ89" s="6">
        <f t="shared" si="18"/>
        <v>0</v>
      </c>
    </row>
    <row r="90" spans="1:43" x14ac:dyDescent="0.35">
      <c r="A90" s="66">
        <v>47209</v>
      </c>
      <c r="B90" s="25">
        <f>'Art. 9º-A'!J91</f>
        <v>165289512.95528847</v>
      </c>
      <c r="C90" s="25">
        <f>'Art. 9º-A'!K91</f>
        <v>107990546.75355577</v>
      </c>
      <c r="D90" s="25">
        <f>'Art. 9º-A'!I91</f>
        <v>273280059.70884424</v>
      </c>
      <c r="E90" s="26">
        <f>'9496'!T90</f>
        <v>230438361.24968916</v>
      </c>
      <c r="F90" s="26">
        <f>'9496'!U90</f>
        <v>104698021.97308069</v>
      </c>
      <c r="G90" s="26">
        <f>'9496'!V90</f>
        <v>335136383.22276986</v>
      </c>
      <c r="H90" s="45"/>
      <c r="I90" s="45"/>
      <c r="J90" s="45"/>
      <c r="K90" s="27">
        <f>'Fluxo dív. garantidas - RRF'!J90</f>
        <v>6099984.1299999999</v>
      </c>
      <c r="L90" s="27">
        <f>'Fluxo dív. garantidas - RRF'!I90</f>
        <v>935125.44333333429</v>
      </c>
      <c r="M90" s="27">
        <f>'Fluxo dív. garantidas - RRF'!K90</f>
        <v>7035109.5733333342</v>
      </c>
      <c r="N90" s="67">
        <f>'Contratos fora RRF'!AS90</f>
        <v>5234683.9586622911</v>
      </c>
      <c r="O90" s="67">
        <f>'Contratos fora RRF'!AR90</f>
        <v>9573297.2031546663</v>
      </c>
      <c r="P90" s="28">
        <f>'Contratos fora RRF'!AT90</f>
        <v>14807981.161816956</v>
      </c>
      <c r="Q90" s="30"/>
      <c r="R90" s="30"/>
      <c r="S90" s="30"/>
      <c r="T90" s="140">
        <f>'OC A CONTRATAR'!C90</f>
        <v>0</v>
      </c>
      <c r="U90" s="140">
        <f>'OC A CONTRATAR'!B90</f>
        <v>0</v>
      </c>
      <c r="V90" s="140">
        <f>'OC A CONTRATAR'!D90</f>
        <v>0</v>
      </c>
      <c r="W90" s="140">
        <f>'OC A CONTRATAR'!H90</f>
        <v>0</v>
      </c>
      <c r="X90" s="140">
        <f>'OC A CONTRATAR'!G90</f>
        <v>0</v>
      </c>
      <c r="Y90" s="140">
        <f>'OC A CONTRATAR'!I90</f>
        <v>0</v>
      </c>
      <c r="Z90" s="140">
        <f>'OC A CONTRATAR'!M90</f>
        <v>0</v>
      </c>
      <c r="AA90" s="140">
        <f>'OC A CONTRATAR'!L90</f>
        <v>0</v>
      </c>
      <c r="AB90" s="140">
        <f>'OC A CONTRATAR'!N90</f>
        <v>0</v>
      </c>
      <c r="AC90" s="140">
        <f>'OC A CONTRATAR'!X90</f>
        <v>0</v>
      </c>
      <c r="AD90" s="140">
        <f>'OC A CONTRATAR'!W90</f>
        <v>0</v>
      </c>
      <c r="AE90" s="140">
        <f>'OC A CONTRATAR'!Y90</f>
        <v>0</v>
      </c>
      <c r="AF90" s="140">
        <f>'OC A CONTRATAR'!R90</f>
        <v>0</v>
      </c>
      <c r="AG90" s="140">
        <f>'OC A CONTRATAR'!Q90</f>
        <v>0</v>
      </c>
      <c r="AH90" s="140">
        <f>'OC A CONTRATAR'!S90</f>
        <v>0</v>
      </c>
      <c r="AI90" s="68">
        <f t="shared" si="19"/>
        <v>407062542.2936399</v>
      </c>
      <c r="AJ90" s="68">
        <f t="shared" si="20"/>
        <v>223196991.37312445</v>
      </c>
      <c r="AK90" s="68">
        <f t="shared" si="21"/>
        <v>630259533.6667645</v>
      </c>
      <c r="AM90">
        <f t="shared" si="15"/>
        <v>2029</v>
      </c>
      <c r="AO90" s="6">
        <f t="shared" si="16"/>
        <v>0</v>
      </c>
      <c r="AP90" s="6">
        <f t="shared" si="17"/>
        <v>0</v>
      </c>
      <c r="AQ90" s="6">
        <f t="shared" si="18"/>
        <v>0</v>
      </c>
    </row>
    <row r="91" spans="1:43" x14ac:dyDescent="0.35">
      <c r="A91" s="66">
        <v>47239</v>
      </c>
      <c r="B91" s="25">
        <f>'Art. 9º-A'!J92</f>
        <v>165901693.05113235</v>
      </c>
      <c r="C91" s="25">
        <f>'Art. 9º-A'!K92</f>
        <v>108989168.55630919</v>
      </c>
      <c r="D91" s="25">
        <f>'Art. 9º-A'!I92</f>
        <v>274890861.60744154</v>
      </c>
      <c r="E91" s="26">
        <f>'9496'!T91</f>
        <v>230827914.54999316</v>
      </c>
      <c r="F91" s="26">
        <f>'9496'!U91</f>
        <v>105881820.75074685</v>
      </c>
      <c r="G91" s="26">
        <f>'9496'!V91</f>
        <v>336709735.30074</v>
      </c>
      <c r="H91" s="45"/>
      <c r="I91" s="45"/>
      <c r="J91" s="45"/>
      <c r="K91" s="27">
        <f>'Fluxo dív. garantidas - RRF'!J91</f>
        <v>28631107.939999998</v>
      </c>
      <c r="L91" s="27">
        <f>'Fluxo dív. garantidas - RRF'!I91</f>
        <v>74237650.025555566</v>
      </c>
      <c r="M91" s="27">
        <f>'Fluxo dív. garantidas - RRF'!K91</f>
        <v>102868757.96555556</v>
      </c>
      <c r="N91" s="67">
        <f>'Contratos fora RRF'!AS91</f>
        <v>1261867.1176494795</v>
      </c>
      <c r="O91" s="67">
        <f>'Contratos fora RRF'!AR91</f>
        <v>12406037.365329141</v>
      </c>
      <c r="P91" s="28">
        <f>'Contratos fora RRF'!AT91</f>
        <v>13667904.482978621</v>
      </c>
      <c r="Q91" s="30"/>
      <c r="R91" s="30"/>
      <c r="S91" s="30"/>
      <c r="T91" s="140">
        <f>'OC A CONTRATAR'!C91</f>
        <v>0</v>
      </c>
      <c r="U91" s="140">
        <f>'OC A CONTRATAR'!B91</f>
        <v>0</v>
      </c>
      <c r="V91" s="140">
        <f>'OC A CONTRATAR'!D91</f>
        <v>0</v>
      </c>
      <c r="W91" s="140">
        <f>'OC A CONTRATAR'!H91</f>
        <v>0</v>
      </c>
      <c r="X91" s="140">
        <f>'OC A CONTRATAR'!G91</f>
        <v>0</v>
      </c>
      <c r="Y91" s="140">
        <f>'OC A CONTRATAR'!I91</f>
        <v>0</v>
      </c>
      <c r="Z91" s="140">
        <f>'OC A CONTRATAR'!M91</f>
        <v>0</v>
      </c>
      <c r="AA91" s="140">
        <f>'OC A CONTRATAR'!L91</f>
        <v>0</v>
      </c>
      <c r="AB91" s="140">
        <f>'OC A CONTRATAR'!N91</f>
        <v>0</v>
      </c>
      <c r="AC91" s="140">
        <f>'OC A CONTRATAR'!X91</f>
        <v>0</v>
      </c>
      <c r="AD91" s="140">
        <f>'OC A CONTRATAR'!W91</f>
        <v>0</v>
      </c>
      <c r="AE91" s="140">
        <f>'OC A CONTRATAR'!Y91</f>
        <v>0</v>
      </c>
      <c r="AF91" s="140">
        <f>'OC A CONTRATAR'!R91</f>
        <v>0</v>
      </c>
      <c r="AG91" s="140">
        <f>'OC A CONTRATAR'!Q91</f>
        <v>0</v>
      </c>
      <c r="AH91" s="140">
        <f>'OC A CONTRATAR'!S91</f>
        <v>0</v>
      </c>
      <c r="AI91" s="68">
        <f t="shared" si="19"/>
        <v>426622582.65877497</v>
      </c>
      <c r="AJ91" s="68">
        <f t="shared" si="20"/>
        <v>301514676.69794077</v>
      </c>
      <c r="AK91" s="68">
        <f t="shared" si="21"/>
        <v>728137259.35671568</v>
      </c>
      <c r="AM91">
        <f t="shared" si="15"/>
        <v>2029</v>
      </c>
      <c r="AO91" s="6">
        <f t="shared" si="16"/>
        <v>0</v>
      </c>
      <c r="AP91" s="6">
        <f t="shared" si="17"/>
        <v>0</v>
      </c>
      <c r="AQ91" s="6">
        <f t="shared" si="18"/>
        <v>0</v>
      </c>
    </row>
    <row r="92" spans="1:43" x14ac:dyDescent="0.35">
      <c r="A92" s="66">
        <v>47270</v>
      </c>
      <c r="B92" s="25">
        <f>'Art. 9º-A'!J93</f>
        <v>166605771.22458333</v>
      </c>
      <c r="C92" s="25">
        <f>'Art. 9º-A'!K93</f>
        <v>110057559.79968816</v>
      </c>
      <c r="D92" s="25">
        <f>'Art. 9º-A'!I93</f>
        <v>276663331.02427149</v>
      </c>
      <c r="E92" s="26">
        <f>'9496'!T92</f>
        <v>231129326.49405438</v>
      </c>
      <c r="F92" s="26">
        <f>'9496'!U92</f>
        <v>106975941.0810228</v>
      </c>
      <c r="G92" s="26">
        <f>'9496'!V92</f>
        <v>338105267.57507718</v>
      </c>
      <c r="H92" s="45"/>
      <c r="I92" s="45"/>
      <c r="J92" s="45"/>
      <c r="K92" s="27">
        <f>'Fluxo dív. garantidas - RRF'!J92</f>
        <v>5974874.5899999999</v>
      </c>
      <c r="L92" s="27">
        <f>'Fluxo dív. garantidas - RRF'!I92</f>
        <v>962927.56333333533</v>
      </c>
      <c r="M92" s="27">
        <f>'Fluxo dív. garantidas - RRF'!K92</f>
        <v>6937802.1533333352</v>
      </c>
      <c r="N92" s="67">
        <f>'Contratos fora RRF'!AS92</f>
        <v>302715.57320357527</v>
      </c>
      <c r="O92" s="67">
        <f>'Contratos fora RRF'!AR92</f>
        <v>1644028.3222419759</v>
      </c>
      <c r="P92" s="28">
        <f>'Contratos fora RRF'!AT92</f>
        <v>1946743.8954455513</v>
      </c>
      <c r="Q92" s="30"/>
      <c r="R92" s="30"/>
      <c r="S92" s="30"/>
      <c r="T92" s="140">
        <f>'OC A CONTRATAR'!C92</f>
        <v>11643862.305426374</v>
      </c>
      <c r="U92" s="140">
        <f>'OC A CONTRATAR'!B92</f>
        <v>16049999.999999998</v>
      </c>
      <c r="V92" s="140">
        <f>'OC A CONTRATAR'!D92</f>
        <v>27693862.305426374</v>
      </c>
      <c r="W92" s="140">
        <f>'OC A CONTRATAR'!H92</f>
        <v>4036516.7096430003</v>
      </c>
      <c r="X92" s="140">
        <f>'OC A CONTRATAR'!G92</f>
        <v>5493013.4615384396</v>
      </c>
      <c r="Y92" s="140">
        <f>'OC A CONTRATAR'!I92</f>
        <v>9529530.1711814404</v>
      </c>
      <c r="Z92" s="140">
        <f>'OC A CONTRATAR'!M92</f>
        <v>35131529.61552088</v>
      </c>
      <c r="AA92" s="140">
        <f>'OC A CONTRATAR'!L92</f>
        <v>27204607.101715628</v>
      </c>
      <c r="AB92" s="140">
        <f>'OC A CONTRATAR'!N92</f>
        <v>62336136.717236504</v>
      </c>
      <c r="AC92" s="140">
        <f>'OC A CONTRATAR'!X92</f>
        <v>79338999.338159099</v>
      </c>
      <c r="AD92" s="140">
        <f>'OC A CONTRATAR'!W92</f>
        <v>150000000</v>
      </c>
      <c r="AE92" s="140">
        <f>'OC A CONTRATAR'!Y92</f>
        <v>229338999.33815908</v>
      </c>
      <c r="AF92" s="140">
        <f>'OC A CONTRATAR'!R92</f>
        <v>5821931.152713187</v>
      </c>
      <c r="AG92" s="140">
        <f>'OC A CONTRATAR'!Q92</f>
        <v>8024999.9999999991</v>
      </c>
      <c r="AH92" s="140">
        <f>'OC A CONTRATAR'!S92</f>
        <v>13846931.152713187</v>
      </c>
      <c r="AI92" s="68">
        <f t="shared" si="19"/>
        <v>539985527.00330377</v>
      </c>
      <c r="AJ92" s="68">
        <f t="shared" si="20"/>
        <v>426413077.32954031</v>
      </c>
      <c r="AK92" s="68">
        <f t="shared" si="21"/>
        <v>966398604.33284414</v>
      </c>
      <c r="AM92">
        <f t="shared" si="15"/>
        <v>2029</v>
      </c>
      <c r="AO92" s="6">
        <f t="shared" si="16"/>
        <v>0</v>
      </c>
      <c r="AP92" s="6">
        <f t="shared" si="17"/>
        <v>0</v>
      </c>
      <c r="AQ92" s="6">
        <f t="shared" si="18"/>
        <v>0</v>
      </c>
    </row>
    <row r="93" spans="1:43" x14ac:dyDescent="0.35">
      <c r="A93" s="66">
        <v>47300</v>
      </c>
      <c r="B93" s="25">
        <f>'Art. 9º-A'!J94</f>
        <v>167218926.89910108</v>
      </c>
      <c r="C93" s="25">
        <f>'Art. 9º-A'!K94</f>
        <v>111075394.06982279</v>
      </c>
      <c r="D93" s="25">
        <f>'Art. 9º-A'!I94</f>
        <v>278294320.96892387</v>
      </c>
      <c r="E93" s="26">
        <f>'9496'!T93</f>
        <v>231280154.18788704</v>
      </c>
      <c r="F93" s="26">
        <f>'9496'!U93</f>
        <v>108073207.33688411</v>
      </c>
      <c r="G93" s="26">
        <f>'9496'!V93</f>
        <v>339353361.52477115</v>
      </c>
      <c r="H93" s="45"/>
      <c r="I93" s="45"/>
      <c r="J93" s="45"/>
      <c r="K93" s="27">
        <f>'Fluxo dív. garantidas - RRF'!J93</f>
        <v>5850571.6300000008</v>
      </c>
      <c r="L93" s="27">
        <f>'Fluxo dív. garantidas - RRF'!I93</f>
        <v>990550.44333333336</v>
      </c>
      <c r="M93" s="27">
        <f>'Fluxo dív. garantidas - RRF'!K93</f>
        <v>6841122.0733333342</v>
      </c>
      <c r="N93" s="67">
        <f>'Contratos fora RRF'!AS93</f>
        <v>41699152.842123583</v>
      </c>
      <c r="O93" s="67">
        <f>'Contratos fora RRF'!AR93</f>
        <v>60543474.5162315</v>
      </c>
      <c r="P93" s="28">
        <f>'Contratos fora RRF'!AT93</f>
        <v>102242627.35835508</v>
      </c>
      <c r="Q93" s="30"/>
      <c r="R93" s="30"/>
      <c r="S93" s="30"/>
      <c r="T93" s="140">
        <f>'OC A CONTRATAR'!C93</f>
        <v>0</v>
      </c>
      <c r="U93" s="140">
        <f>'OC A CONTRATAR'!B93</f>
        <v>0</v>
      </c>
      <c r="V93" s="140">
        <f>'OC A CONTRATAR'!D93</f>
        <v>0</v>
      </c>
      <c r="W93" s="140">
        <f>'OC A CONTRATAR'!H93</f>
        <v>0</v>
      </c>
      <c r="X93" s="140">
        <f>'OC A CONTRATAR'!G93</f>
        <v>0</v>
      </c>
      <c r="Y93" s="140">
        <f>'OC A CONTRATAR'!I93</f>
        <v>0</v>
      </c>
      <c r="Z93" s="140">
        <f>'OC A CONTRATAR'!M93</f>
        <v>0</v>
      </c>
      <c r="AA93" s="140">
        <f>'OC A CONTRATAR'!L93</f>
        <v>0</v>
      </c>
      <c r="AB93" s="140">
        <f>'OC A CONTRATAR'!N93</f>
        <v>0</v>
      </c>
      <c r="AC93" s="140">
        <f>'OC A CONTRATAR'!X93</f>
        <v>0</v>
      </c>
      <c r="AD93" s="140">
        <f>'OC A CONTRATAR'!W93</f>
        <v>0</v>
      </c>
      <c r="AE93" s="140">
        <f>'OC A CONTRATAR'!Y93</f>
        <v>0</v>
      </c>
      <c r="AF93" s="140">
        <f>'OC A CONTRATAR'!R93</f>
        <v>0</v>
      </c>
      <c r="AG93" s="140">
        <f>'OC A CONTRATAR'!Q93</f>
        <v>0</v>
      </c>
      <c r="AH93" s="140">
        <f>'OC A CONTRATAR'!S93</f>
        <v>0</v>
      </c>
      <c r="AI93" s="68">
        <f t="shared" si="19"/>
        <v>446048805.55911165</v>
      </c>
      <c r="AJ93" s="68">
        <f t="shared" si="20"/>
        <v>280682626.36627173</v>
      </c>
      <c r="AK93" s="68">
        <f t="shared" si="21"/>
        <v>726731431.92538345</v>
      </c>
      <c r="AM93">
        <f t="shared" si="15"/>
        <v>2029</v>
      </c>
      <c r="AO93" s="6">
        <f t="shared" si="16"/>
        <v>0</v>
      </c>
      <c r="AP93" s="6">
        <f t="shared" si="17"/>
        <v>0</v>
      </c>
      <c r="AQ93" s="6">
        <f t="shared" si="18"/>
        <v>0</v>
      </c>
    </row>
    <row r="94" spans="1:43" x14ac:dyDescent="0.35">
      <c r="A94" s="66">
        <v>47331</v>
      </c>
      <c r="B94" s="25">
        <f>'Art. 9º-A'!J95</f>
        <v>167832248.68755269</v>
      </c>
      <c r="C94" s="25">
        <f>'Art. 9º-A'!K95</f>
        <v>112102617.56942159</v>
      </c>
      <c r="D94" s="25">
        <f>'Art. 9º-A'!I95</f>
        <v>279934866.25697428</v>
      </c>
      <c r="E94" s="26">
        <f>'9496'!T94</f>
        <v>231500194.42097944</v>
      </c>
      <c r="F94" s="26">
        <f>'9496'!U94</f>
        <v>109182753.57424587</v>
      </c>
      <c r="G94" s="26">
        <f>'9496'!V94</f>
        <v>340682947.99522531</v>
      </c>
      <c r="H94" s="45"/>
      <c r="I94" s="45"/>
      <c r="J94" s="45"/>
      <c r="K94" s="27">
        <f>'Fluxo dív. garantidas - RRF'!J94</f>
        <v>5851773.5200000005</v>
      </c>
      <c r="L94" s="27">
        <f>'Fluxo dív. garantidas - RRF'!I94</f>
        <v>990283.35666666739</v>
      </c>
      <c r="M94" s="27">
        <f>'Fluxo dív. garantidas - RRF'!K94</f>
        <v>6842056.8766666679</v>
      </c>
      <c r="N94" s="67">
        <f>'Contratos fora RRF'!AS94</f>
        <v>2785495.4598329086</v>
      </c>
      <c r="O94" s="67">
        <f>'Contratos fora RRF'!AR94</f>
        <v>8290297.2851175368</v>
      </c>
      <c r="P94" s="28">
        <f>'Contratos fora RRF'!AT94</f>
        <v>11075792.744950445</v>
      </c>
      <c r="Q94" s="30"/>
      <c r="R94" s="30"/>
      <c r="S94" s="30"/>
      <c r="T94" s="140">
        <f>'OC A CONTRATAR'!C94</f>
        <v>0</v>
      </c>
      <c r="U94" s="140">
        <f>'OC A CONTRATAR'!B94</f>
        <v>0</v>
      </c>
      <c r="V94" s="140">
        <f>'OC A CONTRATAR'!D94</f>
        <v>0</v>
      </c>
      <c r="W94" s="140">
        <f>'OC A CONTRATAR'!H94</f>
        <v>0</v>
      </c>
      <c r="X94" s="140">
        <f>'OC A CONTRATAR'!G94</f>
        <v>0</v>
      </c>
      <c r="Y94" s="140">
        <f>'OC A CONTRATAR'!I94</f>
        <v>0</v>
      </c>
      <c r="Z94" s="140">
        <f>'OC A CONTRATAR'!M94</f>
        <v>0</v>
      </c>
      <c r="AA94" s="140">
        <f>'OC A CONTRATAR'!L94</f>
        <v>0</v>
      </c>
      <c r="AB94" s="140">
        <f>'OC A CONTRATAR'!N94</f>
        <v>0</v>
      </c>
      <c r="AC94" s="140">
        <f>'OC A CONTRATAR'!X94</f>
        <v>0</v>
      </c>
      <c r="AD94" s="140">
        <f>'OC A CONTRATAR'!W94</f>
        <v>0</v>
      </c>
      <c r="AE94" s="140">
        <f>'OC A CONTRATAR'!Y94</f>
        <v>0</v>
      </c>
      <c r="AF94" s="140">
        <f>'OC A CONTRATAR'!R94</f>
        <v>0</v>
      </c>
      <c r="AG94" s="140">
        <f>'OC A CONTRATAR'!Q94</f>
        <v>0</v>
      </c>
      <c r="AH94" s="140">
        <f>'OC A CONTRATAR'!S94</f>
        <v>0</v>
      </c>
      <c r="AI94" s="68">
        <f t="shared" si="19"/>
        <v>407969712.08836502</v>
      </c>
      <c r="AJ94" s="68">
        <f t="shared" si="20"/>
        <v>230565951.78545165</v>
      </c>
      <c r="AK94" s="68">
        <f t="shared" si="21"/>
        <v>638535663.87381673</v>
      </c>
      <c r="AM94">
        <f t="shared" si="15"/>
        <v>2029</v>
      </c>
      <c r="AO94" s="6">
        <f t="shared" si="16"/>
        <v>0</v>
      </c>
      <c r="AP94" s="6">
        <f t="shared" si="17"/>
        <v>0</v>
      </c>
      <c r="AQ94" s="6">
        <f t="shared" si="18"/>
        <v>0</v>
      </c>
    </row>
    <row r="95" spans="1:43" x14ac:dyDescent="0.35">
      <c r="A95" s="66">
        <v>47362</v>
      </c>
      <c r="B95" s="25">
        <f>'Art. 9º-A'!J96</f>
        <v>168503751.6145598</v>
      </c>
      <c r="C95" s="25">
        <f>'Art. 9º-A'!K96</f>
        <v>113178304.09446397</v>
      </c>
      <c r="D95" s="25">
        <f>'Art. 9º-A'!I96</f>
        <v>281682055.70902377</v>
      </c>
      <c r="E95" s="26">
        <f>'9496'!T95</f>
        <v>231947144.04886025</v>
      </c>
      <c r="F95" s="26">
        <f>'9496'!U95</f>
        <v>110379718.00382531</v>
      </c>
      <c r="G95" s="26">
        <f>'9496'!V95</f>
        <v>342326862.05268556</v>
      </c>
      <c r="H95" s="45"/>
      <c r="I95" s="45"/>
      <c r="J95" s="45"/>
      <c r="K95" s="27">
        <f>'Fluxo dív. garantidas - RRF'!J95</f>
        <v>32909192.509999998</v>
      </c>
      <c r="L95" s="27">
        <f>'Fluxo dív. garantidas - RRF'!I95</f>
        <v>81956412.469999999</v>
      </c>
      <c r="M95" s="27">
        <f>'Fluxo dív. garantidas - RRF'!K95</f>
        <v>114865604.97999999</v>
      </c>
      <c r="N95" s="67">
        <f>'Contratos fora RRF'!AS95</f>
        <v>298001.40035686851</v>
      </c>
      <c r="O95" s="67">
        <f>'Contratos fora RRF'!AR95</f>
        <v>1675744.704982006</v>
      </c>
      <c r="P95" s="28">
        <f>'Contratos fora RRF'!AT95</f>
        <v>1973746.1053388743</v>
      </c>
      <c r="Q95" s="30"/>
      <c r="R95" s="30"/>
      <c r="S95" s="30"/>
      <c r="T95" s="140">
        <f>'OC A CONTRATAR'!C95</f>
        <v>0</v>
      </c>
      <c r="U95" s="140">
        <f>'OC A CONTRATAR'!B95</f>
        <v>0</v>
      </c>
      <c r="V95" s="140">
        <f>'OC A CONTRATAR'!D95</f>
        <v>0</v>
      </c>
      <c r="W95" s="140">
        <f>'OC A CONTRATAR'!H95</f>
        <v>0</v>
      </c>
      <c r="X95" s="140">
        <f>'OC A CONTRATAR'!G95</f>
        <v>0</v>
      </c>
      <c r="Y95" s="140">
        <f>'OC A CONTRATAR'!I95</f>
        <v>0</v>
      </c>
      <c r="Z95" s="140">
        <f>'OC A CONTRATAR'!M95</f>
        <v>0</v>
      </c>
      <c r="AA95" s="140">
        <f>'OC A CONTRATAR'!L95</f>
        <v>0</v>
      </c>
      <c r="AB95" s="140">
        <f>'OC A CONTRATAR'!N95</f>
        <v>0</v>
      </c>
      <c r="AC95" s="140">
        <f>'OC A CONTRATAR'!X95</f>
        <v>0</v>
      </c>
      <c r="AD95" s="140">
        <f>'OC A CONTRATAR'!W95</f>
        <v>0</v>
      </c>
      <c r="AE95" s="140">
        <f>'OC A CONTRATAR'!Y95</f>
        <v>0</v>
      </c>
      <c r="AF95" s="140">
        <f>'OC A CONTRATAR'!R95</f>
        <v>0</v>
      </c>
      <c r="AG95" s="140">
        <f>'OC A CONTRATAR'!Q95</f>
        <v>0</v>
      </c>
      <c r="AH95" s="140">
        <f>'OC A CONTRATAR'!S95</f>
        <v>0</v>
      </c>
      <c r="AI95" s="68">
        <f t="shared" si="19"/>
        <v>433658089.57377696</v>
      </c>
      <c r="AJ95" s="68">
        <f t="shared" si="20"/>
        <v>307190179.27327126</v>
      </c>
      <c r="AK95" s="68">
        <f t="shared" si="21"/>
        <v>740848268.84704828</v>
      </c>
      <c r="AM95">
        <f t="shared" si="15"/>
        <v>2029</v>
      </c>
      <c r="AO95" s="6">
        <f t="shared" si="16"/>
        <v>0</v>
      </c>
      <c r="AP95" s="6">
        <f t="shared" si="17"/>
        <v>0</v>
      </c>
      <c r="AQ95" s="6">
        <f t="shared" si="18"/>
        <v>0</v>
      </c>
    </row>
    <row r="96" spans="1:43" x14ac:dyDescent="0.35">
      <c r="A96" s="66">
        <v>47392</v>
      </c>
      <c r="B96" s="25">
        <f>'Art. 9º-A'!J97</f>
        <v>169337229.41741282</v>
      </c>
      <c r="C96" s="25">
        <f>'Art. 9º-A'!K97</f>
        <v>114373319.22892165</v>
      </c>
      <c r="D96" s="25">
        <f>'Art. 9º-A'!I97</f>
        <v>283710548.64633447</v>
      </c>
      <c r="E96" s="26">
        <f>'9496'!T96</f>
        <v>232317865.5068799</v>
      </c>
      <c r="F96" s="26">
        <f>'9496'!U96</f>
        <v>111617293.3028411</v>
      </c>
      <c r="G96" s="26">
        <f>'9496'!V96</f>
        <v>343935158.80972099</v>
      </c>
      <c r="H96" s="45"/>
      <c r="I96" s="45"/>
      <c r="J96" s="45"/>
      <c r="K96" s="27">
        <f>'Fluxo dív. garantidas - RRF'!J96</f>
        <v>5541490.6099999994</v>
      </c>
      <c r="L96" s="27">
        <f>'Fluxo dív. garantidas - RRF'!I96</f>
        <v>1059235.1144444458</v>
      </c>
      <c r="M96" s="27">
        <f>'Fluxo dív. garantidas - RRF'!K96</f>
        <v>6600725.7244444452</v>
      </c>
      <c r="N96" s="67">
        <f>'Contratos fora RRF'!AS96</f>
        <v>5021328.736399225</v>
      </c>
      <c r="O96" s="67">
        <f>'Contratos fora RRF'!AR96</f>
        <v>9636519.2433525827</v>
      </c>
      <c r="P96" s="28">
        <f>'Contratos fora RRF'!AT96</f>
        <v>14657847.979751807</v>
      </c>
      <c r="Q96" s="30"/>
      <c r="R96" s="30"/>
      <c r="S96" s="30"/>
      <c r="T96" s="140">
        <f>'OC A CONTRATAR'!C96</f>
        <v>0</v>
      </c>
      <c r="U96" s="140">
        <f>'OC A CONTRATAR'!B96</f>
        <v>0</v>
      </c>
      <c r="V96" s="140">
        <f>'OC A CONTRATAR'!D96</f>
        <v>0</v>
      </c>
      <c r="W96" s="140">
        <f>'OC A CONTRATAR'!H96</f>
        <v>0</v>
      </c>
      <c r="X96" s="140">
        <f>'OC A CONTRATAR'!G96</f>
        <v>0</v>
      </c>
      <c r="Y96" s="140">
        <f>'OC A CONTRATAR'!I96</f>
        <v>0</v>
      </c>
      <c r="Z96" s="140">
        <f>'OC A CONTRATAR'!M96</f>
        <v>0</v>
      </c>
      <c r="AA96" s="140">
        <f>'OC A CONTRATAR'!L96</f>
        <v>0</v>
      </c>
      <c r="AB96" s="140">
        <f>'OC A CONTRATAR'!N96</f>
        <v>0</v>
      </c>
      <c r="AC96" s="140">
        <f>'OC A CONTRATAR'!X96</f>
        <v>0</v>
      </c>
      <c r="AD96" s="140">
        <f>'OC A CONTRATAR'!W96</f>
        <v>0</v>
      </c>
      <c r="AE96" s="140">
        <f>'OC A CONTRATAR'!Y96</f>
        <v>0</v>
      </c>
      <c r="AF96" s="140">
        <f>'OC A CONTRATAR'!R96</f>
        <v>0</v>
      </c>
      <c r="AG96" s="140">
        <f>'OC A CONTRATAR'!Q96</f>
        <v>0</v>
      </c>
      <c r="AH96" s="140">
        <f>'OC A CONTRATAR'!S96</f>
        <v>0</v>
      </c>
      <c r="AI96" s="68">
        <f t="shared" si="19"/>
        <v>412217914.27069193</v>
      </c>
      <c r="AJ96" s="68">
        <f t="shared" si="20"/>
        <v>236686366.88955978</v>
      </c>
      <c r="AK96" s="68">
        <f t="shared" si="21"/>
        <v>648904281.16025162</v>
      </c>
      <c r="AM96">
        <f t="shared" si="15"/>
        <v>2029</v>
      </c>
      <c r="AO96" s="6">
        <f t="shared" si="16"/>
        <v>0</v>
      </c>
      <c r="AP96" s="6">
        <f t="shared" si="17"/>
        <v>0</v>
      </c>
      <c r="AQ96" s="6">
        <f t="shared" si="18"/>
        <v>0</v>
      </c>
    </row>
    <row r="97" spans="1:43" x14ac:dyDescent="0.35">
      <c r="A97" s="66">
        <v>47423</v>
      </c>
      <c r="B97" s="25">
        <f>'Art. 9º-A'!J98</f>
        <v>169835019.14619082</v>
      </c>
      <c r="C97" s="25">
        <f>'Art. 9º-A'!K98</f>
        <v>115351601.82866013</v>
      </c>
      <c r="D97" s="25">
        <f>'Art. 9º-A'!I98</f>
        <v>285186620.97485095</v>
      </c>
      <c r="E97" s="26">
        <f>'9496'!T97</f>
        <v>232135047.69211626</v>
      </c>
      <c r="F97" s="26">
        <f>'9496'!U97</f>
        <v>112534998.23685294</v>
      </c>
      <c r="G97" s="26">
        <f>'9496'!V97</f>
        <v>344670045.9289692</v>
      </c>
      <c r="H97" s="45"/>
      <c r="I97" s="45"/>
      <c r="J97" s="45"/>
      <c r="K97" s="27">
        <f>'Fluxo dív. garantidas - RRF'!J97</f>
        <v>27363170.98</v>
      </c>
      <c r="L97" s="27">
        <f>'Fluxo dív. garantidas - RRF'!I97</f>
        <v>74519413.794444442</v>
      </c>
      <c r="M97" s="27">
        <f>'Fluxo dív. garantidas - RRF'!K97</f>
        <v>101882584.77444445</v>
      </c>
      <c r="N97" s="67">
        <f>'Contratos fora RRF'!AS97</f>
        <v>1061392.7027111966</v>
      </c>
      <c r="O97" s="67">
        <f>'Contratos fora RRF'!AR97</f>
        <v>12469603.693851814</v>
      </c>
      <c r="P97" s="28">
        <f>'Contratos fora RRF'!AT97</f>
        <v>13530996.396563008</v>
      </c>
      <c r="Q97" s="30"/>
      <c r="R97" s="30"/>
      <c r="S97" s="30"/>
      <c r="T97" s="140">
        <f>'OC A CONTRATAR'!C97</f>
        <v>0</v>
      </c>
      <c r="U97" s="140">
        <f>'OC A CONTRATAR'!B97</f>
        <v>0</v>
      </c>
      <c r="V97" s="140">
        <f>'OC A CONTRATAR'!D97</f>
        <v>0</v>
      </c>
      <c r="W97" s="140">
        <f>'OC A CONTRATAR'!H97</f>
        <v>0</v>
      </c>
      <c r="X97" s="140">
        <f>'OC A CONTRATAR'!G97</f>
        <v>0</v>
      </c>
      <c r="Y97" s="140">
        <f>'OC A CONTRATAR'!I97</f>
        <v>0</v>
      </c>
      <c r="Z97" s="140">
        <f>'OC A CONTRATAR'!M97</f>
        <v>0</v>
      </c>
      <c r="AA97" s="140">
        <f>'OC A CONTRATAR'!L97</f>
        <v>0</v>
      </c>
      <c r="AB97" s="140">
        <f>'OC A CONTRATAR'!N97</f>
        <v>0</v>
      </c>
      <c r="AC97" s="140">
        <f>'OC A CONTRATAR'!X97</f>
        <v>0</v>
      </c>
      <c r="AD97" s="140">
        <f>'OC A CONTRATAR'!W97</f>
        <v>0</v>
      </c>
      <c r="AE97" s="140">
        <f>'OC A CONTRATAR'!Y97</f>
        <v>0</v>
      </c>
      <c r="AF97" s="140">
        <f>'OC A CONTRATAR'!R97</f>
        <v>0</v>
      </c>
      <c r="AG97" s="140">
        <f>'OC A CONTRATAR'!Q97</f>
        <v>0</v>
      </c>
      <c r="AH97" s="140">
        <f>'OC A CONTRATAR'!S97</f>
        <v>0</v>
      </c>
      <c r="AI97" s="68">
        <f t="shared" si="19"/>
        <v>430394630.52101833</v>
      </c>
      <c r="AJ97" s="68">
        <f t="shared" si="20"/>
        <v>314875617.55380934</v>
      </c>
      <c r="AK97" s="68">
        <f t="shared" si="21"/>
        <v>745270248.07482767</v>
      </c>
      <c r="AM97">
        <f t="shared" si="15"/>
        <v>2029</v>
      </c>
      <c r="AO97" s="6">
        <f t="shared" si="16"/>
        <v>0</v>
      </c>
      <c r="AP97" s="6">
        <f t="shared" si="17"/>
        <v>0</v>
      </c>
      <c r="AQ97" s="6">
        <f t="shared" si="18"/>
        <v>0</v>
      </c>
    </row>
    <row r="98" spans="1:43" x14ac:dyDescent="0.35">
      <c r="A98" s="66">
        <v>47453</v>
      </c>
      <c r="B98" s="25">
        <f>'Art. 9º-A'!J99</f>
        <v>170598421.99730387</v>
      </c>
      <c r="C98" s="25">
        <f>'Art. 9º-A'!K99</f>
        <v>116520137.98850414</v>
      </c>
      <c r="D98" s="25">
        <f>'Art. 9º-A'!I99</f>
        <v>287118559.98580801</v>
      </c>
      <c r="E98" s="26">
        <f>'9496'!T98</f>
        <v>232573868.01054925</v>
      </c>
      <c r="F98" s="26">
        <f>'9496'!U98</f>
        <v>113830127.67536414</v>
      </c>
      <c r="G98" s="26">
        <f>'9496'!V98</f>
        <v>346403995.68591338</v>
      </c>
      <c r="H98" s="45"/>
      <c r="I98" s="45"/>
      <c r="J98" s="45"/>
      <c r="K98" s="27">
        <f>'Fluxo dív. garantidas - RRF'!J98</f>
        <v>5762426.0899999999</v>
      </c>
      <c r="L98" s="27">
        <f>'Fluxo dív. garantidas - RRF'!I98</f>
        <v>1010138.3411111115</v>
      </c>
      <c r="M98" s="27">
        <f>'Fluxo dív. garantidas - RRF'!K98</f>
        <v>6772564.4311111113</v>
      </c>
      <c r="N98" s="67">
        <f>'Contratos fora RRF'!AS98</f>
        <v>256493.90822098134</v>
      </c>
      <c r="O98" s="67">
        <f>'Contratos fora RRF'!AR98</f>
        <v>1707939.5266597532</v>
      </c>
      <c r="P98" s="28">
        <f>'Contratos fora RRF'!AT98</f>
        <v>1964433.4348807344</v>
      </c>
      <c r="Q98" s="30"/>
      <c r="R98" s="30"/>
      <c r="S98" s="30"/>
      <c r="T98" s="140">
        <f>'OC A CONTRATAR'!C98</f>
        <v>11386694.011806009</v>
      </c>
      <c r="U98" s="140">
        <f>'OC A CONTRATAR'!B98</f>
        <v>16049999.999999998</v>
      </c>
      <c r="V98" s="140">
        <f>'OC A CONTRATAR'!D98</f>
        <v>27436694.011806007</v>
      </c>
      <c r="W98" s="140">
        <f>'OC A CONTRATAR'!H98</f>
        <v>3827424.1579010002</v>
      </c>
      <c r="X98" s="140">
        <f>'OC A CONTRATAR'!G98</f>
        <v>5493013.4615384396</v>
      </c>
      <c r="Y98" s="140">
        <f>'OC A CONTRATAR'!I98</f>
        <v>9320437.6194394398</v>
      </c>
      <c r="Z98" s="140">
        <f>'OC A CONTRATAR'!M98</f>
        <v>34671281.515970558</v>
      </c>
      <c r="AA98" s="140">
        <f>'OC A CONTRATAR'!L98</f>
        <v>27204607.101715628</v>
      </c>
      <c r="AB98" s="140">
        <f>'OC A CONTRATAR'!N98</f>
        <v>61875888.617686182</v>
      </c>
      <c r="AC98" s="140">
        <f>'OC A CONTRATAR'!X98</f>
        <v>74529280.120697901</v>
      </c>
      <c r="AD98" s="140">
        <f>'OC A CONTRATAR'!W98</f>
        <v>150000000</v>
      </c>
      <c r="AE98" s="140">
        <f>'OC A CONTRATAR'!Y98</f>
        <v>224529280.12069792</v>
      </c>
      <c r="AF98" s="140">
        <f>'OC A CONTRATAR'!R98</f>
        <v>5693347.0059030047</v>
      </c>
      <c r="AG98" s="140">
        <f>'OC A CONTRATAR'!Q98</f>
        <v>8024999.9999999991</v>
      </c>
      <c r="AH98" s="140">
        <f>'OC A CONTRATAR'!S98</f>
        <v>13718347.005903004</v>
      </c>
      <c r="AI98" s="68">
        <f t="shared" si="19"/>
        <v>539299236.81835258</v>
      </c>
      <c r="AJ98" s="68">
        <f t="shared" si="20"/>
        <v>439840964.09489322</v>
      </c>
      <c r="AK98" s="68">
        <f t="shared" si="21"/>
        <v>979140200.91324592</v>
      </c>
      <c r="AM98">
        <f t="shared" si="15"/>
        <v>2029</v>
      </c>
      <c r="AO98" s="6">
        <f t="shared" si="16"/>
        <v>0</v>
      </c>
      <c r="AP98" s="6">
        <f t="shared" si="17"/>
        <v>0</v>
      </c>
      <c r="AQ98" s="6">
        <f t="shared" si="18"/>
        <v>0</v>
      </c>
    </row>
    <row r="99" spans="1:43" x14ac:dyDescent="0.35">
      <c r="A99" s="66">
        <v>47484</v>
      </c>
      <c r="B99" s="25">
        <f>'Art. 9º-A'!J100</f>
        <v>171154517.11818013</v>
      </c>
      <c r="C99" s="25">
        <f>'Art. 9º-A'!K100</f>
        <v>117557264.04599229</v>
      </c>
      <c r="D99" s="25">
        <f>'Art. 9º-A'!I100</f>
        <v>288711781.16417241</v>
      </c>
      <c r="E99" s="26">
        <f>'9496'!T99</f>
        <v>232542747.23978323</v>
      </c>
      <c r="F99" s="26">
        <f>'9496'!U99</f>
        <v>164505543.03796744</v>
      </c>
      <c r="G99" s="26">
        <f>'9496'!V99</f>
        <v>397048290.27775067</v>
      </c>
      <c r="H99" s="45"/>
      <c r="I99" s="45"/>
      <c r="J99" s="45"/>
      <c r="K99" s="27">
        <f>'Fluxo dív. garantidas - RRF'!J99</f>
        <v>5683526.3399999999</v>
      </c>
      <c r="L99" s="27">
        <f>'Fluxo dív. garantidas - RRF'!I99</f>
        <v>1986414.1844444443</v>
      </c>
      <c r="M99" s="27">
        <f>'Fluxo dív. garantidas - RRF'!K99</f>
        <v>7669940.5244444441</v>
      </c>
      <c r="N99" s="67">
        <f>'Contratos fora RRF'!AS99</f>
        <v>41153836.115988858</v>
      </c>
      <c r="O99" s="67">
        <f>'Contratos fora RRF'!AR99</f>
        <v>60607797.983501412</v>
      </c>
      <c r="P99" s="28">
        <f>'Contratos fora RRF'!AT99</f>
        <v>101761634.09949028</v>
      </c>
      <c r="Q99" s="30"/>
      <c r="R99" s="30"/>
      <c r="S99" s="30"/>
      <c r="T99" s="140">
        <f>'OC A CONTRATAR'!C99</f>
        <v>0</v>
      </c>
      <c r="U99" s="140">
        <f>'OC A CONTRATAR'!B99</f>
        <v>0</v>
      </c>
      <c r="V99" s="140">
        <f>'OC A CONTRATAR'!D99</f>
        <v>0</v>
      </c>
      <c r="W99" s="140">
        <f>'OC A CONTRATAR'!H99</f>
        <v>0</v>
      </c>
      <c r="X99" s="140">
        <f>'OC A CONTRATAR'!G99</f>
        <v>0</v>
      </c>
      <c r="Y99" s="140">
        <f>'OC A CONTRATAR'!I99</f>
        <v>0</v>
      </c>
      <c r="Z99" s="140">
        <f>'OC A CONTRATAR'!M99</f>
        <v>0</v>
      </c>
      <c r="AA99" s="140">
        <f>'OC A CONTRATAR'!L99</f>
        <v>0</v>
      </c>
      <c r="AB99" s="140">
        <f>'OC A CONTRATAR'!N99</f>
        <v>0</v>
      </c>
      <c r="AC99" s="140">
        <f>'OC A CONTRATAR'!X99</f>
        <v>0</v>
      </c>
      <c r="AD99" s="140">
        <f>'OC A CONTRATAR'!W99</f>
        <v>0</v>
      </c>
      <c r="AE99" s="140">
        <f>'OC A CONTRATAR'!Y99</f>
        <v>0</v>
      </c>
      <c r="AF99" s="140">
        <f>'OC A CONTRATAR'!R99</f>
        <v>0</v>
      </c>
      <c r="AG99" s="140">
        <f>'OC A CONTRATAR'!Q99</f>
        <v>0</v>
      </c>
      <c r="AH99" s="140">
        <f>'OC A CONTRATAR'!S99</f>
        <v>0</v>
      </c>
      <c r="AI99" s="68">
        <f t="shared" si="19"/>
        <v>450534626.81395215</v>
      </c>
      <c r="AJ99" s="68">
        <f t="shared" si="20"/>
        <v>344657019.25190556</v>
      </c>
      <c r="AK99" s="68">
        <f t="shared" si="21"/>
        <v>795191646.06585789</v>
      </c>
      <c r="AM99">
        <f t="shared" ref="AM99:AM122" si="22">YEAR(A99)</f>
        <v>2030</v>
      </c>
      <c r="AO99" s="6">
        <f t="shared" si="16"/>
        <v>0</v>
      </c>
      <c r="AP99" s="6">
        <f t="shared" si="17"/>
        <v>0</v>
      </c>
      <c r="AQ99" s="6">
        <f t="shared" si="18"/>
        <v>0</v>
      </c>
    </row>
    <row r="100" spans="1:43" x14ac:dyDescent="0.35">
      <c r="A100" s="66">
        <v>47515</v>
      </c>
      <c r="B100" s="25">
        <f>'Art. 9º-A'!J101</f>
        <v>171541329.97976357</v>
      </c>
      <c r="C100" s="25">
        <f>'Art. 9º-A'!K101</f>
        <v>118486964.53173131</v>
      </c>
      <c r="D100" s="25">
        <f>'Art. 9º-A'!I101</f>
        <v>290028294.51149487</v>
      </c>
      <c r="E100" s="26">
        <f>'9496'!T100</f>
        <v>232723918.10562271</v>
      </c>
      <c r="F100" s="26">
        <f>'9496'!U100</f>
        <v>165821749.40844595</v>
      </c>
      <c r="G100" s="26">
        <f>'9496'!V100</f>
        <v>398545667.51406866</v>
      </c>
      <c r="H100" s="45"/>
      <c r="I100" s="45"/>
      <c r="J100" s="45"/>
      <c r="K100" s="27">
        <f>'Fluxo dív. garantidas - RRF'!J100</f>
        <v>5833130.5700000003</v>
      </c>
      <c r="L100" s="27">
        <f>'Fluxo dív. garantidas - RRF'!I100</f>
        <v>1969791.4922222216</v>
      </c>
      <c r="M100" s="27">
        <f>'Fluxo dív. garantidas - RRF'!K100</f>
        <v>7802922.0622222219</v>
      </c>
      <c r="N100" s="67">
        <f>'Contratos fora RRF'!AS100</f>
        <v>2663244.1376133817</v>
      </c>
      <c r="O100" s="67">
        <f>'Contratos fora RRF'!AR100</f>
        <v>8354776.7557709944</v>
      </c>
      <c r="P100" s="28">
        <f>'Contratos fora RRF'!AT100</f>
        <v>11018020.893384377</v>
      </c>
      <c r="Q100" s="30"/>
      <c r="R100" s="30"/>
      <c r="S100" s="30"/>
      <c r="T100" s="140">
        <f>'OC A CONTRATAR'!C100</f>
        <v>0</v>
      </c>
      <c r="U100" s="140">
        <f>'OC A CONTRATAR'!B100</f>
        <v>0</v>
      </c>
      <c r="V100" s="140">
        <f>'OC A CONTRATAR'!D100</f>
        <v>0</v>
      </c>
      <c r="W100" s="140">
        <f>'OC A CONTRATAR'!H100</f>
        <v>0</v>
      </c>
      <c r="X100" s="140">
        <f>'OC A CONTRATAR'!G100</f>
        <v>0</v>
      </c>
      <c r="Y100" s="140">
        <f>'OC A CONTRATAR'!I100</f>
        <v>0</v>
      </c>
      <c r="Z100" s="140">
        <f>'OC A CONTRATAR'!M100</f>
        <v>0</v>
      </c>
      <c r="AA100" s="140">
        <f>'OC A CONTRATAR'!L100</f>
        <v>0</v>
      </c>
      <c r="AB100" s="140">
        <f>'OC A CONTRATAR'!N100</f>
        <v>0</v>
      </c>
      <c r="AC100" s="140">
        <f>'OC A CONTRATAR'!X100</f>
        <v>0</v>
      </c>
      <c r="AD100" s="140">
        <f>'OC A CONTRATAR'!W100</f>
        <v>0</v>
      </c>
      <c r="AE100" s="140">
        <f>'OC A CONTRATAR'!Y100</f>
        <v>0</v>
      </c>
      <c r="AF100" s="140">
        <f>'OC A CONTRATAR'!R100</f>
        <v>0</v>
      </c>
      <c r="AG100" s="140">
        <f>'OC A CONTRATAR'!Q100</f>
        <v>0</v>
      </c>
      <c r="AH100" s="140">
        <f>'OC A CONTRATAR'!S100</f>
        <v>0</v>
      </c>
      <c r="AI100" s="68">
        <f t="shared" si="19"/>
        <v>412761622.79299963</v>
      </c>
      <c r="AJ100" s="68">
        <f t="shared" si="20"/>
        <v>294633282.18817049</v>
      </c>
      <c r="AK100" s="68">
        <f t="shared" si="21"/>
        <v>707394904.98117006</v>
      </c>
      <c r="AM100">
        <f t="shared" si="22"/>
        <v>2030</v>
      </c>
      <c r="AO100" s="6">
        <f t="shared" si="16"/>
        <v>0</v>
      </c>
      <c r="AP100" s="6">
        <f t="shared" si="17"/>
        <v>0</v>
      </c>
      <c r="AQ100" s="6">
        <f t="shared" si="18"/>
        <v>0</v>
      </c>
    </row>
    <row r="101" spans="1:43" x14ac:dyDescent="0.35">
      <c r="A101" s="66">
        <v>47543</v>
      </c>
      <c r="B101" s="25">
        <f>'Art. 9º-A'!J102</f>
        <v>172030094.7519367</v>
      </c>
      <c r="C101" s="25">
        <f>'Art. 9º-A'!K102</f>
        <v>119495772.75688174</v>
      </c>
      <c r="D101" s="25">
        <f>'Art. 9º-A'!I102</f>
        <v>291525867.50881845</v>
      </c>
      <c r="E101" s="26">
        <f>'9496'!T101</f>
        <v>233037130.71957412</v>
      </c>
      <c r="F101" s="26">
        <f>'9496'!U101</f>
        <v>167317146.61654869</v>
      </c>
      <c r="G101" s="26">
        <f>'9496'!V101</f>
        <v>400354277.33612281</v>
      </c>
      <c r="H101" s="45"/>
      <c r="I101" s="45"/>
      <c r="J101" s="45"/>
      <c r="K101" s="27">
        <f>'Fluxo dív. garantidas - RRF'!J101</f>
        <v>29585187.249999996</v>
      </c>
      <c r="L101" s="27">
        <f>'Fluxo dív. garantidas - RRF'!I101</f>
        <v>98735118.527777776</v>
      </c>
      <c r="M101" s="27">
        <f>'Fluxo dív. garantidas - RRF'!K101</f>
        <v>128320305.77777778</v>
      </c>
      <c r="N101" s="67">
        <f>'Contratos fora RRF'!AS101</f>
        <v>209408.04091596976</v>
      </c>
      <c r="O101" s="67">
        <f>'Contratos fora RRF'!AR101</f>
        <v>1740625.8889445183</v>
      </c>
      <c r="P101" s="28">
        <f>'Contratos fora RRF'!AT101</f>
        <v>1950033.9298604878</v>
      </c>
      <c r="Q101" s="30"/>
      <c r="R101" s="30"/>
      <c r="S101" s="30"/>
      <c r="T101" s="140">
        <f>'OC A CONTRATAR'!C101</f>
        <v>0</v>
      </c>
      <c r="U101" s="140">
        <f>'OC A CONTRATAR'!B101</f>
        <v>0</v>
      </c>
      <c r="V101" s="140">
        <f>'OC A CONTRATAR'!D101</f>
        <v>0</v>
      </c>
      <c r="W101" s="140">
        <f>'OC A CONTRATAR'!H101</f>
        <v>0</v>
      </c>
      <c r="X101" s="140">
        <f>'OC A CONTRATAR'!G101</f>
        <v>0</v>
      </c>
      <c r="Y101" s="140">
        <f>'OC A CONTRATAR'!I101</f>
        <v>0</v>
      </c>
      <c r="Z101" s="140">
        <f>'OC A CONTRATAR'!M101</f>
        <v>0</v>
      </c>
      <c r="AA101" s="140">
        <f>'OC A CONTRATAR'!L101</f>
        <v>0</v>
      </c>
      <c r="AB101" s="140">
        <f>'OC A CONTRATAR'!N101</f>
        <v>0</v>
      </c>
      <c r="AC101" s="140">
        <f>'OC A CONTRATAR'!X101</f>
        <v>0</v>
      </c>
      <c r="AD101" s="140">
        <f>'OC A CONTRATAR'!W101</f>
        <v>0</v>
      </c>
      <c r="AE101" s="140">
        <f>'OC A CONTRATAR'!Y101</f>
        <v>0</v>
      </c>
      <c r="AF101" s="140">
        <f>'OC A CONTRATAR'!R101</f>
        <v>0</v>
      </c>
      <c r="AG101" s="140">
        <f>'OC A CONTRATAR'!Q101</f>
        <v>0</v>
      </c>
      <c r="AH101" s="140">
        <f>'OC A CONTRATAR'!S101</f>
        <v>0</v>
      </c>
      <c r="AI101" s="68">
        <f t="shared" si="19"/>
        <v>434861820.76242679</v>
      </c>
      <c r="AJ101" s="68">
        <f t="shared" si="20"/>
        <v>387288663.79015273</v>
      </c>
      <c r="AK101" s="68">
        <f t="shared" si="21"/>
        <v>822150484.55257952</v>
      </c>
      <c r="AM101">
        <f t="shared" si="22"/>
        <v>2030</v>
      </c>
      <c r="AO101" s="6">
        <f t="shared" si="16"/>
        <v>0</v>
      </c>
      <c r="AP101" s="6">
        <f t="shared" si="17"/>
        <v>0</v>
      </c>
      <c r="AQ101" s="6">
        <f t="shared" si="18"/>
        <v>0</v>
      </c>
    </row>
    <row r="102" spans="1:43" x14ac:dyDescent="0.35">
      <c r="A102" s="66">
        <v>47574</v>
      </c>
      <c r="B102" s="25">
        <f>'Art. 9º-A'!J103</f>
        <v>172451124.80746025</v>
      </c>
      <c r="C102" s="25">
        <f>'Art. 9º-A'!K103</f>
        <v>120466451.86591589</v>
      </c>
      <c r="D102" s="25">
        <f>'Art. 9º-A'!I103</f>
        <v>292917576.67337614</v>
      </c>
      <c r="E102" s="26">
        <f>'9496'!T102</f>
        <v>233047001.39750338</v>
      </c>
      <c r="F102" s="26">
        <f>'9496'!U102</f>
        <v>168533796.18927675</v>
      </c>
      <c r="G102" s="26">
        <f>'9496'!V102</f>
        <v>401580797.58678013</v>
      </c>
      <c r="H102" s="45"/>
      <c r="I102" s="45"/>
      <c r="J102" s="45"/>
      <c r="K102" s="27">
        <f>'Fluxo dív. garantidas - RRF'!J102</f>
        <v>5798318.9500000002</v>
      </c>
      <c r="L102" s="27">
        <f>'Fluxo dív. garantidas - RRF'!I102</f>
        <v>1973659.4499999983</v>
      </c>
      <c r="M102" s="27">
        <f>'Fluxo dív. garantidas - RRF'!K102</f>
        <v>7771978.3999999985</v>
      </c>
      <c r="N102" s="67">
        <f>'Contratos fora RRF'!AS102</f>
        <v>4823245.692556994</v>
      </c>
      <c r="O102" s="67">
        <f>'Contratos fora RRF'!AR102</f>
        <v>9701716.1687695254</v>
      </c>
      <c r="P102" s="28">
        <f>'Contratos fora RRF'!AT102</f>
        <v>14524961.861326519</v>
      </c>
      <c r="Q102" s="30"/>
      <c r="R102" s="30"/>
      <c r="S102" s="30"/>
      <c r="T102" s="140">
        <f>'OC A CONTRATAR'!C102</f>
        <v>0</v>
      </c>
      <c r="U102" s="140">
        <f>'OC A CONTRATAR'!B102</f>
        <v>0</v>
      </c>
      <c r="V102" s="140">
        <f>'OC A CONTRATAR'!D102</f>
        <v>0</v>
      </c>
      <c r="W102" s="140">
        <f>'OC A CONTRATAR'!H102</f>
        <v>0</v>
      </c>
      <c r="X102" s="140">
        <f>'OC A CONTRATAR'!G102</f>
        <v>0</v>
      </c>
      <c r="Y102" s="140">
        <f>'OC A CONTRATAR'!I102</f>
        <v>0</v>
      </c>
      <c r="Z102" s="140">
        <f>'OC A CONTRATAR'!M102</f>
        <v>0</v>
      </c>
      <c r="AA102" s="140">
        <f>'OC A CONTRATAR'!L102</f>
        <v>0</v>
      </c>
      <c r="AB102" s="140">
        <f>'OC A CONTRATAR'!N102</f>
        <v>0</v>
      </c>
      <c r="AC102" s="140">
        <f>'OC A CONTRATAR'!X102</f>
        <v>0</v>
      </c>
      <c r="AD102" s="140">
        <f>'OC A CONTRATAR'!W102</f>
        <v>0</v>
      </c>
      <c r="AE102" s="140">
        <f>'OC A CONTRATAR'!Y102</f>
        <v>0</v>
      </c>
      <c r="AF102" s="140">
        <f>'OC A CONTRATAR'!R102</f>
        <v>0</v>
      </c>
      <c r="AG102" s="140">
        <f>'OC A CONTRATAR'!Q102</f>
        <v>0</v>
      </c>
      <c r="AH102" s="140">
        <f>'OC A CONTRATAR'!S102</f>
        <v>0</v>
      </c>
      <c r="AI102" s="68">
        <f t="shared" si="19"/>
        <v>416119690.84752059</v>
      </c>
      <c r="AJ102" s="68">
        <f t="shared" si="20"/>
        <v>300675623.67396218</v>
      </c>
      <c r="AK102" s="68">
        <f t="shared" si="21"/>
        <v>716795314.52148283</v>
      </c>
      <c r="AM102">
        <f t="shared" si="22"/>
        <v>2030</v>
      </c>
      <c r="AO102" s="6">
        <f t="shared" si="16"/>
        <v>0</v>
      </c>
      <c r="AP102" s="6">
        <f t="shared" si="17"/>
        <v>0</v>
      </c>
      <c r="AQ102" s="6">
        <f t="shared" si="18"/>
        <v>0</v>
      </c>
    </row>
    <row r="103" spans="1:43" x14ac:dyDescent="0.35">
      <c r="A103" s="66">
        <v>47604</v>
      </c>
      <c r="B103" s="25">
        <f>'Art. 9º-A'!J104</f>
        <v>172761953.82106364</v>
      </c>
      <c r="C103" s="25">
        <f>'Art. 9º-A'!K104</f>
        <v>121368469.54508102</v>
      </c>
      <c r="D103" s="25">
        <f>'Art. 9º-A'!I104</f>
        <v>294130423.36614466</v>
      </c>
      <c r="E103" s="26">
        <f>'9496'!T103</f>
        <v>232903065.95893905</v>
      </c>
      <c r="F103" s="26">
        <f>'9496'!U103</f>
        <v>169728716.00033292</v>
      </c>
      <c r="G103" s="26">
        <f>'9496'!V103</f>
        <v>402631781.95927197</v>
      </c>
      <c r="H103" s="45"/>
      <c r="I103" s="45"/>
      <c r="J103" s="45"/>
      <c r="K103" s="27">
        <f>'Fluxo dív. garantidas - RRF'!J103</f>
        <v>24806980.73</v>
      </c>
      <c r="L103" s="27">
        <f>'Fluxo dív. garantidas - RRF'!I103</f>
        <v>89358089.901111096</v>
      </c>
      <c r="M103" s="27">
        <f>'Fluxo dív. garantidas - RRF'!K103</f>
        <v>114165070.6311111</v>
      </c>
      <c r="N103" s="67">
        <f>'Contratos fora RRF'!AS103</f>
        <v>789280.87189323467</v>
      </c>
      <c r="O103" s="67">
        <f>'Contratos fora RRF'!AR103</f>
        <v>12535378.127044104</v>
      </c>
      <c r="P103" s="28">
        <f>'Contratos fora RRF'!AT103</f>
        <v>13324658.998937339</v>
      </c>
      <c r="Q103" s="30"/>
      <c r="R103" s="30"/>
      <c r="S103" s="30"/>
      <c r="T103" s="140">
        <f>'OC A CONTRATAR'!C103</f>
        <v>0</v>
      </c>
      <c r="U103" s="140">
        <f>'OC A CONTRATAR'!B103</f>
        <v>0</v>
      </c>
      <c r="V103" s="140">
        <f>'OC A CONTRATAR'!D103</f>
        <v>0</v>
      </c>
      <c r="W103" s="140">
        <f>'OC A CONTRATAR'!H103</f>
        <v>0</v>
      </c>
      <c r="X103" s="140">
        <f>'OC A CONTRATAR'!G103</f>
        <v>0</v>
      </c>
      <c r="Y103" s="140">
        <f>'OC A CONTRATAR'!I103</f>
        <v>0</v>
      </c>
      <c r="Z103" s="140">
        <f>'OC A CONTRATAR'!M103</f>
        <v>0</v>
      </c>
      <c r="AA103" s="140">
        <f>'OC A CONTRATAR'!L103</f>
        <v>0</v>
      </c>
      <c r="AB103" s="140">
        <f>'OC A CONTRATAR'!N103</f>
        <v>0</v>
      </c>
      <c r="AC103" s="140">
        <f>'OC A CONTRATAR'!X103</f>
        <v>0</v>
      </c>
      <c r="AD103" s="140">
        <f>'OC A CONTRATAR'!W103</f>
        <v>0</v>
      </c>
      <c r="AE103" s="140">
        <f>'OC A CONTRATAR'!Y103</f>
        <v>0</v>
      </c>
      <c r="AF103" s="140">
        <f>'OC A CONTRATAR'!R103</f>
        <v>0</v>
      </c>
      <c r="AG103" s="140">
        <f>'OC A CONTRATAR'!Q103</f>
        <v>0</v>
      </c>
      <c r="AH103" s="140">
        <f>'OC A CONTRATAR'!S103</f>
        <v>0</v>
      </c>
      <c r="AI103" s="68">
        <f t="shared" si="19"/>
        <v>431261281.38189596</v>
      </c>
      <c r="AJ103" s="68">
        <f t="shared" si="20"/>
        <v>392990653.57356918</v>
      </c>
      <c r="AK103" s="68">
        <f t="shared" si="21"/>
        <v>824251934.95546508</v>
      </c>
      <c r="AM103">
        <f t="shared" si="22"/>
        <v>2030</v>
      </c>
      <c r="AO103" s="6">
        <f t="shared" si="16"/>
        <v>0</v>
      </c>
      <c r="AP103" s="6">
        <f t="shared" si="17"/>
        <v>0</v>
      </c>
      <c r="AQ103" s="6">
        <f t="shared" si="18"/>
        <v>0</v>
      </c>
    </row>
    <row r="104" spans="1:43" x14ac:dyDescent="0.35">
      <c r="A104" s="66">
        <v>47635</v>
      </c>
      <c r="B104" s="25">
        <f>'Art. 9º-A'!J105</f>
        <v>173233275.23707303</v>
      </c>
      <c r="C104" s="25">
        <f>'Art. 9º-A'!K105</f>
        <v>122391855.31102517</v>
      </c>
      <c r="D104" s="25">
        <f>'Art. 9º-A'!I105</f>
        <v>295625130.54809821</v>
      </c>
      <c r="E104" s="26">
        <f>'9496'!T104</f>
        <v>233282689.96474144</v>
      </c>
      <c r="F104" s="26">
        <f>'9496'!U104</f>
        <v>171239614.34649745</v>
      </c>
      <c r="G104" s="26">
        <f>'9496'!V104</f>
        <v>404522304.31123888</v>
      </c>
      <c r="H104" s="45"/>
      <c r="I104" s="45"/>
      <c r="J104" s="45"/>
      <c r="K104" s="27">
        <f>'Fluxo dív. garantidas - RRF'!J104</f>
        <v>5925740.3399999999</v>
      </c>
      <c r="L104" s="27">
        <f>'Fluxo dív. garantidas - RRF'!I104</f>
        <v>1959501.5177777773</v>
      </c>
      <c r="M104" s="27">
        <f>'Fluxo dív. garantidas - RRF'!K104</f>
        <v>7885241.8577777771</v>
      </c>
      <c r="N104" s="67">
        <f>'Contratos fora RRF'!AS104</f>
        <v>220173.29828393541</v>
      </c>
      <c r="O104" s="67">
        <f>'Contratos fora RRF'!AR104</f>
        <v>1774024.135980509</v>
      </c>
      <c r="P104" s="28">
        <f>'Contratos fora RRF'!AT104</f>
        <v>1994197.4342644447</v>
      </c>
      <c r="Q104" s="30"/>
      <c r="R104" s="30"/>
      <c r="S104" s="30"/>
      <c r="T104" s="140">
        <f>'OC A CONTRATAR'!C104</f>
        <v>11024313.738726133</v>
      </c>
      <c r="U104" s="140">
        <f>'OC A CONTRATAR'!B104</f>
        <v>16049999.999999998</v>
      </c>
      <c r="V104" s="140">
        <f>'OC A CONTRATAR'!D104</f>
        <v>27074313.738726132</v>
      </c>
      <c r="W104" s="140">
        <f>'OC A CONTRATAR'!H104</f>
        <v>4111261.0100757163</v>
      </c>
      <c r="X104" s="140">
        <f>'OC A CONTRATAR'!G104</f>
        <v>6147243.1912681926</v>
      </c>
      <c r="Y104" s="140">
        <f>'OC A CONTRATAR'!I104</f>
        <v>10258504.201343909</v>
      </c>
      <c r="Z104" s="140">
        <f>'OC A CONTRATAR'!M104</f>
        <v>33881367.967148967</v>
      </c>
      <c r="AA104" s="140">
        <f>'OC A CONTRATAR'!L104</f>
        <v>27204607.101715628</v>
      </c>
      <c r="AB104" s="140">
        <f>'OC A CONTRATAR'!N104</f>
        <v>61085975.068864599</v>
      </c>
      <c r="AC104" s="140">
        <f>'OC A CONTRATAR'!X104</f>
        <v>65454073.464198299</v>
      </c>
      <c r="AD104" s="140">
        <f>'OC A CONTRATAR'!W104</f>
        <v>150000000</v>
      </c>
      <c r="AE104" s="140">
        <f>'OC A CONTRATAR'!Y104</f>
        <v>215454073.46419829</v>
      </c>
      <c r="AF104" s="140">
        <f>'OC A CONTRATAR'!R104</f>
        <v>5512156.8693630667</v>
      </c>
      <c r="AG104" s="140">
        <f>'OC A CONTRATAR'!Q104</f>
        <v>8024999.9999999991</v>
      </c>
      <c r="AH104" s="140">
        <f>'OC A CONTRATAR'!S104</f>
        <v>13537156.869363066</v>
      </c>
      <c r="AI104" s="68">
        <f t="shared" si="19"/>
        <v>532645051.88961053</v>
      </c>
      <c r="AJ104" s="68">
        <f t="shared" si="20"/>
        <v>504791845.60426474</v>
      </c>
      <c r="AK104" s="68">
        <f t="shared" si="21"/>
        <v>1037436897.4938753</v>
      </c>
      <c r="AM104">
        <f t="shared" si="22"/>
        <v>2030</v>
      </c>
      <c r="AO104" s="6">
        <f t="shared" si="16"/>
        <v>0</v>
      </c>
      <c r="AP104" s="6">
        <f t="shared" si="17"/>
        <v>0</v>
      </c>
      <c r="AQ104" s="6">
        <f t="shared" si="18"/>
        <v>0</v>
      </c>
    </row>
    <row r="105" spans="1:43" x14ac:dyDescent="0.35">
      <c r="A105" s="66">
        <v>47665</v>
      </c>
      <c r="B105" s="25">
        <f>'Art. 9º-A'!J106</f>
        <v>173718553.78001487</v>
      </c>
      <c r="C105" s="25">
        <f>'Art. 9º-A'!K106</f>
        <v>123434521.78719485</v>
      </c>
      <c r="D105" s="25">
        <f>'Art. 9º-A'!I106</f>
        <v>297153075.56720972</v>
      </c>
      <c r="E105" s="26">
        <f>'9496'!T105</f>
        <v>233513114.07900861</v>
      </c>
      <c r="F105" s="26">
        <f>'9496'!U105</f>
        <v>172736512.49336824</v>
      </c>
      <c r="G105" s="26">
        <f>'9496'!V105</f>
        <v>406249626.57237685</v>
      </c>
      <c r="H105" s="45"/>
      <c r="I105" s="45"/>
      <c r="J105" s="45"/>
      <c r="K105" s="27">
        <f>'Fluxo dív. garantidas - RRF'!J105</f>
        <v>5399986.0099999998</v>
      </c>
      <c r="L105" s="27">
        <f>'Fluxo dív. garantidas - RRF'!I105</f>
        <v>2017918.6655555554</v>
      </c>
      <c r="M105" s="27">
        <f>'Fluxo dív. garantidas - RRF'!K105</f>
        <v>7417904.6755555551</v>
      </c>
      <c r="N105" s="67">
        <f>'Contratos fora RRF'!AS105</f>
        <v>39341627.251233988</v>
      </c>
      <c r="O105" s="67">
        <f>'Contratos fora RRF'!AR105</f>
        <v>60674398.769794755</v>
      </c>
      <c r="P105" s="28">
        <f>'Contratos fora RRF'!AT105</f>
        <v>100016026.02102874</v>
      </c>
      <c r="Q105" s="30"/>
      <c r="R105" s="30"/>
      <c r="S105" s="30"/>
      <c r="T105" s="140">
        <f>'OC A CONTRATAR'!C105</f>
        <v>0</v>
      </c>
      <c r="U105" s="140">
        <f>'OC A CONTRATAR'!B105</f>
        <v>0</v>
      </c>
      <c r="V105" s="140">
        <f>'OC A CONTRATAR'!D105</f>
        <v>0</v>
      </c>
      <c r="W105" s="140">
        <f>'OC A CONTRATAR'!H105</f>
        <v>0</v>
      </c>
      <c r="X105" s="140">
        <f>'OC A CONTRATAR'!G105</f>
        <v>0</v>
      </c>
      <c r="Y105" s="140">
        <f>'OC A CONTRATAR'!I105</f>
        <v>0</v>
      </c>
      <c r="Z105" s="140">
        <f>'OC A CONTRATAR'!M105</f>
        <v>0</v>
      </c>
      <c r="AA105" s="140">
        <f>'OC A CONTRATAR'!L105</f>
        <v>0</v>
      </c>
      <c r="AB105" s="140">
        <f>'OC A CONTRATAR'!N105</f>
        <v>0</v>
      </c>
      <c r="AC105" s="140">
        <f>'OC A CONTRATAR'!X105</f>
        <v>0</v>
      </c>
      <c r="AD105" s="140">
        <f>'OC A CONTRATAR'!W105</f>
        <v>0</v>
      </c>
      <c r="AE105" s="140">
        <f>'OC A CONTRATAR'!Y105</f>
        <v>0</v>
      </c>
      <c r="AF105" s="140">
        <f>'OC A CONTRATAR'!R105</f>
        <v>0</v>
      </c>
      <c r="AG105" s="140">
        <f>'OC A CONTRATAR'!Q105</f>
        <v>0</v>
      </c>
      <c r="AH105" s="140">
        <f>'OC A CONTRATAR'!S105</f>
        <v>0</v>
      </c>
      <c r="AI105" s="68">
        <f t="shared" si="19"/>
        <v>451973281.12025744</v>
      </c>
      <c r="AJ105" s="68">
        <f t="shared" si="20"/>
        <v>358863351.71591341</v>
      </c>
      <c r="AK105" s="68">
        <f t="shared" si="21"/>
        <v>810836632.83617091</v>
      </c>
      <c r="AM105">
        <f t="shared" si="22"/>
        <v>2030</v>
      </c>
      <c r="AO105" s="6">
        <f t="shared" si="16"/>
        <v>0</v>
      </c>
      <c r="AP105" s="6">
        <f t="shared" si="17"/>
        <v>0</v>
      </c>
      <c r="AQ105" s="6">
        <f t="shared" si="18"/>
        <v>0</v>
      </c>
    </row>
    <row r="106" spans="1:43" x14ac:dyDescent="0.35">
      <c r="A106" s="66">
        <v>47696</v>
      </c>
      <c r="B106" s="25">
        <f>'Art. 9º-A'!J107</f>
        <v>174025281.6119681</v>
      </c>
      <c r="C106" s="25">
        <f>'Art. 9º-A'!K107</f>
        <v>124359181.88612759</v>
      </c>
      <c r="D106" s="25">
        <f>'Art. 9º-A'!I107</f>
        <v>298384463.49809569</v>
      </c>
      <c r="E106" s="26">
        <f>'9496'!T106</f>
        <v>233278067.58054319</v>
      </c>
      <c r="F106" s="26">
        <f>'9496'!U106</f>
        <v>173861682.89516857</v>
      </c>
      <c r="G106" s="26">
        <f>'9496'!V106</f>
        <v>407139750.47571176</v>
      </c>
      <c r="H106" s="45"/>
      <c r="I106" s="45"/>
      <c r="J106" s="45"/>
      <c r="K106" s="27">
        <f>'Fluxo dív. garantidas - RRF'!J106</f>
        <v>5728927.8699999992</v>
      </c>
      <c r="L106" s="27">
        <f>'Fluxo dív. garantidas - RRF'!I106</f>
        <v>1981369.5699999994</v>
      </c>
      <c r="M106" s="27">
        <f>'Fluxo dív. garantidas - RRF'!K106</f>
        <v>7710297.4399999985</v>
      </c>
      <c r="N106" s="67">
        <f>'Contratos fora RRF'!AS106</f>
        <v>2451615.6076229741</v>
      </c>
      <c r="O106" s="67">
        <f>'Contratos fora RRF'!AR106</f>
        <v>8421981.3097558469</v>
      </c>
      <c r="P106" s="28">
        <f>'Contratos fora RRF'!AT106</f>
        <v>10873596.91737882</v>
      </c>
      <c r="Q106" s="30"/>
      <c r="R106" s="30"/>
      <c r="S106" s="30"/>
      <c r="T106" s="140">
        <f>'OC A CONTRATAR'!C106</f>
        <v>0</v>
      </c>
      <c r="U106" s="140">
        <f>'OC A CONTRATAR'!B106</f>
        <v>0</v>
      </c>
      <c r="V106" s="140">
        <f>'OC A CONTRATAR'!D106</f>
        <v>0</v>
      </c>
      <c r="W106" s="140">
        <f>'OC A CONTRATAR'!H106</f>
        <v>0</v>
      </c>
      <c r="X106" s="140">
        <f>'OC A CONTRATAR'!G106</f>
        <v>0</v>
      </c>
      <c r="Y106" s="140">
        <f>'OC A CONTRATAR'!I106</f>
        <v>0</v>
      </c>
      <c r="Z106" s="140">
        <f>'OC A CONTRATAR'!M106</f>
        <v>0</v>
      </c>
      <c r="AA106" s="140">
        <f>'OC A CONTRATAR'!L106</f>
        <v>0</v>
      </c>
      <c r="AB106" s="140">
        <f>'OC A CONTRATAR'!N106</f>
        <v>0</v>
      </c>
      <c r="AC106" s="140">
        <f>'OC A CONTRATAR'!X106</f>
        <v>0</v>
      </c>
      <c r="AD106" s="140">
        <f>'OC A CONTRATAR'!W106</f>
        <v>0</v>
      </c>
      <c r="AE106" s="140">
        <f>'OC A CONTRATAR'!Y106</f>
        <v>0</v>
      </c>
      <c r="AF106" s="140">
        <f>'OC A CONTRATAR'!R106</f>
        <v>0</v>
      </c>
      <c r="AG106" s="140">
        <f>'OC A CONTRATAR'!Q106</f>
        <v>0</v>
      </c>
      <c r="AH106" s="140">
        <f>'OC A CONTRATAR'!S106</f>
        <v>0</v>
      </c>
      <c r="AI106" s="68">
        <f t="shared" si="19"/>
        <v>415483892.67013431</v>
      </c>
      <c r="AJ106" s="68">
        <f t="shared" si="20"/>
        <v>308624215.66105199</v>
      </c>
      <c r="AK106" s="68">
        <f t="shared" si="21"/>
        <v>724108108.33118629</v>
      </c>
      <c r="AM106">
        <f t="shared" si="22"/>
        <v>2030</v>
      </c>
      <c r="AO106" s="6">
        <f t="shared" si="16"/>
        <v>0</v>
      </c>
      <c r="AP106" s="6">
        <f t="shared" si="17"/>
        <v>0</v>
      </c>
      <c r="AQ106" s="6">
        <f t="shared" si="18"/>
        <v>0</v>
      </c>
    </row>
    <row r="107" spans="1:43" x14ac:dyDescent="0.35">
      <c r="A107" s="66">
        <v>47727</v>
      </c>
      <c r="B107" s="25">
        <f>'Art. 9º-A'!J108</f>
        <v>174567717.10153231</v>
      </c>
      <c r="C107" s="25">
        <f>'Art. 9º-A'!K108</f>
        <v>125461482.18304196</v>
      </c>
      <c r="D107" s="25">
        <f>'Art. 9º-A'!I108</f>
        <v>300029199.28457427</v>
      </c>
      <c r="E107" s="26">
        <f>'9496'!T107</f>
        <v>233957416.7566922</v>
      </c>
      <c r="F107" s="26">
        <f>'9496'!U107</f>
        <v>175642358.83512256</v>
      </c>
      <c r="G107" s="26">
        <f>'9496'!V107</f>
        <v>409599775.59181476</v>
      </c>
      <c r="H107" s="45"/>
      <c r="I107" s="45"/>
      <c r="J107" s="45"/>
      <c r="K107" s="27">
        <f>'Fluxo dív. garantidas - RRF'!J107</f>
        <v>28477017.100000005</v>
      </c>
      <c r="L107" s="27">
        <f>'Fluxo dív. garantidas - RRF'!I107</f>
        <v>98858248.544444427</v>
      </c>
      <c r="M107" s="27">
        <f>'Fluxo dív. garantidas - RRF'!K107</f>
        <v>127335265.64444444</v>
      </c>
      <c r="N107" s="67">
        <f>'Contratos fora RRF'!AS107</f>
        <v>186198.83956341466</v>
      </c>
      <c r="O107" s="67">
        <f>'Contratos fora RRF'!AR107</f>
        <v>1808435.6076023211</v>
      </c>
      <c r="P107" s="28">
        <f>'Contratos fora RRF'!AT107</f>
        <v>1994634.4471657355</v>
      </c>
      <c r="Q107" s="30"/>
      <c r="R107" s="30"/>
      <c r="S107" s="30"/>
      <c r="T107" s="140">
        <f>'OC A CONTRATAR'!C107</f>
        <v>0</v>
      </c>
      <c r="U107" s="140">
        <f>'OC A CONTRATAR'!B107</f>
        <v>0</v>
      </c>
      <c r="V107" s="140">
        <f>'OC A CONTRATAR'!D107</f>
        <v>0</v>
      </c>
      <c r="W107" s="140">
        <f>'OC A CONTRATAR'!H107</f>
        <v>0</v>
      </c>
      <c r="X107" s="140">
        <f>'OC A CONTRATAR'!G107</f>
        <v>0</v>
      </c>
      <c r="Y107" s="140">
        <f>'OC A CONTRATAR'!I107</f>
        <v>0</v>
      </c>
      <c r="Z107" s="140">
        <f>'OC A CONTRATAR'!M107</f>
        <v>0</v>
      </c>
      <c r="AA107" s="140">
        <f>'OC A CONTRATAR'!L107</f>
        <v>0</v>
      </c>
      <c r="AB107" s="140">
        <f>'OC A CONTRATAR'!N107</f>
        <v>0</v>
      </c>
      <c r="AC107" s="140">
        <f>'OC A CONTRATAR'!X107</f>
        <v>0</v>
      </c>
      <c r="AD107" s="140">
        <f>'OC A CONTRATAR'!W107</f>
        <v>0</v>
      </c>
      <c r="AE107" s="140">
        <f>'OC A CONTRATAR'!Y107</f>
        <v>0</v>
      </c>
      <c r="AF107" s="140">
        <f>'OC A CONTRATAR'!R107</f>
        <v>0</v>
      </c>
      <c r="AG107" s="140">
        <f>'OC A CONTRATAR'!Q107</f>
        <v>0</v>
      </c>
      <c r="AH107" s="140">
        <f>'OC A CONTRATAR'!S107</f>
        <v>0</v>
      </c>
      <c r="AI107" s="68">
        <f t="shared" si="19"/>
        <v>437188349.79778796</v>
      </c>
      <c r="AJ107" s="68">
        <f t="shared" si="20"/>
        <v>401770525.17021126</v>
      </c>
      <c r="AK107" s="68">
        <f t="shared" si="21"/>
        <v>838958874.96799922</v>
      </c>
      <c r="AM107">
        <f t="shared" si="22"/>
        <v>2030</v>
      </c>
      <c r="AO107" s="6">
        <f t="shared" si="16"/>
        <v>0</v>
      </c>
      <c r="AP107" s="6">
        <f t="shared" si="17"/>
        <v>0</v>
      </c>
      <c r="AQ107" s="6">
        <f t="shared" si="18"/>
        <v>0</v>
      </c>
    </row>
    <row r="108" spans="1:43" x14ac:dyDescent="0.35">
      <c r="A108" s="66">
        <v>47757</v>
      </c>
      <c r="B108" s="25">
        <f>'Art. 9º-A'!J109</f>
        <v>174978617.47511956</v>
      </c>
      <c r="C108" s="25">
        <f>'Art. 9º-A'!K109</f>
        <v>126478985.48658571</v>
      </c>
      <c r="D108" s="25">
        <f>'Art. 9º-A'!I109</f>
        <v>301457602.96170527</v>
      </c>
      <c r="E108" s="26">
        <f>'9496'!T108</f>
        <v>233704455.1611644</v>
      </c>
      <c r="F108" s="26">
        <f>'9496'!U108</f>
        <v>176820694.59970671</v>
      </c>
      <c r="G108" s="26">
        <f>'9496'!V108</f>
        <v>410525149.76087111</v>
      </c>
      <c r="H108" s="45"/>
      <c r="I108" s="45"/>
      <c r="J108" s="45"/>
      <c r="K108" s="27">
        <f>'Fluxo dív. garantidas - RRF'!J108</f>
        <v>5433056.96</v>
      </c>
      <c r="L108" s="27">
        <f>'Fluxo dív. garantidas - RRF'!I108</f>
        <v>2014244.1155555556</v>
      </c>
      <c r="M108" s="27">
        <f>'Fluxo dív. garantidas - RRF'!K108</f>
        <v>7447301.0755555555</v>
      </c>
      <c r="N108" s="67">
        <f>'Contratos fora RRF'!AS108</f>
        <v>4637742.3582119355</v>
      </c>
      <c r="O108" s="67">
        <f>'Contratos fora RRF'!AR108</f>
        <v>9770148.7142907865</v>
      </c>
      <c r="P108" s="28">
        <f>'Contratos fora RRF'!AT108</f>
        <v>14407891.072502725</v>
      </c>
      <c r="Q108" s="30"/>
      <c r="R108" s="30"/>
      <c r="S108" s="30"/>
      <c r="T108" s="140">
        <f>'OC A CONTRATAR'!C108</f>
        <v>0</v>
      </c>
      <c r="U108" s="140">
        <f>'OC A CONTRATAR'!B108</f>
        <v>0</v>
      </c>
      <c r="V108" s="140">
        <f>'OC A CONTRATAR'!D108</f>
        <v>0</v>
      </c>
      <c r="W108" s="140">
        <f>'OC A CONTRATAR'!H108</f>
        <v>0</v>
      </c>
      <c r="X108" s="140">
        <f>'OC A CONTRATAR'!G108</f>
        <v>0</v>
      </c>
      <c r="Y108" s="140">
        <f>'OC A CONTRATAR'!I108</f>
        <v>0</v>
      </c>
      <c r="Z108" s="140">
        <f>'OC A CONTRATAR'!M108</f>
        <v>0</v>
      </c>
      <c r="AA108" s="140">
        <f>'OC A CONTRATAR'!L108</f>
        <v>0</v>
      </c>
      <c r="AB108" s="140">
        <f>'OC A CONTRATAR'!N108</f>
        <v>0</v>
      </c>
      <c r="AC108" s="140">
        <f>'OC A CONTRATAR'!X108</f>
        <v>0</v>
      </c>
      <c r="AD108" s="140">
        <f>'OC A CONTRATAR'!W108</f>
        <v>0</v>
      </c>
      <c r="AE108" s="140">
        <f>'OC A CONTRATAR'!Y108</f>
        <v>0</v>
      </c>
      <c r="AF108" s="140">
        <f>'OC A CONTRATAR'!R108</f>
        <v>0</v>
      </c>
      <c r="AG108" s="140">
        <f>'OC A CONTRATAR'!Q108</f>
        <v>0</v>
      </c>
      <c r="AH108" s="140">
        <f>'OC A CONTRATAR'!S108</f>
        <v>0</v>
      </c>
      <c r="AI108" s="68">
        <f t="shared" si="19"/>
        <v>418753871.95449591</v>
      </c>
      <c r="AJ108" s="68">
        <f t="shared" si="20"/>
        <v>315084072.91613877</v>
      </c>
      <c r="AK108" s="68">
        <f t="shared" si="21"/>
        <v>733837944.87063468</v>
      </c>
      <c r="AM108">
        <f t="shared" si="22"/>
        <v>2030</v>
      </c>
      <c r="AO108" s="6">
        <f t="shared" si="16"/>
        <v>0</v>
      </c>
      <c r="AP108" s="6">
        <f t="shared" si="17"/>
        <v>0</v>
      </c>
      <c r="AQ108" s="6">
        <f t="shared" si="18"/>
        <v>0</v>
      </c>
    </row>
    <row r="109" spans="1:43" x14ac:dyDescent="0.35">
      <c r="A109" s="66">
        <v>47788</v>
      </c>
      <c r="B109" s="25">
        <f>'Art. 9º-A'!J110</f>
        <v>175161697.57463074</v>
      </c>
      <c r="C109" s="25">
        <f>'Art. 9º-A'!K110</f>
        <v>127340173.86175352</v>
      </c>
      <c r="D109" s="25">
        <f>'Art. 9º-A'!I110</f>
        <v>302501871.43638426</v>
      </c>
      <c r="E109" s="26">
        <f>'9496'!T109</f>
        <v>233364483.24128741</v>
      </c>
      <c r="F109" s="26">
        <f>'9496'!U109</f>
        <v>177859768.1490857</v>
      </c>
      <c r="G109" s="26">
        <f>'9496'!V109</f>
        <v>411224251.39037311</v>
      </c>
      <c r="H109" s="45"/>
      <c r="I109" s="45"/>
      <c r="J109" s="45"/>
      <c r="K109" s="27">
        <f>'Fluxo dív. garantidas - RRF'!J109</f>
        <v>23595800.160000004</v>
      </c>
      <c r="L109" s="27">
        <f>'Fluxo dív. garantidas - RRF'!I109</f>
        <v>89492665.519999981</v>
      </c>
      <c r="M109" s="27">
        <f>'Fluxo dív. garantidas - RRF'!K109</f>
        <v>113088465.67999999</v>
      </c>
      <c r="N109" s="67">
        <f>'Contratos fora RRF'!AS109</f>
        <v>571467.14282182883</v>
      </c>
      <c r="O109" s="67">
        <f>'Contratos fora RRF'!AR109</f>
        <v>12604064.302402293</v>
      </c>
      <c r="P109" s="28">
        <f>'Contratos fora RRF'!AT109</f>
        <v>13175531.445224123</v>
      </c>
      <c r="Q109" s="30"/>
      <c r="R109" s="30"/>
      <c r="S109" s="30"/>
      <c r="T109" s="140">
        <f>'OC A CONTRATAR'!C109</f>
        <v>0</v>
      </c>
      <c r="U109" s="140">
        <f>'OC A CONTRATAR'!B109</f>
        <v>0</v>
      </c>
      <c r="V109" s="140">
        <f>'OC A CONTRATAR'!D109</f>
        <v>0</v>
      </c>
      <c r="W109" s="140">
        <f>'OC A CONTRATAR'!H109</f>
        <v>0</v>
      </c>
      <c r="X109" s="140">
        <f>'OC A CONTRATAR'!G109</f>
        <v>0</v>
      </c>
      <c r="Y109" s="140">
        <f>'OC A CONTRATAR'!I109</f>
        <v>0</v>
      </c>
      <c r="Z109" s="140">
        <f>'OC A CONTRATAR'!M109</f>
        <v>0</v>
      </c>
      <c r="AA109" s="140">
        <f>'OC A CONTRATAR'!L109</f>
        <v>0</v>
      </c>
      <c r="AB109" s="140">
        <f>'OC A CONTRATAR'!N109</f>
        <v>0</v>
      </c>
      <c r="AC109" s="140">
        <f>'OC A CONTRATAR'!X109</f>
        <v>0</v>
      </c>
      <c r="AD109" s="140">
        <f>'OC A CONTRATAR'!W109</f>
        <v>0</v>
      </c>
      <c r="AE109" s="140">
        <f>'OC A CONTRATAR'!Y109</f>
        <v>0</v>
      </c>
      <c r="AF109" s="140">
        <f>'OC A CONTRATAR'!R109</f>
        <v>0</v>
      </c>
      <c r="AG109" s="140">
        <f>'OC A CONTRATAR'!Q109</f>
        <v>0</v>
      </c>
      <c r="AH109" s="140">
        <f>'OC A CONTRATAR'!S109</f>
        <v>0</v>
      </c>
      <c r="AI109" s="68">
        <f t="shared" si="19"/>
        <v>432693448.11874002</v>
      </c>
      <c r="AJ109" s="68">
        <f t="shared" si="20"/>
        <v>407296671.83324152</v>
      </c>
      <c r="AK109" s="68">
        <f t="shared" si="21"/>
        <v>839990119.95198154</v>
      </c>
      <c r="AM109">
        <f t="shared" si="22"/>
        <v>2030</v>
      </c>
      <c r="AO109" s="6">
        <f t="shared" si="16"/>
        <v>0</v>
      </c>
      <c r="AP109" s="6">
        <f t="shared" si="17"/>
        <v>0</v>
      </c>
      <c r="AQ109" s="6">
        <f t="shared" si="18"/>
        <v>0</v>
      </c>
    </row>
    <row r="110" spans="1:43" x14ac:dyDescent="0.35">
      <c r="A110" s="66">
        <v>47818</v>
      </c>
      <c r="B110" s="25">
        <f>'Art. 9º-A'!J111</f>
        <v>175386629.04731253</v>
      </c>
      <c r="C110" s="25">
        <f>'Art. 9º-A'!K111</f>
        <v>128239469.47795644</v>
      </c>
      <c r="D110" s="25">
        <f>'Art. 9º-A'!I111</f>
        <v>303626098.52526897</v>
      </c>
      <c r="E110" s="26">
        <f>'9496'!T110</f>
        <v>233107839.69426265</v>
      </c>
      <c r="F110" s="26">
        <f>'9496'!U110</f>
        <v>179056058.7557911</v>
      </c>
      <c r="G110" s="26">
        <f>'9496'!V110</f>
        <v>412163898.45005375</v>
      </c>
      <c r="H110" s="45"/>
      <c r="I110" s="45"/>
      <c r="J110" s="45"/>
      <c r="K110" s="27">
        <f>'Fluxo dív. garantidas - RRF'!J110</f>
        <v>5324766.16</v>
      </c>
      <c r="L110" s="27">
        <f>'Fluxo dív. garantidas - RRF'!I110</f>
        <v>2026276.4266666658</v>
      </c>
      <c r="M110" s="27">
        <f>'Fluxo dív. garantidas - RRF'!K110</f>
        <v>7351042.586666666</v>
      </c>
      <c r="N110" s="67">
        <f>'Contratos fora RRF'!AS110</f>
        <v>138169.13171060008</v>
      </c>
      <c r="O110" s="67">
        <f>'Contratos fora RRF'!AR110</f>
        <v>1843332.755082458</v>
      </c>
      <c r="P110" s="28">
        <f>'Contratos fora RRF'!AT110</f>
        <v>1981501.8867930581</v>
      </c>
      <c r="Q110" s="30"/>
      <c r="R110" s="30"/>
      <c r="S110" s="30"/>
      <c r="T110" s="140">
        <f>'OC A CONTRATAR'!C110</f>
        <v>10789382.30296001</v>
      </c>
      <c r="U110" s="140">
        <f>'OC A CONTRATAR'!B110</f>
        <v>16049999.999999998</v>
      </c>
      <c r="V110" s="140">
        <f>'OC A CONTRATAR'!D110</f>
        <v>26839382.302960012</v>
      </c>
      <c r="W110" s="140">
        <f>'OC A CONTRATAR'!H110</f>
        <v>4020709.6882966678</v>
      </c>
      <c r="X110" s="140">
        <f>'OC A CONTRATAR'!G110</f>
        <v>6147243.1912681926</v>
      </c>
      <c r="Y110" s="140">
        <f>'OC A CONTRATAR'!I110</f>
        <v>10167952.879564861</v>
      </c>
      <c r="Z110" s="140">
        <f>'OC A CONTRATAR'!M110</f>
        <v>33480024.79757227</v>
      </c>
      <c r="AA110" s="140">
        <f>'OC A CONTRATAR'!L110</f>
        <v>27204607.101715628</v>
      </c>
      <c r="AB110" s="140">
        <f>'OC A CONTRATAR'!N110</f>
        <v>60684631.899287894</v>
      </c>
      <c r="AC110" s="140">
        <f>'OC A CONTRATAR'!X110</f>
        <v>60104466.430859797</v>
      </c>
      <c r="AD110" s="140">
        <f>'OC A CONTRATAR'!W110</f>
        <v>150000000</v>
      </c>
      <c r="AE110" s="140">
        <f>'OC A CONTRATAR'!Y110</f>
        <v>210104466.4308598</v>
      </c>
      <c r="AF110" s="140">
        <f>'OC A CONTRATAR'!R110</f>
        <v>5394691.1514800321</v>
      </c>
      <c r="AG110" s="140">
        <f>'OC A CONTRATAR'!Q110</f>
        <v>8024999.9999999991</v>
      </c>
      <c r="AH110" s="140">
        <f>'OC A CONTRATAR'!S110</f>
        <v>13419691.15148003</v>
      </c>
      <c r="AI110" s="68">
        <f t="shared" si="19"/>
        <v>527746678.40445459</v>
      </c>
      <c r="AJ110" s="68">
        <f t="shared" si="20"/>
        <v>518591987.70848048</v>
      </c>
      <c r="AK110" s="68">
        <f t="shared" si="21"/>
        <v>1046338666.1129352</v>
      </c>
      <c r="AM110">
        <f t="shared" si="22"/>
        <v>2030</v>
      </c>
      <c r="AO110" s="6">
        <f t="shared" si="16"/>
        <v>0</v>
      </c>
      <c r="AP110" s="6">
        <f t="shared" si="17"/>
        <v>0</v>
      </c>
      <c r="AQ110" s="6">
        <f t="shared" si="18"/>
        <v>0</v>
      </c>
    </row>
    <row r="111" spans="1:43" x14ac:dyDescent="0.35">
      <c r="A111" s="66">
        <v>47849</v>
      </c>
      <c r="B111" s="25">
        <f>'Art. 9º-A'!J112</f>
        <v>175565475.51160538</v>
      </c>
      <c r="C111" s="25">
        <f>'Art. 9º-A'!K112</f>
        <v>129112822.56204844</v>
      </c>
      <c r="D111" s="25">
        <f>'Art. 9º-A'!I112</f>
        <v>304678298.07365382</v>
      </c>
      <c r="E111" s="26">
        <f>'9496'!T111</f>
        <v>232912199.80086654</v>
      </c>
      <c r="F111" s="26">
        <f>'9496'!U111</f>
        <v>231915631.65071887</v>
      </c>
      <c r="G111" s="26">
        <f>'9496'!V111</f>
        <v>464827831.45158541</v>
      </c>
      <c r="H111" s="45"/>
      <c r="I111" s="45"/>
      <c r="J111" s="45"/>
      <c r="K111" s="27">
        <f>'Fluxo dív. garantidas - RRF'!J111</f>
        <v>5569512.0096012857</v>
      </c>
      <c r="L111" s="27">
        <f>'Fluxo dív. garantidas - RRF'!I111</f>
        <v>2945156.7328496184</v>
      </c>
      <c r="M111" s="27">
        <f>'Fluxo dív. garantidas - RRF'!K111</f>
        <v>8514668.7424509041</v>
      </c>
      <c r="N111" s="67">
        <f>'Contratos fora RRF'!AS111</f>
        <v>38871287.878630824</v>
      </c>
      <c r="O111" s="67">
        <f>'Contratos fora RRF'!AR111</f>
        <v>60744066.815939143</v>
      </c>
      <c r="P111" s="28">
        <f>'Contratos fora RRF'!AT111</f>
        <v>99615354.694569945</v>
      </c>
      <c r="Q111" s="30"/>
      <c r="R111" s="30"/>
      <c r="S111" s="30"/>
      <c r="T111" s="140">
        <f>'OC A CONTRATAR'!C111</f>
        <v>0</v>
      </c>
      <c r="U111" s="140">
        <f>'OC A CONTRATAR'!B111</f>
        <v>0</v>
      </c>
      <c r="V111" s="140">
        <f>'OC A CONTRATAR'!D111</f>
        <v>0</v>
      </c>
      <c r="W111" s="140">
        <f>'OC A CONTRATAR'!H111</f>
        <v>0</v>
      </c>
      <c r="X111" s="140">
        <f>'OC A CONTRATAR'!G111</f>
        <v>0</v>
      </c>
      <c r="Y111" s="140">
        <f>'OC A CONTRATAR'!I111</f>
        <v>0</v>
      </c>
      <c r="Z111" s="140">
        <f>'OC A CONTRATAR'!M111</f>
        <v>0</v>
      </c>
      <c r="AA111" s="140">
        <f>'OC A CONTRATAR'!L111</f>
        <v>0</v>
      </c>
      <c r="AB111" s="140">
        <f>'OC A CONTRATAR'!N111</f>
        <v>0</v>
      </c>
      <c r="AC111" s="140">
        <f>'OC A CONTRATAR'!X111</f>
        <v>0</v>
      </c>
      <c r="AD111" s="140">
        <f>'OC A CONTRATAR'!W111</f>
        <v>0</v>
      </c>
      <c r="AE111" s="140">
        <f>'OC A CONTRATAR'!Y111</f>
        <v>0</v>
      </c>
      <c r="AF111" s="140">
        <f>'OC A CONTRATAR'!R111</f>
        <v>0</v>
      </c>
      <c r="AG111" s="140">
        <f>'OC A CONTRATAR'!Q111</f>
        <v>0</v>
      </c>
      <c r="AH111" s="140">
        <f>'OC A CONTRATAR'!S111</f>
        <v>0</v>
      </c>
      <c r="AI111" s="68">
        <f t="shared" si="19"/>
        <v>452918475.20070404</v>
      </c>
      <c r="AJ111" s="68">
        <f t="shared" si="20"/>
        <v>424717677.76155603</v>
      </c>
      <c r="AK111" s="68">
        <f t="shared" si="21"/>
        <v>877636152.96226013</v>
      </c>
      <c r="AM111">
        <f t="shared" si="22"/>
        <v>2031</v>
      </c>
      <c r="AO111" s="6">
        <f t="shared" si="16"/>
        <v>0</v>
      </c>
      <c r="AP111" s="6">
        <f t="shared" si="17"/>
        <v>0</v>
      </c>
      <c r="AQ111" s="6">
        <f t="shared" si="18"/>
        <v>0</v>
      </c>
    </row>
    <row r="112" spans="1:43" x14ac:dyDescent="0.35">
      <c r="A112" s="66">
        <v>47880</v>
      </c>
      <c r="B112" s="25">
        <f>'Art. 9º-A'!J113</f>
        <v>175566982.59160873</v>
      </c>
      <c r="C112" s="25">
        <f>'Art. 9º-A'!K113</f>
        <v>129862652.1650947</v>
      </c>
      <c r="D112" s="25">
        <f>'Art. 9º-A'!I113</f>
        <v>305429634.75670344</v>
      </c>
      <c r="E112" s="26">
        <f>'9496'!T112</f>
        <v>232772778.78502461</v>
      </c>
      <c r="F112" s="26">
        <f>'9496'!U112</f>
        <v>233279041.79228202</v>
      </c>
      <c r="G112" s="26">
        <f>'9496'!V112</f>
        <v>466051820.57730663</v>
      </c>
      <c r="H112" s="45"/>
      <c r="I112" s="45"/>
      <c r="J112" s="45"/>
      <c r="K112" s="27">
        <f>'Fluxo dív. garantidas - RRF'!J112</f>
        <v>5783747.4830103274</v>
      </c>
      <c r="L112" s="27">
        <f>'Fluxo dív. garantidas - RRF'!I112</f>
        <v>2945156.7328496184</v>
      </c>
      <c r="M112" s="27">
        <f>'Fluxo dív. garantidas - RRF'!K112</f>
        <v>8728904.2158599459</v>
      </c>
      <c r="N112" s="67">
        <f>'Contratos fora RRF'!AS112</f>
        <v>2321856.8864824567</v>
      </c>
      <c r="O112" s="67">
        <f>'Contratos fora RRF'!AR112</f>
        <v>8491709.7285470963</v>
      </c>
      <c r="P112" s="28">
        <f>'Contratos fora RRF'!AT112</f>
        <v>10813566.615029555</v>
      </c>
      <c r="Q112" s="30"/>
      <c r="R112" s="30"/>
      <c r="S112" s="30"/>
      <c r="T112" s="140">
        <f>'OC A CONTRATAR'!C112</f>
        <v>0</v>
      </c>
      <c r="U112" s="140">
        <f>'OC A CONTRATAR'!B112</f>
        <v>0</v>
      </c>
      <c r="V112" s="140">
        <f>'OC A CONTRATAR'!D112</f>
        <v>0</v>
      </c>
      <c r="W112" s="140">
        <f>'OC A CONTRATAR'!H112</f>
        <v>0</v>
      </c>
      <c r="X112" s="140">
        <f>'OC A CONTRATAR'!G112</f>
        <v>0</v>
      </c>
      <c r="Y112" s="140">
        <f>'OC A CONTRATAR'!I112</f>
        <v>0</v>
      </c>
      <c r="Z112" s="140">
        <f>'OC A CONTRATAR'!M112</f>
        <v>0</v>
      </c>
      <c r="AA112" s="140">
        <f>'OC A CONTRATAR'!L112</f>
        <v>0</v>
      </c>
      <c r="AB112" s="140">
        <f>'OC A CONTRATAR'!N112</f>
        <v>0</v>
      </c>
      <c r="AC112" s="140">
        <f>'OC A CONTRATAR'!X112</f>
        <v>0</v>
      </c>
      <c r="AD112" s="140">
        <f>'OC A CONTRATAR'!W112</f>
        <v>0</v>
      </c>
      <c r="AE112" s="140">
        <f>'OC A CONTRATAR'!Y112</f>
        <v>0</v>
      </c>
      <c r="AF112" s="140">
        <f>'OC A CONTRATAR'!R112</f>
        <v>0</v>
      </c>
      <c r="AG112" s="140">
        <f>'OC A CONTRATAR'!Q112</f>
        <v>0</v>
      </c>
      <c r="AH112" s="140">
        <f>'OC A CONTRATAR'!S112</f>
        <v>0</v>
      </c>
      <c r="AI112" s="68">
        <f t="shared" si="19"/>
        <v>416445365.74612617</v>
      </c>
      <c r="AJ112" s="68">
        <f t="shared" si="20"/>
        <v>374578560.41877341</v>
      </c>
      <c r="AK112" s="68">
        <f t="shared" si="21"/>
        <v>791023926.16489959</v>
      </c>
      <c r="AM112">
        <f t="shared" si="22"/>
        <v>2031</v>
      </c>
      <c r="AO112" s="6">
        <f t="shared" si="16"/>
        <v>0</v>
      </c>
      <c r="AP112" s="6">
        <f t="shared" si="17"/>
        <v>0</v>
      </c>
      <c r="AQ112" s="6">
        <f t="shared" si="18"/>
        <v>0</v>
      </c>
    </row>
    <row r="113" spans="1:43" x14ac:dyDescent="0.35">
      <c r="A113" s="66">
        <v>47908</v>
      </c>
      <c r="B113" s="25">
        <f>'Art. 9º-A'!J114</f>
        <v>175565987.79246184</v>
      </c>
      <c r="C113" s="25">
        <f>'Art. 9º-A'!K114</f>
        <v>130616836.44355163</v>
      </c>
      <c r="D113" s="25">
        <f>'Art. 9º-A'!I114</f>
        <v>306182824.23601347</v>
      </c>
      <c r="E113" s="26">
        <f>'9496'!T113</f>
        <v>232506010.58163294</v>
      </c>
      <c r="F113" s="26">
        <f>'9496'!U113</f>
        <v>234617178.42522815</v>
      </c>
      <c r="G113" s="26">
        <f>'9496'!V113</f>
        <v>467123189.00686109</v>
      </c>
      <c r="H113" s="45"/>
      <c r="I113" s="45"/>
      <c r="J113" s="45"/>
      <c r="K113" s="27">
        <f>'Fluxo dív. garantidas - RRF'!J113</f>
        <v>22144736.413451433</v>
      </c>
      <c r="L113" s="27">
        <f>'Fluxo dív. garantidas - RRF'!I113</f>
        <v>84675156.732849628</v>
      </c>
      <c r="M113" s="27">
        <f>'Fluxo dív. garantidas - RRF'!K113</f>
        <v>106819893.14630106</v>
      </c>
      <c r="N113" s="67">
        <f>'Contratos fora RRF'!AS113</f>
        <v>112311.94496910307</v>
      </c>
      <c r="O113" s="67">
        <f>'Contratos fora RRF'!AR113</f>
        <v>1878610.9223839461</v>
      </c>
      <c r="P113" s="28">
        <f>'Contratos fora RRF'!AT113</f>
        <v>1990922.8673530491</v>
      </c>
      <c r="Q113" s="30"/>
      <c r="R113" s="30"/>
      <c r="S113" s="30"/>
      <c r="T113" s="140">
        <f>'OC A CONTRATAR'!C113</f>
        <v>0</v>
      </c>
      <c r="U113" s="140">
        <f>'OC A CONTRATAR'!B113</f>
        <v>0</v>
      </c>
      <c r="V113" s="140">
        <f>'OC A CONTRATAR'!D113</f>
        <v>0</v>
      </c>
      <c r="W113" s="140">
        <f>'OC A CONTRATAR'!H113</f>
        <v>0</v>
      </c>
      <c r="X113" s="140">
        <f>'OC A CONTRATAR'!G113</f>
        <v>0</v>
      </c>
      <c r="Y113" s="140">
        <f>'OC A CONTRATAR'!I113</f>
        <v>0</v>
      </c>
      <c r="Z113" s="140">
        <f>'OC A CONTRATAR'!M113</f>
        <v>0</v>
      </c>
      <c r="AA113" s="140">
        <f>'OC A CONTRATAR'!L113</f>
        <v>0</v>
      </c>
      <c r="AB113" s="140">
        <f>'OC A CONTRATAR'!N113</f>
        <v>0</v>
      </c>
      <c r="AC113" s="140">
        <f>'OC A CONTRATAR'!X113</f>
        <v>0</v>
      </c>
      <c r="AD113" s="140">
        <f>'OC A CONTRATAR'!W113</f>
        <v>0</v>
      </c>
      <c r="AE113" s="140">
        <f>'OC A CONTRATAR'!Y113</f>
        <v>0</v>
      </c>
      <c r="AF113" s="140">
        <f>'OC A CONTRATAR'!R113</f>
        <v>0</v>
      </c>
      <c r="AG113" s="140">
        <f>'OC A CONTRATAR'!Q113</f>
        <v>0</v>
      </c>
      <c r="AH113" s="140">
        <f>'OC A CONTRATAR'!S113</f>
        <v>0</v>
      </c>
      <c r="AI113" s="68">
        <f t="shared" si="19"/>
        <v>430329046.73251534</v>
      </c>
      <c r="AJ113" s="68">
        <f t="shared" si="20"/>
        <v>451787782.52401334</v>
      </c>
      <c r="AK113" s="68">
        <f t="shared" si="21"/>
        <v>882116829.25652874</v>
      </c>
      <c r="AM113">
        <f t="shared" si="22"/>
        <v>2031</v>
      </c>
      <c r="AO113" s="6">
        <f t="shared" si="16"/>
        <v>0</v>
      </c>
      <c r="AP113" s="6">
        <f t="shared" si="17"/>
        <v>0</v>
      </c>
      <c r="AQ113" s="6">
        <f t="shared" si="18"/>
        <v>0</v>
      </c>
    </row>
    <row r="114" spans="1:43" x14ac:dyDescent="0.35">
      <c r="A114" s="66">
        <v>47939</v>
      </c>
      <c r="B114" s="25">
        <f>'Art. 9º-A'!J115</f>
        <v>175562470.39315066</v>
      </c>
      <c r="C114" s="25">
        <f>'Art. 9º-A'!K115</f>
        <v>131375400.68742886</v>
      </c>
      <c r="D114" s="25">
        <f>'Art. 9º-A'!I115</f>
        <v>306937871.08057952</v>
      </c>
      <c r="E114" s="26">
        <f>'9496'!T114</f>
        <v>232361825.11934662</v>
      </c>
      <c r="F114" s="26">
        <f>'9496'!U114</f>
        <v>235997854.64046353</v>
      </c>
      <c r="G114" s="26">
        <f>'9496'!V114</f>
        <v>468359679.75981015</v>
      </c>
      <c r="H114" s="45"/>
      <c r="I114" s="45"/>
      <c r="J114" s="45"/>
      <c r="K114" s="27">
        <f>'Fluxo dív. garantidas - RRF'!J114</f>
        <v>5446310.6022739038</v>
      </c>
      <c r="L114" s="27">
        <f>'Fluxo dív. garantidas - RRF'!I114</f>
        <v>2945156.7328496203</v>
      </c>
      <c r="M114" s="27">
        <f>'Fluxo dív. garantidas - RRF'!K114</f>
        <v>8391467.3351235241</v>
      </c>
      <c r="N114" s="67">
        <f>'Contratos fora RRF'!AS114</f>
        <v>4419769.0317191845</v>
      </c>
      <c r="O114" s="67">
        <f>'Contratos fora RRF'!AR114</f>
        <v>9840488.3584210239</v>
      </c>
      <c r="P114" s="28">
        <f>'Contratos fora RRF'!AT114</f>
        <v>14260257.390140207</v>
      </c>
      <c r="Q114" s="30"/>
      <c r="R114" s="30"/>
      <c r="S114" s="30"/>
      <c r="T114" s="140">
        <f>'OC A CONTRATAR'!C114</f>
        <v>0</v>
      </c>
      <c r="U114" s="140">
        <f>'OC A CONTRATAR'!B114</f>
        <v>0</v>
      </c>
      <c r="V114" s="140">
        <f>'OC A CONTRATAR'!D114</f>
        <v>0</v>
      </c>
      <c r="W114" s="140">
        <f>'OC A CONTRATAR'!H114</f>
        <v>0</v>
      </c>
      <c r="X114" s="140">
        <f>'OC A CONTRATAR'!G114</f>
        <v>0</v>
      </c>
      <c r="Y114" s="140">
        <f>'OC A CONTRATAR'!I114</f>
        <v>0</v>
      </c>
      <c r="Z114" s="140">
        <f>'OC A CONTRATAR'!M114</f>
        <v>0</v>
      </c>
      <c r="AA114" s="140">
        <f>'OC A CONTRATAR'!L114</f>
        <v>0</v>
      </c>
      <c r="AB114" s="140">
        <f>'OC A CONTRATAR'!N114</f>
        <v>0</v>
      </c>
      <c r="AC114" s="140">
        <f>'OC A CONTRATAR'!X114</f>
        <v>0</v>
      </c>
      <c r="AD114" s="140">
        <f>'OC A CONTRATAR'!W114</f>
        <v>0</v>
      </c>
      <c r="AE114" s="140">
        <f>'OC A CONTRATAR'!Y114</f>
        <v>0</v>
      </c>
      <c r="AF114" s="140">
        <f>'OC A CONTRATAR'!R114</f>
        <v>0</v>
      </c>
      <c r="AG114" s="140">
        <f>'OC A CONTRATAR'!Q114</f>
        <v>0</v>
      </c>
      <c r="AH114" s="140">
        <f>'OC A CONTRATAR'!S114</f>
        <v>0</v>
      </c>
      <c r="AI114" s="68">
        <f t="shared" si="19"/>
        <v>417790375.1464904</v>
      </c>
      <c r="AJ114" s="68">
        <f t="shared" si="20"/>
        <v>380158900.41916305</v>
      </c>
      <c r="AK114" s="68">
        <f t="shared" si="21"/>
        <v>797949275.56565344</v>
      </c>
      <c r="AM114">
        <f t="shared" si="22"/>
        <v>2031</v>
      </c>
      <c r="AO114" s="6">
        <f t="shared" si="16"/>
        <v>0</v>
      </c>
      <c r="AP114" s="6">
        <f t="shared" si="17"/>
        <v>0</v>
      </c>
      <c r="AQ114" s="6">
        <f t="shared" si="18"/>
        <v>0</v>
      </c>
    </row>
    <row r="115" spans="1:43" x14ac:dyDescent="0.35">
      <c r="A115" s="66">
        <v>47969</v>
      </c>
      <c r="B115" s="25">
        <f>'Art. 9º-A'!J116</f>
        <v>175556409.53705508</v>
      </c>
      <c r="C115" s="25">
        <f>'Art. 9º-A'!K116</f>
        <v>132138370.3336091</v>
      </c>
      <c r="D115" s="25">
        <f>'Art. 9º-A'!I116</f>
        <v>307694779.87066418</v>
      </c>
      <c r="E115" s="26">
        <f>'9496'!T115</f>
        <v>232079686.15344483</v>
      </c>
      <c r="F115" s="26">
        <f>'9496'!U115</f>
        <v>237350195.0705815</v>
      </c>
      <c r="G115" s="26">
        <f>'9496'!V115</f>
        <v>469429881.22402632</v>
      </c>
      <c r="H115" s="45"/>
      <c r="I115" s="45"/>
      <c r="J115" s="45"/>
      <c r="K115" s="27">
        <f>'Fluxo dív. garantidas - RRF'!J115</f>
        <v>20999381.705867574</v>
      </c>
      <c r="L115" s="27">
        <f>'Fluxo dív. garantidas - RRF'!I115</f>
        <v>78473942.522849634</v>
      </c>
      <c r="M115" s="27">
        <f>'Fluxo dív. garantidas - RRF'!K115</f>
        <v>99473324.228717208</v>
      </c>
      <c r="N115" s="67">
        <f>'Contratos fora RRF'!AS115</f>
        <v>295210.03975823516</v>
      </c>
      <c r="O115" s="67">
        <f>'Contratos fora RRF'!AR115</f>
        <v>12674952.647413835</v>
      </c>
      <c r="P115" s="28">
        <f>'Contratos fora RRF'!AT115</f>
        <v>12970162.687172068</v>
      </c>
      <c r="Q115" s="30"/>
      <c r="R115" s="30"/>
      <c r="S115" s="30"/>
      <c r="T115" s="140">
        <f>'OC A CONTRATAR'!C115</f>
        <v>0</v>
      </c>
      <c r="U115" s="140">
        <f>'OC A CONTRATAR'!B115</f>
        <v>0</v>
      </c>
      <c r="V115" s="140">
        <f>'OC A CONTRATAR'!D115</f>
        <v>0</v>
      </c>
      <c r="W115" s="140">
        <f>'OC A CONTRATAR'!H115</f>
        <v>0</v>
      </c>
      <c r="X115" s="140">
        <f>'OC A CONTRATAR'!G115</f>
        <v>0</v>
      </c>
      <c r="Y115" s="140">
        <f>'OC A CONTRATAR'!I115</f>
        <v>0</v>
      </c>
      <c r="Z115" s="140">
        <f>'OC A CONTRATAR'!M115</f>
        <v>0</v>
      </c>
      <c r="AA115" s="140">
        <f>'OC A CONTRATAR'!L115</f>
        <v>0</v>
      </c>
      <c r="AB115" s="140">
        <f>'OC A CONTRATAR'!N115</f>
        <v>0</v>
      </c>
      <c r="AC115" s="140">
        <f>'OC A CONTRATAR'!X115</f>
        <v>0</v>
      </c>
      <c r="AD115" s="140">
        <f>'OC A CONTRATAR'!W115</f>
        <v>0</v>
      </c>
      <c r="AE115" s="140">
        <f>'OC A CONTRATAR'!Y115</f>
        <v>0</v>
      </c>
      <c r="AF115" s="140">
        <f>'OC A CONTRATAR'!R115</f>
        <v>0</v>
      </c>
      <c r="AG115" s="140">
        <f>'OC A CONTRATAR'!Q115</f>
        <v>0</v>
      </c>
      <c r="AH115" s="140">
        <f>'OC A CONTRATAR'!S115</f>
        <v>0</v>
      </c>
      <c r="AI115" s="68">
        <f t="shared" si="19"/>
        <v>428930687.4361257</v>
      </c>
      <c r="AJ115" s="68">
        <f t="shared" si="20"/>
        <v>460637460.57445407</v>
      </c>
      <c r="AK115" s="68">
        <f t="shared" si="21"/>
        <v>889568148.01057982</v>
      </c>
      <c r="AM115">
        <f t="shared" si="22"/>
        <v>2031</v>
      </c>
      <c r="AO115" s="6">
        <f t="shared" si="16"/>
        <v>0</v>
      </c>
      <c r="AP115" s="6">
        <f t="shared" si="17"/>
        <v>0</v>
      </c>
      <c r="AQ115" s="6">
        <f t="shared" si="18"/>
        <v>0</v>
      </c>
    </row>
    <row r="116" spans="1:43" x14ac:dyDescent="0.35">
      <c r="A116" s="66">
        <v>48000</v>
      </c>
      <c r="B116" s="25">
        <f>'Art. 9º-A'!J117</f>
        <v>175547784.23112392</v>
      </c>
      <c r="C116" s="25">
        <f>'Art. 9º-A'!K117</f>
        <v>132905770.96670127</v>
      </c>
      <c r="D116" s="25">
        <f>'Art. 9º-A'!I117</f>
        <v>308453555.19782519</v>
      </c>
      <c r="E116" s="26">
        <f>'9496'!T116</f>
        <v>231925523.31433353</v>
      </c>
      <c r="F116" s="26">
        <f>'9496'!U116</f>
        <v>238746954.55432871</v>
      </c>
      <c r="G116" s="26">
        <f>'9496'!V116</f>
        <v>470672477.86866224</v>
      </c>
      <c r="H116" s="45"/>
      <c r="I116" s="45"/>
      <c r="J116" s="45"/>
      <c r="K116" s="27">
        <f>'Fluxo dív. garantidas - RRF'!J116</f>
        <v>5639386.2793364255</v>
      </c>
      <c r="L116" s="27">
        <f>'Fluxo dív. garantidas - RRF'!I116</f>
        <v>2945156.7328496212</v>
      </c>
      <c r="M116" s="27">
        <f>'Fluxo dív. garantidas - RRF'!K116</f>
        <v>8584543.0121860467</v>
      </c>
      <c r="N116" s="67">
        <f>'Contratos fora RRF'!AS116</f>
        <v>97942.746484214251</v>
      </c>
      <c r="O116" s="67">
        <f>'Contratos fora RRF'!AR116</f>
        <v>1914576.1632479711</v>
      </c>
      <c r="P116" s="28">
        <f>'Contratos fora RRF'!AT116</f>
        <v>2012518.9097321853</v>
      </c>
      <c r="Q116" s="30"/>
      <c r="R116" s="30"/>
      <c r="S116" s="30"/>
      <c r="T116" s="140">
        <f>'OC A CONTRATAR'!C116</f>
        <v>10451539.099265262</v>
      </c>
      <c r="U116" s="140">
        <f>'OC A CONTRATAR'!B116</f>
        <v>16049999.999999998</v>
      </c>
      <c r="V116" s="140">
        <f>'OC A CONTRATAR'!D116</f>
        <v>26501539.099265262</v>
      </c>
      <c r="W116" s="140">
        <f>'OC A CONTRATAR'!H116</f>
        <v>3891805.7110040025</v>
      </c>
      <c r="X116" s="140">
        <f>'OC A CONTRATAR'!G116</f>
        <v>6147243.1912681926</v>
      </c>
      <c r="Y116" s="140">
        <f>'OC A CONTRATAR'!I116</f>
        <v>10039048.902272195</v>
      </c>
      <c r="Z116" s="140">
        <f>'OC A CONTRATAR'!M116</f>
        <v>32752847.290996119</v>
      </c>
      <c r="AA116" s="140">
        <f>'OC A CONTRATAR'!L116</f>
        <v>27204607.101715628</v>
      </c>
      <c r="AB116" s="140">
        <f>'OC A CONTRATAR'!N116</f>
        <v>59957454.392711744</v>
      </c>
      <c r="AC116" s="140">
        <f>'OC A CONTRATAR'!X116</f>
        <v>50068344.880203299</v>
      </c>
      <c r="AD116" s="140">
        <f>'OC A CONTRATAR'!W116</f>
        <v>150000000</v>
      </c>
      <c r="AE116" s="140">
        <f>'OC A CONTRATAR'!Y116</f>
        <v>200068344.88020331</v>
      </c>
      <c r="AF116" s="140">
        <f>'OC A CONTRATAR'!R116</f>
        <v>5225769.5496326424</v>
      </c>
      <c r="AG116" s="140">
        <f>'OC A CONTRATAR'!Q116</f>
        <v>8024999.9999999991</v>
      </c>
      <c r="AH116" s="140">
        <f>'OC A CONTRATAR'!S116</f>
        <v>13250769.549632631</v>
      </c>
      <c r="AI116" s="68">
        <f t="shared" si="19"/>
        <v>515600943.10237956</v>
      </c>
      <c r="AJ116" s="68">
        <f t="shared" si="20"/>
        <v>583939308.71011138</v>
      </c>
      <c r="AK116" s="68">
        <f t="shared" si="21"/>
        <v>1099540251.8124907</v>
      </c>
      <c r="AM116">
        <f t="shared" si="22"/>
        <v>2031</v>
      </c>
      <c r="AO116" s="6">
        <f t="shared" si="16"/>
        <v>0</v>
      </c>
      <c r="AP116" s="6">
        <f t="shared" si="17"/>
        <v>0</v>
      </c>
      <c r="AQ116" s="6">
        <f t="shared" si="18"/>
        <v>0</v>
      </c>
    </row>
    <row r="117" spans="1:43" x14ac:dyDescent="0.35">
      <c r="A117" s="66">
        <v>48030</v>
      </c>
      <c r="B117" s="25">
        <f>'Art. 9º-A'!J118</f>
        <v>175536573.34504488</v>
      </c>
      <c r="C117" s="25">
        <f>'Art. 9º-A'!K118</f>
        <v>133677628.3198981</v>
      </c>
      <c r="D117" s="25">
        <f>'Art. 9º-A'!I118</f>
        <v>309214201.66494298</v>
      </c>
      <c r="E117" s="26">
        <f>'9496'!T117</f>
        <v>231632915.90047026</v>
      </c>
      <c r="F117" s="26">
        <f>'9496'!U117</f>
        <v>240115048.17409182</v>
      </c>
      <c r="G117" s="26">
        <f>'9496'!V117</f>
        <v>471747964.07456207</v>
      </c>
      <c r="H117" s="45"/>
      <c r="I117" s="45"/>
      <c r="J117" s="45"/>
      <c r="K117" s="27">
        <f>'Fluxo dív. garantidas - RRF'!J117</f>
        <v>5295182.9153515063</v>
      </c>
      <c r="L117" s="27">
        <f>'Fluxo dív. garantidas - RRF'!I117</f>
        <v>2945156.7328496203</v>
      </c>
      <c r="M117" s="27">
        <f>'Fluxo dív. garantidas - RRF'!K117</f>
        <v>8240339.6482011266</v>
      </c>
      <c r="N117" s="67">
        <f>'Contratos fora RRF'!AS117</f>
        <v>37163972.02871719</v>
      </c>
      <c r="O117" s="67">
        <f>'Contratos fora RRF'!AR117</f>
        <v>60815877.80836349</v>
      </c>
      <c r="P117" s="28">
        <f>'Contratos fora RRF'!AT117</f>
        <v>97979849.837080687</v>
      </c>
      <c r="Q117" s="30"/>
      <c r="R117" s="30"/>
      <c r="S117" s="30"/>
      <c r="T117" s="140">
        <f>'OC A CONTRATAR'!C117</f>
        <v>0</v>
      </c>
      <c r="U117" s="140">
        <f>'OC A CONTRATAR'!B117</f>
        <v>0</v>
      </c>
      <c r="V117" s="140">
        <f>'OC A CONTRATAR'!D117</f>
        <v>0</v>
      </c>
      <c r="W117" s="140">
        <f>'OC A CONTRATAR'!H117</f>
        <v>0</v>
      </c>
      <c r="X117" s="140">
        <f>'OC A CONTRATAR'!G117</f>
        <v>0</v>
      </c>
      <c r="Y117" s="140">
        <f>'OC A CONTRATAR'!I117</f>
        <v>0</v>
      </c>
      <c r="Z117" s="140">
        <f>'OC A CONTRATAR'!M117</f>
        <v>0</v>
      </c>
      <c r="AA117" s="140">
        <f>'OC A CONTRATAR'!L117</f>
        <v>0</v>
      </c>
      <c r="AB117" s="140">
        <f>'OC A CONTRATAR'!N117</f>
        <v>0</v>
      </c>
      <c r="AC117" s="140">
        <f>'OC A CONTRATAR'!X117</f>
        <v>0</v>
      </c>
      <c r="AD117" s="140">
        <f>'OC A CONTRATAR'!W117</f>
        <v>0</v>
      </c>
      <c r="AE117" s="140">
        <f>'OC A CONTRATAR'!Y117</f>
        <v>0</v>
      </c>
      <c r="AF117" s="140">
        <f>'OC A CONTRATAR'!R117</f>
        <v>0</v>
      </c>
      <c r="AG117" s="140">
        <f>'OC A CONTRATAR'!Q117</f>
        <v>0</v>
      </c>
      <c r="AH117" s="140">
        <f>'OC A CONTRATAR'!S117</f>
        <v>0</v>
      </c>
      <c r="AI117" s="68">
        <f t="shared" si="19"/>
        <v>449628644.18958378</v>
      </c>
      <c r="AJ117" s="68">
        <f t="shared" si="20"/>
        <v>437553711.03520304</v>
      </c>
      <c r="AK117" s="68">
        <f t="shared" si="21"/>
        <v>887182355.22478688</v>
      </c>
      <c r="AM117">
        <f t="shared" si="22"/>
        <v>2031</v>
      </c>
      <c r="AO117" s="6">
        <f t="shared" si="16"/>
        <v>0</v>
      </c>
      <c r="AP117" s="6">
        <f t="shared" si="17"/>
        <v>0</v>
      </c>
      <c r="AQ117" s="6">
        <f t="shared" si="18"/>
        <v>0</v>
      </c>
    </row>
    <row r="118" spans="1:43" x14ac:dyDescent="0.35">
      <c r="A118" s="66">
        <v>48061</v>
      </c>
      <c r="B118" s="25">
        <f>'Art. 9º-A'!J119</f>
        <v>175522755.61040932</v>
      </c>
      <c r="C118" s="25">
        <f>'Art. 9º-A'!K119</f>
        <v>134453968.27583951</v>
      </c>
      <c r="D118" s="25">
        <f>'Art. 9º-A'!I119</f>
        <v>309976723.88624883</v>
      </c>
      <c r="E118" s="26">
        <f>'9496'!T118</f>
        <v>231401765.4314712</v>
      </c>
      <c r="F118" s="26">
        <f>'9496'!U118</f>
        <v>241509529.12249866</v>
      </c>
      <c r="G118" s="26">
        <f>'9496'!V118</f>
        <v>472911294.55396986</v>
      </c>
      <c r="H118" s="45"/>
      <c r="I118" s="45"/>
      <c r="J118" s="45"/>
      <c r="K118" s="27">
        <f>'Fluxo dív. garantidas - RRF'!J118</f>
        <v>5532395.2357777273</v>
      </c>
      <c r="L118" s="27">
        <f>'Fluxo dív. garantidas - RRF'!I118</f>
        <v>2945156.7328496212</v>
      </c>
      <c r="M118" s="27">
        <f>'Fluxo dív. garantidas - RRF'!K118</f>
        <v>8477551.9686273485</v>
      </c>
      <c r="N118" s="67">
        <f>'Contratos fora RRF'!AS118</f>
        <v>2101444.2402116144</v>
      </c>
      <c r="O118" s="67">
        <f>'Contratos fora RRF'!AR118</f>
        <v>8564278.4806685969</v>
      </c>
      <c r="P118" s="28">
        <f>'Contratos fora RRF'!AT118</f>
        <v>10665722.720880212</v>
      </c>
      <c r="Q118" s="30"/>
      <c r="R118" s="30"/>
      <c r="S118" s="30"/>
      <c r="T118" s="140">
        <f>'OC A CONTRATAR'!C118</f>
        <v>0</v>
      </c>
      <c r="U118" s="140">
        <f>'OC A CONTRATAR'!B118</f>
        <v>0</v>
      </c>
      <c r="V118" s="140">
        <f>'OC A CONTRATAR'!D118</f>
        <v>0</v>
      </c>
      <c r="W118" s="140">
        <f>'OC A CONTRATAR'!H118</f>
        <v>0</v>
      </c>
      <c r="X118" s="140">
        <f>'OC A CONTRATAR'!G118</f>
        <v>0</v>
      </c>
      <c r="Y118" s="140">
        <f>'OC A CONTRATAR'!I118</f>
        <v>0</v>
      </c>
      <c r="Z118" s="140">
        <f>'OC A CONTRATAR'!M118</f>
        <v>0</v>
      </c>
      <c r="AA118" s="140">
        <f>'OC A CONTRATAR'!L118</f>
        <v>0</v>
      </c>
      <c r="AB118" s="140">
        <f>'OC A CONTRATAR'!N118</f>
        <v>0</v>
      </c>
      <c r="AC118" s="140">
        <f>'OC A CONTRATAR'!X118</f>
        <v>0</v>
      </c>
      <c r="AD118" s="140">
        <f>'OC A CONTRATAR'!W118</f>
        <v>0</v>
      </c>
      <c r="AE118" s="140">
        <f>'OC A CONTRATAR'!Y118</f>
        <v>0</v>
      </c>
      <c r="AF118" s="140">
        <f>'OC A CONTRATAR'!R118</f>
        <v>0</v>
      </c>
      <c r="AG118" s="140">
        <f>'OC A CONTRATAR'!Q118</f>
        <v>0</v>
      </c>
      <c r="AH118" s="140">
        <f>'OC A CONTRATAR'!S118</f>
        <v>0</v>
      </c>
      <c r="AI118" s="68">
        <f t="shared" si="19"/>
        <v>414558360.51786983</v>
      </c>
      <c r="AJ118" s="68">
        <f t="shared" si="20"/>
        <v>387472932.6118564</v>
      </c>
      <c r="AK118" s="68">
        <f t="shared" si="21"/>
        <v>802031293.12972629</v>
      </c>
      <c r="AM118">
        <f t="shared" si="22"/>
        <v>2031</v>
      </c>
      <c r="AO118" s="6">
        <f t="shared" si="16"/>
        <v>0</v>
      </c>
      <c r="AP118" s="6">
        <f t="shared" si="17"/>
        <v>0</v>
      </c>
      <c r="AQ118" s="6">
        <f t="shared" si="18"/>
        <v>0</v>
      </c>
    </row>
    <row r="119" spans="1:43" x14ac:dyDescent="0.35">
      <c r="A119" s="66">
        <v>48092</v>
      </c>
      <c r="B119" s="25">
        <f>'Art. 9º-A'!J120</f>
        <v>175506309.6198726</v>
      </c>
      <c r="C119" s="25">
        <f>'Art. 9º-A'!K120</f>
        <v>135234816.86747977</v>
      </c>
      <c r="D119" s="25">
        <f>'Art. 9º-A'!I120</f>
        <v>310741126.48735237</v>
      </c>
      <c r="E119" s="26">
        <f>'9496'!T119</f>
        <v>231232341.14271259</v>
      </c>
      <c r="F119" s="26">
        <f>'9496'!U119</f>
        <v>242930765.47377658</v>
      </c>
      <c r="G119" s="26">
        <f>'9496'!V119</f>
        <v>474163106.61648917</v>
      </c>
      <c r="H119" s="45"/>
      <c r="I119" s="45"/>
      <c r="J119" s="45"/>
      <c r="K119" s="27">
        <f>'Fluxo dív. garantidas - RRF'!J119</f>
        <v>21410065.196108978</v>
      </c>
      <c r="L119" s="27">
        <f>'Fluxo dív. garantidas - RRF'!I119</f>
        <v>84675156.732849613</v>
      </c>
      <c r="M119" s="27">
        <f>'Fluxo dív. garantidas - RRF'!K119</f>
        <v>106085221.92895859</v>
      </c>
      <c r="N119" s="67">
        <f>'Contratos fora RRF'!AS119</f>
        <v>64225.630833992996</v>
      </c>
      <c r="O119" s="67">
        <f>'Contratos fora RRF'!AR119</f>
        <v>1369486.768335558</v>
      </c>
      <c r="P119" s="28">
        <f>'Contratos fora RRF'!AT119</f>
        <v>1433712.399169551</v>
      </c>
      <c r="Q119" s="30"/>
      <c r="R119" s="30"/>
      <c r="S119" s="30"/>
      <c r="T119" s="140">
        <f>'OC A CONTRATAR'!C119</f>
        <v>0</v>
      </c>
      <c r="U119" s="140">
        <f>'OC A CONTRATAR'!B119</f>
        <v>0</v>
      </c>
      <c r="V119" s="140">
        <f>'OC A CONTRATAR'!D119</f>
        <v>0</v>
      </c>
      <c r="W119" s="140">
        <f>'OC A CONTRATAR'!H119</f>
        <v>0</v>
      </c>
      <c r="X119" s="140">
        <f>'OC A CONTRATAR'!G119</f>
        <v>0</v>
      </c>
      <c r="Y119" s="140">
        <f>'OC A CONTRATAR'!I119</f>
        <v>0</v>
      </c>
      <c r="Z119" s="140">
        <f>'OC A CONTRATAR'!M119</f>
        <v>0</v>
      </c>
      <c r="AA119" s="140">
        <f>'OC A CONTRATAR'!L119</f>
        <v>0</v>
      </c>
      <c r="AB119" s="140">
        <f>'OC A CONTRATAR'!N119</f>
        <v>0</v>
      </c>
      <c r="AC119" s="140">
        <f>'OC A CONTRATAR'!X119</f>
        <v>0</v>
      </c>
      <c r="AD119" s="140">
        <f>'OC A CONTRATAR'!W119</f>
        <v>0</v>
      </c>
      <c r="AE119" s="140">
        <f>'OC A CONTRATAR'!Y119</f>
        <v>0</v>
      </c>
      <c r="AF119" s="140">
        <f>'OC A CONTRATAR'!R119</f>
        <v>0</v>
      </c>
      <c r="AG119" s="140">
        <f>'OC A CONTRATAR'!Q119</f>
        <v>0</v>
      </c>
      <c r="AH119" s="140">
        <f>'OC A CONTRATAR'!S119</f>
        <v>0</v>
      </c>
      <c r="AI119" s="68">
        <f t="shared" si="19"/>
        <v>428212941.58952814</v>
      </c>
      <c r="AJ119" s="68">
        <f t="shared" si="20"/>
        <v>464210225.84244156</v>
      </c>
      <c r="AK119" s="68">
        <f t="shared" si="21"/>
        <v>892423167.43196976</v>
      </c>
      <c r="AM119">
        <f t="shared" si="22"/>
        <v>2031</v>
      </c>
      <c r="AO119" s="6">
        <f t="shared" si="16"/>
        <v>0</v>
      </c>
      <c r="AP119" s="6">
        <f t="shared" si="17"/>
        <v>0</v>
      </c>
      <c r="AQ119" s="6">
        <f t="shared" si="18"/>
        <v>0</v>
      </c>
    </row>
    <row r="120" spans="1:43" x14ac:dyDescent="0.35">
      <c r="A120" s="66">
        <v>48122</v>
      </c>
      <c r="B120" s="25">
        <f>'Art. 9º-A'!J121</f>
        <v>175487213.82630897</v>
      </c>
      <c r="C120" s="25">
        <f>'Art. 9º-A'!K121</f>
        <v>136020200.2789613</v>
      </c>
      <c r="D120" s="25">
        <f>'Art. 9º-A'!I121</f>
        <v>311507414.10527027</v>
      </c>
      <c r="E120" s="26">
        <f>'9496'!T120</f>
        <v>230923735.28671205</v>
      </c>
      <c r="F120" s="26">
        <f>'9496'!U120</f>
        <v>244322833.61935437</v>
      </c>
      <c r="G120" s="26">
        <f>'9496'!V120</f>
        <v>475246568.90606642</v>
      </c>
      <c r="H120" s="45"/>
      <c r="I120" s="45"/>
      <c r="J120" s="45"/>
      <c r="K120" s="27">
        <f>'Fluxo dív. garantidas - RRF'!J120</f>
        <v>5323826.4516815282</v>
      </c>
      <c r="L120" s="27">
        <f>'Fluxo dív. garantidas - RRF'!I120</f>
        <v>2945156.7328496203</v>
      </c>
      <c r="M120" s="27">
        <f>'Fluxo dív. garantidas - RRF'!K120</f>
        <v>8268983.1845311485</v>
      </c>
      <c r="N120" s="67">
        <f>'Contratos fora RRF'!AS120</f>
        <v>4251546.9635213539</v>
      </c>
      <c r="O120" s="67">
        <f>'Contratos fora RRF'!AR120</f>
        <v>9327611.1744912583</v>
      </c>
      <c r="P120" s="28">
        <f>'Contratos fora RRF'!AT120</f>
        <v>13579158.138012614</v>
      </c>
      <c r="Q120" s="30"/>
      <c r="R120" s="30"/>
      <c r="S120" s="30"/>
      <c r="T120" s="140">
        <f>'OC A CONTRATAR'!C120</f>
        <v>0</v>
      </c>
      <c r="U120" s="140">
        <f>'OC A CONTRATAR'!B120</f>
        <v>0</v>
      </c>
      <c r="V120" s="140">
        <f>'OC A CONTRATAR'!D120</f>
        <v>0</v>
      </c>
      <c r="W120" s="140">
        <f>'OC A CONTRATAR'!H120</f>
        <v>0</v>
      </c>
      <c r="X120" s="140">
        <f>'OC A CONTRATAR'!G120</f>
        <v>0</v>
      </c>
      <c r="Y120" s="140">
        <f>'OC A CONTRATAR'!I120</f>
        <v>0</v>
      </c>
      <c r="Z120" s="140">
        <f>'OC A CONTRATAR'!M120</f>
        <v>0</v>
      </c>
      <c r="AA120" s="140">
        <f>'OC A CONTRATAR'!L120</f>
        <v>0</v>
      </c>
      <c r="AB120" s="140">
        <f>'OC A CONTRATAR'!N120</f>
        <v>0</v>
      </c>
      <c r="AC120" s="140">
        <f>'OC A CONTRATAR'!X120</f>
        <v>0</v>
      </c>
      <c r="AD120" s="140">
        <f>'OC A CONTRATAR'!W120</f>
        <v>0</v>
      </c>
      <c r="AE120" s="140">
        <f>'OC A CONTRATAR'!Y120</f>
        <v>0</v>
      </c>
      <c r="AF120" s="140">
        <f>'OC A CONTRATAR'!R120</f>
        <v>0</v>
      </c>
      <c r="AG120" s="140">
        <f>'OC A CONTRATAR'!Q120</f>
        <v>0</v>
      </c>
      <c r="AH120" s="140">
        <f>'OC A CONTRATAR'!S120</f>
        <v>0</v>
      </c>
      <c r="AI120" s="68">
        <f t="shared" si="19"/>
        <v>415986322.52822393</v>
      </c>
      <c r="AJ120" s="68">
        <f t="shared" si="20"/>
        <v>392615801.80565655</v>
      </c>
      <c r="AK120" s="68">
        <f t="shared" si="21"/>
        <v>808602124.33388042</v>
      </c>
      <c r="AM120">
        <f t="shared" si="22"/>
        <v>2031</v>
      </c>
      <c r="AO120" s="6">
        <f t="shared" si="16"/>
        <v>0</v>
      </c>
      <c r="AP120" s="6">
        <f t="shared" si="17"/>
        <v>0</v>
      </c>
      <c r="AQ120" s="6">
        <f t="shared" si="18"/>
        <v>0</v>
      </c>
    </row>
    <row r="121" spans="1:43" x14ac:dyDescent="0.35">
      <c r="A121" s="66">
        <v>48153</v>
      </c>
      <c r="B121" s="25">
        <f>'Art. 9º-A'!J122</f>
        <v>175465446.54196182</v>
      </c>
      <c r="C121" s="25">
        <f>'Art. 9º-A'!K122</f>
        <v>136810144.84649196</v>
      </c>
      <c r="D121" s="25">
        <f>'Art. 9º-A'!I122</f>
        <v>312275591.38845378</v>
      </c>
      <c r="E121" s="26">
        <f>'9496'!T121</f>
        <v>230743936.80069286</v>
      </c>
      <c r="F121" s="26">
        <f>'9496'!U121</f>
        <v>245760625.71744961</v>
      </c>
      <c r="G121" s="26">
        <f>'9496'!V121</f>
        <v>476504562.51814246</v>
      </c>
      <c r="H121" s="45"/>
      <c r="I121" s="45"/>
      <c r="J121" s="45"/>
      <c r="K121" s="27">
        <f>'Fluxo dív. garantidas - RRF'!J121</f>
        <v>20128133.576149158</v>
      </c>
      <c r="L121" s="27">
        <f>'Fluxo dív. garantidas - RRF'!I121</f>
        <v>40671853.536849618</v>
      </c>
      <c r="M121" s="27">
        <f>'Fluxo dív. garantidas - RRF'!K121</f>
        <v>60799987.112998776</v>
      </c>
      <c r="N121" s="67">
        <f>'Contratos fora RRF'!AS121</f>
        <v>50905.479618865727</v>
      </c>
      <c r="O121" s="67">
        <f>'Contratos fora RRF'!AR121</f>
        <v>1385783.778246897</v>
      </c>
      <c r="P121" s="28">
        <f>'Contratos fora RRF'!AT121</f>
        <v>1436689.2578657628</v>
      </c>
      <c r="Q121" s="30"/>
      <c r="R121" s="30"/>
      <c r="S121" s="30"/>
      <c r="T121" s="140">
        <f>'OC A CONTRATAR'!C121</f>
        <v>0</v>
      </c>
      <c r="U121" s="140">
        <f>'OC A CONTRATAR'!B121</f>
        <v>0</v>
      </c>
      <c r="V121" s="140">
        <f>'OC A CONTRATAR'!D121</f>
        <v>0</v>
      </c>
      <c r="W121" s="140">
        <f>'OC A CONTRATAR'!H121</f>
        <v>0</v>
      </c>
      <c r="X121" s="140">
        <f>'OC A CONTRATAR'!G121</f>
        <v>0</v>
      </c>
      <c r="Y121" s="140">
        <f>'OC A CONTRATAR'!I121</f>
        <v>0</v>
      </c>
      <c r="Z121" s="140">
        <f>'OC A CONTRATAR'!M121</f>
        <v>0</v>
      </c>
      <c r="AA121" s="140">
        <f>'OC A CONTRATAR'!L121</f>
        <v>0</v>
      </c>
      <c r="AB121" s="140">
        <f>'OC A CONTRATAR'!N121</f>
        <v>0</v>
      </c>
      <c r="AC121" s="140">
        <f>'OC A CONTRATAR'!X121</f>
        <v>0</v>
      </c>
      <c r="AD121" s="140">
        <f>'OC A CONTRATAR'!W121</f>
        <v>0</v>
      </c>
      <c r="AE121" s="140">
        <f>'OC A CONTRATAR'!Y121</f>
        <v>0</v>
      </c>
      <c r="AF121" s="140">
        <f>'OC A CONTRATAR'!R121</f>
        <v>0</v>
      </c>
      <c r="AG121" s="140">
        <f>'OC A CONTRATAR'!Q121</f>
        <v>0</v>
      </c>
      <c r="AH121" s="140">
        <f>'OC A CONTRATAR'!S121</f>
        <v>0</v>
      </c>
      <c r="AI121" s="68">
        <f t="shared" si="19"/>
        <v>426388422.39842272</v>
      </c>
      <c r="AJ121" s="68">
        <f t="shared" si="20"/>
        <v>424628407.8790381</v>
      </c>
      <c r="AK121" s="68">
        <f t="shared" si="21"/>
        <v>851016830.27746069</v>
      </c>
      <c r="AM121">
        <f t="shared" si="22"/>
        <v>2031</v>
      </c>
      <c r="AO121" s="6">
        <f t="shared" si="16"/>
        <v>0</v>
      </c>
      <c r="AP121" s="6">
        <f t="shared" si="17"/>
        <v>0</v>
      </c>
      <c r="AQ121" s="6">
        <f t="shared" si="18"/>
        <v>0</v>
      </c>
    </row>
    <row r="122" spans="1:43" x14ac:dyDescent="0.35">
      <c r="A122" s="136">
        <v>48183</v>
      </c>
      <c r="B122" s="137">
        <f>'Art. 9º-A'!J123</f>
        <v>175440985.93758869</v>
      </c>
      <c r="C122" s="137">
        <f>'Art. 9º-A'!K123</f>
        <v>137604677.05922902</v>
      </c>
      <c r="D122" s="137">
        <f>'Art. 9º-A'!I123</f>
        <v>313045662.99681771</v>
      </c>
      <c r="E122" s="26">
        <f>'9496'!T122</f>
        <v>230424465.19818655</v>
      </c>
      <c r="F122" s="26">
        <f>'9496'!U122</f>
        <v>247168909.83424863</v>
      </c>
      <c r="G122" s="26">
        <f>'9496'!V122</f>
        <v>477593375.03243518</v>
      </c>
      <c r="H122" s="85"/>
      <c r="I122" s="85"/>
      <c r="J122" s="85"/>
      <c r="K122" s="70">
        <f>'Fluxo dív. garantidas - RRF'!J122</f>
        <v>5151346.5595252123</v>
      </c>
      <c r="L122" s="70">
        <f>'Fluxo dív. garantidas - RRF'!I122</f>
        <v>2945156.7328496203</v>
      </c>
      <c r="M122" s="70">
        <f>'Fluxo dív. garantidas - RRF'!K122</f>
        <v>8096503.2923748326</v>
      </c>
      <c r="N122" s="72">
        <f>'Contratos fora RRF'!AS122</f>
        <v>35625.788172104847</v>
      </c>
      <c r="O122" s="72">
        <f>'Contratos fora RRF'!AR122</f>
        <v>1394004.86553213</v>
      </c>
      <c r="P122" s="73">
        <f>'Contratos fora RRF'!AT122</f>
        <v>1429630.6537042349</v>
      </c>
      <c r="Q122" s="30"/>
      <c r="R122" s="30"/>
      <c r="S122" s="30"/>
      <c r="T122" s="140">
        <f>'OC A CONTRATAR'!C122</f>
        <v>10235045.769693179</v>
      </c>
      <c r="U122" s="140">
        <f>'OC A CONTRATAR'!B122</f>
        <v>16049999.999999998</v>
      </c>
      <c r="V122" s="140">
        <f>'OC A CONTRATAR'!D122</f>
        <v>26285045.769693177</v>
      </c>
      <c r="W122" s="140">
        <f>'OC A CONTRATAR'!H122</f>
        <v>3808079.6159896809</v>
      </c>
      <c r="X122" s="140">
        <f>'OC A CONTRATAR'!G122</f>
        <v>6147243.1912681926</v>
      </c>
      <c r="Y122" s="140">
        <f>'OC A CONTRATAR'!I122</f>
        <v>9955322.8072578721</v>
      </c>
      <c r="Z122" s="140">
        <f>'OC A CONTRATAR'!M122</f>
        <v>32403845.218962304</v>
      </c>
      <c r="AA122" s="140">
        <f>'OC A CONTRATAR'!L122</f>
        <v>27204607.101715628</v>
      </c>
      <c r="AB122" s="140">
        <f>'OC A CONTRATAR'!N122</f>
        <v>59608452.320677936</v>
      </c>
      <c r="AC122" s="140">
        <f>'OC A CONTRATAR'!X122</f>
        <v>45800326.718155302</v>
      </c>
      <c r="AD122" s="140">
        <f>'OC A CONTRATAR'!W122</f>
        <v>150000000</v>
      </c>
      <c r="AE122" s="140">
        <f>'OC A CONTRATAR'!Y122</f>
        <v>195800326.71815529</v>
      </c>
      <c r="AF122" s="140">
        <f>'OC A CONTRATAR'!R122</f>
        <v>5117522.8848465951</v>
      </c>
      <c r="AG122" s="140">
        <f>'OC A CONTRATAR'!Q122</f>
        <v>8024999.9999999991</v>
      </c>
      <c r="AH122" s="140">
        <f>'OC A CONTRATAR'!S122</f>
        <v>13142522.884846617</v>
      </c>
      <c r="AI122" s="68">
        <f t="shared" si="19"/>
        <v>508417243.69111961</v>
      </c>
      <c r="AJ122" s="68">
        <f t="shared" si="20"/>
        <v>596539598.78484321</v>
      </c>
      <c r="AK122" s="68">
        <f t="shared" si="21"/>
        <v>1104956842.4759631</v>
      </c>
      <c r="AM122">
        <f t="shared" si="22"/>
        <v>2031</v>
      </c>
      <c r="AO122" s="6">
        <f t="shared" si="16"/>
        <v>0</v>
      </c>
      <c r="AP122" s="6">
        <f t="shared" si="17"/>
        <v>0</v>
      </c>
      <c r="AQ122" s="6">
        <f t="shared" si="18"/>
        <v>0</v>
      </c>
    </row>
    <row r="123" spans="1:43" x14ac:dyDescent="0.35">
      <c r="A123" s="32"/>
      <c r="B123" s="31"/>
      <c r="C123" s="31"/>
      <c r="D123" s="31"/>
      <c r="E123" s="31"/>
      <c r="F123" s="31"/>
      <c r="G123" s="31"/>
      <c r="H123" s="31"/>
      <c r="I123" s="31"/>
      <c r="J123" s="31"/>
      <c r="K123" s="30"/>
      <c r="L123" s="30"/>
      <c r="M123" s="30"/>
      <c r="N123" s="30"/>
      <c r="O123" s="30"/>
      <c r="P123" s="30"/>
      <c r="Q123" s="30"/>
      <c r="R123" s="30"/>
      <c r="S123" s="30"/>
      <c r="T123" s="30"/>
      <c r="U123" s="30"/>
      <c r="V123" s="30"/>
      <c r="W123" s="30"/>
      <c r="X123" s="30"/>
      <c r="Y123" s="30"/>
      <c r="Z123" s="30"/>
      <c r="AA123" s="30"/>
      <c r="AB123" s="30"/>
      <c r="AC123" s="30"/>
      <c r="AD123" s="30"/>
      <c r="AE123" s="30"/>
      <c r="AF123" s="30"/>
      <c r="AG123" s="30"/>
      <c r="AH123" s="30"/>
      <c r="AI123" s="33"/>
      <c r="AJ123" s="33"/>
      <c r="AK123" s="33"/>
      <c r="AO123" s="6">
        <f t="shared" si="16"/>
        <v>0</v>
      </c>
      <c r="AP123" s="6">
        <f t="shared" si="17"/>
        <v>0</v>
      </c>
      <c r="AQ123" s="6">
        <f t="shared" si="18"/>
        <v>0</v>
      </c>
    </row>
    <row r="124" spans="1:43" x14ac:dyDescent="0.35">
      <c r="A124" s="32"/>
      <c r="B124" s="31"/>
      <c r="C124" s="31"/>
      <c r="D124" s="31"/>
      <c r="E124" s="31"/>
      <c r="F124" s="31"/>
      <c r="G124" s="31"/>
      <c r="H124" s="31"/>
      <c r="I124" s="31"/>
      <c r="J124" s="31"/>
      <c r="K124" s="30"/>
      <c r="L124" s="30"/>
      <c r="M124" s="30"/>
      <c r="N124" s="30"/>
      <c r="O124" s="30"/>
      <c r="P124" s="30"/>
      <c r="Q124" s="30"/>
      <c r="R124" s="30"/>
      <c r="S124" s="30"/>
      <c r="T124" s="30"/>
      <c r="U124" s="30"/>
      <c r="V124" s="30"/>
      <c r="W124" s="30"/>
      <c r="X124" s="30"/>
      <c r="Y124" s="30"/>
      <c r="Z124" s="30"/>
      <c r="AA124" s="30"/>
      <c r="AB124" s="30"/>
      <c r="AC124" s="30"/>
      <c r="AD124" s="30"/>
      <c r="AE124" s="30"/>
      <c r="AF124" s="30"/>
      <c r="AG124" s="30"/>
      <c r="AH124" s="30"/>
      <c r="AI124" s="33"/>
      <c r="AJ124" s="33"/>
      <c r="AK124" s="33"/>
      <c r="AO124" s="6">
        <f t="shared" si="16"/>
        <v>0</v>
      </c>
      <c r="AP124" s="6">
        <f t="shared" si="17"/>
        <v>0</v>
      </c>
      <c r="AQ124" s="6">
        <f t="shared" si="18"/>
        <v>0</v>
      </c>
    </row>
    <row r="125" spans="1:43" x14ac:dyDescent="0.35">
      <c r="A125" s="32"/>
      <c r="B125" s="31"/>
      <c r="C125" s="31"/>
      <c r="D125" s="31"/>
      <c r="E125" s="31"/>
      <c r="F125" s="31"/>
      <c r="G125" s="31"/>
      <c r="H125" s="31"/>
      <c r="I125" s="31"/>
      <c r="J125" s="31"/>
      <c r="K125" s="30"/>
      <c r="L125" s="30"/>
      <c r="M125" s="30"/>
      <c r="N125" s="30"/>
      <c r="O125" s="30"/>
      <c r="P125" s="30"/>
      <c r="Q125" s="30"/>
      <c r="R125" s="30"/>
      <c r="S125" s="30"/>
      <c r="T125" s="30"/>
      <c r="U125" s="30"/>
      <c r="V125" s="30"/>
      <c r="W125" s="30"/>
      <c r="X125" s="30"/>
      <c r="Y125" s="30"/>
      <c r="Z125" s="30"/>
      <c r="AA125" s="30"/>
      <c r="AB125" s="30"/>
      <c r="AC125" s="30"/>
      <c r="AD125" s="30"/>
      <c r="AE125" s="30"/>
      <c r="AF125" s="30"/>
      <c r="AG125" s="30"/>
      <c r="AH125" s="30"/>
      <c r="AI125" s="33"/>
      <c r="AJ125" s="33"/>
      <c r="AK125" s="33"/>
      <c r="AO125" s="6">
        <f t="shared" si="16"/>
        <v>0</v>
      </c>
      <c r="AP125" s="6">
        <f t="shared" si="17"/>
        <v>0</v>
      </c>
      <c r="AQ125" s="6">
        <f t="shared" si="18"/>
        <v>0</v>
      </c>
    </row>
    <row r="126" spans="1:43" x14ac:dyDescent="0.35">
      <c r="A126" s="32"/>
      <c r="B126" s="31"/>
      <c r="C126" s="31"/>
      <c r="D126" s="31"/>
      <c r="E126" s="31"/>
      <c r="F126" s="31"/>
      <c r="G126" s="31"/>
      <c r="H126" s="31"/>
      <c r="I126" s="31"/>
      <c r="J126" s="31"/>
      <c r="K126" s="30"/>
      <c r="L126" s="30"/>
      <c r="M126" s="30"/>
      <c r="N126" s="30"/>
      <c r="O126" s="30"/>
      <c r="P126" s="30"/>
      <c r="Q126" s="30"/>
      <c r="R126" s="30"/>
      <c r="S126" s="30"/>
      <c r="T126" s="30"/>
      <c r="U126" s="30"/>
      <c r="V126" s="30"/>
      <c r="W126" s="30"/>
      <c r="X126" s="30"/>
      <c r="Y126" s="30"/>
      <c r="Z126" s="30"/>
      <c r="AA126" s="30"/>
      <c r="AB126" s="30"/>
      <c r="AC126" s="30"/>
      <c r="AD126" s="30"/>
      <c r="AE126" s="30"/>
      <c r="AF126" s="30"/>
      <c r="AG126" s="30"/>
      <c r="AH126" s="30"/>
      <c r="AI126" s="33"/>
      <c r="AJ126" s="33"/>
      <c r="AK126" s="33"/>
      <c r="AO126" s="6">
        <f t="shared" si="16"/>
        <v>0</v>
      </c>
      <c r="AP126" s="6">
        <f t="shared" si="17"/>
        <v>0</v>
      </c>
      <c r="AQ126" s="6">
        <f t="shared" si="18"/>
        <v>0</v>
      </c>
    </row>
    <row r="127" spans="1:43" x14ac:dyDescent="0.35">
      <c r="A127" s="32"/>
      <c r="B127" s="31"/>
      <c r="C127" s="31"/>
      <c r="D127" s="31"/>
      <c r="E127" s="31"/>
      <c r="F127" s="31"/>
      <c r="G127" s="31"/>
      <c r="H127" s="31"/>
      <c r="I127" s="31"/>
      <c r="J127" s="31"/>
      <c r="K127" s="30"/>
      <c r="L127" s="30"/>
      <c r="M127" s="30"/>
      <c r="N127" s="30"/>
      <c r="O127" s="30"/>
      <c r="P127" s="30"/>
      <c r="Q127" s="30"/>
      <c r="R127" s="30"/>
      <c r="S127" s="30"/>
      <c r="T127" s="30"/>
      <c r="U127" s="30"/>
      <c r="V127" s="30"/>
      <c r="W127" s="30"/>
      <c r="X127" s="30"/>
      <c r="Y127" s="30"/>
      <c r="Z127" s="30"/>
      <c r="AA127" s="30"/>
      <c r="AB127" s="30"/>
      <c r="AC127" s="30"/>
      <c r="AD127" s="30"/>
      <c r="AE127" s="30"/>
      <c r="AF127" s="30"/>
      <c r="AG127" s="30"/>
      <c r="AH127" s="30"/>
      <c r="AI127" s="33"/>
      <c r="AJ127" s="33"/>
      <c r="AK127" s="33"/>
      <c r="AO127" s="6">
        <f t="shared" si="16"/>
        <v>0</v>
      </c>
      <c r="AP127" s="6">
        <f t="shared" si="17"/>
        <v>0</v>
      </c>
      <c r="AQ127" s="6">
        <f t="shared" si="18"/>
        <v>0</v>
      </c>
    </row>
    <row r="128" spans="1:43" x14ac:dyDescent="0.35">
      <c r="A128" s="32"/>
      <c r="B128" s="31"/>
      <c r="C128" s="31"/>
      <c r="D128" s="31"/>
      <c r="E128" s="31"/>
      <c r="F128" s="31"/>
      <c r="G128" s="31"/>
      <c r="H128" s="31"/>
      <c r="I128" s="31"/>
      <c r="J128" s="31"/>
      <c r="K128" s="30"/>
      <c r="L128" s="30"/>
      <c r="M128" s="30"/>
      <c r="N128" s="30"/>
      <c r="O128" s="30"/>
      <c r="P128" s="30"/>
      <c r="Q128" s="30"/>
      <c r="R128" s="30"/>
      <c r="S128" s="30"/>
      <c r="T128" s="30"/>
      <c r="U128" s="30"/>
      <c r="V128" s="30"/>
      <c r="W128" s="30"/>
      <c r="X128" s="30"/>
      <c r="Y128" s="30"/>
      <c r="Z128" s="30"/>
      <c r="AA128" s="30"/>
      <c r="AB128" s="30"/>
      <c r="AC128" s="30"/>
      <c r="AD128" s="30"/>
      <c r="AE128" s="30"/>
      <c r="AF128" s="30"/>
      <c r="AG128" s="30"/>
      <c r="AH128" s="30"/>
      <c r="AI128" s="33"/>
      <c r="AJ128" s="33"/>
      <c r="AK128" s="33"/>
      <c r="AO128" s="6">
        <f t="shared" si="16"/>
        <v>0</v>
      </c>
      <c r="AP128" s="6">
        <f t="shared" si="17"/>
        <v>0</v>
      </c>
      <c r="AQ128" s="6">
        <f t="shared" si="18"/>
        <v>0</v>
      </c>
    </row>
    <row r="129" spans="1:43" x14ac:dyDescent="0.35">
      <c r="A129" s="32"/>
      <c r="B129" s="31"/>
      <c r="C129" s="31"/>
      <c r="D129" s="31"/>
      <c r="E129" s="31"/>
      <c r="F129" s="31"/>
      <c r="G129" s="31"/>
      <c r="H129" s="31"/>
      <c r="I129" s="31"/>
      <c r="J129" s="31"/>
      <c r="K129" s="30"/>
      <c r="L129" s="30"/>
      <c r="M129" s="30"/>
      <c r="N129" s="30"/>
      <c r="O129" s="30"/>
      <c r="P129" s="30"/>
      <c r="Q129" s="30"/>
      <c r="R129" s="30"/>
      <c r="S129" s="30"/>
      <c r="T129" s="30"/>
      <c r="U129" s="30"/>
      <c r="V129" s="30"/>
      <c r="W129" s="30"/>
      <c r="X129" s="30"/>
      <c r="Y129" s="30"/>
      <c r="Z129" s="30"/>
      <c r="AA129" s="30"/>
      <c r="AB129" s="30"/>
      <c r="AC129" s="30"/>
      <c r="AD129" s="30"/>
      <c r="AE129" s="30"/>
      <c r="AF129" s="30"/>
      <c r="AG129" s="30"/>
      <c r="AH129" s="30"/>
      <c r="AI129" s="33"/>
      <c r="AJ129" s="33"/>
      <c r="AK129" s="33"/>
      <c r="AO129" s="6">
        <f t="shared" si="16"/>
        <v>0</v>
      </c>
      <c r="AP129" s="6">
        <f t="shared" si="17"/>
        <v>0</v>
      </c>
      <c r="AQ129" s="6">
        <f t="shared" si="18"/>
        <v>0</v>
      </c>
    </row>
    <row r="130" spans="1:43" x14ac:dyDescent="0.35">
      <c r="A130" s="32"/>
      <c r="B130" s="31"/>
      <c r="C130" s="31"/>
      <c r="D130" s="31"/>
      <c r="E130" s="31"/>
      <c r="F130" s="31"/>
      <c r="G130" s="31"/>
      <c r="H130" s="31"/>
      <c r="I130" s="31"/>
      <c r="J130" s="31"/>
      <c r="K130" s="30"/>
      <c r="L130" s="30"/>
      <c r="M130" s="30"/>
      <c r="N130" s="30"/>
      <c r="O130" s="30"/>
      <c r="P130" s="30"/>
      <c r="Q130" s="30"/>
      <c r="R130" s="30"/>
      <c r="S130" s="30"/>
      <c r="T130" s="30"/>
      <c r="U130" s="30"/>
      <c r="V130" s="30"/>
      <c r="W130" s="30"/>
      <c r="X130" s="30"/>
      <c r="Y130" s="30"/>
      <c r="Z130" s="30"/>
      <c r="AA130" s="30"/>
      <c r="AB130" s="30"/>
      <c r="AC130" s="30"/>
      <c r="AD130" s="30"/>
      <c r="AE130" s="30"/>
      <c r="AF130" s="30"/>
      <c r="AG130" s="30"/>
      <c r="AH130" s="30"/>
      <c r="AI130" s="33"/>
      <c r="AJ130" s="33"/>
      <c r="AK130" s="33"/>
      <c r="AO130" s="6">
        <f t="shared" si="16"/>
        <v>0</v>
      </c>
      <c r="AP130" s="6">
        <f t="shared" si="17"/>
        <v>0</v>
      </c>
      <c r="AQ130" s="6">
        <f t="shared" si="18"/>
        <v>0</v>
      </c>
    </row>
    <row r="131" spans="1:43" x14ac:dyDescent="0.35">
      <c r="A131" s="32"/>
      <c r="B131" s="31"/>
      <c r="C131" s="31"/>
      <c r="D131" s="31"/>
      <c r="E131" s="31"/>
      <c r="F131" s="31"/>
      <c r="G131" s="31"/>
      <c r="H131" s="31"/>
      <c r="I131" s="31"/>
      <c r="J131" s="31"/>
      <c r="K131" s="30"/>
      <c r="L131" s="30"/>
      <c r="M131" s="30"/>
      <c r="N131" s="30"/>
      <c r="O131" s="30"/>
      <c r="P131" s="30"/>
      <c r="Q131" s="30"/>
      <c r="R131" s="30"/>
      <c r="S131" s="30"/>
      <c r="T131" s="30"/>
      <c r="U131" s="30"/>
      <c r="V131" s="30"/>
      <c r="W131" s="30"/>
      <c r="X131" s="30"/>
      <c r="Y131" s="30"/>
      <c r="Z131" s="30"/>
      <c r="AA131" s="30"/>
      <c r="AB131" s="30"/>
      <c r="AC131" s="30"/>
      <c r="AD131" s="30"/>
      <c r="AE131" s="30"/>
      <c r="AF131" s="30"/>
      <c r="AG131" s="30"/>
      <c r="AH131" s="30"/>
      <c r="AI131" s="33"/>
      <c r="AJ131" s="33"/>
      <c r="AK131" s="33"/>
      <c r="AO131" s="6">
        <f t="shared" ref="AO131:AO194" si="23">SUMIF(AM:AM,AN131,AJ:AJ)</f>
        <v>0</v>
      </c>
      <c r="AP131" s="6">
        <f t="shared" ref="AP131:AP194" si="24">SUMIF(AM:AM,AN131,AI:AI)</f>
        <v>0</v>
      </c>
      <c r="AQ131" s="6">
        <f t="shared" ref="AQ131:AQ194" si="25">SUMIF(AM:AM,AN131,AK:AK)</f>
        <v>0</v>
      </c>
    </row>
    <row r="132" spans="1:43" x14ac:dyDescent="0.35">
      <c r="A132" s="32"/>
      <c r="B132" s="31"/>
      <c r="C132" s="31"/>
      <c r="D132" s="31"/>
      <c r="E132" s="31"/>
      <c r="F132" s="31"/>
      <c r="G132" s="31"/>
      <c r="H132" s="31"/>
      <c r="I132" s="31"/>
      <c r="J132" s="31"/>
      <c r="K132" s="30"/>
      <c r="L132" s="30"/>
      <c r="M132" s="30"/>
      <c r="N132" s="30"/>
      <c r="O132" s="30"/>
      <c r="P132" s="30"/>
      <c r="Q132" s="30"/>
      <c r="R132" s="30"/>
      <c r="S132" s="30"/>
      <c r="T132" s="30"/>
      <c r="U132" s="30"/>
      <c r="V132" s="30"/>
      <c r="W132" s="30"/>
      <c r="X132" s="30"/>
      <c r="Y132" s="30"/>
      <c r="Z132" s="30"/>
      <c r="AA132" s="30"/>
      <c r="AB132" s="30"/>
      <c r="AC132" s="30"/>
      <c r="AD132" s="30"/>
      <c r="AE132" s="30"/>
      <c r="AF132" s="30"/>
      <c r="AG132" s="30"/>
      <c r="AH132" s="30"/>
      <c r="AI132" s="33"/>
      <c r="AJ132" s="33"/>
      <c r="AK132" s="33"/>
      <c r="AO132" s="6">
        <f t="shared" si="23"/>
        <v>0</v>
      </c>
      <c r="AP132" s="6">
        <f t="shared" si="24"/>
        <v>0</v>
      </c>
      <c r="AQ132" s="6">
        <f t="shared" si="25"/>
        <v>0</v>
      </c>
    </row>
    <row r="133" spans="1:43" x14ac:dyDescent="0.35">
      <c r="A133" s="32"/>
      <c r="B133" s="31"/>
      <c r="C133" s="31"/>
      <c r="D133" s="31"/>
      <c r="E133" s="31"/>
      <c r="F133" s="31"/>
      <c r="G133" s="31"/>
      <c r="H133" s="31"/>
      <c r="I133" s="31"/>
      <c r="J133" s="31"/>
      <c r="K133" s="30"/>
      <c r="L133" s="30"/>
      <c r="M133" s="30"/>
      <c r="N133" s="30"/>
      <c r="O133" s="30"/>
      <c r="P133" s="30"/>
      <c r="Q133" s="30"/>
      <c r="R133" s="30"/>
      <c r="S133" s="30"/>
      <c r="T133" s="30"/>
      <c r="U133" s="30"/>
      <c r="V133" s="30"/>
      <c r="W133" s="30"/>
      <c r="X133" s="30"/>
      <c r="Y133" s="30"/>
      <c r="Z133" s="30"/>
      <c r="AA133" s="30"/>
      <c r="AB133" s="30"/>
      <c r="AC133" s="30"/>
      <c r="AD133" s="30"/>
      <c r="AE133" s="30"/>
      <c r="AF133" s="30"/>
      <c r="AG133" s="30"/>
      <c r="AH133" s="30"/>
      <c r="AI133" s="33"/>
      <c r="AJ133" s="33"/>
      <c r="AK133" s="33"/>
      <c r="AO133" s="6">
        <f t="shared" si="23"/>
        <v>0</v>
      </c>
      <c r="AP133" s="6">
        <f t="shared" si="24"/>
        <v>0</v>
      </c>
      <c r="AQ133" s="6">
        <f t="shared" si="25"/>
        <v>0</v>
      </c>
    </row>
    <row r="134" spans="1:43" x14ac:dyDescent="0.35">
      <c r="A134" s="32"/>
      <c r="B134" s="31"/>
      <c r="C134" s="31"/>
      <c r="D134" s="31"/>
      <c r="E134" s="31"/>
      <c r="F134" s="31"/>
      <c r="G134" s="31"/>
      <c r="H134" s="31"/>
      <c r="I134" s="31"/>
      <c r="J134" s="31"/>
      <c r="K134" s="30"/>
      <c r="L134" s="30"/>
      <c r="M134" s="30"/>
      <c r="N134" s="30"/>
      <c r="O134" s="30"/>
      <c r="P134" s="30"/>
      <c r="Q134" s="30"/>
      <c r="R134" s="30"/>
      <c r="S134" s="30"/>
      <c r="T134" s="30"/>
      <c r="U134" s="30"/>
      <c r="V134" s="30"/>
      <c r="W134" s="30"/>
      <c r="X134" s="30"/>
      <c r="Y134" s="30"/>
      <c r="Z134" s="30"/>
      <c r="AA134" s="30"/>
      <c r="AB134" s="30"/>
      <c r="AC134" s="30"/>
      <c r="AD134" s="30"/>
      <c r="AE134" s="30"/>
      <c r="AF134" s="30"/>
      <c r="AG134" s="30"/>
      <c r="AH134" s="30"/>
      <c r="AI134" s="33"/>
      <c r="AJ134" s="33"/>
      <c r="AK134" s="33"/>
      <c r="AO134" s="6">
        <f t="shared" si="23"/>
        <v>0</v>
      </c>
      <c r="AP134" s="6">
        <f t="shared" si="24"/>
        <v>0</v>
      </c>
      <c r="AQ134" s="6">
        <f t="shared" si="25"/>
        <v>0</v>
      </c>
    </row>
    <row r="135" spans="1:43" x14ac:dyDescent="0.35">
      <c r="A135" s="32"/>
      <c r="B135" s="31"/>
      <c r="C135" s="31"/>
      <c r="D135" s="31"/>
      <c r="E135" s="31"/>
      <c r="F135" s="31"/>
      <c r="G135" s="31"/>
      <c r="H135" s="31"/>
      <c r="I135" s="31"/>
      <c r="J135" s="31"/>
      <c r="K135" s="30"/>
      <c r="L135" s="30"/>
      <c r="M135" s="30"/>
      <c r="N135" s="30"/>
      <c r="O135" s="30"/>
      <c r="P135" s="30"/>
      <c r="Q135" s="30"/>
      <c r="R135" s="30"/>
      <c r="S135" s="30"/>
      <c r="T135" s="30"/>
      <c r="U135" s="30"/>
      <c r="V135" s="30"/>
      <c r="W135" s="30"/>
      <c r="X135" s="30"/>
      <c r="Y135" s="30"/>
      <c r="Z135" s="30"/>
      <c r="AA135" s="30"/>
      <c r="AB135" s="30"/>
      <c r="AC135" s="30"/>
      <c r="AD135" s="30"/>
      <c r="AE135" s="30"/>
      <c r="AF135" s="30"/>
      <c r="AG135" s="30"/>
      <c r="AH135" s="30"/>
      <c r="AI135" s="33"/>
      <c r="AJ135" s="33"/>
      <c r="AK135" s="33"/>
      <c r="AO135" s="6">
        <f t="shared" si="23"/>
        <v>0</v>
      </c>
      <c r="AP135" s="6">
        <f t="shared" si="24"/>
        <v>0</v>
      </c>
      <c r="AQ135" s="6">
        <f t="shared" si="25"/>
        <v>0</v>
      </c>
    </row>
    <row r="136" spans="1:43" x14ac:dyDescent="0.35">
      <c r="A136" s="32"/>
      <c r="B136" s="31"/>
      <c r="C136" s="31"/>
      <c r="D136" s="31"/>
      <c r="E136" s="31"/>
      <c r="F136" s="31"/>
      <c r="G136" s="31"/>
      <c r="H136" s="31"/>
      <c r="I136" s="31"/>
      <c r="J136" s="31"/>
      <c r="K136" s="30"/>
      <c r="L136" s="30"/>
      <c r="M136" s="30"/>
      <c r="N136" s="30"/>
      <c r="O136" s="30"/>
      <c r="P136" s="30"/>
      <c r="Q136" s="30"/>
      <c r="R136" s="30"/>
      <c r="S136" s="30"/>
      <c r="T136" s="30"/>
      <c r="U136" s="30"/>
      <c r="V136" s="30"/>
      <c r="W136" s="30"/>
      <c r="X136" s="30"/>
      <c r="Y136" s="30"/>
      <c r="Z136" s="30"/>
      <c r="AA136" s="30"/>
      <c r="AB136" s="30"/>
      <c r="AC136" s="30"/>
      <c r="AD136" s="30"/>
      <c r="AE136" s="30"/>
      <c r="AF136" s="30"/>
      <c r="AG136" s="30"/>
      <c r="AH136" s="30"/>
      <c r="AI136" s="33"/>
      <c r="AJ136" s="33"/>
      <c r="AK136" s="33"/>
      <c r="AO136" s="6">
        <f t="shared" si="23"/>
        <v>0</v>
      </c>
      <c r="AP136" s="6">
        <f t="shared" si="24"/>
        <v>0</v>
      </c>
      <c r="AQ136" s="6">
        <f t="shared" si="25"/>
        <v>0</v>
      </c>
    </row>
    <row r="137" spans="1:43" x14ac:dyDescent="0.35">
      <c r="A137" s="32"/>
      <c r="B137" s="31"/>
      <c r="C137" s="31"/>
      <c r="D137" s="31"/>
      <c r="E137" s="31"/>
      <c r="F137" s="31"/>
      <c r="G137" s="31"/>
      <c r="H137" s="31"/>
      <c r="I137" s="31"/>
      <c r="J137" s="31"/>
      <c r="K137" s="30"/>
      <c r="L137" s="30"/>
      <c r="M137" s="30"/>
      <c r="N137" s="30"/>
      <c r="O137" s="30"/>
      <c r="P137" s="30"/>
      <c r="Q137" s="30"/>
      <c r="R137" s="30"/>
      <c r="S137" s="30"/>
      <c r="T137" s="30"/>
      <c r="U137" s="30"/>
      <c r="V137" s="30"/>
      <c r="W137" s="30"/>
      <c r="X137" s="30"/>
      <c r="Y137" s="30"/>
      <c r="Z137" s="30"/>
      <c r="AA137" s="30"/>
      <c r="AB137" s="30"/>
      <c r="AC137" s="30"/>
      <c r="AD137" s="30"/>
      <c r="AE137" s="30"/>
      <c r="AF137" s="30"/>
      <c r="AG137" s="30"/>
      <c r="AH137" s="30"/>
      <c r="AI137" s="33"/>
      <c r="AJ137" s="33"/>
      <c r="AK137" s="33"/>
      <c r="AO137" s="6">
        <f t="shared" si="23"/>
        <v>0</v>
      </c>
      <c r="AP137" s="6">
        <f t="shared" si="24"/>
        <v>0</v>
      </c>
      <c r="AQ137" s="6">
        <f t="shared" si="25"/>
        <v>0</v>
      </c>
    </row>
    <row r="138" spans="1:43" x14ac:dyDescent="0.35">
      <c r="A138" s="32"/>
      <c r="B138" s="31"/>
      <c r="C138" s="31"/>
      <c r="D138" s="31"/>
      <c r="E138" s="31"/>
      <c r="F138" s="31"/>
      <c r="G138" s="31"/>
      <c r="H138" s="31"/>
      <c r="I138" s="31"/>
      <c r="J138" s="31"/>
      <c r="K138" s="30"/>
      <c r="L138" s="30"/>
      <c r="M138" s="30"/>
      <c r="N138" s="30"/>
      <c r="O138" s="30"/>
      <c r="P138" s="30"/>
      <c r="Q138" s="30"/>
      <c r="R138" s="30"/>
      <c r="S138" s="30"/>
      <c r="T138" s="30"/>
      <c r="U138" s="30"/>
      <c r="V138" s="30"/>
      <c r="W138" s="30"/>
      <c r="X138" s="30"/>
      <c r="Y138" s="30"/>
      <c r="Z138" s="30"/>
      <c r="AA138" s="30"/>
      <c r="AB138" s="30"/>
      <c r="AC138" s="30"/>
      <c r="AD138" s="30"/>
      <c r="AE138" s="30"/>
      <c r="AF138" s="30"/>
      <c r="AG138" s="30"/>
      <c r="AH138" s="30"/>
      <c r="AI138" s="33"/>
      <c r="AJ138" s="33"/>
      <c r="AK138" s="33"/>
      <c r="AO138" s="6">
        <f t="shared" si="23"/>
        <v>0</v>
      </c>
      <c r="AP138" s="6">
        <f t="shared" si="24"/>
        <v>0</v>
      </c>
      <c r="AQ138" s="6">
        <f t="shared" si="25"/>
        <v>0</v>
      </c>
    </row>
    <row r="139" spans="1:43" x14ac:dyDescent="0.35">
      <c r="A139" s="32"/>
      <c r="B139" s="31"/>
      <c r="C139" s="31"/>
      <c r="D139" s="31"/>
      <c r="E139" s="31"/>
      <c r="F139" s="31"/>
      <c r="G139" s="31"/>
      <c r="H139" s="31"/>
      <c r="I139" s="31"/>
      <c r="J139" s="31"/>
      <c r="K139" s="30"/>
      <c r="L139" s="30"/>
      <c r="M139" s="30"/>
      <c r="N139" s="30"/>
      <c r="O139" s="30"/>
      <c r="P139" s="30"/>
      <c r="Q139" s="30"/>
      <c r="R139" s="30"/>
      <c r="S139" s="30"/>
      <c r="T139" s="30"/>
      <c r="U139" s="30"/>
      <c r="V139" s="30"/>
      <c r="W139" s="30"/>
      <c r="X139" s="30"/>
      <c r="Y139" s="30"/>
      <c r="Z139" s="30"/>
      <c r="AA139" s="30"/>
      <c r="AB139" s="30"/>
      <c r="AC139" s="30"/>
      <c r="AD139" s="30"/>
      <c r="AE139" s="30"/>
      <c r="AF139" s="30"/>
      <c r="AG139" s="30"/>
      <c r="AH139" s="30"/>
      <c r="AI139" s="33"/>
      <c r="AJ139" s="33"/>
      <c r="AK139" s="33"/>
      <c r="AO139" s="6">
        <f t="shared" si="23"/>
        <v>0</v>
      </c>
      <c r="AP139" s="6">
        <f t="shared" si="24"/>
        <v>0</v>
      </c>
      <c r="AQ139" s="6">
        <f t="shared" si="25"/>
        <v>0</v>
      </c>
    </row>
    <row r="140" spans="1:43" x14ac:dyDescent="0.35">
      <c r="A140" s="32"/>
      <c r="B140" s="31"/>
      <c r="C140" s="31"/>
      <c r="D140" s="31"/>
      <c r="E140" s="31"/>
      <c r="F140" s="31"/>
      <c r="G140" s="31"/>
      <c r="H140" s="31"/>
      <c r="I140" s="31"/>
      <c r="J140" s="31"/>
      <c r="K140" s="30"/>
      <c r="L140" s="30"/>
      <c r="M140" s="30"/>
      <c r="N140" s="30"/>
      <c r="O140" s="30"/>
      <c r="P140" s="30"/>
      <c r="Q140" s="30"/>
      <c r="R140" s="30"/>
      <c r="S140" s="30"/>
      <c r="T140" s="30"/>
      <c r="U140" s="30"/>
      <c r="V140" s="30"/>
      <c r="W140" s="30"/>
      <c r="X140" s="30"/>
      <c r="Y140" s="30"/>
      <c r="Z140" s="30"/>
      <c r="AA140" s="30"/>
      <c r="AB140" s="30"/>
      <c r="AC140" s="30"/>
      <c r="AD140" s="30"/>
      <c r="AE140" s="30"/>
      <c r="AF140" s="30"/>
      <c r="AG140" s="30"/>
      <c r="AH140" s="30"/>
      <c r="AI140" s="33"/>
      <c r="AJ140" s="33"/>
      <c r="AK140" s="33"/>
      <c r="AO140" s="6">
        <f t="shared" si="23"/>
        <v>0</v>
      </c>
      <c r="AP140" s="6">
        <f t="shared" si="24"/>
        <v>0</v>
      </c>
      <c r="AQ140" s="6">
        <f t="shared" si="25"/>
        <v>0</v>
      </c>
    </row>
    <row r="141" spans="1:43" x14ac:dyDescent="0.35">
      <c r="A141" s="32"/>
      <c r="B141" s="31"/>
      <c r="C141" s="31"/>
      <c r="D141" s="31"/>
      <c r="E141" s="31"/>
      <c r="F141" s="31"/>
      <c r="G141" s="31"/>
      <c r="H141" s="31"/>
      <c r="I141" s="31"/>
      <c r="J141" s="31"/>
      <c r="K141" s="30"/>
      <c r="L141" s="30"/>
      <c r="M141" s="30"/>
      <c r="N141" s="30"/>
      <c r="O141" s="30"/>
      <c r="P141" s="30"/>
      <c r="Q141" s="30"/>
      <c r="R141" s="30"/>
      <c r="S141" s="30"/>
      <c r="T141" s="30"/>
      <c r="U141" s="30"/>
      <c r="V141" s="30"/>
      <c r="W141" s="30"/>
      <c r="X141" s="30"/>
      <c r="Y141" s="30"/>
      <c r="Z141" s="30"/>
      <c r="AA141" s="30"/>
      <c r="AB141" s="30"/>
      <c r="AC141" s="30"/>
      <c r="AD141" s="30"/>
      <c r="AE141" s="30"/>
      <c r="AF141" s="30"/>
      <c r="AG141" s="30"/>
      <c r="AH141" s="30"/>
      <c r="AI141" s="33"/>
      <c r="AJ141" s="33"/>
      <c r="AK141" s="33"/>
      <c r="AO141" s="6">
        <f t="shared" si="23"/>
        <v>0</v>
      </c>
      <c r="AP141" s="6">
        <f t="shared" si="24"/>
        <v>0</v>
      </c>
      <c r="AQ141" s="6">
        <f t="shared" si="25"/>
        <v>0</v>
      </c>
    </row>
    <row r="142" spans="1:43" x14ac:dyDescent="0.35">
      <c r="A142" s="32"/>
      <c r="B142" s="31"/>
      <c r="C142" s="31"/>
      <c r="D142" s="31"/>
      <c r="E142" s="31"/>
      <c r="F142" s="31"/>
      <c r="G142" s="31"/>
      <c r="H142" s="31"/>
      <c r="I142" s="31"/>
      <c r="J142" s="31"/>
      <c r="K142" s="30"/>
      <c r="L142" s="30"/>
      <c r="M142" s="30"/>
      <c r="N142" s="30"/>
      <c r="O142" s="30"/>
      <c r="P142" s="30"/>
      <c r="Q142" s="30"/>
      <c r="R142" s="30"/>
      <c r="S142" s="30"/>
      <c r="T142" s="30"/>
      <c r="U142" s="30"/>
      <c r="V142" s="30"/>
      <c r="W142" s="30"/>
      <c r="X142" s="30"/>
      <c r="Y142" s="30"/>
      <c r="Z142" s="30"/>
      <c r="AA142" s="30"/>
      <c r="AB142" s="30"/>
      <c r="AC142" s="30"/>
      <c r="AD142" s="30"/>
      <c r="AE142" s="30"/>
      <c r="AF142" s="30"/>
      <c r="AG142" s="30"/>
      <c r="AH142" s="30"/>
      <c r="AI142" s="33"/>
      <c r="AJ142" s="33"/>
      <c r="AK142" s="33"/>
      <c r="AO142" s="6">
        <f t="shared" si="23"/>
        <v>0</v>
      </c>
      <c r="AP142" s="6">
        <f t="shared" si="24"/>
        <v>0</v>
      </c>
      <c r="AQ142" s="6">
        <f t="shared" si="25"/>
        <v>0</v>
      </c>
    </row>
    <row r="143" spans="1:43" x14ac:dyDescent="0.35">
      <c r="A143" s="32"/>
      <c r="B143" s="31"/>
      <c r="C143" s="31"/>
      <c r="D143" s="31"/>
      <c r="E143" s="31"/>
      <c r="F143" s="31"/>
      <c r="G143" s="31"/>
      <c r="H143" s="31"/>
      <c r="I143" s="31"/>
      <c r="J143" s="31"/>
      <c r="K143" s="30"/>
      <c r="L143" s="30"/>
      <c r="M143" s="30"/>
      <c r="N143" s="30"/>
      <c r="O143" s="30"/>
      <c r="P143" s="30"/>
      <c r="Q143" s="30"/>
      <c r="R143" s="30"/>
      <c r="S143" s="30"/>
      <c r="T143" s="30"/>
      <c r="U143" s="30"/>
      <c r="V143" s="30"/>
      <c r="W143" s="30"/>
      <c r="X143" s="30"/>
      <c r="Y143" s="30"/>
      <c r="Z143" s="30"/>
      <c r="AA143" s="30"/>
      <c r="AB143" s="30"/>
      <c r="AC143" s="30"/>
      <c r="AD143" s="30"/>
      <c r="AE143" s="30"/>
      <c r="AF143" s="30"/>
      <c r="AG143" s="30"/>
      <c r="AH143" s="30"/>
      <c r="AI143" s="33"/>
      <c r="AJ143" s="33"/>
      <c r="AK143" s="33"/>
      <c r="AO143" s="6">
        <f t="shared" si="23"/>
        <v>0</v>
      </c>
      <c r="AP143" s="6">
        <f t="shared" si="24"/>
        <v>0</v>
      </c>
      <c r="AQ143" s="6">
        <f t="shared" si="25"/>
        <v>0</v>
      </c>
    </row>
    <row r="144" spans="1:43" x14ac:dyDescent="0.35">
      <c r="A144" s="32"/>
      <c r="B144" s="31"/>
      <c r="C144" s="31"/>
      <c r="D144" s="31"/>
      <c r="E144" s="31"/>
      <c r="F144" s="31"/>
      <c r="G144" s="31"/>
      <c r="H144" s="31"/>
      <c r="I144" s="31"/>
      <c r="J144" s="31"/>
      <c r="K144" s="30"/>
      <c r="L144" s="30"/>
      <c r="M144" s="30"/>
      <c r="N144" s="30"/>
      <c r="O144" s="30"/>
      <c r="P144" s="30"/>
      <c r="Q144" s="30"/>
      <c r="R144" s="30"/>
      <c r="S144" s="30"/>
      <c r="T144" s="30"/>
      <c r="U144" s="30"/>
      <c r="V144" s="30"/>
      <c r="W144" s="30"/>
      <c r="X144" s="30"/>
      <c r="Y144" s="30"/>
      <c r="Z144" s="30"/>
      <c r="AA144" s="30"/>
      <c r="AB144" s="30"/>
      <c r="AC144" s="30"/>
      <c r="AD144" s="30"/>
      <c r="AE144" s="30"/>
      <c r="AF144" s="30"/>
      <c r="AG144" s="30"/>
      <c r="AH144" s="30"/>
      <c r="AI144" s="33"/>
      <c r="AJ144" s="33"/>
      <c r="AK144" s="33"/>
      <c r="AO144" s="6">
        <f t="shared" si="23"/>
        <v>0</v>
      </c>
      <c r="AP144" s="6">
        <f t="shared" si="24"/>
        <v>0</v>
      </c>
      <c r="AQ144" s="6">
        <f t="shared" si="25"/>
        <v>0</v>
      </c>
    </row>
    <row r="145" spans="1:43" x14ac:dyDescent="0.35">
      <c r="A145" s="32"/>
      <c r="B145" s="31"/>
      <c r="C145" s="31"/>
      <c r="D145" s="31"/>
      <c r="E145" s="31"/>
      <c r="F145" s="31"/>
      <c r="G145" s="31"/>
      <c r="H145" s="31"/>
      <c r="I145" s="31"/>
      <c r="J145" s="31"/>
      <c r="K145" s="30"/>
      <c r="L145" s="30"/>
      <c r="M145" s="30"/>
      <c r="N145" s="30"/>
      <c r="O145" s="30"/>
      <c r="P145" s="30"/>
      <c r="Q145" s="30"/>
      <c r="R145" s="30"/>
      <c r="S145" s="30"/>
      <c r="T145" s="30"/>
      <c r="U145" s="30"/>
      <c r="V145" s="30"/>
      <c r="W145" s="30"/>
      <c r="X145" s="30"/>
      <c r="Y145" s="30"/>
      <c r="Z145" s="30"/>
      <c r="AA145" s="30"/>
      <c r="AB145" s="30"/>
      <c r="AC145" s="30"/>
      <c r="AD145" s="30"/>
      <c r="AE145" s="30"/>
      <c r="AF145" s="30"/>
      <c r="AG145" s="30"/>
      <c r="AH145" s="30"/>
      <c r="AI145" s="33"/>
      <c r="AJ145" s="33"/>
      <c r="AK145" s="33"/>
      <c r="AO145" s="6">
        <f t="shared" si="23"/>
        <v>0</v>
      </c>
      <c r="AP145" s="6">
        <f t="shared" si="24"/>
        <v>0</v>
      </c>
      <c r="AQ145" s="6">
        <f t="shared" si="25"/>
        <v>0</v>
      </c>
    </row>
    <row r="146" spans="1:43" x14ac:dyDescent="0.35">
      <c r="A146" s="32"/>
      <c r="B146" s="31"/>
      <c r="C146" s="31"/>
      <c r="D146" s="31"/>
      <c r="E146" s="31"/>
      <c r="F146" s="31"/>
      <c r="G146" s="31"/>
      <c r="H146" s="31"/>
      <c r="I146" s="31"/>
      <c r="J146" s="31"/>
      <c r="K146" s="30"/>
      <c r="L146" s="30"/>
      <c r="M146" s="30"/>
      <c r="N146" s="30"/>
      <c r="O146" s="30"/>
      <c r="P146" s="30"/>
      <c r="Q146" s="30"/>
      <c r="R146" s="30"/>
      <c r="S146" s="30"/>
      <c r="T146" s="30"/>
      <c r="U146" s="30"/>
      <c r="V146" s="30"/>
      <c r="W146" s="30"/>
      <c r="X146" s="30"/>
      <c r="Y146" s="30"/>
      <c r="Z146" s="30"/>
      <c r="AA146" s="30"/>
      <c r="AB146" s="30"/>
      <c r="AC146" s="30"/>
      <c r="AD146" s="30"/>
      <c r="AE146" s="30"/>
      <c r="AF146" s="30"/>
      <c r="AG146" s="30"/>
      <c r="AH146" s="30"/>
      <c r="AI146" s="33"/>
      <c r="AJ146" s="33"/>
      <c r="AK146" s="33"/>
      <c r="AO146" s="6">
        <f t="shared" si="23"/>
        <v>0</v>
      </c>
      <c r="AP146" s="6">
        <f t="shared" si="24"/>
        <v>0</v>
      </c>
      <c r="AQ146" s="6">
        <f t="shared" si="25"/>
        <v>0</v>
      </c>
    </row>
    <row r="147" spans="1:43" x14ac:dyDescent="0.35">
      <c r="A147" s="32"/>
      <c r="B147" s="31"/>
      <c r="C147" s="31"/>
      <c r="D147" s="31"/>
      <c r="E147" s="31"/>
      <c r="F147" s="31"/>
      <c r="G147" s="31"/>
      <c r="H147" s="31"/>
      <c r="I147" s="31"/>
      <c r="J147" s="31"/>
      <c r="K147" s="30"/>
      <c r="L147" s="30"/>
      <c r="M147" s="30"/>
      <c r="N147" s="30"/>
      <c r="O147" s="30"/>
      <c r="P147" s="30"/>
      <c r="Q147" s="30"/>
      <c r="R147" s="30"/>
      <c r="S147" s="30"/>
      <c r="T147" s="30"/>
      <c r="U147" s="30"/>
      <c r="V147" s="30"/>
      <c r="W147" s="30"/>
      <c r="X147" s="30"/>
      <c r="Y147" s="30"/>
      <c r="Z147" s="30"/>
      <c r="AA147" s="30"/>
      <c r="AB147" s="30"/>
      <c r="AC147" s="30"/>
      <c r="AD147" s="30"/>
      <c r="AE147" s="30"/>
      <c r="AF147" s="30"/>
      <c r="AG147" s="30"/>
      <c r="AH147" s="30"/>
      <c r="AI147" s="33"/>
      <c r="AJ147" s="33"/>
      <c r="AK147" s="33"/>
      <c r="AO147" s="6">
        <f t="shared" si="23"/>
        <v>0</v>
      </c>
      <c r="AP147" s="6">
        <f t="shared" si="24"/>
        <v>0</v>
      </c>
      <c r="AQ147" s="6">
        <f t="shared" si="25"/>
        <v>0</v>
      </c>
    </row>
    <row r="148" spans="1:43" x14ac:dyDescent="0.35">
      <c r="A148" s="32"/>
      <c r="B148" s="31"/>
      <c r="C148" s="31"/>
      <c r="D148" s="31"/>
      <c r="E148" s="31"/>
      <c r="F148" s="31"/>
      <c r="G148" s="31"/>
      <c r="H148" s="31"/>
      <c r="I148" s="31"/>
      <c r="J148" s="31"/>
      <c r="K148" s="30"/>
      <c r="L148" s="30"/>
      <c r="M148" s="30"/>
      <c r="N148" s="30"/>
      <c r="O148" s="30"/>
      <c r="P148" s="30"/>
      <c r="Q148" s="30"/>
      <c r="R148" s="30"/>
      <c r="S148" s="30"/>
      <c r="T148" s="30"/>
      <c r="U148" s="30"/>
      <c r="V148" s="30"/>
      <c r="W148" s="30"/>
      <c r="X148" s="30"/>
      <c r="Y148" s="30"/>
      <c r="Z148" s="30"/>
      <c r="AA148" s="30"/>
      <c r="AB148" s="30"/>
      <c r="AC148" s="30"/>
      <c r="AD148" s="30"/>
      <c r="AE148" s="30"/>
      <c r="AF148" s="30"/>
      <c r="AG148" s="30"/>
      <c r="AH148" s="30"/>
      <c r="AI148" s="33"/>
      <c r="AJ148" s="33"/>
      <c r="AK148" s="33"/>
      <c r="AO148" s="6">
        <f t="shared" si="23"/>
        <v>0</v>
      </c>
      <c r="AP148" s="6">
        <f t="shared" si="24"/>
        <v>0</v>
      </c>
      <c r="AQ148" s="6">
        <f t="shared" si="25"/>
        <v>0</v>
      </c>
    </row>
    <row r="149" spans="1:43" x14ac:dyDescent="0.35">
      <c r="A149" s="32"/>
      <c r="B149" s="31"/>
      <c r="C149" s="31"/>
      <c r="D149" s="31"/>
      <c r="E149" s="31"/>
      <c r="F149" s="31"/>
      <c r="G149" s="31"/>
      <c r="H149" s="31"/>
      <c r="I149" s="31"/>
      <c r="J149" s="31"/>
      <c r="K149" s="30"/>
      <c r="L149" s="30"/>
      <c r="M149" s="30"/>
      <c r="N149" s="30"/>
      <c r="O149" s="30"/>
      <c r="P149" s="30"/>
      <c r="Q149" s="30"/>
      <c r="R149" s="30"/>
      <c r="S149" s="30"/>
      <c r="T149" s="30"/>
      <c r="U149" s="30"/>
      <c r="V149" s="30"/>
      <c r="W149" s="30"/>
      <c r="X149" s="30"/>
      <c r="Y149" s="30"/>
      <c r="Z149" s="30"/>
      <c r="AA149" s="30"/>
      <c r="AB149" s="30"/>
      <c r="AC149" s="30"/>
      <c r="AD149" s="30"/>
      <c r="AE149" s="30"/>
      <c r="AF149" s="30"/>
      <c r="AG149" s="30"/>
      <c r="AH149" s="30"/>
      <c r="AI149" s="33"/>
      <c r="AJ149" s="33"/>
      <c r="AK149" s="33"/>
      <c r="AO149" s="6">
        <f t="shared" si="23"/>
        <v>0</v>
      </c>
      <c r="AP149" s="6">
        <f t="shared" si="24"/>
        <v>0</v>
      </c>
      <c r="AQ149" s="6">
        <f t="shared" si="25"/>
        <v>0</v>
      </c>
    </row>
    <row r="150" spans="1:43" x14ac:dyDescent="0.35">
      <c r="A150" s="32"/>
      <c r="B150" s="31"/>
      <c r="C150" s="31"/>
      <c r="D150" s="31"/>
      <c r="E150" s="31"/>
      <c r="F150" s="31"/>
      <c r="G150" s="31"/>
      <c r="H150" s="31"/>
      <c r="I150" s="31"/>
      <c r="J150" s="31"/>
      <c r="K150" s="30"/>
      <c r="L150" s="30"/>
      <c r="M150" s="30"/>
      <c r="N150" s="30"/>
      <c r="O150" s="30"/>
      <c r="P150" s="30"/>
      <c r="Q150" s="30"/>
      <c r="R150" s="30"/>
      <c r="S150" s="30"/>
      <c r="T150" s="30"/>
      <c r="U150" s="30"/>
      <c r="V150" s="30"/>
      <c r="W150" s="30"/>
      <c r="X150" s="30"/>
      <c r="Y150" s="30"/>
      <c r="Z150" s="30"/>
      <c r="AA150" s="30"/>
      <c r="AB150" s="30"/>
      <c r="AC150" s="30"/>
      <c r="AD150" s="30"/>
      <c r="AE150" s="30"/>
      <c r="AF150" s="30"/>
      <c r="AG150" s="30"/>
      <c r="AH150" s="30"/>
      <c r="AI150" s="33"/>
      <c r="AJ150" s="33"/>
      <c r="AK150" s="33"/>
      <c r="AO150" s="6">
        <f t="shared" si="23"/>
        <v>0</v>
      </c>
      <c r="AP150" s="6">
        <f t="shared" si="24"/>
        <v>0</v>
      </c>
      <c r="AQ150" s="6">
        <f t="shared" si="25"/>
        <v>0</v>
      </c>
    </row>
    <row r="151" spans="1:43" x14ac:dyDescent="0.35">
      <c r="A151" s="32"/>
      <c r="B151" s="31"/>
      <c r="C151" s="31"/>
      <c r="D151" s="31"/>
      <c r="E151" s="31"/>
      <c r="F151" s="31"/>
      <c r="G151" s="31"/>
      <c r="H151" s="31"/>
      <c r="I151" s="31"/>
      <c r="J151" s="31"/>
      <c r="K151" s="30"/>
      <c r="L151" s="30"/>
      <c r="M151" s="30"/>
      <c r="N151" s="30"/>
      <c r="O151" s="30"/>
      <c r="P151" s="30"/>
      <c r="Q151" s="30"/>
      <c r="R151" s="30"/>
      <c r="S151" s="30"/>
      <c r="T151" s="30"/>
      <c r="U151" s="30"/>
      <c r="V151" s="30"/>
      <c r="W151" s="30"/>
      <c r="X151" s="30"/>
      <c r="Y151" s="30"/>
      <c r="Z151" s="30"/>
      <c r="AA151" s="30"/>
      <c r="AB151" s="30"/>
      <c r="AC151" s="30"/>
      <c r="AD151" s="30"/>
      <c r="AE151" s="30"/>
      <c r="AF151" s="30"/>
      <c r="AG151" s="30"/>
      <c r="AH151" s="30"/>
      <c r="AI151" s="33"/>
      <c r="AJ151" s="33"/>
      <c r="AK151" s="33"/>
      <c r="AO151" s="6">
        <f t="shared" si="23"/>
        <v>0</v>
      </c>
      <c r="AP151" s="6">
        <f t="shared" si="24"/>
        <v>0</v>
      </c>
      <c r="AQ151" s="6">
        <f t="shared" si="25"/>
        <v>0</v>
      </c>
    </row>
    <row r="152" spans="1:43" x14ac:dyDescent="0.35">
      <c r="A152" s="32"/>
      <c r="B152" s="31"/>
      <c r="C152" s="31"/>
      <c r="D152" s="31"/>
      <c r="E152" s="31"/>
      <c r="F152" s="31"/>
      <c r="G152" s="31"/>
      <c r="H152" s="31"/>
      <c r="I152" s="31"/>
      <c r="J152" s="31"/>
      <c r="K152" s="30"/>
      <c r="L152" s="30"/>
      <c r="M152" s="30"/>
      <c r="N152" s="30"/>
      <c r="O152" s="30"/>
      <c r="P152" s="30"/>
      <c r="Q152" s="30"/>
      <c r="R152" s="30"/>
      <c r="S152" s="30"/>
      <c r="T152" s="30"/>
      <c r="U152" s="30"/>
      <c r="V152" s="30"/>
      <c r="W152" s="30"/>
      <c r="X152" s="30"/>
      <c r="Y152" s="30"/>
      <c r="Z152" s="30"/>
      <c r="AA152" s="30"/>
      <c r="AB152" s="30"/>
      <c r="AC152" s="30"/>
      <c r="AD152" s="30"/>
      <c r="AE152" s="30"/>
      <c r="AF152" s="30"/>
      <c r="AG152" s="30"/>
      <c r="AH152" s="30"/>
      <c r="AI152" s="33"/>
      <c r="AJ152" s="33"/>
      <c r="AK152" s="33"/>
      <c r="AO152" s="6">
        <f t="shared" si="23"/>
        <v>0</v>
      </c>
      <c r="AP152" s="6">
        <f t="shared" si="24"/>
        <v>0</v>
      </c>
      <c r="AQ152" s="6">
        <f t="shared" si="25"/>
        <v>0</v>
      </c>
    </row>
    <row r="153" spans="1:43" x14ac:dyDescent="0.35">
      <c r="A153" s="32"/>
      <c r="B153" s="31"/>
      <c r="C153" s="31"/>
      <c r="D153" s="31"/>
      <c r="E153" s="31"/>
      <c r="F153" s="31"/>
      <c r="G153" s="31"/>
      <c r="H153" s="31"/>
      <c r="I153" s="31"/>
      <c r="J153" s="31"/>
      <c r="K153" s="30"/>
      <c r="L153" s="30"/>
      <c r="M153" s="30"/>
      <c r="N153" s="30"/>
      <c r="O153" s="30"/>
      <c r="P153" s="30"/>
      <c r="Q153" s="30"/>
      <c r="R153" s="30"/>
      <c r="S153" s="30"/>
      <c r="T153" s="30"/>
      <c r="U153" s="30"/>
      <c r="V153" s="30"/>
      <c r="W153" s="30"/>
      <c r="X153" s="30"/>
      <c r="Y153" s="30"/>
      <c r="Z153" s="30"/>
      <c r="AA153" s="30"/>
      <c r="AB153" s="30"/>
      <c r="AC153" s="30"/>
      <c r="AD153" s="30"/>
      <c r="AE153" s="30"/>
      <c r="AF153" s="30"/>
      <c r="AG153" s="30"/>
      <c r="AH153" s="30"/>
      <c r="AI153" s="33"/>
      <c r="AJ153" s="33"/>
      <c r="AK153" s="33"/>
      <c r="AO153" s="6">
        <f t="shared" si="23"/>
        <v>0</v>
      </c>
      <c r="AP153" s="6">
        <f t="shared" si="24"/>
        <v>0</v>
      </c>
      <c r="AQ153" s="6">
        <f t="shared" si="25"/>
        <v>0</v>
      </c>
    </row>
    <row r="154" spans="1:43" x14ac:dyDescent="0.35">
      <c r="A154" s="32"/>
      <c r="B154" s="31"/>
      <c r="C154" s="31"/>
      <c r="D154" s="31"/>
      <c r="E154" s="31"/>
      <c r="F154" s="31"/>
      <c r="G154" s="31"/>
      <c r="H154" s="31"/>
      <c r="I154" s="31"/>
      <c r="J154" s="31"/>
      <c r="K154" s="30"/>
      <c r="L154" s="30"/>
      <c r="M154" s="30"/>
      <c r="N154" s="30"/>
      <c r="O154" s="30"/>
      <c r="P154" s="30"/>
      <c r="Q154" s="30"/>
      <c r="R154" s="30"/>
      <c r="S154" s="30"/>
      <c r="T154" s="30"/>
      <c r="U154" s="30"/>
      <c r="V154" s="30"/>
      <c r="W154" s="30"/>
      <c r="X154" s="30"/>
      <c r="Y154" s="30"/>
      <c r="Z154" s="30"/>
      <c r="AA154" s="30"/>
      <c r="AB154" s="30"/>
      <c r="AC154" s="30"/>
      <c r="AD154" s="30"/>
      <c r="AE154" s="30"/>
      <c r="AF154" s="30"/>
      <c r="AG154" s="30"/>
      <c r="AH154" s="30"/>
      <c r="AI154" s="33"/>
      <c r="AJ154" s="33"/>
      <c r="AK154" s="33"/>
      <c r="AO154" s="6">
        <f t="shared" si="23"/>
        <v>0</v>
      </c>
      <c r="AP154" s="6">
        <f t="shared" si="24"/>
        <v>0</v>
      </c>
      <c r="AQ154" s="6">
        <f t="shared" si="25"/>
        <v>0</v>
      </c>
    </row>
    <row r="155" spans="1:43" x14ac:dyDescent="0.35">
      <c r="A155" s="32"/>
      <c r="B155" s="31"/>
      <c r="C155" s="31"/>
      <c r="D155" s="31"/>
      <c r="E155" s="31"/>
      <c r="F155" s="31"/>
      <c r="G155" s="31"/>
      <c r="H155" s="31"/>
      <c r="I155" s="31"/>
      <c r="J155" s="31"/>
      <c r="K155" s="30"/>
      <c r="L155" s="30"/>
      <c r="M155" s="30"/>
      <c r="N155" s="30"/>
      <c r="O155" s="30"/>
      <c r="P155" s="30"/>
      <c r="Q155" s="30"/>
      <c r="R155" s="30"/>
      <c r="S155" s="30"/>
      <c r="T155" s="30"/>
      <c r="U155" s="30"/>
      <c r="V155" s="30"/>
      <c r="W155" s="30"/>
      <c r="X155" s="30"/>
      <c r="Y155" s="30"/>
      <c r="Z155" s="30"/>
      <c r="AA155" s="30"/>
      <c r="AB155" s="30"/>
      <c r="AC155" s="30"/>
      <c r="AD155" s="30"/>
      <c r="AE155" s="30"/>
      <c r="AF155" s="30"/>
      <c r="AG155" s="30"/>
      <c r="AH155" s="30"/>
      <c r="AI155" s="33"/>
      <c r="AJ155" s="33"/>
      <c r="AK155" s="33"/>
      <c r="AO155" s="6">
        <f t="shared" si="23"/>
        <v>0</v>
      </c>
      <c r="AP155" s="6">
        <f t="shared" si="24"/>
        <v>0</v>
      </c>
      <c r="AQ155" s="6">
        <f t="shared" si="25"/>
        <v>0</v>
      </c>
    </row>
    <row r="156" spans="1:43" x14ac:dyDescent="0.35">
      <c r="A156" s="32"/>
      <c r="B156" s="31"/>
      <c r="C156" s="31"/>
      <c r="D156" s="31"/>
      <c r="E156" s="31"/>
      <c r="F156" s="31"/>
      <c r="G156" s="31"/>
      <c r="H156" s="31"/>
      <c r="I156" s="31"/>
      <c r="J156" s="31"/>
      <c r="K156" s="30"/>
      <c r="L156" s="30"/>
      <c r="M156" s="30"/>
      <c r="N156" s="30"/>
      <c r="O156" s="30"/>
      <c r="P156" s="30"/>
      <c r="Q156" s="30"/>
      <c r="R156" s="30"/>
      <c r="S156" s="30"/>
      <c r="T156" s="30"/>
      <c r="U156" s="30"/>
      <c r="V156" s="30"/>
      <c r="W156" s="30"/>
      <c r="X156" s="30"/>
      <c r="Y156" s="30"/>
      <c r="Z156" s="30"/>
      <c r="AA156" s="30"/>
      <c r="AB156" s="30"/>
      <c r="AC156" s="30"/>
      <c r="AD156" s="30"/>
      <c r="AE156" s="30"/>
      <c r="AF156" s="30"/>
      <c r="AG156" s="30"/>
      <c r="AH156" s="30"/>
      <c r="AI156" s="33"/>
      <c r="AJ156" s="33"/>
      <c r="AK156" s="33"/>
      <c r="AO156" s="6">
        <f t="shared" si="23"/>
        <v>0</v>
      </c>
      <c r="AP156" s="6">
        <f t="shared" si="24"/>
        <v>0</v>
      </c>
      <c r="AQ156" s="6">
        <f t="shared" si="25"/>
        <v>0</v>
      </c>
    </row>
    <row r="157" spans="1:43" x14ac:dyDescent="0.35">
      <c r="A157" s="32"/>
      <c r="B157" s="31"/>
      <c r="C157" s="31"/>
      <c r="D157" s="31"/>
      <c r="E157" s="31"/>
      <c r="F157" s="31"/>
      <c r="G157" s="31"/>
      <c r="H157" s="31"/>
      <c r="I157" s="31"/>
      <c r="J157" s="31"/>
      <c r="K157" s="30"/>
      <c r="L157" s="30"/>
      <c r="M157" s="30"/>
      <c r="N157" s="30"/>
      <c r="O157" s="30"/>
      <c r="P157" s="30"/>
      <c r="Q157" s="30"/>
      <c r="R157" s="30"/>
      <c r="S157" s="30"/>
      <c r="T157" s="30"/>
      <c r="U157" s="30"/>
      <c r="V157" s="30"/>
      <c r="W157" s="30"/>
      <c r="X157" s="30"/>
      <c r="Y157" s="30"/>
      <c r="Z157" s="30"/>
      <c r="AA157" s="30"/>
      <c r="AB157" s="30"/>
      <c r="AC157" s="30"/>
      <c r="AD157" s="30"/>
      <c r="AE157" s="30"/>
      <c r="AF157" s="30"/>
      <c r="AG157" s="30"/>
      <c r="AH157" s="30"/>
      <c r="AI157" s="33"/>
      <c r="AJ157" s="33"/>
      <c r="AK157" s="33"/>
      <c r="AO157" s="6">
        <f t="shared" si="23"/>
        <v>0</v>
      </c>
      <c r="AP157" s="6">
        <f t="shared" si="24"/>
        <v>0</v>
      </c>
      <c r="AQ157" s="6">
        <f t="shared" si="25"/>
        <v>0</v>
      </c>
    </row>
    <row r="158" spans="1:43" x14ac:dyDescent="0.35">
      <c r="A158" s="32"/>
      <c r="B158" s="31"/>
      <c r="C158" s="31"/>
      <c r="D158" s="31"/>
      <c r="E158" s="31"/>
      <c r="F158" s="31"/>
      <c r="G158" s="31"/>
      <c r="H158" s="31"/>
      <c r="I158" s="31"/>
      <c r="J158" s="31"/>
      <c r="K158" s="30"/>
      <c r="L158" s="30"/>
      <c r="M158" s="30"/>
      <c r="N158" s="30"/>
      <c r="O158" s="30"/>
      <c r="P158" s="30"/>
      <c r="Q158" s="30"/>
      <c r="R158" s="30"/>
      <c r="S158" s="30"/>
      <c r="T158" s="30"/>
      <c r="U158" s="30"/>
      <c r="V158" s="30"/>
      <c r="W158" s="30"/>
      <c r="X158" s="30"/>
      <c r="Y158" s="30"/>
      <c r="Z158" s="30"/>
      <c r="AA158" s="30"/>
      <c r="AB158" s="30"/>
      <c r="AC158" s="30"/>
      <c r="AD158" s="30"/>
      <c r="AE158" s="30"/>
      <c r="AF158" s="30"/>
      <c r="AG158" s="30"/>
      <c r="AH158" s="30"/>
      <c r="AI158" s="33"/>
      <c r="AJ158" s="33"/>
      <c r="AK158" s="33"/>
      <c r="AO158" s="6">
        <f t="shared" si="23"/>
        <v>0</v>
      </c>
      <c r="AP158" s="6">
        <f t="shared" si="24"/>
        <v>0</v>
      </c>
      <c r="AQ158" s="6">
        <f t="shared" si="25"/>
        <v>0</v>
      </c>
    </row>
    <row r="159" spans="1:43" x14ac:dyDescent="0.35">
      <c r="A159" s="32"/>
      <c r="B159" s="31"/>
      <c r="C159" s="31"/>
      <c r="D159" s="31"/>
      <c r="E159" s="31"/>
      <c r="F159" s="31"/>
      <c r="G159" s="31"/>
      <c r="H159" s="31"/>
      <c r="I159" s="31"/>
      <c r="J159" s="31"/>
      <c r="K159" s="30"/>
      <c r="L159" s="30"/>
      <c r="M159" s="30"/>
      <c r="N159" s="30"/>
      <c r="O159" s="30"/>
      <c r="P159" s="30"/>
      <c r="Q159" s="30"/>
      <c r="R159" s="30"/>
      <c r="S159" s="30"/>
      <c r="T159" s="30"/>
      <c r="U159" s="30"/>
      <c r="V159" s="30"/>
      <c r="W159" s="30"/>
      <c r="X159" s="30"/>
      <c r="Y159" s="30"/>
      <c r="Z159" s="30"/>
      <c r="AA159" s="30"/>
      <c r="AB159" s="30"/>
      <c r="AC159" s="30"/>
      <c r="AD159" s="30"/>
      <c r="AE159" s="30"/>
      <c r="AF159" s="30"/>
      <c r="AG159" s="30"/>
      <c r="AH159" s="30"/>
      <c r="AI159" s="33"/>
      <c r="AJ159" s="33"/>
      <c r="AK159" s="33"/>
      <c r="AO159" s="6">
        <f t="shared" si="23"/>
        <v>0</v>
      </c>
      <c r="AP159" s="6">
        <f t="shared" si="24"/>
        <v>0</v>
      </c>
      <c r="AQ159" s="6">
        <f t="shared" si="25"/>
        <v>0</v>
      </c>
    </row>
    <row r="160" spans="1:43" x14ac:dyDescent="0.35">
      <c r="A160" s="32"/>
      <c r="B160" s="31"/>
      <c r="C160" s="31"/>
      <c r="D160" s="31"/>
      <c r="E160" s="31"/>
      <c r="F160" s="31"/>
      <c r="G160" s="31"/>
      <c r="H160" s="31"/>
      <c r="I160" s="31"/>
      <c r="J160" s="31"/>
      <c r="K160" s="30"/>
      <c r="L160" s="30"/>
      <c r="M160" s="30"/>
      <c r="N160" s="30"/>
      <c r="O160" s="30"/>
      <c r="P160" s="30"/>
      <c r="Q160" s="30"/>
      <c r="R160" s="30"/>
      <c r="S160" s="30"/>
      <c r="T160" s="30"/>
      <c r="U160" s="30"/>
      <c r="V160" s="30"/>
      <c r="W160" s="30"/>
      <c r="X160" s="30"/>
      <c r="Y160" s="30"/>
      <c r="Z160" s="30"/>
      <c r="AA160" s="30"/>
      <c r="AB160" s="30"/>
      <c r="AC160" s="30"/>
      <c r="AD160" s="30"/>
      <c r="AE160" s="30"/>
      <c r="AF160" s="30"/>
      <c r="AG160" s="30"/>
      <c r="AH160" s="30"/>
      <c r="AI160" s="33"/>
      <c r="AJ160" s="33"/>
      <c r="AK160" s="33"/>
      <c r="AO160" s="6">
        <f t="shared" si="23"/>
        <v>0</v>
      </c>
      <c r="AP160" s="6">
        <f t="shared" si="24"/>
        <v>0</v>
      </c>
      <c r="AQ160" s="6">
        <f t="shared" si="25"/>
        <v>0</v>
      </c>
    </row>
    <row r="161" spans="1:43" x14ac:dyDescent="0.35">
      <c r="A161" s="32"/>
      <c r="B161" s="31"/>
      <c r="C161" s="31"/>
      <c r="D161" s="31"/>
      <c r="E161" s="31"/>
      <c r="F161" s="31"/>
      <c r="G161" s="31"/>
      <c r="H161" s="31"/>
      <c r="I161" s="31"/>
      <c r="J161" s="31"/>
      <c r="K161" s="30"/>
      <c r="L161" s="30"/>
      <c r="M161" s="30"/>
      <c r="N161" s="30"/>
      <c r="O161" s="30"/>
      <c r="P161" s="30"/>
      <c r="Q161" s="30"/>
      <c r="R161" s="30"/>
      <c r="S161" s="30"/>
      <c r="T161" s="30"/>
      <c r="U161" s="30"/>
      <c r="V161" s="30"/>
      <c r="W161" s="30"/>
      <c r="X161" s="30"/>
      <c r="Y161" s="30"/>
      <c r="Z161" s="30"/>
      <c r="AA161" s="30"/>
      <c r="AB161" s="30"/>
      <c r="AC161" s="30"/>
      <c r="AD161" s="30"/>
      <c r="AE161" s="30"/>
      <c r="AF161" s="30"/>
      <c r="AG161" s="30"/>
      <c r="AH161" s="30"/>
      <c r="AI161" s="33"/>
      <c r="AJ161" s="33"/>
      <c r="AK161" s="33"/>
      <c r="AO161" s="6">
        <f t="shared" si="23"/>
        <v>0</v>
      </c>
      <c r="AP161" s="6">
        <f t="shared" si="24"/>
        <v>0</v>
      </c>
      <c r="AQ161" s="6">
        <f t="shared" si="25"/>
        <v>0</v>
      </c>
    </row>
    <row r="162" spans="1:43" x14ac:dyDescent="0.35">
      <c r="A162" s="32"/>
      <c r="B162" s="31"/>
      <c r="C162" s="31"/>
      <c r="D162" s="31"/>
      <c r="E162" s="31"/>
      <c r="F162" s="31"/>
      <c r="G162" s="31"/>
      <c r="H162" s="31"/>
      <c r="I162" s="31"/>
      <c r="J162" s="31"/>
      <c r="K162" s="30"/>
      <c r="L162" s="30"/>
      <c r="M162" s="30"/>
      <c r="N162" s="30"/>
      <c r="O162" s="30"/>
      <c r="P162" s="30"/>
      <c r="Q162" s="30"/>
      <c r="R162" s="30"/>
      <c r="S162" s="30"/>
      <c r="T162" s="30"/>
      <c r="U162" s="30"/>
      <c r="V162" s="30"/>
      <c r="W162" s="30"/>
      <c r="X162" s="30"/>
      <c r="Y162" s="30"/>
      <c r="Z162" s="30"/>
      <c r="AA162" s="30"/>
      <c r="AB162" s="30"/>
      <c r="AC162" s="30"/>
      <c r="AD162" s="30"/>
      <c r="AE162" s="30"/>
      <c r="AF162" s="30"/>
      <c r="AG162" s="30"/>
      <c r="AH162" s="30"/>
      <c r="AI162" s="33"/>
      <c r="AJ162" s="33"/>
      <c r="AK162" s="33"/>
      <c r="AO162" s="6">
        <f t="shared" si="23"/>
        <v>0</v>
      </c>
      <c r="AP162" s="6">
        <f t="shared" si="24"/>
        <v>0</v>
      </c>
      <c r="AQ162" s="6">
        <f t="shared" si="25"/>
        <v>0</v>
      </c>
    </row>
    <row r="163" spans="1:43" x14ac:dyDescent="0.35">
      <c r="A163" s="32"/>
      <c r="B163" s="31"/>
      <c r="C163" s="31"/>
      <c r="D163" s="31"/>
      <c r="E163" s="31"/>
      <c r="F163" s="31"/>
      <c r="G163" s="31"/>
      <c r="H163" s="31"/>
      <c r="I163" s="31"/>
      <c r="J163" s="31"/>
      <c r="K163" s="30"/>
      <c r="L163" s="30"/>
      <c r="M163" s="30"/>
      <c r="N163" s="30"/>
      <c r="O163" s="30"/>
      <c r="P163" s="30"/>
      <c r="Q163" s="30"/>
      <c r="R163" s="30"/>
      <c r="S163" s="30"/>
      <c r="T163" s="30"/>
      <c r="U163" s="30"/>
      <c r="V163" s="30"/>
      <c r="W163" s="30"/>
      <c r="X163" s="30"/>
      <c r="Y163" s="30"/>
      <c r="Z163" s="30"/>
      <c r="AA163" s="30"/>
      <c r="AB163" s="30"/>
      <c r="AC163" s="30"/>
      <c r="AD163" s="30"/>
      <c r="AE163" s="30"/>
      <c r="AF163" s="30"/>
      <c r="AG163" s="30"/>
      <c r="AH163" s="30"/>
      <c r="AI163" s="33"/>
      <c r="AJ163" s="33"/>
      <c r="AK163" s="33"/>
      <c r="AO163" s="6">
        <f t="shared" si="23"/>
        <v>0</v>
      </c>
      <c r="AP163" s="6">
        <f t="shared" si="24"/>
        <v>0</v>
      </c>
      <c r="AQ163" s="6">
        <f t="shared" si="25"/>
        <v>0</v>
      </c>
    </row>
    <row r="164" spans="1:43" x14ac:dyDescent="0.35">
      <c r="A164" s="32"/>
      <c r="B164" s="31"/>
      <c r="C164" s="31"/>
      <c r="D164" s="31"/>
      <c r="E164" s="31"/>
      <c r="F164" s="31"/>
      <c r="G164" s="31"/>
      <c r="H164" s="31"/>
      <c r="I164" s="31"/>
      <c r="J164" s="31"/>
      <c r="K164" s="30"/>
      <c r="L164" s="30"/>
      <c r="M164" s="30"/>
      <c r="N164" s="30"/>
      <c r="O164" s="30"/>
      <c r="P164" s="30"/>
      <c r="Q164" s="30"/>
      <c r="R164" s="30"/>
      <c r="S164" s="30"/>
      <c r="T164" s="30"/>
      <c r="U164" s="30"/>
      <c r="V164" s="30"/>
      <c r="W164" s="30"/>
      <c r="X164" s="30"/>
      <c r="Y164" s="30"/>
      <c r="Z164" s="30"/>
      <c r="AA164" s="30"/>
      <c r="AB164" s="30"/>
      <c r="AC164" s="30"/>
      <c r="AD164" s="30"/>
      <c r="AE164" s="30"/>
      <c r="AF164" s="30"/>
      <c r="AG164" s="30"/>
      <c r="AH164" s="30"/>
      <c r="AI164" s="33"/>
      <c r="AJ164" s="33"/>
      <c r="AK164" s="33"/>
      <c r="AO164" s="6">
        <f t="shared" si="23"/>
        <v>0</v>
      </c>
      <c r="AP164" s="6">
        <f t="shared" si="24"/>
        <v>0</v>
      </c>
      <c r="AQ164" s="6">
        <f t="shared" si="25"/>
        <v>0</v>
      </c>
    </row>
    <row r="165" spans="1:43" x14ac:dyDescent="0.35">
      <c r="A165" s="32"/>
      <c r="B165" s="31"/>
      <c r="C165" s="31"/>
      <c r="D165" s="31"/>
      <c r="E165" s="31"/>
      <c r="F165" s="31"/>
      <c r="G165" s="31"/>
      <c r="H165" s="31"/>
      <c r="I165" s="31"/>
      <c r="J165" s="31"/>
      <c r="K165" s="30"/>
      <c r="L165" s="30"/>
      <c r="M165" s="30"/>
      <c r="N165" s="30"/>
      <c r="O165" s="30"/>
      <c r="P165" s="30"/>
      <c r="Q165" s="30"/>
      <c r="R165" s="30"/>
      <c r="S165" s="30"/>
      <c r="T165" s="30"/>
      <c r="U165" s="30"/>
      <c r="V165" s="30"/>
      <c r="W165" s="30"/>
      <c r="X165" s="30"/>
      <c r="Y165" s="30"/>
      <c r="Z165" s="30"/>
      <c r="AA165" s="30"/>
      <c r="AB165" s="30"/>
      <c r="AC165" s="30"/>
      <c r="AD165" s="30"/>
      <c r="AE165" s="30"/>
      <c r="AF165" s="30"/>
      <c r="AG165" s="30"/>
      <c r="AH165" s="30"/>
      <c r="AI165" s="33"/>
      <c r="AJ165" s="33"/>
      <c r="AK165" s="33"/>
      <c r="AO165" s="6">
        <f t="shared" si="23"/>
        <v>0</v>
      </c>
      <c r="AP165" s="6">
        <f t="shared" si="24"/>
        <v>0</v>
      </c>
      <c r="AQ165" s="6">
        <f t="shared" si="25"/>
        <v>0</v>
      </c>
    </row>
    <row r="166" spans="1:43" x14ac:dyDescent="0.35">
      <c r="A166" s="32"/>
      <c r="B166" s="31"/>
      <c r="C166" s="31"/>
      <c r="D166" s="31"/>
      <c r="E166" s="31"/>
      <c r="F166" s="31"/>
      <c r="G166" s="31"/>
      <c r="H166" s="31"/>
      <c r="I166" s="31"/>
      <c r="J166" s="31"/>
      <c r="K166" s="30"/>
      <c r="L166" s="30"/>
      <c r="M166" s="30"/>
      <c r="N166" s="30"/>
      <c r="O166" s="30"/>
      <c r="P166" s="30"/>
      <c r="Q166" s="30"/>
      <c r="R166" s="30"/>
      <c r="S166" s="30"/>
      <c r="T166" s="30"/>
      <c r="U166" s="30"/>
      <c r="V166" s="30"/>
      <c r="W166" s="30"/>
      <c r="X166" s="30"/>
      <c r="Y166" s="30"/>
      <c r="Z166" s="30"/>
      <c r="AA166" s="30"/>
      <c r="AB166" s="30"/>
      <c r="AC166" s="30"/>
      <c r="AD166" s="30"/>
      <c r="AE166" s="30"/>
      <c r="AF166" s="30"/>
      <c r="AG166" s="30"/>
      <c r="AH166" s="30"/>
      <c r="AI166" s="33"/>
      <c r="AJ166" s="33"/>
      <c r="AK166" s="33"/>
      <c r="AO166" s="6">
        <f t="shared" si="23"/>
        <v>0</v>
      </c>
      <c r="AP166" s="6">
        <f t="shared" si="24"/>
        <v>0</v>
      </c>
      <c r="AQ166" s="6">
        <f t="shared" si="25"/>
        <v>0</v>
      </c>
    </row>
    <row r="167" spans="1:43" x14ac:dyDescent="0.35">
      <c r="A167" s="32"/>
      <c r="B167" s="31"/>
      <c r="C167" s="31"/>
      <c r="D167" s="31"/>
      <c r="E167" s="31"/>
      <c r="F167" s="31"/>
      <c r="G167" s="31"/>
      <c r="H167" s="31"/>
      <c r="I167" s="31"/>
      <c r="J167" s="31"/>
      <c r="K167" s="30"/>
      <c r="L167" s="30"/>
      <c r="M167" s="30"/>
      <c r="N167" s="30"/>
      <c r="O167" s="30"/>
      <c r="P167" s="30"/>
      <c r="Q167" s="30"/>
      <c r="R167" s="30"/>
      <c r="S167" s="30"/>
      <c r="T167" s="30"/>
      <c r="U167" s="30"/>
      <c r="V167" s="30"/>
      <c r="W167" s="30"/>
      <c r="X167" s="30"/>
      <c r="Y167" s="30"/>
      <c r="Z167" s="30"/>
      <c r="AA167" s="30"/>
      <c r="AB167" s="30"/>
      <c r="AC167" s="30"/>
      <c r="AD167" s="30"/>
      <c r="AE167" s="30"/>
      <c r="AF167" s="30"/>
      <c r="AG167" s="30"/>
      <c r="AH167" s="30"/>
      <c r="AI167" s="33"/>
      <c r="AJ167" s="33"/>
      <c r="AK167" s="33"/>
      <c r="AO167" s="6">
        <f t="shared" si="23"/>
        <v>0</v>
      </c>
      <c r="AP167" s="6">
        <f t="shared" si="24"/>
        <v>0</v>
      </c>
      <c r="AQ167" s="6">
        <f t="shared" si="25"/>
        <v>0</v>
      </c>
    </row>
    <row r="168" spans="1:43" x14ac:dyDescent="0.35">
      <c r="A168" s="32"/>
      <c r="B168" s="31"/>
      <c r="C168" s="31"/>
      <c r="D168" s="31"/>
      <c r="E168" s="31"/>
      <c r="F168" s="31"/>
      <c r="G168" s="31"/>
      <c r="H168" s="31"/>
      <c r="I168" s="31"/>
      <c r="J168" s="31"/>
      <c r="K168" s="30"/>
      <c r="L168" s="30"/>
      <c r="M168" s="30"/>
      <c r="N168" s="30"/>
      <c r="O168" s="30"/>
      <c r="P168" s="30"/>
      <c r="Q168" s="30"/>
      <c r="R168" s="30"/>
      <c r="S168" s="30"/>
      <c r="T168" s="30"/>
      <c r="U168" s="30"/>
      <c r="V168" s="30"/>
      <c r="W168" s="30"/>
      <c r="X168" s="30"/>
      <c r="Y168" s="30"/>
      <c r="Z168" s="30"/>
      <c r="AA168" s="30"/>
      <c r="AB168" s="30"/>
      <c r="AC168" s="30"/>
      <c r="AD168" s="30"/>
      <c r="AE168" s="30"/>
      <c r="AF168" s="30"/>
      <c r="AG168" s="30"/>
      <c r="AH168" s="30"/>
      <c r="AI168" s="33"/>
      <c r="AJ168" s="33"/>
      <c r="AK168" s="33"/>
      <c r="AO168" s="6">
        <f t="shared" si="23"/>
        <v>0</v>
      </c>
      <c r="AP168" s="6">
        <f t="shared" si="24"/>
        <v>0</v>
      </c>
      <c r="AQ168" s="6">
        <f t="shared" si="25"/>
        <v>0</v>
      </c>
    </row>
    <row r="169" spans="1:43" x14ac:dyDescent="0.35">
      <c r="A169" s="32"/>
      <c r="B169" s="31"/>
      <c r="C169" s="31"/>
      <c r="D169" s="31"/>
      <c r="E169" s="31"/>
      <c r="F169" s="31"/>
      <c r="G169" s="31"/>
      <c r="H169" s="31"/>
      <c r="I169" s="31"/>
      <c r="J169" s="31"/>
      <c r="K169" s="30"/>
      <c r="L169" s="30"/>
      <c r="M169" s="30"/>
      <c r="N169" s="30"/>
      <c r="O169" s="30"/>
      <c r="P169" s="30"/>
      <c r="Q169" s="30"/>
      <c r="R169" s="30"/>
      <c r="S169" s="30"/>
      <c r="T169" s="30"/>
      <c r="U169" s="30"/>
      <c r="V169" s="30"/>
      <c r="W169" s="30"/>
      <c r="X169" s="30"/>
      <c r="Y169" s="30"/>
      <c r="Z169" s="30"/>
      <c r="AA169" s="30"/>
      <c r="AB169" s="30"/>
      <c r="AC169" s="30"/>
      <c r="AD169" s="30"/>
      <c r="AE169" s="30"/>
      <c r="AF169" s="30"/>
      <c r="AG169" s="30"/>
      <c r="AH169" s="30"/>
      <c r="AI169" s="33"/>
      <c r="AJ169" s="33"/>
      <c r="AK169" s="33"/>
      <c r="AO169" s="6">
        <f t="shared" si="23"/>
        <v>0</v>
      </c>
      <c r="AP169" s="6">
        <f t="shared" si="24"/>
        <v>0</v>
      </c>
      <c r="AQ169" s="6">
        <f t="shared" si="25"/>
        <v>0</v>
      </c>
    </row>
    <row r="170" spans="1:43" x14ac:dyDescent="0.35">
      <c r="A170" s="32"/>
      <c r="B170" s="31"/>
      <c r="C170" s="31"/>
      <c r="D170" s="31"/>
      <c r="E170" s="31"/>
      <c r="F170" s="31"/>
      <c r="G170" s="31"/>
      <c r="H170" s="31"/>
      <c r="I170" s="31"/>
      <c r="J170" s="31"/>
      <c r="K170" s="30"/>
      <c r="L170" s="30"/>
      <c r="M170" s="30"/>
      <c r="N170" s="30"/>
      <c r="O170" s="30"/>
      <c r="P170" s="30"/>
      <c r="Q170" s="30"/>
      <c r="R170" s="30"/>
      <c r="S170" s="30"/>
      <c r="T170" s="30"/>
      <c r="U170" s="30"/>
      <c r="V170" s="30"/>
      <c r="W170" s="30"/>
      <c r="X170" s="30"/>
      <c r="Y170" s="30"/>
      <c r="Z170" s="30"/>
      <c r="AA170" s="30"/>
      <c r="AB170" s="30"/>
      <c r="AC170" s="30"/>
      <c r="AD170" s="30"/>
      <c r="AE170" s="30"/>
      <c r="AF170" s="30"/>
      <c r="AG170" s="30"/>
      <c r="AH170" s="30"/>
      <c r="AI170" s="33"/>
      <c r="AJ170" s="33"/>
      <c r="AK170" s="33"/>
      <c r="AO170" s="6">
        <f t="shared" si="23"/>
        <v>0</v>
      </c>
      <c r="AP170" s="6">
        <f t="shared" si="24"/>
        <v>0</v>
      </c>
      <c r="AQ170" s="6">
        <f t="shared" si="25"/>
        <v>0</v>
      </c>
    </row>
    <row r="171" spans="1:43" x14ac:dyDescent="0.35">
      <c r="A171" s="32"/>
      <c r="B171" s="31"/>
      <c r="C171" s="31"/>
      <c r="D171" s="31"/>
      <c r="E171" s="31"/>
      <c r="F171" s="31"/>
      <c r="G171" s="31"/>
      <c r="H171" s="31"/>
      <c r="I171" s="31"/>
      <c r="J171" s="31"/>
      <c r="K171" s="30"/>
      <c r="L171" s="30"/>
      <c r="M171" s="30"/>
      <c r="N171" s="30"/>
      <c r="O171" s="30"/>
      <c r="P171" s="30"/>
      <c r="Q171" s="30"/>
      <c r="R171" s="30"/>
      <c r="S171" s="30"/>
      <c r="T171" s="30"/>
      <c r="U171" s="30"/>
      <c r="V171" s="30"/>
      <c r="W171" s="30"/>
      <c r="X171" s="30"/>
      <c r="Y171" s="30"/>
      <c r="Z171" s="30"/>
      <c r="AA171" s="30"/>
      <c r="AB171" s="30"/>
      <c r="AC171" s="30"/>
      <c r="AD171" s="30"/>
      <c r="AE171" s="30"/>
      <c r="AF171" s="30"/>
      <c r="AG171" s="30"/>
      <c r="AH171" s="30"/>
      <c r="AI171" s="33"/>
      <c r="AJ171" s="33"/>
      <c r="AK171" s="33"/>
      <c r="AO171" s="6">
        <f t="shared" si="23"/>
        <v>0</v>
      </c>
      <c r="AP171" s="6">
        <f t="shared" si="24"/>
        <v>0</v>
      </c>
      <c r="AQ171" s="6">
        <f t="shared" si="25"/>
        <v>0</v>
      </c>
    </row>
    <row r="172" spans="1:43" x14ac:dyDescent="0.35">
      <c r="A172" s="32"/>
      <c r="B172" s="31"/>
      <c r="C172" s="31"/>
      <c r="D172" s="31"/>
      <c r="E172" s="31"/>
      <c r="F172" s="31"/>
      <c r="G172" s="31"/>
      <c r="H172" s="31"/>
      <c r="I172" s="31"/>
      <c r="J172" s="31"/>
      <c r="K172" s="30"/>
      <c r="L172" s="30"/>
      <c r="M172" s="30"/>
      <c r="N172" s="30"/>
      <c r="O172" s="30"/>
      <c r="P172" s="30"/>
      <c r="Q172" s="30"/>
      <c r="R172" s="30"/>
      <c r="S172" s="30"/>
      <c r="T172" s="30"/>
      <c r="U172" s="30"/>
      <c r="V172" s="30"/>
      <c r="W172" s="30"/>
      <c r="X172" s="30"/>
      <c r="Y172" s="30"/>
      <c r="Z172" s="30"/>
      <c r="AA172" s="30"/>
      <c r="AB172" s="30"/>
      <c r="AC172" s="30"/>
      <c r="AD172" s="30"/>
      <c r="AE172" s="30"/>
      <c r="AF172" s="30"/>
      <c r="AG172" s="30"/>
      <c r="AH172" s="30"/>
      <c r="AI172" s="33"/>
      <c r="AJ172" s="33"/>
      <c r="AK172" s="33"/>
      <c r="AO172" s="6">
        <f t="shared" si="23"/>
        <v>0</v>
      </c>
      <c r="AP172" s="6">
        <f t="shared" si="24"/>
        <v>0</v>
      </c>
      <c r="AQ172" s="6">
        <f t="shared" si="25"/>
        <v>0</v>
      </c>
    </row>
    <row r="173" spans="1:43" x14ac:dyDescent="0.35">
      <c r="A173" s="32"/>
      <c r="B173" s="31"/>
      <c r="C173" s="31"/>
      <c r="D173" s="31"/>
      <c r="E173" s="31"/>
      <c r="F173" s="31"/>
      <c r="G173" s="31"/>
      <c r="H173" s="31"/>
      <c r="I173" s="31"/>
      <c r="J173" s="31"/>
      <c r="K173" s="30"/>
      <c r="L173" s="30"/>
      <c r="M173" s="30"/>
      <c r="N173" s="30"/>
      <c r="O173" s="30"/>
      <c r="P173" s="30"/>
      <c r="Q173" s="30"/>
      <c r="R173" s="30"/>
      <c r="S173" s="30"/>
      <c r="T173" s="30"/>
      <c r="U173" s="30"/>
      <c r="V173" s="30"/>
      <c r="W173" s="30"/>
      <c r="X173" s="30"/>
      <c r="Y173" s="30"/>
      <c r="Z173" s="30"/>
      <c r="AA173" s="30"/>
      <c r="AB173" s="30"/>
      <c r="AC173" s="30"/>
      <c r="AD173" s="30"/>
      <c r="AE173" s="30"/>
      <c r="AF173" s="30"/>
      <c r="AG173" s="30"/>
      <c r="AH173" s="30"/>
      <c r="AI173" s="33"/>
      <c r="AJ173" s="33"/>
      <c r="AK173" s="33"/>
      <c r="AO173" s="6">
        <f t="shared" si="23"/>
        <v>0</v>
      </c>
      <c r="AP173" s="6">
        <f t="shared" si="24"/>
        <v>0</v>
      </c>
      <c r="AQ173" s="6">
        <f t="shared" si="25"/>
        <v>0</v>
      </c>
    </row>
    <row r="174" spans="1:43" x14ac:dyDescent="0.35">
      <c r="A174" s="32"/>
      <c r="B174" s="31"/>
      <c r="C174" s="31"/>
      <c r="D174" s="31"/>
      <c r="E174" s="31"/>
      <c r="F174" s="31"/>
      <c r="G174" s="31"/>
      <c r="H174" s="31"/>
      <c r="I174" s="31"/>
      <c r="J174" s="31"/>
      <c r="K174" s="30"/>
      <c r="L174" s="30"/>
      <c r="M174" s="30"/>
      <c r="N174" s="30"/>
      <c r="O174" s="30"/>
      <c r="P174" s="30"/>
      <c r="Q174" s="30"/>
      <c r="R174" s="30"/>
      <c r="S174" s="30"/>
      <c r="T174" s="30"/>
      <c r="U174" s="30"/>
      <c r="V174" s="30"/>
      <c r="W174" s="30"/>
      <c r="X174" s="30"/>
      <c r="Y174" s="30"/>
      <c r="Z174" s="30"/>
      <c r="AA174" s="30"/>
      <c r="AB174" s="30"/>
      <c r="AC174" s="30"/>
      <c r="AD174" s="30"/>
      <c r="AE174" s="30"/>
      <c r="AF174" s="30"/>
      <c r="AG174" s="30"/>
      <c r="AH174" s="30"/>
      <c r="AI174" s="33"/>
      <c r="AJ174" s="33"/>
      <c r="AK174" s="33"/>
      <c r="AO174" s="6">
        <f t="shared" si="23"/>
        <v>0</v>
      </c>
      <c r="AP174" s="6">
        <f t="shared" si="24"/>
        <v>0</v>
      </c>
      <c r="AQ174" s="6">
        <f t="shared" si="25"/>
        <v>0</v>
      </c>
    </row>
    <row r="175" spans="1:43" x14ac:dyDescent="0.35">
      <c r="A175" s="32"/>
      <c r="B175" s="31"/>
      <c r="C175" s="31"/>
      <c r="D175" s="31"/>
      <c r="E175" s="31"/>
      <c r="F175" s="31"/>
      <c r="G175" s="31"/>
      <c r="H175" s="31"/>
      <c r="I175" s="31"/>
      <c r="J175" s="31"/>
      <c r="K175" s="30"/>
      <c r="L175" s="30"/>
      <c r="M175" s="30"/>
      <c r="N175" s="30"/>
      <c r="O175" s="30"/>
      <c r="P175" s="30"/>
      <c r="Q175" s="30"/>
      <c r="R175" s="30"/>
      <c r="S175" s="30"/>
      <c r="T175" s="30"/>
      <c r="U175" s="30"/>
      <c r="V175" s="30"/>
      <c r="W175" s="30"/>
      <c r="X175" s="30"/>
      <c r="Y175" s="30"/>
      <c r="Z175" s="30"/>
      <c r="AA175" s="30"/>
      <c r="AB175" s="30"/>
      <c r="AC175" s="30"/>
      <c r="AD175" s="30"/>
      <c r="AE175" s="30"/>
      <c r="AF175" s="30"/>
      <c r="AG175" s="30"/>
      <c r="AH175" s="30"/>
      <c r="AI175" s="33"/>
      <c r="AJ175" s="33"/>
      <c r="AK175" s="33"/>
      <c r="AO175" s="6">
        <f t="shared" si="23"/>
        <v>0</v>
      </c>
      <c r="AP175" s="6">
        <f t="shared" si="24"/>
        <v>0</v>
      </c>
      <c r="AQ175" s="6">
        <f t="shared" si="25"/>
        <v>0</v>
      </c>
    </row>
    <row r="176" spans="1:43" x14ac:dyDescent="0.35">
      <c r="A176" s="32"/>
      <c r="B176" s="31"/>
      <c r="C176" s="31"/>
      <c r="D176" s="31"/>
      <c r="E176" s="31"/>
      <c r="F176" s="31"/>
      <c r="G176" s="31"/>
      <c r="H176" s="31"/>
      <c r="I176" s="31"/>
      <c r="J176" s="31"/>
      <c r="K176" s="30"/>
      <c r="L176" s="30"/>
      <c r="M176" s="30"/>
      <c r="N176" s="30"/>
      <c r="O176" s="30"/>
      <c r="P176" s="30"/>
      <c r="Q176" s="30"/>
      <c r="R176" s="30"/>
      <c r="S176" s="30"/>
      <c r="T176" s="30"/>
      <c r="U176" s="30"/>
      <c r="V176" s="30"/>
      <c r="W176" s="30"/>
      <c r="X176" s="30"/>
      <c r="Y176" s="30"/>
      <c r="Z176" s="30"/>
      <c r="AA176" s="30"/>
      <c r="AB176" s="30"/>
      <c r="AC176" s="30"/>
      <c r="AD176" s="30"/>
      <c r="AE176" s="30"/>
      <c r="AF176" s="30"/>
      <c r="AG176" s="30"/>
      <c r="AH176" s="30"/>
      <c r="AI176" s="33"/>
      <c r="AJ176" s="33"/>
      <c r="AK176" s="33"/>
      <c r="AO176" s="6">
        <f t="shared" si="23"/>
        <v>0</v>
      </c>
      <c r="AP176" s="6">
        <f t="shared" si="24"/>
        <v>0</v>
      </c>
      <c r="AQ176" s="6">
        <f t="shared" si="25"/>
        <v>0</v>
      </c>
    </row>
    <row r="177" spans="1:43" x14ac:dyDescent="0.35">
      <c r="A177" s="32"/>
      <c r="B177" s="31"/>
      <c r="C177" s="31"/>
      <c r="D177" s="31"/>
      <c r="E177" s="31"/>
      <c r="F177" s="31"/>
      <c r="G177" s="31"/>
      <c r="H177" s="31"/>
      <c r="I177" s="31"/>
      <c r="J177" s="31"/>
      <c r="K177" s="30"/>
      <c r="L177" s="30"/>
      <c r="M177" s="30"/>
      <c r="N177" s="30"/>
      <c r="O177" s="30"/>
      <c r="P177" s="30"/>
      <c r="Q177" s="30"/>
      <c r="R177" s="30"/>
      <c r="S177" s="30"/>
      <c r="T177" s="30"/>
      <c r="U177" s="30"/>
      <c r="V177" s="30"/>
      <c r="W177" s="30"/>
      <c r="X177" s="30"/>
      <c r="Y177" s="30"/>
      <c r="Z177" s="30"/>
      <c r="AA177" s="30"/>
      <c r="AB177" s="30"/>
      <c r="AC177" s="30"/>
      <c r="AD177" s="30"/>
      <c r="AE177" s="30"/>
      <c r="AF177" s="30"/>
      <c r="AG177" s="30"/>
      <c r="AH177" s="30"/>
      <c r="AI177" s="33"/>
      <c r="AJ177" s="33"/>
      <c r="AK177" s="33"/>
      <c r="AO177" s="6">
        <f t="shared" si="23"/>
        <v>0</v>
      </c>
      <c r="AP177" s="6">
        <f t="shared" si="24"/>
        <v>0</v>
      </c>
      <c r="AQ177" s="6">
        <f t="shared" si="25"/>
        <v>0</v>
      </c>
    </row>
    <row r="178" spans="1:43" x14ac:dyDescent="0.35">
      <c r="A178" s="32"/>
      <c r="B178" s="31"/>
      <c r="C178" s="31"/>
      <c r="D178" s="31"/>
      <c r="E178" s="31"/>
      <c r="F178" s="31"/>
      <c r="G178" s="31"/>
      <c r="H178" s="31"/>
      <c r="I178" s="31"/>
      <c r="J178" s="31"/>
      <c r="K178" s="30"/>
      <c r="L178" s="30"/>
      <c r="M178" s="30"/>
      <c r="N178" s="30"/>
      <c r="O178" s="30"/>
      <c r="P178" s="30"/>
      <c r="Q178" s="30"/>
      <c r="R178" s="30"/>
      <c r="S178" s="30"/>
      <c r="T178" s="30"/>
      <c r="U178" s="30"/>
      <c r="V178" s="30"/>
      <c r="W178" s="30"/>
      <c r="X178" s="30"/>
      <c r="Y178" s="30"/>
      <c r="Z178" s="30"/>
      <c r="AA178" s="30"/>
      <c r="AB178" s="30"/>
      <c r="AC178" s="30"/>
      <c r="AD178" s="30"/>
      <c r="AE178" s="30"/>
      <c r="AF178" s="30"/>
      <c r="AG178" s="30"/>
      <c r="AH178" s="30"/>
      <c r="AI178" s="33"/>
      <c r="AJ178" s="33"/>
      <c r="AK178" s="33"/>
      <c r="AO178" s="6">
        <f t="shared" si="23"/>
        <v>0</v>
      </c>
      <c r="AP178" s="6">
        <f t="shared" si="24"/>
        <v>0</v>
      </c>
      <c r="AQ178" s="6">
        <f t="shared" si="25"/>
        <v>0</v>
      </c>
    </row>
    <row r="179" spans="1:43" x14ac:dyDescent="0.35">
      <c r="A179" s="32"/>
      <c r="B179" s="31"/>
      <c r="C179" s="31"/>
      <c r="D179" s="31"/>
      <c r="E179" s="31"/>
      <c r="F179" s="31"/>
      <c r="G179" s="31"/>
      <c r="H179" s="31"/>
      <c r="I179" s="31"/>
      <c r="J179" s="31"/>
      <c r="K179" s="30"/>
      <c r="L179" s="30"/>
      <c r="M179" s="30"/>
      <c r="N179" s="30"/>
      <c r="O179" s="30"/>
      <c r="P179" s="30"/>
      <c r="Q179" s="30"/>
      <c r="R179" s="30"/>
      <c r="S179" s="30"/>
      <c r="T179" s="30"/>
      <c r="U179" s="30"/>
      <c r="V179" s="30"/>
      <c r="W179" s="30"/>
      <c r="X179" s="30"/>
      <c r="Y179" s="30"/>
      <c r="Z179" s="30"/>
      <c r="AA179" s="30"/>
      <c r="AB179" s="30"/>
      <c r="AC179" s="30"/>
      <c r="AD179" s="30"/>
      <c r="AE179" s="30"/>
      <c r="AF179" s="30"/>
      <c r="AG179" s="30"/>
      <c r="AH179" s="30"/>
      <c r="AI179" s="33"/>
      <c r="AJ179" s="33"/>
      <c r="AK179" s="33"/>
      <c r="AO179" s="6">
        <f t="shared" si="23"/>
        <v>0</v>
      </c>
      <c r="AP179" s="6">
        <f t="shared" si="24"/>
        <v>0</v>
      </c>
      <c r="AQ179" s="6">
        <f t="shared" si="25"/>
        <v>0</v>
      </c>
    </row>
    <row r="180" spans="1:43" x14ac:dyDescent="0.35">
      <c r="A180" s="32"/>
      <c r="B180" s="31"/>
      <c r="C180" s="31"/>
      <c r="D180" s="31"/>
      <c r="E180" s="31"/>
      <c r="F180" s="31"/>
      <c r="G180" s="31"/>
      <c r="H180" s="31"/>
      <c r="I180" s="31"/>
      <c r="J180" s="31"/>
      <c r="K180" s="30"/>
      <c r="L180" s="30"/>
      <c r="M180" s="30"/>
      <c r="N180" s="30"/>
      <c r="O180" s="30"/>
      <c r="P180" s="30"/>
      <c r="Q180" s="30"/>
      <c r="R180" s="30"/>
      <c r="S180" s="30"/>
      <c r="T180" s="30"/>
      <c r="U180" s="30"/>
      <c r="V180" s="30"/>
      <c r="W180" s="30"/>
      <c r="X180" s="30"/>
      <c r="Y180" s="30"/>
      <c r="Z180" s="30"/>
      <c r="AA180" s="30"/>
      <c r="AB180" s="30"/>
      <c r="AC180" s="30"/>
      <c r="AD180" s="30"/>
      <c r="AE180" s="30"/>
      <c r="AF180" s="30"/>
      <c r="AG180" s="30"/>
      <c r="AH180" s="30"/>
      <c r="AI180" s="33"/>
      <c r="AJ180" s="33"/>
      <c r="AK180" s="33"/>
      <c r="AO180" s="6">
        <f t="shared" si="23"/>
        <v>0</v>
      </c>
      <c r="AP180" s="6">
        <f t="shared" si="24"/>
        <v>0</v>
      </c>
      <c r="AQ180" s="6">
        <f t="shared" si="25"/>
        <v>0</v>
      </c>
    </row>
    <row r="181" spans="1:43" x14ac:dyDescent="0.35">
      <c r="A181" s="32"/>
      <c r="B181" s="31"/>
      <c r="C181" s="31"/>
      <c r="D181" s="31"/>
      <c r="E181" s="31"/>
      <c r="F181" s="31"/>
      <c r="G181" s="31"/>
      <c r="H181" s="31"/>
      <c r="I181" s="31"/>
      <c r="J181" s="31"/>
      <c r="K181" s="30"/>
      <c r="L181" s="30"/>
      <c r="M181" s="30"/>
      <c r="N181" s="30"/>
      <c r="O181" s="30"/>
      <c r="P181" s="30"/>
      <c r="Q181" s="30"/>
      <c r="R181" s="30"/>
      <c r="S181" s="30"/>
      <c r="T181" s="30"/>
      <c r="U181" s="30"/>
      <c r="V181" s="30"/>
      <c r="W181" s="30"/>
      <c r="X181" s="30"/>
      <c r="Y181" s="30"/>
      <c r="Z181" s="30"/>
      <c r="AA181" s="30"/>
      <c r="AB181" s="30"/>
      <c r="AC181" s="30"/>
      <c r="AD181" s="30"/>
      <c r="AE181" s="30"/>
      <c r="AF181" s="30"/>
      <c r="AG181" s="30"/>
      <c r="AH181" s="30"/>
      <c r="AI181" s="33"/>
      <c r="AJ181" s="33"/>
      <c r="AK181" s="33"/>
      <c r="AO181" s="6">
        <f t="shared" si="23"/>
        <v>0</v>
      </c>
      <c r="AP181" s="6">
        <f t="shared" si="24"/>
        <v>0</v>
      </c>
      <c r="AQ181" s="6">
        <f t="shared" si="25"/>
        <v>0</v>
      </c>
    </row>
    <row r="182" spans="1:43" x14ac:dyDescent="0.35">
      <c r="A182" s="32"/>
      <c r="B182" s="31"/>
      <c r="C182" s="31"/>
      <c r="D182" s="31"/>
      <c r="E182" s="31"/>
      <c r="F182" s="31"/>
      <c r="G182" s="31"/>
      <c r="H182" s="31"/>
      <c r="I182" s="31"/>
      <c r="J182" s="31"/>
      <c r="K182" s="30"/>
      <c r="L182" s="30"/>
      <c r="M182" s="30"/>
      <c r="N182" s="30"/>
      <c r="O182" s="30"/>
      <c r="P182" s="30"/>
      <c r="Q182" s="30"/>
      <c r="R182" s="30"/>
      <c r="S182" s="30"/>
      <c r="T182" s="30"/>
      <c r="U182" s="30"/>
      <c r="V182" s="30"/>
      <c r="W182" s="30"/>
      <c r="X182" s="30"/>
      <c r="Y182" s="30"/>
      <c r="Z182" s="30"/>
      <c r="AA182" s="30"/>
      <c r="AB182" s="30"/>
      <c r="AC182" s="30"/>
      <c r="AD182" s="30"/>
      <c r="AE182" s="30"/>
      <c r="AF182" s="30"/>
      <c r="AG182" s="30"/>
      <c r="AH182" s="30"/>
      <c r="AI182" s="33"/>
      <c r="AJ182" s="33"/>
      <c r="AK182" s="33"/>
      <c r="AO182" s="6">
        <f t="shared" si="23"/>
        <v>0</v>
      </c>
      <c r="AP182" s="6">
        <f t="shared" si="24"/>
        <v>0</v>
      </c>
      <c r="AQ182" s="6">
        <f t="shared" si="25"/>
        <v>0</v>
      </c>
    </row>
    <row r="183" spans="1:43" x14ac:dyDescent="0.35">
      <c r="A183" s="32"/>
      <c r="B183" s="31"/>
      <c r="C183" s="31"/>
      <c r="D183" s="31"/>
      <c r="E183" s="31"/>
      <c r="F183" s="31"/>
      <c r="G183" s="31"/>
      <c r="H183" s="31"/>
      <c r="I183" s="31"/>
      <c r="J183" s="31"/>
      <c r="K183" s="30"/>
      <c r="L183" s="30"/>
      <c r="M183" s="30"/>
      <c r="N183" s="30"/>
      <c r="O183" s="30"/>
      <c r="P183" s="30"/>
      <c r="Q183" s="30"/>
      <c r="R183" s="30"/>
      <c r="S183" s="30"/>
      <c r="T183" s="30"/>
      <c r="U183" s="30"/>
      <c r="V183" s="30"/>
      <c r="W183" s="30"/>
      <c r="X183" s="30"/>
      <c r="Y183" s="30"/>
      <c r="Z183" s="30"/>
      <c r="AA183" s="30"/>
      <c r="AB183" s="30"/>
      <c r="AC183" s="30"/>
      <c r="AD183" s="30"/>
      <c r="AE183" s="30"/>
      <c r="AF183" s="30"/>
      <c r="AG183" s="30"/>
      <c r="AH183" s="30"/>
      <c r="AI183" s="33"/>
      <c r="AJ183" s="33"/>
      <c r="AK183" s="33"/>
      <c r="AO183" s="6">
        <f t="shared" si="23"/>
        <v>0</v>
      </c>
      <c r="AP183" s="6">
        <f t="shared" si="24"/>
        <v>0</v>
      </c>
      <c r="AQ183" s="6">
        <f t="shared" si="25"/>
        <v>0</v>
      </c>
    </row>
    <row r="184" spans="1:43" x14ac:dyDescent="0.35">
      <c r="A184" s="32"/>
      <c r="B184" s="31"/>
      <c r="C184" s="31"/>
      <c r="D184" s="31"/>
      <c r="E184" s="31"/>
      <c r="F184" s="31"/>
      <c r="G184" s="31"/>
      <c r="H184" s="31"/>
      <c r="I184" s="31"/>
      <c r="J184" s="31"/>
      <c r="K184" s="30"/>
      <c r="L184" s="30"/>
      <c r="M184" s="30"/>
      <c r="N184" s="30"/>
      <c r="O184" s="30"/>
      <c r="P184" s="30"/>
      <c r="Q184" s="30"/>
      <c r="R184" s="30"/>
      <c r="S184" s="30"/>
      <c r="T184" s="30"/>
      <c r="U184" s="30"/>
      <c r="V184" s="30"/>
      <c r="W184" s="30"/>
      <c r="X184" s="30"/>
      <c r="Y184" s="30"/>
      <c r="Z184" s="30"/>
      <c r="AA184" s="30"/>
      <c r="AB184" s="30"/>
      <c r="AC184" s="30"/>
      <c r="AD184" s="30"/>
      <c r="AE184" s="30"/>
      <c r="AF184" s="30"/>
      <c r="AG184" s="30"/>
      <c r="AH184" s="30"/>
      <c r="AI184" s="33"/>
      <c r="AJ184" s="33"/>
      <c r="AK184" s="33"/>
      <c r="AO184" s="6">
        <f t="shared" si="23"/>
        <v>0</v>
      </c>
      <c r="AP184" s="6">
        <f t="shared" si="24"/>
        <v>0</v>
      </c>
      <c r="AQ184" s="6">
        <f t="shared" si="25"/>
        <v>0</v>
      </c>
    </row>
    <row r="185" spans="1:43" x14ac:dyDescent="0.35">
      <c r="A185" s="32"/>
      <c r="B185" s="31"/>
      <c r="C185" s="31"/>
      <c r="D185" s="31"/>
      <c r="E185" s="31"/>
      <c r="F185" s="31"/>
      <c r="G185" s="31"/>
      <c r="H185" s="31"/>
      <c r="I185" s="31"/>
      <c r="J185" s="31"/>
      <c r="K185" s="30"/>
      <c r="L185" s="30"/>
      <c r="M185" s="30"/>
      <c r="N185" s="30"/>
      <c r="O185" s="30"/>
      <c r="P185" s="30"/>
      <c r="Q185" s="30"/>
      <c r="R185" s="30"/>
      <c r="S185" s="30"/>
      <c r="T185" s="30"/>
      <c r="U185" s="30"/>
      <c r="V185" s="30"/>
      <c r="W185" s="30"/>
      <c r="X185" s="30"/>
      <c r="Y185" s="30"/>
      <c r="Z185" s="30"/>
      <c r="AA185" s="30"/>
      <c r="AB185" s="30"/>
      <c r="AC185" s="30"/>
      <c r="AD185" s="30"/>
      <c r="AE185" s="30"/>
      <c r="AF185" s="30"/>
      <c r="AG185" s="30"/>
      <c r="AH185" s="30"/>
      <c r="AI185" s="33"/>
      <c r="AJ185" s="33"/>
      <c r="AK185" s="33"/>
      <c r="AO185" s="6">
        <f t="shared" si="23"/>
        <v>0</v>
      </c>
      <c r="AP185" s="6">
        <f t="shared" si="24"/>
        <v>0</v>
      </c>
      <c r="AQ185" s="6">
        <f t="shared" si="25"/>
        <v>0</v>
      </c>
    </row>
    <row r="186" spans="1:43" x14ac:dyDescent="0.35">
      <c r="A186" s="32"/>
      <c r="B186" s="31"/>
      <c r="C186" s="31"/>
      <c r="D186" s="31"/>
      <c r="E186" s="31"/>
      <c r="F186" s="31"/>
      <c r="G186" s="31"/>
      <c r="H186" s="31"/>
      <c r="I186" s="31"/>
      <c r="J186" s="31"/>
      <c r="K186" s="30"/>
      <c r="L186" s="30"/>
      <c r="M186" s="30"/>
      <c r="N186" s="30"/>
      <c r="O186" s="30"/>
      <c r="P186" s="30"/>
      <c r="Q186" s="30"/>
      <c r="R186" s="30"/>
      <c r="S186" s="30"/>
      <c r="T186" s="30"/>
      <c r="U186" s="30"/>
      <c r="V186" s="30"/>
      <c r="W186" s="30"/>
      <c r="X186" s="30"/>
      <c r="Y186" s="30"/>
      <c r="Z186" s="30"/>
      <c r="AA186" s="30"/>
      <c r="AB186" s="30"/>
      <c r="AC186" s="30"/>
      <c r="AD186" s="30"/>
      <c r="AE186" s="30"/>
      <c r="AF186" s="30"/>
      <c r="AG186" s="30"/>
      <c r="AH186" s="30"/>
      <c r="AI186" s="33"/>
      <c r="AJ186" s="33"/>
      <c r="AK186" s="33"/>
      <c r="AO186" s="6">
        <f t="shared" si="23"/>
        <v>0</v>
      </c>
      <c r="AP186" s="6">
        <f t="shared" si="24"/>
        <v>0</v>
      </c>
      <c r="AQ186" s="6">
        <f t="shared" si="25"/>
        <v>0</v>
      </c>
    </row>
    <row r="187" spans="1:43" x14ac:dyDescent="0.35">
      <c r="A187" s="32"/>
      <c r="B187" s="31"/>
      <c r="C187" s="31"/>
      <c r="D187" s="31"/>
      <c r="E187" s="31"/>
      <c r="F187" s="31"/>
      <c r="G187" s="31"/>
      <c r="H187" s="31"/>
      <c r="I187" s="31"/>
      <c r="J187" s="31"/>
      <c r="K187" s="30"/>
      <c r="L187" s="30"/>
      <c r="M187" s="30"/>
      <c r="N187" s="30"/>
      <c r="O187" s="30"/>
      <c r="P187" s="30"/>
      <c r="Q187" s="30"/>
      <c r="R187" s="30"/>
      <c r="S187" s="30"/>
      <c r="T187" s="30"/>
      <c r="U187" s="30"/>
      <c r="V187" s="30"/>
      <c r="W187" s="30"/>
      <c r="X187" s="30"/>
      <c r="Y187" s="30"/>
      <c r="Z187" s="30"/>
      <c r="AA187" s="30"/>
      <c r="AB187" s="30"/>
      <c r="AC187" s="30"/>
      <c r="AD187" s="30"/>
      <c r="AE187" s="30"/>
      <c r="AF187" s="30"/>
      <c r="AG187" s="30"/>
      <c r="AH187" s="30"/>
      <c r="AI187" s="33"/>
      <c r="AJ187" s="33"/>
      <c r="AK187" s="33"/>
      <c r="AO187" s="6">
        <f t="shared" si="23"/>
        <v>0</v>
      </c>
      <c r="AP187" s="6">
        <f t="shared" si="24"/>
        <v>0</v>
      </c>
      <c r="AQ187" s="6">
        <f t="shared" si="25"/>
        <v>0</v>
      </c>
    </row>
    <row r="188" spans="1:43" x14ac:dyDescent="0.35">
      <c r="A188" s="32"/>
      <c r="B188" s="31"/>
      <c r="C188" s="31"/>
      <c r="D188" s="31"/>
      <c r="E188" s="31"/>
      <c r="F188" s="31"/>
      <c r="G188" s="31"/>
      <c r="H188" s="31"/>
      <c r="I188" s="31"/>
      <c r="J188" s="31"/>
      <c r="K188" s="30"/>
      <c r="L188" s="30"/>
      <c r="M188" s="30"/>
      <c r="N188" s="30"/>
      <c r="O188" s="30"/>
      <c r="P188" s="30"/>
      <c r="Q188" s="30"/>
      <c r="R188" s="30"/>
      <c r="S188" s="30"/>
      <c r="T188" s="30"/>
      <c r="U188" s="30"/>
      <c r="V188" s="30"/>
      <c r="W188" s="30"/>
      <c r="X188" s="30"/>
      <c r="Y188" s="30"/>
      <c r="Z188" s="30"/>
      <c r="AA188" s="30"/>
      <c r="AB188" s="30"/>
      <c r="AC188" s="30"/>
      <c r="AD188" s="30"/>
      <c r="AE188" s="30"/>
      <c r="AF188" s="30"/>
      <c r="AG188" s="30"/>
      <c r="AH188" s="30"/>
      <c r="AI188" s="33"/>
      <c r="AJ188" s="33"/>
      <c r="AK188" s="33"/>
      <c r="AO188" s="6">
        <f t="shared" si="23"/>
        <v>0</v>
      </c>
      <c r="AP188" s="6">
        <f t="shared" si="24"/>
        <v>0</v>
      </c>
      <c r="AQ188" s="6">
        <f t="shared" si="25"/>
        <v>0</v>
      </c>
    </row>
    <row r="189" spans="1:43" x14ac:dyDescent="0.35">
      <c r="A189" s="32"/>
      <c r="B189" s="31"/>
      <c r="C189" s="31"/>
      <c r="D189" s="31"/>
      <c r="E189" s="31"/>
      <c r="F189" s="31"/>
      <c r="G189" s="31"/>
      <c r="H189" s="31"/>
      <c r="I189" s="31"/>
      <c r="J189" s="31"/>
      <c r="K189" s="30"/>
      <c r="L189" s="30"/>
      <c r="M189" s="30"/>
      <c r="N189" s="30"/>
      <c r="O189" s="30"/>
      <c r="P189" s="30"/>
      <c r="Q189" s="30"/>
      <c r="R189" s="30"/>
      <c r="S189" s="30"/>
      <c r="T189" s="30"/>
      <c r="U189" s="30"/>
      <c r="V189" s="30"/>
      <c r="W189" s="30"/>
      <c r="X189" s="30"/>
      <c r="Y189" s="30"/>
      <c r="Z189" s="30"/>
      <c r="AA189" s="30"/>
      <c r="AB189" s="30"/>
      <c r="AC189" s="30"/>
      <c r="AD189" s="30"/>
      <c r="AE189" s="30"/>
      <c r="AF189" s="30"/>
      <c r="AG189" s="30"/>
      <c r="AH189" s="30"/>
      <c r="AI189" s="33"/>
      <c r="AJ189" s="33"/>
      <c r="AK189" s="33"/>
      <c r="AO189" s="6">
        <f t="shared" si="23"/>
        <v>0</v>
      </c>
      <c r="AP189" s="6">
        <f t="shared" si="24"/>
        <v>0</v>
      </c>
      <c r="AQ189" s="6">
        <f t="shared" si="25"/>
        <v>0</v>
      </c>
    </row>
    <row r="190" spans="1:43" x14ac:dyDescent="0.35">
      <c r="A190" s="32"/>
      <c r="B190" s="31"/>
      <c r="C190" s="31"/>
      <c r="D190" s="31"/>
      <c r="E190" s="31"/>
      <c r="F190" s="31"/>
      <c r="G190" s="31"/>
      <c r="H190" s="31"/>
      <c r="I190" s="31"/>
      <c r="J190" s="31"/>
      <c r="K190" s="30"/>
      <c r="L190" s="30"/>
      <c r="M190" s="30"/>
      <c r="N190" s="30"/>
      <c r="O190" s="30"/>
      <c r="P190" s="30"/>
      <c r="Q190" s="30"/>
      <c r="R190" s="30"/>
      <c r="S190" s="30"/>
      <c r="T190" s="30"/>
      <c r="U190" s="30"/>
      <c r="V190" s="30"/>
      <c r="W190" s="30"/>
      <c r="X190" s="30"/>
      <c r="Y190" s="30"/>
      <c r="Z190" s="30"/>
      <c r="AA190" s="30"/>
      <c r="AB190" s="30"/>
      <c r="AC190" s="30"/>
      <c r="AD190" s="30"/>
      <c r="AE190" s="30"/>
      <c r="AF190" s="30"/>
      <c r="AG190" s="30"/>
      <c r="AH190" s="30"/>
      <c r="AI190" s="33"/>
      <c r="AJ190" s="33"/>
      <c r="AK190" s="33"/>
      <c r="AO190" s="6">
        <f t="shared" si="23"/>
        <v>0</v>
      </c>
      <c r="AP190" s="6">
        <f t="shared" si="24"/>
        <v>0</v>
      </c>
      <c r="AQ190" s="6">
        <f t="shared" si="25"/>
        <v>0</v>
      </c>
    </row>
    <row r="191" spans="1:43" x14ac:dyDescent="0.35">
      <c r="A191" s="32"/>
      <c r="B191" s="31"/>
      <c r="C191" s="31"/>
      <c r="D191" s="31"/>
      <c r="E191" s="31"/>
      <c r="F191" s="31"/>
      <c r="G191" s="31"/>
      <c r="H191" s="31"/>
      <c r="I191" s="31"/>
      <c r="J191" s="31"/>
      <c r="K191" s="30"/>
      <c r="L191" s="30"/>
      <c r="M191" s="30"/>
      <c r="N191" s="30"/>
      <c r="O191" s="30"/>
      <c r="P191" s="30"/>
      <c r="Q191" s="30"/>
      <c r="R191" s="30"/>
      <c r="S191" s="30"/>
      <c r="T191" s="30"/>
      <c r="U191" s="30"/>
      <c r="V191" s="30"/>
      <c r="W191" s="30"/>
      <c r="X191" s="30"/>
      <c r="Y191" s="30"/>
      <c r="Z191" s="30"/>
      <c r="AA191" s="30"/>
      <c r="AB191" s="30"/>
      <c r="AC191" s="30"/>
      <c r="AD191" s="30"/>
      <c r="AE191" s="30"/>
      <c r="AF191" s="30"/>
      <c r="AG191" s="30"/>
      <c r="AH191" s="30"/>
      <c r="AI191" s="33"/>
      <c r="AJ191" s="33"/>
      <c r="AK191" s="33"/>
      <c r="AO191" s="6">
        <f t="shared" si="23"/>
        <v>0</v>
      </c>
      <c r="AP191" s="6">
        <f t="shared" si="24"/>
        <v>0</v>
      </c>
      <c r="AQ191" s="6">
        <f t="shared" si="25"/>
        <v>0</v>
      </c>
    </row>
    <row r="192" spans="1:43" x14ac:dyDescent="0.35">
      <c r="A192" s="32"/>
      <c r="B192" s="31"/>
      <c r="C192" s="31"/>
      <c r="D192" s="31"/>
      <c r="E192" s="31"/>
      <c r="F192" s="31"/>
      <c r="G192" s="31"/>
      <c r="H192" s="31"/>
      <c r="I192" s="31"/>
      <c r="J192" s="31"/>
      <c r="K192" s="30"/>
      <c r="L192" s="30"/>
      <c r="M192" s="30"/>
      <c r="N192" s="30"/>
      <c r="O192" s="30"/>
      <c r="P192" s="30"/>
      <c r="Q192" s="30"/>
      <c r="R192" s="30"/>
      <c r="S192" s="30"/>
      <c r="T192" s="30"/>
      <c r="U192" s="30"/>
      <c r="V192" s="30"/>
      <c r="W192" s="30"/>
      <c r="X192" s="30"/>
      <c r="Y192" s="30"/>
      <c r="Z192" s="30"/>
      <c r="AA192" s="30"/>
      <c r="AB192" s="30"/>
      <c r="AC192" s="30"/>
      <c r="AD192" s="30"/>
      <c r="AE192" s="30"/>
      <c r="AF192" s="30"/>
      <c r="AG192" s="30"/>
      <c r="AH192" s="30"/>
      <c r="AI192" s="33"/>
      <c r="AJ192" s="33"/>
      <c r="AK192" s="33"/>
      <c r="AO192" s="6">
        <f t="shared" si="23"/>
        <v>0</v>
      </c>
      <c r="AP192" s="6">
        <f t="shared" si="24"/>
        <v>0</v>
      </c>
      <c r="AQ192" s="6">
        <f t="shared" si="25"/>
        <v>0</v>
      </c>
    </row>
    <row r="193" spans="1:43" x14ac:dyDescent="0.35">
      <c r="A193" s="32"/>
      <c r="B193" s="31"/>
      <c r="C193" s="31"/>
      <c r="D193" s="31"/>
      <c r="E193" s="31"/>
      <c r="F193" s="31"/>
      <c r="G193" s="31"/>
      <c r="H193" s="31"/>
      <c r="I193" s="31"/>
      <c r="J193" s="31"/>
      <c r="K193" s="30"/>
      <c r="L193" s="30"/>
      <c r="M193" s="30"/>
      <c r="N193" s="30"/>
      <c r="O193" s="30"/>
      <c r="P193" s="30"/>
      <c r="Q193" s="30"/>
      <c r="R193" s="30"/>
      <c r="S193" s="30"/>
      <c r="T193" s="30"/>
      <c r="U193" s="30"/>
      <c r="V193" s="30"/>
      <c r="W193" s="30"/>
      <c r="X193" s="30"/>
      <c r="Y193" s="30"/>
      <c r="Z193" s="30"/>
      <c r="AA193" s="30"/>
      <c r="AB193" s="30"/>
      <c r="AC193" s="30"/>
      <c r="AD193" s="30"/>
      <c r="AE193" s="30"/>
      <c r="AF193" s="30"/>
      <c r="AG193" s="30"/>
      <c r="AH193" s="30"/>
      <c r="AI193" s="33"/>
      <c r="AJ193" s="33"/>
      <c r="AK193" s="33"/>
      <c r="AO193" s="6">
        <f t="shared" si="23"/>
        <v>0</v>
      </c>
      <c r="AP193" s="6">
        <f t="shared" si="24"/>
        <v>0</v>
      </c>
      <c r="AQ193" s="6">
        <f t="shared" si="25"/>
        <v>0</v>
      </c>
    </row>
    <row r="194" spans="1:43" x14ac:dyDescent="0.35">
      <c r="A194" s="32"/>
      <c r="B194" s="31"/>
      <c r="C194" s="31"/>
      <c r="D194" s="31"/>
      <c r="E194" s="31"/>
      <c r="F194" s="31"/>
      <c r="G194" s="31"/>
      <c r="H194" s="31"/>
      <c r="I194" s="31"/>
      <c r="J194" s="31"/>
      <c r="K194" s="30"/>
      <c r="L194" s="30"/>
      <c r="M194" s="30"/>
      <c r="N194" s="30"/>
      <c r="O194" s="30"/>
      <c r="P194" s="30"/>
      <c r="Q194" s="30"/>
      <c r="R194" s="30"/>
      <c r="S194" s="30"/>
      <c r="T194" s="30"/>
      <c r="U194" s="30"/>
      <c r="V194" s="30"/>
      <c r="W194" s="30"/>
      <c r="X194" s="30"/>
      <c r="Y194" s="30"/>
      <c r="Z194" s="30"/>
      <c r="AA194" s="30"/>
      <c r="AB194" s="30"/>
      <c r="AC194" s="30"/>
      <c r="AD194" s="30"/>
      <c r="AE194" s="30"/>
      <c r="AF194" s="30"/>
      <c r="AG194" s="30"/>
      <c r="AH194" s="30"/>
      <c r="AI194" s="33"/>
      <c r="AJ194" s="33"/>
      <c r="AK194" s="33"/>
      <c r="AO194" s="6">
        <f t="shared" si="23"/>
        <v>0</v>
      </c>
      <c r="AP194" s="6">
        <f t="shared" si="24"/>
        <v>0</v>
      </c>
      <c r="AQ194" s="6">
        <f t="shared" si="25"/>
        <v>0</v>
      </c>
    </row>
    <row r="195" spans="1:43" x14ac:dyDescent="0.35">
      <c r="A195" s="32"/>
      <c r="B195" s="31"/>
      <c r="C195" s="31"/>
      <c r="D195" s="31"/>
      <c r="E195" s="31"/>
      <c r="F195" s="31"/>
      <c r="G195" s="31"/>
      <c r="H195" s="31"/>
      <c r="I195" s="31"/>
      <c r="J195" s="31"/>
      <c r="K195" s="30"/>
      <c r="L195" s="30"/>
      <c r="M195" s="30"/>
      <c r="N195" s="30"/>
      <c r="O195" s="30"/>
      <c r="P195" s="30"/>
      <c r="Q195" s="30"/>
      <c r="R195" s="30"/>
      <c r="S195" s="30"/>
      <c r="T195" s="30"/>
      <c r="U195" s="30"/>
      <c r="V195" s="30"/>
      <c r="W195" s="30"/>
      <c r="X195" s="30"/>
      <c r="Y195" s="30"/>
      <c r="Z195" s="30"/>
      <c r="AA195" s="30"/>
      <c r="AB195" s="30"/>
      <c r="AC195" s="30"/>
      <c r="AD195" s="30"/>
      <c r="AE195" s="30"/>
      <c r="AF195" s="30"/>
      <c r="AG195" s="30"/>
      <c r="AH195" s="30"/>
      <c r="AI195" s="33"/>
      <c r="AJ195" s="33"/>
      <c r="AK195" s="33"/>
      <c r="AO195" s="6">
        <f t="shared" ref="AO195:AO258" si="26">SUMIF(AM:AM,AN195,AJ:AJ)</f>
        <v>0</v>
      </c>
      <c r="AP195" s="6">
        <f t="shared" ref="AP195:AP258" si="27">SUMIF(AM:AM,AN195,AI:AI)</f>
        <v>0</v>
      </c>
      <c r="AQ195" s="6">
        <f t="shared" ref="AQ195:AQ258" si="28">SUMIF(AM:AM,AN195,AK:AK)</f>
        <v>0</v>
      </c>
    </row>
    <row r="196" spans="1:43" x14ac:dyDescent="0.35">
      <c r="A196" s="32"/>
      <c r="B196" s="31"/>
      <c r="C196" s="31"/>
      <c r="D196" s="31"/>
      <c r="E196" s="31"/>
      <c r="F196" s="31"/>
      <c r="G196" s="31"/>
      <c r="H196" s="31"/>
      <c r="I196" s="31"/>
      <c r="J196" s="31"/>
      <c r="K196" s="30"/>
      <c r="L196" s="30"/>
      <c r="M196" s="30"/>
      <c r="N196" s="30"/>
      <c r="O196" s="30"/>
      <c r="P196" s="30"/>
      <c r="Q196" s="30"/>
      <c r="R196" s="30"/>
      <c r="S196" s="30"/>
      <c r="T196" s="30"/>
      <c r="U196" s="30"/>
      <c r="V196" s="30"/>
      <c r="W196" s="30"/>
      <c r="X196" s="30"/>
      <c r="Y196" s="30"/>
      <c r="Z196" s="30"/>
      <c r="AA196" s="30"/>
      <c r="AB196" s="30"/>
      <c r="AC196" s="30"/>
      <c r="AD196" s="30"/>
      <c r="AE196" s="30"/>
      <c r="AF196" s="30"/>
      <c r="AG196" s="30"/>
      <c r="AH196" s="30"/>
      <c r="AI196" s="33"/>
      <c r="AJ196" s="33"/>
      <c r="AK196" s="33"/>
      <c r="AO196" s="6">
        <f t="shared" si="26"/>
        <v>0</v>
      </c>
      <c r="AP196" s="6">
        <f t="shared" si="27"/>
        <v>0</v>
      </c>
      <c r="AQ196" s="6">
        <f t="shared" si="28"/>
        <v>0</v>
      </c>
    </row>
    <row r="197" spans="1:43" x14ac:dyDescent="0.35">
      <c r="A197" s="32"/>
      <c r="B197" s="31"/>
      <c r="C197" s="31"/>
      <c r="D197" s="31"/>
      <c r="E197" s="31"/>
      <c r="F197" s="31"/>
      <c r="G197" s="31"/>
      <c r="H197" s="31"/>
      <c r="I197" s="31"/>
      <c r="J197" s="31"/>
      <c r="K197" s="30"/>
      <c r="L197" s="30"/>
      <c r="M197" s="30"/>
      <c r="N197" s="30"/>
      <c r="O197" s="30"/>
      <c r="P197" s="30"/>
      <c r="Q197" s="30"/>
      <c r="R197" s="30"/>
      <c r="S197" s="30"/>
      <c r="T197" s="30"/>
      <c r="U197" s="30"/>
      <c r="V197" s="30"/>
      <c r="W197" s="30"/>
      <c r="X197" s="30"/>
      <c r="Y197" s="30"/>
      <c r="Z197" s="30"/>
      <c r="AA197" s="30"/>
      <c r="AB197" s="30"/>
      <c r="AC197" s="30"/>
      <c r="AD197" s="30"/>
      <c r="AE197" s="30"/>
      <c r="AF197" s="30"/>
      <c r="AG197" s="30"/>
      <c r="AH197" s="30"/>
      <c r="AI197" s="33"/>
      <c r="AJ197" s="33"/>
      <c r="AK197" s="33"/>
      <c r="AO197" s="6">
        <f t="shared" si="26"/>
        <v>0</v>
      </c>
      <c r="AP197" s="6">
        <f t="shared" si="27"/>
        <v>0</v>
      </c>
      <c r="AQ197" s="6">
        <f t="shared" si="28"/>
        <v>0</v>
      </c>
    </row>
    <row r="198" spans="1:43" x14ac:dyDescent="0.35">
      <c r="A198" s="32"/>
      <c r="B198" s="31"/>
      <c r="C198" s="31"/>
      <c r="D198" s="31"/>
      <c r="E198" s="31"/>
      <c r="F198" s="31"/>
      <c r="G198" s="31"/>
      <c r="H198" s="31"/>
      <c r="I198" s="31"/>
      <c r="J198" s="31"/>
      <c r="K198" s="30"/>
      <c r="L198" s="30"/>
      <c r="M198" s="30"/>
      <c r="N198" s="30"/>
      <c r="O198" s="30"/>
      <c r="P198" s="30"/>
      <c r="Q198" s="30"/>
      <c r="R198" s="30"/>
      <c r="S198" s="30"/>
      <c r="T198" s="30"/>
      <c r="U198" s="30"/>
      <c r="V198" s="30"/>
      <c r="W198" s="30"/>
      <c r="X198" s="30"/>
      <c r="Y198" s="30"/>
      <c r="Z198" s="30"/>
      <c r="AA198" s="30"/>
      <c r="AB198" s="30"/>
      <c r="AC198" s="30"/>
      <c r="AD198" s="30"/>
      <c r="AE198" s="30"/>
      <c r="AF198" s="30"/>
      <c r="AG198" s="30"/>
      <c r="AH198" s="30"/>
      <c r="AI198" s="33"/>
      <c r="AJ198" s="33"/>
      <c r="AK198" s="33"/>
      <c r="AO198" s="6">
        <f t="shared" si="26"/>
        <v>0</v>
      </c>
      <c r="AP198" s="6">
        <f t="shared" si="27"/>
        <v>0</v>
      </c>
      <c r="AQ198" s="6">
        <f t="shared" si="28"/>
        <v>0</v>
      </c>
    </row>
    <row r="199" spans="1:43" x14ac:dyDescent="0.35">
      <c r="A199" s="32"/>
      <c r="B199" s="31"/>
      <c r="C199" s="31"/>
      <c r="D199" s="31"/>
      <c r="E199" s="31"/>
      <c r="F199" s="31"/>
      <c r="G199" s="31"/>
      <c r="H199" s="31"/>
      <c r="I199" s="31"/>
      <c r="J199" s="31"/>
      <c r="K199" s="30"/>
      <c r="L199" s="30"/>
      <c r="M199" s="30"/>
      <c r="N199" s="30"/>
      <c r="O199" s="30"/>
      <c r="P199" s="30"/>
      <c r="Q199" s="30"/>
      <c r="R199" s="30"/>
      <c r="S199" s="30"/>
      <c r="T199" s="30"/>
      <c r="U199" s="30"/>
      <c r="V199" s="30"/>
      <c r="W199" s="30"/>
      <c r="X199" s="30"/>
      <c r="Y199" s="30"/>
      <c r="Z199" s="30"/>
      <c r="AA199" s="30"/>
      <c r="AB199" s="30"/>
      <c r="AC199" s="30"/>
      <c r="AD199" s="30"/>
      <c r="AE199" s="30"/>
      <c r="AF199" s="30"/>
      <c r="AG199" s="30"/>
      <c r="AH199" s="30"/>
      <c r="AI199" s="33"/>
      <c r="AJ199" s="33"/>
      <c r="AK199" s="33"/>
      <c r="AO199" s="6">
        <f t="shared" si="26"/>
        <v>0</v>
      </c>
      <c r="AP199" s="6">
        <f t="shared" si="27"/>
        <v>0</v>
      </c>
      <c r="AQ199" s="6">
        <f t="shared" si="28"/>
        <v>0</v>
      </c>
    </row>
    <row r="200" spans="1:43" x14ac:dyDescent="0.35">
      <c r="A200" s="32"/>
      <c r="B200" s="31"/>
      <c r="C200" s="31"/>
      <c r="D200" s="31"/>
      <c r="E200" s="31"/>
      <c r="F200" s="31"/>
      <c r="G200" s="31"/>
      <c r="H200" s="31"/>
      <c r="I200" s="31"/>
      <c r="J200" s="31"/>
      <c r="K200" s="30"/>
      <c r="L200" s="30"/>
      <c r="M200" s="30"/>
      <c r="N200" s="30"/>
      <c r="O200" s="30"/>
      <c r="P200" s="30"/>
      <c r="Q200" s="30"/>
      <c r="R200" s="30"/>
      <c r="S200" s="30"/>
      <c r="T200" s="30"/>
      <c r="U200" s="30"/>
      <c r="V200" s="30"/>
      <c r="W200" s="30"/>
      <c r="X200" s="30"/>
      <c r="Y200" s="30"/>
      <c r="Z200" s="30"/>
      <c r="AA200" s="30"/>
      <c r="AB200" s="30"/>
      <c r="AC200" s="30"/>
      <c r="AD200" s="30"/>
      <c r="AE200" s="30"/>
      <c r="AF200" s="30"/>
      <c r="AG200" s="30"/>
      <c r="AH200" s="30"/>
      <c r="AI200" s="33"/>
      <c r="AJ200" s="33"/>
      <c r="AK200" s="33"/>
      <c r="AO200" s="6">
        <f t="shared" si="26"/>
        <v>0</v>
      </c>
      <c r="AP200" s="6">
        <f t="shared" si="27"/>
        <v>0</v>
      </c>
      <c r="AQ200" s="6">
        <f t="shared" si="28"/>
        <v>0</v>
      </c>
    </row>
    <row r="201" spans="1:43" x14ac:dyDescent="0.35">
      <c r="A201" s="32"/>
      <c r="B201" s="31"/>
      <c r="C201" s="31"/>
      <c r="D201" s="31"/>
      <c r="E201" s="31"/>
      <c r="F201" s="31"/>
      <c r="G201" s="31"/>
      <c r="H201" s="31"/>
      <c r="I201" s="31"/>
      <c r="J201" s="31"/>
      <c r="K201" s="30"/>
      <c r="L201" s="30"/>
      <c r="M201" s="30"/>
      <c r="N201" s="30"/>
      <c r="O201" s="30"/>
      <c r="P201" s="30"/>
      <c r="Q201" s="30"/>
      <c r="R201" s="30"/>
      <c r="S201" s="30"/>
      <c r="T201" s="30"/>
      <c r="U201" s="30"/>
      <c r="V201" s="30"/>
      <c r="W201" s="30"/>
      <c r="X201" s="30"/>
      <c r="Y201" s="30"/>
      <c r="Z201" s="30"/>
      <c r="AA201" s="30"/>
      <c r="AB201" s="30"/>
      <c r="AC201" s="30"/>
      <c r="AD201" s="30"/>
      <c r="AE201" s="30"/>
      <c r="AF201" s="30"/>
      <c r="AG201" s="30"/>
      <c r="AH201" s="30"/>
      <c r="AI201" s="33"/>
      <c r="AJ201" s="33"/>
      <c r="AK201" s="33"/>
      <c r="AO201" s="6">
        <f t="shared" si="26"/>
        <v>0</v>
      </c>
      <c r="AP201" s="6">
        <f t="shared" si="27"/>
        <v>0</v>
      </c>
      <c r="AQ201" s="6">
        <f t="shared" si="28"/>
        <v>0</v>
      </c>
    </row>
    <row r="202" spans="1:43" x14ac:dyDescent="0.35">
      <c r="A202" s="32"/>
      <c r="B202" s="31"/>
      <c r="C202" s="31"/>
      <c r="D202" s="31"/>
      <c r="E202" s="31"/>
      <c r="F202" s="31"/>
      <c r="G202" s="31"/>
      <c r="H202" s="31"/>
      <c r="I202" s="31"/>
      <c r="J202" s="31"/>
      <c r="K202" s="30"/>
      <c r="L202" s="30"/>
      <c r="M202" s="30"/>
      <c r="N202" s="30"/>
      <c r="O202" s="30"/>
      <c r="P202" s="30"/>
      <c r="Q202" s="30"/>
      <c r="R202" s="30"/>
      <c r="S202" s="30"/>
      <c r="T202" s="30"/>
      <c r="U202" s="30"/>
      <c r="V202" s="30"/>
      <c r="W202" s="30"/>
      <c r="X202" s="30"/>
      <c r="Y202" s="30"/>
      <c r="Z202" s="30"/>
      <c r="AA202" s="30"/>
      <c r="AB202" s="30"/>
      <c r="AC202" s="30"/>
      <c r="AD202" s="30"/>
      <c r="AE202" s="30"/>
      <c r="AF202" s="30"/>
      <c r="AG202" s="30"/>
      <c r="AH202" s="30"/>
      <c r="AI202" s="33"/>
      <c r="AJ202" s="33"/>
      <c r="AK202" s="33"/>
      <c r="AO202" s="6">
        <f t="shared" si="26"/>
        <v>0</v>
      </c>
      <c r="AP202" s="6">
        <f t="shared" si="27"/>
        <v>0</v>
      </c>
      <c r="AQ202" s="6">
        <f t="shared" si="28"/>
        <v>0</v>
      </c>
    </row>
    <row r="203" spans="1:43" x14ac:dyDescent="0.35">
      <c r="A203" s="32"/>
      <c r="B203" s="31"/>
      <c r="C203" s="31"/>
      <c r="D203" s="31"/>
      <c r="E203" s="31"/>
      <c r="F203" s="31"/>
      <c r="G203" s="31"/>
      <c r="H203" s="31"/>
      <c r="I203" s="31"/>
      <c r="J203" s="31"/>
      <c r="K203" s="30"/>
      <c r="L203" s="30"/>
      <c r="M203" s="30"/>
      <c r="N203" s="30"/>
      <c r="O203" s="30"/>
      <c r="P203" s="30"/>
      <c r="Q203" s="30"/>
      <c r="R203" s="30"/>
      <c r="S203" s="30"/>
      <c r="T203" s="30"/>
      <c r="U203" s="30"/>
      <c r="V203" s="30"/>
      <c r="W203" s="30"/>
      <c r="X203" s="30"/>
      <c r="Y203" s="30"/>
      <c r="Z203" s="30"/>
      <c r="AA203" s="30"/>
      <c r="AB203" s="30"/>
      <c r="AC203" s="30"/>
      <c r="AD203" s="30"/>
      <c r="AE203" s="30"/>
      <c r="AF203" s="30"/>
      <c r="AG203" s="30"/>
      <c r="AH203" s="30"/>
      <c r="AI203" s="33"/>
      <c r="AJ203" s="33"/>
      <c r="AK203" s="33"/>
      <c r="AO203" s="6">
        <f t="shared" si="26"/>
        <v>0</v>
      </c>
      <c r="AP203" s="6">
        <f t="shared" si="27"/>
        <v>0</v>
      </c>
      <c r="AQ203" s="6">
        <f t="shared" si="28"/>
        <v>0</v>
      </c>
    </row>
    <row r="204" spans="1:43" x14ac:dyDescent="0.35">
      <c r="A204" s="32"/>
      <c r="B204" s="31"/>
      <c r="C204" s="31"/>
      <c r="D204" s="31"/>
      <c r="E204" s="31"/>
      <c r="F204" s="31"/>
      <c r="G204" s="31"/>
      <c r="H204" s="31"/>
      <c r="I204" s="31"/>
      <c r="J204" s="31"/>
      <c r="K204" s="30"/>
      <c r="L204" s="30"/>
      <c r="M204" s="30"/>
      <c r="N204" s="30"/>
      <c r="O204" s="30"/>
      <c r="P204" s="30"/>
      <c r="Q204" s="30"/>
      <c r="R204" s="30"/>
      <c r="S204" s="30"/>
      <c r="T204" s="30"/>
      <c r="U204" s="30"/>
      <c r="V204" s="30"/>
      <c r="W204" s="30"/>
      <c r="X204" s="30"/>
      <c r="Y204" s="30"/>
      <c r="Z204" s="30"/>
      <c r="AA204" s="30"/>
      <c r="AB204" s="30"/>
      <c r="AC204" s="30"/>
      <c r="AD204" s="30"/>
      <c r="AE204" s="30"/>
      <c r="AF204" s="30"/>
      <c r="AG204" s="30"/>
      <c r="AH204" s="30"/>
      <c r="AI204" s="33"/>
      <c r="AJ204" s="33"/>
      <c r="AK204" s="33"/>
      <c r="AO204" s="6">
        <f t="shared" si="26"/>
        <v>0</v>
      </c>
      <c r="AP204" s="6">
        <f t="shared" si="27"/>
        <v>0</v>
      </c>
      <c r="AQ204" s="6">
        <f t="shared" si="28"/>
        <v>0</v>
      </c>
    </row>
    <row r="205" spans="1:43" x14ac:dyDescent="0.35">
      <c r="A205" s="32"/>
      <c r="B205" s="31"/>
      <c r="C205" s="31"/>
      <c r="D205" s="31"/>
      <c r="E205" s="31"/>
      <c r="F205" s="31"/>
      <c r="G205" s="31"/>
      <c r="H205" s="31"/>
      <c r="I205" s="31"/>
      <c r="J205" s="31"/>
      <c r="K205" s="30"/>
      <c r="L205" s="30"/>
      <c r="M205" s="30"/>
      <c r="N205" s="30"/>
      <c r="O205" s="30"/>
      <c r="P205" s="30"/>
      <c r="Q205" s="30"/>
      <c r="R205" s="30"/>
      <c r="S205" s="30"/>
      <c r="T205" s="30"/>
      <c r="U205" s="30"/>
      <c r="V205" s="30"/>
      <c r="W205" s="30"/>
      <c r="X205" s="30"/>
      <c r="Y205" s="30"/>
      <c r="Z205" s="30"/>
      <c r="AA205" s="30"/>
      <c r="AB205" s="30"/>
      <c r="AC205" s="30"/>
      <c r="AD205" s="30"/>
      <c r="AE205" s="30"/>
      <c r="AF205" s="30"/>
      <c r="AG205" s="30"/>
      <c r="AH205" s="30"/>
      <c r="AI205" s="33"/>
      <c r="AJ205" s="33"/>
      <c r="AK205" s="33"/>
      <c r="AO205" s="6">
        <f t="shared" si="26"/>
        <v>0</v>
      </c>
      <c r="AP205" s="6">
        <f t="shared" si="27"/>
        <v>0</v>
      </c>
      <c r="AQ205" s="6">
        <f t="shared" si="28"/>
        <v>0</v>
      </c>
    </row>
    <row r="206" spans="1:43" x14ac:dyDescent="0.35">
      <c r="A206" s="32"/>
      <c r="B206" s="31"/>
      <c r="C206" s="31"/>
      <c r="D206" s="31"/>
      <c r="E206" s="31"/>
      <c r="F206" s="31"/>
      <c r="G206" s="31"/>
      <c r="H206" s="31"/>
      <c r="I206" s="31"/>
      <c r="J206" s="31"/>
      <c r="K206" s="30"/>
      <c r="L206" s="30"/>
      <c r="M206" s="30"/>
      <c r="N206" s="30"/>
      <c r="O206" s="30"/>
      <c r="P206" s="30"/>
      <c r="Q206" s="30"/>
      <c r="R206" s="30"/>
      <c r="S206" s="30"/>
      <c r="T206" s="30"/>
      <c r="U206" s="30"/>
      <c r="V206" s="30"/>
      <c r="W206" s="30"/>
      <c r="X206" s="30"/>
      <c r="Y206" s="30"/>
      <c r="Z206" s="30"/>
      <c r="AA206" s="30"/>
      <c r="AB206" s="30"/>
      <c r="AC206" s="30"/>
      <c r="AD206" s="30"/>
      <c r="AE206" s="30"/>
      <c r="AF206" s="30"/>
      <c r="AG206" s="30"/>
      <c r="AH206" s="30"/>
      <c r="AI206" s="33"/>
      <c r="AJ206" s="33"/>
      <c r="AK206" s="33"/>
      <c r="AO206" s="6">
        <f t="shared" si="26"/>
        <v>0</v>
      </c>
      <c r="AP206" s="6">
        <f t="shared" si="27"/>
        <v>0</v>
      </c>
      <c r="AQ206" s="6">
        <f t="shared" si="28"/>
        <v>0</v>
      </c>
    </row>
    <row r="207" spans="1:43" x14ac:dyDescent="0.35">
      <c r="A207" s="32"/>
      <c r="B207" s="31"/>
      <c r="C207" s="31"/>
      <c r="D207" s="31"/>
      <c r="E207" s="31"/>
      <c r="F207" s="31"/>
      <c r="G207" s="31"/>
      <c r="H207" s="31"/>
      <c r="I207" s="31"/>
      <c r="J207" s="31"/>
      <c r="K207" s="30"/>
      <c r="L207" s="30"/>
      <c r="M207" s="30"/>
      <c r="N207" s="30"/>
      <c r="O207" s="30"/>
      <c r="P207" s="30"/>
      <c r="Q207" s="30"/>
      <c r="R207" s="30"/>
      <c r="S207" s="30"/>
      <c r="T207" s="30"/>
      <c r="U207" s="30"/>
      <c r="V207" s="30"/>
      <c r="W207" s="30"/>
      <c r="X207" s="30"/>
      <c r="Y207" s="30"/>
      <c r="Z207" s="30"/>
      <c r="AA207" s="30"/>
      <c r="AB207" s="30"/>
      <c r="AC207" s="30"/>
      <c r="AD207" s="30"/>
      <c r="AE207" s="30"/>
      <c r="AF207" s="30"/>
      <c r="AG207" s="30"/>
      <c r="AH207" s="30"/>
      <c r="AI207" s="33"/>
      <c r="AJ207" s="33"/>
      <c r="AK207" s="33"/>
      <c r="AO207" s="6">
        <f t="shared" si="26"/>
        <v>0</v>
      </c>
      <c r="AP207" s="6">
        <f t="shared" si="27"/>
        <v>0</v>
      </c>
      <c r="AQ207" s="6">
        <f t="shared" si="28"/>
        <v>0</v>
      </c>
    </row>
    <row r="208" spans="1:43" x14ac:dyDescent="0.35">
      <c r="A208" s="32"/>
      <c r="B208" s="31"/>
      <c r="C208" s="31"/>
      <c r="D208" s="31"/>
      <c r="E208" s="31"/>
      <c r="F208" s="31"/>
      <c r="G208" s="31"/>
      <c r="H208" s="31"/>
      <c r="I208" s="31"/>
      <c r="J208" s="31"/>
      <c r="K208" s="30"/>
      <c r="L208" s="30"/>
      <c r="M208" s="30"/>
      <c r="N208" s="30"/>
      <c r="O208" s="30"/>
      <c r="P208" s="30"/>
      <c r="Q208" s="30"/>
      <c r="R208" s="30"/>
      <c r="S208" s="30"/>
      <c r="T208" s="30"/>
      <c r="U208" s="30"/>
      <c r="V208" s="30"/>
      <c r="W208" s="30"/>
      <c r="X208" s="30"/>
      <c r="Y208" s="30"/>
      <c r="Z208" s="30"/>
      <c r="AA208" s="30"/>
      <c r="AB208" s="30"/>
      <c r="AC208" s="30"/>
      <c r="AD208" s="30"/>
      <c r="AE208" s="30"/>
      <c r="AF208" s="30"/>
      <c r="AG208" s="30"/>
      <c r="AH208" s="30"/>
      <c r="AI208" s="33"/>
      <c r="AJ208" s="33"/>
      <c r="AK208" s="33"/>
      <c r="AO208" s="6">
        <f t="shared" si="26"/>
        <v>0</v>
      </c>
      <c r="AP208" s="6">
        <f t="shared" si="27"/>
        <v>0</v>
      </c>
      <c r="AQ208" s="6">
        <f t="shared" si="28"/>
        <v>0</v>
      </c>
    </row>
    <row r="209" spans="1:43" x14ac:dyDescent="0.35">
      <c r="A209" s="32"/>
      <c r="B209" s="31"/>
      <c r="C209" s="31"/>
      <c r="D209" s="31"/>
      <c r="E209" s="31"/>
      <c r="F209" s="31"/>
      <c r="G209" s="31"/>
      <c r="H209" s="31"/>
      <c r="I209" s="31"/>
      <c r="J209" s="31"/>
      <c r="K209" s="30"/>
      <c r="L209" s="30"/>
      <c r="M209" s="30"/>
      <c r="N209" s="30"/>
      <c r="O209" s="30"/>
      <c r="P209" s="30"/>
      <c r="Q209" s="30"/>
      <c r="R209" s="30"/>
      <c r="S209" s="30"/>
      <c r="T209" s="30"/>
      <c r="U209" s="30"/>
      <c r="V209" s="30"/>
      <c r="W209" s="30"/>
      <c r="X209" s="30"/>
      <c r="Y209" s="30"/>
      <c r="Z209" s="30"/>
      <c r="AA209" s="30"/>
      <c r="AB209" s="30"/>
      <c r="AC209" s="30"/>
      <c r="AD209" s="30"/>
      <c r="AE209" s="30"/>
      <c r="AF209" s="30"/>
      <c r="AG209" s="30"/>
      <c r="AH209" s="30"/>
      <c r="AI209" s="33"/>
      <c r="AJ209" s="33"/>
      <c r="AK209" s="33"/>
      <c r="AO209" s="6">
        <f t="shared" si="26"/>
        <v>0</v>
      </c>
      <c r="AP209" s="6">
        <f t="shared" si="27"/>
        <v>0</v>
      </c>
      <c r="AQ209" s="6">
        <f t="shared" si="28"/>
        <v>0</v>
      </c>
    </row>
    <row r="210" spans="1:43" x14ac:dyDescent="0.35">
      <c r="A210" s="32"/>
      <c r="B210" s="31"/>
      <c r="C210" s="31"/>
      <c r="D210" s="31"/>
      <c r="E210" s="31"/>
      <c r="F210" s="31"/>
      <c r="G210" s="31"/>
      <c r="H210" s="31"/>
      <c r="I210" s="31"/>
      <c r="J210" s="31"/>
      <c r="K210" s="30"/>
      <c r="L210" s="30"/>
      <c r="M210" s="30"/>
      <c r="N210" s="30"/>
      <c r="O210" s="30"/>
      <c r="P210" s="30"/>
      <c r="Q210" s="30"/>
      <c r="R210" s="30"/>
      <c r="S210" s="30"/>
      <c r="T210" s="30"/>
      <c r="U210" s="30"/>
      <c r="V210" s="30"/>
      <c r="W210" s="30"/>
      <c r="X210" s="30"/>
      <c r="Y210" s="30"/>
      <c r="Z210" s="30"/>
      <c r="AA210" s="30"/>
      <c r="AB210" s="30"/>
      <c r="AC210" s="30"/>
      <c r="AD210" s="30"/>
      <c r="AE210" s="30"/>
      <c r="AF210" s="30"/>
      <c r="AG210" s="30"/>
      <c r="AH210" s="30"/>
      <c r="AI210" s="33"/>
      <c r="AJ210" s="33"/>
      <c r="AK210" s="33"/>
      <c r="AO210" s="6">
        <f t="shared" si="26"/>
        <v>0</v>
      </c>
      <c r="AP210" s="6">
        <f t="shared" si="27"/>
        <v>0</v>
      </c>
      <c r="AQ210" s="6">
        <f t="shared" si="28"/>
        <v>0</v>
      </c>
    </row>
    <row r="211" spans="1:43" x14ac:dyDescent="0.35">
      <c r="A211" s="32"/>
      <c r="B211" s="31"/>
      <c r="C211" s="31"/>
      <c r="D211" s="31"/>
      <c r="E211" s="31"/>
      <c r="F211" s="31"/>
      <c r="G211" s="31"/>
      <c r="H211" s="31"/>
      <c r="I211" s="31"/>
      <c r="J211" s="31"/>
      <c r="K211" s="30"/>
      <c r="L211" s="30"/>
      <c r="M211" s="30"/>
      <c r="N211" s="30"/>
      <c r="O211" s="30"/>
      <c r="P211" s="30"/>
      <c r="Q211" s="30"/>
      <c r="R211" s="30"/>
      <c r="S211" s="30"/>
      <c r="T211" s="30"/>
      <c r="U211" s="30"/>
      <c r="V211" s="30"/>
      <c r="W211" s="30"/>
      <c r="X211" s="30"/>
      <c r="Y211" s="30"/>
      <c r="Z211" s="30"/>
      <c r="AA211" s="30"/>
      <c r="AB211" s="30"/>
      <c r="AC211" s="30"/>
      <c r="AD211" s="30"/>
      <c r="AE211" s="30"/>
      <c r="AF211" s="30"/>
      <c r="AG211" s="30"/>
      <c r="AH211" s="30"/>
      <c r="AI211" s="33"/>
      <c r="AJ211" s="33"/>
      <c r="AK211" s="33"/>
      <c r="AO211" s="6">
        <f t="shared" si="26"/>
        <v>0</v>
      </c>
      <c r="AP211" s="6">
        <f t="shared" si="27"/>
        <v>0</v>
      </c>
      <c r="AQ211" s="6">
        <f t="shared" si="28"/>
        <v>0</v>
      </c>
    </row>
    <row r="212" spans="1:43" x14ac:dyDescent="0.35">
      <c r="A212" s="32"/>
      <c r="B212" s="31"/>
      <c r="C212" s="31"/>
      <c r="D212" s="31"/>
      <c r="E212" s="31"/>
      <c r="F212" s="31"/>
      <c r="G212" s="31"/>
      <c r="H212" s="31"/>
      <c r="I212" s="31"/>
      <c r="J212" s="31"/>
      <c r="K212" s="30"/>
      <c r="L212" s="30"/>
      <c r="M212" s="30"/>
      <c r="N212" s="30"/>
      <c r="O212" s="30"/>
      <c r="P212" s="30"/>
      <c r="Q212" s="30"/>
      <c r="R212" s="30"/>
      <c r="S212" s="30"/>
      <c r="T212" s="30"/>
      <c r="U212" s="30"/>
      <c r="V212" s="30"/>
      <c r="W212" s="30"/>
      <c r="X212" s="30"/>
      <c r="Y212" s="30"/>
      <c r="Z212" s="30"/>
      <c r="AA212" s="30"/>
      <c r="AB212" s="30"/>
      <c r="AC212" s="30"/>
      <c r="AD212" s="30"/>
      <c r="AE212" s="30"/>
      <c r="AF212" s="30"/>
      <c r="AG212" s="30"/>
      <c r="AH212" s="30"/>
      <c r="AI212" s="33"/>
      <c r="AJ212" s="33"/>
      <c r="AK212" s="33"/>
      <c r="AO212" s="6">
        <f t="shared" si="26"/>
        <v>0</v>
      </c>
      <c r="AP212" s="6">
        <f t="shared" si="27"/>
        <v>0</v>
      </c>
      <c r="AQ212" s="6">
        <f t="shared" si="28"/>
        <v>0</v>
      </c>
    </row>
    <row r="213" spans="1:43" x14ac:dyDescent="0.35">
      <c r="A213" s="32"/>
      <c r="B213" s="31"/>
      <c r="C213" s="31"/>
      <c r="D213" s="31"/>
      <c r="E213" s="31"/>
      <c r="F213" s="31"/>
      <c r="G213" s="31"/>
      <c r="H213" s="31"/>
      <c r="I213" s="31"/>
      <c r="J213" s="31"/>
      <c r="K213" s="30"/>
      <c r="L213" s="30"/>
      <c r="M213" s="30"/>
      <c r="N213" s="30"/>
      <c r="O213" s="30"/>
      <c r="P213" s="30"/>
      <c r="Q213" s="30"/>
      <c r="R213" s="30"/>
      <c r="S213" s="30"/>
      <c r="T213" s="30"/>
      <c r="U213" s="30"/>
      <c r="V213" s="30"/>
      <c r="W213" s="30"/>
      <c r="X213" s="30"/>
      <c r="Y213" s="30"/>
      <c r="Z213" s="30"/>
      <c r="AA213" s="30"/>
      <c r="AB213" s="30"/>
      <c r="AC213" s="30"/>
      <c r="AD213" s="30"/>
      <c r="AE213" s="30"/>
      <c r="AF213" s="30"/>
      <c r="AG213" s="30"/>
      <c r="AH213" s="30"/>
      <c r="AI213" s="33"/>
      <c r="AJ213" s="33"/>
      <c r="AK213" s="33"/>
      <c r="AO213" s="6">
        <f t="shared" si="26"/>
        <v>0</v>
      </c>
      <c r="AP213" s="6">
        <f t="shared" si="27"/>
        <v>0</v>
      </c>
      <c r="AQ213" s="6">
        <f t="shared" si="28"/>
        <v>0</v>
      </c>
    </row>
    <row r="214" spans="1:43" x14ac:dyDescent="0.35">
      <c r="A214" s="32"/>
      <c r="B214" s="31"/>
      <c r="C214" s="31"/>
      <c r="D214" s="31"/>
      <c r="E214" s="31"/>
      <c r="F214" s="31"/>
      <c r="G214" s="31"/>
      <c r="H214" s="31"/>
      <c r="I214" s="31"/>
      <c r="J214" s="31"/>
      <c r="K214" s="30"/>
      <c r="L214" s="30"/>
      <c r="M214" s="30"/>
      <c r="N214" s="30"/>
      <c r="O214" s="30"/>
      <c r="P214" s="30"/>
      <c r="Q214" s="30"/>
      <c r="R214" s="30"/>
      <c r="S214" s="30"/>
      <c r="T214" s="30"/>
      <c r="U214" s="30"/>
      <c r="V214" s="30"/>
      <c r="W214" s="30"/>
      <c r="X214" s="30"/>
      <c r="Y214" s="30"/>
      <c r="Z214" s="30"/>
      <c r="AA214" s="30"/>
      <c r="AB214" s="30"/>
      <c r="AC214" s="30"/>
      <c r="AD214" s="30"/>
      <c r="AE214" s="30"/>
      <c r="AF214" s="30"/>
      <c r="AG214" s="30"/>
      <c r="AH214" s="30"/>
      <c r="AI214" s="33"/>
      <c r="AJ214" s="33"/>
      <c r="AK214" s="33"/>
      <c r="AO214" s="6">
        <f t="shared" si="26"/>
        <v>0</v>
      </c>
      <c r="AP214" s="6">
        <f t="shared" si="27"/>
        <v>0</v>
      </c>
      <c r="AQ214" s="6">
        <f t="shared" si="28"/>
        <v>0</v>
      </c>
    </row>
    <row r="215" spans="1:43" x14ac:dyDescent="0.35">
      <c r="A215" s="32"/>
      <c r="B215" s="31"/>
      <c r="C215" s="31"/>
      <c r="D215" s="31"/>
      <c r="E215" s="31"/>
      <c r="F215" s="31"/>
      <c r="G215" s="31"/>
      <c r="H215" s="31"/>
      <c r="I215" s="31"/>
      <c r="J215" s="31"/>
      <c r="K215" s="30"/>
      <c r="L215" s="30"/>
      <c r="M215" s="30"/>
      <c r="N215" s="30"/>
      <c r="O215" s="30"/>
      <c r="P215" s="30"/>
      <c r="Q215" s="30"/>
      <c r="R215" s="30"/>
      <c r="S215" s="30"/>
      <c r="T215" s="30"/>
      <c r="U215" s="30"/>
      <c r="V215" s="30"/>
      <c r="W215" s="30"/>
      <c r="X215" s="30"/>
      <c r="Y215" s="30"/>
      <c r="Z215" s="30"/>
      <c r="AA215" s="30"/>
      <c r="AB215" s="30"/>
      <c r="AC215" s="30"/>
      <c r="AD215" s="30"/>
      <c r="AE215" s="30"/>
      <c r="AF215" s="30"/>
      <c r="AG215" s="30"/>
      <c r="AH215" s="30"/>
      <c r="AI215" s="33"/>
      <c r="AJ215" s="33"/>
      <c r="AK215" s="33"/>
      <c r="AO215" s="6">
        <f t="shared" si="26"/>
        <v>0</v>
      </c>
      <c r="AP215" s="6">
        <f t="shared" si="27"/>
        <v>0</v>
      </c>
      <c r="AQ215" s="6">
        <f t="shared" si="28"/>
        <v>0</v>
      </c>
    </row>
    <row r="216" spans="1:43" x14ac:dyDescent="0.35">
      <c r="A216" s="32"/>
      <c r="B216" s="31"/>
      <c r="C216" s="31"/>
      <c r="D216" s="31"/>
      <c r="E216" s="31"/>
      <c r="F216" s="31"/>
      <c r="G216" s="31"/>
      <c r="H216" s="31"/>
      <c r="I216" s="31"/>
      <c r="J216" s="31"/>
      <c r="K216" s="30"/>
      <c r="L216" s="30"/>
      <c r="M216" s="30"/>
      <c r="N216" s="30"/>
      <c r="O216" s="30"/>
      <c r="P216" s="30"/>
      <c r="Q216" s="30"/>
      <c r="R216" s="30"/>
      <c r="S216" s="30"/>
      <c r="T216" s="30"/>
      <c r="U216" s="30"/>
      <c r="V216" s="30"/>
      <c r="W216" s="30"/>
      <c r="X216" s="30"/>
      <c r="Y216" s="30"/>
      <c r="Z216" s="30"/>
      <c r="AA216" s="30"/>
      <c r="AB216" s="30"/>
      <c r="AC216" s="30"/>
      <c r="AD216" s="30"/>
      <c r="AE216" s="30"/>
      <c r="AF216" s="30"/>
      <c r="AG216" s="30"/>
      <c r="AH216" s="30"/>
      <c r="AI216" s="33"/>
      <c r="AJ216" s="33"/>
      <c r="AK216" s="33"/>
      <c r="AO216" s="6">
        <f t="shared" si="26"/>
        <v>0</v>
      </c>
      <c r="AP216" s="6">
        <f t="shared" si="27"/>
        <v>0</v>
      </c>
      <c r="AQ216" s="6">
        <f t="shared" si="28"/>
        <v>0</v>
      </c>
    </row>
    <row r="217" spans="1:43" x14ac:dyDescent="0.35">
      <c r="A217" s="32"/>
      <c r="B217" s="31"/>
      <c r="C217" s="31"/>
      <c r="D217" s="31"/>
      <c r="E217" s="31"/>
      <c r="F217" s="31"/>
      <c r="G217" s="31"/>
      <c r="H217" s="31"/>
      <c r="I217" s="31"/>
      <c r="J217" s="31"/>
      <c r="K217" s="30"/>
      <c r="L217" s="30"/>
      <c r="M217" s="30"/>
      <c r="N217" s="30"/>
      <c r="O217" s="30"/>
      <c r="P217" s="30"/>
      <c r="Q217" s="30"/>
      <c r="R217" s="30"/>
      <c r="S217" s="30"/>
      <c r="T217" s="30"/>
      <c r="U217" s="30"/>
      <c r="V217" s="30"/>
      <c r="W217" s="30"/>
      <c r="X217" s="30"/>
      <c r="Y217" s="30"/>
      <c r="Z217" s="30"/>
      <c r="AA217" s="30"/>
      <c r="AB217" s="30"/>
      <c r="AC217" s="30"/>
      <c r="AD217" s="30"/>
      <c r="AE217" s="30"/>
      <c r="AF217" s="30"/>
      <c r="AG217" s="30"/>
      <c r="AH217" s="30"/>
      <c r="AI217" s="33"/>
      <c r="AJ217" s="33"/>
      <c r="AK217" s="33"/>
      <c r="AO217" s="6">
        <f t="shared" si="26"/>
        <v>0</v>
      </c>
      <c r="AP217" s="6">
        <f t="shared" si="27"/>
        <v>0</v>
      </c>
      <c r="AQ217" s="6">
        <f t="shared" si="28"/>
        <v>0</v>
      </c>
    </row>
    <row r="218" spans="1:43" x14ac:dyDescent="0.35">
      <c r="A218" s="32"/>
      <c r="B218" s="31"/>
      <c r="C218" s="31"/>
      <c r="D218" s="31"/>
      <c r="E218" s="31"/>
      <c r="F218" s="31"/>
      <c r="G218" s="31"/>
      <c r="H218" s="31"/>
      <c r="I218" s="31"/>
      <c r="J218" s="31"/>
      <c r="K218" s="30"/>
      <c r="L218" s="30"/>
      <c r="M218" s="30"/>
      <c r="N218" s="30"/>
      <c r="O218" s="30"/>
      <c r="P218" s="30"/>
      <c r="Q218" s="30"/>
      <c r="R218" s="30"/>
      <c r="S218" s="30"/>
      <c r="T218" s="30"/>
      <c r="U218" s="30"/>
      <c r="V218" s="30"/>
      <c r="W218" s="30"/>
      <c r="X218" s="30"/>
      <c r="Y218" s="30"/>
      <c r="Z218" s="30"/>
      <c r="AA218" s="30"/>
      <c r="AB218" s="30"/>
      <c r="AC218" s="30"/>
      <c r="AD218" s="30"/>
      <c r="AE218" s="30"/>
      <c r="AF218" s="30"/>
      <c r="AG218" s="30"/>
      <c r="AH218" s="30"/>
      <c r="AI218" s="33"/>
      <c r="AJ218" s="33"/>
      <c r="AK218" s="33"/>
      <c r="AO218" s="6">
        <f t="shared" si="26"/>
        <v>0</v>
      </c>
      <c r="AP218" s="6">
        <f t="shared" si="27"/>
        <v>0</v>
      </c>
      <c r="AQ218" s="6">
        <f t="shared" si="28"/>
        <v>0</v>
      </c>
    </row>
    <row r="219" spans="1:43" x14ac:dyDescent="0.35">
      <c r="A219" s="32"/>
      <c r="B219" s="31"/>
      <c r="C219" s="31"/>
      <c r="D219" s="31"/>
      <c r="E219" s="31"/>
      <c r="F219" s="31"/>
      <c r="G219" s="31"/>
      <c r="H219" s="31"/>
      <c r="I219" s="31"/>
      <c r="J219" s="31"/>
      <c r="K219" s="30"/>
      <c r="L219" s="30"/>
      <c r="M219" s="30"/>
      <c r="N219" s="30"/>
      <c r="O219" s="30"/>
      <c r="P219" s="30"/>
      <c r="Q219" s="30"/>
      <c r="R219" s="30"/>
      <c r="S219" s="30"/>
      <c r="T219" s="30"/>
      <c r="U219" s="30"/>
      <c r="V219" s="30"/>
      <c r="W219" s="30"/>
      <c r="X219" s="30"/>
      <c r="Y219" s="30"/>
      <c r="Z219" s="30"/>
      <c r="AA219" s="30"/>
      <c r="AB219" s="30"/>
      <c r="AC219" s="30"/>
      <c r="AD219" s="30"/>
      <c r="AE219" s="30"/>
      <c r="AF219" s="30"/>
      <c r="AG219" s="30"/>
      <c r="AH219" s="30"/>
      <c r="AI219" s="33"/>
      <c r="AJ219" s="33"/>
      <c r="AK219" s="33"/>
      <c r="AO219" s="6">
        <f t="shared" si="26"/>
        <v>0</v>
      </c>
      <c r="AP219" s="6">
        <f t="shared" si="27"/>
        <v>0</v>
      </c>
      <c r="AQ219" s="6">
        <f t="shared" si="28"/>
        <v>0</v>
      </c>
    </row>
    <row r="220" spans="1:43" x14ac:dyDescent="0.35">
      <c r="A220" s="32"/>
      <c r="B220" s="31"/>
      <c r="C220" s="31"/>
      <c r="D220" s="31"/>
      <c r="E220" s="31"/>
      <c r="F220" s="31"/>
      <c r="G220" s="31"/>
      <c r="H220" s="31"/>
      <c r="I220" s="31"/>
      <c r="J220" s="31"/>
      <c r="K220" s="30"/>
      <c r="L220" s="30"/>
      <c r="M220" s="30"/>
      <c r="N220" s="30"/>
      <c r="O220" s="30"/>
      <c r="P220" s="30"/>
      <c r="Q220" s="30"/>
      <c r="R220" s="30"/>
      <c r="S220" s="30"/>
      <c r="T220" s="30"/>
      <c r="U220" s="30"/>
      <c r="V220" s="30"/>
      <c r="W220" s="30"/>
      <c r="X220" s="30"/>
      <c r="Y220" s="30"/>
      <c r="Z220" s="30"/>
      <c r="AA220" s="30"/>
      <c r="AB220" s="30"/>
      <c r="AC220" s="30"/>
      <c r="AD220" s="30"/>
      <c r="AE220" s="30"/>
      <c r="AF220" s="30"/>
      <c r="AG220" s="30"/>
      <c r="AH220" s="30"/>
      <c r="AI220" s="33"/>
      <c r="AJ220" s="33"/>
      <c r="AK220" s="33"/>
      <c r="AO220" s="6">
        <f t="shared" si="26"/>
        <v>0</v>
      </c>
      <c r="AP220" s="6">
        <f t="shared" si="27"/>
        <v>0</v>
      </c>
      <c r="AQ220" s="6">
        <f t="shared" si="28"/>
        <v>0</v>
      </c>
    </row>
    <row r="221" spans="1:43" x14ac:dyDescent="0.35">
      <c r="A221" s="32"/>
      <c r="B221" s="31"/>
      <c r="C221" s="31"/>
      <c r="D221" s="31"/>
      <c r="E221" s="31"/>
      <c r="F221" s="31"/>
      <c r="G221" s="31"/>
      <c r="H221" s="31"/>
      <c r="I221" s="31"/>
      <c r="J221" s="31"/>
      <c r="K221" s="30"/>
      <c r="L221" s="30"/>
      <c r="M221" s="30"/>
      <c r="N221" s="30"/>
      <c r="O221" s="30"/>
      <c r="P221" s="30"/>
      <c r="Q221" s="30"/>
      <c r="R221" s="30"/>
      <c r="S221" s="30"/>
      <c r="T221" s="30"/>
      <c r="U221" s="30"/>
      <c r="V221" s="30"/>
      <c r="W221" s="30"/>
      <c r="X221" s="30"/>
      <c r="Y221" s="30"/>
      <c r="Z221" s="30"/>
      <c r="AA221" s="30"/>
      <c r="AB221" s="30"/>
      <c r="AC221" s="30"/>
      <c r="AD221" s="30"/>
      <c r="AE221" s="30"/>
      <c r="AF221" s="30"/>
      <c r="AG221" s="30"/>
      <c r="AH221" s="30"/>
      <c r="AI221" s="33"/>
      <c r="AJ221" s="33"/>
      <c r="AK221" s="33"/>
      <c r="AO221" s="6">
        <f t="shared" si="26"/>
        <v>0</v>
      </c>
      <c r="AP221" s="6">
        <f t="shared" si="27"/>
        <v>0</v>
      </c>
      <c r="AQ221" s="6">
        <f t="shared" si="28"/>
        <v>0</v>
      </c>
    </row>
    <row r="222" spans="1:43" x14ac:dyDescent="0.35">
      <c r="A222" s="32"/>
      <c r="B222" s="31"/>
      <c r="C222" s="31"/>
      <c r="D222" s="31"/>
      <c r="E222" s="31"/>
      <c r="F222" s="31"/>
      <c r="G222" s="31"/>
      <c r="H222" s="31"/>
      <c r="I222" s="31"/>
      <c r="J222" s="31"/>
      <c r="K222" s="30"/>
      <c r="L222" s="30"/>
      <c r="M222" s="30"/>
      <c r="N222" s="30"/>
      <c r="O222" s="30"/>
      <c r="P222" s="30"/>
      <c r="Q222" s="30"/>
      <c r="R222" s="30"/>
      <c r="S222" s="30"/>
      <c r="T222" s="30"/>
      <c r="U222" s="30"/>
      <c r="V222" s="30"/>
      <c r="W222" s="30"/>
      <c r="X222" s="30"/>
      <c r="Y222" s="30"/>
      <c r="Z222" s="30"/>
      <c r="AA222" s="30"/>
      <c r="AB222" s="30"/>
      <c r="AC222" s="30"/>
      <c r="AD222" s="30"/>
      <c r="AE222" s="30"/>
      <c r="AF222" s="30"/>
      <c r="AG222" s="30"/>
      <c r="AH222" s="30"/>
      <c r="AI222" s="33"/>
      <c r="AJ222" s="33"/>
      <c r="AK222" s="33"/>
      <c r="AO222" s="6">
        <f t="shared" si="26"/>
        <v>0</v>
      </c>
      <c r="AP222" s="6">
        <f t="shared" si="27"/>
        <v>0</v>
      </c>
      <c r="AQ222" s="6">
        <f t="shared" si="28"/>
        <v>0</v>
      </c>
    </row>
    <row r="223" spans="1:43" x14ac:dyDescent="0.35">
      <c r="A223" s="32"/>
      <c r="B223" s="31"/>
      <c r="C223" s="31"/>
      <c r="D223" s="31"/>
      <c r="E223" s="31"/>
      <c r="F223" s="31"/>
      <c r="G223" s="31"/>
      <c r="H223" s="31"/>
      <c r="I223" s="31"/>
      <c r="J223" s="31"/>
      <c r="K223" s="30"/>
      <c r="L223" s="30"/>
      <c r="M223" s="30"/>
      <c r="N223" s="30"/>
      <c r="O223" s="30"/>
      <c r="P223" s="30"/>
      <c r="Q223" s="30"/>
      <c r="R223" s="30"/>
      <c r="S223" s="30"/>
      <c r="T223" s="30"/>
      <c r="U223" s="30"/>
      <c r="V223" s="30"/>
      <c r="W223" s="30"/>
      <c r="X223" s="30"/>
      <c r="Y223" s="30"/>
      <c r="Z223" s="30"/>
      <c r="AA223" s="30"/>
      <c r="AB223" s="30"/>
      <c r="AC223" s="30"/>
      <c r="AD223" s="30"/>
      <c r="AE223" s="30"/>
      <c r="AF223" s="30"/>
      <c r="AG223" s="30"/>
      <c r="AH223" s="30"/>
      <c r="AI223" s="33"/>
      <c r="AJ223" s="33"/>
      <c r="AK223" s="33"/>
      <c r="AO223" s="6">
        <f t="shared" si="26"/>
        <v>0</v>
      </c>
      <c r="AP223" s="6">
        <f t="shared" si="27"/>
        <v>0</v>
      </c>
      <c r="AQ223" s="6">
        <f t="shared" si="28"/>
        <v>0</v>
      </c>
    </row>
    <row r="224" spans="1:43" x14ac:dyDescent="0.35">
      <c r="A224" s="32"/>
      <c r="B224" s="31"/>
      <c r="C224" s="31"/>
      <c r="D224" s="31"/>
      <c r="E224" s="31"/>
      <c r="F224" s="31"/>
      <c r="G224" s="31"/>
      <c r="H224" s="31"/>
      <c r="I224" s="31"/>
      <c r="J224" s="31"/>
      <c r="K224" s="30"/>
      <c r="L224" s="30"/>
      <c r="M224" s="30"/>
      <c r="N224" s="30"/>
      <c r="O224" s="30"/>
      <c r="P224" s="30"/>
      <c r="Q224" s="30"/>
      <c r="R224" s="30"/>
      <c r="S224" s="30"/>
      <c r="T224" s="30"/>
      <c r="U224" s="30"/>
      <c r="V224" s="30"/>
      <c r="W224" s="30"/>
      <c r="X224" s="30"/>
      <c r="Y224" s="30"/>
      <c r="Z224" s="30"/>
      <c r="AA224" s="30"/>
      <c r="AB224" s="30"/>
      <c r="AC224" s="30"/>
      <c r="AD224" s="30"/>
      <c r="AE224" s="30"/>
      <c r="AF224" s="30"/>
      <c r="AG224" s="30"/>
      <c r="AH224" s="30"/>
      <c r="AI224" s="33"/>
      <c r="AJ224" s="33"/>
      <c r="AK224" s="33"/>
      <c r="AO224" s="6">
        <f t="shared" si="26"/>
        <v>0</v>
      </c>
      <c r="AP224" s="6">
        <f t="shared" si="27"/>
        <v>0</v>
      </c>
      <c r="AQ224" s="6">
        <f t="shared" si="28"/>
        <v>0</v>
      </c>
    </row>
    <row r="225" spans="1:43" x14ac:dyDescent="0.35">
      <c r="A225" s="32"/>
      <c r="B225" s="31"/>
      <c r="C225" s="31"/>
      <c r="D225" s="31"/>
      <c r="E225" s="31"/>
      <c r="F225" s="31"/>
      <c r="G225" s="31"/>
      <c r="H225" s="31"/>
      <c r="I225" s="31"/>
      <c r="J225" s="31"/>
      <c r="K225" s="30"/>
      <c r="L225" s="30"/>
      <c r="M225" s="30"/>
      <c r="N225" s="30"/>
      <c r="O225" s="30"/>
      <c r="P225" s="30"/>
      <c r="Q225" s="30"/>
      <c r="R225" s="30"/>
      <c r="S225" s="30"/>
      <c r="T225" s="30"/>
      <c r="U225" s="30"/>
      <c r="V225" s="30"/>
      <c r="W225" s="30"/>
      <c r="X225" s="30"/>
      <c r="Y225" s="30"/>
      <c r="Z225" s="30"/>
      <c r="AA225" s="30"/>
      <c r="AB225" s="30"/>
      <c r="AC225" s="30"/>
      <c r="AD225" s="30"/>
      <c r="AE225" s="30"/>
      <c r="AF225" s="30"/>
      <c r="AG225" s="30"/>
      <c r="AH225" s="30"/>
      <c r="AI225" s="33"/>
      <c r="AJ225" s="33"/>
      <c r="AK225" s="33"/>
      <c r="AO225" s="6">
        <f t="shared" si="26"/>
        <v>0</v>
      </c>
      <c r="AP225" s="6">
        <f t="shared" si="27"/>
        <v>0</v>
      </c>
      <c r="AQ225" s="6">
        <f t="shared" si="28"/>
        <v>0</v>
      </c>
    </row>
    <row r="226" spans="1:43" x14ac:dyDescent="0.35">
      <c r="A226" s="32"/>
      <c r="B226" s="31"/>
      <c r="C226" s="31"/>
      <c r="D226" s="31"/>
      <c r="E226" s="31"/>
      <c r="F226" s="31"/>
      <c r="G226" s="31"/>
      <c r="H226" s="31"/>
      <c r="I226" s="31"/>
      <c r="J226" s="31"/>
      <c r="K226" s="30"/>
      <c r="L226" s="30"/>
      <c r="M226" s="30"/>
      <c r="N226" s="30"/>
      <c r="O226" s="30"/>
      <c r="P226" s="30"/>
      <c r="Q226" s="30"/>
      <c r="R226" s="30"/>
      <c r="S226" s="30"/>
      <c r="T226" s="30"/>
      <c r="U226" s="30"/>
      <c r="V226" s="30"/>
      <c r="W226" s="30"/>
      <c r="X226" s="30"/>
      <c r="Y226" s="30"/>
      <c r="Z226" s="30"/>
      <c r="AA226" s="30"/>
      <c r="AB226" s="30"/>
      <c r="AC226" s="30"/>
      <c r="AD226" s="30"/>
      <c r="AE226" s="30"/>
      <c r="AF226" s="30"/>
      <c r="AG226" s="30"/>
      <c r="AH226" s="30"/>
      <c r="AI226" s="33"/>
      <c r="AJ226" s="33"/>
      <c r="AK226" s="33"/>
      <c r="AO226" s="6">
        <f t="shared" si="26"/>
        <v>0</v>
      </c>
      <c r="AP226" s="6">
        <f t="shared" si="27"/>
        <v>0</v>
      </c>
      <c r="AQ226" s="6">
        <f t="shared" si="28"/>
        <v>0</v>
      </c>
    </row>
    <row r="227" spans="1:43" x14ac:dyDescent="0.35">
      <c r="A227" s="32"/>
      <c r="B227" s="31"/>
      <c r="C227" s="31"/>
      <c r="D227" s="31"/>
      <c r="E227" s="31"/>
      <c r="F227" s="31"/>
      <c r="G227" s="31"/>
      <c r="H227" s="31"/>
      <c r="I227" s="31"/>
      <c r="J227" s="31"/>
      <c r="K227" s="30"/>
      <c r="L227" s="30"/>
      <c r="M227" s="30"/>
      <c r="N227" s="30"/>
      <c r="O227" s="30"/>
      <c r="P227" s="30"/>
      <c r="Q227" s="30"/>
      <c r="R227" s="30"/>
      <c r="S227" s="30"/>
      <c r="T227" s="30"/>
      <c r="U227" s="30"/>
      <c r="V227" s="30"/>
      <c r="W227" s="30"/>
      <c r="X227" s="30"/>
      <c r="Y227" s="30"/>
      <c r="Z227" s="30"/>
      <c r="AA227" s="30"/>
      <c r="AB227" s="30"/>
      <c r="AC227" s="30"/>
      <c r="AD227" s="30"/>
      <c r="AE227" s="30"/>
      <c r="AF227" s="30"/>
      <c r="AG227" s="30"/>
      <c r="AH227" s="30"/>
      <c r="AI227" s="33"/>
      <c r="AJ227" s="33"/>
      <c r="AK227" s="33"/>
      <c r="AO227" s="6">
        <f t="shared" si="26"/>
        <v>0</v>
      </c>
      <c r="AP227" s="6">
        <f t="shared" si="27"/>
        <v>0</v>
      </c>
      <c r="AQ227" s="6">
        <f t="shared" si="28"/>
        <v>0</v>
      </c>
    </row>
    <row r="228" spans="1:43" x14ac:dyDescent="0.35">
      <c r="A228" s="32"/>
      <c r="B228" s="31"/>
      <c r="C228" s="31"/>
      <c r="D228" s="31"/>
      <c r="E228" s="31"/>
      <c r="F228" s="31"/>
      <c r="G228" s="31"/>
      <c r="H228" s="31"/>
      <c r="I228" s="31"/>
      <c r="J228" s="31"/>
      <c r="K228" s="30"/>
      <c r="L228" s="30"/>
      <c r="M228" s="30"/>
      <c r="N228" s="30"/>
      <c r="O228" s="30"/>
      <c r="P228" s="30"/>
      <c r="Q228" s="30"/>
      <c r="R228" s="30"/>
      <c r="S228" s="30"/>
      <c r="T228" s="30"/>
      <c r="U228" s="30"/>
      <c r="V228" s="30"/>
      <c r="W228" s="30"/>
      <c r="X228" s="30"/>
      <c r="Y228" s="30"/>
      <c r="Z228" s="30"/>
      <c r="AA228" s="30"/>
      <c r="AB228" s="30"/>
      <c r="AC228" s="30"/>
      <c r="AD228" s="30"/>
      <c r="AE228" s="30"/>
      <c r="AF228" s="30"/>
      <c r="AG228" s="30"/>
      <c r="AH228" s="30"/>
      <c r="AI228" s="33"/>
      <c r="AJ228" s="33"/>
      <c r="AK228" s="33"/>
      <c r="AO228" s="6">
        <f t="shared" si="26"/>
        <v>0</v>
      </c>
      <c r="AP228" s="6">
        <f t="shared" si="27"/>
        <v>0</v>
      </c>
      <c r="AQ228" s="6">
        <f t="shared" si="28"/>
        <v>0</v>
      </c>
    </row>
    <row r="229" spans="1:43" x14ac:dyDescent="0.35">
      <c r="A229" s="32"/>
      <c r="B229" s="31"/>
      <c r="C229" s="31"/>
      <c r="D229" s="31"/>
      <c r="E229" s="31"/>
      <c r="F229" s="31"/>
      <c r="G229" s="31"/>
      <c r="H229" s="31"/>
      <c r="I229" s="31"/>
      <c r="J229" s="31"/>
      <c r="K229" s="30"/>
      <c r="L229" s="30"/>
      <c r="M229" s="30"/>
      <c r="N229" s="30"/>
      <c r="O229" s="30"/>
      <c r="P229" s="30"/>
      <c r="Q229" s="30"/>
      <c r="R229" s="30"/>
      <c r="S229" s="30"/>
      <c r="T229" s="30"/>
      <c r="U229" s="30"/>
      <c r="V229" s="30"/>
      <c r="W229" s="30"/>
      <c r="X229" s="30"/>
      <c r="Y229" s="30"/>
      <c r="Z229" s="30"/>
      <c r="AA229" s="30"/>
      <c r="AB229" s="30"/>
      <c r="AC229" s="30"/>
      <c r="AD229" s="30"/>
      <c r="AE229" s="30"/>
      <c r="AF229" s="30"/>
      <c r="AG229" s="30"/>
      <c r="AH229" s="30"/>
      <c r="AI229" s="33"/>
      <c r="AJ229" s="33"/>
      <c r="AK229" s="33"/>
      <c r="AO229" s="6">
        <f t="shared" si="26"/>
        <v>0</v>
      </c>
      <c r="AP229" s="6">
        <f t="shared" si="27"/>
        <v>0</v>
      </c>
      <c r="AQ229" s="6">
        <f t="shared" si="28"/>
        <v>0</v>
      </c>
    </row>
    <row r="230" spans="1:43" x14ac:dyDescent="0.35">
      <c r="A230" s="32"/>
      <c r="B230" s="31"/>
      <c r="C230" s="31"/>
      <c r="D230" s="31"/>
      <c r="E230" s="31"/>
      <c r="F230" s="31"/>
      <c r="G230" s="31"/>
      <c r="H230" s="31"/>
      <c r="I230" s="31"/>
      <c r="J230" s="31"/>
      <c r="K230" s="30"/>
      <c r="L230" s="30"/>
      <c r="M230" s="30"/>
      <c r="N230" s="30"/>
      <c r="O230" s="30"/>
      <c r="P230" s="30"/>
      <c r="Q230" s="30"/>
      <c r="R230" s="30"/>
      <c r="S230" s="30"/>
      <c r="T230" s="30"/>
      <c r="U230" s="30"/>
      <c r="V230" s="30"/>
      <c r="W230" s="30"/>
      <c r="X230" s="30"/>
      <c r="Y230" s="30"/>
      <c r="Z230" s="30"/>
      <c r="AA230" s="30"/>
      <c r="AB230" s="30"/>
      <c r="AC230" s="30"/>
      <c r="AD230" s="30"/>
      <c r="AE230" s="30"/>
      <c r="AF230" s="30"/>
      <c r="AG230" s="30"/>
      <c r="AH230" s="30"/>
      <c r="AI230" s="33"/>
      <c r="AJ230" s="33"/>
      <c r="AK230" s="33"/>
      <c r="AO230" s="6">
        <f t="shared" si="26"/>
        <v>0</v>
      </c>
      <c r="AP230" s="6">
        <f t="shared" si="27"/>
        <v>0</v>
      </c>
      <c r="AQ230" s="6">
        <f t="shared" si="28"/>
        <v>0</v>
      </c>
    </row>
    <row r="231" spans="1:43" x14ac:dyDescent="0.35">
      <c r="A231" s="32"/>
      <c r="B231" s="31"/>
      <c r="C231" s="31"/>
      <c r="D231" s="31"/>
      <c r="E231" s="31"/>
      <c r="F231" s="31"/>
      <c r="G231" s="31"/>
      <c r="H231" s="31"/>
      <c r="I231" s="31"/>
      <c r="J231" s="31"/>
      <c r="K231" s="30"/>
      <c r="L231" s="30"/>
      <c r="M231" s="30"/>
      <c r="N231" s="30"/>
      <c r="O231" s="30"/>
      <c r="P231" s="30"/>
      <c r="Q231" s="30"/>
      <c r="R231" s="30"/>
      <c r="S231" s="30"/>
      <c r="T231" s="30"/>
      <c r="U231" s="30"/>
      <c r="V231" s="30"/>
      <c r="W231" s="30"/>
      <c r="X231" s="30"/>
      <c r="Y231" s="30"/>
      <c r="Z231" s="30"/>
      <c r="AA231" s="30"/>
      <c r="AB231" s="30"/>
      <c r="AC231" s="30"/>
      <c r="AD231" s="30"/>
      <c r="AE231" s="30"/>
      <c r="AF231" s="30"/>
      <c r="AG231" s="30"/>
      <c r="AH231" s="30"/>
      <c r="AI231" s="33"/>
      <c r="AJ231" s="33"/>
      <c r="AK231" s="33"/>
      <c r="AO231" s="6">
        <f t="shared" si="26"/>
        <v>0</v>
      </c>
      <c r="AP231" s="6">
        <f t="shared" si="27"/>
        <v>0</v>
      </c>
      <c r="AQ231" s="6">
        <f t="shared" si="28"/>
        <v>0</v>
      </c>
    </row>
    <row r="232" spans="1:43" x14ac:dyDescent="0.35">
      <c r="A232" s="32"/>
      <c r="B232" s="31"/>
      <c r="C232" s="31"/>
      <c r="D232" s="31"/>
      <c r="E232" s="31"/>
      <c r="F232" s="31"/>
      <c r="G232" s="31"/>
      <c r="H232" s="31"/>
      <c r="I232" s="31"/>
      <c r="J232" s="31"/>
      <c r="K232" s="30"/>
      <c r="L232" s="30"/>
      <c r="M232" s="30"/>
      <c r="N232" s="30"/>
      <c r="O232" s="30"/>
      <c r="P232" s="30"/>
      <c r="Q232" s="30"/>
      <c r="R232" s="30"/>
      <c r="S232" s="30"/>
      <c r="T232" s="30"/>
      <c r="U232" s="30"/>
      <c r="V232" s="30"/>
      <c r="W232" s="30"/>
      <c r="X232" s="30"/>
      <c r="Y232" s="30"/>
      <c r="Z232" s="30"/>
      <c r="AA232" s="30"/>
      <c r="AB232" s="30"/>
      <c r="AC232" s="30"/>
      <c r="AD232" s="30"/>
      <c r="AE232" s="30"/>
      <c r="AF232" s="30"/>
      <c r="AG232" s="30"/>
      <c r="AH232" s="30"/>
      <c r="AI232" s="33"/>
      <c r="AJ232" s="33"/>
      <c r="AK232" s="33"/>
      <c r="AO232" s="6">
        <f t="shared" si="26"/>
        <v>0</v>
      </c>
      <c r="AP232" s="6">
        <f t="shared" si="27"/>
        <v>0</v>
      </c>
      <c r="AQ232" s="6">
        <f t="shared" si="28"/>
        <v>0</v>
      </c>
    </row>
    <row r="233" spans="1:43" x14ac:dyDescent="0.35">
      <c r="A233" s="32"/>
      <c r="B233" s="31"/>
      <c r="C233" s="31"/>
      <c r="D233" s="31"/>
      <c r="E233" s="31"/>
      <c r="F233" s="31"/>
      <c r="G233" s="31"/>
      <c r="H233" s="31"/>
      <c r="I233" s="31"/>
      <c r="J233" s="31"/>
      <c r="K233" s="30"/>
      <c r="L233" s="30"/>
      <c r="M233" s="30"/>
      <c r="N233" s="30"/>
      <c r="O233" s="30"/>
      <c r="P233" s="30"/>
      <c r="Q233" s="30"/>
      <c r="R233" s="30"/>
      <c r="S233" s="30"/>
      <c r="T233" s="30"/>
      <c r="U233" s="30"/>
      <c r="V233" s="30"/>
      <c r="W233" s="30"/>
      <c r="X233" s="30"/>
      <c r="Y233" s="30"/>
      <c r="Z233" s="30"/>
      <c r="AA233" s="30"/>
      <c r="AB233" s="30"/>
      <c r="AC233" s="30"/>
      <c r="AD233" s="30"/>
      <c r="AE233" s="30"/>
      <c r="AF233" s="30"/>
      <c r="AG233" s="30"/>
      <c r="AH233" s="30"/>
      <c r="AI233" s="33"/>
      <c r="AJ233" s="33"/>
      <c r="AK233" s="33"/>
      <c r="AO233" s="6">
        <f t="shared" si="26"/>
        <v>0</v>
      </c>
      <c r="AP233" s="6">
        <f t="shared" si="27"/>
        <v>0</v>
      </c>
      <c r="AQ233" s="6">
        <f t="shared" si="28"/>
        <v>0</v>
      </c>
    </row>
    <row r="234" spans="1:43" x14ac:dyDescent="0.35">
      <c r="A234" s="32"/>
      <c r="B234" s="31"/>
      <c r="C234" s="31"/>
      <c r="D234" s="31"/>
      <c r="E234" s="31"/>
      <c r="F234" s="31"/>
      <c r="G234" s="31"/>
      <c r="H234" s="31"/>
      <c r="I234" s="31"/>
      <c r="J234" s="31"/>
      <c r="K234" s="30"/>
      <c r="L234" s="30"/>
      <c r="M234" s="30"/>
      <c r="N234" s="30"/>
      <c r="O234" s="30"/>
      <c r="P234" s="30"/>
      <c r="Q234" s="30"/>
      <c r="R234" s="30"/>
      <c r="S234" s="30"/>
      <c r="T234" s="30"/>
      <c r="U234" s="30"/>
      <c r="V234" s="30"/>
      <c r="W234" s="30"/>
      <c r="X234" s="30"/>
      <c r="Y234" s="30"/>
      <c r="Z234" s="30"/>
      <c r="AA234" s="30"/>
      <c r="AB234" s="30"/>
      <c r="AC234" s="30"/>
      <c r="AD234" s="30"/>
      <c r="AE234" s="30"/>
      <c r="AF234" s="30"/>
      <c r="AG234" s="30"/>
      <c r="AH234" s="30"/>
      <c r="AI234" s="33"/>
      <c r="AJ234" s="33"/>
      <c r="AK234" s="33"/>
      <c r="AO234" s="6">
        <f t="shared" si="26"/>
        <v>0</v>
      </c>
      <c r="AP234" s="6">
        <f t="shared" si="27"/>
        <v>0</v>
      </c>
      <c r="AQ234" s="6">
        <f t="shared" si="28"/>
        <v>0</v>
      </c>
    </row>
    <row r="235" spans="1:43" x14ac:dyDescent="0.35">
      <c r="A235" s="32"/>
      <c r="B235" s="31"/>
      <c r="C235" s="31"/>
      <c r="D235" s="31"/>
      <c r="E235" s="31"/>
      <c r="F235" s="31"/>
      <c r="G235" s="31"/>
      <c r="H235" s="31"/>
      <c r="I235" s="31"/>
      <c r="J235" s="31"/>
      <c r="K235" s="30"/>
      <c r="L235" s="30"/>
      <c r="M235" s="30"/>
      <c r="N235" s="30"/>
      <c r="O235" s="30"/>
      <c r="P235" s="30"/>
      <c r="Q235" s="30"/>
      <c r="R235" s="30"/>
      <c r="S235" s="30"/>
      <c r="T235" s="30"/>
      <c r="U235" s="30"/>
      <c r="V235" s="30"/>
      <c r="W235" s="30"/>
      <c r="X235" s="30"/>
      <c r="Y235" s="30"/>
      <c r="Z235" s="30"/>
      <c r="AA235" s="30"/>
      <c r="AB235" s="30"/>
      <c r="AC235" s="30"/>
      <c r="AD235" s="30"/>
      <c r="AE235" s="30"/>
      <c r="AF235" s="30"/>
      <c r="AG235" s="30"/>
      <c r="AH235" s="30"/>
      <c r="AI235" s="33"/>
      <c r="AJ235" s="33"/>
      <c r="AK235" s="33"/>
      <c r="AO235" s="6">
        <f t="shared" si="26"/>
        <v>0</v>
      </c>
      <c r="AP235" s="6">
        <f t="shared" si="27"/>
        <v>0</v>
      </c>
      <c r="AQ235" s="6">
        <f t="shared" si="28"/>
        <v>0</v>
      </c>
    </row>
    <row r="236" spans="1:43" x14ac:dyDescent="0.35">
      <c r="A236" s="32"/>
      <c r="B236" s="31"/>
      <c r="C236" s="31"/>
      <c r="D236" s="31"/>
      <c r="E236" s="31"/>
      <c r="F236" s="31"/>
      <c r="G236" s="31"/>
      <c r="H236" s="31"/>
      <c r="I236" s="31"/>
      <c r="J236" s="31"/>
      <c r="K236" s="30"/>
      <c r="L236" s="30"/>
      <c r="M236" s="30"/>
      <c r="N236" s="30"/>
      <c r="O236" s="30"/>
      <c r="P236" s="30"/>
      <c r="Q236" s="30"/>
      <c r="R236" s="30"/>
      <c r="S236" s="30"/>
      <c r="T236" s="30"/>
      <c r="U236" s="30"/>
      <c r="V236" s="30"/>
      <c r="W236" s="30"/>
      <c r="X236" s="30"/>
      <c r="Y236" s="30"/>
      <c r="Z236" s="30"/>
      <c r="AA236" s="30"/>
      <c r="AB236" s="30"/>
      <c r="AC236" s="30"/>
      <c r="AD236" s="30"/>
      <c r="AE236" s="30"/>
      <c r="AF236" s="30"/>
      <c r="AG236" s="30"/>
      <c r="AH236" s="30"/>
      <c r="AI236" s="33"/>
      <c r="AJ236" s="33"/>
      <c r="AK236" s="33"/>
      <c r="AO236" s="6">
        <f t="shared" si="26"/>
        <v>0</v>
      </c>
      <c r="AP236" s="6">
        <f t="shared" si="27"/>
        <v>0</v>
      </c>
      <c r="AQ236" s="6">
        <f t="shared" si="28"/>
        <v>0</v>
      </c>
    </row>
    <row r="237" spans="1:43" x14ac:dyDescent="0.35">
      <c r="A237" s="32"/>
      <c r="B237" s="31"/>
      <c r="C237" s="31"/>
      <c r="D237" s="31"/>
      <c r="E237" s="31"/>
      <c r="F237" s="31"/>
      <c r="G237" s="31"/>
      <c r="H237" s="31"/>
      <c r="I237" s="31"/>
      <c r="J237" s="31"/>
      <c r="K237" s="30"/>
      <c r="L237" s="30"/>
      <c r="M237" s="30"/>
      <c r="N237" s="30"/>
      <c r="O237" s="30"/>
      <c r="P237" s="30"/>
      <c r="Q237" s="30"/>
      <c r="R237" s="30"/>
      <c r="S237" s="30"/>
      <c r="T237" s="30"/>
      <c r="U237" s="30"/>
      <c r="V237" s="30"/>
      <c r="W237" s="30"/>
      <c r="X237" s="30"/>
      <c r="Y237" s="30"/>
      <c r="Z237" s="30"/>
      <c r="AA237" s="30"/>
      <c r="AB237" s="30"/>
      <c r="AC237" s="30"/>
      <c r="AD237" s="30"/>
      <c r="AE237" s="30"/>
      <c r="AF237" s="30"/>
      <c r="AG237" s="30"/>
      <c r="AH237" s="30"/>
      <c r="AI237" s="33"/>
      <c r="AJ237" s="33"/>
      <c r="AK237" s="33"/>
      <c r="AO237" s="6">
        <f t="shared" si="26"/>
        <v>0</v>
      </c>
      <c r="AP237" s="6">
        <f t="shared" si="27"/>
        <v>0</v>
      </c>
      <c r="AQ237" s="6">
        <f t="shared" si="28"/>
        <v>0</v>
      </c>
    </row>
    <row r="238" spans="1:43" x14ac:dyDescent="0.35">
      <c r="A238" s="32"/>
      <c r="B238" s="31"/>
      <c r="C238" s="31"/>
      <c r="D238" s="31"/>
      <c r="E238" s="31"/>
      <c r="F238" s="31"/>
      <c r="G238" s="31"/>
      <c r="H238" s="31"/>
      <c r="I238" s="31"/>
      <c r="J238" s="31"/>
      <c r="K238" s="30"/>
      <c r="L238" s="30"/>
      <c r="M238" s="30"/>
      <c r="N238" s="30"/>
      <c r="O238" s="30"/>
      <c r="P238" s="30"/>
      <c r="Q238" s="30"/>
      <c r="R238" s="30"/>
      <c r="S238" s="30"/>
      <c r="T238" s="30"/>
      <c r="U238" s="30"/>
      <c r="V238" s="30"/>
      <c r="W238" s="30"/>
      <c r="X238" s="30"/>
      <c r="Y238" s="30"/>
      <c r="Z238" s="30"/>
      <c r="AA238" s="30"/>
      <c r="AB238" s="30"/>
      <c r="AC238" s="30"/>
      <c r="AD238" s="30"/>
      <c r="AE238" s="30"/>
      <c r="AF238" s="30"/>
      <c r="AG238" s="30"/>
      <c r="AH238" s="30"/>
      <c r="AI238" s="33"/>
      <c r="AJ238" s="33"/>
      <c r="AK238" s="33"/>
      <c r="AO238" s="6">
        <f t="shared" si="26"/>
        <v>0</v>
      </c>
      <c r="AP238" s="6">
        <f t="shared" si="27"/>
        <v>0</v>
      </c>
      <c r="AQ238" s="6">
        <f t="shared" si="28"/>
        <v>0</v>
      </c>
    </row>
    <row r="239" spans="1:43" x14ac:dyDescent="0.35">
      <c r="A239" s="32"/>
      <c r="B239" s="31"/>
      <c r="C239" s="31"/>
      <c r="D239" s="31"/>
      <c r="E239" s="31"/>
      <c r="F239" s="31"/>
      <c r="G239" s="31"/>
      <c r="H239" s="31"/>
      <c r="I239" s="31"/>
      <c r="J239" s="31"/>
      <c r="K239" s="30"/>
      <c r="L239" s="30"/>
      <c r="M239" s="30"/>
      <c r="N239" s="30"/>
      <c r="O239" s="30"/>
      <c r="P239" s="30"/>
      <c r="Q239" s="30"/>
      <c r="R239" s="30"/>
      <c r="S239" s="30"/>
      <c r="T239" s="30"/>
      <c r="U239" s="30"/>
      <c r="V239" s="30"/>
      <c r="W239" s="30"/>
      <c r="X239" s="30"/>
      <c r="Y239" s="30"/>
      <c r="Z239" s="30"/>
      <c r="AA239" s="30"/>
      <c r="AB239" s="30"/>
      <c r="AC239" s="30"/>
      <c r="AD239" s="30"/>
      <c r="AE239" s="30"/>
      <c r="AF239" s="30"/>
      <c r="AG239" s="30"/>
      <c r="AH239" s="30"/>
      <c r="AI239" s="33"/>
      <c r="AJ239" s="33"/>
      <c r="AK239" s="33"/>
      <c r="AO239" s="6">
        <f t="shared" si="26"/>
        <v>0</v>
      </c>
      <c r="AP239" s="6">
        <f t="shared" si="27"/>
        <v>0</v>
      </c>
      <c r="AQ239" s="6">
        <f t="shared" si="28"/>
        <v>0</v>
      </c>
    </row>
    <row r="240" spans="1:43" x14ac:dyDescent="0.35">
      <c r="A240" s="32"/>
      <c r="B240" s="31"/>
      <c r="C240" s="31"/>
      <c r="D240" s="31"/>
      <c r="E240" s="31"/>
      <c r="F240" s="31"/>
      <c r="G240" s="31"/>
      <c r="H240" s="31"/>
      <c r="I240" s="31"/>
      <c r="J240" s="31"/>
      <c r="K240" s="30"/>
      <c r="L240" s="30"/>
      <c r="M240" s="30"/>
      <c r="N240" s="30"/>
      <c r="O240" s="30"/>
      <c r="P240" s="30"/>
      <c r="Q240" s="30"/>
      <c r="R240" s="30"/>
      <c r="S240" s="30"/>
      <c r="T240" s="30"/>
      <c r="U240" s="30"/>
      <c r="V240" s="30"/>
      <c r="W240" s="30"/>
      <c r="X240" s="30"/>
      <c r="Y240" s="30"/>
      <c r="Z240" s="30"/>
      <c r="AA240" s="30"/>
      <c r="AB240" s="30"/>
      <c r="AC240" s="30"/>
      <c r="AD240" s="30"/>
      <c r="AE240" s="30"/>
      <c r="AF240" s="30"/>
      <c r="AG240" s="30"/>
      <c r="AH240" s="30"/>
      <c r="AI240" s="33"/>
      <c r="AJ240" s="33"/>
      <c r="AK240" s="33"/>
      <c r="AO240" s="6">
        <f t="shared" si="26"/>
        <v>0</v>
      </c>
      <c r="AP240" s="6">
        <f t="shared" si="27"/>
        <v>0</v>
      </c>
      <c r="AQ240" s="6">
        <f t="shared" si="28"/>
        <v>0</v>
      </c>
    </row>
    <row r="241" spans="1:43" x14ac:dyDescent="0.35">
      <c r="A241" s="32"/>
      <c r="B241" s="31"/>
      <c r="C241" s="31"/>
      <c r="D241" s="31"/>
      <c r="E241" s="31"/>
      <c r="F241" s="31"/>
      <c r="G241" s="31"/>
      <c r="H241" s="31"/>
      <c r="I241" s="31"/>
      <c r="J241" s="31"/>
      <c r="K241" s="30"/>
      <c r="L241" s="30"/>
      <c r="M241" s="30"/>
      <c r="N241" s="30"/>
      <c r="O241" s="30"/>
      <c r="P241" s="30"/>
      <c r="Q241" s="30"/>
      <c r="R241" s="30"/>
      <c r="S241" s="30"/>
      <c r="T241" s="30"/>
      <c r="U241" s="30"/>
      <c r="V241" s="30"/>
      <c r="W241" s="30"/>
      <c r="X241" s="30"/>
      <c r="Y241" s="30"/>
      <c r="Z241" s="30"/>
      <c r="AA241" s="30"/>
      <c r="AB241" s="30"/>
      <c r="AC241" s="30"/>
      <c r="AD241" s="30"/>
      <c r="AE241" s="30"/>
      <c r="AF241" s="30"/>
      <c r="AG241" s="30"/>
      <c r="AH241" s="30"/>
      <c r="AI241" s="33"/>
      <c r="AJ241" s="33"/>
      <c r="AK241" s="33"/>
      <c r="AO241" s="6">
        <f t="shared" si="26"/>
        <v>0</v>
      </c>
      <c r="AP241" s="6">
        <f t="shared" si="27"/>
        <v>0</v>
      </c>
      <c r="AQ241" s="6">
        <f t="shared" si="28"/>
        <v>0</v>
      </c>
    </row>
    <row r="242" spans="1:43" x14ac:dyDescent="0.35">
      <c r="A242" s="32"/>
      <c r="B242" s="31"/>
      <c r="C242" s="31"/>
      <c r="D242" s="31"/>
      <c r="E242" s="31"/>
      <c r="F242" s="31"/>
      <c r="G242" s="31"/>
      <c r="H242" s="31"/>
      <c r="I242" s="31"/>
      <c r="J242" s="31"/>
      <c r="K242" s="30"/>
      <c r="L242" s="30"/>
      <c r="M242" s="30"/>
      <c r="N242" s="30"/>
      <c r="O242" s="30"/>
      <c r="P242" s="30"/>
      <c r="Q242" s="30"/>
      <c r="R242" s="30"/>
      <c r="S242" s="30"/>
      <c r="T242" s="30"/>
      <c r="U242" s="30"/>
      <c r="V242" s="30"/>
      <c r="W242" s="30"/>
      <c r="X242" s="30"/>
      <c r="Y242" s="30"/>
      <c r="Z242" s="30"/>
      <c r="AA242" s="30"/>
      <c r="AB242" s="30"/>
      <c r="AC242" s="30"/>
      <c r="AD242" s="30"/>
      <c r="AE242" s="30"/>
      <c r="AF242" s="30"/>
      <c r="AG242" s="30"/>
      <c r="AH242" s="30"/>
      <c r="AI242" s="33"/>
      <c r="AJ242" s="33"/>
      <c r="AK242" s="33"/>
      <c r="AO242" s="6">
        <f t="shared" si="26"/>
        <v>0</v>
      </c>
      <c r="AP242" s="6">
        <f t="shared" si="27"/>
        <v>0</v>
      </c>
      <c r="AQ242" s="6">
        <f t="shared" si="28"/>
        <v>0</v>
      </c>
    </row>
    <row r="243" spans="1:43" x14ac:dyDescent="0.35">
      <c r="A243" s="32"/>
      <c r="B243" s="31"/>
      <c r="C243" s="31"/>
      <c r="D243" s="31"/>
      <c r="E243" s="31"/>
      <c r="F243" s="31"/>
      <c r="G243" s="31"/>
      <c r="H243" s="31"/>
      <c r="I243" s="31"/>
      <c r="J243" s="31"/>
      <c r="K243" s="30"/>
      <c r="L243" s="30"/>
      <c r="M243" s="30"/>
      <c r="N243" s="30"/>
      <c r="O243" s="30"/>
      <c r="P243" s="30"/>
      <c r="Q243" s="30"/>
      <c r="R243" s="30"/>
      <c r="S243" s="30"/>
      <c r="T243" s="30"/>
      <c r="U243" s="30"/>
      <c r="V243" s="30"/>
      <c r="W243" s="30"/>
      <c r="X243" s="30"/>
      <c r="Y243" s="30"/>
      <c r="Z243" s="30"/>
      <c r="AA243" s="30"/>
      <c r="AB243" s="30"/>
      <c r="AC243" s="30"/>
      <c r="AD243" s="30"/>
      <c r="AE243" s="30"/>
      <c r="AF243" s="30"/>
      <c r="AG243" s="30"/>
      <c r="AH243" s="30"/>
      <c r="AI243" s="33"/>
      <c r="AJ243" s="33"/>
      <c r="AK243" s="33"/>
      <c r="AO243" s="6">
        <f t="shared" si="26"/>
        <v>0</v>
      </c>
      <c r="AP243" s="6">
        <f t="shared" si="27"/>
        <v>0</v>
      </c>
      <c r="AQ243" s="6">
        <f t="shared" si="28"/>
        <v>0</v>
      </c>
    </row>
    <row r="244" spans="1:43" x14ac:dyDescent="0.35">
      <c r="A244" s="32"/>
      <c r="B244" s="31"/>
      <c r="C244" s="31"/>
      <c r="D244" s="31"/>
      <c r="E244" s="31"/>
      <c r="F244" s="31"/>
      <c r="G244" s="31"/>
      <c r="H244" s="31"/>
      <c r="I244" s="31"/>
      <c r="J244" s="31"/>
      <c r="K244" s="30"/>
      <c r="L244" s="30"/>
      <c r="M244" s="30"/>
      <c r="N244" s="30"/>
      <c r="O244" s="30"/>
      <c r="P244" s="30"/>
      <c r="Q244" s="30"/>
      <c r="R244" s="30"/>
      <c r="S244" s="30"/>
      <c r="T244" s="30"/>
      <c r="U244" s="30"/>
      <c r="V244" s="30"/>
      <c r="W244" s="30"/>
      <c r="X244" s="30"/>
      <c r="Y244" s="30"/>
      <c r="Z244" s="30"/>
      <c r="AA244" s="30"/>
      <c r="AB244" s="30"/>
      <c r="AC244" s="30"/>
      <c r="AD244" s="30"/>
      <c r="AE244" s="30"/>
      <c r="AF244" s="30"/>
      <c r="AG244" s="30"/>
      <c r="AH244" s="30"/>
      <c r="AI244" s="33"/>
      <c r="AJ244" s="33"/>
      <c r="AK244" s="33"/>
      <c r="AO244" s="6">
        <f t="shared" si="26"/>
        <v>0</v>
      </c>
      <c r="AP244" s="6">
        <f t="shared" si="27"/>
        <v>0</v>
      </c>
      <c r="AQ244" s="6">
        <f t="shared" si="28"/>
        <v>0</v>
      </c>
    </row>
    <row r="245" spans="1:43" x14ac:dyDescent="0.35">
      <c r="A245" s="32"/>
      <c r="B245" s="31"/>
      <c r="C245" s="31"/>
      <c r="D245" s="31"/>
      <c r="E245" s="31"/>
      <c r="F245" s="31"/>
      <c r="G245" s="31"/>
      <c r="H245" s="31"/>
      <c r="I245" s="31"/>
      <c r="J245" s="31"/>
      <c r="K245" s="30"/>
      <c r="L245" s="30"/>
      <c r="M245" s="30"/>
      <c r="N245" s="30"/>
      <c r="O245" s="30"/>
      <c r="P245" s="30"/>
      <c r="Q245" s="30"/>
      <c r="R245" s="30"/>
      <c r="S245" s="30"/>
      <c r="T245" s="30"/>
      <c r="U245" s="30"/>
      <c r="V245" s="30"/>
      <c r="W245" s="30"/>
      <c r="X245" s="30"/>
      <c r="Y245" s="30"/>
      <c r="Z245" s="30"/>
      <c r="AA245" s="30"/>
      <c r="AB245" s="30"/>
      <c r="AC245" s="30"/>
      <c r="AD245" s="30"/>
      <c r="AE245" s="30"/>
      <c r="AF245" s="30"/>
      <c r="AG245" s="30"/>
      <c r="AH245" s="30"/>
      <c r="AI245" s="33"/>
      <c r="AJ245" s="33"/>
      <c r="AK245" s="33"/>
      <c r="AO245" s="6">
        <f t="shared" si="26"/>
        <v>0</v>
      </c>
      <c r="AP245" s="6">
        <f t="shared" si="27"/>
        <v>0</v>
      </c>
      <c r="AQ245" s="6">
        <f t="shared" si="28"/>
        <v>0</v>
      </c>
    </row>
    <row r="246" spans="1:43" x14ac:dyDescent="0.35">
      <c r="A246" s="32"/>
      <c r="B246" s="31"/>
      <c r="C246" s="31"/>
      <c r="D246" s="31"/>
      <c r="E246" s="31"/>
      <c r="F246" s="31"/>
      <c r="G246" s="31"/>
      <c r="H246" s="31"/>
      <c r="I246" s="31"/>
      <c r="J246" s="31"/>
      <c r="K246" s="30"/>
      <c r="L246" s="30"/>
      <c r="M246" s="30"/>
      <c r="N246" s="30"/>
      <c r="O246" s="30"/>
      <c r="P246" s="30"/>
      <c r="Q246" s="30"/>
      <c r="R246" s="30"/>
      <c r="S246" s="30"/>
      <c r="T246" s="30"/>
      <c r="U246" s="30"/>
      <c r="V246" s="30"/>
      <c r="W246" s="30"/>
      <c r="X246" s="30"/>
      <c r="Y246" s="30"/>
      <c r="Z246" s="30"/>
      <c r="AA246" s="30"/>
      <c r="AB246" s="30"/>
      <c r="AC246" s="30"/>
      <c r="AD246" s="30"/>
      <c r="AE246" s="30"/>
      <c r="AF246" s="30"/>
      <c r="AG246" s="30"/>
      <c r="AH246" s="30"/>
      <c r="AI246" s="33"/>
      <c r="AJ246" s="33"/>
      <c r="AK246" s="33"/>
      <c r="AO246" s="6">
        <f t="shared" si="26"/>
        <v>0</v>
      </c>
      <c r="AP246" s="6">
        <f t="shared" si="27"/>
        <v>0</v>
      </c>
      <c r="AQ246" s="6">
        <f t="shared" si="28"/>
        <v>0</v>
      </c>
    </row>
    <row r="247" spans="1:43" x14ac:dyDescent="0.35">
      <c r="A247" s="32"/>
      <c r="B247" s="31"/>
      <c r="C247" s="31"/>
      <c r="D247" s="31"/>
      <c r="E247" s="31"/>
      <c r="F247" s="31"/>
      <c r="G247" s="31"/>
      <c r="H247" s="31"/>
      <c r="I247" s="31"/>
      <c r="J247" s="31"/>
      <c r="K247" s="30"/>
      <c r="L247" s="30"/>
      <c r="M247" s="30"/>
      <c r="N247" s="30"/>
      <c r="O247" s="30"/>
      <c r="P247" s="30"/>
      <c r="Q247" s="30"/>
      <c r="R247" s="30"/>
      <c r="S247" s="30"/>
      <c r="T247" s="30"/>
      <c r="U247" s="30"/>
      <c r="V247" s="30"/>
      <c r="W247" s="30"/>
      <c r="X247" s="30"/>
      <c r="Y247" s="30"/>
      <c r="Z247" s="30"/>
      <c r="AA247" s="30"/>
      <c r="AB247" s="30"/>
      <c r="AC247" s="30"/>
      <c r="AD247" s="30"/>
      <c r="AE247" s="30"/>
      <c r="AF247" s="30"/>
      <c r="AG247" s="30"/>
      <c r="AH247" s="30"/>
      <c r="AI247" s="33"/>
      <c r="AJ247" s="33"/>
      <c r="AK247" s="33"/>
      <c r="AO247" s="6">
        <f t="shared" si="26"/>
        <v>0</v>
      </c>
      <c r="AP247" s="6">
        <f t="shared" si="27"/>
        <v>0</v>
      </c>
      <c r="AQ247" s="6">
        <f t="shared" si="28"/>
        <v>0</v>
      </c>
    </row>
    <row r="248" spans="1:43" x14ac:dyDescent="0.35">
      <c r="A248" s="32"/>
      <c r="B248" s="31"/>
      <c r="C248" s="31"/>
      <c r="D248" s="31"/>
      <c r="E248" s="31"/>
      <c r="F248" s="31"/>
      <c r="G248" s="31"/>
      <c r="H248" s="31"/>
      <c r="I248" s="31"/>
      <c r="J248" s="31"/>
      <c r="K248" s="30"/>
      <c r="L248" s="30"/>
      <c r="M248" s="30"/>
      <c r="N248" s="30"/>
      <c r="O248" s="30"/>
      <c r="P248" s="30"/>
      <c r="Q248" s="30"/>
      <c r="R248" s="30"/>
      <c r="S248" s="30"/>
      <c r="T248" s="30"/>
      <c r="U248" s="30"/>
      <c r="V248" s="30"/>
      <c r="W248" s="30"/>
      <c r="X248" s="30"/>
      <c r="Y248" s="30"/>
      <c r="Z248" s="30"/>
      <c r="AA248" s="30"/>
      <c r="AB248" s="30"/>
      <c r="AC248" s="30"/>
      <c r="AD248" s="30"/>
      <c r="AE248" s="30"/>
      <c r="AF248" s="30"/>
      <c r="AG248" s="30"/>
      <c r="AH248" s="30"/>
      <c r="AI248" s="33"/>
      <c r="AJ248" s="33"/>
      <c r="AK248" s="33"/>
      <c r="AO248" s="6">
        <f t="shared" si="26"/>
        <v>0</v>
      </c>
      <c r="AP248" s="6">
        <f t="shared" si="27"/>
        <v>0</v>
      </c>
      <c r="AQ248" s="6">
        <f t="shared" si="28"/>
        <v>0</v>
      </c>
    </row>
    <row r="249" spans="1:43" x14ac:dyDescent="0.35">
      <c r="A249" s="32"/>
      <c r="B249" s="31"/>
      <c r="C249" s="31"/>
      <c r="D249" s="31"/>
      <c r="E249" s="31"/>
      <c r="F249" s="31"/>
      <c r="G249" s="31"/>
      <c r="H249" s="31"/>
      <c r="I249" s="31"/>
      <c r="J249" s="31"/>
      <c r="K249" s="30"/>
      <c r="L249" s="30"/>
      <c r="M249" s="30"/>
      <c r="N249" s="30"/>
      <c r="O249" s="30"/>
      <c r="P249" s="30"/>
      <c r="Q249" s="30"/>
      <c r="R249" s="30"/>
      <c r="S249" s="30"/>
      <c r="T249" s="30"/>
      <c r="U249" s="30"/>
      <c r="V249" s="30"/>
      <c r="W249" s="30"/>
      <c r="X249" s="30"/>
      <c r="Y249" s="30"/>
      <c r="Z249" s="30"/>
      <c r="AA249" s="30"/>
      <c r="AB249" s="30"/>
      <c r="AC249" s="30"/>
      <c r="AD249" s="30"/>
      <c r="AE249" s="30"/>
      <c r="AF249" s="30"/>
      <c r="AG249" s="30"/>
      <c r="AH249" s="30"/>
      <c r="AI249" s="33"/>
      <c r="AJ249" s="33"/>
      <c r="AK249" s="33"/>
      <c r="AO249" s="6">
        <f t="shared" si="26"/>
        <v>0</v>
      </c>
      <c r="AP249" s="6">
        <f t="shared" si="27"/>
        <v>0</v>
      </c>
      <c r="AQ249" s="6">
        <f t="shared" si="28"/>
        <v>0</v>
      </c>
    </row>
    <row r="250" spans="1:43" x14ac:dyDescent="0.35">
      <c r="A250" s="32"/>
      <c r="B250" s="31"/>
      <c r="C250" s="31"/>
      <c r="D250" s="31"/>
      <c r="E250" s="31"/>
      <c r="F250" s="31"/>
      <c r="G250" s="31"/>
      <c r="H250" s="31"/>
      <c r="I250" s="31"/>
      <c r="J250" s="31"/>
      <c r="K250" s="30"/>
      <c r="L250" s="30"/>
      <c r="M250" s="30"/>
      <c r="N250" s="30"/>
      <c r="O250" s="30"/>
      <c r="P250" s="30"/>
      <c r="Q250" s="30"/>
      <c r="R250" s="30"/>
      <c r="S250" s="30"/>
      <c r="T250" s="30"/>
      <c r="U250" s="30"/>
      <c r="V250" s="30"/>
      <c r="W250" s="30"/>
      <c r="X250" s="30"/>
      <c r="Y250" s="30"/>
      <c r="Z250" s="30"/>
      <c r="AA250" s="30"/>
      <c r="AB250" s="30"/>
      <c r="AC250" s="30"/>
      <c r="AD250" s="30"/>
      <c r="AE250" s="30"/>
      <c r="AF250" s="30"/>
      <c r="AG250" s="30"/>
      <c r="AH250" s="30"/>
      <c r="AI250" s="33"/>
      <c r="AJ250" s="33"/>
      <c r="AK250" s="33"/>
      <c r="AO250" s="6">
        <f t="shared" si="26"/>
        <v>0</v>
      </c>
      <c r="AP250" s="6">
        <f t="shared" si="27"/>
        <v>0</v>
      </c>
      <c r="AQ250" s="6">
        <f t="shared" si="28"/>
        <v>0</v>
      </c>
    </row>
    <row r="251" spans="1:43" x14ac:dyDescent="0.35">
      <c r="A251" s="32"/>
      <c r="B251" s="31"/>
      <c r="C251" s="31"/>
      <c r="D251" s="31"/>
      <c r="E251" s="31"/>
      <c r="F251" s="31"/>
      <c r="G251" s="31"/>
      <c r="H251" s="31"/>
      <c r="I251" s="31"/>
      <c r="J251" s="31"/>
      <c r="K251" s="30"/>
      <c r="L251" s="30"/>
      <c r="M251" s="30"/>
      <c r="N251" s="30"/>
      <c r="O251" s="30"/>
      <c r="P251" s="30"/>
      <c r="Q251" s="30"/>
      <c r="R251" s="30"/>
      <c r="S251" s="30"/>
      <c r="T251" s="30"/>
      <c r="U251" s="30"/>
      <c r="V251" s="30"/>
      <c r="W251" s="30"/>
      <c r="X251" s="30"/>
      <c r="Y251" s="30"/>
      <c r="Z251" s="30"/>
      <c r="AA251" s="30"/>
      <c r="AB251" s="30"/>
      <c r="AC251" s="30"/>
      <c r="AD251" s="30"/>
      <c r="AE251" s="30"/>
      <c r="AF251" s="30"/>
      <c r="AG251" s="30"/>
      <c r="AH251" s="30"/>
      <c r="AI251" s="33"/>
      <c r="AJ251" s="33"/>
      <c r="AK251" s="33"/>
      <c r="AO251" s="6">
        <f t="shared" si="26"/>
        <v>0</v>
      </c>
      <c r="AP251" s="6">
        <f t="shared" si="27"/>
        <v>0</v>
      </c>
      <c r="AQ251" s="6">
        <f t="shared" si="28"/>
        <v>0</v>
      </c>
    </row>
    <row r="252" spans="1:43" x14ac:dyDescent="0.35">
      <c r="A252" s="32"/>
      <c r="B252" s="31"/>
      <c r="C252" s="31"/>
      <c r="D252" s="31"/>
      <c r="E252" s="31"/>
      <c r="F252" s="31"/>
      <c r="G252" s="31"/>
      <c r="H252" s="31"/>
      <c r="I252" s="31"/>
      <c r="J252" s="31"/>
      <c r="K252" s="30"/>
      <c r="L252" s="30"/>
      <c r="M252" s="30"/>
      <c r="N252" s="30"/>
      <c r="O252" s="30"/>
      <c r="P252" s="30"/>
      <c r="Q252" s="30"/>
      <c r="R252" s="30"/>
      <c r="S252" s="30"/>
      <c r="T252" s="30"/>
      <c r="U252" s="30"/>
      <c r="V252" s="30"/>
      <c r="W252" s="30"/>
      <c r="X252" s="30"/>
      <c r="Y252" s="30"/>
      <c r="Z252" s="30"/>
      <c r="AA252" s="30"/>
      <c r="AB252" s="30"/>
      <c r="AC252" s="30"/>
      <c r="AD252" s="30"/>
      <c r="AE252" s="30"/>
      <c r="AF252" s="30"/>
      <c r="AG252" s="30"/>
      <c r="AH252" s="30"/>
      <c r="AI252" s="33"/>
      <c r="AJ252" s="33"/>
      <c r="AK252" s="33"/>
      <c r="AO252" s="6">
        <f t="shared" si="26"/>
        <v>0</v>
      </c>
      <c r="AP252" s="6">
        <f t="shared" si="27"/>
        <v>0</v>
      </c>
      <c r="AQ252" s="6">
        <f t="shared" si="28"/>
        <v>0</v>
      </c>
    </row>
    <row r="253" spans="1:43" x14ac:dyDescent="0.35">
      <c r="A253" s="32"/>
      <c r="B253" s="31"/>
      <c r="C253" s="31"/>
      <c r="D253" s="31"/>
      <c r="E253" s="31"/>
      <c r="F253" s="31"/>
      <c r="G253" s="31"/>
      <c r="H253" s="31"/>
      <c r="I253" s="31"/>
      <c r="J253" s="31"/>
      <c r="K253" s="30"/>
      <c r="L253" s="30"/>
      <c r="M253" s="30"/>
      <c r="N253" s="30"/>
      <c r="O253" s="30"/>
      <c r="P253" s="30"/>
      <c r="Q253" s="30"/>
      <c r="R253" s="30"/>
      <c r="S253" s="30"/>
      <c r="T253" s="30"/>
      <c r="U253" s="30"/>
      <c r="V253" s="30"/>
      <c r="W253" s="30"/>
      <c r="X253" s="30"/>
      <c r="Y253" s="30"/>
      <c r="Z253" s="30"/>
      <c r="AA253" s="30"/>
      <c r="AB253" s="30"/>
      <c r="AC253" s="30"/>
      <c r="AD253" s="30"/>
      <c r="AE253" s="30"/>
      <c r="AF253" s="30"/>
      <c r="AG253" s="30"/>
      <c r="AH253" s="30"/>
      <c r="AI253" s="33"/>
      <c r="AJ253" s="33"/>
      <c r="AK253" s="33"/>
      <c r="AO253" s="6">
        <f t="shared" si="26"/>
        <v>0</v>
      </c>
      <c r="AP253" s="6">
        <f t="shared" si="27"/>
        <v>0</v>
      </c>
      <c r="AQ253" s="6">
        <f t="shared" si="28"/>
        <v>0</v>
      </c>
    </row>
    <row r="254" spans="1:43" x14ac:dyDescent="0.35">
      <c r="A254" s="32"/>
      <c r="B254" s="31"/>
      <c r="C254" s="31"/>
      <c r="D254" s="31"/>
      <c r="E254" s="31"/>
      <c r="F254" s="31"/>
      <c r="G254" s="31"/>
      <c r="H254" s="31"/>
      <c r="I254" s="31"/>
      <c r="J254" s="31"/>
      <c r="K254" s="30"/>
      <c r="L254" s="30"/>
      <c r="M254" s="30"/>
      <c r="N254" s="30"/>
      <c r="O254" s="30"/>
      <c r="P254" s="30"/>
      <c r="Q254" s="30"/>
      <c r="R254" s="30"/>
      <c r="S254" s="30"/>
      <c r="T254" s="30"/>
      <c r="U254" s="30"/>
      <c r="V254" s="30"/>
      <c r="W254" s="30"/>
      <c r="X254" s="30"/>
      <c r="Y254" s="30"/>
      <c r="Z254" s="30"/>
      <c r="AA254" s="30"/>
      <c r="AB254" s="30"/>
      <c r="AC254" s="30"/>
      <c r="AD254" s="30"/>
      <c r="AE254" s="30"/>
      <c r="AF254" s="30"/>
      <c r="AG254" s="30"/>
      <c r="AH254" s="30"/>
      <c r="AI254" s="33"/>
      <c r="AJ254" s="33"/>
      <c r="AK254" s="33"/>
      <c r="AO254" s="6">
        <f t="shared" si="26"/>
        <v>0</v>
      </c>
      <c r="AP254" s="6">
        <f t="shared" si="27"/>
        <v>0</v>
      </c>
      <c r="AQ254" s="6">
        <f t="shared" si="28"/>
        <v>0</v>
      </c>
    </row>
    <row r="255" spans="1:43" x14ac:dyDescent="0.35">
      <c r="A255" s="32"/>
      <c r="B255" s="31"/>
      <c r="C255" s="31"/>
      <c r="D255" s="31"/>
      <c r="E255" s="31"/>
      <c r="F255" s="31"/>
      <c r="G255" s="31"/>
      <c r="H255" s="31"/>
      <c r="I255" s="31"/>
      <c r="J255" s="31"/>
      <c r="K255" s="30"/>
      <c r="L255" s="30"/>
      <c r="M255" s="30"/>
      <c r="N255" s="30"/>
      <c r="O255" s="30"/>
      <c r="P255" s="30"/>
      <c r="Q255" s="30"/>
      <c r="R255" s="30"/>
      <c r="S255" s="30"/>
      <c r="T255" s="30"/>
      <c r="U255" s="30"/>
      <c r="V255" s="30"/>
      <c r="W255" s="30"/>
      <c r="X255" s="30"/>
      <c r="Y255" s="30"/>
      <c r="Z255" s="30"/>
      <c r="AA255" s="30"/>
      <c r="AB255" s="30"/>
      <c r="AC255" s="30"/>
      <c r="AD255" s="30"/>
      <c r="AE255" s="30"/>
      <c r="AF255" s="30"/>
      <c r="AG255" s="30"/>
      <c r="AH255" s="30"/>
      <c r="AI255" s="33"/>
      <c r="AJ255" s="33"/>
      <c r="AK255" s="33"/>
      <c r="AO255" s="6">
        <f t="shared" si="26"/>
        <v>0</v>
      </c>
      <c r="AP255" s="6">
        <f t="shared" si="27"/>
        <v>0</v>
      </c>
      <c r="AQ255" s="6">
        <f t="shared" si="28"/>
        <v>0</v>
      </c>
    </row>
    <row r="256" spans="1:43" x14ac:dyDescent="0.35">
      <c r="A256" s="32"/>
      <c r="B256" s="31"/>
      <c r="C256" s="31"/>
      <c r="D256" s="31"/>
      <c r="E256" s="31"/>
      <c r="F256" s="31"/>
      <c r="G256" s="31"/>
      <c r="H256" s="31"/>
      <c r="I256" s="31"/>
      <c r="J256" s="31"/>
      <c r="K256" s="30"/>
      <c r="L256" s="30"/>
      <c r="M256" s="30"/>
      <c r="N256" s="30"/>
      <c r="O256" s="30"/>
      <c r="P256" s="30"/>
      <c r="Q256" s="30"/>
      <c r="R256" s="30"/>
      <c r="S256" s="30"/>
      <c r="T256" s="30"/>
      <c r="U256" s="30"/>
      <c r="V256" s="30"/>
      <c r="W256" s="30"/>
      <c r="X256" s="30"/>
      <c r="Y256" s="30"/>
      <c r="Z256" s="30"/>
      <c r="AA256" s="30"/>
      <c r="AB256" s="30"/>
      <c r="AC256" s="30"/>
      <c r="AD256" s="30"/>
      <c r="AE256" s="30"/>
      <c r="AF256" s="30"/>
      <c r="AG256" s="30"/>
      <c r="AH256" s="30"/>
      <c r="AI256" s="33"/>
      <c r="AJ256" s="33"/>
      <c r="AK256" s="33"/>
      <c r="AO256" s="6">
        <f t="shared" si="26"/>
        <v>0</v>
      </c>
      <c r="AP256" s="6">
        <f t="shared" si="27"/>
        <v>0</v>
      </c>
      <c r="AQ256" s="6">
        <f t="shared" si="28"/>
        <v>0</v>
      </c>
    </row>
    <row r="257" spans="1:43" x14ac:dyDescent="0.35">
      <c r="A257" s="32"/>
      <c r="B257" s="31"/>
      <c r="C257" s="31"/>
      <c r="D257" s="31"/>
      <c r="E257" s="31"/>
      <c r="F257" s="31"/>
      <c r="G257" s="31"/>
      <c r="H257" s="31"/>
      <c r="I257" s="31"/>
      <c r="J257" s="31"/>
      <c r="K257" s="30"/>
      <c r="L257" s="30"/>
      <c r="M257" s="30"/>
      <c r="N257" s="30"/>
      <c r="O257" s="30"/>
      <c r="P257" s="30"/>
      <c r="Q257" s="30"/>
      <c r="R257" s="30"/>
      <c r="S257" s="30"/>
      <c r="T257" s="30"/>
      <c r="U257" s="30"/>
      <c r="V257" s="30"/>
      <c r="W257" s="30"/>
      <c r="X257" s="30"/>
      <c r="Y257" s="30"/>
      <c r="Z257" s="30"/>
      <c r="AA257" s="30"/>
      <c r="AB257" s="30"/>
      <c r="AC257" s="30"/>
      <c r="AD257" s="30"/>
      <c r="AE257" s="30"/>
      <c r="AF257" s="30"/>
      <c r="AG257" s="30"/>
      <c r="AH257" s="30"/>
      <c r="AI257" s="33"/>
      <c r="AJ257" s="33"/>
      <c r="AK257" s="33"/>
      <c r="AO257" s="6">
        <f t="shared" si="26"/>
        <v>0</v>
      </c>
      <c r="AP257" s="6">
        <f t="shared" si="27"/>
        <v>0</v>
      </c>
      <c r="AQ257" s="6">
        <f t="shared" si="28"/>
        <v>0</v>
      </c>
    </row>
    <row r="258" spans="1:43" x14ac:dyDescent="0.35">
      <c r="A258" s="32"/>
      <c r="B258" s="31"/>
      <c r="C258" s="31"/>
      <c r="D258" s="31"/>
      <c r="E258" s="31"/>
      <c r="F258" s="31"/>
      <c r="G258" s="31"/>
      <c r="H258" s="31"/>
      <c r="I258" s="31"/>
      <c r="J258" s="31"/>
      <c r="K258" s="30"/>
      <c r="L258" s="30"/>
      <c r="M258" s="30"/>
      <c r="N258" s="30"/>
      <c r="O258" s="30"/>
      <c r="P258" s="30"/>
      <c r="Q258" s="30"/>
      <c r="R258" s="30"/>
      <c r="S258" s="30"/>
      <c r="T258" s="30"/>
      <c r="U258" s="30"/>
      <c r="V258" s="30"/>
      <c r="W258" s="30"/>
      <c r="X258" s="30"/>
      <c r="Y258" s="30"/>
      <c r="Z258" s="30"/>
      <c r="AA258" s="30"/>
      <c r="AB258" s="30"/>
      <c r="AC258" s="30"/>
      <c r="AD258" s="30"/>
      <c r="AE258" s="30"/>
      <c r="AF258" s="30"/>
      <c r="AG258" s="30"/>
      <c r="AH258" s="30"/>
      <c r="AI258" s="33"/>
      <c r="AJ258" s="33"/>
      <c r="AK258" s="33"/>
      <c r="AO258" s="6">
        <f t="shared" si="26"/>
        <v>0</v>
      </c>
      <c r="AP258" s="6">
        <f t="shared" si="27"/>
        <v>0</v>
      </c>
      <c r="AQ258" s="6">
        <f t="shared" si="28"/>
        <v>0</v>
      </c>
    </row>
    <row r="259" spans="1:43" x14ac:dyDescent="0.35">
      <c r="A259" s="32"/>
      <c r="B259" s="31"/>
      <c r="C259" s="31"/>
      <c r="D259" s="31"/>
      <c r="E259" s="31"/>
      <c r="F259" s="31"/>
      <c r="G259" s="31"/>
      <c r="H259" s="31"/>
      <c r="I259" s="31"/>
      <c r="J259" s="31"/>
      <c r="K259" s="30"/>
      <c r="L259" s="30"/>
      <c r="M259" s="30"/>
      <c r="N259" s="30"/>
      <c r="O259" s="30"/>
      <c r="P259" s="30"/>
      <c r="Q259" s="30"/>
      <c r="R259" s="30"/>
      <c r="S259" s="30"/>
      <c r="T259" s="30"/>
      <c r="U259" s="30"/>
      <c r="V259" s="30"/>
      <c r="W259" s="30"/>
      <c r="X259" s="30"/>
      <c r="Y259" s="30"/>
      <c r="Z259" s="30"/>
      <c r="AA259" s="30"/>
      <c r="AB259" s="30"/>
      <c r="AC259" s="30"/>
      <c r="AD259" s="30"/>
      <c r="AE259" s="30"/>
      <c r="AF259" s="30"/>
      <c r="AG259" s="30"/>
      <c r="AH259" s="30"/>
      <c r="AI259" s="33"/>
      <c r="AJ259" s="33"/>
      <c r="AK259" s="33"/>
      <c r="AO259" s="6">
        <f t="shared" ref="AO259:AO322" si="29">SUMIF(AM:AM,AN259,AJ:AJ)</f>
        <v>0</v>
      </c>
      <c r="AP259" s="6">
        <f t="shared" ref="AP259:AP322" si="30">SUMIF(AM:AM,AN259,AI:AI)</f>
        <v>0</v>
      </c>
      <c r="AQ259" s="6">
        <f t="shared" ref="AQ259:AQ322" si="31">SUMIF(AM:AM,AN259,AK:AK)</f>
        <v>0</v>
      </c>
    </row>
    <row r="260" spans="1:43" x14ac:dyDescent="0.35">
      <c r="A260" s="32"/>
      <c r="B260" s="31"/>
      <c r="C260" s="31"/>
      <c r="D260" s="31"/>
      <c r="E260" s="31"/>
      <c r="F260" s="31"/>
      <c r="G260" s="31"/>
      <c r="H260" s="31"/>
      <c r="I260" s="31"/>
      <c r="J260" s="31"/>
      <c r="K260" s="30"/>
      <c r="L260" s="30"/>
      <c r="M260" s="30"/>
      <c r="N260" s="30"/>
      <c r="O260" s="30"/>
      <c r="P260" s="30"/>
      <c r="Q260" s="30"/>
      <c r="R260" s="30"/>
      <c r="S260" s="30"/>
      <c r="T260" s="30"/>
      <c r="U260" s="30"/>
      <c r="V260" s="30"/>
      <c r="W260" s="30"/>
      <c r="X260" s="30"/>
      <c r="Y260" s="30"/>
      <c r="Z260" s="30"/>
      <c r="AA260" s="30"/>
      <c r="AB260" s="30"/>
      <c r="AC260" s="30"/>
      <c r="AD260" s="30"/>
      <c r="AE260" s="30"/>
      <c r="AF260" s="30"/>
      <c r="AG260" s="30"/>
      <c r="AH260" s="30"/>
      <c r="AI260" s="33"/>
      <c r="AJ260" s="33"/>
      <c r="AK260" s="33"/>
      <c r="AO260" s="6">
        <f t="shared" si="29"/>
        <v>0</v>
      </c>
      <c r="AP260" s="6">
        <f t="shared" si="30"/>
        <v>0</v>
      </c>
      <c r="AQ260" s="6">
        <f t="shared" si="31"/>
        <v>0</v>
      </c>
    </row>
    <row r="261" spans="1:43" x14ac:dyDescent="0.35">
      <c r="A261" s="32"/>
      <c r="B261" s="31"/>
      <c r="C261" s="31"/>
      <c r="D261" s="31"/>
      <c r="E261" s="31"/>
      <c r="F261" s="31"/>
      <c r="G261" s="31"/>
      <c r="H261" s="31"/>
      <c r="I261" s="31"/>
      <c r="J261" s="31"/>
      <c r="K261" s="30"/>
      <c r="L261" s="30"/>
      <c r="M261" s="30"/>
      <c r="N261" s="30"/>
      <c r="O261" s="30"/>
      <c r="P261" s="30"/>
      <c r="Q261" s="30"/>
      <c r="R261" s="30"/>
      <c r="S261" s="30"/>
      <c r="T261" s="30"/>
      <c r="U261" s="30"/>
      <c r="V261" s="30"/>
      <c r="W261" s="30"/>
      <c r="X261" s="30"/>
      <c r="Y261" s="30"/>
      <c r="Z261" s="30"/>
      <c r="AA261" s="30"/>
      <c r="AB261" s="30"/>
      <c r="AC261" s="30"/>
      <c r="AD261" s="30"/>
      <c r="AE261" s="30"/>
      <c r="AF261" s="30"/>
      <c r="AG261" s="30"/>
      <c r="AH261" s="30"/>
      <c r="AI261" s="33"/>
      <c r="AJ261" s="33"/>
      <c r="AK261" s="33"/>
      <c r="AO261" s="6">
        <f t="shared" si="29"/>
        <v>0</v>
      </c>
      <c r="AP261" s="6">
        <f t="shared" si="30"/>
        <v>0</v>
      </c>
      <c r="AQ261" s="6">
        <f t="shared" si="31"/>
        <v>0</v>
      </c>
    </row>
    <row r="262" spans="1:43" x14ac:dyDescent="0.35">
      <c r="A262" s="32"/>
      <c r="B262" s="31"/>
      <c r="C262" s="31"/>
      <c r="D262" s="31"/>
      <c r="E262" s="31"/>
      <c r="F262" s="31"/>
      <c r="G262" s="31"/>
      <c r="H262" s="31"/>
      <c r="I262" s="31"/>
      <c r="J262" s="31"/>
      <c r="K262" s="30"/>
      <c r="L262" s="30"/>
      <c r="M262" s="30"/>
      <c r="N262" s="30"/>
      <c r="O262" s="30"/>
      <c r="P262" s="30"/>
      <c r="Q262" s="30"/>
      <c r="R262" s="30"/>
      <c r="S262" s="30"/>
      <c r="T262" s="30"/>
      <c r="U262" s="30"/>
      <c r="V262" s="30"/>
      <c r="W262" s="30"/>
      <c r="X262" s="30"/>
      <c r="Y262" s="30"/>
      <c r="Z262" s="30"/>
      <c r="AA262" s="30"/>
      <c r="AB262" s="30"/>
      <c r="AC262" s="30"/>
      <c r="AD262" s="30"/>
      <c r="AE262" s="30"/>
      <c r="AF262" s="30"/>
      <c r="AG262" s="30"/>
      <c r="AH262" s="30"/>
      <c r="AI262" s="33"/>
      <c r="AJ262" s="33"/>
      <c r="AK262" s="33"/>
      <c r="AO262" s="6">
        <f t="shared" si="29"/>
        <v>0</v>
      </c>
      <c r="AP262" s="6">
        <f t="shared" si="30"/>
        <v>0</v>
      </c>
      <c r="AQ262" s="6">
        <f t="shared" si="31"/>
        <v>0</v>
      </c>
    </row>
    <row r="263" spans="1:43" x14ac:dyDescent="0.35">
      <c r="A263" s="32"/>
      <c r="B263" s="31"/>
      <c r="C263" s="31"/>
      <c r="D263" s="31"/>
      <c r="E263" s="31"/>
      <c r="F263" s="31"/>
      <c r="G263" s="31"/>
      <c r="H263" s="31"/>
      <c r="I263" s="31"/>
      <c r="J263" s="31"/>
      <c r="K263" s="30"/>
      <c r="L263" s="30"/>
      <c r="M263" s="30"/>
      <c r="N263" s="30"/>
      <c r="O263" s="30"/>
      <c r="P263" s="30"/>
      <c r="Q263" s="30"/>
      <c r="R263" s="30"/>
      <c r="S263" s="30"/>
      <c r="T263" s="30"/>
      <c r="U263" s="30"/>
      <c r="V263" s="30"/>
      <c r="W263" s="30"/>
      <c r="X263" s="30"/>
      <c r="Y263" s="30"/>
      <c r="Z263" s="30"/>
      <c r="AA263" s="30"/>
      <c r="AB263" s="30"/>
      <c r="AC263" s="30"/>
      <c r="AD263" s="30"/>
      <c r="AE263" s="30"/>
      <c r="AF263" s="30"/>
      <c r="AG263" s="30"/>
      <c r="AH263" s="30"/>
      <c r="AI263" s="33"/>
      <c r="AJ263" s="33"/>
      <c r="AK263" s="33"/>
      <c r="AO263" s="6">
        <f t="shared" si="29"/>
        <v>0</v>
      </c>
      <c r="AP263" s="6">
        <f t="shared" si="30"/>
        <v>0</v>
      </c>
      <c r="AQ263" s="6">
        <f t="shared" si="31"/>
        <v>0</v>
      </c>
    </row>
    <row r="264" spans="1:43" x14ac:dyDescent="0.35">
      <c r="A264" s="32"/>
      <c r="B264" s="31"/>
      <c r="C264" s="31"/>
      <c r="D264" s="31"/>
      <c r="E264" s="31"/>
      <c r="F264" s="31"/>
      <c r="G264" s="31"/>
      <c r="H264" s="31"/>
      <c r="I264" s="31"/>
      <c r="J264" s="31"/>
      <c r="K264" s="30"/>
      <c r="L264" s="30"/>
      <c r="M264" s="30"/>
      <c r="N264" s="30"/>
      <c r="O264" s="30"/>
      <c r="P264" s="30"/>
      <c r="Q264" s="30"/>
      <c r="R264" s="30"/>
      <c r="S264" s="30"/>
      <c r="T264" s="30"/>
      <c r="U264" s="30"/>
      <c r="V264" s="30"/>
      <c r="W264" s="30"/>
      <c r="X264" s="30"/>
      <c r="Y264" s="30"/>
      <c r="Z264" s="30"/>
      <c r="AA264" s="30"/>
      <c r="AB264" s="30"/>
      <c r="AC264" s="30"/>
      <c r="AD264" s="30"/>
      <c r="AE264" s="30"/>
      <c r="AF264" s="30"/>
      <c r="AG264" s="30"/>
      <c r="AH264" s="30"/>
      <c r="AI264" s="33"/>
      <c r="AJ264" s="33"/>
      <c r="AK264" s="33"/>
      <c r="AO264" s="6">
        <f t="shared" si="29"/>
        <v>0</v>
      </c>
      <c r="AP264" s="6">
        <f t="shared" si="30"/>
        <v>0</v>
      </c>
      <c r="AQ264" s="6">
        <f t="shared" si="31"/>
        <v>0</v>
      </c>
    </row>
    <row r="265" spans="1:43" x14ac:dyDescent="0.35">
      <c r="A265" s="32"/>
      <c r="B265" s="31"/>
      <c r="C265" s="31"/>
      <c r="D265" s="31"/>
      <c r="E265" s="31"/>
      <c r="F265" s="31"/>
      <c r="G265" s="31"/>
      <c r="H265" s="31"/>
      <c r="I265" s="31"/>
      <c r="J265" s="31"/>
      <c r="K265" s="30"/>
      <c r="L265" s="30"/>
      <c r="M265" s="30"/>
      <c r="N265" s="30"/>
      <c r="O265" s="30"/>
      <c r="P265" s="30"/>
      <c r="Q265" s="30"/>
      <c r="R265" s="30"/>
      <c r="S265" s="30"/>
      <c r="T265" s="30"/>
      <c r="U265" s="30"/>
      <c r="V265" s="30"/>
      <c r="W265" s="30"/>
      <c r="X265" s="30"/>
      <c r="Y265" s="30"/>
      <c r="Z265" s="30"/>
      <c r="AA265" s="30"/>
      <c r="AB265" s="30"/>
      <c r="AC265" s="30"/>
      <c r="AD265" s="30"/>
      <c r="AE265" s="30"/>
      <c r="AF265" s="30"/>
      <c r="AG265" s="30"/>
      <c r="AH265" s="30"/>
      <c r="AI265" s="33"/>
      <c r="AJ265" s="33"/>
      <c r="AK265" s="33"/>
      <c r="AO265" s="6">
        <f t="shared" si="29"/>
        <v>0</v>
      </c>
      <c r="AP265" s="6">
        <f t="shared" si="30"/>
        <v>0</v>
      </c>
      <c r="AQ265" s="6">
        <f t="shared" si="31"/>
        <v>0</v>
      </c>
    </row>
    <row r="266" spans="1:43" x14ac:dyDescent="0.35">
      <c r="A266" s="32"/>
      <c r="B266" s="31"/>
      <c r="C266" s="31"/>
      <c r="D266" s="31"/>
      <c r="E266" s="31"/>
      <c r="F266" s="31"/>
      <c r="G266" s="31"/>
      <c r="H266" s="31"/>
      <c r="I266" s="31"/>
      <c r="J266" s="31"/>
      <c r="K266" s="30"/>
      <c r="L266" s="30"/>
      <c r="M266" s="30"/>
      <c r="N266" s="30"/>
      <c r="O266" s="30"/>
      <c r="P266" s="30"/>
      <c r="Q266" s="30"/>
      <c r="R266" s="30"/>
      <c r="S266" s="30"/>
      <c r="T266" s="30"/>
      <c r="U266" s="30"/>
      <c r="V266" s="30"/>
      <c r="W266" s="30"/>
      <c r="X266" s="30"/>
      <c r="Y266" s="30"/>
      <c r="Z266" s="30"/>
      <c r="AA266" s="30"/>
      <c r="AB266" s="30"/>
      <c r="AC266" s="30"/>
      <c r="AD266" s="30"/>
      <c r="AE266" s="30"/>
      <c r="AF266" s="30"/>
      <c r="AG266" s="30"/>
      <c r="AH266" s="30"/>
      <c r="AI266" s="33"/>
      <c r="AJ266" s="33"/>
      <c r="AK266" s="33"/>
      <c r="AO266" s="6">
        <f t="shared" si="29"/>
        <v>0</v>
      </c>
      <c r="AP266" s="6">
        <f t="shared" si="30"/>
        <v>0</v>
      </c>
      <c r="AQ266" s="6">
        <f t="shared" si="31"/>
        <v>0</v>
      </c>
    </row>
    <row r="267" spans="1:43" x14ac:dyDescent="0.35">
      <c r="A267" s="32"/>
      <c r="B267" s="31"/>
      <c r="C267" s="31"/>
      <c r="D267" s="31"/>
      <c r="E267" s="31"/>
      <c r="F267" s="31"/>
      <c r="G267" s="31"/>
      <c r="H267" s="31"/>
      <c r="I267" s="31"/>
      <c r="J267" s="31"/>
      <c r="K267" s="30"/>
      <c r="L267" s="30"/>
      <c r="M267" s="30"/>
      <c r="N267" s="30"/>
      <c r="O267" s="30"/>
      <c r="P267" s="30"/>
      <c r="Q267" s="30"/>
      <c r="R267" s="30"/>
      <c r="S267" s="30"/>
      <c r="T267" s="30"/>
      <c r="U267" s="30"/>
      <c r="V267" s="30"/>
      <c r="W267" s="30"/>
      <c r="X267" s="30"/>
      <c r="Y267" s="30"/>
      <c r="Z267" s="30"/>
      <c r="AA267" s="30"/>
      <c r="AB267" s="30"/>
      <c r="AC267" s="30"/>
      <c r="AD267" s="30"/>
      <c r="AE267" s="30"/>
      <c r="AF267" s="30"/>
      <c r="AG267" s="30"/>
      <c r="AH267" s="30"/>
      <c r="AI267" s="33"/>
      <c r="AJ267" s="33"/>
      <c r="AK267" s="33"/>
      <c r="AO267" s="6">
        <f t="shared" si="29"/>
        <v>0</v>
      </c>
      <c r="AP267" s="6">
        <f t="shared" si="30"/>
        <v>0</v>
      </c>
      <c r="AQ267" s="6">
        <f t="shared" si="31"/>
        <v>0</v>
      </c>
    </row>
    <row r="268" spans="1:43" x14ac:dyDescent="0.35">
      <c r="A268" s="32"/>
      <c r="B268" s="31"/>
      <c r="C268" s="31"/>
      <c r="D268" s="31"/>
      <c r="E268" s="31"/>
      <c r="F268" s="31"/>
      <c r="G268" s="31"/>
      <c r="H268" s="31"/>
      <c r="I268" s="31"/>
      <c r="J268" s="31"/>
      <c r="K268" s="30"/>
      <c r="L268" s="30"/>
      <c r="M268" s="30"/>
      <c r="N268" s="30"/>
      <c r="O268" s="30"/>
      <c r="P268" s="30"/>
      <c r="Q268" s="30"/>
      <c r="R268" s="30"/>
      <c r="S268" s="30"/>
      <c r="T268" s="30"/>
      <c r="U268" s="30"/>
      <c r="V268" s="30"/>
      <c r="W268" s="30"/>
      <c r="X268" s="30"/>
      <c r="Y268" s="30"/>
      <c r="Z268" s="30"/>
      <c r="AA268" s="30"/>
      <c r="AB268" s="30"/>
      <c r="AC268" s="30"/>
      <c r="AD268" s="30"/>
      <c r="AE268" s="30"/>
      <c r="AF268" s="30"/>
      <c r="AG268" s="30"/>
      <c r="AH268" s="30"/>
      <c r="AI268" s="33"/>
      <c r="AJ268" s="33"/>
      <c r="AK268" s="33"/>
      <c r="AO268" s="6">
        <f t="shared" si="29"/>
        <v>0</v>
      </c>
      <c r="AP268" s="6">
        <f t="shared" si="30"/>
        <v>0</v>
      </c>
      <c r="AQ268" s="6">
        <f t="shared" si="31"/>
        <v>0</v>
      </c>
    </row>
    <row r="269" spans="1:43" x14ac:dyDescent="0.35">
      <c r="A269" s="32"/>
      <c r="B269" s="31"/>
      <c r="C269" s="31"/>
      <c r="D269" s="31"/>
      <c r="E269" s="31"/>
      <c r="F269" s="31"/>
      <c r="G269" s="31"/>
      <c r="H269" s="31"/>
      <c r="I269" s="31"/>
      <c r="J269" s="31"/>
      <c r="K269" s="30"/>
      <c r="L269" s="30"/>
      <c r="M269" s="30"/>
      <c r="N269" s="30"/>
      <c r="O269" s="30"/>
      <c r="P269" s="30"/>
      <c r="Q269" s="30"/>
      <c r="R269" s="30"/>
      <c r="S269" s="30"/>
      <c r="T269" s="30"/>
      <c r="U269" s="30"/>
      <c r="V269" s="30"/>
      <c r="W269" s="30"/>
      <c r="X269" s="30"/>
      <c r="Y269" s="30"/>
      <c r="Z269" s="30"/>
      <c r="AA269" s="30"/>
      <c r="AB269" s="30"/>
      <c r="AC269" s="30"/>
      <c r="AD269" s="30"/>
      <c r="AE269" s="30"/>
      <c r="AF269" s="30"/>
      <c r="AG269" s="30"/>
      <c r="AH269" s="30"/>
      <c r="AI269" s="33"/>
      <c r="AJ269" s="33"/>
      <c r="AK269" s="33"/>
      <c r="AO269" s="6">
        <f t="shared" si="29"/>
        <v>0</v>
      </c>
      <c r="AP269" s="6">
        <f t="shared" si="30"/>
        <v>0</v>
      </c>
      <c r="AQ269" s="6">
        <f t="shared" si="31"/>
        <v>0</v>
      </c>
    </row>
    <row r="270" spans="1:43" x14ac:dyDescent="0.35">
      <c r="A270" s="32"/>
      <c r="B270" s="31"/>
      <c r="C270" s="31"/>
      <c r="D270" s="31"/>
      <c r="E270" s="31"/>
      <c r="F270" s="31"/>
      <c r="G270" s="31"/>
      <c r="H270" s="31"/>
      <c r="I270" s="31"/>
      <c r="J270" s="31"/>
      <c r="K270" s="30"/>
      <c r="L270" s="30"/>
      <c r="M270" s="30"/>
      <c r="N270" s="30"/>
      <c r="O270" s="30"/>
      <c r="P270" s="30"/>
      <c r="Q270" s="30"/>
      <c r="R270" s="30"/>
      <c r="S270" s="30"/>
      <c r="T270" s="30"/>
      <c r="U270" s="30"/>
      <c r="V270" s="30"/>
      <c r="W270" s="30"/>
      <c r="X270" s="30"/>
      <c r="Y270" s="30"/>
      <c r="Z270" s="30"/>
      <c r="AA270" s="30"/>
      <c r="AB270" s="30"/>
      <c r="AC270" s="30"/>
      <c r="AD270" s="30"/>
      <c r="AE270" s="30"/>
      <c r="AF270" s="30"/>
      <c r="AG270" s="30"/>
      <c r="AH270" s="30"/>
      <c r="AI270" s="33"/>
      <c r="AJ270" s="33"/>
      <c r="AK270" s="33"/>
      <c r="AO270" s="6">
        <f t="shared" si="29"/>
        <v>0</v>
      </c>
      <c r="AP270" s="6">
        <f t="shared" si="30"/>
        <v>0</v>
      </c>
      <c r="AQ270" s="6">
        <f t="shared" si="31"/>
        <v>0</v>
      </c>
    </row>
    <row r="271" spans="1:43" x14ac:dyDescent="0.35">
      <c r="A271" s="32"/>
      <c r="B271" s="31"/>
      <c r="C271" s="31"/>
      <c r="D271" s="31"/>
      <c r="E271" s="31"/>
      <c r="F271" s="31"/>
      <c r="G271" s="31"/>
      <c r="H271" s="31"/>
      <c r="I271" s="31"/>
      <c r="J271" s="31"/>
      <c r="K271" s="30"/>
      <c r="L271" s="30"/>
      <c r="M271" s="30"/>
      <c r="N271" s="30"/>
      <c r="O271" s="30"/>
      <c r="P271" s="30"/>
      <c r="Q271" s="30"/>
      <c r="R271" s="30"/>
      <c r="S271" s="30"/>
      <c r="T271" s="30"/>
      <c r="U271" s="30"/>
      <c r="V271" s="30"/>
      <c r="W271" s="30"/>
      <c r="X271" s="30"/>
      <c r="Y271" s="30"/>
      <c r="Z271" s="30"/>
      <c r="AA271" s="30"/>
      <c r="AB271" s="30"/>
      <c r="AC271" s="30"/>
      <c r="AD271" s="30"/>
      <c r="AE271" s="30"/>
      <c r="AF271" s="30"/>
      <c r="AG271" s="30"/>
      <c r="AH271" s="30"/>
      <c r="AI271" s="33"/>
      <c r="AJ271" s="33"/>
      <c r="AK271" s="33"/>
      <c r="AO271" s="6">
        <f t="shared" si="29"/>
        <v>0</v>
      </c>
      <c r="AP271" s="6">
        <f t="shared" si="30"/>
        <v>0</v>
      </c>
      <c r="AQ271" s="6">
        <f t="shared" si="31"/>
        <v>0</v>
      </c>
    </row>
    <row r="272" spans="1:43" x14ac:dyDescent="0.35">
      <c r="A272" s="32"/>
      <c r="B272" s="31"/>
      <c r="C272" s="31"/>
      <c r="D272" s="31"/>
      <c r="E272" s="31"/>
      <c r="F272" s="31"/>
      <c r="G272" s="31"/>
      <c r="H272" s="31"/>
      <c r="I272" s="31"/>
      <c r="J272" s="31"/>
      <c r="K272" s="30"/>
      <c r="L272" s="30"/>
      <c r="M272" s="30"/>
      <c r="N272" s="30"/>
      <c r="O272" s="30"/>
      <c r="P272" s="30"/>
      <c r="Q272" s="30"/>
      <c r="R272" s="30"/>
      <c r="S272" s="30"/>
      <c r="T272" s="30"/>
      <c r="U272" s="30"/>
      <c r="V272" s="30"/>
      <c r="W272" s="30"/>
      <c r="X272" s="30"/>
      <c r="Y272" s="30"/>
      <c r="Z272" s="30"/>
      <c r="AA272" s="30"/>
      <c r="AB272" s="30"/>
      <c r="AC272" s="30"/>
      <c r="AD272" s="30"/>
      <c r="AE272" s="30"/>
      <c r="AF272" s="30"/>
      <c r="AG272" s="30"/>
      <c r="AH272" s="30"/>
      <c r="AI272" s="33"/>
      <c r="AJ272" s="33"/>
      <c r="AK272" s="33"/>
      <c r="AO272" s="6">
        <f t="shared" si="29"/>
        <v>0</v>
      </c>
      <c r="AP272" s="6">
        <f t="shared" si="30"/>
        <v>0</v>
      </c>
      <c r="AQ272" s="6">
        <f t="shared" si="31"/>
        <v>0</v>
      </c>
    </row>
    <row r="273" spans="1:43" x14ac:dyDescent="0.35">
      <c r="A273" s="32"/>
      <c r="B273" s="31"/>
      <c r="C273" s="31"/>
      <c r="D273" s="31"/>
      <c r="E273" s="31"/>
      <c r="F273" s="31"/>
      <c r="G273" s="31"/>
      <c r="H273" s="31"/>
      <c r="I273" s="31"/>
      <c r="J273" s="31"/>
      <c r="K273" s="30"/>
      <c r="L273" s="30"/>
      <c r="M273" s="30"/>
      <c r="N273" s="30"/>
      <c r="O273" s="30"/>
      <c r="P273" s="30"/>
      <c r="Q273" s="30"/>
      <c r="R273" s="30"/>
      <c r="S273" s="30"/>
      <c r="T273" s="30"/>
      <c r="U273" s="30"/>
      <c r="V273" s="30"/>
      <c r="W273" s="30"/>
      <c r="X273" s="30"/>
      <c r="Y273" s="30"/>
      <c r="Z273" s="30"/>
      <c r="AA273" s="30"/>
      <c r="AB273" s="30"/>
      <c r="AC273" s="30"/>
      <c r="AD273" s="30"/>
      <c r="AE273" s="30"/>
      <c r="AF273" s="30"/>
      <c r="AG273" s="30"/>
      <c r="AH273" s="30"/>
      <c r="AI273" s="33"/>
      <c r="AJ273" s="33"/>
      <c r="AK273" s="33"/>
      <c r="AO273" s="6">
        <f t="shared" si="29"/>
        <v>0</v>
      </c>
      <c r="AP273" s="6">
        <f t="shared" si="30"/>
        <v>0</v>
      </c>
      <c r="AQ273" s="6">
        <f t="shared" si="31"/>
        <v>0</v>
      </c>
    </row>
    <row r="274" spans="1:43" x14ac:dyDescent="0.35">
      <c r="A274" s="32"/>
      <c r="B274" s="31"/>
      <c r="C274" s="31"/>
      <c r="D274" s="31"/>
      <c r="E274" s="31"/>
      <c r="F274" s="31"/>
      <c r="G274" s="31"/>
      <c r="H274" s="31"/>
      <c r="I274" s="31"/>
      <c r="J274" s="31"/>
      <c r="K274" s="30"/>
      <c r="L274" s="30"/>
      <c r="M274" s="30"/>
      <c r="N274" s="30"/>
      <c r="O274" s="30"/>
      <c r="P274" s="30"/>
      <c r="Q274" s="30"/>
      <c r="R274" s="30"/>
      <c r="S274" s="30"/>
      <c r="T274" s="30"/>
      <c r="U274" s="30"/>
      <c r="V274" s="30"/>
      <c r="W274" s="30"/>
      <c r="X274" s="30"/>
      <c r="Y274" s="30"/>
      <c r="Z274" s="30"/>
      <c r="AA274" s="30"/>
      <c r="AB274" s="30"/>
      <c r="AC274" s="30"/>
      <c r="AD274" s="30"/>
      <c r="AE274" s="30"/>
      <c r="AF274" s="30"/>
      <c r="AG274" s="30"/>
      <c r="AH274" s="30"/>
      <c r="AI274" s="33"/>
      <c r="AJ274" s="33"/>
      <c r="AK274" s="33"/>
      <c r="AO274" s="6">
        <f t="shared" si="29"/>
        <v>0</v>
      </c>
      <c r="AP274" s="6">
        <f t="shared" si="30"/>
        <v>0</v>
      </c>
      <c r="AQ274" s="6">
        <f t="shared" si="31"/>
        <v>0</v>
      </c>
    </row>
    <row r="275" spans="1:43" x14ac:dyDescent="0.35">
      <c r="A275" s="32"/>
      <c r="B275" s="31"/>
      <c r="C275" s="31"/>
      <c r="D275" s="31"/>
      <c r="E275" s="31"/>
      <c r="F275" s="31"/>
      <c r="G275" s="31"/>
      <c r="H275" s="31"/>
      <c r="I275" s="31"/>
      <c r="J275" s="31"/>
      <c r="K275" s="30"/>
      <c r="L275" s="30"/>
      <c r="M275" s="30"/>
      <c r="N275" s="30"/>
      <c r="O275" s="30"/>
      <c r="P275" s="30"/>
      <c r="Q275" s="30"/>
      <c r="R275" s="30"/>
      <c r="S275" s="30"/>
      <c r="T275" s="30"/>
      <c r="U275" s="30"/>
      <c r="V275" s="30"/>
      <c r="W275" s="30"/>
      <c r="X275" s="30"/>
      <c r="Y275" s="30"/>
      <c r="Z275" s="30"/>
      <c r="AA275" s="30"/>
      <c r="AB275" s="30"/>
      <c r="AC275" s="30"/>
      <c r="AD275" s="30"/>
      <c r="AE275" s="30"/>
      <c r="AF275" s="30"/>
      <c r="AG275" s="30"/>
      <c r="AH275" s="30"/>
      <c r="AI275" s="33"/>
      <c r="AJ275" s="33"/>
      <c r="AK275" s="33"/>
      <c r="AO275" s="6">
        <f t="shared" si="29"/>
        <v>0</v>
      </c>
      <c r="AP275" s="6">
        <f t="shared" si="30"/>
        <v>0</v>
      </c>
      <c r="AQ275" s="6">
        <f t="shared" si="31"/>
        <v>0</v>
      </c>
    </row>
    <row r="276" spans="1:43" x14ac:dyDescent="0.35">
      <c r="A276" s="32"/>
      <c r="B276" s="31"/>
      <c r="C276" s="31"/>
      <c r="D276" s="31"/>
      <c r="E276" s="31"/>
      <c r="F276" s="31"/>
      <c r="G276" s="31"/>
      <c r="H276" s="31"/>
      <c r="I276" s="31"/>
      <c r="J276" s="31"/>
      <c r="K276" s="30"/>
      <c r="L276" s="30"/>
      <c r="M276" s="30"/>
      <c r="N276" s="30"/>
      <c r="O276" s="30"/>
      <c r="P276" s="30"/>
      <c r="Q276" s="30"/>
      <c r="R276" s="30"/>
      <c r="S276" s="30"/>
      <c r="T276" s="30"/>
      <c r="U276" s="30"/>
      <c r="V276" s="30"/>
      <c r="W276" s="30"/>
      <c r="X276" s="30"/>
      <c r="Y276" s="30"/>
      <c r="Z276" s="30"/>
      <c r="AA276" s="30"/>
      <c r="AB276" s="30"/>
      <c r="AC276" s="30"/>
      <c r="AD276" s="30"/>
      <c r="AE276" s="30"/>
      <c r="AF276" s="30"/>
      <c r="AG276" s="30"/>
      <c r="AH276" s="30"/>
      <c r="AI276" s="33"/>
      <c r="AJ276" s="33"/>
      <c r="AK276" s="33"/>
      <c r="AO276" s="6">
        <f t="shared" si="29"/>
        <v>0</v>
      </c>
      <c r="AP276" s="6">
        <f t="shared" si="30"/>
        <v>0</v>
      </c>
      <c r="AQ276" s="6">
        <f t="shared" si="31"/>
        <v>0</v>
      </c>
    </row>
    <row r="277" spans="1:43" x14ac:dyDescent="0.35">
      <c r="A277" s="32"/>
      <c r="B277" s="31"/>
      <c r="C277" s="31"/>
      <c r="D277" s="31"/>
      <c r="E277" s="31"/>
      <c r="F277" s="31"/>
      <c r="G277" s="31"/>
      <c r="H277" s="31"/>
      <c r="I277" s="31"/>
      <c r="J277" s="31"/>
      <c r="K277" s="30"/>
      <c r="L277" s="30"/>
      <c r="M277" s="30"/>
      <c r="N277" s="30"/>
      <c r="O277" s="30"/>
      <c r="P277" s="30"/>
      <c r="Q277" s="30"/>
      <c r="R277" s="30"/>
      <c r="S277" s="30"/>
      <c r="T277" s="30"/>
      <c r="U277" s="30"/>
      <c r="V277" s="30"/>
      <c r="W277" s="30"/>
      <c r="X277" s="30"/>
      <c r="Y277" s="30"/>
      <c r="Z277" s="30"/>
      <c r="AA277" s="30"/>
      <c r="AB277" s="30"/>
      <c r="AC277" s="30"/>
      <c r="AD277" s="30"/>
      <c r="AE277" s="30"/>
      <c r="AF277" s="30"/>
      <c r="AG277" s="30"/>
      <c r="AH277" s="30"/>
      <c r="AI277" s="33"/>
      <c r="AJ277" s="33"/>
      <c r="AK277" s="33"/>
      <c r="AO277" s="6">
        <f t="shared" si="29"/>
        <v>0</v>
      </c>
      <c r="AP277" s="6">
        <f t="shared" si="30"/>
        <v>0</v>
      </c>
      <c r="AQ277" s="6">
        <f t="shared" si="31"/>
        <v>0</v>
      </c>
    </row>
    <row r="278" spans="1:43" x14ac:dyDescent="0.35">
      <c r="A278" s="32"/>
      <c r="B278" s="31"/>
      <c r="C278" s="31"/>
      <c r="D278" s="31"/>
      <c r="E278" s="31"/>
      <c r="F278" s="31"/>
      <c r="G278" s="31"/>
      <c r="H278" s="31"/>
      <c r="I278" s="31"/>
      <c r="J278" s="31"/>
      <c r="K278" s="30"/>
      <c r="L278" s="30"/>
      <c r="M278" s="30"/>
      <c r="N278" s="30"/>
      <c r="O278" s="30"/>
      <c r="P278" s="30"/>
      <c r="Q278" s="30"/>
      <c r="R278" s="30"/>
      <c r="S278" s="30"/>
      <c r="T278" s="30"/>
      <c r="U278" s="30"/>
      <c r="V278" s="30"/>
      <c r="W278" s="30"/>
      <c r="X278" s="30"/>
      <c r="Y278" s="30"/>
      <c r="Z278" s="30"/>
      <c r="AA278" s="30"/>
      <c r="AB278" s="30"/>
      <c r="AC278" s="30"/>
      <c r="AD278" s="30"/>
      <c r="AE278" s="30"/>
      <c r="AF278" s="30"/>
      <c r="AG278" s="30"/>
      <c r="AH278" s="30"/>
      <c r="AI278" s="33"/>
      <c r="AJ278" s="33"/>
      <c r="AK278" s="33"/>
      <c r="AO278" s="6">
        <f t="shared" si="29"/>
        <v>0</v>
      </c>
      <c r="AP278" s="6">
        <f t="shared" si="30"/>
        <v>0</v>
      </c>
      <c r="AQ278" s="6">
        <f t="shared" si="31"/>
        <v>0</v>
      </c>
    </row>
    <row r="279" spans="1:43" x14ac:dyDescent="0.35">
      <c r="A279" s="32"/>
      <c r="B279" s="31"/>
      <c r="C279" s="31"/>
      <c r="D279" s="31"/>
      <c r="E279" s="31"/>
      <c r="F279" s="31"/>
      <c r="G279" s="31"/>
      <c r="H279" s="31"/>
      <c r="I279" s="31"/>
      <c r="J279" s="31"/>
      <c r="K279" s="30"/>
      <c r="L279" s="30"/>
      <c r="M279" s="30"/>
      <c r="N279" s="30"/>
      <c r="O279" s="30"/>
      <c r="P279" s="30"/>
      <c r="Q279" s="30"/>
      <c r="R279" s="30"/>
      <c r="S279" s="30"/>
      <c r="T279" s="30"/>
      <c r="U279" s="30"/>
      <c r="V279" s="30"/>
      <c r="W279" s="30"/>
      <c r="X279" s="30"/>
      <c r="Y279" s="30"/>
      <c r="Z279" s="30"/>
      <c r="AA279" s="30"/>
      <c r="AB279" s="30"/>
      <c r="AC279" s="30"/>
      <c r="AD279" s="30"/>
      <c r="AE279" s="30"/>
      <c r="AF279" s="30"/>
      <c r="AG279" s="30"/>
      <c r="AH279" s="30"/>
      <c r="AI279" s="33"/>
      <c r="AJ279" s="33"/>
      <c r="AK279" s="33"/>
      <c r="AO279" s="6">
        <f t="shared" si="29"/>
        <v>0</v>
      </c>
      <c r="AP279" s="6">
        <f t="shared" si="30"/>
        <v>0</v>
      </c>
      <c r="AQ279" s="6">
        <f t="shared" si="31"/>
        <v>0</v>
      </c>
    </row>
    <row r="280" spans="1:43" x14ac:dyDescent="0.35">
      <c r="A280" s="32"/>
      <c r="B280" s="31"/>
      <c r="C280" s="31"/>
      <c r="D280" s="31"/>
      <c r="E280" s="31"/>
      <c r="F280" s="31"/>
      <c r="G280" s="31"/>
      <c r="H280" s="31"/>
      <c r="I280" s="31"/>
      <c r="J280" s="31"/>
      <c r="K280" s="30"/>
      <c r="L280" s="30"/>
      <c r="M280" s="30"/>
      <c r="N280" s="30"/>
      <c r="O280" s="30"/>
      <c r="P280" s="30"/>
      <c r="Q280" s="30"/>
      <c r="R280" s="30"/>
      <c r="S280" s="30"/>
      <c r="T280" s="30"/>
      <c r="U280" s="30"/>
      <c r="V280" s="30"/>
      <c r="W280" s="30"/>
      <c r="X280" s="30"/>
      <c r="Y280" s="30"/>
      <c r="Z280" s="30"/>
      <c r="AA280" s="30"/>
      <c r="AB280" s="30"/>
      <c r="AC280" s="30"/>
      <c r="AD280" s="30"/>
      <c r="AE280" s="30"/>
      <c r="AF280" s="30"/>
      <c r="AG280" s="30"/>
      <c r="AH280" s="30"/>
      <c r="AI280" s="33"/>
      <c r="AJ280" s="33"/>
      <c r="AK280" s="33"/>
      <c r="AO280" s="6">
        <f t="shared" si="29"/>
        <v>0</v>
      </c>
      <c r="AP280" s="6">
        <f t="shared" si="30"/>
        <v>0</v>
      </c>
      <c r="AQ280" s="6">
        <f t="shared" si="31"/>
        <v>0</v>
      </c>
    </row>
    <row r="281" spans="1:43" x14ac:dyDescent="0.35">
      <c r="A281" s="32"/>
      <c r="B281" s="31"/>
      <c r="C281" s="31"/>
      <c r="D281" s="31"/>
      <c r="E281" s="31"/>
      <c r="F281" s="31"/>
      <c r="G281" s="31"/>
      <c r="H281" s="31"/>
      <c r="I281" s="31"/>
      <c r="J281" s="31"/>
      <c r="K281" s="30"/>
      <c r="L281" s="30"/>
      <c r="M281" s="30"/>
      <c r="N281" s="30"/>
      <c r="O281" s="30"/>
      <c r="P281" s="30"/>
      <c r="Q281" s="30"/>
      <c r="R281" s="30"/>
      <c r="S281" s="30"/>
      <c r="T281" s="30"/>
      <c r="U281" s="30"/>
      <c r="V281" s="30"/>
      <c r="W281" s="30"/>
      <c r="X281" s="30"/>
      <c r="Y281" s="30"/>
      <c r="Z281" s="30"/>
      <c r="AA281" s="30"/>
      <c r="AB281" s="30"/>
      <c r="AC281" s="30"/>
      <c r="AD281" s="30"/>
      <c r="AE281" s="30"/>
      <c r="AF281" s="30"/>
      <c r="AG281" s="30"/>
      <c r="AH281" s="30"/>
      <c r="AI281" s="33"/>
      <c r="AJ281" s="33"/>
      <c r="AK281" s="33"/>
      <c r="AO281" s="6">
        <f t="shared" si="29"/>
        <v>0</v>
      </c>
      <c r="AP281" s="6">
        <f t="shared" si="30"/>
        <v>0</v>
      </c>
      <c r="AQ281" s="6">
        <f t="shared" si="31"/>
        <v>0</v>
      </c>
    </row>
    <row r="282" spans="1:43" x14ac:dyDescent="0.35">
      <c r="A282" s="32"/>
      <c r="B282" s="31"/>
      <c r="C282" s="31"/>
      <c r="D282" s="31"/>
      <c r="E282" s="31"/>
      <c r="F282" s="31"/>
      <c r="G282" s="31"/>
      <c r="H282" s="31"/>
      <c r="I282" s="31"/>
      <c r="J282" s="31"/>
      <c r="K282" s="30"/>
      <c r="L282" s="30"/>
      <c r="M282" s="30"/>
      <c r="N282" s="30"/>
      <c r="O282" s="30"/>
      <c r="P282" s="30"/>
      <c r="Q282" s="30"/>
      <c r="R282" s="30"/>
      <c r="S282" s="30"/>
      <c r="T282" s="30"/>
      <c r="U282" s="30"/>
      <c r="V282" s="30"/>
      <c r="W282" s="30"/>
      <c r="X282" s="30"/>
      <c r="Y282" s="30"/>
      <c r="Z282" s="30"/>
      <c r="AA282" s="30"/>
      <c r="AB282" s="30"/>
      <c r="AC282" s="30"/>
      <c r="AD282" s="30"/>
      <c r="AE282" s="30"/>
      <c r="AF282" s="30"/>
      <c r="AG282" s="30"/>
      <c r="AH282" s="30"/>
      <c r="AI282" s="33"/>
      <c r="AJ282" s="33"/>
      <c r="AK282" s="33"/>
      <c r="AO282" s="6">
        <f t="shared" si="29"/>
        <v>0</v>
      </c>
      <c r="AP282" s="6">
        <f t="shared" si="30"/>
        <v>0</v>
      </c>
      <c r="AQ282" s="6">
        <f t="shared" si="31"/>
        <v>0</v>
      </c>
    </row>
    <row r="283" spans="1:43" x14ac:dyDescent="0.35">
      <c r="A283" s="32"/>
      <c r="B283" s="31"/>
      <c r="C283" s="31"/>
      <c r="D283" s="31"/>
      <c r="E283" s="31"/>
      <c r="F283" s="31"/>
      <c r="G283" s="31"/>
      <c r="H283" s="31"/>
      <c r="I283" s="31"/>
      <c r="J283" s="31"/>
      <c r="K283" s="30"/>
      <c r="L283" s="30"/>
      <c r="M283" s="30"/>
      <c r="N283" s="30"/>
      <c r="O283" s="30"/>
      <c r="P283" s="30"/>
      <c r="Q283" s="30"/>
      <c r="R283" s="30"/>
      <c r="S283" s="30"/>
      <c r="T283" s="30"/>
      <c r="U283" s="30"/>
      <c r="V283" s="30"/>
      <c r="W283" s="30"/>
      <c r="X283" s="30"/>
      <c r="Y283" s="30"/>
      <c r="Z283" s="30"/>
      <c r="AA283" s="30"/>
      <c r="AB283" s="30"/>
      <c r="AC283" s="30"/>
      <c r="AD283" s="30"/>
      <c r="AE283" s="30"/>
      <c r="AF283" s="30"/>
      <c r="AG283" s="30"/>
      <c r="AH283" s="30"/>
      <c r="AI283" s="33"/>
      <c r="AJ283" s="33"/>
      <c r="AK283" s="33"/>
      <c r="AO283" s="6">
        <f t="shared" si="29"/>
        <v>0</v>
      </c>
      <c r="AP283" s="6">
        <f t="shared" si="30"/>
        <v>0</v>
      </c>
      <c r="AQ283" s="6">
        <f t="shared" si="31"/>
        <v>0</v>
      </c>
    </row>
    <row r="284" spans="1:43" x14ac:dyDescent="0.35">
      <c r="A284" s="32"/>
      <c r="B284" s="31"/>
      <c r="C284" s="31"/>
      <c r="D284" s="31"/>
      <c r="E284" s="31"/>
      <c r="F284" s="31"/>
      <c r="G284" s="31"/>
      <c r="H284" s="31"/>
      <c r="I284" s="31"/>
      <c r="J284" s="31"/>
      <c r="K284" s="30"/>
      <c r="L284" s="30"/>
      <c r="M284" s="30"/>
      <c r="N284" s="30"/>
      <c r="O284" s="30"/>
      <c r="P284" s="30"/>
      <c r="Q284" s="30"/>
      <c r="R284" s="30"/>
      <c r="S284" s="30"/>
      <c r="T284" s="30"/>
      <c r="U284" s="30"/>
      <c r="V284" s="30"/>
      <c r="W284" s="30"/>
      <c r="X284" s="30"/>
      <c r="Y284" s="30"/>
      <c r="Z284" s="30"/>
      <c r="AA284" s="30"/>
      <c r="AB284" s="30"/>
      <c r="AC284" s="30"/>
      <c r="AD284" s="30"/>
      <c r="AE284" s="30"/>
      <c r="AF284" s="30"/>
      <c r="AG284" s="30"/>
      <c r="AH284" s="30"/>
      <c r="AI284" s="33"/>
      <c r="AJ284" s="33"/>
      <c r="AK284" s="33"/>
      <c r="AO284" s="6">
        <f t="shared" si="29"/>
        <v>0</v>
      </c>
      <c r="AP284" s="6">
        <f t="shared" si="30"/>
        <v>0</v>
      </c>
      <c r="AQ284" s="6">
        <f t="shared" si="31"/>
        <v>0</v>
      </c>
    </row>
    <row r="285" spans="1:43" x14ac:dyDescent="0.35">
      <c r="A285" s="32"/>
      <c r="B285" s="31"/>
      <c r="C285" s="31"/>
      <c r="D285" s="31"/>
      <c r="E285" s="31"/>
      <c r="F285" s="31"/>
      <c r="G285" s="31"/>
      <c r="H285" s="31"/>
      <c r="I285" s="31"/>
      <c r="J285" s="31"/>
      <c r="K285" s="30"/>
      <c r="L285" s="30"/>
      <c r="M285" s="30"/>
      <c r="N285" s="30"/>
      <c r="O285" s="30"/>
      <c r="P285" s="30"/>
      <c r="Q285" s="30"/>
      <c r="R285" s="30"/>
      <c r="S285" s="30"/>
      <c r="T285" s="30"/>
      <c r="U285" s="30"/>
      <c r="V285" s="30"/>
      <c r="W285" s="30"/>
      <c r="X285" s="30"/>
      <c r="Y285" s="30"/>
      <c r="Z285" s="30"/>
      <c r="AA285" s="30"/>
      <c r="AB285" s="30"/>
      <c r="AC285" s="30"/>
      <c r="AD285" s="30"/>
      <c r="AE285" s="30"/>
      <c r="AF285" s="30"/>
      <c r="AG285" s="30"/>
      <c r="AH285" s="30"/>
      <c r="AI285" s="33"/>
      <c r="AJ285" s="33"/>
      <c r="AK285" s="33"/>
      <c r="AO285" s="6">
        <f t="shared" si="29"/>
        <v>0</v>
      </c>
      <c r="AP285" s="6">
        <f t="shared" si="30"/>
        <v>0</v>
      </c>
      <c r="AQ285" s="6">
        <f t="shared" si="31"/>
        <v>0</v>
      </c>
    </row>
    <row r="286" spans="1:43" x14ac:dyDescent="0.35">
      <c r="A286" s="32"/>
      <c r="B286" s="31"/>
      <c r="C286" s="31"/>
      <c r="D286" s="31"/>
      <c r="E286" s="31"/>
      <c r="F286" s="31"/>
      <c r="G286" s="31"/>
      <c r="H286" s="31"/>
      <c r="I286" s="31"/>
      <c r="J286" s="31"/>
      <c r="K286" s="30"/>
      <c r="L286" s="30"/>
      <c r="M286" s="30"/>
      <c r="N286" s="30"/>
      <c r="O286" s="30"/>
      <c r="P286" s="30"/>
      <c r="Q286" s="30"/>
      <c r="R286" s="30"/>
      <c r="S286" s="30"/>
      <c r="T286" s="30"/>
      <c r="U286" s="30"/>
      <c r="V286" s="30"/>
      <c r="W286" s="30"/>
      <c r="X286" s="30"/>
      <c r="Y286" s="30"/>
      <c r="Z286" s="30"/>
      <c r="AA286" s="30"/>
      <c r="AB286" s="30"/>
      <c r="AC286" s="30"/>
      <c r="AD286" s="30"/>
      <c r="AE286" s="30"/>
      <c r="AF286" s="30"/>
      <c r="AG286" s="30"/>
      <c r="AH286" s="30"/>
      <c r="AI286" s="33"/>
      <c r="AJ286" s="33"/>
      <c r="AK286" s="33"/>
      <c r="AO286" s="6">
        <f t="shared" si="29"/>
        <v>0</v>
      </c>
      <c r="AP286" s="6">
        <f t="shared" si="30"/>
        <v>0</v>
      </c>
      <c r="AQ286" s="6">
        <f t="shared" si="31"/>
        <v>0</v>
      </c>
    </row>
    <row r="287" spans="1:43" x14ac:dyDescent="0.35">
      <c r="A287" s="32"/>
      <c r="B287" s="31"/>
      <c r="C287" s="31"/>
      <c r="D287" s="31"/>
      <c r="E287" s="31"/>
      <c r="F287" s="31"/>
      <c r="G287" s="31"/>
      <c r="H287" s="31"/>
      <c r="I287" s="31"/>
      <c r="J287" s="31"/>
      <c r="K287" s="30"/>
      <c r="L287" s="30"/>
      <c r="M287" s="30"/>
      <c r="N287" s="30"/>
      <c r="O287" s="30"/>
      <c r="P287" s="30"/>
      <c r="Q287" s="30"/>
      <c r="R287" s="30"/>
      <c r="S287" s="30"/>
      <c r="T287" s="30"/>
      <c r="U287" s="30"/>
      <c r="V287" s="30"/>
      <c r="W287" s="30"/>
      <c r="X287" s="30"/>
      <c r="Y287" s="30"/>
      <c r="Z287" s="30"/>
      <c r="AA287" s="30"/>
      <c r="AB287" s="30"/>
      <c r="AC287" s="30"/>
      <c r="AD287" s="30"/>
      <c r="AE287" s="30"/>
      <c r="AF287" s="30"/>
      <c r="AG287" s="30"/>
      <c r="AH287" s="30"/>
      <c r="AI287" s="33"/>
      <c r="AJ287" s="33"/>
      <c r="AK287" s="33"/>
      <c r="AO287" s="6">
        <f t="shared" si="29"/>
        <v>0</v>
      </c>
      <c r="AP287" s="6">
        <f t="shared" si="30"/>
        <v>0</v>
      </c>
      <c r="AQ287" s="6">
        <f t="shared" si="31"/>
        <v>0</v>
      </c>
    </row>
    <row r="288" spans="1:43" x14ac:dyDescent="0.35">
      <c r="A288" s="32"/>
      <c r="B288" s="31"/>
      <c r="C288" s="31"/>
      <c r="D288" s="31"/>
      <c r="E288" s="31"/>
      <c r="F288" s="31"/>
      <c r="G288" s="31"/>
      <c r="H288" s="31"/>
      <c r="I288" s="31"/>
      <c r="J288" s="31"/>
      <c r="K288" s="30"/>
      <c r="L288" s="30"/>
      <c r="M288" s="30"/>
      <c r="N288" s="30"/>
      <c r="O288" s="30"/>
      <c r="P288" s="30"/>
      <c r="Q288" s="30"/>
      <c r="R288" s="30"/>
      <c r="S288" s="30"/>
      <c r="T288" s="30"/>
      <c r="U288" s="30"/>
      <c r="V288" s="30"/>
      <c r="W288" s="30"/>
      <c r="X288" s="30"/>
      <c r="Y288" s="30"/>
      <c r="Z288" s="30"/>
      <c r="AA288" s="30"/>
      <c r="AB288" s="30"/>
      <c r="AC288" s="30"/>
      <c r="AD288" s="30"/>
      <c r="AE288" s="30"/>
      <c r="AF288" s="30"/>
      <c r="AG288" s="30"/>
      <c r="AH288" s="30"/>
      <c r="AI288" s="33"/>
      <c r="AJ288" s="33"/>
      <c r="AK288" s="33"/>
      <c r="AO288" s="6">
        <f t="shared" si="29"/>
        <v>0</v>
      </c>
      <c r="AP288" s="6">
        <f t="shared" si="30"/>
        <v>0</v>
      </c>
      <c r="AQ288" s="6">
        <f t="shared" si="31"/>
        <v>0</v>
      </c>
    </row>
    <row r="289" spans="1:43" x14ac:dyDescent="0.35">
      <c r="A289" s="32"/>
      <c r="B289" s="31"/>
      <c r="C289" s="31"/>
      <c r="D289" s="31"/>
      <c r="E289" s="31"/>
      <c r="F289" s="31"/>
      <c r="G289" s="31"/>
      <c r="H289" s="31"/>
      <c r="I289" s="31"/>
      <c r="J289" s="31"/>
      <c r="K289" s="30"/>
      <c r="L289" s="30"/>
      <c r="M289" s="30"/>
      <c r="N289" s="30"/>
      <c r="O289" s="30"/>
      <c r="P289" s="30"/>
      <c r="Q289" s="30"/>
      <c r="R289" s="30"/>
      <c r="S289" s="30"/>
      <c r="T289" s="30"/>
      <c r="U289" s="30"/>
      <c r="V289" s="30"/>
      <c r="W289" s="30"/>
      <c r="X289" s="30"/>
      <c r="Y289" s="30"/>
      <c r="Z289" s="30"/>
      <c r="AA289" s="30"/>
      <c r="AB289" s="30"/>
      <c r="AC289" s="30"/>
      <c r="AD289" s="30"/>
      <c r="AE289" s="30"/>
      <c r="AF289" s="30"/>
      <c r="AG289" s="30"/>
      <c r="AH289" s="30"/>
      <c r="AI289" s="33"/>
      <c r="AJ289" s="33"/>
      <c r="AK289" s="33"/>
      <c r="AO289" s="6">
        <f t="shared" si="29"/>
        <v>0</v>
      </c>
      <c r="AP289" s="6">
        <f t="shared" si="30"/>
        <v>0</v>
      </c>
      <c r="AQ289" s="6">
        <f t="shared" si="31"/>
        <v>0</v>
      </c>
    </row>
    <row r="290" spans="1:43" x14ac:dyDescent="0.35">
      <c r="A290" s="32"/>
      <c r="B290" s="31"/>
      <c r="C290" s="31"/>
      <c r="D290" s="31"/>
      <c r="E290" s="31"/>
      <c r="F290" s="31"/>
      <c r="G290" s="31"/>
      <c r="H290" s="31"/>
      <c r="I290" s="31"/>
      <c r="J290" s="31"/>
      <c r="K290" s="30"/>
      <c r="L290" s="30"/>
      <c r="M290" s="30"/>
      <c r="N290" s="30"/>
      <c r="O290" s="30"/>
      <c r="P290" s="30"/>
      <c r="Q290" s="30"/>
      <c r="R290" s="30"/>
      <c r="S290" s="30"/>
      <c r="T290" s="30"/>
      <c r="U290" s="30"/>
      <c r="V290" s="30"/>
      <c r="W290" s="30"/>
      <c r="X290" s="30"/>
      <c r="Y290" s="30"/>
      <c r="Z290" s="30"/>
      <c r="AA290" s="30"/>
      <c r="AB290" s="30"/>
      <c r="AC290" s="30"/>
      <c r="AD290" s="30"/>
      <c r="AE290" s="30"/>
      <c r="AF290" s="30"/>
      <c r="AG290" s="30"/>
      <c r="AH290" s="30"/>
      <c r="AI290" s="33"/>
      <c r="AJ290" s="33"/>
      <c r="AK290" s="33"/>
      <c r="AO290" s="6">
        <f t="shared" si="29"/>
        <v>0</v>
      </c>
      <c r="AP290" s="6">
        <f t="shared" si="30"/>
        <v>0</v>
      </c>
      <c r="AQ290" s="6">
        <f t="shared" si="31"/>
        <v>0</v>
      </c>
    </row>
    <row r="291" spans="1:43" x14ac:dyDescent="0.35">
      <c r="A291" s="32"/>
      <c r="B291" s="31"/>
      <c r="C291" s="31"/>
      <c r="D291" s="31"/>
      <c r="E291" s="31"/>
      <c r="F291" s="31"/>
      <c r="G291" s="31"/>
      <c r="H291" s="31"/>
      <c r="I291" s="31"/>
      <c r="J291" s="31"/>
      <c r="K291" s="30"/>
      <c r="L291" s="30"/>
      <c r="M291" s="30"/>
      <c r="N291" s="30"/>
      <c r="O291" s="30"/>
      <c r="P291" s="30"/>
      <c r="Q291" s="30"/>
      <c r="R291" s="30"/>
      <c r="S291" s="30"/>
      <c r="T291" s="30"/>
      <c r="U291" s="30"/>
      <c r="V291" s="30"/>
      <c r="W291" s="30"/>
      <c r="X291" s="30"/>
      <c r="Y291" s="30"/>
      <c r="Z291" s="30"/>
      <c r="AA291" s="30"/>
      <c r="AB291" s="30"/>
      <c r="AC291" s="30"/>
      <c r="AD291" s="30"/>
      <c r="AE291" s="30"/>
      <c r="AF291" s="30"/>
      <c r="AG291" s="30"/>
      <c r="AH291" s="30"/>
      <c r="AI291" s="33"/>
      <c r="AJ291" s="33"/>
      <c r="AK291" s="33"/>
      <c r="AO291" s="6">
        <f t="shared" si="29"/>
        <v>0</v>
      </c>
      <c r="AP291" s="6">
        <f t="shared" si="30"/>
        <v>0</v>
      </c>
      <c r="AQ291" s="6">
        <f t="shared" si="31"/>
        <v>0</v>
      </c>
    </row>
    <row r="292" spans="1:43" x14ac:dyDescent="0.35">
      <c r="A292" s="32"/>
      <c r="B292" s="31"/>
      <c r="C292" s="31"/>
      <c r="D292" s="31"/>
      <c r="E292" s="31"/>
      <c r="F292" s="31"/>
      <c r="G292" s="31"/>
      <c r="H292" s="31"/>
      <c r="I292" s="31"/>
      <c r="J292" s="31"/>
      <c r="K292" s="30"/>
      <c r="L292" s="30"/>
      <c r="M292" s="30"/>
      <c r="N292" s="30"/>
      <c r="O292" s="30"/>
      <c r="P292" s="30"/>
      <c r="Q292" s="30"/>
      <c r="R292" s="30"/>
      <c r="S292" s="30"/>
      <c r="T292" s="30"/>
      <c r="U292" s="30"/>
      <c r="V292" s="30"/>
      <c r="W292" s="30"/>
      <c r="X292" s="30"/>
      <c r="Y292" s="30"/>
      <c r="Z292" s="30"/>
      <c r="AA292" s="30"/>
      <c r="AB292" s="30"/>
      <c r="AC292" s="30"/>
      <c r="AD292" s="30"/>
      <c r="AE292" s="30"/>
      <c r="AF292" s="30"/>
      <c r="AG292" s="30"/>
      <c r="AH292" s="30"/>
      <c r="AI292" s="33"/>
      <c r="AJ292" s="33"/>
      <c r="AK292" s="33"/>
      <c r="AO292" s="6">
        <f t="shared" si="29"/>
        <v>0</v>
      </c>
      <c r="AP292" s="6">
        <f t="shared" si="30"/>
        <v>0</v>
      </c>
      <c r="AQ292" s="6">
        <f t="shared" si="31"/>
        <v>0</v>
      </c>
    </row>
    <row r="293" spans="1:43" x14ac:dyDescent="0.35">
      <c r="A293" s="32"/>
      <c r="B293" s="31"/>
      <c r="C293" s="31"/>
      <c r="D293" s="31"/>
      <c r="E293" s="31"/>
      <c r="F293" s="31"/>
      <c r="G293" s="31"/>
      <c r="H293" s="31"/>
      <c r="I293" s="31"/>
      <c r="J293" s="31"/>
      <c r="K293" s="30"/>
      <c r="L293" s="30"/>
      <c r="M293" s="30"/>
      <c r="N293" s="30"/>
      <c r="O293" s="30"/>
      <c r="P293" s="30"/>
      <c r="Q293" s="30"/>
      <c r="R293" s="30"/>
      <c r="S293" s="30"/>
      <c r="T293" s="30"/>
      <c r="U293" s="30"/>
      <c r="V293" s="30"/>
      <c r="W293" s="30"/>
      <c r="X293" s="30"/>
      <c r="Y293" s="30"/>
      <c r="Z293" s="30"/>
      <c r="AA293" s="30"/>
      <c r="AB293" s="30"/>
      <c r="AC293" s="30"/>
      <c r="AD293" s="30"/>
      <c r="AE293" s="30"/>
      <c r="AF293" s="30"/>
      <c r="AG293" s="30"/>
      <c r="AH293" s="30"/>
      <c r="AI293" s="33"/>
      <c r="AJ293" s="33"/>
      <c r="AK293" s="33"/>
      <c r="AO293" s="6">
        <f t="shared" si="29"/>
        <v>0</v>
      </c>
      <c r="AP293" s="6">
        <f t="shared" si="30"/>
        <v>0</v>
      </c>
      <c r="AQ293" s="6">
        <f t="shared" si="31"/>
        <v>0</v>
      </c>
    </row>
    <row r="294" spans="1:43" x14ac:dyDescent="0.35">
      <c r="A294" s="32"/>
      <c r="B294" s="31"/>
      <c r="C294" s="31"/>
      <c r="D294" s="31"/>
      <c r="E294" s="31"/>
      <c r="F294" s="31"/>
      <c r="G294" s="31"/>
      <c r="H294" s="31"/>
      <c r="I294" s="31"/>
      <c r="J294" s="31"/>
      <c r="K294" s="30"/>
      <c r="L294" s="30"/>
      <c r="M294" s="30"/>
      <c r="N294" s="30"/>
      <c r="O294" s="30"/>
      <c r="P294" s="30"/>
      <c r="Q294" s="30"/>
      <c r="R294" s="30"/>
      <c r="S294" s="30"/>
      <c r="T294" s="30"/>
      <c r="U294" s="30"/>
      <c r="V294" s="30"/>
      <c r="W294" s="30"/>
      <c r="X294" s="30"/>
      <c r="Y294" s="30"/>
      <c r="Z294" s="30"/>
      <c r="AA294" s="30"/>
      <c r="AB294" s="30"/>
      <c r="AC294" s="30"/>
      <c r="AD294" s="30"/>
      <c r="AE294" s="30"/>
      <c r="AF294" s="30"/>
      <c r="AG294" s="30"/>
      <c r="AH294" s="30"/>
      <c r="AI294" s="33"/>
      <c r="AJ294" s="33"/>
      <c r="AK294" s="33"/>
      <c r="AO294" s="6">
        <f t="shared" si="29"/>
        <v>0</v>
      </c>
      <c r="AP294" s="6">
        <f t="shared" si="30"/>
        <v>0</v>
      </c>
      <c r="AQ294" s="6">
        <f t="shared" si="31"/>
        <v>0</v>
      </c>
    </row>
    <row r="295" spans="1:43" x14ac:dyDescent="0.35">
      <c r="A295" s="32"/>
      <c r="B295" s="31"/>
      <c r="C295" s="31"/>
      <c r="D295" s="31"/>
      <c r="E295" s="31"/>
      <c r="F295" s="31"/>
      <c r="G295" s="31"/>
      <c r="H295" s="31"/>
      <c r="I295" s="31"/>
      <c r="J295" s="31"/>
      <c r="K295" s="30"/>
      <c r="L295" s="30"/>
      <c r="M295" s="30"/>
      <c r="N295" s="30"/>
      <c r="O295" s="30"/>
      <c r="P295" s="30"/>
      <c r="Q295" s="30"/>
      <c r="R295" s="30"/>
      <c r="S295" s="30"/>
      <c r="T295" s="30"/>
      <c r="U295" s="30"/>
      <c r="V295" s="30"/>
      <c r="W295" s="30"/>
      <c r="X295" s="30"/>
      <c r="Y295" s="30"/>
      <c r="Z295" s="30"/>
      <c r="AA295" s="30"/>
      <c r="AB295" s="30"/>
      <c r="AC295" s="30"/>
      <c r="AD295" s="30"/>
      <c r="AE295" s="30"/>
      <c r="AF295" s="30"/>
      <c r="AG295" s="30"/>
      <c r="AH295" s="30"/>
      <c r="AI295" s="33"/>
      <c r="AJ295" s="33"/>
      <c r="AK295" s="33"/>
      <c r="AO295" s="6">
        <f t="shared" si="29"/>
        <v>0</v>
      </c>
      <c r="AP295" s="6">
        <f t="shared" si="30"/>
        <v>0</v>
      </c>
      <c r="AQ295" s="6">
        <f t="shared" si="31"/>
        <v>0</v>
      </c>
    </row>
    <row r="296" spans="1:43" x14ac:dyDescent="0.35">
      <c r="A296" s="32"/>
      <c r="B296" s="31"/>
      <c r="C296" s="31"/>
      <c r="D296" s="31"/>
      <c r="E296" s="31"/>
      <c r="F296" s="31"/>
      <c r="G296" s="31"/>
      <c r="H296" s="31"/>
      <c r="I296" s="31"/>
      <c r="J296" s="31"/>
      <c r="K296" s="30"/>
      <c r="L296" s="30"/>
      <c r="M296" s="30"/>
      <c r="N296" s="30"/>
      <c r="O296" s="30"/>
      <c r="P296" s="30"/>
      <c r="Q296" s="30"/>
      <c r="R296" s="30"/>
      <c r="S296" s="30"/>
      <c r="T296" s="30"/>
      <c r="U296" s="30"/>
      <c r="V296" s="30"/>
      <c r="W296" s="30"/>
      <c r="X296" s="30"/>
      <c r="Y296" s="30"/>
      <c r="Z296" s="30"/>
      <c r="AA296" s="30"/>
      <c r="AB296" s="30"/>
      <c r="AC296" s="30"/>
      <c r="AD296" s="30"/>
      <c r="AE296" s="30"/>
      <c r="AF296" s="30"/>
      <c r="AG296" s="30"/>
      <c r="AH296" s="30"/>
      <c r="AI296" s="33"/>
      <c r="AJ296" s="33"/>
      <c r="AK296" s="33"/>
      <c r="AO296" s="6">
        <f t="shared" si="29"/>
        <v>0</v>
      </c>
      <c r="AP296" s="6">
        <f t="shared" si="30"/>
        <v>0</v>
      </c>
      <c r="AQ296" s="6">
        <f t="shared" si="31"/>
        <v>0</v>
      </c>
    </row>
    <row r="297" spans="1:43" x14ac:dyDescent="0.35">
      <c r="A297" s="32"/>
      <c r="B297" s="31"/>
      <c r="C297" s="31"/>
      <c r="D297" s="31"/>
      <c r="E297" s="31"/>
      <c r="F297" s="31"/>
      <c r="G297" s="31"/>
      <c r="H297" s="31"/>
      <c r="I297" s="31"/>
      <c r="J297" s="31"/>
      <c r="K297" s="30"/>
      <c r="L297" s="30"/>
      <c r="M297" s="30"/>
      <c r="N297" s="30"/>
      <c r="O297" s="30"/>
      <c r="P297" s="30"/>
      <c r="Q297" s="30"/>
      <c r="R297" s="30"/>
      <c r="S297" s="30"/>
      <c r="T297" s="30"/>
      <c r="U297" s="30"/>
      <c r="V297" s="30"/>
      <c r="W297" s="30"/>
      <c r="X297" s="30"/>
      <c r="Y297" s="30"/>
      <c r="Z297" s="30"/>
      <c r="AA297" s="30"/>
      <c r="AB297" s="30"/>
      <c r="AC297" s="30"/>
      <c r="AD297" s="30"/>
      <c r="AE297" s="30"/>
      <c r="AF297" s="30"/>
      <c r="AG297" s="30"/>
      <c r="AH297" s="30"/>
      <c r="AI297" s="33"/>
      <c r="AJ297" s="33"/>
      <c r="AK297" s="33"/>
      <c r="AO297" s="6">
        <f t="shared" si="29"/>
        <v>0</v>
      </c>
      <c r="AP297" s="6">
        <f t="shared" si="30"/>
        <v>0</v>
      </c>
      <c r="AQ297" s="6">
        <f t="shared" si="31"/>
        <v>0</v>
      </c>
    </row>
    <row r="298" spans="1:43" x14ac:dyDescent="0.35">
      <c r="A298" s="32"/>
      <c r="B298" s="31"/>
      <c r="C298" s="31"/>
      <c r="D298" s="31"/>
      <c r="E298" s="31"/>
      <c r="F298" s="31"/>
      <c r="G298" s="31"/>
      <c r="H298" s="31"/>
      <c r="I298" s="31"/>
      <c r="J298" s="31"/>
      <c r="K298" s="30"/>
      <c r="L298" s="30"/>
      <c r="M298" s="30"/>
      <c r="N298" s="30"/>
      <c r="O298" s="30"/>
      <c r="P298" s="30"/>
      <c r="Q298" s="30"/>
      <c r="R298" s="30"/>
      <c r="S298" s="30"/>
      <c r="T298" s="30"/>
      <c r="U298" s="30"/>
      <c r="V298" s="30"/>
      <c r="W298" s="30"/>
      <c r="X298" s="30"/>
      <c r="Y298" s="30"/>
      <c r="Z298" s="30"/>
      <c r="AA298" s="30"/>
      <c r="AB298" s="30"/>
      <c r="AC298" s="30"/>
      <c r="AD298" s="30"/>
      <c r="AE298" s="30"/>
      <c r="AF298" s="30"/>
      <c r="AG298" s="30"/>
      <c r="AH298" s="30"/>
      <c r="AI298" s="33"/>
      <c r="AJ298" s="33"/>
      <c r="AK298" s="33"/>
      <c r="AO298" s="6">
        <f t="shared" si="29"/>
        <v>0</v>
      </c>
      <c r="AP298" s="6">
        <f t="shared" si="30"/>
        <v>0</v>
      </c>
      <c r="AQ298" s="6">
        <f t="shared" si="31"/>
        <v>0</v>
      </c>
    </row>
    <row r="299" spans="1:43" x14ac:dyDescent="0.35">
      <c r="A299" s="32"/>
      <c r="B299" s="31"/>
      <c r="C299" s="31"/>
      <c r="D299" s="31"/>
      <c r="E299" s="31"/>
      <c r="F299" s="31"/>
      <c r="G299" s="31"/>
      <c r="H299" s="31"/>
      <c r="I299" s="31"/>
      <c r="J299" s="31"/>
      <c r="K299" s="30"/>
      <c r="L299" s="30"/>
      <c r="M299" s="30"/>
      <c r="N299" s="30"/>
      <c r="O299" s="30"/>
      <c r="P299" s="30"/>
      <c r="Q299" s="30"/>
      <c r="R299" s="30"/>
      <c r="S299" s="30"/>
      <c r="T299" s="30"/>
      <c r="U299" s="30"/>
      <c r="V299" s="30"/>
      <c r="W299" s="30"/>
      <c r="X299" s="30"/>
      <c r="Y299" s="30"/>
      <c r="Z299" s="30"/>
      <c r="AA299" s="30"/>
      <c r="AB299" s="30"/>
      <c r="AC299" s="30"/>
      <c r="AD299" s="30"/>
      <c r="AE299" s="30"/>
      <c r="AF299" s="30"/>
      <c r="AG299" s="30"/>
      <c r="AH299" s="30"/>
      <c r="AI299" s="33"/>
      <c r="AJ299" s="33"/>
      <c r="AK299" s="33"/>
      <c r="AO299" s="6">
        <f t="shared" si="29"/>
        <v>0</v>
      </c>
      <c r="AP299" s="6">
        <f t="shared" si="30"/>
        <v>0</v>
      </c>
      <c r="AQ299" s="6">
        <f t="shared" si="31"/>
        <v>0</v>
      </c>
    </row>
    <row r="300" spans="1:43" x14ac:dyDescent="0.35">
      <c r="A300" s="32"/>
      <c r="B300" s="31"/>
      <c r="C300" s="31"/>
      <c r="D300" s="31"/>
      <c r="E300" s="31"/>
      <c r="F300" s="31"/>
      <c r="G300" s="31"/>
      <c r="H300" s="31"/>
      <c r="I300" s="31"/>
      <c r="J300" s="31"/>
      <c r="K300" s="30"/>
      <c r="L300" s="30"/>
      <c r="M300" s="30"/>
      <c r="N300" s="30"/>
      <c r="O300" s="30"/>
      <c r="P300" s="30"/>
      <c r="Q300" s="30"/>
      <c r="R300" s="30"/>
      <c r="S300" s="30"/>
      <c r="T300" s="30"/>
      <c r="U300" s="30"/>
      <c r="V300" s="30"/>
      <c r="W300" s="30"/>
      <c r="X300" s="30"/>
      <c r="Y300" s="30"/>
      <c r="Z300" s="30"/>
      <c r="AA300" s="30"/>
      <c r="AB300" s="30"/>
      <c r="AC300" s="30"/>
      <c r="AD300" s="30"/>
      <c r="AE300" s="30"/>
      <c r="AF300" s="30"/>
      <c r="AG300" s="30"/>
      <c r="AH300" s="30"/>
      <c r="AI300" s="33"/>
      <c r="AJ300" s="33"/>
      <c r="AK300" s="33"/>
      <c r="AO300" s="6">
        <f t="shared" si="29"/>
        <v>0</v>
      </c>
      <c r="AP300" s="6">
        <f t="shared" si="30"/>
        <v>0</v>
      </c>
      <c r="AQ300" s="6">
        <f t="shared" si="31"/>
        <v>0</v>
      </c>
    </row>
    <row r="301" spans="1:43" x14ac:dyDescent="0.35">
      <c r="A301" s="32"/>
      <c r="B301" s="31"/>
      <c r="C301" s="31"/>
      <c r="D301" s="31"/>
      <c r="E301" s="31"/>
      <c r="F301" s="31"/>
      <c r="G301" s="31"/>
      <c r="H301" s="31"/>
      <c r="I301" s="31"/>
      <c r="J301" s="31"/>
      <c r="K301" s="30"/>
      <c r="L301" s="30"/>
      <c r="M301" s="30"/>
      <c r="N301" s="30"/>
      <c r="O301" s="30"/>
      <c r="P301" s="30"/>
      <c r="Q301" s="30"/>
      <c r="R301" s="30"/>
      <c r="S301" s="30"/>
      <c r="T301" s="30"/>
      <c r="U301" s="30"/>
      <c r="V301" s="30"/>
      <c r="W301" s="30"/>
      <c r="X301" s="30"/>
      <c r="Y301" s="30"/>
      <c r="Z301" s="30"/>
      <c r="AA301" s="30"/>
      <c r="AB301" s="30"/>
      <c r="AC301" s="30"/>
      <c r="AD301" s="30"/>
      <c r="AE301" s="30"/>
      <c r="AF301" s="30"/>
      <c r="AG301" s="30"/>
      <c r="AH301" s="30"/>
      <c r="AI301" s="33"/>
      <c r="AJ301" s="33"/>
      <c r="AK301" s="33"/>
      <c r="AO301" s="6">
        <f t="shared" si="29"/>
        <v>0</v>
      </c>
      <c r="AP301" s="6">
        <f t="shared" si="30"/>
        <v>0</v>
      </c>
      <c r="AQ301" s="6">
        <f t="shared" si="31"/>
        <v>0</v>
      </c>
    </row>
    <row r="302" spans="1:43" x14ac:dyDescent="0.35">
      <c r="A302" s="32"/>
      <c r="B302" s="31"/>
      <c r="C302" s="31"/>
      <c r="D302" s="31"/>
      <c r="E302" s="31"/>
      <c r="F302" s="31"/>
      <c r="G302" s="31"/>
      <c r="H302" s="31"/>
      <c r="I302" s="31"/>
      <c r="J302" s="31"/>
      <c r="K302" s="30"/>
      <c r="L302" s="30"/>
      <c r="M302" s="30"/>
      <c r="N302" s="30"/>
      <c r="O302" s="30"/>
      <c r="P302" s="30"/>
      <c r="Q302" s="30"/>
      <c r="R302" s="30"/>
      <c r="S302" s="30"/>
      <c r="T302" s="30"/>
      <c r="U302" s="30"/>
      <c r="V302" s="30"/>
      <c r="W302" s="30"/>
      <c r="X302" s="30"/>
      <c r="Y302" s="30"/>
      <c r="Z302" s="30"/>
      <c r="AA302" s="30"/>
      <c r="AB302" s="30"/>
      <c r="AC302" s="30"/>
      <c r="AD302" s="30"/>
      <c r="AE302" s="30"/>
      <c r="AF302" s="30"/>
      <c r="AG302" s="30"/>
      <c r="AH302" s="30"/>
      <c r="AI302" s="33"/>
      <c r="AJ302" s="33"/>
      <c r="AK302" s="33"/>
      <c r="AO302" s="6">
        <f t="shared" si="29"/>
        <v>0</v>
      </c>
      <c r="AP302" s="6">
        <f t="shared" si="30"/>
        <v>0</v>
      </c>
      <c r="AQ302" s="6">
        <f t="shared" si="31"/>
        <v>0</v>
      </c>
    </row>
    <row r="303" spans="1:43" x14ac:dyDescent="0.35">
      <c r="A303" s="32"/>
      <c r="B303" s="31"/>
      <c r="C303" s="31"/>
      <c r="D303" s="31"/>
      <c r="E303" s="31"/>
      <c r="F303" s="31"/>
      <c r="G303" s="31"/>
      <c r="H303" s="31"/>
      <c r="I303" s="31"/>
      <c r="J303" s="31"/>
      <c r="K303" s="30"/>
      <c r="L303" s="30"/>
      <c r="M303" s="30"/>
      <c r="N303" s="30"/>
      <c r="O303" s="30"/>
      <c r="P303" s="30"/>
      <c r="Q303" s="30"/>
      <c r="R303" s="30"/>
      <c r="S303" s="30"/>
      <c r="T303" s="30"/>
      <c r="U303" s="30"/>
      <c r="V303" s="30"/>
      <c r="W303" s="30"/>
      <c r="X303" s="30"/>
      <c r="Y303" s="30"/>
      <c r="Z303" s="30"/>
      <c r="AA303" s="30"/>
      <c r="AB303" s="30"/>
      <c r="AC303" s="30"/>
      <c r="AD303" s="30"/>
      <c r="AE303" s="30"/>
      <c r="AF303" s="30"/>
      <c r="AG303" s="30"/>
      <c r="AH303" s="30"/>
      <c r="AI303" s="33"/>
      <c r="AJ303" s="33"/>
      <c r="AK303" s="33"/>
      <c r="AO303" s="6">
        <f t="shared" si="29"/>
        <v>0</v>
      </c>
      <c r="AP303" s="6">
        <f t="shared" si="30"/>
        <v>0</v>
      </c>
      <c r="AQ303" s="6">
        <f t="shared" si="31"/>
        <v>0</v>
      </c>
    </row>
    <row r="304" spans="1:43" x14ac:dyDescent="0.35">
      <c r="A304" s="32"/>
      <c r="B304" s="31"/>
      <c r="C304" s="31"/>
      <c r="D304" s="31"/>
      <c r="E304" s="31"/>
      <c r="F304" s="31"/>
      <c r="G304" s="31"/>
      <c r="H304" s="31"/>
      <c r="I304" s="31"/>
      <c r="J304" s="31"/>
      <c r="K304" s="30"/>
      <c r="L304" s="30"/>
      <c r="M304" s="30"/>
      <c r="N304" s="30"/>
      <c r="O304" s="30"/>
      <c r="P304" s="30"/>
      <c r="Q304" s="30"/>
      <c r="R304" s="30"/>
      <c r="S304" s="30"/>
      <c r="T304" s="30"/>
      <c r="U304" s="30"/>
      <c r="V304" s="30"/>
      <c r="W304" s="30"/>
      <c r="X304" s="30"/>
      <c r="Y304" s="30"/>
      <c r="Z304" s="30"/>
      <c r="AA304" s="30"/>
      <c r="AB304" s="30"/>
      <c r="AC304" s="30"/>
      <c r="AD304" s="30"/>
      <c r="AE304" s="30"/>
      <c r="AF304" s="30"/>
      <c r="AG304" s="30"/>
      <c r="AH304" s="30"/>
      <c r="AI304" s="33"/>
      <c r="AJ304" s="33"/>
      <c r="AK304" s="33"/>
      <c r="AO304" s="6">
        <f t="shared" si="29"/>
        <v>0</v>
      </c>
      <c r="AP304" s="6">
        <f t="shared" si="30"/>
        <v>0</v>
      </c>
      <c r="AQ304" s="6">
        <f t="shared" si="31"/>
        <v>0</v>
      </c>
    </row>
    <row r="305" spans="1:43" x14ac:dyDescent="0.35">
      <c r="A305" s="32"/>
      <c r="B305" s="31"/>
      <c r="C305" s="31"/>
      <c r="D305" s="31"/>
      <c r="E305" s="31"/>
      <c r="F305" s="31"/>
      <c r="G305" s="31"/>
      <c r="H305" s="31"/>
      <c r="I305" s="31"/>
      <c r="J305" s="31"/>
      <c r="K305" s="30"/>
      <c r="L305" s="30"/>
      <c r="M305" s="30"/>
      <c r="N305" s="30"/>
      <c r="O305" s="30"/>
      <c r="P305" s="30"/>
      <c r="Q305" s="30"/>
      <c r="R305" s="30"/>
      <c r="S305" s="30"/>
      <c r="T305" s="30"/>
      <c r="U305" s="30"/>
      <c r="V305" s="30"/>
      <c r="W305" s="30"/>
      <c r="X305" s="30"/>
      <c r="Y305" s="30"/>
      <c r="Z305" s="30"/>
      <c r="AA305" s="30"/>
      <c r="AB305" s="30"/>
      <c r="AC305" s="30"/>
      <c r="AD305" s="30"/>
      <c r="AE305" s="30"/>
      <c r="AF305" s="30"/>
      <c r="AG305" s="30"/>
      <c r="AH305" s="30"/>
      <c r="AI305" s="33"/>
      <c r="AJ305" s="33"/>
      <c r="AK305" s="33"/>
      <c r="AO305" s="6">
        <f t="shared" si="29"/>
        <v>0</v>
      </c>
      <c r="AP305" s="6">
        <f t="shared" si="30"/>
        <v>0</v>
      </c>
      <c r="AQ305" s="6">
        <f t="shared" si="31"/>
        <v>0</v>
      </c>
    </row>
    <row r="306" spans="1:43" x14ac:dyDescent="0.35">
      <c r="A306" s="32"/>
      <c r="B306" s="31"/>
      <c r="C306" s="31"/>
      <c r="D306" s="31"/>
      <c r="E306" s="31"/>
      <c r="F306" s="31"/>
      <c r="G306" s="31"/>
      <c r="H306" s="31"/>
      <c r="I306" s="31"/>
      <c r="J306" s="31"/>
      <c r="K306" s="30"/>
      <c r="L306" s="30"/>
      <c r="M306" s="30"/>
      <c r="N306" s="30"/>
      <c r="O306" s="30"/>
      <c r="P306" s="30"/>
      <c r="Q306" s="30"/>
      <c r="R306" s="30"/>
      <c r="S306" s="30"/>
      <c r="T306" s="30"/>
      <c r="U306" s="30"/>
      <c r="V306" s="30"/>
      <c r="W306" s="30"/>
      <c r="X306" s="30"/>
      <c r="Y306" s="30"/>
      <c r="Z306" s="30"/>
      <c r="AA306" s="30"/>
      <c r="AB306" s="30"/>
      <c r="AC306" s="30"/>
      <c r="AD306" s="30"/>
      <c r="AE306" s="30"/>
      <c r="AF306" s="30"/>
      <c r="AG306" s="30"/>
      <c r="AH306" s="30"/>
      <c r="AI306" s="33"/>
      <c r="AJ306" s="33"/>
      <c r="AK306" s="33"/>
      <c r="AO306" s="6">
        <f t="shared" si="29"/>
        <v>0</v>
      </c>
      <c r="AP306" s="6">
        <f t="shared" si="30"/>
        <v>0</v>
      </c>
      <c r="AQ306" s="6">
        <f t="shared" si="31"/>
        <v>0</v>
      </c>
    </row>
    <row r="307" spans="1:43" x14ac:dyDescent="0.35">
      <c r="A307" s="32"/>
      <c r="B307" s="31"/>
      <c r="C307" s="31"/>
      <c r="D307" s="31"/>
      <c r="E307" s="31"/>
      <c r="F307" s="31"/>
      <c r="G307" s="31"/>
      <c r="H307" s="31"/>
      <c r="I307" s="31"/>
      <c r="J307" s="31"/>
      <c r="K307" s="30"/>
      <c r="L307" s="30"/>
      <c r="M307" s="30"/>
      <c r="N307" s="30"/>
      <c r="O307" s="30"/>
      <c r="P307" s="30"/>
      <c r="Q307" s="30"/>
      <c r="R307" s="30"/>
      <c r="S307" s="30"/>
      <c r="T307" s="30"/>
      <c r="U307" s="30"/>
      <c r="V307" s="30"/>
      <c r="W307" s="30"/>
      <c r="X307" s="30"/>
      <c r="Y307" s="30"/>
      <c r="Z307" s="30"/>
      <c r="AA307" s="30"/>
      <c r="AB307" s="30"/>
      <c r="AC307" s="30"/>
      <c r="AD307" s="30"/>
      <c r="AE307" s="30"/>
      <c r="AF307" s="30"/>
      <c r="AG307" s="30"/>
      <c r="AH307" s="30"/>
      <c r="AI307" s="33"/>
      <c r="AJ307" s="33"/>
      <c r="AK307" s="33"/>
      <c r="AO307" s="6">
        <f t="shared" si="29"/>
        <v>0</v>
      </c>
      <c r="AP307" s="6">
        <f t="shared" si="30"/>
        <v>0</v>
      </c>
      <c r="AQ307" s="6">
        <f t="shared" si="31"/>
        <v>0</v>
      </c>
    </row>
    <row r="308" spans="1:43" x14ac:dyDescent="0.35">
      <c r="A308" s="32"/>
      <c r="B308" s="31"/>
      <c r="C308" s="31"/>
      <c r="D308" s="31"/>
      <c r="E308" s="31"/>
      <c r="F308" s="31"/>
      <c r="G308" s="31"/>
      <c r="H308" s="31"/>
      <c r="I308" s="31"/>
      <c r="J308" s="31"/>
      <c r="K308" s="30"/>
      <c r="L308" s="30"/>
      <c r="M308" s="30"/>
      <c r="N308" s="30"/>
      <c r="O308" s="30"/>
      <c r="P308" s="30"/>
      <c r="Q308" s="30"/>
      <c r="R308" s="30"/>
      <c r="S308" s="30"/>
      <c r="T308" s="30"/>
      <c r="U308" s="30"/>
      <c r="V308" s="30"/>
      <c r="W308" s="30"/>
      <c r="X308" s="30"/>
      <c r="Y308" s="30"/>
      <c r="Z308" s="30"/>
      <c r="AA308" s="30"/>
      <c r="AB308" s="30"/>
      <c r="AC308" s="30"/>
      <c r="AD308" s="30"/>
      <c r="AE308" s="30"/>
      <c r="AF308" s="30"/>
      <c r="AG308" s="30"/>
      <c r="AH308" s="30"/>
      <c r="AI308" s="33"/>
      <c r="AJ308" s="33"/>
      <c r="AK308" s="33"/>
      <c r="AO308" s="6">
        <f t="shared" si="29"/>
        <v>0</v>
      </c>
      <c r="AP308" s="6">
        <f t="shared" si="30"/>
        <v>0</v>
      </c>
      <c r="AQ308" s="6">
        <f t="shared" si="31"/>
        <v>0</v>
      </c>
    </row>
    <row r="309" spans="1:43" x14ac:dyDescent="0.35">
      <c r="A309" s="32"/>
      <c r="B309" s="31"/>
      <c r="C309" s="31"/>
      <c r="D309" s="31"/>
      <c r="E309" s="31"/>
      <c r="F309" s="31"/>
      <c r="G309" s="31"/>
      <c r="H309" s="31"/>
      <c r="I309" s="31"/>
      <c r="J309" s="31"/>
      <c r="K309" s="30"/>
      <c r="L309" s="30"/>
      <c r="M309" s="30"/>
      <c r="N309" s="30"/>
      <c r="O309" s="30"/>
      <c r="P309" s="30"/>
      <c r="Q309" s="30"/>
      <c r="R309" s="30"/>
      <c r="S309" s="30"/>
      <c r="T309" s="30"/>
      <c r="U309" s="30"/>
      <c r="V309" s="30"/>
      <c r="W309" s="30"/>
      <c r="X309" s="30"/>
      <c r="Y309" s="30"/>
      <c r="Z309" s="30"/>
      <c r="AA309" s="30"/>
      <c r="AB309" s="30"/>
      <c r="AC309" s="30"/>
      <c r="AD309" s="30"/>
      <c r="AE309" s="30"/>
      <c r="AF309" s="30"/>
      <c r="AG309" s="30"/>
      <c r="AH309" s="30"/>
      <c r="AI309" s="33"/>
      <c r="AJ309" s="33"/>
      <c r="AK309" s="33"/>
      <c r="AO309" s="6">
        <f t="shared" si="29"/>
        <v>0</v>
      </c>
      <c r="AP309" s="6">
        <f t="shared" si="30"/>
        <v>0</v>
      </c>
      <c r="AQ309" s="6">
        <f t="shared" si="31"/>
        <v>0</v>
      </c>
    </row>
    <row r="310" spans="1:43" x14ac:dyDescent="0.35">
      <c r="A310" s="32"/>
      <c r="B310" s="31"/>
      <c r="C310" s="31"/>
      <c r="D310" s="31"/>
      <c r="E310" s="31"/>
      <c r="F310" s="31"/>
      <c r="G310" s="31"/>
      <c r="H310" s="31"/>
      <c r="I310" s="31"/>
      <c r="J310" s="31"/>
      <c r="K310" s="30"/>
      <c r="L310" s="30"/>
      <c r="M310" s="30"/>
      <c r="N310" s="30"/>
      <c r="O310" s="30"/>
      <c r="P310" s="30"/>
      <c r="Q310" s="30"/>
      <c r="R310" s="30"/>
      <c r="S310" s="30"/>
      <c r="T310" s="30"/>
      <c r="U310" s="30"/>
      <c r="V310" s="30"/>
      <c r="W310" s="30"/>
      <c r="X310" s="30"/>
      <c r="Y310" s="30"/>
      <c r="Z310" s="30"/>
      <c r="AA310" s="30"/>
      <c r="AB310" s="30"/>
      <c r="AC310" s="30"/>
      <c r="AD310" s="30"/>
      <c r="AE310" s="30"/>
      <c r="AF310" s="30"/>
      <c r="AG310" s="30"/>
      <c r="AH310" s="30"/>
      <c r="AI310" s="33"/>
      <c r="AJ310" s="33"/>
      <c r="AK310" s="33"/>
      <c r="AO310" s="6">
        <f t="shared" si="29"/>
        <v>0</v>
      </c>
      <c r="AP310" s="6">
        <f t="shared" si="30"/>
        <v>0</v>
      </c>
      <c r="AQ310" s="6">
        <f t="shared" si="31"/>
        <v>0</v>
      </c>
    </row>
    <row r="311" spans="1:43" x14ac:dyDescent="0.35">
      <c r="A311" s="32"/>
      <c r="B311" s="31"/>
      <c r="C311" s="31"/>
      <c r="D311" s="31"/>
      <c r="E311" s="31"/>
      <c r="F311" s="31"/>
      <c r="G311" s="31"/>
      <c r="H311" s="31"/>
      <c r="I311" s="31"/>
      <c r="J311" s="31"/>
      <c r="K311" s="30"/>
      <c r="L311" s="30"/>
      <c r="M311" s="30"/>
      <c r="N311" s="30"/>
      <c r="O311" s="30"/>
      <c r="P311" s="30"/>
      <c r="Q311" s="30"/>
      <c r="R311" s="30"/>
      <c r="S311" s="30"/>
      <c r="T311" s="30"/>
      <c r="U311" s="30"/>
      <c r="V311" s="30"/>
      <c r="W311" s="30"/>
      <c r="X311" s="30"/>
      <c r="Y311" s="30"/>
      <c r="Z311" s="30"/>
      <c r="AA311" s="30"/>
      <c r="AB311" s="30"/>
      <c r="AC311" s="30"/>
      <c r="AD311" s="30"/>
      <c r="AE311" s="30"/>
      <c r="AF311" s="30"/>
      <c r="AG311" s="30"/>
      <c r="AH311" s="30"/>
      <c r="AI311" s="33"/>
      <c r="AJ311" s="33"/>
      <c r="AK311" s="33"/>
      <c r="AO311" s="6">
        <f t="shared" si="29"/>
        <v>0</v>
      </c>
      <c r="AP311" s="6">
        <f t="shared" si="30"/>
        <v>0</v>
      </c>
      <c r="AQ311" s="6">
        <f t="shared" si="31"/>
        <v>0</v>
      </c>
    </row>
    <row r="312" spans="1:43" x14ac:dyDescent="0.35">
      <c r="A312" s="32"/>
      <c r="B312" s="31"/>
      <c r="C312" s="31"/>
      <c r="D312" s="31"/>
      <c r="E312" s="31"/>
      <c r="F312" s="31"/>
      <c r="G312" s="31"/>
      <c r="H312" s="31"/>
      <c r="I312" s="31"/>
      <c r="J312" s="31"/>
      <c r="K312" s="30"/>
      <c r="L312" s="30"/>
      <c r="M312" s="30"/>
      <c r="N312" s="30"/>
      <c r="O312" s="30"/>
      <c r="P312" s="30"/>
      <c r="Q312" s="30"/>
      <c r="R312" s="30"/>
      <c r="S312" s="30"/>
      <c r="T312" s="30"/>
      <c r="U312" s="30"/>
      <c r="V312" s="30"/>
      <c r="W312" s="30"/>
      <c r="X312" s="30"/>
      <c r="Y312" s="30"/>
      <c r="Z312" s="30"/>
      <c r="AA312" s="30"/>
      <c r="AB312" s="30"/>
      <c r="AC312" s="30"/>
      <c r="AD312" s="30"/>
      <c r="AE312" s="30"/>
      <c r="AF312" s="30"/>
      <c r="AG312" s="30"/>
      <c r="AH312" s="30"/>
      <c r="AI312" s="33"/>
      <c r="AJ312" s="33"/>
      <c r="AK312" s="33"/>
      <c r="AO312" s="6">
        <f t="shared" si="29"/>
        <v>0</v>
      </c>
      <c r="AP312" s="6">
        <f t="shared" si="30"/>
        <v>0</v>
      </c>
      <c r="AQ312" s="6">
        <f t="shared" si="31"/>
        <v>0</v>
      </c>
    </row>
    <row r="313" spans="1:43" x14ac:dyDescent="0.35">
      <c r="A313" s="32"/>
      <c r="B313" s="31"/>
      <c r="C313" s="31"/>
      <c r="D313" s="31"/>
      <c r="E313" s="31"/>
      <c r="F313" s="31"/>
      <c r="G313" s="31"/>
      <c r="H313" s="31"/>
      <c r="I313" s="31"/>
      <c r="J313" s="31"/>
      <c r="K313" s="30"/>
      <c r="L313" s="30"/>
      <c r="M313" s="30"/>
      <c r="N313" s="30"/>
      <c r="O313" s="30"/>
      <c r="P313" s="30"/>
      <c r="Q313" s="30"/>
      <c r="R313" s="30"/>
      <c r="S313" s="30"/>
      <c r="T313" s="30"/>
      <c r="U313" s="30"/>
      <c r="V313" s="30"/>
      <c r="W313" s="30"/>
      <c r="X313" s="30"/>
      <c r="Y313" s="30"/>
      <c r="Z313" s="30"/>
      <c r="AA313" s="30"/>
      <c r="AB313" s="30"/>
      <c r="AC313" s="30"/>
      <c r="AD313" s="30"/>
      <c r="AE313" s="30"/>
      <c r="AF313" s="30"/>
      <c r="AG313" s="30"/>
      <c r="AH313" s="30"/>
      <c r="AI313" s="33"/>
      <c r="AJ313" s="33"/>
      <c r="AK313" s="33"/>
      <c r="AO313" s="6">
        <f t="shared" si="29"/>
        <v>0</v>
      </c>
      <c r="AP313" s="6">
        <f t="shared" si="30"/>
        <v>0</v>
      </c>
      <c r="AQ313" s="6">
        <f t="shared" si="31"/>
        <v>0</v>
      </c>
    </row>
    <row r="314" spans="1:43" x14ac:dyDescent="0.35">
      <c r="A314" s="32"/>
      <c r="B314" s="31"/>
      <c r="C314" s="31"/>
      <c r="D314" s="31"/>
      <c r="E314" s="31"/>
      <c r="F314" s="31"/>
      <c r="G314" s="31"/>
      <c r="H314" s="31"/>
      <c r="I314" s="31"/>
      <c r="J314" s="31"/>
      <c r="K314" s="30"/>
      <c r="L314" s="30"/>
      <c r="M314" s="30"/>
      <c r="N314" s="30"/>
      <c r="O314" s="30"/>
      <c r="P314" s="30"/>
      <c r="Q314" s="30"/>
      <c r="R314" s="30"/>
      <c r="S314" s="30"/>
      <c r="T314" s="30"/>
      <c r="U314" s="30"/>
      <c r="V314" s="30"/>
      <c r="W314" s="30"/>
      <c r="X314" s="30"/>
      <c r="Y314" s="30"/>
      <c r="Z314" s="30"/>
      <c r="AA314" s="30"/>
      <c r="AB314" s="30"/>
      <c r="AC314" s="30"/>
      <c r="AD314" s="30"/>
      <c r="AE314" s="30"/>
      <c r="AF314" s="30"/>
      <c r="AG314" s="30"/>
      <c r="AH314" s="30"/>
      <c r="AI314" s="33"/>
      <c r="AJ314" s="33"/>
      <c r="AK314" s="33"/>
      <c r="AO314" s="6">
        <f t="shared" si="29"/>
        <v>0</v>
      </c>
      <c r="AP314" s="6">
        <f t="shared" si="30"/>
        <v>0</v>
      </c>
      <c r="AQ314" s="6">
        <f t="shared" si="31"/>
        <v>0</v>
      </c>
    </row>
    <row r="315" spans="1:43" x14ac:dyDescent="0.35">
      <c r="A315" s="32"/>
      <c r="B315" s="31"/>
      <c r="C315" s="31"/>
      <c r="D315" s="31"/>
      <c r="E315" s="31"/>
      <c r="F315" s="31"/>
      <c r="G315" s="31"/>
      <c r="H315" s="31"/>
      <c r="I315" s="31"/>
      <c r="J315" s="31"/>
      <c r="K315" s="30"/>
      <c r="L315" s="30"/>
      <c r="M315" s="30"/>
      <c r="N315" s="30"/>
      <c r="O315" s="30"/>
      <c r="P315" s="30"/>
      <c r="Q315" s="30"/>
      <c r="R315" s="30"/>
      <c r="S315" s="30"/>
      <c r="T315" s="30"/>
      <c r="U315" s="30"/>
      <c r="V315" s="30"/>
      <c r="W315" s="30"/>
      <c r="X315" s="30"/>
      <c r="Y315" s="30"/>
      <c r="Z315" s="30"/>
      <c r="AA315" s="30"/>
      <c r="AB315" s="30"/>
      <c r="AC315" s="30"/>
      <c r="AD315" s="30"/>
      <c r="AE315" s="30"/>
      <c r="AF315" s="30"/>
      <c r="AG315" s="30"/>
      <c r="AH315" s="30"/>
      <c r="AI315" s="33"/>
      <c r="AJ315" s="33"/>
      <c r="AK315" s="33"/>
      <c r="AO315" s="6">
        <f t="shared" si="29"/>
        <v>0</v>
      </c>
      <c r="AP315" s="6">
        <f t="shared" si="30"/>
        <v>0</v>
      </c>
      <c r="AQ315" s="6">
        <f t="shared" si="31"/>
        <v>0</v>
      </c>
    </row>
    <row r="316" spans="1:43" x14ac:dyDescent="0.35">
      <c r="A316" s="32"/>
      <c r="B316" s="31"/>
      <c r="C316" s="31"/>
      <c r="D316" s="31"/>
      <c r="E316" s="31"/>
      <c r="F316" s="31"/>
      <c r="G316" s="31"/>
      <c r="H316" s="31"/>
      <c r="I316" s="31"/>
      <c r="J316" s="31"/>
      <c r="K316" s="30"/>
      <c r="L316" s="30"/>
      <c r="M316" s="30"/>
      <c r="N316" s="30"/>
      <c r="O316" s="30"/>
      <c r="P316" s="30"/>
      <c r="Q316" s="30"/>
      <c r="R316" s="30"/>
      <c r="S316" s="30"/>
      <c r="T316" s="30"/>
      <c r="U316" s="30"/>
      <c r="V316" s="30"/>
      <c r="W316" s="30"/>
      <c r="X316" s="30"/>
      <c r="Y316" s="30"/>
      <c r="Z316" s="30"/>
      <c r="AA316" s="30"/>
      <c r="AB316" s="30"/>
      <c r="AC316" s="30"/>
      <c r="AD316" s="30"/>
      <c r="AE316" s="30"/>
      <c r="AF316" s="30"/>
      <c r="AG316" s="30"/>
      <c r="AH316" s="30"/>
      <c r="AI316" s="33"/>
      <c r="AJ316" s="33"/>
      <c r="AK316" s="33"/>
      <c r="AO316" s="6">
        <f t="shared" si="29"/>
        <v>0</v>
      </c>
      <c r="AP316" s="6">
        <f t="shared" si="30"/>
        <v>0</v>
      </c>
      <c r="AQ316" s="6">
        <f t="shared" si="31"/>
        <v>0</v>
      </c>
    </row>
    <row r="317" spans="1:43" x14ac:dyDescent="0.35">
      <c r="A317" s="32"/>
      <c r="B317" s="31"/>
      <c r="C317" s="31"/>
      <c r="D317" s="31"/>
      <c r="E317" s="31"/>
      <c r="F317" s="31"/>
      <c r="G317" s="31"/>
      <c r="H317" s="31"/>
      <c r="I317" s="31"/>
      <c r="J317" s="31"/>
      <c r="K317" s="30"/>
      <c r="L317" s="30"/>
      <c r="M317" s="30"/>
      <c r="N317" s="30"/>
      <c r="O317" s="30"/>
      <c r="P317" s="30"/>
      <c r="Q317" s="30"/>
      <c r="R317" s="30"/>
      <c r="S317" s="30"/>
      <c r="T317" s="30"/>
      <c r="U317" s="30"/>
      <c r="V317" s="30"/>
      <c r="W317" s="30"/>
      <c r="X317" s="30"/>
      <c r="Y317" s="30"/>
      <c r="Z317" s="30"/>
      <c r="AA317" s="30"/>
      <c r="AB317" s="30"/>
      <c r="AC317" s="30"/>
      <c r="AD317" s="30"/>
      <c r="AE317" s="30"/>
      <c r="AF317" s="30"/>
      <c r="AG317" s="30"/>
      <c r="AH317" s="30"/>
      <c r="AI317" s="33"/>
      <c r="AJ317" s="33"/>
      <c r="AK317" s="33"/>
      <c r="AO317" s="6">
        <f t="shared" si="29"/>
        <v>0</v>
      </c>
      <c r="AP317" s="6">
        <f t="shared" si="30"/>
        <v>0</v>
      </c>
      <c r="AQ317" s="6">
        <f t="shared" si="31"/>
        <v>0</v>
      </c>
    </row>
    <row r="318" spans="1:43" x14ac:dyDescent="0.35">
      <c r="A318" s="32"/>
      <c r="B318" s="31"/>
      <c r="C318" s="31"/>
      <c r="D318" s="31"/>
      <c r="E318" s="31"/>
      <c r="F318" s="31"/>
      <c r="G318" s="31"/>
      <c r="H318" s="31"/>
      <c r="I318" s="31"/>
      <c r="J318" s="31"/>
      <c r="K318" s="30"/>
      <c r="L318" s="30"/>
      <c r="M318" s="30"/>
      <c r="N318" s="30"/>
      <c r="O318" s="30"/>
      <c r="P318" s="30"/>
      <c r="Q318" s="30"/>
      <c r="R318" s="30"/>
      <c r="S318" s="30"/>
      <c r="T318" s="30"/>
      <c r="U318" s="30"/>
      <c r="V318" s="30"/>
      <c r="W318" s="30"/>
      <c r="X318" s="30"/>
      <c r="Y318" s="30"/>
      <c r="Z318" s="30"/>
      <c r="AA318" s="30"/>
      <c r="AB318" s="30"/>
      <c r="AC318" s="30"/>
      <c r="AD318" s="30"/>
      <c r="AE318" s="30"/>
      <c r="AF318" s="30"/>
      <c r="AG318" s="30"/>
      <c r="AH318" s="30"/>
      <c r="AI318" s="33"/>
      <c r="AJ318" s="33"/>
      <c r="AK318" s="33"/>
      <c r="AO318" s="6">
        <f t="shared" si="29"/>
        <v>0</v>
      </c>
      <c r="AP318" s="6">
        <f t="shared" si="30"/>
        <v>0</v>
      </c>
      <c r="AQ318" s="6">
        <f t="shared" si="31"/>
        <v>0</v>
      </c>
    </row>
    <row r="319" spans="1:43" x14ac:dyDescent="0.35">
      <c r="A319" s="32"/>
      <c r="B319" s="31"/>
      <c r="C319" s="31"/>
      <c r="D319" s="31"/>
      <c r="E319" s="31"/>
      <c r="F319" s="31"/>
      <c r="G319" s="31"/>
      <c r="H319" s="31"/>
      <c r="I319" s="31"/>
      <c r="J319" s="31"/>
      <c r="K319" s="30"/>
      <c r="L319" s="30"/>
      <c r="M319" s="30"/>
      <c r="N319" s="30"/>
      <c r="O319" s="30"/>
      <c r="P319" s="30"/>
      <c r="Q319" s="30"/>
      <c r="R319" s="30"/>
      <c r="S319" s="30"/>
      <c r="T319" s="30"/>
      <c r="U319" s="30"/>
      <c r="V319" s="30"/>
      <c r="W319" s="30"/>
      <c r="X319" s="30"/>
      <c r="Y319" s="30"/>
      <c r="Z319" s="30"/>
      <c r="AA319" s="30"/>
      <c r="AB319" s="30"/>
      <c r="AC319" s="30"/>
      <c r="AD319" s="30"/>
      <c r="AE319" s="30"/>
      <c r="AF319" s="30"/>
      <c r="AG319" s="30"/>
      <c r="AH319" s="30"/>
      <c r="AI319" s="33"/>
      <c r="AJ319" s="33"/>
      <c r="AK319" s="33"/>
      <c r="AO319" s="6">
        <f t="shared" si="29"/>
        <v>0</v>
      </c>
      <c r="AP319" s="6">
        <f t="shared" si="30"/>
        <v>0</v>
      </c>
      <c r="AQ319" s="6">
        <f t="shared" si="31"/>
        <v>0</v>
      </c>
    </row>
    <row r="320" spans="1:43" x14ac:dyDescent="0.35">
      <c r="A320" s="32"/>
      <c r="B320" s="31"/>
      <c r="C320" s="31"/>
      <c r="D320" s="31"/>
      <c r="E320" s="31"/>
      <c r="F320" s="31"/>
      <c r="G320" s="31"/>
      <c r="H320" s="31"/>
      <c r="I320" s="31"/>
      <c r="J320" s="31"/>
      <c r="K320" s="30"/>
      <c r="L320" s="30"/>
      <c r="M320" s="30"/>
      <c r="N320" s="30"/>
      <c r="O320" s="30"/>
      <c r="P320" s="30"/>
      <c r="Q320" s="30"/>
      <c r="R320" s="30"/>
      <c r="S320" s="30"/>
      <c r="T320" s="30"/>
      <c r="U320" s="30"/>
      <c r="V320" s="30"/>
      <c r="W320" s="30"/>
      <c r="X320" s="30"/>
      <c r="Y320" s="30"/>
      <c r="Z320" s="30"/>
      <c r="AA320" s="30"/>
      <c r="AB320" s="30"/>
      <c r="AC320" s="30"/>
      <c r="AD320" s="30"/>
      <c r="AE320" s="30"/>
      <c r="AF320" s="30"/>
      <c r="AG320" s="30"/>
      <c r="AH320" s="30"/>
      <c r="AI320" s="33"/>
      <c r="AJ320" s="33"/>
      <c r="AK320" s="33"/>
      <c r="AO320" s="6">
        <f t="shared" si="29"/>
        <v>0</v>
      </c>
      <c r="AP320" s="6">
        <f t="shared" si="30"/>
        <v>0</v>
      </c>
      <c r="AQ320" s="6">
        <f t="shared" si="31"/>
        <v>0</v>
      </c>
    </row>
    <row r="321" spans="1:43" x14ac:dyDescent="0.35">
      <c r="A321" s="32"/>
      <c r="B321" s="31"/>
      <c r="C321" s="31"/>
      <c r="D321" s="31"/>
      <c r="E321" s="31"/>
      <c r="F321" s="31"/>
      <c r="G321" s="31"/>
      <c r="H321" s="31"/>
      <c r="I321" s="31"/>
      <c r="J321" s="31"/>
      <c r="K321" s="30"/>
      <c r="L321" s="30"/>
      <c r="M321" s="30"/>
      <c r="N321" s="30"/>
      <c r="O321" s="30"/>
      <c r="P321" s="30"/>
      <c r="Q321" s="30"/>
      <c r="R321" s="30"/>
      <c r="S321" s="30"/>
      <c r="T321" s="30"/>
      <c r="U321" s="30"/>
      <c r="V321" s="30"/>
      <c r="W321" s="30"/>
      <c r="X321" s="30"/>
      <c r="Y321" s="30"/>
      <c r="Z321" s="30"/>
      <c r="AA321" s="30"/>
      <c r="AB321" s="30"/>
      <c r="AC321" s="30"/>
      <c r="AD321" s="30"/>
      <c r="AE321" s="30"/>
      <c r="AF321" s="30"/>
      <c r="AG321" s="30"/>
      <c r="AH321" s="30"/>
      <c r="AI321" s="33"/>
      <c r="AJ321" s="33"/>
      <c r="AK321" s="33"/>
      <c r="AO321" s="6">
        <f t="shared" si="29"/>
        <v>0</v>
      </c>
      <c r="AP321" s="6">
        <f t="shared" si="30"/>
        <v>0</v>
      </c>
      <c r="AQ321" s="6">
        <f t="shared" si="31"/>
        <v>0</v>
      </c>
    </row>
    <row r="322" spans="1:43" x14ac:dyDescent="0.35">
      <c r="A322" s="32"/>
      <c r="B322" s="31"/>
      <c r="C322" s="31"/>
      <c r="D322" s="31"/>
      <c r="E322" s="31"/>
      <c r="F322" s="31"/>
      <c r="G322" s="31"/>
      <c r="H322" s="31"/>
      <c r="I322" s="31"/>
      <c r="J322" s="31"/>
      <c r="K322" s="30"/>
      <c r="L322" s="30"/>
      <c r="M322" s="30"/>
      <c r="N322" s="30"/>
      <c r="O322" s="30"/>
      <c r="P322" s="30"/>
      <c r="Q322" s="30"/>
      <c r="R322" s="30"/>
      <c r="S322" s="30"/>
      <c r="T322" s="30"/>
      <c r="U322" s="30"/>
      <c r="V322" s="30"/>
      <c r="W322" s="30"/>
      <c r="X322" s="30"/>
      <c r="Y322" s="30"/>
      <c r="Z322" s="30"/>
      <c r="AA322" s="30"/>
      <c r="AB322" s="30"/>
      <c r="AC322" s="30"/>
      <c r="AD322" s="30"/>
      <c r="AE322" s="30"/>
      <c r="AF322" s="30"/>
      <c r="AG322" s="30"/>
      <c r="AH322" s="30"/>
      <c r="AI322" s="33"/>
      <c r="AJ322" s="33"/>
      <c r="AK322" s="33"/>
      <c r="AO322" s="6">
        <f t="shared" si="29"/>
        <v>0</v>
      </c>
      <c r="AP322" s="6">
        <f t="shared" si="30"/>
        <v>0</v>
      </c>
      <c r="AQ322" s="6">
        <f t="shared" si="31"/>
        <v>0</v>
      </c>
    </row>
    <row r="323" spans="1:43" x14ac:dyDescent="0.35">
      <c r="A323" s="32"/>
      <c r="B323" s="31"/>
      <c r="C323" s="31"/>
      <c r="D323" s="31"/>
      <c r="E323" s="31"/>
      <c r="F323" s="31"/>
      <c r="G323" s="31"/>
      <c r="H323" s="31"/>
      <c r="I323" s="31"/>
      <c r="J323" s="31"/>
      <c r="K323" s="30"/>
      <c r="L323" s="30"/>
      <c r="M323" s="30"/>
      <c r="N323" s="30"/>
      <c r="O323" s="30"/>
      <c r="P323" s="30"/>
      <c r="Q323" s="30"/>
      <c r="R323" s="30"/>
      <c r="S323" s="30"/>
      <c r="T323" s="30"/>
      <c r="U323" s="30"/>
      <c r="V323" s="30"/>
      <c r="W323" s="30"/>
      <c r="X323" s="30"/>
      <c r="Y323" s="30"/>
      <c r="Z323" s="30"/>
      <c r="AA323" s="30"/>
      <c r="AB323" s="30"/>
      <c r="AC323" s="30"/>
      <c r="AD323" s="30"/>
      <c r="AE323" s="30"/>
      <c r="AF323" s="30"/>
      <c r="AG323" s="30"/>
      <c r="AH323" s="30"/>
      <c r="AI323" s="33"/>
      <c r="AJ323" s="33"/>
      <c r="AK323" s="33"/>
      <c r="AO323" s="6">
        <f t="shared" ref="AO323:AO362" si="32">SUMIF(AM:AM,AN323,AJ:AJ)</f>
        <v>0</v>
      </c>
      <c r="AP323" s="6">
        <f t="shared" ref="AP323:AP362" si="33">SUMIF(AM:AM,AN323,AI:AI)</f>
        <v>0</v>
      </c>
      <c r="AQ323" s="6">
        <f t="shared" ref="AQ323:AQ362" si="34">SUMIF(AM:AM,AN323,AK:AK)</f>
        <v>0</v>
      </c>
    </row>
    <row r="324" spans="1:43" x14ac:dyDescent="0.35">
      <c r="A324" s="32"/>
      <c r="B324" s="31"/>
      <c r="C324" s="31"/>
      <c r="D324" s="31"/>
      <c r="E324" s="31"/>
      <c r="F324" s="31"/>
      <c r="G324" s="31"/>
      <c r="H324" s="31"/>
      <c r="I324" s="31"/>
      <c r="J324" s="31"/>
      <c r="K324" s="30"/>
      <c r="L324" s="30"/>
      <c r="M324" s="30"/>
      <c r="N324" s="30"/>
      <c r="O324" s="30"/>
      <c r="P324" s="30"/>
      <c r="Q324" s="30"/>
      <c r="R324" s="30"/>
      <c r="S324" s="30"/>
      <c r="T324" s="30"/>
      <c r="U324" s="30"/>
      <c r="V324" s="30"/>
      <c r="W324" s="30"/>
      <c r="X324" s="30"/>
      <c r="Y324" s="30"/>
      <c r="Z324" s="30"/>
      <c r="AA324" s="30"/>
      <c r="AB324" s="30"/>
      <c r="AC324" s="30"/>
      <c r="AD324" s="30"/>
      <c r="AE324" s="30"/>
      <c r="AF324" s="30"/>
      <c r="AG324" s="30"/>
      <c r="AH324" s="30"/>
      <c r="AI324" s="33"/>
      <c r="AJ324" s="33"/>
      <c r="AK324" s="33"/>
      <c r="AO324" s="6">
        <f t="shared" si="32"/>
        <v>0</v>
      </c>
      <c r="AP324" s="6">
        <f t="shared" si="33"/>
        <v>0</v>
      </c>
      <c r="AQ324" s="6">
        <f t="shared" si="34"/>
        <v>0</v>
      </c>
    </row>
    <row r="325" spans="1:43" x14ac:dyDescent="0.35">
      <c r="A325" s="32"/>
      <c r="B325" s="31"/>
      <c r="C325" s="31"/>
      <c r="D325" s="31"/>
      <c r="E325" s="31"/>
      <c r="F325" s="31"/>
      <c r="G325" s="31"/>
      <c r="H325" s="31"/>
      <c r="I325" s="31"/>
      <c r="J325" s="31"/>
      <c r="K325" s="30"/>
      <c r="L325" s="30"/>
      <c r="M325" s="30"/>
      <c r="N325" s="30"/>
      <c r="O325" s="30"/>
      <c r="P325" s="30"/>
      <c r="Q325" s="30"/>
      <c r="R325" s="30"/>
      <c r="S325" s="30"/>
      <c r="T325" s="30"/>
      <c r="U325" s="30"/>
      <c r="V325" s="30"/>
      <c r="W325" s="30"/>
      <c r="X325" s="30"/>
      <c r="Y325" s="30"/>
      <c r="Z325" s="30"/>
      <c r="AA325" s="30"/>
      <c r="AB325" s="30"/>
      <c r="AC325" s="30"/>
      <c r="AD325" s="30"/>
      <c r="AE325" s="30"/>
      <c r="AF325" s="30"/>
      <c r="AG325" s="30"/>
      <c r="AH325" s="30"/>
      <c r="AI325" s="33"/>
      <c r="AJ325" s="33"/>
      <c r="AK325" s="33"/>
      <c r="AO325" s="6">
        <f t="shared" si="32"/>
        <v>0</v>
      </c>
      <c r="AP325" s="6">
        <f t="shared" si="33"/>
        <v>0</v>
      </c>
      <c r="AQ325" s="6">
        <f t="shared" si="34"/>
        <v>0</v>
      </c>
    </row>
    <row r="326" spans="1:43" x14ac:dyDescent="0.35">
      <c r="A326" s="32"/>
      <c r="B326" s="31"/>
      <c r="C326" s="31"/>
      <c r="D326" s="31"/>
      <c r="E326" s="31"/>
      <c r="F326" s="31"/>
      <c r="G326" s="31"/>
      <c r="H326" s="31"/>
      <c r="I326" s="31"/>
      <c r="J326" s="31"/>
      <c r="K326" s="30"/>
      <c r="L326" s="30"/>
      <c r="M326" s="30"/>
      <c r="N326" s="30"/>
      <c r="O326" s="30"/>
      <c r="P326" s="30"/>
      <c r="Q326" s="30"/>
      <c r="R326" s="30"/>
      <c r="S326" s="30"/>
      <c r="T326" s="30"/>
      <c r="U326" s="30"/>
      <c r="V326" s="30"/>
      <c r="W326" s="30"/>
      <c r="X326" s="30"/>
      <c r="Y326" s="30"/>
      <c r="Z326" s="30"/>
      <c r="AA326" s="30"/>
      <c r="AB326" s="30"/>
      <c r="AC326" s="30"/>
      <c r="AD326" s="30"/>
      <c r="AE326" s="30"/>
      <c r="AF326" s="30"/>
      <c r="AG326" s="30"/>
      <c r="AH326" s="30"/>
      <c r="AI326" s="33"/>
      <c r="AJ326" s="33"/>
      <c r="AK326" s="33"/>
      <c r="AO326" s="6">
        <f t="shared" si="32"/>
        <v>0</v>
      </c>
      <c r="AP326" s="6">
        <f t="shared" si="33"/>
        <v>0</v>
      </c>
      <c r="AQ326" s="6">
        <f t="shared" si="34"/>
        <v>0</v>
      </c>
    </row>
    <row r="327" spans="1:43" x14ac:dyDescent="0.35">
      <c r="A327" s="32"/>
      <c r="B327" s="31"/>
      <c r="C327" s="31"/>
      <c r="D327" s="31"/>
      <c r="E327" s="31"/>
      <c r="F327" s="31"/>
      <c r="G327" s="31"/>
      <c r="H327" s="31"/>
      <c r="I327" s="31"/>
      <c r="J327" s="31"/>
      <c r="K327" s="30"/>
      <c r="L327" s="30"/>
      <c r="M327" s="30"/>
      <c r="N327" s="30"/>
      <c r="O327" s="30"/>
      <c r="P327" s="30"/>
      <c r="Q327" s="30"/>
      <c r="R327" s="30"/>
      <c r="S327" s="30"/>
      <c r="T327" s="30"/>
      <c r="U327" s="30"/>
      <c r="V327" s="30"/>
      <c r="W327" s="30"/>
      <c r="X327" s="30"/>
      <c r="Y327" s="30"/>
      <c r="Z327" s="30"/>
      <c r="AA327" s="30"/>
      <c r="AB327" s="30"/>
      <c r="AC327" s="30"/>
      <c r="AD327" s="30"/>
      <c r="AE327" s="30"/>
      <c r="AF327" s="30"/>
      <c r="AG327" s="30"/>
      <c r="AH327" s="30"/>
      <c r="AI327" s="33"/>
      <c r="AJ327" s="33"/>
      <c r="AK327" s="33"/>
      <c r="AO327" s="6">
        <f t="shared" si="32"/>
        <v>0</v>
      </c>
      <c r="AP327" s="6">
        <f t="shared" si="33"/>
        <v>0</v>
      </c>
      <c r="AQ327" s="6">
        <f t="shared" si="34"/>
        <v>0</v>
      </c>
    </row>
    <row r="328" spans="1:43" x14ac:dyDescent="0.35">
      <c r="A328" s="32"/>
      <c r="B328" s="31"/>
      <c r="C328" s="31"/>
      <c r="D328" s="31"/>
      <c r="E328" s="31"/>
      <c r="F328" s="31"/>
      <c r="G328" s="31"/>
      <c r="H328" s="31"/>
      <c r="I328" s="31"/>
      <c r="J328" s="31"/>
      <c r="K328" s="30"/>
      <c r="L328" s="30"/>
      <c r="M328" s="30"/>
      <c r="N328" s="30"/>
      <c r="O328" s="30"/>
      <c r="P328" s="30"/>
      <c r="Q328" s="30"/>
      <c r="R328" s="30"/>
      <c r="S328" s="30"/>
      <c r="T328" s="30"/>
      <c r="U328" s="30"/>
      <c r="V328" s="30"/>
      <c r="W328" s="30"/>
      <c r="X328" s="30"/>
      <c r="Y328" s="30"/>
      <c r="Z328" s="30"/>
      <c r="AA328" s="30"/>
      <c r="AB328" s="30"/>
      <c r="AC328" s="30"/>
      <c r="AD328" s="30"/>
      <c r="AE328" s="30"/>
      <c r="AF328" s="30"/>
      <c r="AG328" s="30"/>
      <c r="AH328" s="30"/>
      <c r="AI328" s="33"/>
      <c r="AJ328" s="33"/>
      <c r="AK328" s="33"/>
      <c r="AO328" s="6">
        <f t="shared" si="32"/>
        <v>0</v>
      </c>
      <c r="AP328" s="6">
        <f t="shared" si="33"/>
        <v>0</v>
      </c>
      <c r="AQ328" s="6">
        <f t="shared" si="34"/>
        <v>0</v>
      </c>
    </row>
    <row r="329" spans="1:43" x14ac:dyDescent="0.35">
      <c r="A329" s="32"/>
      <c r="B329" s="31"/>
      <c r="C329" s="31"/>
      <c r="D329" s="31"/>
      <c r="E329" s="31"/>
      <c r="F329" s="31"/>
      <c r="G329" s="31"/>
      <c r="H329" s="31"/>
      <c r="I329" s="31"/>
      <c r="J329" s="31"/>
      <c r="K329" s="30"/>
      <c r="L329" s="30"/>
      <c r="M329" s="30"/>
      <c r="N329" s="30"/>
      <c r="O329" s="30"/>
      <c r="P329" s="30"/>
      <c r="Q329" s="30"/>
      <c r="R329" s="30"/>
      <c r="S329" s="30"/>
      <c r="T329" s="30"/>
      <c r="U329" s="30"/>
      <c r="V329" s="30"/>
      <c r="W329" s="30"/>
      <c r="X329" s="30"/>
      <c r="Y329" s="30"/>
      <c r="Z329" s="30"/>
      <c r="AA329" s="30"/>
      <c r="AB329" s="30"/>
      <c r="AC329" s="30"/>
      <c r="AD329" s="30"/>
      <c r="AE329" s="30"/>
      <c r="AF329" s="30"/>
      <c r="AG329" s="30"/>
      <c r="AH329" s="30"/>
      <c r="AI329" s="33"/>
      <c r="AJ329" s="33"/>
      <c r="AK329" s="33"/>
      <c r="AO329" s="6">
        <f t="shared" si="32"/>
        <v>0</v>
      </c>
      <c r="AP329" s="6">
        <f t="shared" si="33"/>
        <v>0</v>
      </c>
      <c r="AQ329" s="6">
        <f t="shared" si="34"/>
        <v>0</v>
      </c>
    </row>
    <row r="330" spans="1:43" x14ac:dyDescent="0.35">
      <c r="A330" s="32"/>
      <c r="B330" s="31"/>
      <c r="C330" s="31"/>
      <c r="D330" s="31"/>
      <c r="E330" s="31"/>
      <c r="F330" s="31"/>
      <c r="G330" s="31"/>
      <c r="H330" s="31"/>
      <c r="I330" s="31"/>
      <c r="J330" s="31"/>
      <c r="K330" s="30"/>
      <c r="L330" s="30"/>
      <c r="M330" s="30"/>
      <c r="N330" s="30"/>
      <c r="O330" s="30"/>
      <c r="P330" s="30"/>
      <c r="Q330" s="30"/>
      <c r="R330" s="30"/>
      <c r="S330" s="30"/>
      <c r="T330" s="30"/>
      <c r="U330" s="30"/>
      <c r="V330" s="30"/>
      <c r="W330" s="30"/>
      <c r="X330" s="30"/>
      <c r="Y330" s="30"/>
      <c r="Z330" s="30"/>
      <c r="AA330" s="30"/>
      <c r="AB330" s="30"/>
      <c r="AC330" s="30"/>
      <c r="AD330" s="30"/>
      <c r="AE330" s="30"/>
      <c r="AF330" s="30"/>
      <c r="AG330" s="30"/>
      <c r="AH330" s="30"/>
      <c r="AI330" s="33"/>
      <c r="AJ330" s="33"/>
      <c r="AK330" s="33"/>
      <c r="AO330" s="6">
        <f t="shared" si="32"/>
        <v>0</v>
      </c>
      <c r="AP330" s="6">
        <f t="shared" si="33"/>
        <v>0</v>
      </c>
      <c r="AQ330" s="6">
        <f t="shared" si="34"/>
        <v>0</v>
      </c>
    </row>
    <row r="331" spans="1:43" x14ac:dyDescent="0.35">
      <c r="A331" s="32"/>
      <c r="B331" s="31"/>
      <c r="C331" s="31"/>
      <c r="D331" s="31"/>
      <c r="E331" s="31"/>
      <c r="F331" s="31"/>
      <c r="G331" s="31"/>
      <c r="H331" s="31"/>
      <c r="I331" s="31"/>
      <c r="J331" s="31"/>
      <c r="K331" s="30"/>
      <c r="L331" s="30"/>
      <c r="M331" s="30"/>
      <c r="N331" s="30"/>
      <c r="O331" s="30"/>
      <c r="P331" s="30"/>
      <c r="Q331" s="30"/>
      <c r="R331" s="30"/>
      <c r="S331" s="30"/>
      <c r="T331" s="30"/>
      <c r="U331" s="30"/>
      <c r="V331" s="30"/>
      <c r="W331" s="30"/>
      <c r="X331" s="30"/>
      <c r="Y331" s="30"/>
      <c r="Z331" s="30"/>
      <c r="AA331" s="30"/>
      <c r="AB331" s="30"/>
      <c r="AC331" s="30"/>
      <c r="AD331" s="30"/>
      <c r="AE331" s="30"/>
      <c r="AF331" s="30"/>
      <c r="AG331" s="30"/>
      <c r="AH331" s="30"/>
      <c r="AI331" s="33"/>
      <c r="AJ331" s="33"/>
      <c r="AK331" s="33"/>
      <c r="AO331" s="6">
        <f t="shared" si="32"/>
        <v>0</v>
      </c>
      <c r="AP331" s="6">
        <f t="shared" si="33"/>
        <v>0</v>
      </c>
      <c r="AQ331" s="6">
        <f t="shared" si="34"/>
        <v>0</v>
      </c>
    </row>
    <row r="332" spans="1:43" x14ac:dyDescent="0.35">
      <c r="A332" s="32"/>
      <c r="B332" s="31"/>
      <c r="C332" s="31"/>
      <c r="D332" s="31"/>
      <c r="E332" s="31"/>
      <c r="F332" s="31"/>
      <c r="G332" s="31"/>
      <c r="H332" s="31"/>
      <c r="I332" s="31"/>
      <c r="J332" s="31"/>
      <c r="K332" s="30"/>
      <c r="L332" s="30"/>
      <c r="M332" s="30"/>
      <c r="N332" s="30"/>
      <c r="O332" s="30"/>
      <c r="P332" s="30"/>
      <c r="Q332" s="30"/>
      <c r="R332" s="30"/>
      <c r="S332" s="30"/>
      <c r="T332" s="30"/>
      <c r="U332" s="30"/>
      <c r="V332" s="30"/>
      <c r="W332" s="30"/>
      <c r="X332" s="30"/>
      <c r="Y332" s="30"/>
      <c r="Z332" s="30"/>
      <c r="AA332" s="30"/>
      <c r="AB332" s="30"/>
      <c r="AC332" s="30"/>
      <c r="AD332" s="30"/>
      <c r="AE332" s="30"/>
      <c r="AF332" s="30"/>
      <c r="AG332" s="30"/>
      <c r="AH332" s="30"/>
      <c r="AI332" s="33"/>
      <c r="AJ332" s="33"/>
      <c r="AK332" s="33"/>
      <c r="AO332" s="6">
        <f t="shared" si="32"/>
        <v>0</v>
      </c>
      <c r="AP332" s="6">
        <f t="shared" si="33"/>
        <v>0</v>
      </c>
      <c r="AQ332" s="6">
        <f t="shared" si="34"/>
        <v>0</v>
      </c>
    </row>
    <row r="333" spans="1:43" x14ac:dyDescent="0.35">
      <c r="A333" s="32"/>
      <c r="B333" s="31"/>
      <c r="C333" s="31"/>
      <c r="D333" s="31"/>
      <c r="E333" s="31"/>
      <c r="F333" s="31"/>
      <c r="G333" s="31"/>
      <c r="H333" s="31"/>
      <c r="I333" s="31"/>
      <c r="J333" s="31"/>
      <c r="K333" s="30"/>
      <c r="L333" s="30"/>
      <c r="M333" s="30"/>
      <c r="N333" s="30"/>
      <c r="O333" s="30"/>
      <c r="P333" s="30"/>
      <c r="Q333" s="30"/>
      <c r="R333" s="30"/>
      <c r="S333" s="30"/>
      <c r="T333" s="30"/>
      <c r="U333" s="30"/>
      <c r="V333" s="30"/>
      <c r="W333" s="30"/>
      <c r="X333" s="30"/>
      <c r="Y333" s="30"/>
      <c r="Z333" s="30"/>
      <c r="AA333" s="30"/>
      <c r="AB333" s="30"/>
      <c r="AC333" s="30"/>
      <c r="AD333" s="30"/>
      <c r="AE333" s="30"/>
      <c r="AF333" s="30"/>
      <c r="AG333" s="30"/>
      <c r="AH333" s="30"/>
      <c r="AI333" s="33"/>
      <c r="AJ333" s="33"/>
      <c r="AK333" s="33"/>
      <c r="AO333" s="6">
        <f t="shared" si="32"/>
        <v>0</v>
      </c>
      <c r="AP333" s="6">
        <f t="shared" si="33"/>
        <v>0</v>
      </c>
      <c r="AQ333" s="6">
        <f t="shared" si="34"/>
        <v>0</v>
      </c>
    </row>
    <row r="334" spans="1:43" x14ac:dyDescent="0.35">
      <c r="A334" s="32"/>
      <c r="B334" s="31"/>
      <c r="C334" s="31"/>
      <c r="D334" s="31"/>
      <c r="E334" s="31"/>
      <c r="F334" s="31"/>
      <c r="G334" s="31"/>
      <c r="H334" s="31"/>
      <c r="I334" s="31"/>
      <c r="J334" s="31"/>
      <c r="K334" s="30"/>
      <c r="L334" s="30"/>
      <c r="M334" s="30"/>
      <c r="N334" s="30"/>
      <c r="O334" s="30"/>
      <c r="P334" s="30"/>
      <c r="Q334" s="30"/>
      <c r="R334" s="30"/>
      <c r="S334" s="30"/>
      <c r="T334" s="30"/>
      <c r="U334" s="30"/>
      <c r="V334" s="30"/>
      <c r="W334" s="30"/>
      <c r="X334" s="30"/>
      <c r="Y334" s="30"/>
      <c r="Z334" s="30"/>
      <c r="AA334" s="30"/>
      <c r="AB334" s="30"/>
      <c r="AC334" s="30"/>
      <c r="AD334" s="30"/>
      <c r="AE334" s="30"/>
      <c r="AF334" s="30"/>
      <c r="AG334" s="30"/>
      <c r="AH334" s="30"/>
      <c r="AI334" s="33"/>
      <c r="AJ334" s="33"/>
      <c r="AK334" s="33"/>
      <c r="AO334" s="6">
        <f t="shared" si="32"/>
        <v>0</v>
      </c>
      <c r="AP334" s="6">
        <f t="shared" si="33"/>
        <v>0</v>
      </c>
      <c r="AQ334" s="6">
        <f t="shared" si="34"/>
        <v>0</v>
      </c>
    </row>
    <row r="335" spans="1:43" x14ac:dyDescent="0.35">
      <c r="A335" s="32"/>
      <c r="B335" s="31"/>
      <c r="C335" s="31"/>
      <c r="D335" s="31"/>
      <c r="E335" s="31"/>
      <c r="F335" s="31"/>
      <c r="G335" s="31"/>
      <c r="H335" s="31"/>
      <c r="I335" s="31"/>
      <c r="J335" s="31"/>
      <c r="K335" s="30"/>
      <c r="L335" s="30"/>
      <c r="M335" s="30"/>
      <c r="N335" s="30"/>
      <c r="O335" s="30"/>
      <c r="P335" s="30"/>
      <c r="Q335" s="30"/>
      <c r="R335" s="30"/>
      <c r="S335" s="30"/>
      <c r="T335" s="30"/>
      <c r="U335" s="30"/>
      <c r="V335" s="30"/>
      <c r="W335" s="30"/>
      <c r="X335" s="30"/>
      <c r="Y335" s="30"/>
      <c r="Z335" s="30"/>
      <c r="AA335" s="30"/>
      <c r="AB335" s="30"/>
      <c r="AC335" s="30"/>
      <c r="AD335" s="30"/>
      <c r="AE335" s="30"/>
      <c r="AF335" s="30"/>
      <c r="AG335" s="30"/>
      <c r="AH335" s="30"/>
      <c r="AI335" s="33"/>
      <c r="AJ335" s="33"/>
      <c r="AK335" s="33"/>
      <c r="AO335" s="6">
        <f t="shared" si="32"/>
        <v>0</v>
      </c>
      <c r="AP335" s="6">
        <f t="shared" si="33"/>
        <v>0</v>
      </c>
      <c r="AQ335" s="6">
        <f t="shared" si="34"/>
        <v>0</v>
      </c>
    </row>
    <row r="336" spans="1:43" x14ac:dyDescent="0.35">
      <c r="A336" s="32"/>
      <c r="B336" s="31"/>
      <c r="C336" s="31"/>
      <c r="D336" s="31"/>
      <c r="E336" s="31"/>
      <c r="F336" s="31"/>
      <c r="G336" s="31"/>
      <c r="H336" s="31"/>
      <c r="I336" s="31"/>
      <c r="J336" s="31"/>
      <c r="K336" s="30"/>
      <c r="L336" s="30"/>
      <c r="M336" s="30"/>
      <c r="N336" s="30"/>
      <c r="O336" s="30"/>
      <c r="P336" s="30"/>
      <c r="Q336" s="30"/>
      <c r="R336" s="30"/>
      <c r="S336" s="30"/>
      <c r="T336" s="30"/>
      <c r="U336" s="30"/>
      <c r="V336" s="30"/>
      <c r="W336" s="30"/>
      <c r="X336" s="30"/>
      <c r="Y336" s="30"/>
      <c r="Z336" s="30"/>
      <c r="AA336" s="30"/>
      <c r="AB336" s="30"/>
      <c r="AC336" s="30"/>
      <c r="AD336" s="30"/>
      <c r="AE336" s="30"/>
      <c r="AF336" s="30"/>
      <c r="AG336" s="30"/>
      <c r="AH336" s="30"/>
      <c r="AI336" s="33"/>
      <c r="AJ336" s="33"/>
      <c r="AK336" s="33"/>
      <c r="AO336" s="6">
        <f t="shared" si="32"/>
        <v>0</v>
      </c>
      <c r="AP336" s="6">
        <f t="shared" si="33"/>
        <v>0</v>
      </c>
      <c r="AQ336" s="6">
        <f t="shared" si="34"/>
        <v>0</v>
      </c>
    </row>
    <row r="337" spans="1:43" x14ac:dyDescent="0.35">
      <c r="A337" s="32"/>
      <c r="B337" s="31"/>
      <c r="C337" s="31"/>
      <c r="D337" s="31"/>
      <c r="E337" s="31"/>
      <c r="F337" s="31"/>
      <c r="G337" s="31"/>
      <c r="H337" s="31"/>
      <c r="I337" s="31"/>
      <c r="J337" s="31"/>
      <c r="K337" s="30"/>
      <c r="L337" s="30"/>
      <c r="M337" s="30"/>
      <c r="N337" s="30"/>
      <c r="O337" s="30"/>
      <c r="P337" s="30"/>
      <c r="Q337" s="30"/>
      <c r="R337" s="30"/>
      <c r="S337" s="30"/>
      <c r="T337" s="30"/>
      <c r="U337" s="30"/>
      <c r="V337" s="30"/>
      <c r="W337" s="30"/>
      <c r="X337" s="30"/>
      <c r="Y337" s="30"/>
      <c r="Z337" s="30"/>
      <c r="AA337" s="30"/>
      <c r="AB337" s="30"/>
      <c r="AC337" s="30"/>
      <c r="AD337" s="30"/>
      <c r="AE337" s="30"/>
      <c r="AF337" s="30"/>
      <c r="AG337" s="30"/>
      <c r="AH337" s="30"/>
      <c r="AI337" s="33"/>
      <c r="AJ337" s="33"/>
      <c r="AK337" s="33"/>
      <c r="AO337" s="6">
        <f t="shared" si="32"/>
        <v>0</v>
      </c>
      <c r="AP337" s="6">
        <f t="shared" si="33"/>
        <v>0</v>
      </c>
      <c r="AQ337" s="6">
        <f t="shared" si="34"/>
        <v>0</v>
      </c>
    </row>
    <row r="338" spans="1:43" x14ac:dyDescent="0.35">
      <c r="A338" s="32"/>
      <c r="B338" s="31"/>
      <c r="C338" s="31"/>
      <c r="D338" s="31"/>
      <c r="E338" s="31"/>
      <c r="F338" s="31"/>
      <c r="G338" s="31"/>
      <c r="H338" s="31"/>
      <c r="I338" s="31"/>
      <c r="J338" s="31"/>
      <c r="K338" s="30"/>
      <c r="L338" s="30"/>
      <c r="M338" s="30"/>
      <c r="N338" s="30"/>
      <c r="O338" s="30"/>
      <c r="P338" s="30"/>
      <c r="Q338" s="30"/>
      <c r="R338" s="30"/>
      <c r="S338" s="30"/>
      <c r="T338" s="30"/>
      <c r="U338" s="30"/>
      <c r="V338" s="30"/>
      <c r="W338" s="30"/>
      <c r="X338" s="30"/>
      <c r="Y338" s="30"/>
      <c r="Z338" s="30"/>
      <c r="AA338" s="30"/>
      <c r="AB338" s="30"/>
      <c r="AC338" s="30"/>
      <c r="AD338" s="30"/>
      <c r="AE338" s="30"/>
      <c r="AF338" s="30"/>
      <c r="AG338" s="30"/>
      <c r="AH338" s="30"/>
      <c r="AI338" s="33"/>
      <c r="AJ338" s="33"/>
      <c r="AK338" s="33"/>
      <c r="AO338" s="6">
        <f t="shared" si="32"/>
        <v>0</v>
      </c>
      <c r="AP338" s="6">
        <f t="shared" si="33"/>
        <v>0</v>
      </c>
      <c r="AQ338" s="6">
        <f t="shared" si="34"/>
        <v>0</v>
      </c>
    </row>
    <row r="339" spans="1:43" x14ac:dyDescent="0.35">
      <c r="A339" s="32"/>
      <c r="B339" s="31"/>
      <c r="C339" s="31"/>
      <c r="D339" s="31"/>
      <c r="E339" s="31"/>
      <c r="F339" s="31"/>
      <c r="G339" s="31"/>
      <c r="H339" s="31"/>
      <c r="I339" s="31"/>
      <c r="J339" s="31"/>
      <c r="K339" s="30"/>
      <c r="L339" s="30"/>
      <c r="M339" s="30"/>
      <c r="N339" s="30"/>
      <c r="O339" s="30"/>
      <c r="P339" s="30"/>
      <c r="Q339" s="30"/>
      <c r="R339" s="30"/>
      <c r="S339" s="30"/>
      <c r="T339" s="30"/>
      <c r="U339" s="30"/>
      <c r="V339" s="30"/>
      <c r="W339" s="30"/>
      <c r="X339" s="30"/>
      <c r="Y339" s="30"/>
      <c r="Z339" s="30"/>
      <c r="AA339" s="30"/>
      <c r="AB339" s="30"/>
      <c r="AC339" s="30"/>
      <c r="AD339" s="30"/>
      <c r="AE339" s="30"/>
      <c r="AF339" s="30"/>
      <c r="AG339" s="30"/>
      <c r="AH339" s="30"/>
      <c r="AI339" s="33"/>
      <c r="AJ339" s="33"/>
      <c r="AK339" s="33"/>
      <c r="AO339" s="6">
        <f t="shared" si="32"/>
        <v>0</v>
      </c>
      <c r="AP339" s="6">
        <f t="shared" si="33"/>
        <v>0</v>
      </c>
      <c r="AQ339" s="6">
        <f t="shared" si="34"/>
        <v>0</v>
      </c>
    </row>
    <row r="340" spans="1:43" x14ac:dyDescent="0.35">
      <c r="A340" s="32"/>
      <c r="B340" s="31"/>
      <c r="C340" s="31"/>
      <c r="D340" s="31"/>
      <c r="E340" s="31"/>
      <c r="F340" s="31"/>
      <c r="G340" s="31"/>
      <c r="H340" s="31"/>
      <c r="I340" s="31"/>
      <c r="J340" s="31"/>
      <c r="K340" s="30"/>
      <c r="L340" s="30"/>
      <c r="M340" s="30"/>
      <c r="N340" s="30"/>
      <c r="O340" s="30"/>
      <c r="P340" s="30"/>
      <c r="Q340" s="30"/>
      <c r="R340" s="30"/>
      <c r="S340" s="30"/>
      <c r="T340" s="30"/>
      <c r="U340" s="30"/>
      <c r="V340" s="30"/>
      <c r="W340" s="30"/>
      <c r="X340" s="30"/>
      <c r="Y340" s="30"/>
      <c r="Z340" s="30"/>
      <c r="AA340" s="30"/>
      <c r="AB340" s="30"/>
      <c r="AC340" s="30"/>
      <c r="AD340" s="30"/>
      <c r="AE340" s="30"/>
      <c r="AF340" s="30"/>
      <c r="AG340" s="30"/>
      <c r="AH340" s="30"/>
      <c r="AI340" s="33"/>
      <c r="AJ340" s="33"/>
      <c r="AK340" s="33"/>
      <c r="AO340" s="6">
        <f t="shared" si="32"/>
        <v>0</v>
      </c>
      <c r="AP340" s="6">
        <f t="shared" si="33"/>
        <v>0</v>
      </c>
      <c r="AQ340" s="6">
        <f t="shared" si="34"/>
        <v>0</v>
      </c>
    </row>
    <row r="341" spans="1:43" x14ac:dyDescent="0.35">
      <c r="A341" s="32"/>
      <c r="B341" s="31"/>
      <c r="C341" s="31"/>
      <c r="D341" s="31"/>
      <c r="E341" s="31"/>
      <c r="F341" s="31"/>
      <c r="G341" s="31"/>
      <c r="H341" s="31"/>
      <c r="I341" s="31"/>
      <c r="J341" s="31"/>
      <c r="K341" s="30"/>
      <c r="L341" s="30"/>
      <c r="M341" s="30"/>
      <c r="N341" s="30"/>
      <c r="O341" s="30"/>
      <c r="P341" s="30"/>
      <c r="Q341" s="30"/>
      <c r="R341" s="30"/>
      <c r="S341" s="30"/>
      <c r="T341" s="30"/>
      <c r="U341" s="30"/>
      <c r="V341" s="30"/>
      <c r="W341" s="30"/>
      <c r="X341" s="30"/>
      <c r="Y341" s="30"/>
      <c r="Z341" s="30"/>
      <c r="AA341" s="30"/>
      <c r="AB341" s="30"/>
      <c r="AC341" s="30"/>
      <c r="AD341" s="30"/>
      <c r="AE341" s="30"/>
      <c r="AF341" s="30"/>
      <c r="AG341" s="30"/>
      <c r="AH341" s="30"/>
      <c r="AI341" s="33"/>
      <c r="AJ341" s="33"/>
      <c r="AK341" s="33"/>
      <c r="AO341" s="6">
        <f t="shared" si="32"/>
        <v>0</v>
      </c>
      <c r="AP341" s="6">
        <f t="shared" si="33"/>
        <v>0</v>
      </c>
      <c r="AQ341" s="6">
        <f t="shared" si="34"/>
        <v>0</v>
      </c>
    </row>
    <row r="342" spans="1:43" x14ac:dyDescent="0.35">
      <c r="A342" s="32"/>
      <c r="B342" s="31"/>
      <c r="C342" s="31"/>
      <c r="D342" s="31"/>
      <c r="E342" s="31"/>
      <c r="F342" s="31"/>
      <c r="G342" s="31"/>
      <c r="H342" s="31"/>
      <c r="I342" s="31"/>
      <c r="J342" s="31"/>
      <c r="K342" s="30"/>
      <c r="L342" s="30"/>
      <c r="M342" s="30"/>
      <c r="N342" s="30"/>
      <c r="O342" s="30"/>
      <c r="P342" s="30"/>
      <c r="Q342" s="30"/>
      <c r="R342" s="30"/>
      <c r="S342" s="30"/>
      <c r="T342" s="30"/>
      <c r="U342" s="30"/>
      <c r="V342" s="30"/>
      <c r="W342" s="30"/>
      <c r="X342" s="30"/>
      <c r="Y342" s="30"/>
      <c r="Z342" s="30"/>
      <c r="AA342" s="30"/>
      <c r="AB342" s="30"/>
      <c r="AC342" s="30"/>
      <c r="AD342" s="30"/>
      <c r="AE342" s="30"/>
      <c r="AF342" s="30"/>
      <c r="AG342" s="30"/>
      <c r="AH342" s="30"/>
      <c r="AI342" s="33"/>
      <c r="AJ342" s="33"/>
      <c r="AK342" s="33"/>
      <c r="AO342" s="6">
        <f t="shared" si="32"/>
        <v>0</v>
      </c>
      <c r="AP342" s="6">
        <f t="shared" si="33"/>
        <v>0</v>
      </c>
      <c r="AQ342" s="6">
        <f t="shared" si="34"/>
        <v>0</v>
      </c>
    </row>
    <row r="343" spans="1:43" x14ac:dyDescent="0.35">
      <c r="A343" s="32"/>
      <c r="B343" s="31"/>
      <c r="C343" s="31"/>
      <c r="D343" s="31"/>
      <c r="E343" s="31"/>
      <c r="F343" s="31"/>
      <c r="G343" s="31"/>
      <c r="H343" s="31"/>
      <c r="I343" s="31"/>
      <c r="J343" s="31"/>
      <c r="K343" s="30"/>
      <c r="L343" s="30"/>
      <c r="M343" s="30"/>
      <c r="N343" s="30"/>
      <c r="O343" s="30"/>
      <c r="P343" s="30"/>
      <c r="Q343" s="30"/>
      <c r="R343" s="30"/>
      <c r="S343" s="30"/>
      <c r="T343" s="30"/>
      <c r="U343" s="30"/>
      <c r="V343" s="30"/>
      <c r="W343" s="30"/>
      <c r="X343" s="30"/>
      <c r="Y343" s="30"/>
      <c r="Z343" s="30"/>
      <c r="AA343" s="30"/>
      <c r="AB343" s="30"/>
      <c r="AC343" s="30"/>
      <c r="AD343" s="30"/>
      <c r="AE343" s="30"/>
      <c r="AF343" s="30"/>
      <c r="AG343" s="30"/>
      <c r="AH343" s="30"/>
      <c r="AI343" s="33"/>
      <c r="AJ343" s="33"/>
      <c r="AK343" s="33"/>
      <c r="AO343" s="6">
        <f t="shared" si="32"/>
        <v>0</v>
      </c>
      <c r="AP343" s="6">
        <f t="shared" si="33"/>
        <v>0</v>
      </c>
      <c r="AQ343" s="6">
        <f t="shared" si="34"/>
        <v>0</v>
      </c>
    </row>
    <row r="344" spans="1:43" x14ac:dyDescent="0.35">
      <c r="A344" s="32"/>
      <c r="B344" s="31"/>
      <c r="C344" s="31"/>
      <c r="D344" s="31"/>
      <c r="E344" s="31"/>
      <c r="F344" s="31"/>
      <c r="G344" s="31"/>
      <c r="H344" s="31"/>
      <c r="I344" s="31"/>
      <c r="J344" s="31"/>
      <c r="K344" s="30"/>
      <c r="L344" s="30"/>
      <c r="M344" s="30"/>
      <c r="N344" s="30"/>
      <c r="O344" s="30"/>
      <c r="P344" s="30"/>
      <c r="Q344" s="30"/>
      <c r="R344" s="30"/>
      <c r="S344" s="30"/>
      <c r="T344" s="30"/>
      <c r="U344" s="30"/>
      <c r="V344" s="30"/>
      <c r="W344" s="30"/>
      <c r="X344" s="30"/>
      <c r="Y344" s="30"/>
      <c r="Z344" s="30"/>
      <c r="AA344" s="30"/>
      <c r="AB344" s="30"/>
      <c r="AC344" s="30"/>
      <c r="AD344" s="30"/>
      <c r="AE344" s="30"/>
      <c r="AF344" s="30"/>
      <c r="AG344" s="30"/>
      <c r="AH344" s="30"/>
      <c r="AI344" s="33"/>
      <c r="AJ344" s="33"/>
      <c r="AK344" s="33"/>
      <c r="AO344" s="6">
        <f t="shared" si="32"/>
        <v>0</v>
      </c>
      <c r="AP344" s="6">
        <f t="shared" si="33"/>
        <v>0</v>
      </c>
      <c r="AQ344" s="6">
        <f t="shared" si="34"/>
        <v>0</v>
      </c>
    </row>
    <row r="345" spans="1:43" x14ac:dyDescent="0.35">
      <c r="A345" s="32"/>
      <c r="B345" s="31"/>
      <c r="C345" s="31"/>
      <c r="D345" s="31"/>
      <c r="E345" s="31"/>
      <c r="F345" s="31"/>
      <c r="G345" s="31"/>
      <c r="H345" s="31"/>
      <c r="I345" s="31"/>
      <c r="J345" s="31"/>
      <c r="K345" s="30"/>
      <c r="L345" s="30"/>
      <c r="M345" s="30"/>
      <c r="N345" s="30"/>
      <c r="O345" s="30"/>
      <c r="P345" s="30"/>
      <c r="Q345" s="30"/>
      <c r="R345" s="30"/>
      <c r="S345" s="30"/>
      <c r="T345" s="30"/>
      <c r="U345" s="30"/>
      <c r="V345" s="30"/>
      <c r="W345" s="30"/>
      <c r="X345" s="30"/>
      <c r="Y345" s="30"/>
      <c r="Z345" s="30"/>
      <c r="AA345" s="30"/>
      <c r="AB345" s="30"/>
      <c r="AC345" s="30"/>
      <c r="AD345" s="30"/>
      <c r="AE345" s="30"/>
      <c r="AF345" s="30"/>
      <c r="AG345" s="30"/>
      <c r="AH345" s="30"/>
      <c r="AI345" s="33"/>
      <c r="AJ345" s="33"/>
      <c r="AK345" s="33"/>
      <c r="AO345" s="6">
        <f t="shared" si="32"/>
        <v>0</v>
      </c>
      <c r="AP345" s="6">
        <f t="shared" si="33"/>
        <v>0</v>
      </c>
      <c r="AQ345" s="6">
        <f t="shared" si="34"/>
        <v>0</v>
      </c>
    </row>
    <row r="346" spans="1:43" x14ac:dyDescent="0.35">
      <c r="A346" s="32"/>
      <c r="B346" s="31"/>
      <c r="C346" s="31"/>
      <c r="D346" s="31"/>
      <c r="E346" s="31"/>
      <c r="F346" s="31"/>
      <c r="G346" s="31"/>
      <c r="H346" s="31"/>
      <c r="I346" s="31"/>
      <c r="J346" s="31"/>
      <c r="K346" s="30"/>
      <c r="L346" s="30"/>
      <c r="M346" s="30"/>
      <c r="N346" s="30"/>
      <c r="O346" s="30"/>
      <c r="P346" s="30"/>
      <c r="Q346" s="30"/>
      <c r="R346" s="30"/>
      <c r="S346" s="30"/>
      <c r="T346" s="30"/>
      <c r="U346" s="30"/>
      <c r="V346" s="30"/>
      <c r="W346" s="30"/>
      <c r="X346" s="30"/>
      <c r="Y346" s="30"/>
      <c r="Z346" s="30"/>
      <c r="AA346" s="30"/>
      <c r="AB346" s="30"/>
      <c r="AC346" s="30"/>
      <c r="AD346" s="30"/>
      <c r="AE346" s="30"/>
      <c r="AF346" s="30"/>
      <c r="AG346" s="30"/>
      <c r="AH346" s="30"/>
      <c r="AI346" s="33"/>
      <c r="AJ346" s="33"/>
      <c r="AK346" s="33"/>
      <c r="AO346" s="6">
        <f t="shared" si="32"/>
        <v>0</v>
      </c>
      <c r="AP346" s="6">
        <f t="shared" si="33"/>
        <v>0</v>
      </c>
      <c r="AQ346" s="6">
        <f t="shared" si="34"/>
        <v>0</v>
      </c>
    </row>
    <row r="347" spans="1:43" x14ac:dyDescent="0.35">
      <c r="A347" s="32"/>
      <c r="B347" s="31"/>
      <c r="C347" s="31"/>
      <c r="D347" s="31"/>
      <c r="E347" s="31"/>
      <c r="F347" s="31"/>
      <c r="G347" s="31"/>
      <c r="H347" s="31"/>
      <c r="I347" s="31"/>
      <c r="J347" s="31"/>
      <c r="K347" s="30"/>
      <c r="L347" s="30"/>
      <c r="M347" s="30"/>
      <c r="N347" s="30"/>
      <c r="O347" s="30"/>
      <c r="P347" s="30"/>
      <c r="Q347" s="30"/>
      <c r="R347" s="30"/>
      <c r="S347" s="30"/>
      <c r="T347" s="30"/>
      <c r="U347" s="30"/>
      <c r="V347" s="30"/>
      <c r="W347" s="30"/>
      <c r="X347" s="30"/>
      <c r="Y347" s="30"/>
      <c r="Z347" s="30"/>
      <c r="AA347" s="30"/>
      <c r="AB347" s="30"/>
      <c r="AC347" s="30"/>
      <c r="AD347" s="30"/>
      <c r="AE347" s="30"/>
      <c r="AF347" s="30"/>
      <c r="AG347" s="30"/>
      <c r="AH347" s="30"/>
      <c r="AI347" s="33"/>
      <c r="AJ347" s="33"/>
      <c r="AK347" s="33"/>
      <c r="AO347" s="6">
        <f t="shared" si="32"/>
        <v>0</v>
      </c>
      <c r="AP347" s="6">
        <f t="shared" si="33"/>
        <v>0</v>
      </c>
      <c r="AQ347" s="6">
        <f t="shared" si="34"/>
        <v>0</v>
      </c>
    </row>
    <row r="348" spans="1:43" x14ac:dyDescent="0.35">
      <c r="A348" s="32"/>
      <c r="B348" s="31"/>
      <c r="C348" s="31"/>
      <c r="D348" s="31"/>
      <c r="E348" s="31"/>
      <c r="F348" s="31"/>
      <c r="G348" s="31"/>
      <c r="H348" s="31"/>
      <c r="I348" s="31"/>
      <c r="J348" s="31"/>
      <c r="K348" s="30"/>
      <c r="L348" s="30"/>
      <c r="M348" s="30"/>
      <c r="N348" s="30"/>
      <c r="O348" s="30"/>
      <c r="P348" s="30"/>
      <c r="Q348" s="30"/>
      <c r="R348" s="30"/>
      <c r="S348" s="30"/>
      <c r="T348" s="30"/>
      <c r="U348" s="30"/>
      <c r="V348" s="30"/>
      <c r="W348" s="30"/>
      <c r="X348" s="30"/>
      <c r="Y348" s="30"/>
      <c r="Z348" s="30"/>
      <c r="AA348" s="30"/>
      <c r="AB348" s="30"/>
      <c r="AC348" s="30"/>
      <c r="AD348" s="30"/>
      <c r="AE348" s="30"/>
      <c r="AF348" s="30"/>
      <c r="AG348" s="30"/>
      <c r="AH348" s="30"/>
      <c r="AI348" s="33"/>
      <c r="AJ348" s="33"/>
      <c r="AK348" s="33"/>
      <c r="AO348" s="6">
        <f t="shared" si="32"/>
        <v>0</v>
      </c>
      <c r="AP348" s="6">
        <f t="shared" si="33"/>
        <v>0</v>
      </c>
      <c r="AQ348" s="6">
        <f t="shared" si="34"/>
        <v>0</v>
      </c>
    </row>
    <row r="349" spans="1:43" x14ac:dyDescent="0.35">
      <c r="A349" s="32"/>
      <c r="B349" s="31"/>
      <c r="C349" s="31"/>
      <c r="D349" s="31"/>
      <c r="E349" s="31"/>
      <c r="F349" s="31"/>
      <c r="G349" s="31"/>
      <c r="H349" s="31"/>
      <c r="I349" s="31"/>
      <c r="J349" s="31"/>
      <c r="K349" s="30"/>
      <c r="L349" s="30"/>
      <c r="M349" s="30"/>
      <c r="N349" s="30"/>
      <c r="O349" s="30"/>
      <c r="P349" s="30"/>
      <c r="Q349" s="30"/>
      <c r="R349" s="30"/>
      <c r="S349" s="30"/>
      <c r="T349" s="30"/>
      <c r="U349" s="30"/>
      <c r="V349" s="30"/>
      <c r="W349" s="30"/>
      <c r="X349" s="30"/>
      <c r="Y349" s="30"/>
      <c r="Z349" s="30"/>
      <c r="AA349" s="30"/>
      <c r="AB349" s="30"/>
      <c r="AC349" s="30"/>
      <c r="AD349" s="30"/>
      <c r="AE349" s="30"/>
      <c r="AF349" s="30"/>
      <c r="AG349" s="30"/>
      <c r="AH349" s="30"/>
      <c r="AI349" s="33"/>
      <c r="AJ349" s="33"/>
      <c r="AK349" s="33"/>
      <c r="AO349" s="6">
        <f t="shared" si="32"/>
        <v>0</v>
      </c>
      <c r="AP349" s="6">
        <f t="shared" si="33"/>
        <v>0</v>
      </c>
      <c r="AQ349" s="6">
        <f t="shared" si="34"/>
        <v>0</v>
      </c>
    </row>
    <row r="350" spans="1:43" x14ac:dyDescent="0.35">
      <c r="A350" s="32"/>
      <c r="B350" s="31"/>
      <c r="C350" s="31"/>
      <c r="D350" s="31"/>
      <c r="E350" s="31"/>
      <c r="F350" s="31"/>
      <c r="G350" s="31"/>
      <c r="H350" s="31"/>
      <c r="I350" s="31"/>
      <c r="J350" s="31"/>
      <c r="K350" s="30"/>
      <c r="L350" s="30"/>
      <c r="M350" s="30"/>
      <c r="N350" s="30"/>
      <c r="O350" s="30"/>
      <c r="P350" s="30"/>
      <c r="Q350" s="30"/>
      <c r="R350" s="30"/>
      <c r="S350" s="30"/>
      <c r="T350" s="30"/>
      <c r="U350" s="30"/>
      <c r="V350" s="30"/>
      <c r="W350" s="30"/>
      <c r="X350" s="30"/>
      <c r="Y350" s="30"/>
      <c r="Z350" s="30"/>
      <c r="AA350" s="30"/>
      <c r="AB350" s="30"/>
      <c r="AC350" s="30"/>
      <c r="AD350" s="30"/>
      <c r="AE350" s="30"/>
      <c r="AF350" s="30"/>
      <c r="AG350" s="30"/>
      <c r="AH350" s="30"/>
      <c r="AI350" s="33"/>
      <c r="AJ350" s="33"/>
      <c r="AK350" s="33"/>
      <c r="AO350" s="6">
        <f t="shared" si="32"/>
        <v>0</v>
      </c>
      <c r="AP350" s="6">
        <f t="shared" si="33"/>
        <v>0</v>
      </c>
      <c r="AQ350" s="6">
        <f t="shared" si="34"/>
        <v>0</v>
      </c>
    </row>
    <row r="351" spans="1:43" x14ac:dyDescent="0.35">
      <c r="A351" s="32"/>
      <c r="B351" s="31"/>
      <c r="C351" s="31"/>
      <c r="D351" s="31"/>
      <c r="E351" s="31"/>
      <c r="F351" s="31"/>
      <c r="G351" s="31"/>
      <c r="H351" s="31"/>
      <c r="I351" s="31"/>
      <c r="J351" s="31"/>
      <c r="K351" s="30"/>
      <c r="L351" s="30"/>
      <c r="M351" s="30"/>
      <c r="N351" s="30"/>
      <c r="O351" s="30"/>
      <c r="P351" s="30"/>
      <c r="Q351" s="30"/>
      <c r="R351" s="30"/>
      <c r="S351" s="30"/>
      <c r="T351" s="30"/>
      <c r="U351" s="30"/>
      <c r="V351" s="30"/>
      <c r="W351" s="30"/>
      <c r="X351" s="30"/>
      <c r="Y351" s="30"/>
      <c r="Z351" s="30"/>
      <c r="AA351" s="30"/>
      <c r="AB351" s="30"/>
      <c r="AC351" s="30"/>
      <c r="AD351" s="30"/>
      <c r="AE351" s="30"/>
      <c r="AF351" s="30"/>
      <c r="AG351" s="30"/>
      <c r="AH351" s="30"/>
      <c r="AI351" s="33"/>
      <c r="AJ351" s="33"/>
      <c r="AK351" s="33"/>
      <c r="AO351" s="6">
        <f t="shared" si="32"/>
        <v>0</v>
      </c>
      <c r="AP351" s="6">
        <f t="shared" si="33"/>
        <v>0</v>
      </c>
      <c r="AQ351" s="6">
        <f t="shared" si="34"/>
        <v>0</v>
      </c>
    </row>
    <row r="352" spans="1:43" x14ac:dyDescent="0.35">
      <c r="A352" s="32"/>
      <c r="B352" s="31"/>
      <c r="C352" s="31"/>
      <c r="D352" s="31"/>
      <c r="E352" s="31"/>
      <c r="F352" s="31"/>
      <c r="G352" s="31"/>
      <c r="H352" s="31"/>
      <c r="I352" s="31"/>
      <c r="J352" s="31"/>
      <c r="K352" s="30"/>
      <c r="L352" s="30"/>
      <c r="M352" s="30"/>
      <c r="N352" s="30"/>
      <c r="O352" s="30"/>
      <c r="P352" s="30"/>
      <c r="Q352" s="30"/>
      <c r="R352" s="30"/>
      <c r="S352" s="30"/>
      <c r="T352" s="30"/>
      <c r="U352" s="30"/>
      <c r="V352" s="30"/>
      <c r="W352" s="30"/>
      <c r="X352" s="30"/>
      <c r="Y352" s="30"/>
      <c r="Z352" s="30"/>
      <c r="AA352" s="30"/>
      <c r="AB352" s="30"/>
      <c r="AC352" s="30"/>
      <c r="AD352" s="30"/>
      <c r="AE352" s="30"/>
      <c r="AF352" s="30"/>
      <c r="AG352" s="30"/>
      <c r="AH352" s="30"/>
      <c r="AI352" s="33"/>
      <c r="AJ352" s="33"/>
      <c r="AK352" s="33"/>
      <c r="AO352" s="6">
        <f t="shared" si="32"/>
        <v>0</v>
      </c>
      <c r="AP352" s="6">
        <f t="shared" si="33"/>
        <v>0</v>
      </c>
      <c r="AQ352" s="6">
        <f t="shared" si="34"/>
        <v>0</v>
      </c>
    </row>
    <row r="353" spans="1:43" x14ac:dyDescent="0.35">
      <c r="A353" s="32"/>
      <c r="B353" s="31"/>
      <c r="C353" s="31"/>
      <c r="D353" s="31"/>
      <c r="E353" s="31"/>
      <c r="F353" s="31"/>
      <c r="G353" s="31"/>
      <c r="H353" s="31"/>
      <c r="I353" s="31"/>
      <c r="J353" s="31"/>
      <c r="K353" s="30"/>
      <c r="L353" s="30"/>
      <c r="M353" s="30"/>
      <c r="N353" s="30"/>
      <c r="O353" s="30"/>
      <c r="P353" s="30"/>
      <c r="Q353" s="30"/>
      <c r="R353" s="30"/>
      <c r="S353" s="30"/>
      <c r="T353" s="30"/>
      <c r="U353" s="30"/>
      <c r="V353" s="30"/>
      <c r="W353" s="30"/>
      <c r="X353" s="30"/>
      <c r="Y353" s="30"/>
      <c r="Z353" s="30"/>
      <c r="AA353" s="30"/>
      <c r="AB353" s="30"/>
      <c r="AC353" s="30"/>
      <c r="AD353" s="30"/>
      <c r="AE353" s="30"/>
      <c r="AF353" s="30"/>
      <c r="AG353" s="30"/>
      <c r="AH353" s="30"/>
      <c r="AI353" s="33"/>
      <c r="AJ353" s="33"/>
      <c r="AK353" s="33"/>
      <c r="AO353" s="6">
        <f t="shared" si="32"/>
        <v>0</v>
      </c>
      <c r="AP353" s="6">
        <f t="shared" si="33"/>
        <v>0</v>
      </c>
      <c r="AQ353" s="6">
        <f t="shared" si="34"/>
        <v>0</v>
      </c>
    </row>
    <row r="354" spans="1:43" x14ac:dyDescent="0.35">
      <c r="A354" s="32"/>
      <c r="B354" s="31"/>
      <c r="C354" s="31"/>
      <c r="D354" s="31"/>
      <c r="E354" s="31"/>
      <c r="F354" s="31"/>
      <c r="G354" s="31"/>
      <c r="H354" s="31"/>
      <c r="I354" s="31"/>
      <c r="J354" s="31"/>
      <c r="K354" s="30"/>
      <c r="L354" s="30"/>
      <c r="M354" s="30"/>
      <c r="N354" s="30"/>
      <c r="O354" s="30"/>
      <c r="P354" s="30"/>
      <c r="Q354" s="30"/>
      <c r="R354" s="30"/>
      <c r="S354" s="30"/>
      <c r="T354" s="30"/>
      <c r="U354" s="30"/>
      <c r="V354" s="30"/>
      <c r="W354" s="30"/>
      <c r="X354" s="30"/>
      <c r="Y354" s="30"/>
      <c r="Z354" s="30"/>
      <c r="AA354" s="30"/>
      <c r="AB354" s="30"/>
      <c r="AC354" s="30"/>
      <c r="AD354" s="30"/>
      <c r="AE354" s="30"/>
      <c r="AF354" s="30"/>
      <c r="AG354" s="30"/>
      <c r="AH354" s="30"/>
      <c r="AI354" s="33"/>
      <c r="AJ354" s="33"/>
      <c r="AK354" s="33"/>
      <c r="AO354" s="6">
        <f t="shared" si="32"/>
        <v>0</v>
      </c>
      <c r="AP354" s="6">
        <f t="shared" si="33"/>
        <v>0</v>
      </c>
      <c r="AQ354" s="6">
        <f t="shared" si="34"/>
        <v>0</v>
      </c>
    </row>
    <row r="355" spans="1:43" x14ac:dyDescent="0.35">
      <c r="A355" s="32"/>
      <c r="B355" s="31"/>
      <c r="C355" s="31"/>
      <c r="D355" s="31"/>
      <c r="E355" s="31"/>
      <c r="F355" s="31"/>
      <c r="G355" s="31"/>
      <c r="H355" s="31"/>
      <c r="I355" s="31"/>
      <c r="J355" s="31"/>
      <c r="K355" s="30"/>
      <c r="L355" s="30"/>
      <c r="M355" s="30"/>
      <c r="N355" s="30"/>
      <c r="O355" s="30"/>
      <c r="P355" s="30"/>
      <c r="Q355" s="30"/>
      <c r="R355" s="30"/>
      <c r="S355" s="30"/>
      <c r="T355" s="30"/>
      <c r="U355" s="30"/>
      <c r="V355" s="30"/>
      <c r="W355" s="30"/>
      <c r="X355" s="30"/>
      <c r="Y355" s="30"/>
      <c r="Z355" s="30"/>
      <c r="AA355" s="30"/>
      <c r="AB355" s="30"/>
      <c r="AC355" s="30"/>
      <c r="AD355" s="30"/>
      <c r="AE355" s="30"/>
      <c r="AF355" s="30"/>
      <c r="AG355" s="30"/>
      <c r="AH355" s="30"/>
      <c r="AI355" s="33"/>
      <c r="AJ355" s="33"/>
      <c r="AK355" s="33"/>
      <c r="AO355" s="6">
        <f t="shared" si="32"/>
        <v>0</v>
      </c>
      <c r="AP355" s="6">
        <f t="shared" si="33"/>
        <v>0</v>
      </c>
      <c r="AQ355" s="6">
        <f t="shared" si="34"/>
        <v>0</v>
      </c>
    </row>
    <row r="356" spans="1:43" x14ac:dyDescent="0.35">
      <c r="A356" s="32"/>
      <c r="B356" s="31"/>
      <c r="C356" s="31"/>
      <c r="D356" s="31"/>
      <c r="E356" s="31"/>
      <c r="F356" s="31"/>
      <c r="G356" s="31"/>
      <c r="H356" s="31"/>
      <c r="I356" s="31"/>
      <c r="J356" s="31"/>
      <c r="K356" s="30"/>
      <c r="L356" s="30"/>
      <c r="M356" s="30"/>
      <c r="N356" s="30"/>
      <c r="O356" s="30"/>
      <c r="P356" s="30"/>
      <c r="Q356" s="30"/>
      <c r="R356" s="30"/>
      <c r="S356" s="30"/>
      <c r="T356" s="30"/>
      <c r="U356" s="30"/>
      <c r="V356" s="30"/>
      <c r="W356" s="30"/>
      <c r="X356" s="30"/>
      <c r="Y356" s="30"/>
      <c r="Z356" s="30"/>
      <c r="AA356" s="30"/>
      <c r="AB356" s="30"/>
      <c r="AC356" s="30"/>
      <c r="AD356" s="30"/>
      <c r="AE356" s="30"/>
      <c r="AF356" s="30"/>
      <c r="AG356" s="30"/>
      <c r="AH356" s="30"/>
      <c r="AI356" s="33"/>
      <c r="AJ356" s="33"/>
      <c r="AK356" s="33"/>
      <c r="AO356" s="6">
        <f t="shared" si="32"/>
        <v>0</v>
      </c>
      <c r="AP356" s="6">
        <f t="shared" si="33"/>
        <v>0</v>
      </c>
      <c r="AQ356" s="6">
        <f t="shared" si="34"/>
        <v>0</v>
      </c>
    </row>
    <row r="357" spans="1:43" x14ac:dyDescent="0.35">
      <c r="A357" s="32"/>
      <c r="B357" s="31"/>
      <c r="C357" s="31"/>
      <c r="D357" s="31"/>
      <c r="E357" s="31"/>
      <c r="F357" s="31"/>
      <c r="G357" s="31"/>
      <c r="H357" s="31"/>
      <c r="I357" s="31"/>
      <c r="J357" s="31"/>
      <c r="K357" s="30"/>
      <c r="L357" s="30"/>
      <c r="M357" s="30"/>
      <c r="N357" s="30"/>
      <c r="O357" s="30"/>
      <c r="P357" s="30"/>
      <c r="Q357" s="30"/>
      <c r="R357" s="30"/>
      <c r="S357" s="30"/>
      <c r="T357" s="30"/>
      <c r="U357" s="30"/>
      <c r="V357" s="30"/>
      <c r="W357" s="30"/>
      <c r="X357" s="30"/>
      <c r="Y357" s="30"/>
      <c r="Z357" s="30"/>
      <c r="AA357" s="30"/>
      <c r="AB357" s="30"/>
      <c r="AC357" s="30"/>
      <c r="AD357" s="30"/>
      <c r="AE357" s="30"/>
      <c r="AF357" s="30"/>
      <c r="AG357" s="30"/>
      <c r="AH357" s="30"/>
      <c r="AI357" s="33"/>
      <c r="AJ357" s="33"/>
      <c r="AK357" s="33"/>
      <c r="AO357" s="6">
        <f t="shared" si="32"/>
        <v>0</v>
      </c>
      <c r="AP357" s="6">
        <f t="shared" si="33"/>
        <v>0</v>
      </c>
      <c r="AQ357" s="6">
        <f t="shared" si="34"/>
        <v>0</v>
      </c>
    </row>
    <row r="358" spans="1:43" x14ac:dyDescent="0.35">
      <c r="A358" s="32"/>
      <c r="B358" s="31"/>
      <c r="C358" s="31"/>
      <c r="D358" s="31"/>
      <c r="E358" s="31"/>
      <c r="F358" s="31"/>
      <c r="G358" s="31"/>
      <c r="H358" s="31"/>
      <c r="I358" s="31"/>
      <c r="J358" s="31"/>
      <c r="K358" s="30"/>
      <c r="L358" s="30"/>
      <c r="M358" s="30"/>
      <c r="N358" s="30"/>
      <c r="O358" s="30"/>
      <c r="P358" s="30"/>
      <c r="Q358" s="30"/>
      <c r="R358" s="30"/>
      <c r="S358" s="30"/>
      <c r="T358" s="30"/>
      <c r="U358" s="30"/>
      <c r="V358" s="30"/>
      <c r="W358" s="30"/>
      <c r="X358" s="30"/>
      <c r="Y358" s="30"/>
      <c r="Z358" s="30"/>
      <c r="AA358" s="30"/>
      <c r="AB358" s="30"/>
      <c r="AC358" s="30"/>
      <c r="AD358" s="30"/>
      <c r="AE358" s="30"/>
      <c r="AF358" s="30"/>
      <c r="AG358" s="30"/>
      <c r="AH358" s="30"/>
      <c r="AI358" s="33"/>
      <c r="AJ358" s="33"/>
      <c r="AK358" s="33"/>
      <c r="AO358" s="6">
        <f t="shared" si="32"/>
        <v>0</v>
      </c>
      <c r="AP358" s="6">
        <f t="shared" si="33"/>
        <v>0</v>
      </c>
      <c r="AQ358" s="6">
        <f t="shared" si="34"/>
        <v>0</v>
      </c>
    </row>
    <row r="359" spans="1:43" x14ac:dyDescent="0.35">
      <c r="A359" s="32"/>
      <c r="B359" s="31"/>
      <c r="C359" s="31"/>
      <c r="D359" s="31"/>
      <c r="E359" s="31"/>
      <c r="F359" s="31"/>
      <c r="G359" s="31"/>
      <c r="H359" s="31"/>
      <c r="I359" s="31"/>
      <c r="J359" s="31"/>
      <c r="K359" s="30"/>
      <c r="L359" s="30"/>
      <c r="M359" s="30"/>
      <c r="N359" s="30"/>
      <c r="O359" s="30"/>
      <c r="P359" s="30"/>
      <c r="Q359" s="30"/>
      <c r="R359" s="30"/>
      <c r="S359" s="30"/>
      <c r="T359" s="30"/>
      <c r="U359" s="30"/>
      <c r="V359" s="30"/>
      <c r="W359" s="30"/>
      <c r="X359" s="30"/>
      <c r="Y359" s="30"/>
      <c r="Z359" s="30"/>
      <c r="AA359" s="30"/>
      <c r="AB359" s="30"/>
      <c r="AC359" s="30"/>
      <c r="AD359" s="30"/>
      <c r="AE359" s="30"/>
      <c r="AF359" s="30"/>
      <c r="AG359" s="30"/>
      <c r="AH359" s="30"/>
      <c r="AI359" s="33"/>
      <c r="AJ359" s="33"/>
      <c r="AK359" s="33"/>
      <c r="AO359" s="6">
        <f t="shared" si="32"/>
        <v>0</v>
      </c>
      <c r="AP359" s="6">
        <f t="shared" si="33"/>
        <v>0</v>
      </c>
      <c r="AQ359" s="6">
        <f t="shared" si="34"/>
        <v>0</v>
      </c>
    </row>
    <row r="360" spans="1:43" x14ac:dyDescent="0.35">
      <c r="A360" s="32"/>
      <c r="B360" s="31"/>
      <c r="C360" s="31"/>
      <c r="D360" s="31"/>
      <c r="E360" s="31"/>
      <c r="F360" s="31"/>
      <c r="G360" s="31"/>
      <c r="H360" s="31"/>
      <c r="I360" s="31"/>
      <c r="J360" s="31"/>
      <c r="K360" s="30"/>
      <c r="L360" s="30"/>
      <c r="M360" s="30"/>
      <c r="N360" s="30"/>
      <c r="O360" s="30"/>
      <c r="P360" s="30"/>
      <c r="Q360" s="30"/>
      <c r="R360" s="30"/>
      <c r="S360" s="30"/>
      <c r="T360" s="30"/>
      <c r="U360" s="30"/>
      <c r="V360" s="30"/>
      <c r="W360" s="30"/>
      <c r="X360" s="30"/>
      <c r="Y360" s="30"/>
      <c r="Z360" s="30"/>
      <c r="AA360" s="30"/>
      <c r="AB360" s="30"/>
      <c r="AC360" s="30"/>
      <c r="AD360" s="30"/>
      <c r="AE360" s="30"/>
      <c r="AF360" s="30"/>
      <c r="AG360" s="30"/>
      <c r="AH360" s="30"/>
      <c r="AI360" s="33"/>
      <c r="AJ360" s="33"/>
      <c r="AK360" s="33"/>
      <c r="AO360" s="6">
        <f t="shared" si="32"/>
        <v>0</v>
      </c>
      <c r="AP360" s="6">
        <f t="shared" si="33"/>
        <v>0</v>
      </c>
      <c r="AQ360" s="6">
        <f t="shared" si="34"/>
        <v>0</v>
      </c>
    </row>
    <row r="361" spans="1:43" x14ac:dyDescent="0.35">
      <c r="A361" s="32"/>
      <c r="B361" s="31"/>
      <c r="C361" s="31"/>
      <c r="D361" s="31"/>
      <c r="E361" s="31"/>
      <c r="F361" s="31"/>
      <c r="G361" s="31"/>
      <c r="H361" s="31"/>
      <c r="I361" s="31"/>
      <c r="J361" s="31"/>
      <c r="K361" s="30"/>
      <c r="L361" s="30"/>
      <c r="M361" s="30"/>
      <c r="N361" s="30"/>
      <c r="O361" s="30"/>
      <c r="P361" s="30"/>
      <c r="Q361" s="30"/>
      <c r="R361" s="30"/>
      <c r="S361" s="30"/>
      <c r="T361" s="30"/>
      <c r="U361" s="30"/>
      <c r="V361" s="30"/>
      <c r="W361" s="30"/>
      <c r="X361" s="30"/>
      <c r="Y361" s="30"/>
      <c r="Z361" s="30"/>
      <c r="AA361" s="30"/>
      <c r="AB361" s="30"/>
      <c r="AC361" s="30"/>
      <c r="AD361" s="30"/>
      <c r="AE361" s="30"/>
      <c r="AF361" s="30"/>
      <c r="AG361" s="30"/>
      <c r="AH361" s="30"/>
      <c r="AI361" s="33"/>
      <c r="AJ361" s="33"/>
      <c r="AK361" s="33"/>
      <c r="AO361" s="6">
        <f t="shared" si="32"/>
        <v>0</v>
      </c>
      <c r="AP361" s="6">
        <f t="shared" si="33"/>
        <v>0</v>
      </c>
      <c r="AQ361" s="6">
        <f t="shared" si="34"/>
        <v>0</v>
      </c>
    </row>
    <row r="362" spans="1:43" x14ac:dyDescent="0.35">
      <c r="A362" s="32"/>
      <c r="B362" s="31"/>
      <c r="C362" s="31"/>
      <c r="D362" s="31"/>
      <c r="E362" s="31"/>
      <c r="F362" s="31"/>
      <c r="G362" s="31"/>
      <c r="H362" s="31"/>
      <c r="I362" s="31"/>
      <c r="J362" s="31"/>
      <c r="K362" s="30"/>
      <c r="L362" s="30"/>
      <c r="M362" s="30"/>
      <c r="N362" s="30"/>
      <c r="O362" s="30"/>
      <c r="P362" s="30"/>
      <c r="Q362" s="30"/>
      <c r="R362" s="30"/>
      <c r="S362" s="30"/>
      <c r="T362" s="30"/>
      <c r="U362" s="30"/>
      <c r="V362" s="30"/>
      <c r="W362" s="30"/>
      <c r="X362" s="30"/>
      <c r="Y362" s="30"/>
      <c r="Z362" s="30"/>
      <c r="AA362" s="30"/>
      <c r="AB362" s="30"/>
      <c r="AC362" s="30"/>
      <c r="AD362" s="30"/>
      <c r="AE362" s="30"/>
      <c r="AF362" s="30"/>
      <c r="AG362" s="30"/>
      <c r="AH362" s="30"/>
      <c r="AI362" s="33"/>
      <c r="AJ362" s="33"/>
      <c r="AK362" s="33"/>
      <c r="AO362" s="6">
        <f t="shared" si="32"/>
        <v>0</v>
      </c>
      <c r="AP362" s="6">
        <f t="shared" si="33"/>
        <v>0</v>
      </c>
      <c r="AQ362" s="6">
        <f t="shared" si="34"/>
        <v>0</v>
      </c>
    </row>
    <row r="363" spans="1:43" x14ac:dyDescent="0.35">
      <c r="A363" s="32"/>
      <c r="B363" s="31"/>
      <c r="C363" s="31"/>
      <c r="D363" s="31"/>
      <c r="E363" s="31"/>
      <c r="F363" s="31"/>
      <c r="G363" s="31"/>
      <c r="H363" s="31"/>
      <c r="I363" s="31"/>
      <c r="J363" s="31"/>
      <c r="K363" s="30"/>
      <c r="L363" s="30"/>
      <c r="M363" s="30"/>
      <c r="N363" s="30"/>
      <c r="O363" s="30"/>
      <c r="P363" s="30"/>
      <c r="Q363" s="30"/>
      <c r="R363" s="30"/>
      <c r="S363" s="30"/>
      <c r="T363" s="30"/>
      <c r="U363" s="30"/>
      <c r="V363" s="30"/>
      <c r="W363" s="30"/>
      <c r="X363" s="30"/>
      <c r="Y363" s="30"/>
      <c r="Z363" s="30"/>
      <c r="AA363" s="30"/>
      <c r="AB363" s="30"/>
      <c r="AC363" s="30"/>
      <c r="AD363" s="30"/>
      <c r="AE363" s="30"/>
      <c r="AF363" s="30"/>
      <c r="AG363" s="30"/>
      <c r="AH363" s="30"/>
      <c r="AI363" s="33"/>
      <c r="AJ363" s="33"/>
      <c r="AK363" s="33"/>
    </row>
    <row r="364" spans="1:43" x14ac:dyDescent="0.35">
      <c r="A364" s="32"/>
      <c r="B364" s="31"/>
      <c r="C364" s="31"/>
      <c r="D364" s="31"/>
      <c r="E364" s="31"/>
      <c r="F364" s="31"/>
      <c r="G364" s="31"/>
      <c r="H364" s="31"/>
      <c r="I364" s="31"/>
      <c r="J364" s="31"/>
      <c r="K364" s="30"/>
      <c r="L364" s="30"/>
      <c r="M364" s="30"/>
      <c r="N364" s="30"/>
      <c r="O364" s="30"/>
      <c r="P364" s="30"/>
      <c r="Q364" s="30"/>
      <c r="R364" s="30"/>
      <c r="S364" s="30"/>
      <c r="T364" s="30"/>
      <c r="U364" s="30"/>
      <c r="V364" s="30"/>
      <c r="W364" s="30"/>
      <c r="X364" s="30"/>
      <c r="Y364" s="30"/>
      <c r="Z364" s="30"/>
      <c r="AA364" s="30"/>
      <c r="AB364" s="30"/>
      <c r="AC364" s="30"/>
      <c r="AD364" s="30"/>
      <c r="AE364" s="30"/>
      <c r="AF364" s="30"/>
      <c r="AG364" s="30"/>
      <c r="AH364" s="30"/>
      <c r="AI364" s="33"/>
      <c r="AJ364" s="33"/>
      <c r="AK364" s="33"/>
    </row>
    <row r="365" spans="1:43" x14ac:dyDescent="0.35">
      <c r="A365" s="32"/>
      <c r="B365" s="31"/>
      <c r="C365" s="31"/>
      <c r="D365" s="31"/>
      <c r="E365" s="31"/>
      <c r="F365" s="31"/>
      <c r="G365" s="31"/>
      <c r="H365" s="31"/>
      <c r="I365" s="31"/>
      <c r="J365" s="31"/>
      <c r="K365" s="30"/>
      <c r="L365" s="30"/>
      <c r="M365" s="30"/>
      <c r="N365" s="30"/>
      <c r="O365" s="30"/>
      <c r="P365" s="30"/>
      <c r="Q365" s="30"/>
      <c r="R365" s="30"/>
      <c r="S365" s="30"/>
      <c r="T365" s="30"/>
      <c r="U365" s="30"/>
      <c r="V365" s="30"/>
      <c r="W365" s="30"/>
      <c r="X365" s="30"/>
      <c r="Y365" s="30"/>
      <c r="Z365" s="30"/>
      <c r="AA365" s="30"/>
      <c r="AB365" s="30"/>
      <c r="AC365" s="30"/>
      <c r="AD365" s="30"/>
      <c r="AE365" s="30"/>
      <c r="AF365" s="30"/>
      <c r="AG365" s="30"/>
      <c r="AH365" s="30"/>
      <c r="AI365" s="33"/>
      <c r="AJ365" s="33"/>
      <c r="AK365" s="33"/>
    </row>
    <row r="366" spans="1:43" x14ac:dyDescent="0.35">
      <c r="A366" s="32"/>
      <c r="B366" s="31"/>
      <c r="C366" s="31"/>
      <c r="D366" s="31"/>
      <c r="E366" s="31"/>
      <c r="F366" s="31"/>
      <c r="G366" s="31"/>
      <c r="H366" s="86"/>
      <c r="I366" s="86"/>
      <c r="J366" s="86"/>
      <c r="K366" s="30"/>
      <c r="L366" s="30"/>
      <c r="M366" s="30"/>
      <c r="N366" s="30"/>
      <c r="O366" s="30"/>
      <c r="P366" s="30"/>
      <c r="Q366" s="30"/>
      <c r="R366" s="30"/>
      <c r="S366" s="30"/>
      <c r="T366" s="30"/>
      <c r="U366" s="30"/>
      <c r="V366" s="30"/>
      <c r="W366" s="30"/>
      <c r="X366" s="30"/>
      <c r="Y366" s="30"/>
      <c r="Z366" s="30"/>
      <c r="AA366" s="30"/>
      <c r="AB366" s="30"/>
      <c r="AC366" s="30"/>
      <c r="AD366" s="30"/>
      <c r="AE366" s="30"/>
      <c r="AF366" s="30"/>
      <c r="AG366" s="30"/>
      <c r="AH366" s="30"/>
      <c r="AI366" s="33"/>
      <c r="AJ366" s="33"/>
      <c r="AK366" s="33"/>
    </row>
    <row r="367" spans="1:43" x14ac:dyDescent="0.35">
      <c r="A367" s="32"/>
      <c r="B367" s="31"/>
      <c r="C367" s="31"/>
      <c r="D367" s="31"/>
      <c r="E367" s="31"/>
      <c r="F367" s="31"/>
      <c r="G367" s="31"/>
      <c r="H367" s="86"/>
      <c r="I367" s="86"/>
      <c r="J367" s="86"/>
      <c r="K367" s="30"/>
      <c r="L367" s="30"/>
      <c r="M367" s="30"/>
      <c r="N367" s="30"/>
      <c r="O367" s="30"/>
      <c r="P367" s="30"/>
      <c r="Q367" s="30"/>
      <c r="R367" s="30"/>
      <c r="S367" s="30"/>
      <c r="T367" s="30"/>
      <c r="U367" s="30"/>
      <c r="V367" s="30"/>
      <c r="W367" s="30"/>
      <c r="X367" s="30"/>
      <c r="Y367" s="30"/>
      <c r="Z367" s="30"/>
      <c r="AA367" s="30"/>
      <c r="AB367" s="30"/>
      <c r="AC367" s="30"/>
      <c r="AD367" s="30"/>
      <c r="AE367" s="30"/>
      <c r="AF367" s="30"/>
      <c r="AG367" s="30"/>
      <c r="AH367" s="30"/>
      <c r="AI367" s="33"/>
      <c r="AJ367" s="33"/>
      <c r="AK367" s="33"/>
    </row>
    <row r="368" spans="1:43" x14ac:dyDescent="0.35">
      <c r="A368" s="32"/>
      <c r="B368" s="31"/>
      <c r="C368" s="31"/>
      <c r="D368" s="31"/>
      <c r="E368" s="31"/>
      <c r="F368" s="31"/>
      <c r="G368" s="31"/>
      <c r="H368" s="86"/>
      <c r="I368" s="86"/>
      <c r="J368" s="86"/>
      <c r="K368" s="30"/>
      <c r="L368" s="30"/>
      <c r="M368" s="30"/>
      <c r="N368" s="30"/>
      <c r="O368" s="30"/>
      <c r="P368" s="30"/>
      <c r="Q368" s="30"/>
      <c r="R368" s="30"/>
      <c r="S368" s="30"/>
      <c r="T368" s="30"/>
      <c r="U368" s="30"/>
      <c r="V368" s="30"/>
      <c r="W368" s="30"/>
      <c r="X368" s="30"/>
      <c r="Y368" s="30"/>
      <c r="Z368" s="30"/>
      <c r="AA368" s="30"/>
      <c r="AB368" s="30"/>
      <c r="AC368" s="30"/>
      <c r="AD368" s="30"/>
      <c r="AE368" s="30"/>
      <c r="AF368" s="30"/>
      <c r="AG368" s="30"/>
      <c r="AH368" s="30"/>
      <c r="AI368" s="33"/>
      <c r="AJ368" s="33"/>
      <c r="AK368" s="33"/>
    </row>
    <row r="369" spans="1:37" x14ac:dyDescent="0.35">
      <c r="A369" s="32"/>
      <c r="B369" s="31"/>
      <c r="C369" s="31"/>
      <c r="D369" s="31"/>
      <c r="E369" s="31"/>
      <c r="F369" s="31"/>
      <c r="G369" s="31"/>
      <c r="H369" s="86"/>
      <c r="I369" s="86"/>
      <c r="J369" s="86"/>
      <c r="K369" s="30"/>
      <c r="L369" s="30"/>
      <c r="M369" s="30"/>
      <c r="N369" s="30"/>
      <c r="O369" s="30"/>
      <c r="P369" s="30"/>
      <c r="Q369" s="30"/>
      <c r="R369" s="30"/>
      <c r="S369" s="30"/>
      <c r="T369" s="30"/>
      <c r="U369" s="30"/>
      <c r="V369" s="30"/>
      <c r="W369" s="30"/>
      <c r="X369" s="30"/>
      <c r="Y369" s="30"/>
      <c r="Z369" s="30"/>
      <c r="AA369" s="30"/>
      <c r="AB369" s="30"/>
      <c r="AC369" s="30"/>
      <c r="AD369" s="30"/>
      <c r="AE369" s="30"/>
      <c r="AF369" s="30"/>
      <c r="AG369" s="30"/>
      <c r="AH369" s="30"/>
      <c r="AI369" s="33"/>
      <c r="AJ369" s="33"/>
      <c r="AK369" s="33"/>
    </row>
    <row r="370" spans="1:37" x14ac:dyDescent="0.35">
      <c r="A370" s="32"/>
      <c r="B370" s="31"/>
      <c r="C370" s="31"/>
      <c r="D370" s="31"/>
      <c r="E370" s="31"/>
      <c r="F370" s="31"/>
      <c r="G370" s="31"/>
      <c r="H370" s="86"/>
      <c r="I370" s="86"/>
      <c r="J370" s="86"/>
      <c r="K370" s="30"/>
      <c r="L370" s="30"/>
      <c r="M370" s="30"/>
      <c r="N370" s="30"/>
      <c r="O370" s="30"/>
      <c r="P370" s="30"/>
      <c r="Q370" s="30"/>
      <c r="R370" s="30"/>
      <c r="S370" s="30"/>
      <c r="T370" s="30"/>
      <c r="U370" s="30"/>
      <c r="V370" s="30"/>
      <c r="W370" s="30"/>
      <c r="X370" s="30"/>
      <c r="Y370" s="30"/>
      <c r="Z370" s="30"/>
      <c r="AA370" s="30"/>
      <c r="AB370" s="30"/>
      <c r="AC370" s="30"/>
      <c r="AD370" s="30"/>
      <c r="AE370" s="30"/>
      <c r="AF370" s="30"/>
      <c r="AG370" s="30"/>
      <c r="AH370" s="30"/>
      <c r="AI370" s="33"/>
      <c r="AJ370" s="33"/>
      <c r="AK370" s="33"/>
    </row>
    <row r="371" spans="1:37" x14ac:dyDescent="0.35">
      <c r="A371" s="32"/>
      <c r="B371" s="31"/>
      <c r="C371" s="31"/>
      <c r="D371" s="31"/>
      <c r="E371" s="31"/>
      <c r="F371" s="31"/>
      <c r="G371" s="31"/>
      <c r="H371" s="86"/>
      <c r="I371" s="86"/>
      <c r="J371" s="86"/>
      <c r="K371" s="30"/>
      <c r="L371" s="30"/>
      <c r="M371" s="30"/>
      <c r="N371" s="30"/>
      <c r="O371" s="30"/>
      <c r="P371" s="30"/>
      <c r="Q371" s="30"/>
      <c r="R371" s="30"/>
      <c r="S371" s="30"/>
      <c r="T371" s="30"/>
      <c r="U371" s="30"/>
      <c r="V371" s="30"/>
      <c r="W371" s="30"/>
      <c r="X371" s="30"/>
      <c r="Y371" s="30"/>
      <c r="Z371" s="30"/>
      <c r="AA371" s="30"/>
      <c r="AB371" s="30"/>
      <c r="AC371" s="30"/>
      <c r="AD371" s="30"/>
      <c r="AE371" s="30"/>
      <c r="AF371" s="30"/>
      <c r="AG371" s="30"/>
      <c r="AH371" s="30"/>
      <c r="AI371" s="33"/>
      <c r="AJ371" s="33"/>
      <c r="AK371" s="33"/>
    </row>
    <row r="372" spans="1:37" x14ac:dyDescent="0.35">
      <c r="A372" s="32"/>
      <c r="B372" s="31"/>
      <c r="C372" s="31"/>
      <c r="D372" s="31"/>
      <c r="E372" s="31"/>
      <c r="F372" s="31"/>
      <c r="G372" s="31"/>
      <c r="H372" s="86"/>
      <c r="I372" s="86"/>
      <c r="J372" s="86"/>
      <c r="K372" s="30"/>
      <c r="L372" s="30"/>
      <c r="M372" s="30"/>
      <c r="N372" s="30"/>
      <c r="O372" s="30"/>
      <c r="P372" s="30"/>
      <c r="Q372" s="30"/>
      <c r="R372" s="30"/>
      <c r="S372" s="30"/>
      <c r="T372" s="30"/>
      <c r="U372" s="30"/>
      <c r="V372" s="30"/>
      <c r="W372" s="30"/>
      <c r="X372" s="30"/>
      <c r="Y372" s="30"/>
      <c r="Z372" s="30"/>
      <c r="AA372" s="30"/>
      <c r="AB372" s="30"/>
      <c r="AC372" s="30"/>
      <c r="AD372" s="30"/>
      <c r="AE372" s="30"/>
      <c r="AF372" s="30"/>
      <c r="AG372" s="30"/>
      <c r="AH372" s="30"/>
      <c r="AI372" s="33"/>
      <c r="AJ372" s="33"/>
      <c r="AK372" s="33"/>
    </row>
    <row r="373" spans="1:37" x14ac:dyDescent="0.35">
      <c r="A373" s="32"/>
      <c r="B373" s="31"/>
      <c r="C373" s="31"/>
      <c r="D373" s="31"/>
      <c r="E373" s="31"/>
      <c r="F373" s="31"/>
      <c r="G373" s="31"/>
      <c r="H373" s="86"/>
      <c r="I373" s="86"/>
      <c r="J373" s="86"/>
      <c r="K373" s="30"/>
      <c r="L373" s="30"/>
      <c r="M373" s="30"/>
      <c r="N373" s="30"/>
      <c r="O373" s="30"/>
      <c r="P373" s="30"/>
      <c r="Q373" s="30"/>
      <c r="R373" s="30"/>
      <c r="S373" s="30"/>
      <c r="T373" s="30"/>
      <c r="U373" s="30"/>
      <c r="V373" s="30"/>
      <c r="W373" s="30"/>
      <c r="X373" s="30"/>
      <c r="Y373" s="30"/>
      <c r="Z373" s="30"/>
      <c r="AA373" s="30"/>
      <c r="AB373" s="30"/>
      <c r="AC373" s="30"/>
      <c r="AD373" s="30"/>
      <c r="AE373" s="30"/>
      <c r="AF373" s="30"/>
      <c r="AG373" s="30"/>
      <c r="AH373" s="30"/>
      <c r="AI373" s="33"/>
      <c r="AJ373" s="33"/>
      <c r="AK373" s="33"/>
    </row>
    <row r="374" spans="1:37" x14ac:dyDescent="0.35">
      <c r="A374" s="32"/>
      <c r="B374" s="31"/>
      <c r="C374" s="31"/>
      <c r="D374" s="31"/>
      <c r="E374" s="31"/>
      <c r="F374" s="31"/>
      <c r="G374" s="31"/>
      <c r="H374" s="86"/>
      <c r="I374" s="86"/>
      <c r="J374" s="86"/>
      <c r="K374" s="30"/>
      <c r="L374" s="30"/>
      <c r="M374" s="30"/>
      <c r="N374" s="30"/>
      <c r="O374" s="30"/>
      <c r="P374" s="30"/>
      <c r="Q374" s="30"/>
      <c r="R374" s="30"/>
      <c r="S374" s="30"/>
      <c r="T374" s="30"/>
      <c r="U374" s="30"/>
      <c r="V374" s="30"/>
      <c r="W374" s="30"/>
      <c r="X374" s="30"/>
      <c r="Y374" s="30"/>
      <c r="Z374" s="30"/>
      <c r="AA374" s="30"/>
      <c r="AB374" s="30"/>
      <c r="AC374" s="30"/>
      <c r="AD374" s="30"/>
      <c r="AE374" s="30"/>
      <c r="AF374" s="30"/>
      <c r="AG374" s="30"/>
      <c r="AH374" s="30"/>
      <c r="AI374" s="33"/>
      <c r="AJ374" s="33"/>
      <c r="AK374" s="33"/>
    </row>
    <row r="375" spans="1:37" x14ac:dyDescent="0.35">
      <c r="A375" s="32"/>
      <c r="B375" s="31"/>
      <c r="C375" s="31"/>
      <c r="D375" s="31"/>
      <c r="E375" s="31"/>
      <c r="F375" s="31"/>
      <c r="G375" s="31"/>
      <c r="H375" s="86"/>
      <c r="I375" s="86"/>
      <c r="J375" s="86"/>
      <c r="K375" s="30"/>
      <c r="L375" s="30"/>
      <c r="M375" s="30"/>
      <c r="N375" s="30"/>
      <c r="O375" s="30"/>
      <c r="P375" s="30"/>
      <c r="Q375" s="30"/>
      <c r="R375" s="30"/>
      <c r="S375" s="30"/>
      <c r="T375" s="30"/>
      <c r="U375" s="30"/>
      <c r="V375" s="30"/>
      <c r="W375" s="30"/>
      <c r="X375" s="30"/>
      <c r="Y375" s="30"/>
      <c r="Z375" s="30"/>
      <c r="AA375" s="30"/>
      <c r="AB375" s="30"/>
      <c r="AC375" s="30"/>
      <c r="AD375" s="30"/>
      <c r="AE375" s="30"/>
      <c r="AF375" s="30"/>
      <c r="AG375" s="30"/>
      <c r="AH375" s="30"/>
      <c r="AI375" s="33"/>
      <c r="AJ375" s="33"/>
      <c r="AK375" s="33"/>
    </row>
    <row r="376" spans="1:37" x14ac:dyDescent="0.35">
      <c r="A376" s="32"/>
      <c r="B376" s="31"/>
      <c r="C376" s="31"/>
      <c r="D376" s="31"/>
      <c r="E376" s="31"/>
      <c r="F376" s="31"/>
      <c r="G376" s="31"/>
      <c r="H376" s="86"/>
      <c r="I376" s="86"/>
      <c r="J376" s="86"/>
      <c r="K376" s="30"/>
      <c r="L376" s="30"/>
      <c r="M376" s="30"/>
      <c r="N376" s="30"/>
      <c r="O376" s="30"/>
      <c r="P376" s="30"/>
      <c r="Q376" s="30"/>
      <c r="R376" s="30"/>
      <c r="S376" s="30"/>
      <c r="T376" s="30"/>
      <c r="U376" s="30"/>
      <c r="V376" s="30"/>
      <c r="W376" s="30"/>
      <c r="X376" s="30"/>
      <c r="Y376" s="30"/>
      <c r="Z376" s="30"/>
      <c r="AA376" s="30"/>
      <c r="AB376" s="30"/>
      <c r="AC376" s="30"/>
      <c r="AD376" s="30"/>
      <c r="AE376" s="30"/>
      <c r="AF376" s="30"/>
      <c r="AG376" s="30"/>
      <c r="AH376" s="30"/>
      <c r="AI376" s="33"/>
      <c r="AJ376" s="33"/>
      <c r="AK376" s="33"/>
    </row>
    <row r="377" spans="1:37" x14ac:dyDescent="0.35">
      <c r="A377" s="32"/>
      <c r="B377" s="31"/>
      <c r="C377" s="31"/>
      <c r="D377" s="31"/>
      <c r="E377" s="31"/>
      <c r="F377" s="31"/>
      <c r="G377" s="31"/>
      <c r="H377" s="86"/>
      <c r="I377" s="86"/>
      <c r="J377" s="86"/>
      <c r="K377" s="30"/>
      <c r="L377" s="30"/>
      <c r="M377" s="30"/>
      <c r="N377" s="30"/>
      <c r="O377" s="30"/>
      <c r="P377" s="30"/>
      <c r="Q377" s="30"/>
      <c r="R377" s="30"/>
      <c r="S377" s="30"/>
      <c r="T377" s="30"/>
      <c r="U377" s="30"/>
      <c r="V377" s="30"/>
      <c r="W377" s="30"/>
      <c r="X377" s="30"/>
      <c r="Y377" s="30"/>
      <c r="Z377" s="30"/>
      <c r="AA377" s="30"/>
      <c r="AB377" s="30"/>
      <c r="AC377" s="30"/>
      <c r="AD377" s="30"/>
      <c r="AE377" s="30"/>
      <c r="AF377" s="30"/>
      <c r="AG377" s="30"/>
      <c r="AH377" s="30"/>
      <c r="AI377" s="33"/>
      <c r="AJ377" s="33"/>
      <c r="AK377" s="33"/>
    </row>
    <row r="378" spans="1:37" x14ac:dyDescent="0.35">
      <c r="A378" s="32"/>
      <c r="B378" s="31"/>
      <c r="C378" s="31"/>
      <c r="D378" s="31"/>
      <c r="E378" s="31"/>
      <c r="F378" s="31"/>
      <c r="G378" s="31"/>
      <c r="H378" s="86"/>
      <c r="I378" s="86"/>
      <c r="J378" s="86"/>
      <c r="K378" s="30"/>
      <c r="L378" s="30"/>
      <c r="M378" s="30"/>
      <c r="N378" s="30"/>
      <c r="O378" s="30"/>
      <c r="P378" s="30"/>
      <c r="Q378" s="30"/>
      <c r="R378" s="30"/>
      <c r="S378" s="30"/>
      <c r="T378" s="30"/>
      <c r="U378" s="30"/>
      <c r="V378" s="30"/>
      <c r="W378" s="30"/>
      <c r="X378" s="30"/>
      <c r="Y378" s="30"/>
      <c r="Z378" s="30"/>
      <c r="AA378" s="30"/>
      <c r="AB378" s="30"/>
      <c r="AC378" s="30"/>
      <c r="AD378" s="30"/>
      <c r="AE378" s="30"/>
      <c r="AF378" s="30"/>
      <c r="AG378" s="30"/>
      <c r="AH378" s="30"/>
      <c r="AI378" s="33"/>
      <c r="AJ378" s="33"/>
      <c r="AK378" s="33"/>
    </row>
    <row r="379" spans="1:37" x14ac:dyDescent="0.35">
      <c r="A379" s="32"/>
      <c r="B379" s="31"/>
      <c r="C379" s="31"/>
      <c r="D379" s="31"/>
      <c r="E379" s="31"/>
      <c r="F379" s="31"/>
      <c r="G379" s="31"/>
      <c r="H379" s="86"/>
      <c r="I379" s="86"/>
      <c r="J379" s="86"/>
      <c r="K379" s="30"/>
      <c r="L379" s="30"/>
      <c r="M379" s="30"/>
      <c r="N379" s="30"/>
      <c r="O379" s="30"/>
      <c r="P379" s="30"/>
      <c r="Q379" s="30"/>
      <c r="R379" s="30"/>
      <c r="S379" s="30"/>
      <c r="T379" s="30"/>
      <c r="U379" s="30"/>
      <c r="V379" s="30"/>
      <c r="W379" s="30"/>
      <c r="X379" s="30"/>
      <c r="Y379" s="30"/>
      <c r="Z379" s="30"/>
      <c r="AA379" s="30"/>
      <c r="AB379" s="30"/>
      <c r="AC379" s="30"/>
      <c r="AD379" s="30"/>
      <c r="AE379" s="30"/>
      <c r="AF379" s="30"/>
      <c r="AG379" s="30"/>
      <c r="AH379" s="30"/>
      <c r="AI379" s="33"/>
      <c r="AJ379" s="33"/>
      <c r="AK379" s="33"/>
    </row>
    <row r="380" spans="1:37" x14ac:dyDescent="0.35">
      <c r="A380" s="32"/>
      <c r="B380" s="31"/>
      <c r="C380" s="31"/>
      <c r="D380" s="31"/>
      <c r="E380" s="31"/>
      <c r="F380" s="31"/>
      <c r="G380" s="31"/>
      <c r="H380" s="86"/>
      <c r="I380" s="86"/>
      <c r="J380" s="86"/>
      <c r="AI380" s="33"/>
      <c r="AJ380" s="33"/>
      <c r="AK380" s="33"/>
    </row>
    <row r="381" spans="1:37" x14ac:dyDescent="0.35">
      <c r="A381" s="32"/>
      <c r="B381" s="31"/>
      <c r="C381" s="31"/>
      <c r="D381" s="31"/>
      <c r="E381" s="31"/>
      <c r="F381" s="31"/>
      <c r="G381" s="31"/>
      <c r="H381" s="86"/>
      <c r="I381" s="86"/>
      <c r="J381" s="86"/>
      <c r="AI381" s="33"/>
      <c r="AJ381" s="33"/>
      <c r="AK381" s="33"/>
    </row>
    <row r="382" spans="1:37" x14ac:dyDescent="0.35">
      <c r="A382" s="32"/>
      <c r="B382" s="31"/>
      <c r="C382" s="31"/>
      <c r="D382" s="31"/>
      <c r="E382" s="31"/>
      <c r="F382" s="31"/>
      <c r="G382" s="31"/>
      <c r="H382" s="86"/>
      <c r="I382" s="86"/>
      <c r="J382" s="86"/>
      <c r="AI382" s="33"/>
      <c r="AJ382" s="33"/>
      <c r="AK382" s="33"/>
    </row>
    <row r="383" spans="1:37" x14ac:dyDescent="0.35">
      <c r="A383" s="32"/>
      <c r="B383" s="31"/>
      <c r="C383" s="31"/>
      <c r="D383" s="31"/>
      <c r="E383" s="31"/>
      <c r="F383" s="31"/>
      <c r="G383" s="31"/>
      <c r="H383" s="86"/>
      <c r="I383" s="86"/>
      <c r="J383" s="86"/>
      <c r="AI383" s="33"/>
      <c r="AJ383" s="33"/>
      <c r="AK383" s="33"/>
    </row>
    <row r="384" spans="1:37" x14ac:dyDescent="0.35">
      <c r="A384" s="32"/>
      <c r="B384" s="31"/>
      <c r="C384" s="31"/>
      <c r="D384" s="31"/>
      <c r="E384" s="31"/>
      <c r="F384" s="31"/>
      <c r="G384" s="31"/>
      <c r="H384" s="86"/>
      <c r="I384" s="86"/>
      <c r="J384" s="86"/>
      <c r="AI384" s="33"/>
      <c r="AJ384" s="33"/>
      <c r="AK384" s="33"/>
    </row>
    <row r="385" spans="1:37" x14ac:dyDescent="0.35">
      <c r="A385" s="32"/>
      <c r="B385" s="31"/>
      <c r="C385" s="31"/>
      <c r="D385" s="31"/>
      <c r="E385" s="31"/>
      <c r="F385" s="31"/>
      <c r="G385" s="31"/>
      <c r="H385" s="86"/>
      <c r="I385" s="86"/>
      <c r="J385" s="86"/>
      <c r="AI385" s="33"/>
      <c r="AJ385" s="33"/>
      <c r="AK385" s="33"/>
    </row>
    <row r="386" spans="1:37" x14ac:dyDescent="0.35">
      <c r="A386" s="32"/>
      <c r="B386" s="31"/>
      <c r="C386" s="31"/>
      <c r="D386" s="31"/>
      <c r="E386" s="31"/>
      <c r="F386" s="31"/>
      <c r="G386" s="31"/>
      <c r="H386" s="86"/>
      <c r="I386" s="86"/>
      <c r="J386" s="86"/>
      <c r="AI386" s="33"/>
      <c r="AJ386" s="33"/>
      <c r="AK386" s="33"/>
    </row>
    <row r="387" spans="1:37" x14ac:dyDescent="0.35">
      <c r="A387" s="32"/>
      <c r="B387" s="31"/>
      <c r="C387" s="31"/>
      <c r="D387" s="31"/>
      <c r="E387" s="31"/>
      <c r="F387" s="31"/>
      <c r="G387" s="31"/>
      <c r="H387" s="86"/>
      <c r="I387" s="86"/>
      <c r="J387" s="86"/>
      <c r="AI387" s="33"/>
      <c r="AJ387" s="33"/>
      <c r="AK387" s="33"/>
    </row>
    <row r="388" spans="1:37" x14ac:dyDescent="0.35">
      <c r="A388" s="32"/>
      <c r="B388" s="31"/>
      <c r="C388" s="31"/>
      <c r="D388" s="31"/>
      <c r="E388" s="31"/>
      <c r="F388" s="31"/>
      <c r="G388" s="31"/>
      <c r="H388" s="86"/>
      <c r="I388" s="86"/>
      <c r="J388" s="86"/>
      <c r="AI388" s="33"/>
      <c r="AJ388" s="33"/>
      <c r="AK388" s="33"/>
    </row>
    <row r="389" spans="1:37" x14ac:dyDescent="0.35">
      <c r="A389" s="32"/>
      <c r="B389" s="31"/>
      <c r="C389" s="31"/>
      <c r="D389" s="31"/>
      <c r="E389" s="31"/>
      <c r="F389" s="31"/>
      <c r="G389" s="31"/>
      <c r="H389" s="86"/>
      <c r="I389" s="86"/>
      <c r="J389" s="86"/>
      <c r="AI389" s="33"/>
      <c r="AJ389" s="33"/>
      <c r="AK389" s="33"/>
    </row>
    <row r="390" spans="1:37" x14ac:dyDescent="0.35">
      <c r="A390" s="32"/>
      <c r="B390" s="31"/>
      <c r="C390" s="31"/>
      <c r="D390" s="31"/>
      <c r="E390" s="31"/>
      <c r="F390" s="31"/>
      <c r="G390" s="31"/>
      <c r="H390" s="86"/>
      <c r="I390" s="86"/>
      <c r="J390" s="86"/>
      <c r="AI390" s="33"/>
      <c r="AJ390" s="33"/>
      <c r="AK390" s="33"/>
    </row>
    <row r="391" spans="1:37" x14ac:dyDescent="0.35">
      <c r="A391" s="32"/>
      <c r="B391" s="31"/>
      <c r="C391" s="31"/>
      <c r="D391" s="31"/>
      <c r="E391" s="31"/>
      <c r="F391" s="31"/>
      <c r="G391" s="31"/>
      <c r="H391" s="86"/>
      <c r="I391" s="86"/>
      <c r="J391" s="86"/>
      <c r="AI391" s="33"/>
      <c r="AJ391" s="33"/>
      <c r="AK391" s="33"/>
    </row>
    <row r="392" spans="1:37" x14ac:dyDescent="0.35">
      <c r="A392" s="32"/>
      <c r="B392" s="31"/>
      <c r="C392" s="31"/>
      <c r="D392" s="31"/>
      <c r="E392" s="31"/>
      <c r="F392" s="31"/>
      <c r="G392" s="31"/>
      <c r="H392" s="86"/>
      <c r="I392" s="86"/>
      <c r="J392" s="86"/>
      <c r="AI392" s="33"/>
      <c r="AJ392" s="33"/>
      <c r="AK392" s="33"/>
    </row>
    <row r="393" spans="1:37" x14ac:dyDescent="0.35">
      <c r="A393" s="32"/>
      <c r="B393" s="31"/>
      <c r="C393" s="31"/>
      <c r="D393" s="31"/>
      <c r="E393" s="31"/>
      <c r="F393" s="31"/>
      <c r="G393" s="31"/>
      <c r="H393" s="86"/>
      <c r="I393" s="86"/>
      <c r="J393" s="86"/>
      <c r="AI393" s="33"/>
      <c r="AJ393" s="33"/>
      <c r="AK393" s="33"/>
    </row>
    <row r="394" spans="1:37" x14ac:dyDescent="0.35">
      <c r="A394" s="32"/>
      <c r="B394" s="31"/>
      <c r="C394" s="31"/>
      <c r="D394" s="31"/>
      <c r="E394" s="31"/>
      <c r="F394" s="31"/>
      <c r="G394" s="31"/>
      <c r="H394" s="86"/>
      <c r="I394" s="86"/>
      <c r="J394" s="86"/>
      <c r="AI394" s="33"/>
      <c r="AJ394" s="33"/>
      <c r="AK394" s="33"/>
    </row>
    <row r="395" spans="1:37" x14ac:dyDescent="0.35">
      <c r="A395" s="32"/>
      <c r="B395" s="31"/>
      <c r="C395" s="31"/>
      <c r="D395" s="31"/>
      <c r="E395" s="31"/>
      <c r="F395" s="31"/>
      <c r="G395" s="31"/>
      <c r="H395" s="86"/>
      <c r="I395" s="86"/>
      <c r="J395" s="86"/>
      <c r="AI395" s="33"/>
      <c r="AJ395" s="33"/>
      <c r="AK395" s="33"/>
    </row>
    <row r="396" spans="1:37" x14ac:dyDescent="0.35">
      <c r="A396" s="32"/>
      <c r="B396" s="31"/>
      <c r="C396" s="31"/>
      <c r="D396" s="31"/>
      <c r="E396" s="31"/>
      <c r="F396" s="31"/>
      <c r="G396" s="31"/>
      <c r="H396" s="86"/>
      <c r="I396" s="86"/>
      <c r="J396" s="86"/>
      <c r="AI396" s="33"/>
      <c r="AJ396" s="33"/>
      <c r="AK396" s="33"/>
    </row>
    <row r="397" spans="1:37" x14ac:dyDescent="0.35">
      <c r="A397" s="32"/>
      <c r="B397" s="31"/>
      <c r="C397" s="31"/>
      <c r="D397" s="31"/>
      <c r="E397" s="31"/>
      <c r="F397" s="31"/>
      <c r="G397" s="31"/>
      <c r="H397" s="86"/>
      <c r="I397" s="86"/>
      <c r="J397" s="86"/>
      <c r="AI397" s="33"/>
      <c r="AJ397" s="33"/>
      <c r="AK397" s="33"/>
    </row>
    <row r="398" spans="1:37" x14ac:dyDescent="0.35">
      <c r="A398" s="32"/>
      <c r="B398" s="31"/>
      <c r="C398" s="31"/>
      <c r="D398" s="31"/>
      <c r="E398" s="31"/>
      <c r="F398" s="31"/>
      <c r="G398" s="31"/>
      <c r="H398" s="86"/>
      <c r="I398" s="86"/>
      <c r="J398" s="86"/>
      <c r="AI398" s="33"/>
      <c r="AJ398" s="33"/>
      <c r="AK398" s="33"/>
    </row>
    <row r="399" spans="1:37" x14ac:dyDescent="0.35">
      <c r="A399" s="32"/>
      <c r="B399" s="31"/>
      <c r="C399" s="31"/>
      <c r="D399" s="31"/>
      <c r="E399" s="31"/>
      <c r="F399" s="31"/>
      <c r="G399" s="31"/>
      <c r="H399" s="86"/>
      <c r="I399" s="86"/>
      <c r="J399" s="86"/>
      <c r="AI399" s="33"/>
      <c r="AJ399" s="33"/>
      <c r="AK399" s="33"/>
    </row>
    <row r="400" spans="1:37" x14ac:dyDescent="0.35">
      <c r="A400" s="32"/>
      <c r="B400" s="31"/>
      <c r="C400" s="31"/>
      <c r="D400" s="31"/>
      <c r="E400" s="31"/>
      <c r="F400" s="31"/>
      <c r="G400" s="31"/>
      <c r="H400" s="86"/>
      <c r="I400" s="86"/>
      <c r="J400" s="86"/>
      <c r="AI400" s="33"/>
      <c r="AJ400" s="33"/>
      <c r="AK400" s="33"/>
    </row>
    <row r="401" spans="1:37" x14ac:dyDescent="0.35">
      <c r="A401" s="32"/>
      <c r="B401" s="31"/>
      <c r="C401" s="31"/>
      <c r="D401" s="31"/>
      <c r="E401" s="31"/>
      <c r="F401" s="31"/>
      <c r="G401" s="31"/>
      <c r="H401" s="86"/>
      <c r="I401" s="86"/>
      <c r="J401" s="86"/>
      <c r="AI401" s="33"/>
      <c r="AJ401" s="33"/>
      <c r="AK401" s="33"/>
    </row>
    <row r="402" spans="1:37" x14ac:dyDescent="0.35">
      <c r="A402" s="32"/>
      <c r="B402" s="31"/>
      <c r="C402" s="31"/>
      <c r="D402" s="31"/>
      <c r="E402" s="31"/>
      <c r="F402" s="31"/>
      <c r="G402" s="31"/>
      <c r="H402" s="86"/>
      <c r="I402" s="86"/>
      <c r="J402" s="86"/>
      <c r="AI402" s="33"/>
      <c r="AJ402" s="33"/>
      <c r="AK402" s="33"/>
    </row>
    <row r="403" spans="1:37" x14ac:dyDescent="0.35">
      <c r="A403" s="32"/>
      <c r="B403" s="31"/>
      <c r="C403" s="31"/>
      <c r="D403" s="31"/>
      <c r="E403" s="31"/>
      <c r="F403" s="31"/>
      <c r="G403" s="31"/>
      <c r="H403" s="86"/>
      <c r="I403" s="86"/>
      <c r="J403" s="86"/>
      <c r="AI403" s="33"/>
      <c r="AJ403" s="33"/>
      <c r="AK403" s="33"/>
    </row>
    <row r="404" spans="1:37" x14ac:dyDescent="0.35">
      <c r="A404" s="32"/>
      <c r="B404" s="31"/>
      <c r="C404" s="31"/>
      <c r="D404" s="31"/>
      <c r="E404" s="31"/>
      <c r="F404" s="31"/>
      <c r="G404" s="31"/>
      <c r="H404" s="86"/>
      <c r="I404" s="86"/>
      <c r="J404" s="86"/>
      <c r="AI404" s="33"/>
      <c r="AJ404" s="33"/>
      <c r="AK404" s="33"/>
    </row>
    <row r="405" spans="1:37" x14ac:dyDescent="0.35">
      <c r="A405" s="32"/>
      <c r="B405" s="31"/>
      <c r="C405" s="31"/>
      <c r="D405" s="31"/>
      <c r="E405" s="31"/>
      <c r="F405" s="31"/>
      <c r="G405" s="31"/>
      <c r="H405" s="86"/>
      <c r="I405" s="86"/>
      <c r="J405" s="86"/>
      <c r="AI405" s="33"/>
      <c r="AJ405" s="33"/>
      <c r="AK405" s="33"/>
    </row>
    <row r="406" spans="1:37" x14ac:dyDescent="0.35">
      <c r="A406" s="32"/>
      <c r="B406" s="31"/>
      <c r="C406" s="31"/>
      <c r="D406" s="31"/>
      <c r="E406" s="31"/>
      <c r="F406" s="31"/>
      <c r="G406" s="31"/>
      <c r="H406" s="86"/>
      <c r="I406" s="86"/>
      <c r="J406" s="86"/>
      <c r="AI406" s="33"/>
      <c r="AJ406" s="33"/>
      <c r="AK406" s="33"/>
    </row>
    <row r="407" spans="1:37" x14ac:dyDescent="0.35">
      <c r="A407" s="32"/>
      <c r="B407" s="31"/>
      <c r="C407" s="31"/>
      <c r="D407" s="31"/>
      <c r="E407" s="31"/>
      <c r="F407" s="31"/>
      <c r="G407" s="31"/>
      <c r="H407" s="86"/>
      <c r="I407" s="86"/>
      <c r="J407" s="86"/>
      <c r="AI407" s="33"/>
      <c r="AJ407" s="33"/>
      <c r="AK407" s="33"/>
    </row>
    <row r="408" spans="1:37" x14ac:dyDescent="0.35">
      <c r="A408" s="32"/>
      <c r="B408" s="31"/>
      <c r="C408" s="31"/>
      <c r="D408" s="31"/>
      <c r="E408" s="31"/>
      <c r="F408" s="31"/>
      <c r="G408" s="31"/>
      <c r="H408" s="86"/>
      <c r="I408" s="86"/>
      <c r="J408" s="86"/>
      <c r="AI408" s="33"/>
      <c r="AJ408" s="33"/>
      <c r="AK408" s="33"/>
    </row>
    <row r="409" spans="1:37" x14ac:dyDescent="0.35">
      <c r="A409" s="32"/>
      <c r="B409" s="31"/>
      <c r="C409" s="31"/>
      <c r="D409" s="31"/>
      <c r="E409" s="31"/>
      <c r="F409" s="31"/>
      <c r="G409" s="31"/>
      <c r="H409" s="86"/>
      <c r="I409" s="86"/>
      <c r="J409" s="86"/>
      <c r="AI409" s="33"/>
      <c r="AJ409" s="33"/>
      <c r="AK409" s="33"/>
    </row>
    <row r="410" spans="1:37" x14ac:dyDescent="0.35">
      <c r="A410" s="32"/>
      <c r="B410" s="31"/>
      <c r="C410" s="31"/>
      <c r="D410" s="31"/>
      <c r="E410" s="31"/>
      <c r="F410" s="31"/>
      <c r="G410" s="31"/>
      <c r="H410" s="86"/>
      <c r="I410" s="86"/>
      <c r="J410" s="86"/>
      <c r="AI410" s="33"/>
      <c r="AJ410" s="33"/>
      <c r="AK410" s="33"/>
    </row>
    <row r="411" spans="1:37" x14ac:dyDescent="0.35">
      <c r="A411" s="32"/>
      <c r="B411" s="31"/>
      <c r="C411" s="31"/>
      <c r="D411" s="31"/>
      <c r="E411" s="31"/>
      <c r="F411" s="31"/>
      <c r="G411" s="31"/>
      <c r="H411" s="86"/>
      <c r="I411" s="86"/>
      <c r="J411" s="86"/>
      <c r="AI411" s="33"/>
      <c r="AJ411" s="33"/>
      <c r="AK411" s="33"/>
    </row>
    <row r="412" spans="1:37" x14ac:dyDescent="0.35">
      <c r="A412" s="32"/>
      <c r="B412" s="31"/>
      <c r="C412" s="31"/>
      <c r="D412" s="31"/>
      <c r="E412" s="31"/>
      <c r="F412" s="31"/>
      <c r="G412" s="31"/>
      <c r="H412" s="86"/>
      <c r="I412" s="86"/>
      <c r="J412" s="86"/>
      <c r="AI412" s="33"/>
      <c r="AJ412" s="33"/>
      <c r="AK412" s="33"/>
    </row>
    <row r="413" spans="1:37" x14ac:dyDescent="0.35">
      <c r="A413" s="32"/>
      <c r="B413" s="31"/>
      <c r="C413" s="31"/>
      <c r="D413" s="31"/>
      <c r="E413" s="31"/>
      <c r="F413" s="31"/>
      <c r="G413" s="31"/>
      <c r="H413" s="86"/>
      <c r="I413" s="86"/>
      <c r="J413" s="86"/>
      <c r="AI413" s="33"/>
      <c r="AJ413" s="33"/>
      <c r="AK413" s="33"/>
    </row>
    <row r="414" spans="1:37" x14ac:dyDescent="0.35">
      <c r="A414" s="32"/>
      <c r="B414" s="31"/>
      <c r="C414" s="31"/>
      <c r="D414" s="31"/>
      <c r="E414" s="31"/>
      <c r="F414" s="31"/>
      <c r="G414" s="31"/>
      <c r="H414" s="86"/>
      <c r="I414" s="86"/>
      <c r="J414" s="86"/>
      <c r="AI414" s="33"/>
      <c r="AJ414" s="33"/>
      <c r="AK414" s="33"/>
    </row>
    <row r="415" spans="1:37" x14ac:dyDescent="0.35">
      <c r="A415" s="32"/>
      <c r="B415" s="31"/>
      <c r="C415" s="31"/>
      <c r="D415" s="31"/>
      <c r="E415" s="31"/>
      <c r="F415" s="31"/>
      <c r="G415" s="31"/>
      <c r="H415" s="86"/>
      <c r="I415" s="86"/>
      <c r="J415" s="86"/>
      <c r="AI415" s="33"/>
      <c r="AJ415" s="33"/>
      <c r="AK415" s="33"/>
    </row>
    <row r="416" spans="1:37" x14ac:dyDescent="0.35">
      <c r="A416" s="32"/>
      <c r="B416" s="31"/>
      <c r="C416" s="31"/>
      <c r="D416" s="31"/>
      <c r="E416" s="31"/>
      <c r="F416" s="31"/>
      <c r="G416" s="31"/>
      <c r="H416" s="86"/>
      <c r="I416" s="86"/>
      <c r="J416" s="86"/>
      <c r="AI416" s="33"/>
      <c r="AJ416" s="33"/>
      <c r="AK416" s="33"/>
    </row>
    <row r="417" spans="1:37" x14ac:dyDescent="0.35">
      <c r="A417" s="32"/>
      <c r="B417" s="31"/>
      <c r="C417" s="31"/>
      <c r="D417" s="31"/>
      <c r="E417" s="31"/>
      <c r="F417" s="31"/>
      <c r="G417" s="31"/>
      <c r="H417" s="86"/>
      <c r="I417" s="86"/>
      <c r="J417" s="86"/>
      <c r="AI417" s="33"/>
      <c r="AJ417" s="33"/>
      <c r="AK417" s="33"/>
    </row>
    <row r="418" spans="1:37" x14ac:dyDescent="0.35">
      <c r="A418" s="32"/>
      <c r="B418" s="31"/>
      <c r="C418" s="31"/>
      <c r="D418" s="31"/>
      <c r="E418" s="31"/>
      <c r="F418" s="31"/>
      <c r="G418" s="31"/>
      <c r="H418" s="86"/>
      <c r="I418" s="86"/>
      <c r="J418" s="86"/>
      <c r="AI418" s="33"/>
      <c r="AJ418" s="33"/>
      <c r="AK418" s="33"/>
    </row>
    <row r="419" spans="1:37" x14ac:dyDescent="0.35">
      <c r="A419" s="32"/>
      <c r="B419" s="31"/>
      <c r="C419" s="31"/>
      <c r="D419" s="31"/>
      <c r="E419" s="31"/>
      <c r="F419" s="31"/>
      <c r="G419" s="31"/>
      <c r="H419" s="86"/>
      <c r="I419" s="86"/>
      <c r="J419" s="86"/>
      <c r="AI419" s="33"/>
      <c r="AJ419" s="33"/>
      <c r="AK419" s="33"/>
    </row>
    <row r="420" spans="1:37" x14ac:dyDescent="0.35">
      <c r="A420" s="32"/>
      <c r="B420" s="31"/>
      <c r="C420" s="31"/>
      <c r="D420" s="31"/>
      <c r="E420" s="31"/>
      <c r="F420" s="31"/>
      <c r="G420" s="31"/>
      <c r="H420" s="86"/>
      <c r="I420" s="86"/>
      <c r="J420" s="86"/>
      <c r="AI420" s="33"/>
      <c r="AJ420" s="33"/>
      <c r="AK420" s="33"/>
    </row>
    <row r="421" spans="1:37" x14ac:dyDescent="0.35">
      <c r="A421" s="32"/>
      <c r="B421" s="31"/>
      <c r="C421" s="31"/>
      <c r="D421" s="31"/>
      <c r="E421" s="31"/>
      <c r="F421" s="31"/>
      <c r="G421" s="31"/>
      <c r="H421" s="86"/>
      <c r="I421" s="86"/>
      <c r="J421" s="86"/>
      <c r="AI421" s="33"/>
      <c r="AJ421" s="33"/>
      <c r="AK421" s="33"/>
    </row>
    <row r="422" spans="1:37" x14ac:dyDescent="0.35">
      <c r="A422" s="32"/>
      <c r="B422" s="31"/>
      <c r="C422" s="31"/>
      <c r="D422" s="31"/>
      <c r="E422" s="31"/>
      <c r="F422" s="31"/>
      <c r="G422" s="31"/>
      <c r="H422" s="86"/>
      <c r="I422" s="86"/>
      <c r="J422" s="86"/>
      <c r="AI422" s="33"/>
      <c r="AJ422" s="33"/>
      <c r="AK422" s="33"/>
    </row>
    <row r="423" spans="1:37" x14ac:dyDescent="0.35">
      <c r="A423" s="32"/>
      <c r="B423" s="31"/>
      <c r="C423" s="31"/>
      <c r="D423" s="31"/>
      <c r="E423" s="31"/>
      <c r="F423" s="31"/>
      <c r="G423" s="31"/>
      <c r="H423" s="86"/>
      <c r="I423" s="86"/>
      <c r="J423" s="86"/>
      <c r="AI423" s="33"/>
      <c r="AJ423" s="33"/>
      <c r="AK423" s="33"/>
    </row>
    <row r="424" spans="1:37" x14ac:dyDescent="0.35">
      <c r="A424" s="32"/>
      <c r="B424" s="31"/>
      <c r="C424" s="31"/>
      <c r="D424" s="31"/>
      <c r="E424" s="31"/>
      <c r="F424" s="31"/>
      <c r="G424" s="31"/>
      <c r="H424" s="86"/>
      <c r="I424" s="86"/>
      <c r="J424" s="86"/>
      <c r="AI424" s="33"/>
      <c r="AJ424" s="33"/>
      <c r="AK424" s="33"/>
    </row>
    <row r="425" spans="1:37" x14ac:dyDescent="0.35">
      <c r="A425" s="32"/>
      <c r="B425" s="31"/>
      <c r="C425" s="31"/>
      <c r="D425" s="31"/>
      <c r="E425" s="31"/>
      <c r="F425" s="31"/>
      <c r="G425" s="31"/>
      <c r="H425" s="86"/>
      <c r="I425" s="86"/>
      <c r="J425" s="86"/>
      <c r="AI425" s="33"/>
      <c r="AJ425" s="33"/>
      <c r="AK425" s="33"/>
    </row>
    <row r="426" spans="1:37" x14ac:dyDescent="0.35">
      <c r="A426" s="32"/>
      <c r="B426" s="31"/>
      <c r="C426" s="31"/>
      <c r="D426" s="31"/>
      <c r="E426" s="31"/>
      <c r="F426" s="31"/>
      <c r="G426" s="31"/>
      <c r="H426" s="86"/>
      <c r="I426" s="86"/>
      <c r="J426" s="86"/>
      <c r="AI426" s="33"/>
      <c r="AJ426" s="33"/>
      <c r="AK426" s="33"/>
    </row>
    <row r="427" spans="1:37" x14ac:dyDescent="0.35">
      <c r="A427" s="32"/>
      <c r="B427" s="31"/>
      <c r="C427" s="31"/>
      <c r="D427" s="31"/>
      <c r="E427" s="31"/>
      <c r="F427" s="31"/>
      <c r="G427" s="31"/>
      <c r="H427" s="86"/>
      <c r="I427" s="86"/>
      <c r="J427" s="86"/>
      <c r="AI427" s="33"/>
      <c r="AJ427" s="33"/>
      <c r="AK427" s="33"/>
    </row>
    <row r="428" spans="1:37" x14ac:dyDescent="0.35">
      <c r="A428" s="32"/>
      <c r="B428" s="31"/>
      <c r="C428" s="31"/>
      <c r="D428" s="31"/>
      <c r="E428" s="31"/>
      <c r="F428" s="31"/>
      <c r="G428" s="31"/>
      <c r="H428" s="86"/>
      <c r="I428" s="86"/>
      <c r="J428" s="86"/>
      <c r="AI428" s="33"/>
      <c r="AJ428" s="33"/>
      <c r="AK428" s="33"/>
    </row>
    <row r="429" spans="1:37" x14ac:dyDescent="0.35">
      <c r="A429" s="32"/>
      <c r="B429" s="31"/>
      <c r="C429" s="31"/>
      <c r="D429" s="31"/>
      <c r="E429" s="31"/>
      <c r="F429" s="31"/>
      <c r="G429" s="31"/>
      <c r="H429" s="86"/>
      <c r="I429" s="86"/>
      <c r="J429" s="86"/>
      <c r="AI429" s="33"/>
      <c r="AJ429" s="33"/>
      <c r="AK429" s="33"/>
    </row>
    <row r="430" spans="1:37" x14ac:dyDescent="0.35">
      <c r="A430" s="32"/>
      <c r="B430" s="31"/>
      <c r="C430" s="31"/>
      <c r="D430" s="31"/>
      <c r="E430" s="31"/>
      <c r="F430" s="31"/>
      <c r="G430" s="31"/>
      <c r="H430" s="86"/>
      <c r="I430" s="86"/>
      <c r="J430" s="86"/>
      <c r="AI430" s="33"/>
      <c r="AJ430" s="33"/>
      <c r="AK430" s="33"/>
    </row>
    <row r="431" spans="1:37" x14ac:dyDescent="0.35">
      <c r="A431" s="32"/>
      <c r="B431" s="31"/>
      <c r="C431" s="31"/>
      <c r="D431" s="31"/>
      <c r="E431" s="31"/>
      <c r="F431" s="31"/>
      <c r="G431" s="31"/>
      <c r="H431" s="86"/>
      <c r="I431" s="86"/>
      <c r="J431" s="86"/>
      <c r="AI431" s="33"/>
      <c r="AJ431" s="33"/>
      <c r="AK431" s="33"/>
    </row>
    <row r="432" spans="1:37" x14ac:dyDescent="0.35">
      <c r="A432" s="32"/>
      <c r="B432" s="31"/>
      <c r="C432" s="31"/>
      <c r="D432" s="31"/>
      <c r="E432" s="31"/>
      <c r="F432" s="31"/>
      <c r="G432" s="31"/>
      <c r="H432" s="86"/>
      <c r="I432" s="86"/>
      <c r="J432" s="86"/>
      <c r="AI432" s="33"/>
      <c r="AJ432" s="33"/>
      <c r="AK432" s="33"/>
    </row>
    <row r="433" spans="1:37" x14ac:dyDescent="0.35">
      <c r="A433" s="32"/>
      <c r="B433" s="31"/>
      <c r="C433" s="31"/>
      <c r="D433" s="31"/>
      <c r="E433" s="31"/>
      <c r="F433" s="31"/>
      <c r="G433" s="31"/>
      <c r="H433" s="86"/>
      <c r="I433" s="86"/>
      <c r="J433" s="86"/>
      <c r="AI433" s="33"/>
      <c r="AJ433" s="33"/>
      <c r="AK433" s="33"/>
    </row>
    <row r="434" spans="1:37" x14ac:dyDescent="0.35">
      <c r="A434" s="32"/>
      <c r="B434" s="31"/>
      <c r="C434" s="31"/>
      <c r="D434" s="31"/>
      <c r="E434" s="31"/>
      <c r="F434" s="31"/>
      <c r="G434" s="31"/>
      <c r="H434" s="86"/>
      <c r="I434" s="86"/>
      <c r="J434" s="86"/>
      <c r="AI434" s="33"/>
      <c r="AJ434" s="33"/>
      <c r="AK434" s="33"/>
    </row>
    <row r="435" spans="1:37" x14ac:dyDescent="0.35">
      <c r="A435" s="32"/>
      <c r="B435" s="31"/>
      <c r="C435" s="31"/>
      <c r="D435" s="31"/>
      <c r="E435" s="31"/>
      <c r="F435" s="31"/>
      <c r="G435" s="31"/>
      <c r="H435" s="86"/>
      <c r="I435" s="86"/>
      <c r="J435" s="86"/>
      <c r="AI435" s="33"/>
      <c r="AJ435" s="33"/>
      <c r="AK435" s="33"/>
    </row>
    <row r="436" spans="1:37" x14ac:dyDescent="0.35">
      <c r="A436" s="32"/>
      <c r="B436" s="31"/>
      <c r="C436" s="31"/>
      <c r="D436" s="31"/>
      <c r="E436" s="31"/>
      <c r="F436" s="31"/>
      <c r="G436" s="31"/>
      <c r="H436" s="86"/>
      <c r="I436" s="86"/>
      <c r="J436" s="86"/>
      <c r="AI436" s="33"/>
      <c r="AJ436" s="33"/>
      <c r="AK436" s="33"/>
    </row>
    <row r="437" spans="1:37" x14ac:dyDescent="0.35">
      <c r="A437" s="32"/>
      <c r="B437" s="31"/>
      <c r="C437" s="31"/>
      <c r="D437" s="31"/>
      <c r="E437" s="31"/>
      <c r="F437" s="31"/>
      <c r="G437" s="31"/>
      <c r="H437" s="86"/>
      <c r="I437" s="86"/>
      <c r="J437" s="86"/>
      <c r="AI437" s="33"/>
      <c r="AJ437" s="33"/>
      <c r="AK437" s="33"/>
    </row>
    <row r="438" spans="1:37" x14ac:dyDescent="0.35">
      <c r="A438" s="32"/>
      <c r="B438" s="31"/>
      <c r="C438" s="31"/>
      <c r="D438" s="31"/>
      <c r="E438" s="31"/>
      <c r="F438" s="31"/>
      <c r="G438" s="31"/>
      <c r="H438" s="86"/>
      <c r="I438" s="86"/>
      <c r="J438" s="86"/>
      <c r="AI438" s="33"/>
      <c r="AJ438" s="33"/>
      <c r="AK438" s="33"/>
    </row>
    <row r="439" spans="1:37" x14ac:dyDescent="0.35">
      <c r="A439" s="32"/>
      <c r="B439" s="31"/>
      <c r="C439" s="31"/>
      <c r="D439" s="31"/>
      <c r="E439" s="31"/>
      <c r="F439" s="31"/>
      <c r="G439" s="31"/>
      <c r="H439" s="86"/>
      <c r="I439" s="86"/>
      <c r="J439" s="86"/>
      <c r="AI439" s="33"/>
      <c r="AJ439" s="33"/>
      <c r="AK439" s="33"/>
    </row>
    <row r="440" spans="1:37" x14ac:dyDescent="0.35">
      <c r="A440" s="32"/>
      <c r="B440" s="31"/>
      <c r="C440" s="31"/>
      <c r="D440" s="31"/>
      <c r="E440" s="31"/>
      <c r="F440" s="31"/>
      <c r="G440" s="31"/>
      <c r="H440" s="86"/>
      <c r="I440" s="86"/>
      <c r="J440" s="86"/>
      <c r="AI440" s="33"/>
      <c r="AJ440" s="33"/>
      <c r="AK440" s="33"/>
    </row>
    <row r="441" spans="1:37" x14ac:dyDescent="0.35">
      <c r="A441" s="32"/>
      <c r="B441" s="31"/>
      <c r="C441" s="31"/>
      <c r="D441" s="31"/>
      <c r="E441" s="31"/>
      <c r="F441" s="31"/>
      <c r="G441" s="31"/>
      <c r="H441" s="86"/>
      <c r="I441" s="86"/>
      <c r="J441" s="86"/>
      <c r="AI441" s="33"/>
      <c r="AJ441" s="33"/>
      <c r="AK441" s="33"/>
    </row>
    <row r="442" spans="1:37" x14ac:dyDescent="0.35">
      <c r="A442" s="32"/>
      <c r="B442" s="31"/>
      <c r="C442" s="31"/>
      <c r="D442" s="31"/>
      <c r="E442" s="31"/>
      <c r="F442" s="31"/>
      <c r="G442" s="31"/>
      <c r="H442" s="86"/>
      <c r="I442" s="86"/>
      <c r="J442" s="86"/>
      <c r="AI442" s="33"/>
      <c r="AJ442" s="33"/>
      <c r="AK442" s="33"/>
    </row>
    <row r="443" spans="1:37" x14ac:dyDescent="0.35">
      <c r="A443" s="32"/>
      <c r="B443" s="31"/>
      <c r="C443" s="31"/>
      <c r="D443" s="31"/>
      <c r="E443" s="31"/>
      <c r="F443" s="31"/>
      <c r="G443" s="31"/>
      <c r="H443" s="86"/>
      <c r="I443" s="86"/>
      <c r="J443" s="86"/>
      <c r="AI443" s="33"/>
      <c r="AJ443" s="33"/>
      <c r="AK443" s="33"/>
    </row>
    <row r="444" spans="1:37" x14ac:dyDescent="0.35">
      <c r="A444" s="32"/>
      <c r="B444" s="31"/>
      <c r="C444" s="31"/>
      <c r="D444" s="31"/>
      <c r="E444" s="31"/>
      <c r="F444" s="31"/>
      <c r="G444" s="31"/>
      <c r="H444" s="86"/>
      <c r="I444" s="86"/>
      <c r="J444" s="86"/>
      <c r="AI444" s="33"/>
      <c r="AJ444" s="33"/>
      <c r="AK444" s="33"/>
    </row>
    <row r="445" spans="1:37" x14ac:dyDescent="0.35">
      <c r="A445" s="32"/>
      <c r="B445" s="31"/>
      <c r="C445" s="31"/>
      <c r="D445" s="31"/>
      <c r="E445" s="31"/>
      <c r="F445" s="31"/>
      <c r="G445" s="31"/>
      <c r="H445" s="86"/>
      <c r="I445" s="86"/>
      <c r="J445" s="86"/>
      <c r="AI445" s="33"/>
      <c r="AJ445" s="33"/>
      <c r="AK445" s="33"/>
    </row>
    <row r="446" spans="1:37" x14ac:dyDescent="0.35">
      <c r="A446" s="32"/>
      <c r="B446" s="31"/>
      <c r="C446" s="31"/>
      <c r="D446" s="31"/>
      <c r="E446" s="31"/>
      <c r="F446" s="31"/>
      <c r="G446" s="31"/>
      <c r="H446" s="86"/>
      <c r="I446" s="86"/>
      <c r="J446" s="86"/>
      <c r="AI446" s="33"/>
      <c r="AJ446" s="33"/>
      <c r="AK446" s="33"/>
    </row>
    <row r="447" spans="1:37" x14ac:dyDescent="0.35">
      <c r="A447" s="32"/>
      <c r="B447" s="31"/>
      <c r="C447" s="31"/>
      <c r="D447" s="31"/>
      <c r="E447" s="31"/>
      <c r="F447" s="31"/>
      <c r="G447" s="31"/>
      <c r="H447" s="86"/>
      <c r="I447" s="86"/>
      <c r="J447" s="86"/>
      <c r="AI447" s="33"/>
      <c r="AJ447" s="33"/>
      <c r="AK447" s="33"/>
    </row>
    <row r="448" spans="1:37" x14ac:dyDescent="0.35">
      <c r="A448" s="32"/>
      <c r="B448" s="31"/>
      <c r="C448" s="31"/>
      <c r="D448" s="31"/>
      <c r="E448" s="31"/>
      <c r="F448" s="31"/>
      <c r="G448" s="31"/>
      <c r="H448" s="86"/>
      <c r="I448" s="86"/>
      <c r="J448" s="86"/>
      <c r="AI448" s="33"/>
      <c r="AJ448" s="33"/>
      <c r="AK448" s="33"/>
    </row>
    <row r="449" spans="1:37" x14ac:dyDescent="0.35">
      <c r="A449" s="32"/>
      <c r="B449" s="31"/>
      <c r="C449" s="31"/>
      <c r="D449" s="31"/>
      <c r="E449" s="31"/>
      <c r="F449" s="31"/>
      <c r="G449" s="31"/>
      <c r="H449" s="86"/>
      <c r="I449" s="86"/>
      <c r="J449" s="86"/>
      <c r="AI449" s="33"/>
      <c r="AJ449" s="33"/>
      <c r="AK449" s="33"/>
    </row>
    <row r="450" spans="1:37" x14ac:dyDescent="0.35">
      <c r="A450" s="32"/>
      <c r="B450" s="31"/>
      <c r="C450" s="31"/>
      <c r="D450" s="31"/>
      <c r="E450" s="31"/>
      <c r="F450" s="31"/>
      <c r="G450" s="31"/>
      <c r="H450" s="86"/>
      <c r="I450" s="86"/>
      <c r="J450" s="86"/>
      <c r="AI450" s="33"/>
      <c r="AJ450" s="33"/>
      <c r="AK450" s="33"/>
    </row>
    <row r="451" spans="1:37" x14ac:dyDescent="0.35">
      <c r="A451" s="32"/>
      <c r="B451" s="31"/>
      <c r="C451" s="31"/>
      <c r="D451" s="31"/>
      <c r="E451" s="31"/>
      <c r="F451" s="31"/>
      <c r="G451" s="31"/>
      <c r="H451" s="86"/>
      <c r="I451" s="86"/>
      <c r="J451" s="86"/>
      <c r="AI451" s="33"/>
      <c r="AJ451" s="33"/>
      <c r="AK451" s="33"/>
    </row>
    <row r="452" spans="1:37" x14ac:dyDescent="0.35">
      <c r="A452" s="32"/>
      <c r="B452" s="31"/>
      <c r="C452" s="31"/>
      <c r="D452" s="31"/>
      <c r="E452" s="31"/>
      <c r="F452" s="31"/>
      <c r="G452" s="31"/>
      <c r="H452" s="86"/>
      <c r="I452" s="86"/>
      <c r="J452" s="86"/>
      <c r="AI452" s="33"/>
      <c r="AJ452" s="33"/>
      <c r="AK452" s="33"/>
    </row>
    <row r="453" spans="1:37" x14ac:dyDescent="0.35">
      <c r="A453" s="32"/>
      <c r="B453" s="31"/>
      <c r="C453" s="31"/>
      <c r="D453" s="31"/>
      <c r="E453" s="31"/>
      <c r="F453" s="31"/>
      <c r="G453" s="31"/>
      <c r="H453" s="86"/>
      <c r="I453" s="86"/>
      <c r="J453" s="86"/>
      <c r="AI453" s="33"/>
      <c r="AJ453" s="33"/>
      <c r="AK453" s="33"/>
    </row>
    <row r="454" spans="1:37" x14ac:dyDescent="0.35">
      <c r="A454" s="32"/>
      <c r="B454" s="31"/>
      <c r="C454" s="31"/>
      <c r="D454" s="31"/>
      <c r="E454" s="31"/>
      <c r="F454" s="31"/>
      <c r="G454" s="31"/>
      <c r="H454" s="86"/>
      <c r="I454" s="86"/>
      <c r="J454" s="86"/>
      <c r="AI454" s="33"/>
      <c r="AJ454" s="33"/>
      <c r="AK454" s="33"/>
    </row>
    <row r="455" spans="1:37" x14ac:dyDescent="0.35">
      <c r="A455" s="32"/>
      <c r="B455" s="31"/>
      <c r="C455" s="31"/>
      <c r="D455" s="31"/>
      <c r="E455" s="31"/>
      <c r="F455" s="31"/>
      <c r="G455" s="31"/>
      <c r="H455" s="86"/>
      <c r="I455" s="86"/>
      <c r="J455" s="86"/>
      <c r="AI455" s="33"/>
      <c r="AJ455" s="33"/>
      <c r="AK455" s="33"/>
    </row>
    <row r="456" spans="1:37" x14ac:dyDescent="0.35">
      <c r="A456" s="32"/>
      <c r="B456" s="31"/>
      <c r="C456" s="31"/>
      <c r="D456" s="31"/>
      <c r="E456" s="31"/>
      <c r="F456" s="31"/>
      <c r="G456" s="31"/>
      <c r="H456" s="86"/>
      <c r="I456" s="86"/>
      <c r="J456" s="86"/>
      <c r="AI456" s="33"/>
      <c r="AJ456" s="33"/>
      <c r="AK456" s="33"/>
    </row>
    <row r="457" spans="1:37" x14ac:dyDescent="0.35">
      <c r="A457" s="32"/>
      <c r="B457" s="31"/>
      <c r="C457" s="31"/>
      <c r="D457" s="31"/>
      <c r="E457" s="31"/>
      <c r="F457" s="31"/>
      <c r="G457" s="31"/>
      <c r="H457" s="86"/>
      <c r="I457" s="86"/>
      <c r="J457" s="86"/>
      <c r="AI457" s="33"/>
      <c r="AJ457" s="33"/>
      <c r="AK457" s="33"/>
    </row>
    <row r="458" spans="1:37" x14ac:dyDescent="0.35">
      <c r="A458" s="32"/>
      <c r="B458" s="31"/>
      <c r="C458" s="31"/>
      <c r="D458" s="31"/>
      <c r="E458" s="31"/>
      <c r="F458" s="31"/>
      <c r="G458" s="31"/>
      <c r="H458" s="86"/>
      <c r="I458" s="86"/>
      <c r="J458" s="86"/>
      <c r="AI458" s="33"/>
      <c r="AJ458" s="33"/>
      <c r="AK458" s="33"/>
    </row>
    <row r="459" spans="1:37" x14ac:dyDescent="0.35">
      <c r="A459" s="32"/>
      <c r="B459" s="31"/>
      <c r="C459" s="31"/>
      <c r="D459" s="31"/>
      <c r="E459" s="31"/>
      <c r="F459" s="31"/>
      <c r="G459" s="31"/>
      <c r="H459" s="86"/>
      <c r="I459" s="86"/>
      <c r="J459" s="86"/>
      <c r="AI459" s="33"/>
      <c r="AJ459" s="33"/>
      <c r="AK459" s="33"/>
    </row>
    <row r="460" spans="1:37" x14ac:dyDescent="0.35">
      <c r="A460" s="32"/>
      <c r="B460" s="31"/>
      <c r="C460" s="31"/>
      <c r="D460" s="31"/>
      <c r="E460" s="31"/>
      <c r="F460" s="31"/>
      <c r="G460" s="31"/>
      <c r="H460" s="86"/>
      <c r="I460" s="86"/>
      <c r="J460" s="86"/>
      <c r="AI460" s="33"/>
      <c r="AJ460" s="33"/>
      <c r="AK460" s="33"/>
    </row>
    <row r="461" spans="1:37" x14ac:dyDescent="0.35">
      <c r="A461" s="32"/>
      <c r="B461" s="31"/>
      <c r="C461" s="31"/>
      <c r="D461" s="31"/>
      <c r="E461" s="31"/>
      <c r="F461" s="31"/>
      <c r="G461" s="31"/>
      <c r="H461" s="86"/>
      <c r="I461" s="86"/>
      <c r="J461" s="86"/>
      <c r="AI461" s="33"/>
      <c r="AJ461" s="33"/>
      <c r="AK461" s="33"/>
    </row>
    <row r="462" spans="1:37" x14ac:dyDescent="0.35">
      <c r="A462" s="32"/>
      <c r="B462" s="31"/>
      <c r="C462" s="31"/>
      <c r="D462" s="31"/>
      <c r="E462" s="31"/>
      <c r="F462" s="31"/>
      <c r="G462" s="31"/>
      <c r="H462" s="86"/>
      <c r="I462" s="86"/>
      <c r="J462" s="86"/>
      <c r="AI462" s="33"/>
      <c r="AJ462" s="33"/>
      <c r="AK462" s="33"/>
    </row>
    <row r="463" spans="1:37" x14ac:dyDescent="0.35">
      <c r="A463" s="32"/>
      <c r="B463" s="31"/>
      <c r="C463" s="31"/>
      <c r="D463" s="31"/>
      <c r="E463" s="31"/>
      <c r="F463" s="31"/>
      <c r="G463" s="31"/>
      <c r="H463" s="86"/>
      <c r="I463" s="86"/>
      <c r="J463" s="86"/>
      <c r="AI463" s="33"/>
      <c r="AJ463" s="33"/>
      <c r="AK463" s="33"/>
    </row>
    <row r="464" spans="1:37" x14ac:dyDescent="0.35">
      <c r="A464" s="32"/>
      <c r="B464" s="31"/>
      <c r="C464" s="31"/>
      <c r="D464" s="31"/>
      <c r="E464" s="31"/>
      <c r="F464" s="31"/>
      <c r="G464" s="31"/>
      <c r="H464" s="86"/>
      <c r="I464" s="86"/>
      <c r="J464" s="86"/>
      <c r="AI464" s="33"/>
      <c r="AJ464" s="33"/>
      <c r="AK464" s="33"/>
    </row>
    <row r="465" spans="1:37" x14ac:dyDescent="0.35">
      <c r="A465" s="32"/>
      <c r="B465" s="31"/>
      <c r="C465" s="31"/>
      <c r="D465" s="31"/>
      <c r="E465" s="31"/>
      <c r="F465" s="31"/>
      <c r="G465" s="31"/>
      <c r="H465" s="86"/>
      <c r="I465" s="86"/>
      <c r="J465" s="86"/>
      <c r="AI465" s="33"/>
      <c r="AJ465" s="33"/>
      <c r="AK465" s="33"/>
    </row>
    <row r="466" spans="1:37" x14ac:dyDescent="0.35">
      <c r="A466" s="32"/>
      <c r="B466" s="31"/>
      <c r="C466" s="31"/>
      <c r="D466" s="31"/>
      <c r="E466" s="31"/>
      <c r="F466" s="31"/>
      <c r="G466" s="31"/>
      <c r="H466" s="86"/>
      <c r="I466" s="86"/>
      <c r="J466" s="86"/>
      <c r="AI466" s="33"/>
      <c r="AJ466" s="33"/>
      <c r="AK466" s="33"/>
    </row>
    <row r="467" spans="1:37" x14ac:dyDescent="0.35">
      <c r="A467" s="32"/>
      <c r="B467" s="31"/>
      <c r="C467" s="31"/>
      <c r="D467" s="31"/>
      <c r="E467" s="31"/>
      <c r="F467" s="31"/>
      <c r="G467" s="31"/>
      <c r="H467" s="86"/>
      <c r="I467" s="86"/>
      <c r="J467" s="86"/>
      <c r="AI467" s="33"/>
      <c r="AJ467" s="33"/>
      <c r="AK467" s="33"/>
    </row>
    <row r="468" spans="1:37" x14ac:dyDescent="0.35">
      <c r="A468" s="32"/>
      <c r="B468" s="31"/>
      <c r="C468" s="31"/>
      <c r="D468" s="31"/>
      <c r="E468" s="31"/>
      <c r="F468" s="31"/>
      <c r="G468" s="31"/>
      <c r="H468" s="86"/>
      <c r="I468" s="86"/>
      <c r="J468" s="86"/>
      <c r="AI468" s="33"/>
      <c r="AJ468" s="33"/>
      <c r="AK468" s="33"/>
    </row>
    <row r="469" spans="1:37" x14ac:dyDescent="0.35">
      <c r="A469" s="32"/>
      <c r="B469" s="31"/>
      <c r="C469" s="31"/>
      <c r="D469" s="31"/>
      <c r="E469" s="31"/>
      <c r="F469" s="31"/>
      <c r="G469" s="31"/>
      <c r="H469" s="86"/>
      <c r="I469" s="86"/>
      <c r="J469" s="86"/>
      <c r="AI469" s="33"/>
      <c r="AJ469" s="33"/>
      <c r="AK469" s="33"/>
    </row>
    <row r="470" spans="1:37" x14ac:dyDescent="0.35">
      <c r="A470" s="32"/>
      <c r="B470" s="31"/>
      <c r="C470" s="31"/>
      <c r="D470" s="31"/>
      <c r="E470" s="31"/>
      <c r="F470" s="31"/>
      <c r="G470" s="31"/>
      <c r="H470" s="86"/>
      <c r="I470" s="86"/>
      <c r="J470" s="86"/>
      <c r="AI470" s="33"/>
      <c r="AJ470" s="33"/>
      <c r="AK470" s="33"/>
    </row>
    <row r="471" spans="1:37" x14ac:dyDescent="0.35">
      <c r="A471" s="32"/>
      <c r="B471" s="31"/>
      <c r="C471" s="31"/>
      <c r="D471" s="31"/>
      <c r="E471" s="31"/>
      <c r="F471" s="31"/>
      <c r="G471" s="31"/>
      <c r="H471" s="86"/>
      <c r="I471" s="86"/>
      <c r="J471" s="86"/>
      <c r="AI471" s="33"/>
      <c r="AJ471" s="33"/>
      <c r="AK471" s="33"/>
    </row>
    <row r="472" spans="1:37" x14ac:dyDescent="0.35">
      <c r="A472" s="32"/>
      <c r="B472" s="31"/>
      <c r="C472" s="31"/>
      <c r="D472" s="31"/>
      <c r="E472" s="31"/>
      <c r="F472" s="31"/>
      <c r="G472" s="31"/>
      <c r="H472" s="86"/>
      <c r="I472" s="86"/>
      <c r="J472" s="86"/>
      <c r="AI472" s="33"/>
      <c r="AJ472" s="33"/>
      <c r="AK472" s="33"/>
    </row>
    <row r="473" spans="1:37" x14ac:dyDescent="0.35">
      <c r="A473" s="32"/>
      <c r="B473" s="31"/>
      <c r="C473" s="31"/>
      <c r="D473" s="31"/>
      <c r="E473" s="31"/>
      <c r="F473" s="31"/>
      <c r="G473" s="31"/>
      <c r="H473" s="86"/>
      <c r="I473" s="86"/>
      <c r="J473" s="86"/>
      <c r="AI473" s="33"/>
      <c r="AJ473" s="33"/>
      <c r="AK473" s="33"/>
    </row>
    <row r="474" spans="1:37" x14ac:dyDescent="0.35">
      <c r="A474" s="32"/>
      <c r="B474" s="31"/>
      <c r="C474" s="31"/>
      <c r="D474" s="31"/>
      <c r="E474" s="31"/>
      <c r="F474" s="31"/>
      <c r="G474" s="31"/>
      <c r="H474" s="86"/>
      <c r="I474" s="86"/>
      <c r="J474" s="86"/>
      <c r="AI474" s="33"/>
      <c r="AJ474" s="33"/>
      <c r="AK474" s="33"/>
    </row>
    <row r="475" spans="1:37" x14ac:dyDescent="0.35">
      <c r="A475" s="32"/>
      <c r="B475" s="31"/>
      <c r="C475" s="31"/>
      <c r="D475" s="31"/>
      <c r="E475" s="31"/>
      <c r="F475" s="31"/>
      <c r="G475" s="31"/>
      <c r="H475" s="86"/>
      <c r="I475" s="86"/>
      <c r="J475" s="86"/>
      <c r="AI475" s="33"/>
      <c r="AJ475" s="33"/>
      <c r="AK475" s="33"/>
    </row>
    <row r="476" spans="1:37" x14ac:dyDescent="0.35">
      <c r="A476" s="32"/>
      <c r="B476" s="31"/>
      <c r="C476" s="31"/>
      <c r="D476" s="31"/>
      <c r="E476" s="31"/>
      <c r="F476" s="31"/>
      <c r="G476" s="31"/>
      <c r="H476" s="86"/>
      <c r="I476" s="86"/>
      <c r="J476" s="86"/>
      <c r="AI476" s="33"/>
      <c r="AJ476" s="33"/>
      <c r="AK476" s="33"/>
    </row>
    <row r="477" spans="1:37" x14ac:dyDescent="0.35">
      <c r="A477" s="32"/>
      <c r="B477" s="31"/>
      <c r="C477" s="31"/>
      <c r="D477" s="31"/>
      <c r="E477" s="31"/>
      <c r="F477" s="31"/>
      <c r="G477" s="31"/>
      <c r="H477" s="86"/>
      <c r="I477" s="86"/>
      <c r="J477" s="86"/>
      <c r="AI477" s="33"/>
      <c r="AJ477" s="33"/>
      <c r="AK477" s="33"/>
    </row>
    <row r="478" spans="1:37" x14ac:dyDescent="0.35">
      <c r="A478" s="32"/>
      <c r="B478" s="31"/>
      <c r="C478" s="31"/>
      <c r="D478" s="31"/>
      <c r="E478" s="31"/>
      <c r="F478" s="31"/>
      <c r="G478" s="31"/>
      <c r="H478" s="86"/>
      <c r="I478" s="86"/>
      <c r="J478" s="86"/>
      <c r="AI478" s="33"/>
      <c r="AJ478" s="33"/>
      <c r="AK478" s="33"/>
    </row>
    <row r="479" spans="1:37" x14ac:dyDescent="0.35">
      <c r="A479" s="32"/>
      <c r="B479" s="31"/>
      <c r="C479" s="31"/>
      <c r="D479" s="31"/>
      <c r="E479" s="31"/>
      <c r="F479" s="31"/>
      <c r="G479" s="31"/>
      <c r="H479" s="86"/>
      <c r="I479" s="86"/>
      <c r="J479" s="86"/>
      <c r="AI479" s="33"/>
      <c r="AJ479" s="33"/>
      <c r="AK479" s="33"/>
    </row>
    <row r="480" spans="1:37" x14ac:dyDescent="0.35">
      <c r="A480" s="32"/>
      <c r="B480" s="31"/>
      <c r="C480" s="31"/>
      <c r="D480" s="31"/>
      <c r="E480" s="31"/>
      <c r="F480" s="31"/>
      <c r="G480" s="31"/>
      <c r="H480" s="86"/>
      <c r="I480" s="86"/>
      <c r="J480" s="86"/>
      <c r="AI480" s="33"/>
      <c r="AJ480" s="33"/>
      <c r="AK480" s="33"/>
    </row>
    <row r="481" spans="1:37" x14ac:dyDescent="0.35">
      <c r="A481" s="32"/>
      <c r="B481" s="31"/>
      <c r="C481" s="31"/>
      <c r="D481" s="31"/>
      <c r="E481" s="31"/>
      <c r="F481" s="31"/>
      <c r="G481" s="31"/>
      <c r="H481" s="86"/>
      <c r="I481" s="86"/>
      <c r="J481" s="86"/>
      <c r="AI481" s="33"/>
      <c r="AJ481" s="33"/>
      <c r="AK481" s="33"/>
    </row>
    <row r="482" spans="1:37" x14ac:dyDescent="0.35">
      <c r="A482" s="32"/>
      <c r="B482" s="31"/>
      <c r="C482" s="31"/>
      <c r="D482" s="31"/>
      <c r="E482" s="31"/>
      <c r="F482" s="31"/>
      <c r="G482" s="31"/>
      <c r="H482" s="86"/>
      <c r="I482" s="86"/>
      <c r="J482" s="86"/>
      <c r="AI482" s="33"/>
      <c r="AJ482" s="33"/>
      <c r="AK482" s="33"/>
    </row>
    <row r="483" spans="1:37" x14ac:dyDescent="0.35">
      <c r="A483" s="32"/>
      <c r="B483" s="31"/>
      <c r="C483" s="31"/>
      <c r="D483" s="31"/>
      <c r="E483" s="31"/>
      <c r="F483" s="31"/>
      <c r="G483" s="31"/>
      <c r="H483" s="86"/>
      <c r="I483" s="86"/>
      <c r="J483" s="86"/>
      <c r="AI483" s="33"/>
      <c r="AJ483" s="33"/>
      <c r="AK483" s="33"/>
    </row>
    <row r="484" spans="1:37" x14ac:dyDescent="0.35">
      <c r="A484" s="32"/>
      <c r="B484" s="31"/>
      <c r="C484" s="31"/>
      <c r="D484" s="31"/>
      <c r="E484" s="31"/>
      <c r="F484" s="31"/>
      <c r="G484" s="31"/>
      <c r="H484" s="86"/>
      <c r="I484" s="86"/>
      <c r="J484" s="86"/>
      <c r="AI484" s="33"/>
      <c r="AJ484" s="33"/>
      <c r="AK484" s="33"/>
    </row>
    <row r="485" spans="1:37" x14ac:dyDescent="0.35">
      <c r="A485" s="32"/>
      <c r="B485" s="31"/>
      <c r="C485" s="31"/>
      <c r="D485" s="31"/>
      <c r="E485" s="31"/>
      <c r="F485" s="31"/>
      <c r="G485" s="31"/>
      <c r="H485" s="86"/>
      <c r="I485" s="86"/>
      <c r="J485" s="86"/>
      <c r="AI485" s="33"/>
      <c r="AJ485" s="33"/>
      <c r="AK485" s="33"/>
    </row>
    <row r="486" spans="1:37" x14ac:dyDescent="0.35">
      <c r="A486" s="32"/>
      <c r="B486" s="31"/>
      <c r="C486" s="31"/>
      <c r="D486" s="31"/>
      <c r="E486" s="31"/>
      <c r="F486" s="31"/>
      <c r="G486" s="31"/>
      <c r="H486" s="86"/>
      <c r="I486" s="86"/>
      <c r="J486" s="86"/>
      <c r="AI486" s="33"/>
      <c r="AJ486" s="33"/>
      <c r="AK486" s="33"/>
    </row>
    <row r="487" spans="1:37" x14ac:dyDescent="0.35">
      <c r="A487" s="32"/>
      <c r="B487" s="31"/>
      <c r="C487" s="31"/>
      <c r="D487" s="31"/>
      <c r="E487" s="31"/>
      <c r="F487" s="31"/>
      <c r="G487" s="31"/>
      <c r="H487" s="86"/>
      <c r="I487" s="86"/>
      <c r="J487" s="86"/>
      <c r="AI487" s="33"/>
      <c r="AJ487" s="33"/>
      <c r="AK487" s="33"/>
    </row>
    <row r="488" spans="1:37" x14ac:dyDescent="0.35">
      <c r="A488" s="32"/>
      <c r="B488" s="31"/>
      <c r="C488" s="31"/>
      <c r="D488" s="31"/>
      <c r="E488" s="31"/>
      <c r="F488" s="31"/>
      <c r="G488" s="31"/>
      <c r="H488" s="86"/>
      <c r="I488" s="86"/>
      <c r="J488" s="86"/>
      <c r="AI488" s="33"/>
      <c r="AJ488" s="33"/>
      <c r="AK488" s="33"/>
    </row>
    <row r="489" spans="1:37" x14ac:dyDescent="0.35">
      <c r="A489" s="32"/>
      <c r="B489" s="31"/>
      <c r="C489" s="31"/>
      <c r="D489" s="31"/>
      <c r="E489" s="31"/>
      <c r="F489" s="31"/>
      <c r="G489" s="31"/>
      <c r="H489" s="86"/>
      <c r="I489" s="86"/>
      <c r="J489" s="86"/>
      <c r="AI489" s="33"/>
      <c r="AJ489" s="33"/>
      <c r="AK489" s="33"/>
    </row>
    <row r="490" spans="1:37" x14ac:dyDescent="0.35">
      <c r="A490" s="32"/>
      <c r="B490" s="31"/>
      <c r="C490" s="31"/>
      <c r="D490" s="31"/>
      <c r="E490" s="31"/>
      <c r="F490" s="31"/>
      <c r="G490" s="31"/>
      <c r="H490" s="86"/>
      <c r="I490" s="86"/>
      <c r="J490" s="86"/>
      <c r="AI490" s="33"/>
      <c r="AJ490" s="33"/>
      <c r="AK490" s="33"/>
    </row>
    <row r="491" spans="1:37" x14ac:dyDescent="0.35">
      <c r="A491" s="32"/>
      <c r="B491" s="31"/>
      <c r="C491" s="31"/>
      <c r="D491" s="31"/>
      <c r="E491" s="31"/>
      <c r="F491" s="31"/>
      <c r="G491" s="31"/>
      <c r="H491" s="86"/>
      <c r="I491" s="86"/>
      <c r="J491" s="86"/>
      <c r="AI491" s="33"/>
      <c r="AJ491" s="33"/>
      <c r="AK491" s="33"/>
    </row>
    <row r="492" spans="1:37" x14ac:dyDescent="0.35">
      <c r="A492" s="32"/>
      <c r="B492" s="31"/>
      <c r="C492" s="31"/>
      <c r="D492" s="31"/>
      <c r="E492" s="31"/>
      <c r="F492" s="31"/>
      <c r="G492" s="31"/>
      <c r="H492" s="86"/>
      <c r="I492" s="86"/>
      <c r="J492" s="86"/>
      <c r="AI492" s="33"/>
      <c r="AJ492" s="33"/>
      <c r="AK492" s="33"/>
    </row>
    <row r="493" spans="1:37" x14ac:dyDescent="0.35">
      <c r="A493" s="32"/>
      <c r="B493" s="31"/>
      <c r="C493" s="31"/>
      <c r="D493" s="31"/>
      <c r="E493" s="31"/>
      <c r="F493" s="31"/>
      <c r="G493" s="31"/>
      <c r="H493" s="86"/>
      <c r="I493" s="86"/>
      <c r="J493" s="86"/>
      <c r="AI493" s="33"/>
      <c r="AJ493" s="33"/>
      <c r="AK493" s="33"/>
    </row>
    <row r="494" spans="1:37" x14ac:dyDescent="0.35">
      <c r="A494" s="32"/>
      <c r="B494" s="31"/>
      <c r="C494" s="31"/>
      <c r="D494" s="31"/>
      <c r="E494" s="31"/>
      <c r="F494" s="31"/>
      <c r="G494" s="31"/>
      <c r="H494" s="86"/>
      <c r="I494" s="86"/>
      <c r="J494" s="86"/>
      <c r="AI494" s="33"/>
      <c r="AJ494" s="33"/>
      <c r="AK494" s="33"/>
    </row>
    <row r="495" spans="1:37" x14ac:dyDescent="0.35">
      <c r="A495" s="32"/>
      <c r="B495" s="31"/>
      <c r="C495" s="31"/>
      <c r="D495" s="31"/>
      <c r="E495" s="31"/>
      <c r="F495" s="31"/>
      <c r="G495" s="31"/>
      <c r="H495" s="86"/>
      <c r="I495" s="86"/>
      <c r="J495" s="86"/>
      <c r="AI495" s="33"/>
      <c r="AJ495" s="33"/>
      <c r="AK495" s="33"/>
    </row>
    <row r="496" spans="1:37" x14ac:dyDescent="0.35">
      <c r="A496" s="32"/>
      <c r="B496" s="31"/>
      <c r="C496" s="31"/>
      <c r="D496" s="31"/>
      <c r="E496" s="31"/>
      <c r="F496" s="31"/>
      <c r="G496" s="31"/>
      <c r="H496" s="86"/>
      <c r="I496" s="86"/>
      <c r="J496" s="86"/>
      <c r="AI496" s="33"/>
      <c r="AJ496" s="33"/>
      <c r="AK496" s="33"/>
    </row>
    <row r="497" spans="1:37" x14ac:dyDescent="0.35">
      <c r="A497" s="32"/>
      <c r="B497" s="31"/>
      <c r="C497" s="31"/>
      <c r="D497" s="31"/>
      <c r="E497" s="31"/>
      <c r="F497" s="31"/>
      <c r="G497" s="31"/>
      <c r="H497" s="86"/>
      <c r="I497" s="86"/>
      <c r="J497" s="86"/>
      <c r="AI497" s="33"/>
      <c r="AJ497" s="33"/>
      <c r="AK497" s="33"/>
    </row>
    <row r="498" spans="1:37" x14ac:dyDescent="0.35">
      <c r="A498" s="32"/>
      <c r="B498" s="31"/>
      <c r="C498" s="31"/>
      <c r="D498" s="31"/>
      <c r="E498" s="31"/>
      <c r="F498" s="31"/>
      <c r="G498" s="31"/>
      <c r="H498" s="86"/>
      <c r="I498" s="86"/>
      <c r="J498" s="86"/>
      <c r="AI498" s="33"/>
      <c r="AJ498" s="33"/>
      <c r="AK498" s="33"/>
    </row>
    <row r="499" spans="1:37" x14ac:dyDescent="0.35">
      <c r="A499" s="32"/>
      <c r="B499" s="31"/>
      <c r="C499" s="31"/>
      <c r="D499" s="31"/>
      <c r="E499" s="31"/>
      <c r="F499" s="31"/>
      <c r="G499" s="31"/>
      <c r="H499" s="86"/>
      <c r="I499" s="86"/>
      <c r="J499" s="86"/>
      <c r="AI499" s="33"/>
      <c r="AJ499" s="33"/>
      <c r="AK499" s="33"/>
    </row>
    <row r="500" spans="1:37" x14ac:dyDescent="0.35">
      <c r="A500" s="32"/>
      <c r="B500" s="31"/>
      <c r="C500" s="31"/>
      <c r="D500" s="31"/>
      <c r="E500" s="31"/>
      <c r="F500" s="31"/>
      <c r="G500" s="31"/>
      <c r="H500" s="86"/>
      <c r="I500" s="86"/>
      <c r="J500" s="86"/>
      <c r="AI500" s="33"/>
      <c r="AJ500" s="33"/>
      <c r="AK500" s="33"/>
    </row>
    <row r="501" spans="1:37" x14ac:dyDescent="0.35">
      <c r="A501" s="32"/>
      <c r="B501" s="31"/>
      <c r="C501" s="31"/>
      <c r="D501" s="31"/>
      <c r="E501" s="31"/>
      <c r="F501" s="31"/>
      <c r="G501" s="31"/>
      <c r="H501" s="86"/>
      <c r="I501" s="86"/>
      <c r="J501" s="86"/>
      <c r="AI501" s="33"/>
      <c r="AJ501" s="33"/>
      <c r="AK501" s="33"/>
    </row>
    <row r="502" spans="1:37" x14ac:dyDescent="0.35">
      <c r="A502" s="32"/>
      <c r="B502" s="31"/>
      <c r="C502" s="31"/>
      <c r="D502" s="31"/>
      <c r="E502" s="31"/>
      <c r="F502" s="31"/>
      <c r="G502" s="31"/>
      <c r="H502" s="86"/>
      <c r="I502" s="86"/>
      <c r="J502" s="86"/>
      <c r="AI502" s="33"/>
      <c r="AJ502" s="33"/>
      <c r="AK502" s="33"/>
    </row>
    <row r="503" spans="1:37" x14ac:dyDescent="0.35">
      <c r="A503" s="32"/>
      <c r="B503" s="31"/>
      <c r="C503" s="31"/>
      <c r="D503" s="31"/>
      <c r="E503" s="31"/>
      <c r="F503" s="31"/>
      <c r="G503" s="31"/>
      <c r="H503" s="86"/>
      <c r="I503" s="86"/>
      <c r="J503" s="86"/>
      <c r="AI503" s="33"/>
      <c r="AJ503" s="33"/>
      <c r="AK503" s="33"/>
    </row>
    <row r="504" spans="1:37" x14ac:dyDescent="0.35">
      <c r="A504" s="32"/>
      <c r="B504" s="31"/>
      <c r="C504" s="31"/>
      <c r="D504" s="31"/>
      <c r="E504" s="31"/>
      <c r="F504" s="31"/>
      <c r="G504" s="31"/>
      <c r="H504" s="86"/>
      <c r="I504" s="86"/>
      <c r="J504" s="86"/>
      <c r="AI504" s="33"/>
      <c r="AJ504" s="33"/>
      <c r="AK504" s="33"/>
    </row>
    <row r="505" spans="1:37" x14ac:dyDescent="0.35">
      <c r="A505" s="32"/>
      <c r="B505" s="31"/>
      <c r="C505" s="31"/>
      <c r="D505" s="31"/>
      <c r="E505" s="31"/>
      <c r="F505" s="31"/>
      <c r="G505" s="31"/>
      <c r="H505" s="86"/>
      <c r="I505" s="86"/>
      <c r="J505" s="86"/>
      <c r="AI505" s="33"/>
      <c r="AJ505" s="33"/>
      <c r="AK505" s="33"/>
    </row>
    <row r="506" spans="1:37" x14ac:dyDescent="0.35">
      <c r="A506" s="32"/>
      <c r="B506" s="31"/>
      <c r="C506" s="31"/>
      <c r="D506" s="31"/>
      <c r="E506" s="31"/>
      <c r="F506" s="31"/>
      <c r="G506" s="31"/>
      <c r="H506" s="86"/>
      <c r="I506" s="86"/>
      <c r="J506" s="86"/>
      <c r="AI506" s="33"/>
      <c r="AJ506" s="33"/>
      <c r="AK506" s="33"/>
    </row>
    <row r="507" spans="1:37" x14ac:dyDescent="0.35">
      <c r="A507" s="32"/>
      <c r="B507" s="31"/>
      <c r="C507" s="31"/>
      <c r="D507" s="31"/>
      <c r="E507" s="31"/>
      <c r="F507" s="31"/>
      <c r="G507" s="31"/>
      <c r="H507" s="86"/>
      <c r="I507" s="86"/>
      <c r="J507" s="86"/>
      <c r="AI507" s="33"/>
      <c r="AJ507" s="33"/>
      <c r="AK507" s="33"/>
    </row>
    <row r="508" spans="1:37" x14ac:dyDescent="0.35">
      <c r="A508" s="32"/>
      <c r="B508" s="31"/>
      <c r="C508" s="31"/>
      <c r="D508" s="31"/>
      <c r="E508" s="31"/>
      <c r="F508" s="31"/>
      <c r="G508" s="31"/>
      <c r="H508" s="86"/>
      <c r="I508" s="86"/>
      <c r="J508" s="86"/>
      <c r="AI508" s="33"/>
      <c r="AJ508" s="33"/>
      <c r="AK508" s="33"/>
    </row>
    <row r="509" spans="1:37" x14ac:dyDescent="0.35">
      <c r="A509" s="32"/>
      <c r="B509" s="31"/>
      <c r="C509" s="31"/>
      <c r="D509" s="31"/>
      <c r="E509" s="31"/>
      <c r="F509" s="31"/>
      <c r="G509" s="31"/>
      <c r="H509" s="86"/>
      <c r="I509" s="86"/>
      <c r="J509" s="86"/>
      <c r="AI509" s="33"/>
      <c r="AJ509" s="33"/>
      <c r="AK509" s="33"/>
    </row>
    <row r="510" spans="1:37" x14ac:dyDescent="0.35">
      <c r="A510" s="32"/>
      <c r="B510" s="31"/>
      <c r="C510" s="31"/>
      <c r="D510" s="31"/>
      <c r="E510" s="31"/>
      <c r="F510" s="31"/>
      <c r="G510" s="31"/>
      <c r="H510" s="86"/>
      <c r="I510" s="86"/>
      <c r="J510" s="86"/>
      <c r="AI510" s="33"/>
      <c r="AJ510" s="33"/>
      <c r="AK510" s="33"/>
    </row>
    <row r="511" spans="1:37" x14ac:dyDescent="0.35">
      <c r="A511" s="32"/>
      <c r="B511" s="31"/>
      <c r="C511" s="31"/>
      <c r="D511" s="31"/>
      <c r="E511" s="31"/>
      <c r="F511" s="31"/>
      <c r="G511" s="31"/>
      <c r="H511" s="86"/>
      <c r="I511" s="86"/>
      <c r="J511" s="86"/>
      <c r="AI511" s="33"/>
      <c r="AJ511" s="33"/>
      <c r="AK511" s="33"/>
    </row>
    <row r="512" spans="1:37" x14ac:dyDescent="0.35">
      <c r="A512" s="32"/>
      <c r="B512" s="31"/>
      <c r="C512" s="31"/>
      <c r="D512" s="31"/>
      <c r="E512" s="31"/>
      <c r="F512" s="31"/>
      <c r="G512" s="31"/>
      <c r="H512" s="86"/>
      <c r="I512" s="86"/>
      <c r="J512" s="86"/>
      <c r="AI512" s="33"/>
      <c r="AJ512" s="33"/>
      <c r="AK512" s="33"/>
    </row>
    <row r="513" spans="1:37" x14ac:dyDescent="0.35">
      <c r="A513" s="32"/>
      <c r="B513" s="31"/>
      <c r="C513" s="31"/>
      <c r="D513" s="31"/>
      <c r="E513" s="31"/>
      <c r="F513" s="31"/>
      <c r="G513" s="31"/>
      <c r="H513" s="86"/>
      <c r="I513" s="86"/>
      <c r="J513" s="86"/>
      <c r="AI513" s="33"/>
      <c r="AJ513" s="33"/>
      <c r="AK513" s="33"/>
    </row>
    <row r="514" spans="1:37" x14ac:dyDescent="0.35">
      <c r="A514" s="32"/>
      <c r="B514" s="31"/>
      <c r="C514" s="31"/>
      <c r="D514" s="31"/>
      <c r="E514" s="31"/>
      <c r="F514" s="31"/>
      <c r="G514" s="31"/>
      <c r="H514" s="86"/>
      <c r="I514" s="86"/>
      <c r="J514" s="86"/>
      <c r="AI514" s="33"/>
      <c r="AJ514" s="33"/>
      <c r="AK514" s="33"/>
    </row>
    <row r="515" spans="1:37" x14ac:dyDescent="0.35">
      <c r="A515" s="32"/>
      <c r="B515" s="31"/>
      <c r="C515" s="31"/>
      <c r="D515" s="31"/>
      <c r="E515" s="31"/>
      <c r="F515" s="31"/>
      <c r="G515" s="31"/>
      <c r="H515" s="86"/>
      <c r="I515" s="86"/>
      <c r="J515" s="86"/>
      <c r="AI515" s="33"/>
      <c r="AJ515" s="33"/>
      <c r="AK515" s="33"/>
    </row>
    <row r="516" spans="1:37" x14ac:dyDescent="0.35">
      <c r="A516" s="32"/>
      <c r="B516" s="31"/>
      <c r="C516" s="31"/>
      <c r="D516" s="31"/>
      <c r="E516" s="31"/>
      <c r="F516" s="31"/>
      <c r="G516" s="31"/>
      <c r="H516" s="86"/>
      <c r="I516" s="86"/>
      <c r="J516" s="86"/>
      <c r="AI516" s="33"/>
      <c r="AJ516" s="33"/>
      <c r="AK516" s="33"/>
    </row>
    <row r="517" spans="1:37" x14ac:dyDescent="0.35">
      <c r="A517" s="32"/>
      <c r="B517" s="31"/>
      <c r="C517" s="31"/>
      <c r="D517" s="31"/>
      <c r="E517" s="31"/>
      <c r="F517" s="31"/>
      <c r="G517" s="31"/>
      <c r="H517" s="86"/>
      <c r="I517" s="86"/>
      <c r="J517" s="86"/>
      <c r="AI517" s="33"/>
      <c r="AJ517" s="33"/>
      <c r="AK517" s="33"/>
    </row>
    <row r="518" spans="1:37" x14ac:dyDescent="0.35">
      <c r="A518" s="32"/>
      <c r="B518" s="31"/>
      <c r="C518" s="31"/>
      <c r="D518" s="31"/>
      <c r="E518" s="31"/>
      <c r="F518" s="31"/>
      <c r="G518" s="31"/>
      <c r="H518" s="86"/>
      <c r="I518" s="86"/>
      <c r="J518" s="86"/>
      <c r="AI518" s="33"/>
      <c r="AJ518" s="33"/>
      <c r="AK518" s="33"/>
    </row>
    <row r="519" spans="1:37" x14ac:dyDescent="0.35">
      <c r="A519" s="32"/>
      <c r="B519" s="31"/>
      <c r="C519" s="31"/>
      <c r="D519" s="31"/>
      <c r="E519" s="31"/>
      <c r="F519" s="31"/>
      <c r="G519" s="31"/>
      <c r="H519" s="86"/>
      <c r="I519" s="86"/>
      <c r="J519" s="86"/>
      <c r="AI519" s="33"/>
      <c r="AJ519" s="33"/>
      <c r="AK519" s="33"/>
    </row>
    <row r="520" spans="1:37" x14ac:dyDescent="0.35">
      <c r="A520" s="32"/>
      <c r="B520" s="31"/>
      <c r="C520" s="31"/>
      <c r="D520" s="31"/>
      <c r="E520" s="31"/>
      <c r="F520" s="31"/>
      <c r="G520" s="31"/>
      <c r="H520" s="86"/>
      <c r="I520" s="86"/>
      <c r="J520" s="86"/>
      <c r="AI520" s="33"/>
      <c r="AJ520" s="33"/>
      <c r="AK520" s="33"/>
    </row>
    <row r="521" spans="1:37" x14ac:dyDescent="0.35">
      <c r="A521" s="32"/>
      <c r="B521" s="31"/>
      <c r="C521" s="31"/>
      <c r="D521" s="31"/>
      <c r="E521" s="31"/>
      <c r="F521" s="31"/>
      <c r="G521" s="31"/>
      <c r="H521" s="86"/>
      <c r="I521" s="86"/>
      <c r="J521" s="86"/>
      <c r="AI521" s="33"/>
      <c r="AJ521" s="33"/>
      <c r="AK521" s="33"/>
    </row>
    <row r="522" spans="1:37" x14ac:dyDescent="0.35">
      <c r="A522" s="32"/>
      <c r="B522" s="31"/>
      <c r="C522" s="31"/>
      <c r="D522" s="31"/>
      <c r="E522" s="31"/>
      <c r="F522" s="31"/>
      <c r="G522" s="31"/>
      <c r="H522" s="86"/>
      <c r="I522" s="86"/>
      <c r="J522" s="86"/>
      <c r="AI522" s="33"/>
      <c r="AJ522" s="33"/>
      <c r="AK522" s="33"/>
    </row>
    <row r="523" spans="1:37" x14ac:dyDescent="0.35">
      <c r="A523" s="32"/>
      <c r="B523" s="31"/>
      <c r="C523" s="31"/>
      <c r="D523" s="31"/>
      <c r="E523" s="31"/>
      <c r="F523" s="31"/>
      <c r="G523" s="31"/>
      <c r="H523" s="86"/>
      <c r="I523" s="86"/>
      <c r="J523" s="86"/>
      <c r="AI523" s="33"/>
      <c r="AJ523" s="33"/>
      <c r="AK523" s="33"/>
    </row>
    <row r="524" spans="1:37" x14ac:dyDescent="0.35">
      <c r="A524" s="32"/>
      <c r="B524" s="31"/>
      <c r="C524" s="31"/>
      <c r="D524" s="31"/>
      <c r="E524" s="31"/>
      <c r="F524" s="31"/>
      <c r="G524" s="31"/>
      <c r="H524" s="86"/>
      <c r="I524" s="86"/>
      <c r="J524" s="86"/>
      <c r="AI524" s="33"/>
      <c r="AJ524" s="33"/>
      <c r="AK524" s="33"/>
    </row>
    <row r="525" spans="1:37" x14ac:dyDescent="0.35">
      <c r="A525" s="32"/>
      <c r="B525" s="31"/>
      <c r="C525" s="31"/>
      <c r="D525" s="31"/>
      <c r="E525" s="31"/>
      <c r="F525" s="31"/>
      <c r="G525" s="31"/>
      <c r="H525" s="86"/>
      <c r="I525" s="86"/>
      <c r="J525" s="86"/>
      <c r="AI525" s="33"/>
      <c r="AJ525" s="33"/>
      <c r="AK525" s="33"/>
    </row>
    <row r="526" spans="1:37" x14ac:dyDescent="0.35">
      <c r="A526" s="32"/>
      <c r="B526" s="31"/>
      <c r="C526" s="31"/>
      <c r="D526" s="31"/>
      <c r="E526" s="31"/>
      <c r="F526" s="31"/>
      <c r="G526" s="31"/>
      <c r="H526" s="86"/>
      <c r="I526" s="86"/>
      <c r="J526" s="86"/>
      <c r="AI526" s="33"/>
      <c r="AJ526" s="33"/>
      <c r="AK526" s="33"/>
    </row>
    <row r="527" spans="1:37" x14ac:dyDescent="0.35">
      <c r="A527" s="32"/>
      <c r="B527" s="31"/>
      <c r="C527" s="31"/>
      <c r="D527" s="31"/>
      <c r="E527" s="31"/>
      <c r="F527" s="31"/>
      <c r="G527" s="31"/>
      <c r="H527" s="86"/>
      <c r="I527" s="86"/>
      <c r="J527" s="86"/>
      <c r="AI527" s="33"/>
      <c r="AJ527" s="33"/>
      <c r="AK527" s="33"/>
    </row>
    <row r="528" spans="1:37" x14ac:dyDescent="0.35">
      <c r="A528" s="32"/>
      <c r="B528" s="31"/>
      <c r="C528" s="31"/>
      <c r="D528" s="31"/>
      <c r="E528" s="31"/>
      <c r="F528" s="31"/>
      <c r="G528" s="31"/>
      <c r="H528" s="86"/>
      <c r="I528" s="86"/>
      <c r="J528" s="86"/>
      <c r="AI528" s="33"/>
      <c r="AJ528" s="33"/>
      <c r="AK528" s="33"/>
    </row>
    <row r="529" spans="1:37" x14ac:dyDescent="0.35">
      <c r="A529" s="32"/>
      <c r="B529" s="31"/>
      <c r="C529" s="31"/>
      <c r="D529" s="31"/>
      <c r="E529" s="31"/>
      <c r="F529" s="31"/>
      <c r="G529" s="31"/>
      <c r="H529" s="86"/>
      <c r="I529" s="86"/>
      <c r="J529" s="86"/>
      <c r="AI529" s="33"/>
      <c r="AJ529" s="33"/>
      <c r="AK529" s="33"/>
    </row>
    <row r="530" spans="1:37" x14ac:dyDescent="0.35">
      <c r="A530" s="32"/>
      <c r="B530" s="31"/>
      <c r="C530" s="31"/>
      <c r="D530" s="31"/>
      <c r="E530" s="31"/>
      <c r="F530" s="31"/>
      <c r="G530" s="31"/>
      <c r="H530" s="86"/>
      <c r="I530" s="86"/>
      <c r="J530" s="86"/>
      <c r="AI530" s="33"/>
      <c r="AJ530" s="33"/>
      <c r="AK530" s="33"/>
    </row>
    <row r="531" spans="1:37" x14ac:dyDescent="0.35">
      <c r="A531" s="32"/>
      <c r="B531" s="31"/>
      <c r="C531" s="31"/>
      <c r="D531" s="31"/>
      <c r="E531" s="31"/>
      <c r="F531" s="31"/>
      <c r="G531" s="31"/>
      <c r="H531" s="86"/>
      <c r="I531" s="86"/>
      <c r="J531" s="86"/>
      <c r="AI531" s="33"/>
      <c r="AJ531" s="33"/>
      <c r="AK531" s="33"/>
    </row>
    <row r="532" spans="1:37" x14ac:dyDescent="0.35">
      <c r="A532" s="32"/>
      <c r="B532" s="31"/>
      <c r="C532" s="31"/>
      <c r="D532" s="31"/>
      <c r="E532" s="31"/>
      <c r="F532" s="31"/>
      <c r="G532" s="31"/>
      <c r="H532" s="86"/>
      <c r="I532" s="86"/>
      <c r="J532" s="86"/>
      <c r="AI532" s="33"/>
      <c r="AJ532" s="33"/>
      <c r="AK532" s="33"/>
    </row>
    <row r="533" spans="1:37" x14ac:dyDescent="0.35">
      <c r="A533" s="32"/>
      <c r="B533" s="31"/>
      <c r="C533" s="31"/>
      <c r="D533" s="31"/>
      <c r="E533" s="31"/>
      <c r="F533" s="31"/>
      <c r="G533" s="31"/>
      <c r="H533" s="86"/>
      <c r="I533" s="86"/>
      <c r="J533" s="86"/>
      <c r="AI533" s="33"/>
      <c r="AJ533" s="33"/>
      <c r="AK533" s="33"/>
    </row>
    <row r="534" spans="1:37" x14ac:dyDescent="0.35">
      <c r="A534" s="32"/>
      <c r="B534" s="31"/>
      <c r="C534" s="31"/>
      <c r="D534" s="31"/>
      <c r="E534" s="31"/>
      <c r="F534" s="31"/>
      <c r="G534" s="31"/>
      <c r="H534" s="86"/>
      <c r="I534" s="86"/>
      <c r="J534" s="86"/>
      <c r="AI534" s="33"/>
      <c r="AJ534" s="33"/>
      <c r="AK534" s="33"/>
    </row>
    <row r="535" spans="1:37" x14ac:dyDescent="0.35">
      <c r="A535" s="32"/>
      <c r="B535" s="31"/>
      <c r="C535" s="31"/>
      <c r="D535" s="31"/>
      <c r="E535" s="31"/>
      <c r="F535" s="31"/>
      <c r="G535" s="31"/>
      <c r="H535" s="86"/>
      <c r="I535" s="86"/>
      <c r="J535" s="86"/>
      <c r="AI535" s="33"/>
      <c r="AJ535" s="33"/>
      <c r="AK535" s="33"/>
    </row>
    <row r="536" spans="1:37" x14ac:dyDescent="0.35">
      <c r="A536" s="32"/>
      <c r="B536" s="31"/>
      <c r="C536" s="31"/>
      <c r="D536" s="31"/>
      <c r="E536" s="31"/>
      <c r="F536" s="31"/>
      <c r="G536" s="31"/>
      <c r="H536" s="86"/>
      <c r="I536" s="86"/>
      <c r="J536" s="86"/>
      <c r="AI536" s="33"/>
      <c r="AJ536" s="33"/>
      <c r="AK536" s="33"/>
    </row>
    <row r="537" spans="1:37" x14ac:dyDescent="0.35">
      <c r="A537" s="32"/>
      <c r="B537" s="31"/>
      <c r="C537" s="31"/>
      <c r="D537" s="31"/>
      <c r="E537" s="31"/>
      <c r="F537" s="31"/>
      <c r="G537" s="31"/>
      <c r="H537" s="86"/>
      <c r="I537" s="86"/>
      <c r="J537" s="86"/>
      <c r="AI537" s="33"/>
      <c r="AJ537" s="33"/>
      <c r="AK537" s="33"/>
    </row>
    <row r="538" spans="1:37" x14ac:dyDescent="0.35">
      <c r="A538" s="32"/>
      <c r="B538" s="31"/>
      <c r="C538" s="31"/>
      <c r="D538" s="31"/>
      <c r="E538" s="31"/>
      <c r="F538" s="31"/>
      <c r="G538" s="31"/>
      <c r="H538" s="86"/>
      <c r="I538" s="86"/>
      <c r="J538" s="86"/>
      <c r="AI538" s="33"/>
      <c r="AJ538" s="33"/>
      <c r="AK538" s="33"/>
    </row>
    <row r="539" spans="1:37" x14ac:dyDescent="0.35">
      <c r="A539" s="32"/>
      <c r="B539" s="31"/>
      <c r="C539" s="31"/>
      <c r="D539" s="31"/>
      <c r="E539" s="31"/>
      <c r="F539" s="31"/>
      <c r="G539" s="31"/>
      <c r="H539" s="86"/>
      <c r="I539" s="86"/>
      <c r="J539" s="86"/>
      <c r="AI539" s="33"/>
      <c r="AJ539" s="33"/>
      <c r="AK539" s="33"/>
    </row>
    <row r="540" spans="1:37" x14ac:dyDescent="0.35">
      <c r="A540" s="32"/>
      <c r="B540" s="31"/>
      <c r="C540" s="31"/>
      <c r="D540" s="31"/>
      <c r="E540" s="31"/>
      <c r="F540" s="31"/>
      <c r="G540" s="31"/>
      <c r="H540" s="86"/>
      <c r="I540" s="86"/>
      <c r="J540" s="86"/>
      <c r="AI540" s="33"/>
      <c r="AJ540" s="33"/>
      <c r="AK540" s="33"/>
    </row>
    <row r="541" spans="1:37" x14ac:dyDescent="0.35">
      <c r="A541" s="32"/>
      <c r="B541" s="31"/>
      <c r="C541" s="31"/>
      <c r="D541" s="31"/>
      <c r="E541" s="31"/>
      <c r="F541" s="31"/>
      <c r="G541" s="31"/>
      <c r="H541" s="86"/>
      <c r="I541" s="86"/>
      <c r="J541" s="86"/>
      <c r="AI541" s="33"/>
      <c r="AJ541" s="33"/>
      <c r="AK541" s="33"/>
    </row>
    <row r="542" spans="1:37" x14ac:dyDescent="0.35">
      <c r="A542" s="32"/>
      <c r="B542" s="31"/>
      <c r="C542" s="31"/>
      <c r="D542" s="31"/>
      <c r="E542" s="31"/>
      <c r="F542" s="31"/>
      <c r="G542" s="31"/>
      <c r="H542" s="86"/>
      <c r="I542" s="86"/>
      <c r="J542" s="86"/>
      <c r="AI542" s="33"/>
      <c r="AJ542" s="33"/>
      <c r="AK542" s="33"/>
    </row>
    <row r="543" spans="1:37" x14ac:dyDescent="0.35">
      <c r="A543" s="32"/>
      <c r="B543" s="31"/>
      <c r="C543" s="31"/>
      <c r="D543" s="31"/>
      <c r="E543" s="31"/>
      <c r="F543" s="31"/>
      <c r="G543" s="31"/>
      <c r="H543" s="86"/>
      <c r="I543" s="86"/>
      <c r="J543" s="86"/>
      <c r="AI543" s="33"/>
      <c r="AJ543" s="33"/>
      <c r="AK543" s="33"/>
    </row>
    <row r="544" spans="1:37" x14ac:dyDescent="0.35">
      <c r="A544" s="32"/>
      <c r="B544" s="31"/>
      <c r="C544" s="31"/>
      <c r="D544" s="31"/>
      <c r="E544" s="31"/>
      <c r="F544" s="31"/>
      <c r="G544" s="31"/>
      <c r="H544" s="86"/>
      <c r="I544" s="86"/>
      <c r="J544" s="86"/>
      <c r="AI544" s="33"/>
      <c r="AJ544" s="33"/>
      <c r="AK544" s="33"/>
    </row>
    <row r="545" spans="1:37" x14ac:dyDescent="0.35">
      <c r="A545" s="32"/>
      <c r="B545" s="31"/>
      <c r="C545" s="31"/>
      <c r="D545" s="31"/>
      <c r="E545" s="31"/>
      <c r="F545" s="31"/>
      <c r="G545" s="31"/>
      <c r="H545" s="86"/>
      <c r="I545" s="86"/>
      <c r="J545" s="86"/>
      <c r="AI545" s="33"/>
      <c r="AJ545" s="33"/>
      <c r="AK545" s="33"/>
    </row>
    <row r="546" spans="1:37" x14ac:dyDescent="0.35">
      <c r="A546" s="32"/>
      <c r="B546" s="31"/>
      <c r="C546" s="31"/>
      <c r="D546" s="31"/>
      <c r="E546" s="31"/>
      <c r="F546" s="31"/>
      <c r="G546" s="31"/>
      <c r="H546" s="86"/>
      <c r="I546" s="86"/>
      <c r="J546" s="86"/>
      <c r="AI546" s="33"/>
      <c r="AJ546" s="33"/>
      <c r="AK546" s="33"/>
    </row>
    <row r="547" spans="1:37" x14ac:dyDescent="0.35">
      <c r="A547" s="32"/>
      <c r="B547" s="31"/>
      <c r="C547" s="31"/>
      <c r="D547" s="31"/>
      <c r="E547" s="31"/>
      <c r="F547" s="31"/>
      <c r="G547" s="31"/>
      <c r="H547" s="86"/>
      <c r="I547" s="86"/>
      <c r="J547" s="86"/>
      <c r="AI547" s="33"/>
      <c r="AJ547" s="33"/>
      <c r="AK547" s="33"/>
    </row>
    <row r="548" spans="1:37" x14ac:dyDescent="0.35">
      <c r="A548" s="32"/>
      <c r="B548" s="31"/>
      <c r="C548" s="31"/>
      <c r="D548" s="31"/>
      <c r="E548" s="31"/>
      <c r="F548" s="31"/>
      <c r="G548" s="31"/>
      <c r="H548" s="86"/>
      <c r="I548" s="86"/>
      <c r="J548" s="86"/>
      <c r="AI548" s="33"/>
      <c r="AJ548" s="33"/>
      <c r="AK548" s="33"/>
    </row>
    <row r="549" spans="1:37" x14ac:dyDescent="0.35">
      <c r="A549" s="32"/>
      <c r="B549" s="31"/>
      <c r="C549" s="31"/>
      <c r="D549" s="31"/>
      <c r="E549" s="31"/>
      <c r="F549" s="31"/>
      <c r="G549" s="31"/>
      <c r="H549" s="86"/>
      <c r="I549" s="86"/>
      <c r="J549" s="86"/>
      <c r="AI549" s="33"/>
      <c r="AJ549" s="33"/>
      <c r="AK549" s="33"/>
    </row>
    <row r="550" spans="1:37" x14ac:dyDescent="0.35">
      <c r="A550" s="32"/>
      <c r="B550" s="31"/>
      <c r="C550" s="31"/>
      <c r="D550" s="31"/>
      <c r="E550" s="31"/>
      <c r="F550" s="31"/>
      <c r="G550" s="31"/>
      <c r="H550" s="86"/>
      <c r="I550" s="86"/>
      <c r="J550" s="86"/>
      <c r="AI550" s="33"/>
      <c r="AJ550" s="33"/>
      <c r="AK550" s="33"/>
    </row>
    <row r="551" spans="1:37" x14ac:dyDescent="0.35">
      <c r="A551" s="32"/>
      <c r="B551" s="31"/>
      <c r="C551" s="31"/>
      <c r="D551" s="31"/>
      <c r="E551" s="31"/>
      <c r="F551" s="31"/>
      <c r="G551" s="31"/>
      <c r="H551" s="86"/>
      <c r="I551" s="86"/>
      <c r="J551" s="86"/>
      <c r="AI551" s="33"/>
      <c r="AJ551" s="33"/>
      <c r="AK551" s="33"/>
    </row>
    <row r="552" spans="1:37" x14ac:dyDescent="0.35">
      <c r="A552" s="32"/>
      <c r="B552" s="31"/>
      <c r="C552" s="31"/>
      <c r="D552" s="31"/>
      <c r="E552" s="31"/>
      <c r="F552" s="31"/>
      <c r="G552" s="31"/>
      <c r="H552" s="86"/>
      <c r="I552" s="86"/>
      <c r="J552" s="86"/>
      <c r="AI552" s="33"/>
      <c r="AJ552" s="33"/>
      <c r="AK552" s="33"/>
    </row>
    <row r="553" spans="1:37" x14ac:dyDescent="0.35">
      <c r="A553" s="32"/>
      <c r="B553" s="31"/>
      <c r="C553" s="31"/>
      <c r="D553" s="31"/>
      <c r="E553" s="31"/>
      <c r="F553" s="31"/>
      <c r="G553" s="31"/>
      <c r="H553" s="86"/>
      <c r="I553" s="86"/>
      <c r="J553" s="86"/>
      <c r="AI553" s="33"/>
      <c r="AJ553" s="33"/>
      <c r="AK553" s="33"/>
    </row>
    <row r="554" spans="1:37" x14ac:dyDescent="0.35">
      <c r="A554" s="32"/>
      <c r="B554" s="31"/>
      <c r="C554" s="31"/>
      <c r="D554" s="31"/>
      <c r="E554" s="31"/>
      <c r="F554" s="31"/>
      <c r="G554" s="31"/>
      <c r="H554" s="86"/>
      <c r="I554" s="86"/>
      <c r="J554" s="86"/>
      <c r="AI554" s="33"/>
      <c r="AJ554" s="33"/>
      <c r="AK554" s="33"/>
    </row>
    <row r="555" spans="1:37" x14ac:dyDescent="0.35">
      <c r="A555" s="32"/>
      <c r="B555" s="31"/>
      <c r="C555" s="31"/>
      <c r="D555" s="31"/>
      <c r="E555" s="31"/>
      <c r="F555" s="31"/>
      <c r="G555" s="31"/>
      <c r="H555" s="86"/>
      <c r="I555" s="86"/>
      <c r="J555" s="86"/>
      <c r="AI555" s="33"/>
      <c r="AJ555" s="33"/>
      <c r="AK555" s="33"/>
    </row>
    <row r="556" spans="1:37" x14ac:dyDescent="0.35">
      <c r="A556" s="32"/>
      <c r="B556" s="31"/>
      <c r="C556" s="31"/>
      <c r="D556" s="31"/>
      <c r="E556" s="31"/>
      <c r="F556" s="31"/>
      <c r="G556" s="31"/>
      <c r="H556" s="86"/>
      <c r="I556" s="86"/>
      <c r="J556" s="86"/>
      <c r="AI556" s="33"/>
      <c r="AJ556" s="33"/>
      <c r="AK556" s="33"/>
    </row>
    <row r="557" spans="1:37" x14ac:dyDescent="0.35">
      <c r="A557" s="32"/>
      <c r="B557" s="31"/>
      <c r="C557" s="31"/>
      <c r="D557" s="31"/>
      <c r="E557" s="31"/>
      <c r="F557" s="31"/>
      <c r="G557" s="31"/>
      <c r="H557" s="86"/>
      <c r="I557" s="86"/>
      <c r="J557" s="86"/>
      <c r="AI557" s="33"/>
      <c r="AJ557" s="33"/>
      <c r="AK557" s="33"/>
    </row>
    <row r="558" spans="1:37" x14ac:dyDescent="0.35">
      <c r="A558" s="32"/>
      <c r="B558" s="31"/>
      <c r="C558" s="31"/>
      <c r="D558" s="31"/>
      <c r="E558" s="31"/>
      <c r="F558" s="31"/>
      <c r="G558" s="31"/>
      <c r="H558" s="86"/>
      <c r="I558" s="86"/>
      <c r="J558" s="86"/>
      <c r="AI558" s="33"/>
      <c r="AJ558" s="33"/>
      <c r="AK558" s="33"/>
    </row>
    <row r="559" spans="1:37" x14ac:dyDescent="0.35">
      <c r="A559" s="32"/>
      <c r="B559" s="31"/>
      <c r="C559" s="31"/>
      <c r="D559" s="31"/>
      <c r="E559" s="31"/>
      <c r="F559" s="31"/>
      <c r="G559" s="31"/>
      <c r="H559" s="86"/>
      <c r="I559" s="86"/>
      <c r="J559" s="86"/>
      <c r="AI559" s="33"/>
      <c r="AJ559" s="33"/>
      <c r="AK559" s="33"/>
    </row>
    <row r="560" spans="1:37" x14ac:dyDescent="0.35">
      <c r="A560" s="32"/>
      <c r="B560" s="31"/>
      <c r="C560" s="31"/>
      <c r="D560" s="31"/>
      <c r="E560" s="31"/>
      <c r="F560" s="31"/>
      <c r="G560" s="31"/>
      <c r="H560" s="86"/>
      <c r="I560" s="86"/>
      <c r="J560" s="86"/>
      <c r="AI560" s="33"/>
      <c r="AJ560" s="33"/>
      <c r="AK560" s="33"/>
    </row>
    <row r="561" spans="1:37" x14ac:dyDescent="0.35">
      <c r="A561" s="32"/>
      <c r="B561" s="31"/>
      <c r="C561" s="31"/>
      <c r="D561" s="31"/>
      <c r="E561" s="31"/>
      <c r="F561" s="31"/>
      <c r="G561" s="31"/>
      <c r="H561" s="86"/>
      <c r="I561" s="86"/>
      <c r="J561" s="86"/>
      <c r="AI561" s="33"/>
      <c r="AJ561" s="33"/>
      <c r="AK561" s="33"/>
    </row>
    <row r="562" spans="1:37" x14ac:dyDescent="0.35">
      <c r="A562" s="32"/>
      <c r="B562" s="31"/>
      <c r="C562" s="31"/>
      <c r="D562" s="31"/>
      <c r="E562" s="31"/>
      <c r="F562" s="31"/>
      <c r="G562" s="31"/>
      <c r="H562" s="86"/>
      <c r="I562" s="86"/>
      <c r="J562" s="86"/>
      <c r="AI562" s="33"/>
      <c r="AJ562" s="33"/>
      <c r="AK562" s="33"/>
    </row>
    <row r="563" spans="1:37" x14ac:dyDescent="0.35">
      <c r="A563" s="32"/>
      <c r="B563" s="31"/>
      <c r="C563" s="31"/>
      <c r="D563" s="31"/>
      <c r="E563" s="31"/>
      <c r="F563" s="31"/>
      <c r="G563" s="31"/>
      <c r="H563" s="86"/>
      <c r="I563" s="86"/>
      <c r="J563" s="86"/>
      <c r="AI563" s="33"/>
      <c r="AJ563" s="33"/>
      <c r="AK563" s="33"/>
    </row>
    <row r="564" spans="1:37" x14ac:dyDescent="0.35">
      <c r="A564" s="32"/>
      <c r="B564" s="31"/>
      <c r="C564" s="31"/>
      <c r="D564" s="31"/>
      <c r="E564" s="31"/>
      <c r="F564" s="31"/>
      <c r="G564" s="31"/>
      <c r="H564" s="86"/>
      <c r="I564" s="86"/>
      <c r="J564" s="86"/>
      <c r="AI564" s="33"/>
      <c r="AJ564" s="33"/>
      <c r="AK564" s="33"/>
    </row>
    <row r="565" spans="1:37" x14ac:dyDescent="0.35">
      <c r="A565" s="32"/>
      <c r="B565" s="31"/>
      <c r="C565" s="31"/>
      <c r="D565" s="31"/>
      <c r="E565" s="31"/>
      <c r="F565" s="31"/>
      <c r="G565" s="31"/>
      <c r="H565" s="86"/>
      <c r="I565" s="86"/>
      <c r="J565" s="86"/>
      <c r="AI565" s="33"/>
      <c r="AJ565" s="33"/>
      <c r="AK565" s="33"/>
    </row>
    <row r="566" spans="1:37" x14ac:dyDescent="0.35">
      <c r="A566" s="32"/>
      <c r="B566" s="31"/>
      <c r="C566" s="31"/>
      <c r="D566" s="31"/>
      <c r="E566" s="31"/>
      <c r="F566" s="31"/>
      <c r="G566" s="31"/>
      <c r="H566" s="86"/>
      <c r="I566" s="86"/>
      <c r="J566" s="86"/>
      <c r="AI566" s="33"/>
      <c r="AJ566" s="33"/>
      <c r="AK566" s="33"/>
    </row>
    <row r="567" spans="1:37" x14ac:dyDescent="0.35">
      <c r="A567" s="32"/>
      <c r="B567" s="31"/>
      <c r="C567" s="31"/>
      <c r="D567" s="31"/>
      <c r="E567" s="31"/>
      <c r="F567" s="31"/>
      <c r="G567" s="31"/>
      <c r="H567" s="86"/>
      <c r="I567" s="86"/>
      <c r="J567" s="86"/>
      <c r="AI567" s="33"/>
      <c r="AJ567" s="33"/>
      <c r="AK567" s="33"/>
    </row>
    <row r="568" spans="1:37" x14ac:dyDescent="0.35">
      <c r="A568" s="32"/>
      <c r="B568" s="31"/>
      <c r="C568" s="31"/>
      <c r="D568" s="31"/>
      <c r="E568" s="31"/>
      <c r="F568" s="31"/>
      <c r="G568" s="31"/>
      <c r="H568" s="86"/>
      <c r="I568" s="86"/>
      <c r="J568" s="86"/>
      <c r="AI568" s="33"/>
      <c r="AJ568" s="33"/>
      <c r="AK568" s="33"/>
    </row>
    <row r="569" spans="1:37" x14ac:dyDescent="0.35">
      <c r="A569" s="32"/>
      <c r="B569" s="31"/>
      <c r="C569" s="31"/>
      <c r="D569" s="31"/>
      <c r="E569" s="31"/>
      <c r="F569" s="31"/>
      <c r="G569" s="31"/>
      <c r="H569" s="86"/>
      <c r="I569" s="86"/>
      <c r="J569" s="86"/>
      <c r="AI569" s="33"/>
      <c r="AJ569" s="33"/>
      <c r="AK569" s="33"/>
    </row>
    <row r="570" spans="1:37" x14ac:dyDescent="0.35">
      <c r="A570" s="32"/>
      <c r="B570" s="31"/>
      <c r="C570" s="31"/>
      <c r="D570" s="31"/>
      <c r="E570" s="31"/>
      <c r="F570" s="31"/>
      <c r="G570" s="31"/>
      <c r="H570" s="86"/>
      <c r="I570" s="86"/>
      <c r="J570" s="86"/>
      <c r="AI570" s="33"/>
      <c r="AJ570" s="33"/>
      <c r="AK570" s="33"/>
    </row>
    <row r="571" spans="1:37" x14ac:dyDescent="0.35">
      <c r="A571" s="32"/>
      <c r="B571" s="31"/>
      <c r="C571" s="31"/>
      <c r="D571" s="31"/>
      <c r="E571" s="31"/>
      <c r="F571" s="31"/>
      <c r="G571" s="31"/>
      <c r="H571" s="86"/>
      <c r="I571" s="86"/>
      <c r="J571" s="86"/>
      <c r="AI571" s="33"/>
      <c r="AJ571" s="33"/>
      <c r="AK571" s="33"/>
    </row>
    <row r="572" spans="1:37" x14ac:dyDescent="0.35">
      <c r="A572" s="32"/>
      <c r="B572" s="31"/>
      <c r="C572" s="31"/>
      <c r="D572" s="31"/>
      <c r="E572" s="31"/>
      <c r="F572" s="31"/>
      <c r="G572" s="31"/>
      <c r="H572" s="86"/>
      <c r="I572" s="86"/>
      <c r="J572" s="86"/>
      <c r="AI572" s="33"/>
      <c r="AJ572" s="33"/>
      <c r="AK572" s="33"/>
    </row>
    <row r="573" spans="1:37" x14ac:dyDescent="0.35">
      <c r="A573" s="32"/>
      <c r="B573" s="31"/>
      <c r="C573" s="31"/>
      <c r="D573" s="31"/>
      <c r="E573" s="31"/>
      <c r="F573" s="31"/>
      <c r="G573" s="31"/>
      <c r="H573" s="86"/>
      <c r="I573" s="86"/>
      <c r="J573" s="86"/>
      <c r="AI573" s="33"/>
      <c r="AJ573" s="33"/>
      <c r="AK573" s="33"/>
    </row>
    <row r="574" spans="1:37" x14ac:dyDescent="0.35">
      <c r="A574" s="32"/>
      <c r="B574" s="31"/>
      <c r="C574" s="31"/>
      <c r="D574" s="31"/>
      <c r="E574" s="31"/>
      <c r="F574" s="31"/>
      <c r="G574" s="31"/>
      <c r="H574" s="86"/>
      <c r="I574" s="86"/>
      <c r="J574" s="86"/>
      <c r="AI574" s="33"/>
      <c r="AJ574" s="33"/>
      <c r="AK574" s="33"/>
    </row>
    <row r="575" spans="1:37" x14ac:dyDescent="0.35">
      <c r="A575" s="32"/>
      <c r="B575" s="31"/>
      <c r="C575" s="31"/>
      <c r="D575" s="31"/>
      <c r="E575" s="31"/>
      <c r="F575" s="31"/>
      <c r="G575" s="31"/>
      <c r="H575" s="86"/>
      <c r="I575" s="86"/>
      <c r="J575" s="86"/>
      <c r="AI575" s="33"/>
      <c r="AJ575" s="33"/>
      <c r="AK575" s="33"/>
    </row>
    <row r="576" spans="1:37" x14ac:dyDescent="0.35">
      <c r="A576" s="32"/>
      <c r="B576" s="31"/>
      <c r="C576" s="31"/>
      <c r="D576" s="31"/>
      <c r="E576" s="31"/>
      <c r="F576" s="31"/>
      <c r="G576" s="31"/>
      <c r="H576" s="86"/>
      <c r="I576" s="86"/>
      <c r="J576" s="86"/>
      <c r="AI576" s="33"/>
      <c r="AJ576" s="33"/>
      <c r="AK576" s="33"/>
    </row>
    <row r="577" spans="1:37" x14ac:dyDescent="0.35">
      <c r="A577" s="32"/>
      <c r="B577" s="31"/>
      <c r="C577" s="31"/>
      <c r="D577" s="31"/>
      <c r="E577" s="31"/>
      <c r="F577" s="31"/>
      <c r="G577" s="31"/>
      <c r="H577" s="86"/>
      <c r="I577" s="86"/>
      <c r="J577" s="86"/>
      <c r="AI577" s="33"/>
      <c r="AJ577" s="33"/>
      <c r="AK577" s="33"/>
    </row>
    <row r="578" spans="1:37" x14ac:dyDescent="0.35">
      <c r="A578" s="32"/>
      <c r="B578" s="31"/>
      <c r="C578" s="31"/>
      <c r="D578" s="31"/>
      <c r="E578" s="31"/>
      <c r="F578" s="31"/>
      <c r="G578" s="31"/>
      <c r="H578" s="86"/>
      <c r="I578" s="86"/>
      <c r="J578" s="86"/>
      <c r="AI578" s="33"/>
      <c r="AJ578" s="33"/>
      <c r="AK578" s="33"/>
    </row>
    <row r="579" spans="1:37" x14ac:dyDescent="0.35">
      <c r="A579" s="32"/>
      <c r="B579" s="31"/>
      <c r="C579" s="31"/>
      <c r="D579" s="31"/>
      <c r="E579" s="31"/>
      <c r="F579" s="31"/>
      <c r="G579" s="31"/>
      <c r="H579" s="86"/>
      <c r="I579" s="86"/>
      <c r="J579" s="86"/>
      <c r="AI579" s="33"/>
      <c r="AJ579" s="33"/>
      <c r="AK579" s="33"/>
    </row>
    <row r="580" spans="1:37" x14ac:dyDescent="0.35">
      <c r="A580" s="32"/>
      <c r="B580" s="31"/>
      <c r="C580" s="31"/>
      <c r="D580" s="31"/>
      <c r="E580" s="31"/>
      <c r="F580" s="31"/>
      <c r="G580" s="31"/>
      <c r="H580" s="86"/>
      <c r="I580" s="86"/>
      <c r="J580" s="86"/>
      <c r="AI580" s="33"/>
      <c r="AJ580" s="33"/>
      <c r="AK580" s="33"/>
    </row>
    <row r="581" spans="1:37" x14ac:dyDescent="0.35">
      <c r="A581" s="32"/>
      <c r="B581" s="31"/>
      <c r="C581" s="31"/>
      <c r="D581" s="31"/>
      <c r="E581" s="31"/>
      <c r="F581" s="31"/>
      <c r="G581" s="31"/>
      <c r="H581" s="86"/>
      <c r="I581" s="86"/>
      <c r="J581" s="86"/>
      <c r="AI581" s="33"/>
      <c r="AJ581" s="33"/>
      <c r="AK581" s="33"/>
    </row>
    <row r="582" spans="1:37" x14ac:dyDescent="0.35">
      <c r="A582" s="32"/>
      <c r="B582" s="31"/>
      <c r="C582" s="31"/>
      <c r="D582" s="31"/>
      <c r="E582" s="31"/>
      <c r="F582" s="31"/>
      <c r="G582" s="31"/>
      <c r="H582" s="86"/>
      <c r="I582" s="86"/>
      <c r="J582" s="86"/>
      <c r="AI582" s="33"/>
      <c r="AJ582" s="33"/>
      <c r="AK582" s="33"/>
    </row>
    <row r="583" spans="1:37" x14ac:dyDescent="0.35">
      <c r="A583" s="32"/>
      <c r="B583" s="31"/>
      <c r="C583" s="31"/>
      <c r="D583" s="31"/>
      <c r="E583" s="31"/>
      <c r="F583" s="31"/>
      <c r="G583" s="31"/>
      <c r="H583" s="86"/>
      <c r="I583" s="86"/>
      <c r="J583" s="86"/>
      <c r="AI583" s="33"/>
      <c r="AJ583" s="33"/>
      <c r="AK583" s="33"/>
    </row>
    <row r="584" spans="1:37" x14ac:dyDescent="0.35">
      <c r="A584" s="32"/>
      <c r="B584" s="31"/>
      <c r="C584" s="31"/>
      <c r="D584" s="31"/>
      <c r="E584" s="31"/>
      <c r="F584" s="31"/>
      <c r="G584" s="31"/>
      <c r="H584" s="86"/>
      <c r="I584" s="86"/>
      <c r="J584" s="86"/>
      <c r="AI584" s="33"/>
      <c r="AJ584" s="33"/>
      <c r="AK584" s="33"/>
    </row>
    <row r="585" spans="1:37" x14ac:dyDescent="0.35">
      <c r="A585" s="32"/>
      <c r="B585" s="31"/>
      <c r="C585" s="31"/>
      <c r="D585" s="31"/>
      <c r="E585" s="31"/>
      <c r="F585" s="31"/>
      <c r="G585" s="31"/>
      <c r="H585" s="86"/>
      <c r="I585" s="86"/>
      <c r="J585" s="86"/>
      <c r="AI585" s="33"/>
      <c r="AJ585" s="33"/>
      <c r="AK585" s="33"/>
    </row>
    <row r="586" spans="1:37" x14ac:dyDescent="0.35">
      <c r="A586" s="32"/>
      <c r="B586" s="31"/>
      <c r="C586" s="31"/>
      <c r="D586" s="31"/>
      <c r="E586" s="31"/>
      <c r="F586" s="31"/>
      <c r="G586" s="31"/>
      <c r="H586" s="86"/>
      <c r="I586" s="86"/>
      <c r="J586" s="86"/>
      <c r="AI586" s="33"/>
      <c r="AJ586" s="33"/>
      <c r="AK586" s="33"/>
    </row>
    <row r="587" spans="1:37" x14ac:dyDescent="0.35">
      <c r="A587" s="32"/>
      <c r="B587" s="31"/>
      <c r="C587" s="31"/>
      <c r="D587" s="31"/>
      <c r="E587" s="31"/>
      <c r="F587" s="31"/>
      <c r="G587" s="31"/>
      <c r="H587" s="86"/>
      <c r="I587" s="86"/>
      <c r="J587" s="86"/>
      <c r="AI587" s="33"/>
      <c r="AJ587" s="33"/>
      <c r="AK587" s="33"/>
    </row>
    <row r="588" spans="1:37" x14ac:dyDescent="0.35">
      <c r="A588" s="32"/>
      <c r="B588" s="31"/>
      <c r="C588" s="31"/>
      <c r="D588" s="31"/>
      <c r="E588" s="31"/>
      <c r="F588" s="31"/>
      <c r="G588" s="31"/>
      <c r="H588" s="86"/>
      <c r="I588" s="86"/>
      <c r="J588" s="86"/>
      <c r="AI588" s="33"/>
      <c r="AJ588" s="33"/>
      <c r="AK588" s="33"/>
    </row>
    <row r="589" spans="1:37" x14ac:dyDescent="0.35">
      <c r="A589" s="32"/>
      <c r="B589" s="31"/>
      <c r="C589" s="31"/>
      <c r="D589" s="31"/>
      <c r="E589" s="31"/>
      <c r="F589" s="31"/>
      <c r="G589" s="31"/>
      <c r="H589" s="86"/>
      <c r="I589" s="86"/>
      <c r="J589" s="86"/>
      <c r="AI589" s="33"/>
      <c r="AJ589" s="33"/>
      <c r="AK589" s="33"/>
    </row>
    <row r="590" spans="1:37" x14ac:dyDescent="0.35">
      <c r="A590" s="32"/>
      <c r="B590" s="31"/>
      <c r="C590" s="31"/>
      <c r="D590" s="31"/>
      <c r="E590" s="31"/>
      <c r="F590" s="31"/>
      <c r="G590" s="31"/>
      <c r="H590" s="86"/>
      <c r="I590" s="86"/>
      <c r="J590" s="86"/>
      <c r="AI590" s="33"/>
      <c r="AJ590" s="33"/>
      <c r="AK590" s="33"/>
    </row>
    <row r="591" spans="1:37" x14ac:dyDescent="0.35">
      <c r="A591" s="32"/>
      <c r="B591" s="31"/>
      <c r="C591" s="31"/>
      <c r="D591" s="31"/>
      <c r="E591" s="31"/>
      <c r="F591" s="31"/>
      <c r="G591" s="31"/>
      <c r="H591" s="86"/>
      <c r="I591" s="86"/>
      <c r="J591" s="86"/>
      <c r="AI591" s="33"/>
      <c r="AJ591" s="33"/>
      <c r="AK591" s="33"/>
    </row>
    <row r="592" spans="1:37" x14ac:dyDescent="0.35">
      <c r="A592" s="32"/>
      <c r="B592" s="31"/>
      <c r="C592" s="31"/>
      <c r="D592" s="31"/>
      <c r="E592" s="31"/>
      <c r="F592" s="31"/>
      <c r="G592" s="31"/>
      <c r="H592" s="86"/>
      <c r="I592" s="86"/>
      <c r="J592" s="86"/>
      <c r="AI592" s="33"/>
      <c r="AJ592" s="33"/>
      <c r="AK592" s="33"/>
    </row>
    <row r="593" spans="1:37" x14ac:dyDescent="0.35">
      <c r="A593" s="32"/>
      <c r="B593" s="31"/>
      <c r="C593" s="31"/>
      <c r="D593" s="31"/>
      <c r="E593" s="31"/>
      <c r="F593" s="31"/>
      <c r="G593" s="31"/>
      <c r="H593" s="86"/>
      <c r="I593" s="86"/>
      <c r="J593" s="86"/>
      <c r="AI593" s="33"/>
      <c r="AJ593" s="33"/>
      <c r="AK593" s="33"/>
    </row>
    <row r="594" spans="1:37" x14ac:dyDescent="0.35">
      <c r="A594" s="32"/>
      <c r="B594" s="31"/>
      <c r="C594" s="31"/>
      <c r="D594" s="31"/>
      <c r="E594" s="31"/>
      <c r="F594" s="31"/>
      <c r="G594" s="31"/>
      <c r="H594" s="86"/>
      <c r="I594" s="86"/>
      <c r="J594" s="86"/>
      <c r="AI594" s="33"/>
      <c r="AJ594" s="33"/>
      <c r="AK594" s="33"/>
    </row>
    <row r="595" spans="1:37" x14ac:dyDescent="0.35">
      <c r="A595" s="32"/>
      <c r="B595" s="31"/>
      <c r="C595" s="31"/>
      <c r="D595" s="31"/>
      <c r="E595" s="31"/>
      <c r="F595" s="31"/>
      <c r="G595" s="31"/>
      <c r="H595" s="86"/>
      <c r="I595" s="86"/>
      <c r="J595" s="86"/>
      <c r="AI595" s="33"/>
      <c r="AJ595" s="33"/>
      <c r="AK595" s="33"/>
    </row>
    <row r="596" spans="1:37" x14ac:dyDescent="0.35">
      <c r="A596" s="32"/>
      <c r="B596" s="31"/>
      <c r="C596" s="31"/>
      <c r="D596" s="31"/>
      <c r="E596" s="31"/>
      <c r="F596" s="31"/>
      <c r="G596" s="31"/>
      <c r="H596" s="86"/>
      <c r="I596" s="86"/>
      <c r="J596" s="86"/>
      <c r="AI596" s="33"/>
      <c r="AJ596" s="33"/>
      <c r="AK596" s="33"/>
    </row>
    <row r="597" spans="1:37" x14ac:dyDescent="0.35">
      <c r="A597" s="32"/>
      <c r="B597" s="31"/>
      <c r="C597" s="31"/>
      <c r="D597" s="31"/>
      <c r="E597" s="31"/>
      <c r="F597" s="31"/>
      <c r="G597" s="31"/>
      <c r="H597" s="86"/>
      <c r="I597" s="86"/>
      <c r="J597" s="86"/>
      <c r="AI597" s="33"/>
      <c r="AJ597" s="33"/>
      <c r="AK597" s="33"/>
    </row>
    <row r="598" spans="1:37" x14ac:dyDescent="0.35">
      <c r="A598" s="32"/>
      <c r="B598" s="31"/>
      <c r="C598" s="31"/>
      <c r="D598" s="31"/>
      <c r="E598" s="31"/>
      <c r="F598" s="31"/>
      <c r="G598" s="31"/>
      <c r="H598" s="86"/>
      <c r="I598" s="86"/>
      <c r="J598" s="86"/>
      <c r="AI598" s="33"/>
      <c r="AJ598" s="33"/>
      <c r="AK598" s="33"/>
    </row>
    <row r="599" spans="1:37" x14ac:dyDescent="0.35">
      <c r="A599" s="32"/>
      <c r="B599" s="31"/>
      <c r="C599" s="31"/>
      <c r="D599" s="31"/>
      <c r="E599" s="31"/>
      <c r="F599" s="31"/>
      <c r="G599" s="31"/>
      <c r="H599" s="86"/>
      <c r="I599" s="86"/>
      <c r="J599" s="86"/>
      <c r="AI599" s="33"/>
      <c r="AJ599" s="33"/>
      <c r="AK599" s="33"/>
    </row>
    <row r="600" spans="1:37" x14ac:dyDescent="0.35">
      <c r="A600" s="32"/>
      <c r="B600" s="31"/>
      <c r="C600" s="31"/>
      <c r="D600" s="31"/>
      <c r="E600" s="31"/>
      <c r="F600" s="31"/>
      <c r="G600" s="31"/>
      <c r="H600" s="86"/>
      <c r="I600" s="86"/>
      <c r="J600" s="86"/>
      <c r="AI600" s="33"/>
      <c r="AJ600" s="33"/>
      <c r="AK600" s="33"/>
    </row>
    <row r="601" spans="1:37" x14ac:dyDescent="0.35">
      <c r="A601" s="32"/>
      <c r="B601" s="31"/>
      <c r="C601" s="31"/>
      <c r="D601" s="31"/>
      <c r="E601" s="31"/>
      <c r="F601" s="31"/>
      <c r="G601" s="31"/>
      <c r="H601" s="86"/>
      <c r="I601" s="86"/>
      <c r="J601" s="86"/>
      <c r="AI601" s="33"/>
      <c r="AJ601" s="33"/>
      <c r="AK601" s="33"/>
    </row>
    <row r="602" spans="1:37" x14ac:dyDescent="0.35">
      <c r="A602" s="32"/>
      <c r="B602" s="31"/>
      <c r="C602" s="31"/>
      <c r="D602" s="31"/>
      <c r="E602" s="31"/>
      <c r="F602" s="31"/>
      <c r="G602" s="31"/>
      <c r="H602" s="86"/>
      <c r="I602" s="86"/>
      <c r="J602" s="86"/>
      <c r="AI602" s="33"/>
      <c r="AJ602" s="33"/>
      <c r="AK602" s="33"/>
    </row>
    <row r="603" spans="1:37" x14ac:dyDescent="0.35">
      <c r="A603" s="32"/>
      <c r="B603" s="31"/>
      <c r="C603" s="31"/>
      <c r="D603" s="31"/>
      <c r="E603" s="31"/>
      <c r="F603" s="31"/>
      <c r="G603" s="31"/>
      <c r="H603" s="86"/>
      <c r="I603" s="86"/>
      <c r="J603" s="86"/>
      <c r="AI603" s="33"/>
      <c r="AJ603" s="33"/>
      <c r="AK603" s="33"/>
    </row>
    <row r="604" spans="1:37" x14ac:dyDescent="0.35">
      <c r="A604" s="32"/>
      <c r="B604" s="31"/>
      <c r="C604" s="31"/>
      <c r="D604" s="31"/>
      <c r="E604" s="31"/>
      <c r="F604" s="31"/>
      <c r="G604" s="31"/>
      <c r="H604" s="86"/>
      <c r="I604" s="86"/>
      <c r="J604" s="86"/>
      <c r="AI604" s="33"/>
      <c r="AJ604" s="33"/>
      <c r="AK604" s="33"/>
    </row>
    <row r="605" spans="1:37" x14ac:dyDescent="0.35">
      <c r="A605" s="32"/>
      <c r="B605" s="31"/>
      <c r="C605" s="31"/>
      <c r="D605" s="31"/>
      <c r="E605" s="31"/>
      <c r="F605" s="31"/>
      <c r="G605" s="31"/>
      <c r="H605" s="86"/>
      <c r="I605" s="86"/>
      <c r="J605" s="86"/>
      <c r="AI605" s="33"/>
      <c r="AJ605" s="33"/>
      <c r="AK605" s="33"/>
    </row>
    <row r="606" spans="1:37" x14ac:dyDescent="0.35">
      <c r="A606" s="32"/>
      <c r="B606" s="31"/>
      <c r="C606" s="31"/>
      <c r="D606" s="31"/>
      <c r="E606" s="31"/>
      <c r="F606" s="31"/>
      <c r="G606" s="31"/>
      <c r="H606" s="86"/>
      <c r="I606" s="86"/>
      <c r="J606" s="86"/>
      <c r="AI606" s="33"/>
      <c r="AJ606" s="33"/>
      <c r="AK606" s="33"/>
    </row>
    <row r="607" spans="1:37" x14ac:dyDescent="0.35">
      <c r="A607" s="32"/>
      <c r="B607" s="31"/>
      <c r="C607" s="31"/>
      <c r="D607" s="31"/>
      <c r="E607" s="31"/>
      <c r="F607" s="31"/>
      <c r="G607" s="31"/>
      <c r="H607" s="86"/>
      <c r="I607" s="86"/>
      <c r="J607" s="86"/>
      <c r="AI607" s="33"/>
      <c r="AJ607" s="33"/>
      <c r="AK607" s="33"/>
    </row>
    <row r="608" spans="1:37" x14ac:dyDescent="0.35">
      <c r="A608" s="32"/>
      <c r="B608" s="31"/>
      <c r="C608" s="31"/>
      <c r="D608" s="31"/>
      <c r="E608" s="31"/>
      <c r="F608" s="31"/>
      <c r="G608" s="31"/>
      <c r="H608" s="86"/>
      <c r="I608" s="86"/>
      <c r="J608" s="86"/>
      <c r="AI608" s="33"/>
      <c r="AJ608" s="33"/>
      <c r="AK608" s="33"/>
    </row>
    <row r="609" spans="1:37" x14ac:dyDescent="0.35">
      <c r="A609" s="32"/>
      <c r="B609" s="31"/>
      <c r="C609" s="31"/>
      <c r="D609" s="31"/>
      <c r="E609" s="31"/>
      <c r="F609" s="31"/>
      <c r="G609" s="31"/>
      <c r="H609" s="86"/>
      <c r="I609" s="86"/>
      <c r="J609" s="86"/>
      <c r="AI609" s="33"/>
      <c r="AJ609" s="33"/>
      <c r="AK609" s="33"/>
    </row>
    <row r="610" spans="1:37" x14ac:dyDescent="0.35">
      <c r="A610" s="32"/>
      <c r="B610" s="31"/>
      <c r="C610" s="31"/>
      <c r="D610" s="31"/>
      <c r="E610" s="31"/>
      <c r="F610" s="31"/>
      <c r="G610" s="31"/>
      <c r="H610" s="86"/>
      <c r="I610" s="86"/>
      <c r="J610" s="86"/>
      <c r="AI610" s="33"/>
      <c r="AJ610" s="33"/>
      <c r="AK610" s="33"/>
    </row>
    <row r="611" spans="1:37" x14ac:dyDescent="0.35">
      <c r="A611" s="32"/>
      <c r="B611" s="31"/>
      <c r="C611" s="31"/>
      <c r="D611" s="31"/>
      <c r="E611" s="31"/>
      <c r="F611" s="31"/>
      <c r="G611" s="31"/>
      <c r="H611" s="86"/>
      <c r="I611" s="86"/>
      <c r="J611" s="86"/>
      <c r="AI611" s="33"/>
      <c r="AJ611" s="33"/>
      <c r="AK611" s="33"/>
    </row>
    <row r="612" spans="1:37" x14ac:dyDescent="0.35">
      <c r="A612" s="32"/>
      <c r="B612" s="31"/>
      <c r="C612" s="31"/>
      <c r="D612" s="31"/>
      <c r="E612" s="31"/>
      <c r="F612" s="31"/>
      <c r="G612" s="31"/>
      <c r="H612" s="86"/>
      <c r="I612" s="86"/>
      <c r="J612" s="86"/>
      <c r="AI612" s="33"/>
      <c r="AJ612" s="33"/>
      <c r="AK612" s="33"/>
    </row>
    <row r="613" spans="1:37" x14ac:dyDescent="0.35">
      <c r="A613" s="32"/>
      <c r="B613" s="31"/>
      <c r="C613" s="31"/>
      <c r="D613" s="31"/>
      <c r="E613" s="31"/>
      <c r="F613" s="31"/>
      <c r="G613" s="31"/>
      <c r="H613" s="86"/>
      <c r="I613" s="86"/>
      <c r="J613" s="86"/>
      <c r="AI613" s="33"/>
      <c r="AJ613" s="33"/>
      <c r="AK613" s="33"/>
    </row>
    <row r="614" spans="1:37" x14ac:dyDescent="0.35">
      <c r="A614" s="32"/>
      <c r="B614" s="31"/>
      <c r="C614" s="31"/>
      <c r="D614" s="31"/>
      <c r="E614" s="31"/>
      <c r="F614" s="31"/>
      <c r="G614" s="31"/>
      <c r="H614" s="86"/>
      <c r="I614" s="86"/>
      <c r="J614" s="86"/>
      <c r="AI614" s="33"/>
      <c r="AJ614" s="33"/>
      <c r="AK614" s="33"/>
    </row>
    <row r="615" spans="1:37" x14ac:dyDescent="0.35">
      <c r="A615" s="32"/>
      <c r="B615" s="31"/>
      <c r="C615" s="31"/>
      <c r="D615" s="31"/>
      <c r="E615" s="31"/>
      <c r="F615" s="31"/>
      <c r="G615" s="31"/>
      <c r="H615" s="86"/>
      <c r="I615" s="86"/>
      <c r="J615" s="86"/>
      <c r="AI615" s="33"/>
      <c r="AJ615" s="33"/>
      <c r="AK615" s="33"/>
    </row>
    <row r="616" spans="1:37" x14ac:dyDescent="0.35">
      <c r="A616" s="32"/>
      <c r="B616" s="31"/>
      <c r="C616" s="31"/>
      <c r="D616" s="31"/>
      <c r="E616" s="31"/>
      <c r="F616" s="31"/>
      <c r="G616" s="31"/>
      <c r="H616" s="86"/>
      <c r="I616" s="86"/>
      <c r="J616" s="86"/>
      <c r="AI616" s="33"/>
      <c r="AJ616" s="33"/>
      <c r="AK616" s="33"/>
    </row>
    <row r="617" spans="1:37" x14ac:dyDescent="0.35">
      <c r="A617" s="32"/>
      <c r="B617" s="31"/>
      <c r="C617" s="31"/>
      <c r="D617" s="31"/>
      <c r="E617" s="31"/>
      <c r="F617" s="31"/>
      <c r="G617" s="31"/>
      <c r="H617" s="86"/>
      <c r="I617" s="86"/>
      <c r="J617" s="86"/>
      <c r="AI617" s="33"/>
      <c r="AJ617" s="33"/>
      <c r="AK617" s="33"/>
    </row>
    <row r="618" spans="1:37" x14ac:dyDescent="0.35">
      <c r="A618" s="32"/>
      <c r="B618" s="31"/>
      <c r="C618" s="31"/>
      <c r="D618" s="31"/>
      <c r="E618" s="31"/>
      <c r="F618" s="31"/>
      <c r="G618" s="31"/>
      <c r="H618" s="86"/>
      <c r="I618" s="86"/>
      <c r="J618" s="86"/>
      <c r="AI618" s="33"/>
      <c r="AJ618" s="33"/>
      <c r="AK618" s="33"/>
    </row>
    <row r="619" spans="1:37" x14ac:dyDescent="0.35">
      <c r="A619" s="32"/>
      <c r="B619" s="31"/>
      <c r="C619" s="31"/>
      <c r="D619" s="31"/>
      <c r="E619" s="31"/>
      <c r="F619" s="31"/>
      <c r="G619" s="31"/>
      <c r="H619" s="86"/>
      <c r="I619" s="86"/>
      <c r="J619" s="86"/>
      <c r="AI619" s="33"/>
      <c r="AJ619" s="33"/>
      <c r="AK619" s="33"/>
    </row>
    <row r="620" spans="1:37" x14ac:dyDescent="0.35">
      <c r="A620" s="32"/>
      <c r="B620" s="31"/>
      <c r="C620" s="31"/>
      <c r="D620" s="31"/>
      <c r="E620" s="31"/>
      <c r="F620" s="31"/>
      <c r="G620" s="31"/>
      <c r="H620" s="86"/>
      <c r="I620" s="86"/>
      <c r="J620" s="86"/>
      <c r="AI620" s="33"/>
      <c r="AJ620" s="33"/>
      <c r="AK620" s="33"/>
    </row>
    <row r="621" spans="1:37" x14ac:dyDescent="0.35">
      <c r="A621" s="32"/>
      <c r="B621" s="31"/>
      <c r="C621" s="31"/>
      <c r="D621" s="31"/>
      <c r="E621" s="31"/>
      <c r="F621" s="31"/>
      <c r="G621" s="31"/>
      <c r="H621" s="86"/>
      <c r="I621" s="86"/>
      <c r="J621" s="86"/>
      <c r="AI621" s="33"/>
      <c r="AJ621" s="33"/>
      <c r="AK621" s="33"/>
    </row>
    <row r="622" spans="1:37" x14ac:dyDescent="0.35">
      <c r="A622" s="32"/>
      <c r="B622" s="31"/>
      <c r="C622" s="31"/>
      <c r="D622" s="31"/>
      <c r="E622" s="31"/>
      <c r="F622" s="31"/>
      <c r="G622" s="31"/>
      <c r="H622" s="86"/>
      <c r="I622" s="86"/>
      <c r="J622" s="86"/>
      <c r="AI622" s="33"/>
      <c r="AJ622" s="33"/>
      <c r="AK622" s="33"/>
    </row>
  </sheetData>
  <mergeCells count="12">
    <mergeCell ref="B1:D1"/>
    <mergeCell ref="E1:G1"/>
    <mergeCell ref="K1:M1"/>
    <mergeCell ref="N1:P1"/>
    <mergeCell ref="AI1:AK1"/>
    <mergeCell ref="Q1:S1"/>
    <mergeCell ref="H1:J1"/>
    <mergeCell ref="T1:V1"/>
    <mergeCell ref="W1:Y1"/>
    <mergeCell ref="Z1:AB1"/>
    <mergeCell ref="AC1:AE1"/>
    <mergeCell ref="AF1:AH1"/>
  </mergeCells>
  <pageMargins left="0.511811024" right="0.511811024" top="0.78740157499999996" bottom="0.78740157499999996" header="0.31496062000000002" footer="0.31496062000000002"/>
  <pageSetup paperSize="9" orientation="portrait" horizontalDpi="360" verticalDpi="36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F622"/>
  <sheetViews>
    <sheetView workbookViewId="0">
      <pane xSplit="1" ySplit="1" topLeftCell="B2" activePane="bottomRight" state="frozen"/>
      <selection pane="topRight" activeCell="B5" sqref="B5"/>
      <selection pane="bottomLeft" activeCell="B5" sqref="B5"/>
      <selection pane="bottomRight" activeCell="AB5" sqref="AB5"/>
    </sheetView>
  </sheetViews>
  <sheetFormatPr defaultColWidth="8.81640625" defaultRowHeight="14.5" x14ac:dyDescent="0.35"/>
  <cols>
    <col min="2" max="7" width="15.1796875" bestFit="1" customWidth="1"/>
    <col min="8" max="10" width="15.1796875" style="42" customWidth="1"/>
    <col min="11" max="11" width="16.1796875" customWidth="1"/>
    <col min="12" max="12" width="15.453125" customWidth="1"/>
    <col min="13" max="13" width="15.1796875" customWidth="1"/>
    <col min="14" max="14" width="14" bestFit="1" customWidth="1"/>
    <col min="15" max="16" width="15.1796875" bestFit="1" customWidth="1"/>
    <col min="17" max="19" width="15.1796875" customWidth="1"/>
    <col min="20" max="22" width="15.1796875" bestFit="1" customWidth="1"/>
    <col min="23" max="23" width="14.1796875" bestFit="1" customWidth="1"/>
    <col min="26" max="26" width="18" style="6" bestFit="1" customWidth="1"/>
    <col min="27" max="27" width="16.81640625" style="6" bestFit="1" customWidth="1"/>
    <col min="28" max="28" width="18" style="6" bestFit="1" customWidth="1"/>
    <col min="31" max="31" width="10.1796875" bestFit="1" customWidth="1"/>
    <col min="32" max="32" width="9.453125" bestFit="1" customWidth="1"/>
  </cols>
  <sheetData>
    <row r="1" spans="1:32" ht="126.75" customHeight="1" x14ac:dyDescent="0.35">
      <c r="A1" s="64" t="s">
        <v>28</v>
      </c>
      <c r="B1" s="267" t="s">
        <v>29</v>
      </c>
      <c r="C1" s="267"/>
      <c r="D1" s="267"/>
      <c r="E1" s="257" t="s">
        <v>30</v>
      </c>
      <c r="F1" s="257"/>
      <c r="G1" s="257"/>
      <c r="H1" s="258" t="s">
        <v>31</v>
      </c>
      <c r="I1" s="259"/>
      <c r="J1" s="260"/>
      <c r="K1" s="261" t="s">
        <v>32</v>
      </c>
      <c r="L1" s="261"/>
      <c r="M1" s="261"/>
      <c r="N1" s="262" t="s">
        <v>33</v>
      </c>
      <c r="O1" s="262"/>
      <c r="P1" s="262"/>
      <c r="Q1" s="263" t="s">
        <v>34</v>
      </c>
      <c r="R1" s="263"/>
      <c r="S1" s="263"/>
      <c r="T1" s="253" t="s">
        <v>38</v>
      </c>
      <c r="U1" s="253"/>
      <c r="V1" s="253"/>
    </row>
    <row r="2" spans="1:32" x14ac:dyDescent="0.35">
      <c r="A2" s="56"/>
      <c r="B2" s="22" t="s">
        <v>39</v>
      </c>
      <c r="C2" s="22" t="s">
        <v>40</v>
      </c>
      <c r="D2" s="22" t="s">
        <v>41</v>
      </c>
      <c r="E2" s="23" t="s">
        <v>39</v>
      </c>
      <c r="F2" s="23" t="s">
        <v>40</v>
      </c>
      <c r="G2" s="23" t="s">
        <v>41</v>
      </c>
      <c r="H2" s="84" t="s">
        <v>39</v>
      </c>
      <c r="I2" s="84" t="s">
        <v>40</v>
      </c>
      <c r="J2" s="84" t="s">
        <v>41</v>
      </c>
      <c r="K2" s="20" t="s">
        <v>39</v>
      </c>
      <c r="L2" s="20" t="s">
        <v>40</v>
      </c>
      <c r="M2" s="20" t="s">
        <v>38</v>
      </c>
      <c r="N2" s="24" t="s">
        <v>39</v>
      </c>
      <c r="O2" s="24" t="s">
        <v>40</v>
      </c>
      <c r="P2" s="24" t="s">
        <v>38</v>
      </c>
      <c r="Q2" s="62" t="s">
        <v>39</v>
      </c>
      <c r="R2" s="62" t="s">
        <v>40</v>
      </c>
      <c r="S2" s="62" t="s">
        <v>41</v>
      </c>
      <c r="T2" s="65" t="s">
        <v>39</v>
      </c>
      <c r="U2" s="65" t="s">
        <v>40</v>
      </c>
      <c r="V2" s="65" t="s">
        <v>38</v>
      </c>
      <c r="Y2" s="154" t="s">
        <v>42</v>
      </c>
      <c r="Z2" s="155" t="s">
        <v>40</v>
      </c>
      <c r="AA2" s="155" t="s">
        <v>39</v>
      </c>
      <c r="AB2" s="155" t="s">
        <v>43</v>
      </c>
      <c r="AE2" s="34" t="s">
        <v>40</v>
      </c>
      <c r="AF2" s="34" t="s">
        <v>39</v>
      </c>
    </row>
    <row r="3" spans="1:32" x14ac:dyDescent="0.35">
      <c r="A3" s="66">
        <v>44562</v>
      </c>
      <c r="B3" s="25">
        <v>0</v>
      </c>
      <c r="C3" s="25">
        <v>0</v>
      </c>
      <c r="D3" s="25">
        <v>0</v>
      </c>
      <c r="E3" s="26">
        <f>'9496'!T3</f>
        <v>0</v>
      </c>
      <c r="F3" s="26">
        <f>'9496'!U3</f>
        <v>0</v>
      </c>
      <c r="G3" s="26">
        <f>'9496'!V3</f>
        <v>0</v>
      </c>
      <c r="H3" s="45"/>
      <c r="I3" s="45"/>
      <c r="J3" s="45"/>
      <c r="K3" s="27">
        <f>'Fluxo dív. garantidas - RRF'!J3</f>
        <v>15273481.9</v>
      </c>
      <c r="L3" s="27">
        <f>'Fluxo dív. garantidas - RRF'!I3</f>
        <v>39696646.009999998</v>
      </c>
      <c r="M3" s="27">
        <f>'Fluxo dív. garantidas - RRF'!K3</f>
        <v>54970127.910000004</v>
      </c>
      <c r="N3" s="67">
        <f>'Contratos fora RRF'!AS3</f>
        <v>1918668.93</v>
      </c>
      <c r="O3" s="67">
        <f>'Contratos fora RRF'!AR3</f>
        <v>328374.3</v>
      </c>
      <c r="P3" s="67">
        <f>'Contratos fora RRF'!AT3</f>
        <v>2247043.23</v>
      </c>
      <c r="Q3" s="63">
        <v>6211.0239988872108</v>
      </c>
      <c r="R3" s="63">
        <v>1875698.7922159201</v>
      </c>
      <c r="S3" s="63">
        <v>1881909.8162148099</v>
      </c>
      <c r="T3" s="68">
        <f>B3+E3+K3+N3+Q3+H3</f>
        <v>17198361.853998888</v>
      </c>
      <c r="U3" s="68">
        <f>R3+O3+L3+F3+C3+I3</f>
        <v>41900719.102215916</v>
      </c>
      <c r="V3" s="68">
        <f t="shared" ref="V3" si="0">IFERROR(T3+U3,"")</f>
        <v>59099080.9562148</v>
      </c>
      <c r="W3" s="33"/>
      <c r="X3">
        <f t="shared" ref="X3:X34" si="1">YEAR(A3)</f>
        <v>2022</v>
      </c>
      <c r="Y3">
        <v>2022</v>
      </c>
      <c r="Z3" s="6">
        <v>330118393.93000001</v>
      </c>
      <c r="AA3" s="6">
        <v>481969346.69999999</v>
      </c>
      <c r="AB3" s="6">
        <v>812087740.63</v>
      </c>
      <c r="AD3">
        <f t="shared" ref="AD3:AD12" si="2">Y3</f>
        <v>2022</v>
      </c>
      <c r="AE3" s="33">
        <f t="shared" ref="AE3:AF12" si="3">Z3/10^6</f>
        <v>330.11839393000002</v>
      </c>
      <c r="AF3" s="33">
        <f t="shared" si="3"/>
        <v>481.96934669999996</v>
      </c>
    </row>
    <row r="4" spans="1:32" x14ac:dyDescent="0.35">
      <c r="A4" s="66">
        <v>44593</v>
      </c>
      <c r="B4" s="25">
        <f>'Art. 9º-A'!J5</f>
        <v>0</v>
      </c>
      <c r="C4" s="25">
        <f>'Art. 9º-A'!K5</f>
        <v>0</v>
      </c>
      <c r="D4" s="25">
        <f>'Art. 9º-A'!I5</f>
        <v>0</v>
      </c>
      <c r="E4" s="26">
        <f>'9496'!T4</f>
        <v>0</v>
      </c>
      <c r="F4" s="26">
        <f>'9496'!U4</f>
        <v>0</v>
      </c>
      <c r="G4" s="26">
        <f>'9496'!V4</f>
        <v>0</v>
      </c>
      <c r="H4" s="45"/>
      <c r="I4" s="45"/>
      <c r="J4" s="45"/>
      <c r="K4" s="27">
        <f>'Fluxo dív. garantidas - RRF'!J4</f>
        <v>7326672.1900000004</v>
      </c>
      <c r="L4" s="27">
        <f>'Fluxo dív. garantidas - RRF'!I4</f>
        <v>40547331.299999997</v>
      </c>
      <c r="M4" s="27">
        <f>'Fluxo dív. garantidas - RRF'!K4</f>
        <v>47874003.490000002</v>
      </c>
      <c r="N4" s="67">
        <f>'Contratos fora RRF'!AS4</f>
        <v>2130604.52</v>
      </c>
      <c r="O4" s="67">
        <f>'Contratos fora RRF'!AR4</f>
        <v>7648135</v>
      </c>
      <c r="P4" s="67">
        <f>'Contratos fora RRF'!AT4</f>
        <v>9778739.5200000014</v>
      </c>
      <c r="Q4" s="63">
        <v>4007.75</v>
      </c>
      <c r="R4" s="63">
        <v>1867653.8</v>
      </c>
      <c r="S4" s="63">
        <v>1871661.55</v>
      </c>
      <c r="T4" s="68">
        <f t="shared" ref="T4:T67" si="4">B4+E4+K4+N4+Q4+H4</f>
        <v>9461284.4600000009</v>
      </c>
      <c r="U4" s="68">
        <f t="shared" ref="U4:U67" si="5">R4+O4+L4+F4+C4+I4</f>
        <v>50063120.099999994</v>
      </c>
      <c r="V4" s="68">
        <f t="shared" ref="V4:V67" si="6">IFERROR(T4+U4,"")</f>
        <v>59524404.559999995</v>
      </c>
      <c r="X4">
        <f t="shared" si="1"/>
        <v>2022</v>
      </c>
      <c r="Y4">
        <f t="shared" ref="Y4:Y12" si="7">Y3+1</f>
        <v>2023</v>
      </c>
      <c r="Z4" s="6">
        <v>664083192.84000003</v>
      </c>
      <c r="AA4" s="6">
        <v>1471988509.0799999</v>
      </c>
      <c r="AB4" s="6">
        <v>2136071701.9200001</v>
      </c>
      <c r="AD4">
        <f t="shared" si="2"/>
        <v>2023</v>
      </c>
      <c r="AE4" s="33">
        <f t="shared" si="3"/>
        <v>664.08319284000004</v>
      </c>
      <c r="AF4" s="33">
        <f t="shared" si="3"/>
        <v>1471.9885090799999</v>
      </c>
    </row>
    <row r="5" spans="1:32" x14ac:dyDescent="0.35">
      <c r="A5" s="66">
        <v>44621</v>
      </c>
      <c r="B5" s="25">
        <f>'Art. 9º-A'!J6</f>
        <v>0</v>
      </c>
      <c r="C5" s="25">
        <f>'Art. 9º-A'!K6</f>
        <v>0</v>
      </c>
      <c r="D5" s="25">
        <f>'Art. 9º-A'!I6</f>
        <v>0</v>
      </c>
      <c r="E5" s="26">
        <f>'9496'!T5</f>
        <v>0</v>
      </c>
      <c r="F5" s="26">
        <f>'9496'!U5</f>
        <v>0</v>
      </c>
      <c r="G5" s="26">
        <f>'9496'!V5</f>
        <v>0</v>
      </c>
      <c r="H5" s="45"/>
      <c r="I5" s="45"/>
      <c r="J5" s="45"/>
      <c r="K5" s="27">
        <f>'Fluxo dív. garantidas - RRF'!J5</f>
        <v>0</v>
      </c>
      <c r="L5" s="27">
        <f>'Fluxo dív. garantidas - RRF'!I5</f>
        <v>0</v>
      </c>
      <c r="M5" s="27">
        <f>'Fluxo dív. garantidas - RRF'!K5</f>
        <v>0</v>
      </c>
      <c r="N5" s="67">
        <f>'Contratos fora RRF'!AS5</f>
        <v>695429.28</v>
      </c>
      <c r="O5" s="67">
        <f>'Contratos fora RRF'!AR5</f>
        <v>1150511.21</v>
      </c>
      <c r="P5" s="67">
        <f>'Contratos fora RRF'!AT5</f>
        <v>1845940.4899999998</v>
      </c>
      <c r="Q5" s="63">
        <v>0</v>
      </c>
      <c r="R5" s="63">
        <v>2238801.34</v>
      </c>
      <c r="S5" s="63">
        <f>R5</f>
        <v>2238801.34</v>
      </c>
      <c r="T5" s="68">
        <f t="shared" si="4"/>
        <v>695429.28</v>
      </c>
      <c r="U5" s="68">
        <f t="shared" si="5"/>
        <v>3389312.55</v>
      </c>
      <c r="V5" s="68">
        <f t="shared" si="6"/>
        <v>4084741.83</v>
      </c>
      <c r="X5">
        <f t="shared" si="1"/>
        <v>2022</v>
      </c>
      <c r="Y5">
        <f t="shared" si="7"/>
        <v>2024</v>
      </c>
      <c r="Z5" s="6">
        <f t="shared" ref="Z5:Z12" si="8">SUMIF(X:X,Y5,U:U)</f>
        <v>281164867.43581504</v>
      </c>
      <c r="AA5" s="6">
        <f t="shared" ref="AA5:AA12" si="9">SUMIF(X:X,Y5,T:T)</f>
        <v>991550444.4983958</v>
      </c>
      <c r="AB5" s="6">
        <f t="shared" ref="AB5:AB12" si="10">SUMIF(X:X,Y5,V:V)</f>
        <v>1272715311.934211</v>
      </c>
      <c r="AD5">
        <f t="shared" si="2"/>
        <v>2024</v>
      </c>
      <c r="AE5" s="33">
        <f t="shared" si="3"/>
        <v>281.16486743581504</v>
      </c>
      <c r="AF5" s="33">
        <f t="shared" si="3"/>
        <v>991.55044449839579</v>
      </c>
    </row>
    <row r="6" spans="1:32" x14ac:dyDescent="0.35">
      <c r="A6" s="66">
        <v>44652</v>
      </c>
      <c r="B6" s="25">
        <f>'Art. 9º-A'!J7</f>
        <v>0</v>
      </c>
      <c r="C6" s="25">
        <f>'Art. 9º-A'!K7</f>
        <v>0</v>
      </c>
      <c r="D6" s="25">
        <f>'Art. 9º-A'!I7</f>
        <v>0</v>
      </c>
      <c r="E6" s="26">
        <f>'9496'!T6</f>
        <v>0</v>
      </c>
      <c r="F6" s="26">
        <f>'9496'!U6</f>
        <v>0</v>
      </c>
      <c r="G6" s="26">
        <f>'9496'!V6</f>
        <v>0</v>
      </c>
      <c r="H6" s="45">
        <f>'Art. 23'!H7</f>
        <v>55156696.200000003</v>
      </c>
      <c r="I6" s="45">
        <f>'Art. 23'!I7</f>
        <v>23841255.039999992</v>
      </c>
      <c r="J6" s="45">
        <f>'Art. 23'!G7</f>
        <v>78997951.239999995</v>
      </c>
      <c r="K6" s="27">
        <f>'Fluxo dív. garantidas - RRF'!J6</f>
        <v>0</v>
      </c>
      <c r="L6" s="27">
        <f>'Fluxo dív. garantidas - RRF'!I6</f>
        <v>0</v>
      </c>
      <c r="M6" s="27">
        <f>'Fluxo dív. garantidas - RRF'!K6</f>
        <v>0</v>
      </c>
      <c r="N6" s="67">
        <f>'Contratos fora RRF'!AS6</f>
        <v>1639849.59</v>
      </c>
      <c r="O6" s="67">
        <f>'Contratos fora RRF'!AR6</f>
        <v>1151869.24</v>
      </c>
      <c r="P6" s="67">
        <f>'Contratos fora RRF'!AT6</f>
        <v>2791718.83</v>
      </c>
      <c r="Q6" s="63"/>
      <c r="R6" s="63"/>
      <c r="S6" s="63"/>
      <c r="T6" s="68">
        <f t="shared" si="4"/>
        <v>56796545.790000007</v>
      </c>
      <c r="U6" s="68">
        <f t="shared" si="5"/>
        <v>24993124.27999999</v>
      </c>
      <c r="V6" s="68">
        <f t="shared" si="6"/>
        <v>81789670.069999993</v>
      </c>
      <c r="X6">
        <f t="shared" si="1"/>
        <v>2022</v>
      </c>
      <c r="Y6">
        <f t="shared" si="7"/>
        <v>2025</v>
      </c>
      <c r="Z6" s="6">
        <f t="shared" si="8"/>
        <v>49583458.504549347</v>
      </c>
      <c r="AA6" s="6">
        <f t="shared" si="9"/>
        <v>103552181.26360203</v>
      </c>
      <c r="AB6" s="6">
        <f t="shared" si="10"/>
        <v>153135639.7681514</v>
      </c>
      <c r="AD6">
        <f t="shared" si="2"/>
        <v>2025</v>
      </c>
      <c r="AE6" s="33">
        <f t="shared" si="3"/>
        <v>49.583458504549348</v>
      </c>
      <c r="AF6" s="33">
        <f t="shared" si="3"/>
        <v>103.55218126360204</v>
      </c>
    </row>
    <row r="7" spans="1:32" x14ac:dyDescent="0.35">
      <c r="A7" s="66">
        <v>44682</v>
      </c>
      <c r="B7" s="25">
        <f>'Art. 9º-A'!J8</f>
        <v>0</v>
      </c>
      <c r="C7" s="25">
        <f>'Art. 9º-A'!K8</f>
        <v>0</v>
      </c>
      <c r="D7" s="25">
        <f>'Art. 9º-A'!I8</f>
        <v>0</v>
      </c>
      <c r="E7" s="26">
        <f>'9496'!T7</f>
        <v>0</v>
      </c>
      <c r="F7" s="26">
        <f>'9496'!U7</f>
        <v>0</v>
      </c>
      <c r="G7" s="26">
        <f>'9496'!V7</f>
        <v>0</v>
      </c>
      <c r="H7" s="45">
        <f>'Art. 23'!H8</f>
        <v>55403117.289999999</v>
      </c>
      <c r="I7" s="45">
        <f>'Art. 23'!I8</f>
        <v>24062264.830000006</v>
      </c>
      <c r="J7" s="45">
        <f>'Art. 23'!G8</f>
        <v>79465382.120000005</v>
      </c>
      <c r="K7" s="27">
        <f>'Fluxo dív. garantidas - RRF'!J7</f>
        <v>0</v>
      </c>
      <c r="L7" s="27">
        <f>'Fluxo dív. garantidas - RRF'!I7</f>
        <v>0</v>
      </c>
      <c r="M7" s="27">
        <f>'Fluxo dív. garantidas - RRF'!K7</f>
        <v>0</v>
      </c>
      <c r="N7" s="67">
        <f>'Contratos fora RRF'!AS7</f>
        <v>1949700.83</v>
      </c>
      <c r="O7" s="67">
        <f>'Contratos fora RRF'!AR7</f>
        <v>11617188.890000002</v>
      </c>
      <c r="P7" s="67">
        <f>'Contratos fora RRF'!AT7</f>
        <v>13566889.720000001</v>
      </c>
      <c r="Q7" s="63"/>
      <c r="R7" s="63"/>
      <c r="S7" s="63"/>
      <c r="T7" s="68">
        <f t="shared" si="4"/>
        <v>57352818.119999997</v>
      </c>
      <c r="U7" s="68">
        <f t="shared" si="5"/>
        <v>35679453.720000006</v>
      </c>
      <c r="V7" s="68">
        <f t="shared" si="6"/>
        <v>93032271.840000004</v>
      </c>
      <c r="X7">
        <f t="shared" si="1"/>
        <v>2022</v>
      </c>
      <c r="Y7">
        <f t="shared" si="7"/>
        <v>2026</v>
      </c>
      <c r="Z7" s="6">
        <f t="shared" si="8"/>
        <v>125361066.71373366</v>
      </c>
      <c r="AA7" s="6">
        <f t="shared" si="9"/>
        <v>137454713.65062571</v>
      </c>
      <c r="AB7" s="6">
        <f t="shared" si="10"/>
        <v>262815780.36435938</v>
      </c>
      <c r="AD7">
        <f t="shared" si="2"/>
        <v>2026</v>
      </c>
      <c r="AE7" s="33">
        <f t="shared" si="3"/>
        <v>125.36106671373366</v>
      </c>
      <c r="AF7" s="33">
        <f t="shared" si="3"/>
        <v>137.45471365062571</v>
      </c>
    </row>
    <row r="8" spans="1:32" x14ac:dyDescent="0.35">
      <c r="A8" s="66">
        <v>44713</v>
      </c>
      <c r="B8" s="25">
        <f>'Art. 9º-A'!J9</f>
        <v>0</v>
      </c>
      <c r="C8" s="25">
        <f>'Art. 9º-A'!K9</f>
        <v>0</v>
      </c>
      <c r="D8" s="25">
        <f>'Art. 9º-A'!I9</f>
        <v>0</v>
      </c>
      <c r="E8" s="26">
        <f>'9496'!T8</f>
        <v>0</v>
      </c>
      <c r="F8" s="26">
        <f>'9496'!U8</f>
        <v>0</v>
      </c>
      <c r="G8" s="26">
        <f>'9496'!V8</f>
        <v>0</v>
      </c>
      <c r="H8" s="45">
        <f>'Art. 23'!H9</f>
        <v>55599137.030000001</v>
      </c>
      <c r="I8" s="45">
        <f>'Art. 23'!I9</f>
        <v>24263015.739999995</v>
      </c>
      <c r="J8" s="45">
        <f>'Art. 23'!G9</f>
        <v>79862152.769999996</v>
      </c>
      <c r="K8" s="27">
        <f>'Fluxo dív. garantidas - RRF'!J8</f>
        <v>0</v>
      </c>
      <c r="L8" s="27">
        <f>'Fluxo dív. garantidas - RRF'!I8</f>
        <v>0</v>
      </c>
      <c r="M8" s="27">
        <f>'Fluxo dív. garantidas - RRF'!K8</f>
        <v>0</v>
      </c>
      <c r="N8" s="67">
        <f>'Contratos fora RRF'!AS8</f>
        <v>728601.36</v>
      </c>
      <c r="O8" s="67">
        <f>'Contratos fora RRF'!AR8</f>
        <v>1155009.24</v>
      </c>
      <c r="P8" s="67">
        <f>'Contratos fora RRF'!AT8</f>
        <v>1883610.6</v>
      </c>
      <c r="Q8" s="63"/>
      <c r="R8" s="63"/>
      <c r="S8" s="63"/>
      <c r="T8" s="68">
        <f t="shared" si="4"/>
        <v>56327738.390000001</v>
      </c>
      <c r="U8" s="68">
        <f t="shared" si="5"/>
        <v>25418024.979999993</v>
      </c>
      <c r="V8" s="68">
        <f t="shared" si="6"/>
        <v>81745763.36999999</v>
      </c>
      <c r="X8">
        <f t="shared" si="1"/>
        <v>2022</v>
      </c>
      <c r="Y8">
        <f t="shared" si="7"/>
        <v>2027</v>
      </c>
      <c r="Z8" s="6">
        <f t="shared" si="8"/>
        <v>1265380655.8665729</v>
      </c>
      <c r="AA8" s="6">
        <f t="shared" si="9"/>
        <v>2816378956.7873597</v>
      </c>
      <c r="AB8" s="6">
        <f t="shared" si="10"/>
        <v>4081759612.6539316</v>
      </c>
      <c r="AD8">
        <f t="shared" si="2"/>
        <v>2027</v>
      </c>
      <c r="AE8" s="33">
        <f t="shared" si="3"/>
        <v>1265.3806558665729</v>
      </c>
      <c r="AF8" s="33">
        <f t="shared" si="3"/>
        <v>2816.3789567873596</v>
      </c>
    </row>
    <row r="9" spans="1:32" x14ac:dyDescent="0.35">
      <c r="A9" s="66">
        <v>44743</v>
      </c>
      <c r="B9" s="25">
        <f>'Art. 9º-A'!J10</f>
        <v>62504089.129461139</v>
      </c>
      <c r="C9" s="25">
        <f>'Art. 9º-A'!K10</f>
        <v>27017135.409162164</v>
      </c>
      <c r="D9" s="25">
        <f>'Art. 9º-A'!I10</f>
        <v>89521224.538623303</v>
      </c>
      <c r="E9" s="26">
        <f>'9496'!T9</f>
        <v>0</v>
      </c>
      <c r="F9" s="26">
        <f>'9496'!U9</f>
        <v>0</v>
      </c>
      <c r="G9" s="26">
        <f>'9496'!V9</f>
        <v>0</v>
      </c>
      <c r="H9" s="45"/>
      <c r="I9" s="45"/>
      <c r="J9" s="45"/>
      <c r="K9" s="27">
        <f>'Fluxo dív. garantidas - RRF'!J9</f>
        <v>0</v>
      </c>
      <c r="L9" s="27">
        <f>'Fluxo dív. garantidas - RRF'!I9</f>
        <v>0</v>
      </c>
      <c r="M9" s="27">
        <f>'Fluxo dív. garantidas - RRF'!K9</f>
        <v>0</v>
      </c>
      <c r="N9" s="67">
        <f>'Contratos fora RRF'!AS9</f>
        <v>722423.25</v>
      </c>
      <c r="O9" s="67">
        <f>'Contratos fora RRF'!AR9</f>
        <v>1156762.44</v>
      </c>
      <c r="P9" s="67">
        <f>'Contratos fora RRF'!AT9</f>
        <v>1879185.69</v>
      </c>
      <c r="Q9" s="63"/>
      <c r="R9" s="63"/>
      <c r="S9" s="63"/>
      <c r="T9" s="68">
        <f t="shared" si="4"/>
        <v>63226512.379461139</v>
      </c>
      <c r="U9" s="68">
        <f t="shared" si="5"/>
        <v>28173897.849162165</v>
      </c>
      <c r="V9" s="68">
        <f t="shared" si="6"/>
        <v>91400410.228623301</v>
      </c>
      <c r="X9">
        <f t="shared" si="1"/>
        <v>2022</v>
      </c>
      <c r="Y9">
        <f t="shared" si="7"/>
        <v>2028</v>
      </c>
      <c r="Z9" s="6">
        <f t="shared" si="8"/>
        <v>2308689488.6856437</v>
      </c>
      <c r="AA9" s="6">
        <f t="shared" si="9"/>
        <v>4942608350.2403755</v>
      </c>
      <c r="AB9" s="6">
        <f t="shared" si="10"/>
        <v>7251297838.9260187</v>
      </c>
      <c r="AD9">
        <f t="shared" si="2"/>
        <v>2028</v>
      </c>
      <c r="AE9" s="33">
        <f t="shared" si="3"/>
        <v>2308.6894886856435</v>
      </c>
      <c r="AF9" s="33">
        <f t="shared" si="3"/>
        <v>4942.6083502403753</v>
      </c>
    </row>
    <row r="10" spans="1:32" x14ac:dyDescent="0.35">
      <c r="A10" s="66">
        <v>44774</v>
      </c>
      <c r="B10" s="25">
        <f>'Art. 9º-A'!J11</f>
        <v>64048289.20670145</v>
      </c>
      <c r="C10" s="25">
        <f>'Art. 9º-A'!K11</f>
        <v>27816970.809471361</v>
      </c>
      <c r="D10" s="25">
        <f>'Art. 9º-A'!I11</f>
        <v>91865260.016172811</v>
      </c>
      <c r="E10" s="26">
        <f>'9496'!T10</f>
        <v>0</v>
      </c>
      <c r="F10" s="26">
        <f>'9496'!U10</f>
        <v>0</v>
      </c>
      <c r="G10" s="26">
        <f>'9496'!V10</f>
        <v>0</v>
      </c>
      <c r="H10" s="45"/>
      <c r="I10" s="45"/>
      <c r="J10" s="45"/>
      <c r="K10" s="27">
        <f>'Fluxo dív. garantidas - RRF'!J10</f>
        <v>0</v>
      </c>
      <c r="L10" s="27">
        <f>'Fluxo dív. garantidas - RRF'!I10</f>
        <v>0</v>
      </c>
      <c r="M10" s="27">
        <f>'Fluxo dív. garantidas - RRF'!K10</f>
        <v>0</v>
      </c>
      <c r="N10" s="67">
        <f>'Contratos fora RRF'!AS10</f>
        <v>2994367.82</v>
      </c>
      <c r="O10" s="67">
        <f>'Contratos fora RRF'!AR10</f>
        <v>7549525.1100000003</v>
      </c>
      <c r="P10" s="67">
        <f>'Contratos fora RRF'!AT10</f>
        <v>10543892.930000002</v>
      </c>
      <c r="Q10" s="63"/>
      <c r="R10" s="63"/>
      <c r="S10" s="63"/>
      <c r="T10" s="68">
        <f t="shared" si="4"/>
        <v>67042657.02670145</v>
      </c>
      <c r="U10" s="68">
        <f t="shared" si="5"/>
        <v>35366495.919471361</v>
      </c>
      <c r="V10" s="68">
        <f t="shared" si="6"/>
        <v>102409152.9461728</v>
      </c>
      <c r="X10">
        <f t="shared" si="1"/>
        <v>2022</v>
      </c>
      <c r="Y10">
        <f t="shared" si="7"/>
        <v>2029</v>
      </c>
      <c r="Z10" s="6">
        <f t="shared" si="8"/>
        <v>3127776544.9067621</v>
      </c>
      <c r="AA10" s="6">
        <f t="shared" si="9"/>
        <v>5053486931.6093626</v>
      </c>
      <c r="AB10" s="6">
        <f t="shared" si="10"/>
        <v>8181263476.5161238</v>
      </c>
      <c r="AD10">
        <f t="shared" si="2"/>
        <v>2029</v>
      </c>
      <c r="AE10" s="33">
        <f t="shared" si="3"/>
        <v>3127.776544906762</v>
      </c>
      <c r="AF10" s="33">
        <f t="shared" si="3"/>
        <v>5053.4869316093627</v>
      </c>
    </row>
    <row r="11" spans="1:32" x14ac:dyDescent="0.35">
      <c r="A11" s="66">
        <v>44805</v>
      </c>
      <c r="B11" s="25">
        <f>'Art. 9º-A'!J12</f>
        <v>65626873.17480474</v>
      </c>
      <c r="C11" s="25">
        <f>'Art. 9º-A'!K12</f>
        <v>28639039.052704342</v>
      </c>
      <c r="D11" s="25">
        <f>'Art. 9º-A'!I12</f>
        <v>94265912.227509081</v>
      </c>
      <c r="E11" s="26">
        <f>'9496'!T11</f>
        <v>0</v>
      </c>
      <c r="F11" s="26">
        <f>'9496'!U11</f>
        <v>0</v>
      </c>
      <c r="G11" s="26">
        <f>'9496'!V11</f>
        <v>0</v>
      </c>
      <c r="H11" s="45"/>
      <c r="I11" s="45"/>
      <c r="J11" s="45"/>
      <c r="K11" s="27">
        <f>'Fluxo dív. garantidas - RRF'!J11</f>
        <v>0</v>
      </c>
      <c r="L11" s="27">
        <f>'Fluxo dív. garantidas - RRF'!I11</f>
        <v>0</v>
      </c>
      <c r="M11" s="27">
        <f>'Fluxo dív. garantidas - RRF'!K11</f>
        <v>0</v>
      </c>
      <c r="N11" s="67">
        <f>'Contratos fora RRF'!AS11</f>
        <v>734890.16999999993</v>
      </c>
      <c r="O11" s="67">
        <f>'Contratos fora RRF'!AR11</f>
        <v>1160642.25</v>
      </c>
      <c r="P11" s="67">
        <f>'Contratos fora RRF'!AT11</f>
        <v>1895532.42</v>
      </c>
      <c r="Q11" s="63"/>
      <c r="R11" s="63"/>
      <c r="S11" s="63"/>
      <c r="T11" s="68">
        <f t="shared" si="4"/>
        <v>66361763.344804741</v>
      </c>
      <c r="U11" s="68">
        <f t="shared" si="5"/>
        <v>29799681.302704342</v>
      </c>
      <c r="V11" s="68">
        <f t="shared" si="6"/>
        <v>96161444.647509083</v>
      </c>
      <c r="X11">
        <f t="shared" si="1"/>
        <v>2022</v>
      </c>
      <c r="Y11">
        <f t="shared" si="7"/>
        <v>2030</v>
      </c>
      <c r="Z11" s="6">
        <f t="shared" si="8"/>
        <v>4120414212.5010953</v>
      </c>
      <c r="AA11" s="6">
        <f t="shared" si="9"/>
        <v>5128251169.1335955</v>
      </c>
      <c r="AB11" s="6">
        <f t="shared" si="10"/>
        <v>9248665381.6346912</v>
      </c>
      <c r="AD11">
        <f t="shared" si="2"/>
        <v>2030</v>
      </c>
      <c r="AE11" s="33">
        <f t="shared" si="3"/>
        <v>4120.4142125010949</v>
      </c>
      <c r="AF11" s="33">
        <f t="shared" si="3"/>
        <v>5128.2511691335958</v>
      </c>
    </row>
    <row r="12" spans="1:32" x14ac:dyDescent="0.35">
      <c r="A12" s="66">
        <v>44835</v>
      </c>
      <c r="B12" s="25">
        <f>'Art. 9º-A'!J13</f>
        <v>67823344.96069397</v>
      </c>
      <c r="C12" s="25">
        <f>'Art. 9º-A'!K13</f>
        <v>29739480.426515818</v>
      </c>
      <c r="D12" s="25">
        <f>'Art. 9º-A'!I13</f>
        <v>97562825.387209788</v>
      </c>
      <c r="E12" s="26">
        <f>'9496'!T12</f>
        <v>0</v>
      </c>
      <c r="F12" s="26">
        <f>'9496'!U12</f>
        <v>0</v>
      </c>
      <c r="G12" s="26">
        <f>'9496'!V12</f>
        <v>0</v>
      </c>
      <c r="H12" s="45"/>
      <c r="I12" s="45"/>
      <c r="J12" s="45"/>
      <c r="K12" s="27">
        <f>'Fluxo dív. garantidas - RRF'!J12</f>
        <v>0</v>
      </c>
      <c r="L12" s="27">
        <f>'Fluxo dív. garantidas - RRF'!I12</f>
        <v>0</v>
      </c>
      <c r="M12" s="27">
        <f>'Fluxo dív. garantidas - RRF'!K12</f>
        <v>0</v>
      </c>
      <c r="N12" s="67">
        <f>'Contratos fora RRF'!AS12</f>
        <v>1937766.44</v>
      </c>
      <c r="O12" s="67">
        <f>'Contratos fora RRF'!AR12</f>
        <v>1162686.8799999999</v>
      </c>
      <c r="P12" s="67">
        <f>'Contratos fora RRF'!AT12</f>
        <v>3100453.3200000003</v>
      </c>
      <c r="Q12" s="63"/>
      <c r="R12" s="63"/>
      <c r="S12" s="63"/>
      <c r="T12" s="68">
        <f t="shared" si="4"/>
        <v>69761111.400693968</v>
      </c>
      <c r="U12" s="68">
        <f t="shared" si="5"/>
        <v>30902167.306515817</v>
      </c>
      <c r="V12" s="68">
        <f t="shared" si="6"/>
        <v>100663278.70720978</v>
      </c>
      <c r="X12">
        <f t="shared" si="1"/>
        <v>2022</v>
      </c>
      <c r="Y12">
        <f t="shared" si="7"/>
        <v>2031</v>
      </c>
      <c r="Z12" s="6">
        <f t="shared" si="8"/>
        <v>4963986667.7811422</v>
      </c>
      <c r="AA12" s="6">
        <f t="shared" si="9"/>
        <v>5105451701.5403414</v>
      </c>
      <c r="AB12" s="6">
        <f t="shared" si="10"/>
        <v>10069438369.321484</v>
      </c>
      <c r="AD12">
        <f t="shared" si="2"/>
        <v>2031</v>
      </c>
      <c r="AE12" s="33">
        <f t="shared" si="3"/>
        <v>4963.9866677811424</v>
      </c>
      <c r="AF12" s="33">
        <f t="shared" si="3"/>
        <v>5105.4517015403417</v>
      </c>
    </row>
    <row r="13" spans="1:32" x14ac:dyDescent="0.35">
      <c r="A13" s="66">
        <v>44866</v>
      </c>
      <c r="B13" s="25">
        <f>'Art. 9º-A'!J14</f>
        <v>69469967.961460099</v>
      </c>
      <c r="C13" s="25">
        <f>'Art. 9º-A'!K14</f>
        <v>30607774.070386514</v>
      </c>
      <c r="D13" s="25">
        <f>'Art. 9º-A'!I14</f>
        <v>100077742.03184661</v>
      </c>
      <c r="E13" s="26">
        <f>'9496'!T13</f>
        <v>0</v>
      </c>
      <c r="F13" s="26">
        <f>'9496'!U13</f>
        <v>0</v>
      </c>
      <c r="G13" s="26">
        <f>'9496'!V13</f>
        <v>0</v>
      </c>
      <c r="H13" s="45"/>
      <c r="I13" s="45"/>
      <c r="J13" s="45"/>
      <c r="K13" s="27">
        <f>'Fluxo dív. garantidas - RRF'!J13</f>
        <v>0</v>
      </c>
      <c r="L13" s="27">
        <f>'Fluxo dív. garantidas - RRF'!I13</f>
        <v>0</v>
      </c>
      <c r="M13" s="27">
        <f>'Fluxo dív. garantidas - RRF'!K13</f>
        <v>0</v>
      </c>
      <c r="N13" s="67">
        <f>'Contratos fora RRF'!AS13</f>
        <v>4190852.1800000006</v>
      </c>
      <c r="O13" s="67">
        <f>'Contratos fora RRF'!AR13</f>
        <v>11950128.23</v>
      </c>
      <c r="P13" s="67">
        <f>'Contratos fora RRF'!AT13</f>
        <v>16140980.409999998</v>
      </c>
      <c r="Q13" s="63"/>
      <c r="R13" s="63"/>
      <c r="S13" s="63"/>
      <c r="T13" s="68">
        <f t="shared" si="4"/>
        <v>73660820.141460106</v>
      </c>
      <c r="U13" s="68">
        <f t="shared" si="5"/>
        <v>42557902.300386518</v>
      </c>
      <c r="V13" s="68">
        <f t="shared" si="6"/>
        <v>116218722.44184662</v>
      </c>
      <c r="X13">
        <f t="shared" si="1"/>
        <v>2022</v>
      </c>
    </row>
    <row r="14" spans="1:32" x14ac:dyDescent="0.35">
      <c r="A14" s="66">
        <v>44896</v>
      </c>
      <c r="B14" s="25">
        <f>'Art. 9º-A'!J15</f>
        <v>71259719.589290872</v>
      </c>
      <c r="C14" s="25">
        <f>'Art. 9º-A'!K15</f>
        <v>31547306.592848554</v>
      </c>
      <c r="D14" s="25">
        <f>'Art. 9º-A'!I15</f>
        <v>102807026.18213943</v>
      </c>
      <c r="E14" s="26">
        <f>'9496'!T14</f>
        <v>0</v>
      </c>
      <c r="F14" s="26">
        <f>'9496'!U14</f>
        <v>0</v>
      </c>
      <c r="G14" s="26">
        <f>'9496'!V14</f>
        <v>0</v>
      </c>
      <c r="H14" s="45"/>
      <c r="I14" s="45"/>
      <c r="J14" s="45"/>
      <c r="K14" s="27">
        <f>'Fluxo dív. garantidas - RRF'!J14</f>
        <v>0</v>
      </c>
      <c r="L14" s="27">
        <f>'Fluxo dív. garantidas - RRF'!I14</f>
        <v>0</v>
      </c>
      <c r="M14" s="27">
        <f>'Fluxo dív. garantidas - RRF'!K14</f>
        <v>0</v>
      </c>
      <c r="N14" s="67">
        <f>'Contratos fora RRF'!AS14</f>
        <v>671120.31</v>
      </c>
      <c r="O14" s="67">
        <f>'Contratos fora RRF'!AR14</f>
        <v>1166755.58</v>
      </c>
      <c r="P14" s="67">
        <f>'Contratos fora RRF'!AT14</f>
        <v>1837875.89</v>
      </c>
      <c r="Q14" s="63"/>
      <c r="R14" s="63"/>
      <c r="S14" s="63"/>
      <c r="T14" s="68">
        <f t="shared" si="4"/>
        <v>71930839.899290875</v>
      </c>
      <c r="U14" s="68">
        <f t="shared" si="5"/>
        <v>32714062.172848552</v>
      </c>
      <c r="V14" s="68">
        <f t="shared" si="6"/>
        <v>104644902.07213943</v>
      </c>
      <c r="X14">
        <f t="shared" si="1"/>
        <v>2022</v>
      </c>
    </row>
    <row r="15" spans="1:32" x14ac:dyDescent="0.35">
      <c r="A15" s="66">
        <v>44927</v>
      </c>
      <c r="B15" s="25">
        <f>'Art. 9º-A'!J16</f>
        <v>72912568.274729282</v>
      </c>
      <c r="C15" s="25">
        <f>'Art. 9º-A'!K16</f>
        <v>32434497.540861845</v>
      </c>
      <c r="D15" s="25">
        <f>'Art. 9º-A'!I16</f>
        <v>105347065.81559113</v>
      </c>
      <c r="E15" s="26">
        <f>'9496'!T15</f>
        <v>35876873.647005305</v>
      </c>
      <c r="F15" s="26">
        <f>'9496'!U15</f>
        <v>0</v>
      </c>
      <c r="G15" s="26">
        <f>'9496'!V15</f>
        <v>35876873.647005305</v>
      </c>
      <c r="H15" s="45"/>
      <c r="I15" s="45"/>
      <c r="J15" s="45"/>
      <c r="K15" s="27">
        <f>'Fluxo dív. garantidas - RRF'!J15</f>
        <v>6768845.0099999998</v>
      </c>
      <c r="L15" s="27">
        <f>'Fluxo dív. garantidas - RRF'!I15</f>
        <v>0</v>
      </c>
      <c r="M15" s="27">
        <f>'Fluxo dív. garantidas - RRF'!K15</f>
        <v>6768845.0099999998</v>
      </c>
      <c r="N15" s="67">
        <f>'Contratos fora RRF'!AS15</f>
        <v>734312.39000000013</v>
      </c>
      <c r="O15" s="67">
        <f>'Contratos fora RRF'!AR15</f>
        <v>1125773.7600000002</v>
      </c>
      <c r="P15" s="67">
        <f>'Contratos fora RRF'!AT15</f>
        <v>1860086.15</v>
      </c>
      <c r="Q15" s="63"/>
      <c r="R15" s="63"/>
      <c r="S15" s="63"/>
      <c r="T15" s="68">
        <f t="shared" si="4"/>
        <v>116292599.32173459</v>
      </c>
      <c r="U15" s="68">
        <f t="shared" si="5"/>
        <v>33560271.300861843</v>
      </c>
      <c r="V15" s="68">
        <f t="shared" si="6"/>
        <v>149852870.62259644</v>
      </c>
      <c r="X15">
        <f t="shared" si="1"/>
        <v>2023</v>
      </c>
    </row>
    <row r="16" spans="1:32" x14ac:dyDescent="0.35">
      <c r="A16" s="66">
        <v>44958</v>
      </c>
      <c r="B16" s="25">
        <f>'Art. 9º-A'!J17</f>
        <v>74515551.607018769</v>
      </c>
      <c r="C16" s="25">
        <f>'Art. 9º-A'!K17</f>
        <v>33307450.49593927</v>
      </c>
      <c r="D16" s="25">
        <f>'Art. 9º-A'!I17</f>
        <v>107823002.10295804</v>
      </c>
      <c r="E16" s="26">
        <f>'9496'!T16</f>
        <v>36205346.145218648</v>
      </c>
      <c r="F16" s="26">
        <f>'9496'!U16</f>
        <v>0</v>
      </c>
      <c r="G16" s="26">
        <f>'9496'!V16</f>
        <v>36205346.145218648</v>
      </c>
      <c r="H16" s="45"/>
      <c r="I16" s="45"/>
      <c r="J16" s="45"/>
      <c r="K16" s="27">
        <f>'Fluxo dív. garantidas - RRF'!J16</f>
        <v>6811461.5233333334</v>
      </c>
      <c r="L16" s="27">
        <f>'Fluxo dív. garantidas - RRF'!I16</f>
        <v>0</v>
      </c>
      <c r="M16" s="27">
        <f>'Fluxo dív. garantidas - RRF'!K16</f>
        <v>6811461.5233333334</v>
      </c>
      <c r="N16" s="67">
        <f>'Contratos fora RRF'!AS16</f>
        <v>6135486.6999999993</v>
      </c>
      <c r="O16" s="67">
        <f>'Contratos fora RRF'!AR16</f>
        <v>7607081.3900000006</v>
      </c>
      <c r="P16" s="67">
        <f>'Contratos fora RRF'!AT16</f>
        <v>13742568.090000002</v>
      </c>
      <c r="Q16" s="63"/>
      <c r="R16" s="63"/>
      <c r="S16" s="63"/>
      <c r="T16" s="68">
        <f t="shared" si="4"/>
        <v>123667845.97557075</v>
      </c>
      <c r="U16" s="68">
        <f t="shared" si="5"/>
        <v>40914531.88593927</v>
      </c>
      <c r="V16" s="68">
        <f t="shared" si="6"/>
        <v>164582377.86151004</v>
      </c>
      <c r="X16">
        <f t="shared" si="1"/>
        <v>2023</v>
      </c>
    </row>
    <row r="17" spans="1:24" x14ac:dyDescent="0.35">
      <c r="A17" s="66">
        <v>44986</v>
      </c>
      <c r="B17" s="25">
        <f>'Art. 9º-A'!J18</f>
        <v>76137813.713836655</v>
      </c>
      <c r="C17" s="25">
        <f>'Art. 9º-A'!K18</f>
        <v>34196973.755941927</v>
      </c>
      <c r="D17" s="25">
        <f>'Art. 9º-A'!I18</f>
        <v>110334787.46977858</v>
      </c>
      <c r="E17" s="26">
        <f>'9496'!T17</f>
        <v>36478653.201819956</v>
      </c>
      <c r="F17" s="26">
        <f>'9496'!U17</f>
        <v>0</v>
      </c>
      <c r="G17" s="26">
        <f>'9496'!V17</f>
        <v>36478653.201819956</v>
      </c>
      <c r="H17" s="45"/>
      <c r="I17" s="45"/>
      <c r="J17" s="45"/>
      <c r="K17" s="27">
        <f>'Fluxo dív. garantidas - RRF'!J17</f>
        <v>24854169.167777777</v>
      </c>
      <c r="L17" s="27">
        <f>'Fluxo dív. garantidas - RRF'!I17</f>
        <v>0</v>
      </c>
      <c r="M17" s="27">
        <f>'Fluxo dív. garantidas - RRF'!K17</f>
        <v>24854169.167777777</v>
      </c>
      <c r="N17" s="67">
        <f>'Contratos fora RRF'!AS17</f>
        <v>631527.03</v>
      </c>
      <c r="O17" s="67">
        <f>'Contratos fora RRF'!AR17</f>
        <v>1129652.31</v>
      </c>
      <c r="P17" s="67">
        <f>'Contratos fora RRF'!AT17</f>
        <v>1761179.34</v>
      </c>
      <c r="Q17" s="63"/>
      <c r="R17" s="63"/>
      <c r="S17" s="63"/>
      <c r="T17" s="68">
        <f t="shared" si="4"/>
        <v>138102163.1134344</v>
      </c>
      <c r="U17" s="68">
        <f t="shared" si="5"/>
        <v>35326626.06594193</v>
      </c>
      <c r="V17" s="68">
        <f t="shared" si="6"/>
        <v>173428789.17937633</v>
      </c>
      <c r="X17">
        <f t="shared" si="1"/>
        <v>2023</v>
      </c>
    </row>
    <row r="18" spans="1:24" x14ac:dyDescent="0.35">
      <c r="A18" s="66">
        <v>45017</v>
      </c>
      <c r="B18" s="25">
        <f>'Art. 9º-A'!J19</f>
        <v>78103006.291688874</v>
      </c>
      <c r="C18" s="25">
        <f>'Art. 9º-A'!K19</f>
        <v>35249337.342925906</v>
      </c>
      <c r="D18" s="25">
        <f>'Art. 9º-A'!I19</f>
        <v>113352343.63461478</v>
      </c>
      <c r="E18" s="26">
        <f>'9496'!T18</f>
        <v>36632039.562050417</v>
      </c>
      <c r="F18" s="26">
        <f>'9496'!U18</f>
        <v>0</v>
      </c>
      <c r="G18" s="26">
        <f>'9496'!V18</f>
        <v>36632039.562050417</v>
      </c>
      <c r="H18" s="45"/>
      <c r="I18" s="45"/>
      <c r="J18" s="45"/>
      <c r="K18" s="27">
        <f>'Fluxo dív. garantidas - RRF'!J18</f>
        <v>6726378.7422222216</v>
      </c>
      <c r="L18" s="27">
        <f>'Fluxo dív. garantidas - RRF'!I18</f>
        <v>0</v>
      </c>
      <c r="M18" s="27">
        <f>'Fluxo dív. garantidas - RRF'!K18</f>
        <v>6726378.7422222216</v>
      </c>
      <c r="N18" s="67">
        <f>'Contratos fora RRF'!AS18</f>
        <v>4584985.8500000006</v>
      </c>
      <c r="O18" s="67">
        <f>'Contratos fora RRF'!AR18</f>
        <v>1131804.48</v>
      </c>
      <c r="P18" s="67">
        <f>'Contratos fora RRF'!AT18</f>
        <v>5716790.330000001</v>
      </c>
      <c r="Q18" s="63"/>
      <c r="R18" s="63"/>
      <c r="S18" s="63"/>
      <c r="T18" s="68">
        <f t="shared" si="4"/>
        <v>126046410.44596151</v>
      </c>
      <c r="U18" s="68">
        <f t="shared" si="5"/>
        <v>36381141.822925903</v>
      </c>
      <c r="V18" s="68">
        <f t="shared" si="6"/>
        <v>162427552.2688874</v>
      </c>
      <c r="X18">
        <f t="shared" si="1"/>
        <v>2023</v>
      </c>
    </row>
    <row r="19" spans="1:24" x14ac:dyDescent="0.35">
      <c r="A19" s="66">
        <v>45047</v>
      </c>
      <c r="B19" s="25">
        <f>'Art. 9º-A'!J20</f>
        <v>79796021.802812129</v>
      </c>
      <c r="C19" s="25">
        <f>'Art. 9º-A'!K20</f>
        <v>36187912.366242781</v>
      </c>
      <c r="D19" s="25">
        <f>'Art. 9º-A'!I20</f>
        <v>115983934.16905491</v>
      </c>
      <c r="E19" s="26">
        <f>'9496'!T19</f>
        <v>37016489.495600633</v>
      </c>
      <c r="F19" s="26">
        <f>'9496'!U19</f>
        <v>0</v>
      </c>
      <c r="G19" s="26">
        <f>'9496'!V19</f>
        <v>37016489.495600633</v>
      </c>
      <c r="H19" s="45"/>
      <c r="I19" s="45"/>
      <c r="J19" s="45"/>
      <c r="K19" s="27">
        <f>'Fluxo dív. garantidas - RRF'!J19</f>
        <v>24027679.403333332</v>
      </c>
      <c r="L19" s="27">
        <f>'Fluxo dív. garantidas - RRF'!I19</f>
        <v>0</v>
      </c>
      <c r="M19" s="27">
        <f>'Fluxo dív. garantidas - RRF'!K19</f>
        <v>24027679.403333332</v>
      </c>
      <c r="N19" s="67">
        <f>'Contratos fora RRF'!AS19</f>
        <v>5616347.8200000003</v>
      </c>
      <c r="O19" s="67">
        <f>'Contratos fora RRF'!AR19</f>
        <v>11234436.539999997</v>
      </c>
      <c r="P19" s="67">
        <f>'Contratos fora RRF'!AT19</f>
        <v>16850784.359999999</v>
      </c>
      <c r="Q19" s="63"/>
      <c r="R19" s="63"/>
      <c r="S19" s="63"/>
      <c r="T19" s="68">
        <f t="shared" si="4"/>
        <v>146456538.5217461</v>
      </c>
      <c r="U19" s="68">
        <f t="shared" si="5"/>
        <v>47422348.90624278</v>
      </c>
      <c r="V19" s="68">
        <f t="shared" si="6"/>
        <v>193878887.42798889</v>
      </c>
      <c r="X19">
        <f t="shared" si="1"/>
        <v>2023</v>
      </c>
    </row>
    <row r="20" spans="1:24" x14ac:dyDescent="0.35">
      <c r="A20" s="66">
        <v>45078</v>
      </c>
      <c r="B20" s="25">
        <f>'Art. 9º-A'!J21</f>
        <v>81768170.310969189</v>
      </c>
      <c r="C20" s="25">
        <f>'Art. 9º-A'!K21</f>
        <v>37262228.364754975</v>
      </c>
      <c r="D20" s="25">
        <f>'Art. 9º-A'!I21</f>
        <v>119030398.67572416</v>
      </c>
      <c r="E20" s="26">
        <f>'9496'!T20</f>
        <v>37154480.866796121</v>
      </c>
      <c r="F20" s="26">
        <f>'9496'!U20</f>
        <v>0</v>
      </c>
      <c r="G20" s="26">
        <f>'9496'!V20</f>
        <v>37154480.866796121</v>
      </c>
      <c r="H20" s="45"/>
      <c r="I20" s="45"/>
      <c r="J20" s="45"/>
      <c r="K20" s="27">
        <f>'Fluxo dív. garantidas - RRF'!J20</f>
        <v>6688916.1033333335</v>
      </c>
      <c r="L20" s="27">
        <f>'Fluxo dív. garantidas - RRF'!I20</f>
        <v>0</v>
      </c>
      <c r="M20" s="27">
        <f>'Fluxo dív. garantidas - RRF'!K20</f>
        <v>6688916.1033333335</v>
      </c>
      <c r="N20" s="67">
        <f>'Contratos fora RRF'!AS20</f>
        <v>683173.7</v>
      </c>
      <c r="O20" s="67">
        <f>'Contratos fora RRF'!AR20</f>
        <v>1135638.3999999999</v>
      </c>
      <c r="P20" s="67">
        <f>'Contratos fora RRF'!AT20</f>
        <v>1818812.0999999999</v>
      </c>
      <c r="Q20" s="63"/>
      <c r="R20" s="63"/>
      <c r="S20" s="63"/>
      <c r="T20" s="68">
        <f t="shared" si="4"/>
        <v>126294740.98109865</v>
      </c>
      <c r="U20" s="68">
        <f t="shared" si="5"/>
        <v>38397866.764754973</v>
      </c>
      <c r="V20" s="68">
        <f t="shared" si="6"/>
        <v>164692607.74585363</v>
      </c>
      <c r="X20">
        <f t="shared" si="1"/>
        <v>2023</v>
      </c>
    </row>
    <row r="21" spans="1:24" x14ac:dyDescent="0.35">
      <c r="A21" s="66">
        <v>45108</v>
      </c>
      <c r="B21" s="25">
        <f>'Art. 9º-A'!J22</f>
        <v>83456272.025470063</v>
      </c>
      <c r="C21" s="25">
        <f>'Art. 9º-A'!K22</f>
        <v>38216329.112308308</v>
      </c>
      <c r="D21" s="25">
        <f>'Art. 9º-A'!I22</f>
        <v>121672601.13777837</v>
      </c>
      <c r="E21" s="26">
        <f>'9496'!T21</f>
        <v>37507526.606506392</v>
      </c>
      <c r="F21" s="26">
        <f>'9496'!U21</f>
        <v>0</v>
      </c>
      <c r="G21" s="26">
        <f>'9496'!V21</f>
        <v>37507526.606506392</v>
      </c>
      <c r="H21" s="45"/>
      <c r="I21" s="45"/>
      <c r="J21" s="45"/>
      <c r="K21" s="27">
        <f>'Fluxo dív. garantidas - RRF'!J21</f>
        <v>6588165.2622222221</v>
      </c>
      <c r="L21" s="27">
        <f>'Fluxo dív. garantidas - RRF'!I21</f>
        <v>0</v>
      </c>
      <c r="M21" s="27">
        <f>'Fluxo dív. garantidas - RRF'!K21</f>
        <v>6588165.2622222221</v>
      </c>
      <c r="N21" s="67">
        <f>'Contratos fora RRF'!AS21</f>
        <v>699028.94</v>
      </c>
      <c r="O21" s="67">
        <f>'Contratos fora RRF'!AR21</f>
        <v>1137626.78</v>
      </c>
      <c r="P21" s="67">
        <f>'Contratos fora RRF'!AT21</f>
        <v>1836655.72</v>
      </c>
      <c r="Q21" s="63"/>
      <c r="R21" s="63"/>
      <c r="S21" s="63"/>
      <c r="T21" s="68">
        <f t="shared" si="4"/>
        <v>128250992.83419867</v>
      </c>
      <c r="U21" s="68">
        <f t="shared" si="5"/>
        <v>39353955.89230831</v>
      </c>
      <c r="V21" s="68">
        <f t="shared" si="6"/>
        <v>167604948.72650698</v>
      </c>
      <c r="X21">
        <f t="shared" si="1"/>
        <v>2023</v>
      </c>
    </row>
    <row r="22" spans="1:24" x14ac:dyDescent="0.35">
      <c r="A22" s="66">
        <v>45139</v>
      </c>
      <c r="B22" s="25">
        <f>'Art. 9º-A'!J23</f>
        <v>85118841.530059978</v>
      </c>
      <c r="C22" s="25">
        <f>'Art. 9º-A'!K23</f>
        <v>39167364.226197377</v>
      </c>
      <c r="D22" s="25">
        <f>'Art. 9º-A'!I23</f>
        <v>124286205.75625736</v>
      </c>
      <c r="E22" s="26">
        <f>'9496'!T22</f>
        <v>37765663.446412332</v>
      </c>
      <c r="F22" s="26">
        <f>'9496'!U22</f>
        <v>0</v>
      </c>
      <c r="G22" s="26">
        <f>'9496'!V22</f>
        <v>37765663.446412332</v>
      </c>
      <c r="H22" s="45"/>
      <c r="I22" s="45"/>
      <c r="J22" s="45"/>
      <c r="K22" s="27">
        <f>'Fluxo dív. garantidas - RRF'!J22</f>
        <v>6829041.111111111</v>
      </c>
      <c r="L22" s="27">
        <f>'Fluxo dív. garantidas - RRF'!I22</f>
        <v>0</v>
      </c>
      <c r="M22" s="27">
        <f>'Fluxo dív. garantidas - RRF'!K22</f>
        <v>6829041.111111111</v>
      </c>
      <c r="N22" s="67">
        <f>'Contratos fora RRF'!AS22</f>
        <v>6892808.6599999992</v>
      </c>
      <c r="O22" s="67">
        <f>'Contratos fora RRF'!AR22</f>
        <v>7254116.3599999994</v>
      </c>
      <c r="P22" s="67">
        <f>'Contratos fora RRF'!AT22</f>
        <v>14146925.020000001</v>
      </c>
      <c r="Q22" s="63"/>
      <c r="R22" s="63"/>
      <c r="S22" s="63"/>
      <c r="T22" s="68">
        <f t="shared" si="4"/>
        <v>136606354.74758342</v>
      </c>
      <c r="U22" s="68">
        <f t="shared" si="5"/>
        <v>46421480.586197376</v>
      </c>
      <c r="V22" s="68">
        <f t="shared" si="6"/>
        <v>183027835.3337808</v>
      </c>
      <c r="X22">
        <f t="shared" si="1"/>
        <v>2023</v>
      </c>
    </row>
    <row r="23" spans="1:24" x14ac:dyDescent="0.35">
      <c r="A23" s="66">
        <v>45170</v>
      </c>
      <c r="B23" s="25">
        <f>'Art. 9º-A'!J24</f>
        <v>86803767.498145625</v>
      </c>
      <c r="C23" s="25">
        <f>'Art. 9º-A'!K24</f>
        <v>40137387.734619811</v>
      </c>
      <c r="D23" s="25">
        <f>'Art. 9º-A'!I24</f>
        <v>126941155.23276544</v>
      </c>
      <c r="E23" s="26">
        <f>'9496'!T23</f>
        <v>38056306.80762244</v>
      </c>
      <c r="F23" s="26">
        <f>'9496'!U23</f>
        <v>0</v>
      </c>
      <c r="G23" s="26">
        <f>'9496'!V23</f>
        <v>38056306.80762244</v>
      </c>
      <c r="H23" s="45"/>
      <c r="I23" s="45"/>
      <c r="J23" s="45"/>
      <c r="K23" s="27">
        <f>'Fluxo dív. garantidas - RRF'!J23</f>
        <v>27662176.703333333</v>
      </c>
      <c r="L23" s="27">
        <f>'Fluxo dív. garantidas - RRF'!I23</f>
        <v>0</v>
      </c>
      <c r="M23" s="27">
        <f>'Fluxo dív. garantidas - RRF'!K23</f>
        <v>27662176.703333333</v>
      </c>
      <c r="N23" s="67">
        <f>'Contratos fora RRF'!AS23</f>
        <v>665594.22</v>
      </c>
      <c r="O23" s="67">
        <f>'Contratos fora RRF'!AR23</f>
        <v>1141193.72</v>
      </c>
      <c r="P23" s="67">
        <f>'Contratos fora RRF'!AT23</f>
        <v>1806787.94</v>
      </c>
      <c r="Q23" s="63"/>
      <c r="R23" s="63"/>
      <c r="S23" s="63"/>
      <c r="T23" s="68">
        <f t="shared" si="4"/>
        <v>153187845.22910139</v>
      </c>
      <c r="U23" s="68">
        <f t="shared" si="5"/>
        <v>41278581.45461981</v>
      </c>
      <c r="V23" s="68">
        <f t="shared" si="6"/>
        <v>194466426.68372118</v>
      </c>
      <c r="X23">
        <f t="shared" si="1"/>
        <v>2023</v>
      </c>
    </row>
    <row r="24" spans="1:24" x14ac:dyDescent="0.35">
      <c r="A24" s="66">
        <v>45200</v>
      </c>
      <c r="B24" s="25">
        <f>'Art. 9º-A'!J25</f>
        <v>89117424.948374704</v>
      </c>
      <c r="C24" s="25">
        <f>'Art. 9º-A'!K25</f>
        <v>41408385.367612988</v>
      </c>
      <c r="D24" s="25">
        <f>'Art. 9º-A'!I25</f>
        <v>130525810.31598769</v>
      </c>
      <c r="E24" s="26">
        <f>'9496'!T24</f>
        <v>38371792.701967366</v>
      </c>
      <c r="F24" s="26">
        <f>'9496'!U24</f>
        <v>0</v>
      </c>
      <c r="G24" s="26">
        <f>'9496'!V24</f>
        <v>38371792.701967366</v>
      </c>
      <c r="H24" s="45"/>
      <c r="I24" s="45"/>
      <c r="J24" s="45"/>
      <c r="K24" s="27">
        <f>'Fluxo dív. garantidas - RRF'!J24</f>
        <v>6303754.154444444</v>
      </c>
      <c r="L24" s="27">
        <f>'Fluxo dív. garantidas - RRF'!I24</f>
        <v>0</v>
      </c>
      <c r="M24" s="27">
        <f>'Fluxo dív. garantidas - RRF'!K24</f>
        <v>6303754.154444444</v>
      </c>
      <c r="N24" s="67">
        <f>'Contratos fora RRF'!AS24</f>
        <v>6152715.6599999992</v>
      </c>
      <c r="O24" s="67">
        <f>'Contratos fora RRF'!AR24</f>
        <v>1142733.21</v>
      </c>
      <c r="P24" s="67">
        <f>'Contratos fora RRF'!AT24</f>
        <v>7295448.8700000001</v>
      </c>
      <c r="Q24" s="63"/>
      <c r="R24" s="63"/>
      <c r="S24" s="63"/>
      <c r="T24" s="68">
        <f t="shared" si="4"/>
        <v>139945687.46478653</v>
      </c>
      <c r="U24" s="68">
        <f t="shared" si="5"/>
        <v>42551118.577612989</v>
      </c>
      <c r="V24" s="68">
        <f t="shared" si="6"/>
        <v>182496806.04239953</v>
      </c>
      <c r="X24">
        <f t="shared" si="1"/>
        <v>2023</v>
      </c>
    </row>
    <row r="25" spans="1:24" x14ac:dyDescent="0.35">
      <c r="A25" s="66">
        <v>45231</v>
      </c>
      <c r="B25" s="25">
        <f>'Art. 9º-A'!J26</f>
        <v>90738538.927309588</v>
      </c>
      <c r="C25" s="25">
        <f>'Art. 9º-A'!K26</f>
        <v>42367794.899107739</v>
      </c>
      <c r="D25" s="25">
        <f>'Art. 9º-A'!I26</f>
        <v>133106333.82641733</v>
      </c>
      <c r="E25" s="26">
        <f>'9496'!T25</f>
        <v>38569239.669757374</v>
      </c>
      <c r="F25" s="26">
        <f>'9496'!U25</f>
        <v>0</v>
      </c>
      <c r="G25" s="26">
        <f>'9496'!V25</f>
        <v>38569239.669757374</v>
      </c>
      <c r="H25" s="45"/>
      <c r="I25" s="45"/>
      <c r="J25" s="45"/>
      <c r="K25" s="27">
        <f>'Fluxo dív. garantidas - RRF'!J25</f>
        <v>24612815.929999996</v>
      </c>
      <c r="L25" s="27">
        <f>'Fluxo dív. garantidas - RRF'!I25</f>
        <v>0</v>
      </c>
      <c r="M25" s="27">
        <f>'Fluxo dív. garantidas - RRF'!K25</f>
        <v>24612815.929999996</v>
      </c>
      <c r="N25" s="67">
        <f>'Contratos fora RRF'!AS25</f>
        <v>5969896.7599999998</v>
      </c>
      <c r="O25" s="67">
        <f>'Contratos fora RRF'!AR25</f>
        <v>11148018.41</v>
      </c>
      <c r="P25" s="67">
        <f>'Contratos fora RRF'!AT25</f>
        <v>17117915.170000002</v>
      </c>
      <c r="Q25" s="63"/>
      <c r="R25" s="63"/>
      <c r="S25" s="63"/>
      <c r="T25" s="68">
        <f t="shared" si="4"/>
        <v>159890491.28706697</v>
      </c>
      <c r="U25" s="68">
        <f t="shared" si="5"/>
        <v>53515813.309107736</v>
      </c>
      <c r="V25" s="68">
        <f t="shared" si="6"/>
        <v>213406304.59617472</v>
      </c>
      <c r="X25">
        <f t="shared" si="1"/>
        <v>2023</v>
      </c>
    </row>
    <row r="26" spans="1:24" x14ac:dyDescent="0.35">
      <c r="A26" s="66">
        <v>45261</v>
      </c>
      <c r="B26" s="25">
        <f>'Art. 9º-A'!J27</f>
        <v>92882262.328100294</v>
      </c>
      <c r="C26" s="25">
        <f>'Art. 9º-A'!K27</f>
        <v>43581138.342472374</v>
      </c>
      <c r="D26" s="25">
        <f>'Art. 9º-A'!I27</f>
        <v>136463400.67057267</v>
      </c>
      <c r="E26" s="26">
        <f>'9496'!T26</f>
        <v>38821724.060957134</v>
      </c>
      <c r="F26" s="26">
        <f>'9496'!U26</f>
        <v>0</v>
      </c>
      <c r="G26" s="26">
        <f>'9496'!V26</f>
        <v>38821724.060957134</v>
      </c>
      <c r="H26" s="45"/>
      <c r="I26" s="45"/>
      <c r="J26" s="45"/>
      <c r="K26" s="27">
        <f>'Fluxo dív. garantidas - RRF'!J26</f>
        <v>6601399.3966666665</v>
      </c>
      <c r="L26" s="27">
        <f>'Fluxo dív. garantidas - RRF'!I26</f>
        <v>0</v>
      </c>
      <c r="M26" s="27">
        <f>'Fluxo dív. garantidas - RRF'!K26</f>
        <v>6601399.3966666665</v>
      </c>
      <c r="N26" s="67">
        <f>'Contratos fora RRF'!AS26</f>
        <v>605527.32999999996</v>
      </c>
      <c r="O26" s="67">
        <f>'Contratos fora RRF'!AR26</f>
        <v>1145440.2999999998</v>
      </c>
      <c r="P26" s="67">
        <f>'Contratos fora RRF'!AT26</f>
        <v>1750967.63</v>
      </c>
      <c r="Q26" s="63"/>
      <c r="R26" s="63"/>
      <c r="S26" s="63"/>
      <c r="T26" s="68">
        <f t="shared" si="4"/>
        <v>138910913.11572412</v>
      </c>
      <c r="U26" s="68">
        <f t="shared" si="5"/>
        <v>44726578.642472371</v>
      </c>
      <c r="V26" s="68">
        <f t="shared" si="6"/>
        <v>183637491.75819647</v>
      </c>
      <c r="X26">
        <f t="shared" si="1"/>
        <v>2023</v>
      </c>
    </row>
    <row r="27" spans="1:24" x14ac:dyDescent="0.35">
      <c r="A27" s="66">
        <v>45292</v>
      </c>
      <c r="B27" s="25">
        <f>'Art. 9º-A'!J28</f>
        <v>94487408.04151392</v>
      </c>
      <c r="C27" s="25">
        <f>'Art. 9º-A'!K28</f>
        <v>44551747.340956897</v>
      </c>
      <c r="D27" s="25">
        <f>'Art. 9º-A'!I28</f>
        <v>139039155.38247082</v>
      </c>
      <c r="E27" s="26">
        <f>'9496'!T27</f>
        <v>78035318.181452349</v>
      </c>
      <c r="F27" s="26">
        <f>'9496'!U27</f>
        <v>0</v>
      </c>
      <c r="G27" s="26">
        <f>'9496'!V27</f>
        <v>78035318.181452349</v>
      </c>
      <c r="H27" s="45"/>
      <c r="I27" s="45"/>
      <c r="J27" s="45"/>
      <c r="K27" s="27">
        <f>'Fluxo dív. garantidas - RRF'!J27</f>
        <v>13430634.908888889</v>
      </c>
      <c r="L27" s="27">
        <f>'Fluxo dív. garantidas - RRF'!I27</f>
        <v>0</v>
      </c>
      <c r="M27" s="27">
        <f>'Fluxo dív. garantidas - RRF'!K27</f>
        <v>13430634.908888889</v>
      </c>
      <c r="N27" s="67">
        <f>'Contratos fora RRF'!AS27</f>
        <v>639803.94681995607</v>
      </c>
      <c r="O27" s="67">
        <f>'Contratos fora RRF'!AR27</f>
        <v>1146684.8654747535</v>
      </c>
      <c r="P27" s="67">
        <f>'Contratos fora RRF'!AT27</f>
        <v>1786488.8122947095</v>
      </c>
      <c r="Q27" s="63"/>
      <c r="R27" s="63"/>
      <c r="S27" s="63"/>
      <c r="T27" s="68">
        <f t="shared" si="4"/>
        <v>186593165.07867509</v>
      </c>
      <c r="U27" s="68">
        <f t="shared" si="5"/>
        <v>45698432.20643165</v>
      </c>
      <c r="V27" s="68">
        <f t="shared" si="6"/>
        <v>232291597.28510675</v>
      </c>
      <c r="X27">
        <f t="shared" si="1"/>
        <v>2024</v>
      </c>
    </row>
    <row r="28" spans="1:24" x14ac:dyDescent="0.35">
      <c r="A28" s="66">
        <v>45323</v>
      </c>
      <c r="B28" s="25">
        <f>'Art. 9º-A'!J29</f>
        <v>95934165.69206585</v>
      </c>
      <c r="C28" s="25">
        <f>'Art. 9º-A'!K29</f>
        <v>45456130.958396748</v>
      </c>
      <c r="D28" s="25">
        <f>'Art. 9º-A'!I29</f>
        <v>141390296.6504626</v>
      </c>
      <c r="E28" s="26">
        <f>'9496'!T28</f>
        <v>78453042.180565372</v>
      </c>
      <c r="F28" s="26">
        <f>'9496'!U28</f>
        <v>0</v>
      </c>
      <c r="G28" s="26">
        <f>'9496'!V28</f>
        <v>78453042.180565372</v>
      </c>
      <c r="H28" s="45"/>
      <c r="I28" s="45"/>
      <c r="J28" s="45"/>
      <c r="K28" s="27">
        <f>'Fluxo dív. garantidas - RRF'!J28</f>
        <v>13371373.446666667</v>
      </c>
      <c r="L28" s="27">
        <f>'Fluxo dív. garantidas - RRF'!I28</f>
        <v>0</v>
      </c>
      <c r="M28" s="27">
        <f>'Fluxo dív. garantidas - RRF'!K28</f>
        <v>13371373.446666667</v>
      </c>
      <c r="N28" s="67">
        <f>'Contratos fora RRF'!AS28</f>
        <v>6617587.8204498859</v>
      </c>
      <c r="O28" s="67">
        <f>'Contratos fora RRF'!AR28</f>
        <v>7376771.6857488574</v>
      </c>
      <c r="P28" s="67">
        <f>'Contratos fora RRF'!AT28</f>
        <v>13994359.506198741</v>
      </c>
      <c r="Q28" s="63"/>
      <c r="R28" s="63"/>
      <c r="S28" s="63"/>
      <c r="T28" s="68">
        <f t="shared" si="4"/>
        <v>194376169.13974777</v>
      </c>
      <c r="U28" s="68">
        <f t="shared" si="5"/>
        <v>52832902.644145608</v>
      </c>
      <c r="V28" s="68">
        <f t="shared" si="6"/>
        <v>247209071.78389338</v>
      </c>
      <c r="X28">
        <f t="shared" si="1"/>
        <v>2024</v>
      </c>
    </row>
    <row r="29" spans="1:24" x14ac:dyDescent="0.35">
      <c r="A29" s="66">
        <v>45352</v>
      </c>
      <c r="B29" s="25">
        <f>'Art. 9º-A'!J30</f>
        <v>97459117.60446097</v>
      </c>
      <c r="C29" s="25">
        <f>'Art. 9º-A'!K30</f>
        <v>46405916.741000012</v>
      </c>
      <c r="D29" s="25">
        <f>'Art. 9º-A'!I30</f>
        <v>143865034.34546098</v>
      </c>
      <c r="E29" s="26">
        <f>'9496'!T29</f>
        <v>79004173.121758565</v>
      </c>
      <c r="F29" s="26">
        <f>'9496'!U29</f>
        <v>0</v>
      </c>
      <c r="G29" s="26">
        <f>'9496'!V29</f>
        <v>79004173.121758565</v>
      </c>
      <c r="H29" s="45"/>
      <c r="I29" s="45"/>
      <c r="J29" s="45"/>
      <c r="K29" s="27">
        <f>'Fluxo dív. garantidas - RRF'!J29</f>
        <v>49538080.922222227</v>
      </c>
      <c r="L29" s="27">
        <f>'Fluxo dív. garantidas - RRF'!I29</f>
        <v>0</v>
      </c>
      <c r="M29" s="27">
        <f>'Fluxo dív. garantidas - RRF'!K29</f>
        <v>49538080.922222227</v>
      </c>
      <c r="N29" s="67">
        <f>'Contratos fora RRF'!AS29</f>
        <v>587987.65816059755</v>
      </c>
      <c r="O29" s="67">
        <f>'Contratos fora RRF'!AR29</f>
        <v>1148914.0918571269</v>
      </c>
      <c r="P29" s="67">
        <f>'Contratos fora RRF'!AT29</f>
        <v>1736901.7500177242</v>
      </c>
      <c r="Q29" s="63"/>
      <c r="R29" s="63"/>
      <c r="S29" s="63"/>
      <c r="T29" s="68">
        <f t="shared" si="4"/>
        <v>226589359.30660236</v>
      </c>
      <c r="U29" s="68">
        <f t="shared" si="5"/>
        <v>47554830.832857139</v>
      </c>
      <c r="V29" s="68">
        <f t="shared" si="6"/>
        <v>274144190.13945949</v>
      </c>
      <c r="X29">
        <f t="shared" si="1"/>
        <v>2024</v>
      </c>
    </row>
    <row r="30" spans="1:24" x14ac:dyDescent="0.35">
      <c r="A30" s="66">
        <v>45383</v>
      </c>
      <c r="B30" s="25">
        <f>'Art. 9º-A'!J31</f>
        <v>99257322.42614159</v>
      </c>
      <c r="C30" s="25">
        <f>'Art. 9º-A'!K31</f>
        <v>47495070.260641575</v>
      </c>
      <c r="D30" s="25">
        <f>'Art. 9º-A'!I31</f>
        <v>146752392.68678316</v>
      </c>
      <c r="E30" s="26">
        <f>'9496'!T30</f>
        <v>79269061.275502384</v>
      </c>
      <c r="F30" s="26">
        <f>'9496'!U30</f>
        <v>0</v>
      </c>
      <c r="G30" s="26">
        <f>'9496'!V30</f>
        <v>79269061.275502384</v>
      </c>
      <c r="H30" s="45"/>
      <c r="I30" s="45"/>
      <c r="J30" s="45"/>
      <c r="K30" s="27">
        <f>'Fluxo dív. garantidas - RRF'!J30</f>
        <v>13641249.955555554</v>
      </c>
      <c r="L30" s="27">
        <f>'Fluxo dív. garantidas - RRF'!I30</f>
        <v>0</v>
      </c>
      <c r="M30" s="27">
        <f>'Fluxo dív. garantidas - RRF'!K30</f>
        <v>13641249.955555554</v>
      </c>
      <c r="N30" s="67">
        <f>'Contratos fora RRF'!AS30</f>
        <v>6528008.5615044506</v>
      </c>
      <c r="O30" s="67">
        <f>'Contratos fora RRF'!AR30</f>
        <v>1150001.9048559573</v>
      </c>
      <c r="P30" s="67">
        <f>'Contratos fora RRF'!AT30</f>
        <v>7678010.4663604088</v>
      </c>
      <c r="Q30" s="63"/>
      <c r="R30" s="63"/>
      <c r="S30" s="63"/>
      <c r="T30" s="68">
        <f t="shared" si="4"/>
        <v>198695642.21870399</v>
      </c>
      <c r="U30" s="68">
        <f t="shared" si="5"/>
        <v>48645072.165497534</v>
      </c>
      <c r="V30" s="68">
        <f t="shared" si="6"/>
        <v>247340714.38420153</v>
      </c>
      <c r="X30">
        <f t="shared" si="1"/>
        <v>2024</v>
      </c>
    </row>
    <row r="31" spans="1:24" x14ac:dyDescent="0.35">
      <c r="A31" s="66">
        <v>45413</v>
      </c>
      <c r="B31" s="25">
        <f>'Art. 9º-A'!J32</f>
        <v>100675340.14560363</v>
      </c>
      <c r="C31" s="25">
        <f>'Art. 9º-A'!K32</f>
        <v>48411393.597201198</v>
      </c>
      <c r="D31" s="25">
        <f>'Art. 9º-A'!I32</f>
        <v>149086733.74280483</v>
      </c>
      <c r="E31" s="26">
        <v>0</v>
      </c>
      <c r="F31" s="26">
        <f>'9496'!U31</f>
        <v>0</v>
      </c>
      <c r="G31" s="26">
        <v>0</v>
      </c>
      <c r="H31" s="45"/>
      <c r="I31" s="45"/>
      <c r="J31" s="45"/>
      <c r="K31" s="27">
        <f>'Fluxo dív. garantidas - RRF'!J31</f>
        <v>45795862.479999997</v>
      </c>
      <c r="L31" s="27">
        <f>'Fluxo dív. garantidas - RRF'!I31</f>
        <v>0</v>
      </c>
      <c r="M31" s="27">
        <f>'Fluxo dív. garantidas - RRF'!K31</f>
        <v>45795862.479999997</v>
      </c>
      <c r="N31" s="67">
        <f>'Contratos fora RRF'!AS31</f>
        <v>5882040.6793624125</v>
      </c>
      <c r="O31" s="67">
        <f>'Contratos fora RRF'!AR31</f>
        <v>11804808.275003159</v>
      </c>
      <c r="P31" s="67">
        <f>'Contratos fora RRF'!AT31</f>
        <v>17686848.95436557</v>
      </c>
      <c r="Q31" s="63"/>
      <c r="R31" s="63"/>
      <c r="S31" s="63"/>
      <c r="T31" s="68">
        <f t="shared" si="4"/>
        <v>152353243.30496603</v>
      </c>
      <c r="U31" s="68">
        <f t="shared" si="5"/>
        <v>60216201.872204356</v>
      </c>
      <c r="V31" s="68">
        <f t="shared" si="6"/>
        <v>212569445.1771704</v>
      </c>
      <c r="X31">
        <f t="shared" si="1"/>
        <v>2024</v>
      </c>
    </row>
    <row r="32" spans="1:24" x14ac:dyDescent="0.35">
      <c r="A32" s="66">
        <v>45444</v>
      </c>
      <c r="B32" s="25">
        <f>'Art. 9º-A'!J33</f>
        <v>0</v>
      </c>
      <c r="C32" s="25">
        <v>0</v>
      </c>
      <c r="D32" s="25">
        <v>0</v>
      </c>
      <c r="E32" s="26">
        <v>0</v>
      </c>
      <c r="F32" s="26">
        <v>0</v>
      </c>
      <c r="G32" s="26">
        <v>0</v>
      </c>
      <c r="H32" s="45"/>
      <c r="I32" s="45"/>
      <c r="J32" s="45"/>
      <c r="K32" s="27">
        <v>0</v>
      </c>
      <c r="L32" s="27">
        <v>0</v>
      </c>
      <c r="M32" s="27">
        <v>0</v>
      </c>
      <c r="N32" s="67">
        <f>'Contratos fora RRF'!AS32</f>
        <v>648468.8870246975</v>
      </c>
      <c r="O32" s="67">
        <f>'Contratos fora RRF'!AR32</f>
        <v>1151722.9353805659</v>
      </c>
      <c r="P32" s="67">
        <f>'Contratos fora RRF'!AT32</f>
        <v>1800191.8224052638</v>
      </c>
      <c r="Q32" s="63"/>
      <c r="R32" s="63"/>
      <c r="S32" s="63"/>
      <c r="T32" s="68">
        <f t="shared" si="4"/>
        <v>648468.8870246975</v>
      </c>
      <c r="U32" s="68">
        <f t="shared" si="5"/>
        <v>1151722.9353805659</v>
      </c>
      <c r="V32" s="68">
        <f t="shared" si="6"/>
        <v>1800191.8224052633</v>
      </c>
      <c r="X32">
        <f t="shared" si="1"/>
        <v>2024</v>
      </c>
    </row>
    <row r="33" spans="1:24" x14ac:dyDescent="0.35">
      <c r="A33" s="66">
        <v>45474</v>
      </c>
      <c r="B33" s="25">
        <f>'Art. 9º-A'!J34</f>
        <v>0</v>
      </c>
      <c r="C33" s="25">
        <v>0</v>
      </c>
      <c r="D33" s="25">
        <v>0</v>
      </c>
      <c r="E33" s="26">
        <v>0</v>
      </c>
      <c r="F33" s="26">
        <v>0</v>
      </c>
      <c r="G33" s="26">
        <v>0</v>
      </c>
      <c r="H33" s="45"/>
      <c r="I33" s="45"/>
      <c r="J33" s="45"/>
      <c r="K33" s="27">
        <v>0</v>
      </c>
      <c r="L33" s="27">
        <v>0</v>
      </c>
      <c r="M33" s="27">
        <v>0</v>
      </c>
      <c r="N33" s="67">
        <f>'Contratos fora RRF'!AS33</f>
        <v>10017346.584035695</v>
      </c>
      <c r="O33" s="67">
        <f>'Contratos fora RRF'!AR33</f>
        <v>1152609.0030158027</v>
      </c>
      <c r="P33" s="67">
        <f>'Contratos fora RRF'!AT33</f>
        <v>11169955.587051498</v>
      </c>
      <c r="Q33" s="63"/>
      <c r="R33" s="63"/>
      <c r="S33" s="63"/>
      <c r="T33" s="68">
        <f t="shared" si="4"/>
        <v>10017346.584035695</v>
      </c>
      <c r="U33" s="68">
        <f t="shared" si="5"/>
        <v>1152609.0030158027</v>
      </c>
      <c r="V33" s="68">
        <f t="shared" si="6"/>
        <v>11169955.587051498</v>
      </c>
      <c r="X33">
        <f t="shared" si="1"/>
        <v>2024</v>
      </c>
    </row>
    <row r="34" spans="1:24" x14ac:dyDescent="0.35">
      <c r="A34" s="66">
        <v>45505</v>
      </c>
      <c r="B34" s="25">
        <f>'Art. 9º-A'!J35</f>
        <v>0</v>
      </c>
      <c r="C34" s="25">
        <v>0</v>
      </c>
      <c r="D34" s="25">
        <v>0</v>
      </c>
      <c r="E34" s="26">
        <v>0</v>
      </c>
      <c r="F34" s="26">
        <v>0</v>
      </c>
      <c r="G34" s="26">
        <v>0</v>
      </c>
      <c r="H34" s="45"/>
      <c r="I34" s="45"/>
      <c r="J34" s="45"/>
      <c r="K34" s="27">
        <v>0</v>
      </c>
      <c r="L34" s="27">
        <v>0</v>
      </c>
      <c r="M34" s="27">
        <v>0</v>
      </c>
      <c r="N34" s="67">
        <f>'Contratos fora RRF'!AS34</f>
        <v>7976718.8478588918</v>
      </c>
      <c r="O34" s="67">
        <f>'Contratos fora RRF'!AR34</f>
        <v>8224156.7003120678</v>
      </c>
      <c r="P34" s="67">
        <f>'Contratos fora RRF'!AT34</f>
        <v>16200875.548170961</v>
      </c>
      <c r="Q34" s="71"/>
      <c r="R34" s="71"/>
      <c r="S34" s="71"/>
      <c r="T34" s="68">
        <f t="shared" si="4"/>
        <v>7976718.8478588918</v>
      </c>
      <c r="U34" s="68">
        <f t="shared" si="5"/>
        <v>8224156.7003120678</v>
      </c>
      <c r="V34" s="68">
        <f t="shared" si="6"/>
        <v>16200875.54817096</v>
      </c>
      <c r="X34">
        <f t="shared" si="1"/>
        <v>2024</v>
      </c>
    </row>
    <row r="35" spans="1:24" x14ac:dyDescent="0.35">
      <c r="A35" s="66">
        <v>45536</v>
      </c>
      <c r="B35" s="25">
        <f>'Art. 9º-A'!J36</f>
        <v>0</v>
      </c>
      <c r="C35" s="25">
        <v>0</v>
      </c>
      <c r="D35" s="25">
        <v>0</v>
      </c>
      <c r="E35" s="26">
        <v>0</v>
      </c>
      <c r="F35" s="26">
        <v>0</v>
      </c>
      <c r="G35" s="26">
        <v>0</v>
      </c>
      <c r="H35" s="45"/>
      <c r="I35" s="45"/>
      <c r="J35" s="45"/>
      <c r="K35" s="27">
        <v>0</v>
      </c>
      <c r="L35" s="27">
        <v>0</v>
      </c>
      <c r="M35" s="27">
        <v>0</v>
      </c>
      <c r="N35" s="67">
        <f>'Contratos fora RRF'!AS35</f>
        <v>609408.81654656841</v>
      </c>
      <c r="O35" s="67">
        <f>'Contratos fora RRF'!AR35</f>
        <v>1155123.0751329251</v>
      </c>
      <c r="P35" s="28">
        <f>'Contratos fora RRF'!AT35</f>
        <v>1764531.8916794932</v>
      </c>
      <c r="Q35" s="30"/>
      <c r="R35" s="30"/>
      <c r="S35" s="30"/>
      <c r="T35" s="68">
        <f t="shared" si="4"/>
        <v>609408.81654656841</v>
      </c>
      <c r="U35" s="68">
        <f t="shared" si="5"/>
        <v>1155123.0751329251</v>
      </c>
      <c r="V35" s="68">
        <f t="shared" si="6"/>
        <v>1764531.8916794935</v>
      </c>
      <c r="X35">
        <f t="shared" ref="X35:X66" si="11">YEAR(A35)</f>
        <v>2024</v>
      </c>
    </row>
    <row r="36" spans="1:24" x14ac:dyDescent="0.35">
      <c r="A36" s="66">
        <v>45566</v>
      </c>
      <c r="B36" s="25">
        <f>'Art. 9º-A'!J37</f>
        <v>0</v>
      </c>
      <c r="C36" s="25">
        <v>0</v>
      </c>
      <c r="D36" s="25">
        <v>0</v>
      </c>
      <c r="E36" s="26">
        <v>0</v>
      </c>
      <c r="F36" s="26">
        <v>0</v>
      </c>
      <c r="G36" s="26">
        <v>0</v>
      </c>
      <c r="H36" s="45"/>
      <c r="I36" s="45"/>
      <c r="J36" s="45"/>
      <c r="K36" s="27">
        <v>0</v>
      </c>
      <c r="L36" s="27">
        <v>0</v>
      </c>
      <c r="M36" s="27">
        <v>0</v>
      </c>
      <c r="N36" s="67">
        <f>'Contratos fora RRF'!AS36</f>
        <v>7599105.6086131101</v>
      </c>
      <c r="O36" s="67">
        <f>'Contratos fora RRF'!AR36</f>
        <v>1161614.580008232</v>
      </c>
      <c r="P36" s="28">
        <f>'Contratos fora RRF'!AT36</f>
        <v>8760720.1886213422</v>
      </c>
      <c r="Q36" s="30"/>
      <c r="R36" s="30"/>
      <c r="S36" s="30"/>
      <c r="T36" s="68">
        <f t="shared" si="4"/>
        <v>7599105.6086131101</v>
      </c>
      <c r="U36" s="68">
        <f t="shared" si="5"/>
        <v>1161614.580008232</v>
      </c>
      <c r="V36" s="68">
        <f t="shared" si="6"/>
        <v>8760720.1886213422</v>
      </c>
      <c r="X36">
        <f t="shared" si="11"/>
        <v>2024</v>
      </c>
    </row>
    <row r="37" spans="1:24" x14ac:dyDescent="0.35">
      <c r="A37" s="66">
        <v>45597</v>
      </c>
      <c r="B37" s="25">
        <f>'Art. 9º-A'!J38</f>
        <v>0</v>
      </c>
      <c r="C37" s="25">
        <v>0</v>
      </c>
      <c r="D37" s="25">
        <v>0</v>
      </c>
      <c r="E37" s="26">
        <v>0</v>
      </c>
      <c r="F37" s="26">
        <v>0</v>
      </c>
      <c r="G37" s="26">
        <v>0</v>
      </c>
      <c r="H37" s="45"/>
      <c r="I37" s="45"/>
      <c r="J37" s="45"/>
      <c r="K37" s="27">
        <v>0</v>
      </c>
      <c r="L37" s="27">
        <v>0</v>
      </c>
      <c r="M37" s="27">
        <v>0</v>
      </c>
      <c r="N37" s="67">
        <f>'Contratos fora RRF'!AS37</f>
        <v>5567989.4187664306</v>
      </c>
      <c r="O37" s="67">
        <f>'Contratos fora RRF'!AR37</f>
        <v>12197658.305777365</v>
      </c>
      <c r="P37" s="28">
        <f>'Contratos fora RRF'!AT37</f>
        <v>17765647.724543795</v>
      </c>
      <c r="Q37" s="30"/>
      <c r="R37" s="30"/>
      <c r="S37" s="30"/>
      <c r="T37" s="68">
        <f t="shared" si="4"/>
        <v>5567989.4187664306</v>
      </c>
      <c r="U37" s="68">
        <f t="shared" si="5"/>
        <v>12197658.305777365</v>
      </c>
      <c r="V37" s="68">
        <f t="shared" si="6"/>
        <v>17765647.724543795</v>
      </c>
      <c r="X37">
        <f t="shared" si="11"/>
        <v>2024</v>
      </c>
    </row>
    <row r="38" spans="1:24" x14ac:dyDescent="0.35">
      <c r="A38" s="66">
        <v>45627</v>
      </c>
      <c r="B38" s="25">
        <f>'Art. 9º-A'!J39</f>
        <v>0</v>
      </c>
      <c r="C38" s="25">
        <v>0</v>
      </c>
      <c r="D38" s="25">
        <v>0</v>
      </c>
      <c r="E38" s="26">
        <v>0</v>
      </c>
      <c r="F38" s="26">
        <v>0</v>
      </c>
      <c r="G38" s="26">
        <v>0</v>
      </c>
      <c r="H38" s="45"/>
      <c r="I38" s="45"/>
      <c r="J38" s="45"/>
      <c r="K38" s="27">
        <v>0</v>
      </c>
      <c r="L38" s="27">
        <v>0</v>
      </c>
      <c r="M38" s="27">
        <v>0</v>
      </c>
      <c r="N38" s="67">
        <f>'Contratos fora RRF'!AS38</f>
        <v>523827.28685522306</v>
      </c>
      <c r="O38" s="67">
        <f>'Contratos fora RRF'!AR38</f>
        <v>1174543.1150517738</v>
      </c>
      <c r="P38" s="28">
        <f>'Contratos fora RRF'!AT38</f>
        <v>1698370.4019069972</v>
      </c>
      <c r="Q38" s="30"/>
      <c r="R38" s="30"/>
      <c r="S38" s="30"/>
      <c r="T38" s="68">
        <f t="shared" si="4"/>
        <v>523827.28685522306</v>
      </c>
      <c r="U38" s="68">
        <f t="shared" si="5"/>
        <v>1174543.1150517738</v>
      </c>
      <c r="V38" s="68">
        <f t="shared" si="6"/>
        <v>1698370.401906997</v>
      </c>
      <c r="X38">
        <f t="shared" si="11"/>
        <v>2024</v>
      </c>
    </row>
    <row r="39" spans="1:24" x14ac:dyDescent="0.35">
      <c r="A39" s="66">
        <v>45658</v>
      </c>
      <c r="B39" s="25">
        <f>'Art. 9º-A'!J40</f>
        <v>0</v>
      </c>
      <c r="C39" s="25">
        <v>0</v>
      </c>
      <c r="D39" s="25">
        <v>0</v>
      </c>
      <c r="E39" s="26">
        <v>0</v>
      </c>
      <c r="F39" s="26">
        <v>0</v>
      </c>
      <c r="G39" s="26">
        <v>0</v>
      </c>
      <c r="H39" s="45"/>
      <c r="I39" s="45"/>
      <c r="J39" s="45"/>
      <c r="K39" s="27">
        <v>0</v>
      </c>
      <c r="L39" s="27">
        <v>0</v>
      </c>
      <c r="M39" s="27">
        <v>0</v>
      </c>
      <c r="N39" s="67">
        <f>'Contratos fora RRF'!AS39</f>
        <v>26999144.625787187</v>
      </c>
      <c r="O39" s="67">
        <f>'Contratos fora RRF'!AR39</f>
        <v>1181316.0713779312</v>
      </c>
      <c r="P39" s="28">
        <f>'Contratos fora RRF'!AT39</f>
        <v>28180460.697165117</v>
      </c>
      <c r="Q39" s="30"/>
      <c r="R39" s="30"/>
      <c r="S39" s="30"/>
      <c r="T39" s="68">
        <f t="shared" si="4"/>
        <v>26999144.625787187</v>
      </c>
      <c r="U39" s="68">
        <f t="shared" si="5"/>
        <v>1181316.0713779312</v>
      </c>
      <c r="V39" s="68">
        <f t="shared" si="6"/>
        <v>28180460.697165117</v>
      </c>
      <c r="X39">
        <f t="shared" si="11"/>
        <v>2025</v>
      </c>
    </row>
    <row r="40" spans="1:24" x14ac:dyDescent="0.35">
      <c r="A40" s="66">
        <v>45689</v>
      </c>
      <c r="B40" s="25">
        <f>'Art. 9º-A'!J41</f>
        <v>0</v>
      </c>
      <c r="C40" s="25">
        <v>0</v>
      </c>
      <c r="D40" s="25">
        <v>0</v>
      </c>
      <c r="E40" s="26">
        <v>0</v>
      </c>
      <c r="F40" s="26">
        <v>0</v>
      </c>
      <c r="G40" s="26">
        <v>0</v>
      </c>
      <c r="H40" s="45"/>
      <c r="I40" s="45"/>
      <c r="J40" s="45"/>
      <c r="K40" s="27">
        <v>0</v>
      </c>
      <c r="L40" s="27">
        <v>0</v>
      </c>
      <c r="M40" s="27">
        <v>0</v>
      </c>
      <c r="N40" s="67">
        <f>'Contratos fora RRF'!AS40</f>
        <v>6170684.1907608118</v>
      </c>
      <c r="O40" s="67">
        <f>'Contratos fora RRF'!AR40</f>
        <v>7865138.8585852822</v>
      </c>
      <c r="P40" s="28">
        <f>'Contratos fora RRF'!AT40</f>
        <v>14035823.049346093</v>
      </c>
      <c r="Q40" s="30"/>
      <c r="R40" s="30"/>
      <c r="S40" s="30"/>
      <c r="T40" s="68">
        <f t="shared" si="4"/>
        <v>6170684.1907608118</v>
      </c>
      <c r="U40" s="68">
        <f t="shared" si="5"/>
        <v>7865138.8585852822</v>
      </c>
      <c r="V40" s="68">
        <f t="shared" si="6"/>
        <v>14035823.049346093</v>
      </c>
      <c r="X40">
        <f t="shared" si="11"/>
        <v>2025</v>
      </c>
    </row>
    <row r="41" spans="1:24" x14ac:dyDescent="0.35">
      <c r="A41" s="66">
        <v>45717</v>
      </c>
      <c r="B41" s="25">
        <f>'Art. 9º-A'!J42</f>
        <v>0</v>
      </c>
      <c r="C41" s="25">
        <v>0</v>
      </c>
      <c r="D41" s="25">
        <v>0</v>
      </c>
      <c r="E41" s="26">
        <v>0</v>
      </c>
      <c r="F41" s="26">
        <v>0</v>
      </c>
      <c r="G41" s="26">
        <v>0</v>
      </c>
      <c r="H41" s="45"/>
      <c r="I41" s="45"/>
      <c r="J41" s="45"/>
      <c r="K41" s="27">
        <v>0</v>
      </c>
      <c r="L41" s="27">
        <v>0</v>
      </c>
      <c r="M41" s="27">
        <v>0</v>
      </c>
      <c r="N41" s="67">
        <f>'Contratos fora RRF'!AS41</f>
        <v>513334.93371880677</v>
      </c>
      <c r="O41" s="67">
        <f>'Contratos fora RRF'!AR41</f>
        <v>1194801.3609077071</v>
      </c>
      <c r="P41" s="28">
        <f>'Contratos fora RRF'!AT41</f>
        <v>1708136.294626514</v>
      </c>
      <c r="Q41" s="30"/>
      <c r="R41" s="30"/>
      <c r="S41" s="30"/>
      <c r="T41" s="68">
        <f t="shared" si="4"/>
        <v>513334.93371880677</v>
      </c>
      <c r="U41" s="68">
        <f t="shared" si="5"/>
        <v>1194801.3609077071</v>
      </c>
      <c r="V41" s="68">
        <f t="shared" si="6"/>
        <v>1708136.294626514</v>
      </c>
      <c r="X41">
        <f t="shared" si="11"/>
        <v>2025</v>
      </c>
    </row>
    <row r="42" spans="1:24" x14ac:dyDescent="0.35">
      <c r="A42" s="66">
        <v>45748</v>
      </c>
      <c r="B42" s="25">
        <f>'Art. 9º-A'!J43</f>
        <v>0</v>
      </c>
      <c r="C42" s="25">
        <v>0</v>
      </c>
      <c r="D42" s="25">
        <v>0</v>
      </c>
      <c r="E42" s="26">
        <v>0</v>
      </c>
      <c r="F42" s="26">
        <v>0</v>
      </c>
      <c r="G42" s="26">
        <v>0</v>
      </c>
      <c r="H42" s="45"/>
      <c r="I42" s="45"/>
      <c r="J42" s="45"/>
      <c r="K42" s="27">
        <v>0</v>
      </c>
      <c r="L42" s="27">
        <v>0</v>
      </c>
      <c r="M42" s="27">
        <v>0</v>
      </c>
      <c r="N42" s="67">
        <f>'Contratos fora RRF'!AS42</f>
        <v>8239920.4454747839</v>
      </c>
      <c r="O42" s="67">
        <f>'Contratos fora RRF'!AR42</f>
        <v>1201865.5396968122</v>
      </c>
      <c r="P42" s="28">
        <f>'Contratos fora RRF'!AT42</f>
        <v>9441785.9851715956</v>
      </c>
      <c r="Q42" s="30"/>
      <c r="R42" s="30"/>
      <c r="S42" s="30"/>
      <c r="T42" s="68">
        <f t="shared" si="4"/>
        <v>8239920.4454747839</v>
      </c>
      <c r="U42" s="68">
        <f t="shared" si="5"/>
        <v>1201865.5396968122</v>
      </c>
      <c r="V42" s="68">
        <f t="shared" si="6"/>
        <v>9441785.9851715956</v>
      </c>
      <c r="X42">
        <f t="shared" si="11"/>
        <v>2025</v>
      </c>
    </row>
    <row r="43" spans="1:24" x14ac:dyDescent="0.35">
      <c r="A43" s="66">
        <v>45778</v>
      </c>
      <c r="B43" s="25">
        <f>'Art. 9º-A'!J44</f>
        <v>0</v>
      </c>
      <c r="C43" s="25">
        <v>0</v>
      </c>
      <c r="D43" s="25">
        <v>0</v>
      </c>
      <c r="E43" s="26">
        <v>0</v>
      </c>
      <c r="F43" s="26">
        <v>0</v>
      </c>
      <c r="G43" s="26">
        <v>0</v>
      </c>
      <c r="H43" s="45"/>
      <c r="I43" s="45"/>
      <c r="J43" s="45"/>
      <c r="K43" s="27">
        <v>0</v>
      </c>
      <c r="L43" s="27">
        <v>0</v>
      </c>
      <c r="M43" s="27">
        <v>0</v>
      </c>
      <c r="N43" s="67">
        <f>'Contratos fora RRF'!AS43</f>
        <v>3941184.3669322119</v>
      </c>
      <c r="O43" s="67">
        <f>'Contratos fora RRF'!AR43</f>
        <v>12040721.191035451</v>
      </c>
      <c r="P43" s="28">
        <f>'Contratos fora RRF'!AT43</f>
        <v>15981905.557967663</v>
      </c>
      <c r="Q43" s="30"/>
      <c r="R43" s="30"/>
      <c r="S43" s="30"/>
      <c r="T43" s="68">
        <f t="shared" si="4"/>
        <v>3941184.3669322119</v>
      </c>
      <c r="U43" s="68">
        <f t="shared" si="5"/>
        <v>12040721.191035451</v>
      </c>
      <c r="V43" s="68">
        <f t="shared" si="6"/>
        <v>15981905.557967663</v>
      </c>
      <c r="X43">
        <f t="shared" si="11"/>
        <v>2025</v>
      </c>
    </row>
    <row r="44" spans="1:24" x14ac:dyDescent="0.35">
      <c r="A44" s="66">
        <v>45809</v>
      </c>
      <c r="B44" s="25">
        <f>'Art. 9º-A'!J45</f>
        <v>0</v>
      </c>
      <c r="C44" s="25">
        <v>0</v>
      </c>
      <c r="D44" s="25">
        <v>0</v>
      </c>
      <c r="E44" s="26">
        <v>0</v>
      </c>
      <c r="F44" s="26">
        <v>0</v>
      </c>
      <c r="G44" s="26">
        <v>0</v>
      </c>
      <c r="H44" s="45"/>
      <c r="I44" s="45"/>
      <c r="J44" s="45"/>
      <c r="K44" s="27">
        <v>0</v>
      </c>
      <c r="L44" s="27">
        <v>0</v>
      </c>
      <c r="M44" s="27">
        <v>0</v>
      </c>
      <c r="N44" s="67">
        <f>'Contratos fora RRF'!AS44</f>
        <v>576186.28653568553</v>
      </c>
      <c r="O44" s="67">
        <f>'Contratos fora RRF'!AR44</f>
        <v>1216199.620913743</v>
      </c>
      <c r="P44" s="28">
        <f>'Contratos fora RRF'!AT44</f>
        <v>1792385.9074494285</v>
      </c>
      <c r="Q44" s="30"/>
      <c r="R44" s="30"/>
      <c r="S44" s="30"/>
      <c r="T44" s="68">
        <f t="shared" si="4"/>
        <v>576186.28653568553</v>
      </c>
      <c r="U44" s="68">
        <f t="shared" si="5"/>
        <v>1216199.620913743</v>
      </c>
      <c r="V44" s="68">
        <f t="shared" si="6"/>
        <v>1792385.9074494285</v>
      </c>
      <c r="X44">
        <f t="shared" si="11"/>
        <v>2025</v>
      </c>
    </row>
    <row r="45" spans="1:24" x14ac:dyDescent="0.35">
      <c r="A45" s="66">
        <v>45839</v>
      </c>
      <c r="B45" s="25">
        <f>'Art. 9º-A'!J46</f>
        <v>0</v>
      </c>
      <c r="C45" s="25">
        <v>0</v>
      </c>
      <c r="D45" s="25">
        <v>0</v>
      </c>
      <c r="E45" s="26">
        <v>0</v>
      </c>
      <c r="F45" s="26">
        <v>0</v>
      </c>
      <c r="G45" s="26">
        <v>0</v>
      </c>
      <c r="H45" s="45"/>
      <c r="I45" s="45"/>
      <c r="J45" s="45"/>
      <c r="K45" s="27">
        <v>0</v>
      </c>
      <c r="L45" s="27">
        <v>0</v>
      </c>
      <c r="M45" s="27">
        <v>0</v>
      </c>
      <c r="N45" s="67">
        <f>'Contratos fora RRF'!AS45</f>
        <v>39938857.608380146</v>
      </c>
      <c r="O45" s="67">
        <f>'Contratos fora RRF'!AR45</f>
        <v>1223726.871373754</v>
      </c>
      <c r="P45" s="28">
        <f>'Contratos fora RRF'!AT45</f>
        <v>41162584.479753897</v>
      </c>
      <c r="Q45" s="30"/>
      <c r="R45" s="30"/>
      <c r="S45" s="30"/>
      <c r="T45" s="68">
        <f t="shared" si="4"/>
        <v>39938857.608380146</v>
      </c>
      <c r="U45" s="68">
        <f t="shared" si="5"/>
        <v>1223726.871373754</v>
      </c>
      <c r="V45" s="68">
        <f t="shared" si="6"/>
        <v>41162584.479753897</v>
      </c>
      <c r="X45">
        <f t="shared" si="11"/>
        <v>2025</v>
      </c>
    </row>
    <row r="46" spans="1:24" x14ac:dyDescent="0.35">
      <c r="A46" s="66">
        <v>45870</v>
      </c>
      <c r="B46" s="25">
        <f>'Art. 9º-A'!J47</f>
        <v>0</v>
      </c>
      <c r="C46" s="25">
        <v>0</v>
      </c>
      <c r="D46" s="25">
        <v>0</v>
      </c>
      <c r="E46" s="26">
        <v>0</v>
      </c>
      <c r="F46" s="26">
        <v>0</v>
      </c>
      <c r="G46" s="26">
        <v>0</v>
      </c>
      <c r="H46" s="45"/>
      <c r="I46" s="45"/>
      <c r="J46" s="45"/>
      <c r="K46" s="27">
        <v>0</v>
      </c>
      <c r="L46" s="27">
        <v>0</v>
      </c>
      <c r="M46" s="27">
        <v>0</v>
      </c>
      <c r="N46" s="67">
        <f>'Contratos fora RRF'!AS46</f>
        <v>4897806.0375444507</v>
      </c>
      <c r="O46" s="67">
        <f>'Contratos fora RRF'!AR46</f>
        <v>7877042.9149779473</v>
      </c>
      <c r="P46" s="28">
        <f>'Contratos fora RRF'!AT46</f>
        <v>12774848.952522399</v>
      </c>
      <c r="Q46" s="30"/>
      <c r="R46" s="30"/>
      <c r="S46" s="30"/>
      <c r="T46" s="68">
        <f t="shared" si="4"/>
        <v>4897806.0375444507</v>
      </c>
      <c r="U46" s="68">
        <f t="shared" si="5"/>
        <v>7877042.9149779473</v>
      </c>
      <c r="V46" s="68">
        <f t="shared" si="6"/>
        <v>12774848.952522397</v>
      </c>
      <c r="X46">
        <f t="shared" si="11"/>
        <v>2025</v>
      </c>
    </row>
    <row r="47" spans="1:24" x14ac:dyDescent="0.35">
      <c r="A47" s="66">
        <v>45901</v>
      </c>
      <c r="B47" s="25">
        <f>'Art. 9º-A'!J48</f>
        <v>0</v>
      </c>
      <c r="C47" s="25">
        <v>0</v>
      </c>
      <c r="D47" s="25">
        <v>0</v>
      </c>
      <c r="E47" s="26">
        <v>0</v>
      </c>
      <c r="F47" s="26">
        <v>0</v>
      </c>
      <c r="G47" s="26">
        <v>0</v>
      </c>
      <c r="H47" s="45"/>
      <c r="I47" s="45"/>
      <c r="J47" s="45"/>
      <c r="K47" s="27">
        <v>0</v>
      </c>
      <c r="L47" s="27">
        <v>0</v>
      </c>
      <c r="M47" s="27">
        <v>0</v>
      </c>
      <c r="N47" s="67">
        <f>'Contratos fora RRF'!AS47</f>
        <v>546799.93756264728</v>
      </c>
      <c r="O47" s="67">
        <f>'Contratos fora RRF'!AR47</f>
        <v>1238796.241010464</v>
      </c>
      <c r="P47" s="28">
        <f>'Contratos fora RRF'!AT47</f>
        <v>1785596.1785731113</v>
      </c>
      <c r="Q47" s="30"/>
      <c r="R47" s="30"/>
      <c r="S47" s="30"/>
      <c r="T47" s="68">
        <f t="shared" si="4"/>
        <v>546799.93756264728</v>
      </c>
      <c r="U47" s="68">
        <f t="shared" si="5"/>
        <v>1238796.241010464</v>
      </c>
      <c r="V47" s="68">
        <f t="shared" si="6"/>
        <v>1785596.1785731113</v>
      </c>
      <c r="X47">
        <f t="shared" si="11"/>
        <v>2025</v>
      </c>
    </row>
    <row r="48" spans="1:24" x14ac:dyDescent="0.35">
      <c r="A48" s="66">
        <v>45931</v>
      </c>
      <c r="B48" s="25">
        <f>'Art. 9º-A'!J49</f>
        <v>0</v>
      </c>
      <c r="C48" s="25">
        <v>0</v>
      </c>
      <c r="D48" s="25">
        <v>0</v>
      </c>
      <c r="E48" s="26">
        <v>0</v>
      </c>
      <c r="F48" s="26">
        <v>0</v>
      </c>
      <c r="G48" s="26">
        <v>0</v>
      </c>
      <c r="H48" s="45"/>
      <c r="I48" s="45"/>
      <c r="J48" s="45"/>
      <c r="K48" s="27">
        <v>0</v>
      </c>
      <c r="L48" s="27">
        <v>0</v>
      </c>
      <c r="M48" s="27">
        <v>0</v>
      </c>
      <c r="N48" s="67">
        <f>'Contratos fora RRF'!AS48</f>
        <v>7862558.5146838045</v>
      </c>
      <c r="O48" s="67">
        <f>'Contratos fora RRF'!AR48</f>
        <v>1246584.907423256</v>
      </c>
      <c r="P48" s="28">
        <f>'Contratos fora RRF'!AT48</f>
        <v>9109143.4221070595</v>
      </c>
      <c r="Q48" s="30"/>
      <c r="R48" s="30"/>
      <c r="S48" s="30"/>
      <c r="T48" s="68">
        <f t="shared" si="4"/>
        <v>7862558.5146838045</v>
      </c>
      <c r="U48" s="68">
        <f t="shared" si="5"/>
        <v>1246584.907423256</v>
      </c>
      <c r="V48" s="68">
        <f t="shared" si="6"/>
        <v>9109143.4221070595</v>
      </c>
      <c r="X48">
        <f t="shared" si="11"/>
        <v>2025</v>
      </c>
    </row>
    <row r="49" spans="1:24" x14ac:dyDescent="0.35">
      <c r="A49" s="66">
        <v>45962</v>
      </c>
      <c r="B49" s="25">
        <f>'Art. 9º-A'!J50</f>
        <v>0</v>
      </c>
      <c r="C49" s="25">
        <v>0</v>
      </c>
      <c r="D49" s="25">
        <v>0</v>
      </c>
      <c r="E49" s="26">
        <v>0</v>
      </c>
      <c r="F49" s="26">
        <v>0</v>
      </c>
      <c r="G49" s="26">
        <v>0</v>
      </c>
      <c r="H49" s="45"/>
      <c r="I49" s="45"/>
      <c r="J49" s="45"/>
      <c r="K49" s="27">
        <v>0</v>
      </c>
      <c r="L49" s="27">
        <v>0</v>
      </c>
      <c r="M49" s="27">
        <v>0</v>
      </c>
      <c r="N49" s="67">
        <f>'Contratos fora RRF'!AS49</f>
        <v>3382083.9184210817</v>
      </c>
      <c r="O49" s="67">
        <f>'Contratos fora RRF'!AR49</f>
        <v>12035149.329884542</v>
      </c>
      <c r="P49" s="28">
        <f>'Contratos fora RRF'!AT49</f>
        <v>15417233.248305624</v>
      </c>
      <c r="Q49" s="30"/>
      <c r="R49" s="30"/>
      <c r="S49" s="30"/>
      <c r="T49" s="68">
        <f t="shared" si="4"/>
        <v>3382083.9184210817</v>
      </c>
      <c r="U49" s="68">
        <f t="shared" si="5"/>
        <v>12035149.329884542</v>
      </c>
      <c r="V49" s="68">
        <f t="shared" si="6"/>
        <v>15417233.248305624</v>
      </c>
      <c r="X49">
        <f t="shared" si="11"/>
        <v>2025</v>
      </c>
    </row>
    <row r="50" spans="1:24" x14ac:dyDescent="0.35">
      <c r="A50" s="66">
        <v>45992</v>
      </c>
      <c r="B50" s="25">
        <f>'Art. 9º-A'!J51</f>
        <v>0</v>
      </c>
      <c r="C50" s="25">
        <v>0</v>
      </c>
      <c r="D50" s="25">
        <v>0</v>
      </c>
      <c r="E50" s="26">
        <v>0</v>
      </c>
      <c r="F50" s="26">
        <v>0</v>
      </c>
      <c r="G50" s="26">
        <v>0</v>
      </c>
      <c r="H50" s="45"/>
      <c r="I50" s="45"/>
      <c r="J50" s="45"/>
      <c r="K50" s="27">
        <v>0</v>
      </c>
      <c r="L50" s="27">
        <v>0</v>
      </c>
      <c r="M50" s="27">
        <v>0</v>
      </c>
      <c r="N50" s="67">
        <f>'Contratos fora RRF'!AS50</f>
        <v>483620.39780044451</v>
      </c>
      <c r="O50" s="67">
        <f>'Contratos fora RRF'!AR50</f>
        <v>1262115.5973624489</v>
      </c>
      <c r="P50" s="28">
        <f>'Contratos fora RRF'!AT50</f>
        <v>1745735.9951628936</v>
      </c>
      <c r="Q50" s="30"/>
      <c r="R50" s="30"/>
      <c r="S50" s="30"/>
      <c r="T50" s="68">
        <f t="shared" si="4"/>
        <v>483620.39780044451</v>
      </c>
      <c r="U50" s="68">
        <f t="shared" si="5"/>
        <v>1262115.5973624489</v>
      </c>
      <c r="V50" s="68">
        <f t="shared" si="6"/>
        <v>1745735.9951628936</v>
      </c>
      <c r="X50">
        <f t="shared" si="11"/>
        <v>2025</v>
      </c>
    </row>
    <row r="51" spans="1:24" x14ac:dyDescent="0.35">
      <c r="A51" s="66">
        <v>46023</v>
      </c>
      <c r="B51" s="25">
        <f>'Art. 9º-A'!J52</f>
        <v>0</v>
      </c>
      <c r="C51" s="25">
        <v>0</v>
      </c>
      <c r="D51" s="25">
        <v>0</v>
      </c>
      <c r="E51" s="26">
        <v>0</v>
      </c>
      <c r="F51" s="26">
        <v>0</v>
      </c>
      <c r="G51" s="26">
        <v>0</v>
      </c>
      <c r="H51" s="45"/>
      <c r="I51" s="45"/>
      <c r="J51" s="45"/>
      <c r="K51" s="27">
        <v>0</v>
      </c>
      <c r="L51" s="27">
        <v>0</v>
      </c>
      <c r="M51" s="27">
        <v>0</v>
      </c>
      <c r="N51" s="67">
        <f>'Contratos fora RRF'!AS51</f>
        <v>56313745.398007348</v>
      </c>
      <c r="O51" s="67">
        <f>'Contratos fora RRF'!AR51</f>
        <v>1270025.2399563771</v>
      </c>
      <c r="P51" s="28">
        <f>'Contratos fora RRF'!AT51</f>
        <v>57583770.63796372</v>
      </c>
      <c r="Q51" s="30"/>
      <c r="R51" s="30"/>
      <c r="S51" s="30"/>
      <c r="T51" s="68">
        <f t="shared" si="4"/>
        <v>56313745.398007348</v>
      </c>
      <c r="U51" s="68">
        <f t="shared" si="5"/>
        <v>1270025.2399563771</v>
      </c>
      <c r="V51" s="68">
        <f t="shared" si="6"/>
        <v>57583770.637963727</v>
      </c>
      <c r="X51">
        <f t="shared" si="11"/>
        <v>2026</v>
      </c>
    </row>
    <row r="52" spans="1:24" x14ac:dyDescent="0.35">
      <c r="A52" s="66">
        <v>46054</v>
      </c>
      <c r="B52" s="25">
        <f>'Art. 9º-A'!J53</f>
        <v>0</v>
      </c>
      <c r="C52" s="25">
        <v>0</v>
      </c>
      <c r="D52" s="25">
        <v>0</v>
      </c>
      <c r="E52" s="26">
        <v>0</v>
      </c>
      <c r="F52" s="26">
        <v>0</v>
      </c>
      <c r="G52" s="26">
        <v>0</v>
      </c>
      <c r="H52" s="45"/>
      <c r="I52" s="45"/>
      <c r="J52" s="45"/>
      <c r="K52" s="27">
        <v>0</v>
      </c>
      <c r="L52" s="27">
        <v>0</v>
      </c>
      <c r="M52" s="27">
        <v>0</v>
      </c>
      <c r="N52" s="67">
        <f>'Contratos fora RRF'!AS52</f>
        <v>4430930.3057914851</v>
      </c>
      <c r="O52" s="67">
        <f>'Contratos fora RRF'!AR52</f>
        <v>7902823.669565862</v>
      </c>
      <c r="P52" s="28">
        <f>'Contratos fora RRF'!AT52</f>
        <v>12333753.975357346</v>
      </c>
      <c r="Q52" s="30"/>
      <c r="R52" s="30"/>
      <c r="S52" s="30"/>
      <c r="T52" s="68">
        <f t="shared" si="4"/>
        <v>4430930.3057914851</v>
      </c>
      <c r="U52" s="68">
        <f t="shared" si="5"/>
        <v>7902823.669565862</v>
      </c>
      <c r="V52" s="68">
        <f t="shared" si="6"/>
        <v>12333753.975357346</v>
      </c>
      <c r="X52">
        <f t="shared" si="11"/>
        <v>2026</v>
      </c>
    </row>
    <row r="53" spans="1:24" x14ac:dyDescent="0.35">
      <c r="A53" s="66">
        <v>46082</v>
      </c>
      <c r="B53" s="25">
        <f>'Art. 9º-A'!J54</f>
        <v>0</v>
      </c>
      <c r="C53" s="25">
        <v>0</v>
      </c>
      <c r="D53" s="25">
        <v>0</v>
      </c>
      <c r="E53" s="26">
        <v>0</v>
      </c>
      <c r="F53" s="26">
        <v>0</v>
      </c>
      <c r="G53" s="26">
        <v>0</v>
      </c>
      <c r="H53" s="45"/>
      <c r="I53" s="45"/>
      <c r="J53" s="45"/>
      <c r="K53" s="27">
        <v>0</v>
      </c>
      <c r="L53" s="27">
        <v>0</v>
      </c>
      <c r="M53" s="27">
        <v>0</v>
      </c>
      <c r="N53" s="67">
        <f>'Contratos fora RRF'!AS53</f>
        <v>438568.78997385676</v>
      </c>
      <c r="O53" s="67">
        <f>'Contratos fora RRF'!AR53</f>
        <v>1285894.389137191</v>
      </c>
      <c r="P53" s="28">
        <f>'Contratos fora RRF'!AT53</f>
        <v>1724463.1791110476</v>
      </c>
      <c r="Q53" s="30"/>
      <c r="R53" s="30"/>
      <c r="S53" s="30"/>
      <c r="T53" s="68">
        <f t="shared" si="4"/>
        <v>438568.78997385676</v>
      </c>
      <c r="U53" s="68">
        <f t="shared" si="5"/>
        <v>1285894.389137191</v>
      </c>
      <c r="V53" s="68">
        <f t="shared" si="6"/>
        <v>1724463.1791110476</v>
      </c>
      <c r="X53">
        <f t="shared" si="11"/>
        <v>2026</v>
      </c>
    </row>
    <row r="54" spans="1:24" x14ac:dyDescent="0.35">
      <c r="A54" s="66">
        <v>46113</v>
      </c>
      <c r="B54" s="25">
        <f>'Art. 9º-A'!J55</f>
        <v>0</v>
      </c>
      <c r="C54" s="25">
        <v>0</v>
      </c>
      <c r="D54" s="25">
        <v>0</v>
      </c>
      <c r="E54" s="26">
        <v>0</v>
      </c>
      <c r="F54" s="26">
        <v>0</v>
      </c>
      <c r="G54" s="26">
        <v>0</v>
      </c>
      <c r="H54" s="45"/>
      <c r="I54" s="45"/>
      <c r="J54" s="45"/>
      <c r="K54" s="27">
        <v>0</v>
      </c>
      <c r="L54" s="27">
        <v>0</v>
      </c>
      <c r="M54" s="27">
        <v>0</v>
      </c>
      <c r="N54" s="67">
        <f>'Contratos fora RRF'!AS54</f>
        <v>6889917.633296431</v>
      </c>
      <c r="O54" s="67">
        <f>'Contratos fora RRF'!AR54</f>
        <v>9243936.4838056918</v>
      </c>
      <c r="P54" s="28">
        <f>'Contratos fora RRF'!AT54</f>
        <v>16133854.117102122</v>
      </c>
      <c r="Q54" s="30"/>
      <c r="R54" s="30"/>
      <c r="S54" s="30"/>
      <c r="T54" s="68">
        <f t="shared" si="4"/>
        <v>6889917.633296431</v>
      </c>
      <c r="U54" s="68">
        <f t="shared" si="5"/>
        <v>9243936.4838056918</v>
      </c>
      <c r="V54" s="68">
        <f t="shared" si="6"/>
        <v>16133854.117102124</v>
      </c>
      <c r="X54">
        <f t="shared" si="11"/>
        <v>2026</v>
      </c>
    </row>
    <row r="55" spans="1:24" x14ac:dyDescent="0.35">
      <c r="A55" s="66">
        <v>46143</v>
      </c>
      <c r="B55" s="25">
        <f>'Art. 9º-A'!J56</f>
        <v>0</v>
      </c>
      <c r="C55" s="25">
        <v>0</v>
      </c>
      <c r="D55" s="25">
        <v>0</v>
      </c>
      <c r="E55" s="26">
        <v>0</v>
      </c>
      <c r="F55" s="26">
        <v>0</v>
      </c>
      <c r="G55" s="26">
        <v>0</v>
      </c>
      <c r="H55" s="45"/>
      <c r="I55" s="45"/>
      <c r="J55" s="45"/>
      <c r="K55" s="27">
        <v>0</v>
      </c>
      <c r="L55" s="27">
        <v>0</v>
      </c>
      <c r="M55" s="27">
        <v>0</v>
      </c>
      <c r="N55" s="67">
        <f>'Contratos fora RRF'!AS55</f>
        <v>2842202.5044802106</v>
      </c>
      <c r="O55" s="67">
        <f>'Contratos fora RRF'!AR55</f>
        <v>12074439.845001668</v>
      </c>
      <c r="P55" s="28">
        <f>'Contratos fora RRF'!AT55</f>
        <v>14916642.349481877</v>
      </c>
      <c r="Q55" s="30"/>
      <c r="R55" s="30"/>
      <c r="S55" s="30"/>
      <c r="T55" s="68">
        <f t="shared" si="4"/>
        <v>2842202.5044802106</v>
      </c>
      <c r="U55" s="68">
        <f t="shared" si="5"/>
        <v>12074439.845001668</v>
      </c>
      <c r="V55" s="68">
        <f t="shared" si="6"/>
        <v>14916642.349481879</v>
      </c>
      <c r="X55">
        <f t="shared" si="11"/>
        <v>2026</v>
      </c>
    </row>
    <row r="56" spans="1:24" x14ac:dyDescent="0.35">
      <c r="A56" s="66">
        <v>46174</v>
      </c>
      <c r="B56" s="25">
        <f>'Art. 9º-A'!J57</f>
        <v>0</v>
      </c>
      <c r="C56" s="25">
        <v>0</v>
      </c>
      <c r="D56" s="25">
        <v>0</v>
      </c>
      <c r="E56" s="26">
        <v>0</v>
      </c>
      <c r="F56" s="26">
        <v>0</v>
      </c>
      <c r="G56" s="26">
        <v>0</v>
      </c>
      <c r="H56" s="45"/>
      <c r="I56" s="45"/>
      <c r="J56" s="45"/>
      <c r="K56" s="27">
        <v>0</v>
      </c>
      <c r="L56" s="27">
        <v>0</v>
      </c>
      <c r="M56" s="27">
        <v>0</v>
      </c>
      <c r="N56" s="67">
        <f>'Contratos fora RRF'!AS56</f>
        <v>509885.54270458349</v>
      </c>
      <c r="O56" s="67">
        <f>'Contratos fora RRF'!AR56</f>
        <v>1310235.2129732212</v>
      </c>
      <c r="P56" s="28">
        <f>'Contratos fora RRF'!AT56</f>
        <v>1820120.7556778044</v>
      </c>
      <c r="Q56" s="30"/>
      <c r="R56" s="30"/>
      <c r="S56" s="30"/>
      <c r="T56" s="68">
        <f t="shared" si="4"/>
        <v>509885.54270458349</v>
      </c>
      <c r="U56" s="68">
        <f t="shared" si="5"/>
        <v>1310235.2129732212</v>
      </c>
      <c r="V56" s="68">
        <f t="shared" si="6"/>
        <v>1820120.7556778048</v>
      </c>
      <c r="X56">
        <f t="shared" si="11"/>
        <v>2026</v>
      </c>
    </row>
    <row r="57" spans="1:24" x14ac:dyDescent="0.35">
      <c r="A57" s="66">
        <v>46204</v>
      </c>
      <c r="B57" s="25">
        <f>'Art. 9º-A'!J58</f>
        <v>0</v>
      </c>
      <c r="C57" s="25">
        <v>0</v>
      </c>
      <c r="D57" s="25">
        <v>0</v>
      </c>
      <c r="E57" s="26">
        <v>0</v>
      </c>
      <c r="F57" s="26">
        <v>0</v>
      </c>
      <c r="G57" s="26">
        <v>0</v>
      </c>
      <c r="H57" s="45"/>
      <c r="I57" s="45"/>
      <c r="J57" s="45"/>
      <c r="K57" s="27">
        <v>0</v>
      </c>
      <c r="L57" s="27">
        <v>0</v>
      </c>
      <c r="M57" s="27">
        <v>0</v>
      </c>
      <c r="N57" s="67">
        <f>'Contratos fora RRF'!AS57</f>
        <v>52073166.856173068</v>
      </c>
      <c r="O57" s="67">
        <f>'Contratos fora RRF'!AR57</f>
        <v>60207503.506526574</v>
      </c>
      <c r="P57" s="28">
        <f>'Contratos fora RRF'!AT57</f>
        <v>112280670.36269966</v>
      </c>
      <c r="Q57" s="30"/>
      <c r="R57" s="30"/>
      <c r="S57" s="30"/>
      <c r="T57" s="68">
        <f t="shared" si="4"/>
        <v>52073166.856173068</v>
      </c>
      <c r="U57" s="68">
        <f t="shared" si="5"/>
        <v>60207503.506526574</v>
      </c>
      <c r="V57" s="68">
        <f t="shared" si="6"/>
        <v>112280670.36269964</v>
      </c>
      <c r="X57">
        <f t="shared" si="11"/>
        <v>2026</v>
      </c>
    </row>
    <row r="58" spans="1:24" x14ac:dyDescent="0.35">
      <c r="A58" s="66">
        <v>46235</v>
      </c>
      <c r="B58" s="25">
        <f>'Art. 9º-A'!J59</f>
        <v>0</v>
      </c>
      <c r="C58" s="25">
        <v>0</v>
      </c>
      <c r="D58" s="25">
        <v>0</v>
      </c>
      <c r="E58" s="26">
        <v>0</v>
      </c>
      <c r="F58" s="26">
        <v>0</v>
      </c>
      <c r="G58" s="26">
        <v>0</v>
      </c>
      <c r="H58" s="45"/>
      <c r="I58" s="45"/>
      <c r="J58" s="45"/>
      <c r="K58" s="27">
        <v>0</v>
      </c>
      <c r="L58" s="27">
        <v>0</v>
      </c>
      <c r="M58" s="27">
        <v>0</v>
      </c>
      <c r="N58" s="67">
        <f>'Contratos fora RRF'!AS58</f>
        <v>3991232.0429849359</v>
      </c>
      <c r="O58" s="67">
        <f>'Contratos fora RRF'!AR58</f>
        <v>7951932.608671804</v>
      </c>
      <c r="P58" s="28">
        <f>'Contratos fora RRF'!AT58</f>
        <v>11943164.651656741</v>
      </c>
      <c r="Q58" s="30"/>
      <c r="R58" s="30"/>
      <c r="S58" s="30"/>
      <c r="T58" s="68">
        <f t="shared" si="4"/>
        <v>3991232.0429849359</v>
      </c>
      <c r="U58" s="68">
        <f t="shared" si="5"/>
        <v>7951932.608671804</v>
      </c>
      <c r="V58" s="68">
        <f t="shared" si="6"/>
        <v>11943164.651656739</v>
      </c>
      <c r="X58">
        <f t="shared" si="11"/>
        <v>2026</v>
      </c>
    </row>
    <row r="59" spans="1:24" x14ac:dyDescent="0.35">
      <c r="A59" s="66">
        <v>46266</v>
      </c>
      <c r="B59" s="25">
        <f>'Art. 9º-A'!J60</f>
        <v>0</v>
      </c>
      <c r="C59" s="25">
        <v>0</v>
      </c>
      <c r="D59" s="25">
        <v>0</v>
      </c>
      <c r="E59" s="26">
        <v>0</v>
      </c>
      <c r="F59" s="26">
        <v>0</v>
      </c>
      <c r="G59" s="26">
        <v>0</v>
      </c>
      <c r="H59" s="45"/>
      <c r="I59" s="45"/>
      <c r="J59" s="45"/>
      <c r="K59" s="27">
        <v>0</v>
      </c>
      <c r="L59" s="27">
        <v>0</v>
      </c>
      <c r="M59" s="27">
        <v>0</v>
      </c>
      <c r="N59" s="67">
        <f>'Contratos fora RRF'!AS59</f>
        <v>464878.50369779312</v>
      </c>
      <c r="O59" s="67">
        <f>'Contratos fora RRF'!AR59</f>
        <v>1335304.815098949</v>
      </c>
      <c r="P59" s="28">
        <f>'Contratos fora RRF'!AT59</f>
        <v>1800183.3187967422</v>
      </c>
      <c r="Q59" s="30"/>
      <c r="R59" s="30"/>
      <c r="S59" s="30"/>
      <c r="T59" s="68">
        <f t="shared" si="4"/>
        <v>464878.50369779312</v>
      </c>
      <c r="U59" s="68">
        <f t="shared" si="5"/>
        <v>1335304.815098949</v>
      </c>
      <c r="V59" s="68">
        <f t="shared" si="6"/>
        <v>1800183.3187967422</v>
      </c>
      <c r="X59">
        <f t="shared" si="11"/>
        <v>2026</v>
      </c>
    </row>
    <row r="60" spans="1:24" x14ac:dyDescent="0.35">
      <c r="A60" s="66">
        <v>46296</v>
      </c>
      <c r="B60" s="25">
        <f>'Art. 9º-A'!J61</f>
        <v>0</v>
      </c>
      <c r="C60" s="25">
        <v>0</v>
      </c>
      <c r="D60" s="25">
        <v>0</v>
      </c>
      <c r="E60" s="26">
        <v>0</v>
      </c>
      <c r="F60" s="26">
        <v>0</v>
      </c>
      <c r="G60" s="26">
        <v>0</v>
      </c>
      <c r="H60" s="45"/>
      <c r="I60" s="45"/>
      <c r="J60" s="45"/>
      <c r="K60" s="27">
        <v>0</v>
      </c>
      <c r="L60" s="27">
        <v>0</v>
      </c>
      <c r="M60" s="27">
        <v>0</v>
      </c>
      <c r="N60" s="67">
        <f>'Contratos fora RRF'!AS60</f>
        <v>6464021.0667013032</v>
      </c>
      <c r="O60" s="67">
        <f>'Contratos fora RRF'!AR60</f>
        <v>9293720.5291605685</v>
      </c>
      <c r="P60" s="28">
        <f>'Contratos fora RRF'!AT60</f>
        <v>15757741.595861873</v>
      </c>
      <c r="Q60" s="30"/>
      <c r="R60" s="30"/>
      <c r="S60" s="30"/>
      <c r="T60" s="68">
        <f t="shared" si="4"/>
        <v>6464021.0667013032</v>
      </c>
      <c r="U60" s="68">
        <f t="shared" si="5"/>
        <v>9293720.5291605685</v>
      </c>
      <c r="V60" s="68">
        <f t="shared" si="6"/>
        <v>15757741.595861871</v>
      </c>
      <c r="X60">
        <f t="shared" si="11"/>
        <v>2026</v>
      </c>
    </row>
    <row r="61" spans="1:24" x14ac:dyDescent="0.35">
      <c r="A61" s="66">
        <v>46327</v>
      </c>
      <c r="B61" s="25">
        <f>'Art. 9º-A'!J62</f>
        <v>0</v>
      </c>
      <c r="C61" s="25">
        <v>0</v>
      </c>
      <c r="D61" s="25">
        <v>0</v>
      </c>
      <c r="E61" s="26">
        <v>0</v>
      </c>
      <c r="F61" s="26">
        <v>0</v>
      </c>
      <c r="G61" s="26">
        <v>0</v>
      </c>
      <c r="H61" s="45"/>
      <c r="I61" s="45"/>
      <c r="J61" s="45"/>
      <c r="K61" s="27">
        <v>0</v>
      </c>
      <c r="L61" s="27">
        <v>0</v>
      </c>
      <c r="M61" s="27">
        <v>0</v>
      </c>
      <c r="N61" s="67">
        <f>'Contratos fora RRF'!AS61</f>
        <v>2584051.7951915017</v>
      </c>
      <c r="O61" s="67">
        <f>'Contratos fora RRF'!AR61</f>
        <v>12124538.125274735</v>
      </c>
      <c r="P61" s="28">
        <f>'Contratos fora RRF'!AT61</f>
        <v>14708589.920466237</v>
      </c>
      <c r="Q61" s="30"/>
      <c r="R61" s="30"/>
      <c r="S61" s="30"/>
      <c r="T61" s="68">
        <f t="shared" si="4"/>
        <v>2584051.7951915017</v>
      </c>
      <c r="U61" s="68">
        <f t="shared" si="5"/>
        <v>12124538.125274735</v>
      </c>
      <c r="V61" s="68">
        <f t="shared" si="6"/>
        <v>14708589.920466237</v>
      </c>
      <c r="X61">
        <f t="shared" si="11"/>
        <v>2026</v>
      </c>
    </row>
    <row r="62" spans="1:24" x14ac:dyDescent="0.35">
      <c r="A62" s="66">
        <v>46357</v>
      </c>
      <c r="B62" s="25">
        <f>'Art. 9º-A'!J63</f>
        <v>0</v>
      </c>
      <c r="C62" s="25">
        <v>0</v>
      </c>
      <c r="D62" s="25">
        <v>0</v>
      </c>
      <c r="E62" s="26">
        <v>0</v>
      </c>
      <c r="F62" s="26">
        <v>0</v>
      </c>
      <c r="G62" s="26">
        <v>0</v>
      </c>
      <c r="H62" s="45"/>
      <c r="I62" s="45"/>
      <c r="J62" s="45"/>
      <c r="K62" s="27">
        <v>0</v>
      </c>
      <c r="L62" s="27">
        <v>0</v>
      </c>
      <c r="M62" s="27">
        <v>0</v>
      </c>
      <c r="N62" s="67">
        <f>'Contratos fora RRF'!AS62</f>
        <v>452113.21162319131</v>
      </c>
      <c r="O62" s="67">
        <f>'Contratos fora RRF'!AR62</f>
        <v>1360712.2885609982</v>
      </c>
      <c r="P62" s="28">
        <f>'Contratos fora RRF'!AT62</f>
        <v>1812825.5001841895</v>
      </c>
      <c r="Q62" s="30"/>
      <c r="R62" s="30"/>
      <c r="S62" s="30"/>
      <c r="T62" s="68">
        <f t="shared" si="4"/>
        <v>452113.21162319131</v>
      </c>
      <c r="U62" s="68">
        <f t="shared" si="5"/>
        <v>1360712.2885609982</v>
      </c>
      <c r="V62" s="68">
        <f t="shared" si="6"/>
        <v>1812825.5001841895</v>
      </c>
      <c r="X62">
        <f t="shared" si="11"/>
        <v>2026</v>
      </c>
    </row>
    <row r="63" spans="1:24" x14ac:dyDescent="0.35">
      <c r="A63" s="66">
        <v>46388</v>
      </c>
      <c r="B63" s="25">
        <f>'Art. 9º-A'!J64</f>
        <v>0</v>
      </c>
      <c r="C63" s="25">
        <v>0</v>
      </c>
      <c r="D63" s="25">
        <v>0</v>
      </c>
      <c r="E63" s="26">
        <v>0</v>
      </c>
      <c r="F63" s="26">
        <v>0</v>
      </c>
      <c r="G63" s="26">
        <v>0</v>
      </c>
      <c r="H63" s="45"/>
      <c r="I63" s="45"/>
      <c r="J63" s="45"/>
      <c r="K63" s="27">
        <v>0</v>
      </c>
      <c r="L63" s="27">
        <v>0</v>
      </c>
      <c r="M63" s="27">
        <v>0</v>
      </c>
      <c r="N63" s="67">
        <f>'Contratos fora RRF'!AS63</f>
        <v>50085476.487298451</v>
      </c>
      <c r="O63" s="67">
        <f>'Contratos fora RRF'!AR63</f>
        <v>60258100.753747694</v>
      </c>
      <c r="P63" s="28">
        <f>'Contratos fora RRF'!AT63</f>
        <v>110343577.24104616</v>
      </c>
      <c r="Q63" s="30"/>
      <c r="R63" s="30"/>
      <c r="S63" s="30"/>
      <c r="T63" s="68">
        <f t="shared" si="4"/>
        <v>50085476.487298451</v>
      </c>
      <c r="U63" s="68">
        <f t="shared" si="5"/>
        <v>60258100.753747694</v>
      </c>
      <c r="V63" s="68">
        <f t="shared" si="6"/>
        <v>110343577.24104615</v>
      </c>
      <c r="X63">
        <f t="shared" si="11"/>
        <v>2027</v>
      </c>
    </row>
    <row r="64" spans="1:24" x14ac:dyDescent="0.35">
      <c r="A64" s="66">
        <v>46419</v>
      </c>
      <c r="B64" s="25">
        <f>'Art. 9º-A'!J65</f>
        <v>0</v>
      </c>
      <c r="C64" s="25">
        <v>0</v>
      </c>
      <c r="D64" s="25">
        <v>0</v>
      </c>
      <c r="E64" s="26">
        <v>0</v>
      </c>
      <c r="F64" s="26">
        <v>0</v>
      </c>
      <c r="G64" s="26">
        <v>0</v>
      </c>
      <c r="H64" s="45"/>
      <c r="I64" s="45"/>
      <c r="J64" s="45"/>
      <c r="K64" s="27">
        <v>0</v>
      </c>
      <c r="L64" s="27">
        <v>0</v>
      </c>
      <c r="M64" s="27">
        <v>0</v>
      </c>
      <c r="N64" s="67">
        <f>'Contratos fora RRF'!AS64</f>
        <v>3757447.0743222749</v>
      </c>
      <c r="O64" s="67">
        <f>'Contratos fora RRF'!AR64</f>
        <v>8002642.8433073591</v>
      </c>
      <c r="P64" s="28">
        <f>'Contratos fora RRF'!AT64</f>
        <v>11760089.917629633</v>
      </c>
      <c r="Q64" s="30"/>
      <c r="R64" s="30"/>
      <c r="S64" s="30"/>
      <c r="T64" s="68">
        <f t="shared" si="4"/>
        <v>3757447.0743222749</v>
      </c>
      <c r="U64" s="68">
        <f t="shared" si="5"/>
        <v>8002642.8433073591</v>
      </c>
      <c r="V64" s="68">
        <f t="shared" si="6"/>
        <v>11760089.917629633</v>
      </c>
      <c r="X64">
        <f t="shared" si="11"/>
        <v>2027</v>
      </c>
    </row>
    <row r="65" spans="1:24" x14ac:dyDescent="0.35">
      <c r="A65" s="66">
        <v>46447</v>
      </c>
      <c r="B65" s="25">
        <f>'Art. 9º-A'!J66</f>
        <v>0</v>
      </c>
      <c r="C65" s="25">
        <v>0</v>
      </c>
      <c r="D65" s="25">
        <v>0</v>
      </c>
      <c r="E65" s="26">
        <v>0</v>
      </c>
      <c r="F65" s="26">
        <v>0</v>
      </c>
      <c r="G65" s="26">
        <v>0</v>
      </c>
      <c r="H65" s="45"/>
      <c r="I65" s="45"/>
      <c r="J65" s="45"/>
      <c r="K65" s="27">
        <v>0</v>
      </c>
      <c r="L65" s="27">
        <v>0</v>
      </c>
      <c r="M65" s="27">
        <v>0</v>
      </c>
      <c r="N65" s="67">
        <f>'Contratos fora RRF'!AS65</f>
        <v>423087.02270686527</v>
      </c>
      <c r="O65" s="67">
        <f>'Contratos fora RRF'!AR65</f>
        <v>1386374.7885737261</v>
      </c>
      <c r="P65" s="28">
        <f>'Contratos fora RRF'!AT65</f>
        <v>1809461.8112805912</v>
      </c>
      <c r="Q65" s="30"/>
      <c r="R65" s="30"/>
      <c r="S65" s="30"/>
      <c r="T65" s="68">
        <f t="shared" si="4"/>
        <v>423087.02270686527</v>
      </c>
      <c r="U65" s="68">
        <f t="shared" si="5"/>
        <v>1386374.7885737261</v>
      </c>
      <c r="V65" s="68">
        <f t="shared" si="6"/>
        <v>1809461.8112805914</v>
      </c>
      <c r="X65">
        <f t="shared" si="11"/>
        <v>2027</v>
      </c>
    </row>
    <row r="66" spans="1:24" x14ac:dyDescent="0.35">
      <c r="A66" s="66">
        <v>46478</v>
      </c>
      <c r="B66" s="25">
        <f>'Art. 9º-A'!J67</f>
        <v>0</v>
      </c>
      <c r="C66" s="25">
        <v>0</v>
      </c>
      <c r="D66" s="25">
        <v>0</v>
      </c>
      <c r="E66" s="26">
        <v>0</v>
      </c>
      <c r="F66" s="26">
        <v>0</v>
      </c>
      <c r="G66" s="26">
        <v>0</v>
      </c>
      <c r="H66" s="45"/>
      <c r="I66" s="45"/>
      <c r="J66" s="45"/>
      <c r="K66" s="27">
        <v>0</v>
      </c>
      <c r="L66" s="27">
        <v>0</v>
      </c>
      <c r="M66" s="27">
        <v>0</v>
      </c>
      <c r="N66" s="67">
        <f>'Contratos fora RRF'!AS66</f>
        <v>6124811.7713409364</v>
      </c>
      <c r="O66" s="67">
        <f>'Contratos fora RRF'!AR66</f>
        <v>9345101.5939294919</v>
      </c>
      <c r="P66" s="28">
        <f>'Contratos fora RRF'!AT66</f>
        <v>15469913.365270428</v>
      </c>
      <c r="Q66" s="30"/>
      <c r="R66" s="30"/>
      <c r="S66" s="30"/>
      <c r="T66" s="68">
        <f t="shared" si="4"/>
        <v>6124811.7713409364</v>
      </c>
      <c r="U66" s="68">
        <f t="shared" si="5"/>
        <v>9345101.5939294919</v>
      </c>
      <c r="V66" s="68">
        <f t="shared" si="6"/>
        <v>15469913.365270428</v>
      </c>
      <c r="X66">
        <f t="shared" si="11"/>
        <v>2027</v>
      </c>
    </row>
    <row r="67" spans="1:24" x14ac:dyDescent="0.35">
      <c r="A67" s="66">
        <v>46508</v>
      </c>
      <c r="B67" s="25">
        <f>'Art. 9º-A'!J68</f>
        <v>0</v>
      </c>
      <c r="C67" s="25">
        <v>0</v>
      </c>
      <c r="D67" s="25">
        <v>0</v>
      </c>
      <c r="E67" s="26">
        <v>0</v>
      </c>
      <c r="F67" s="26">
        <f>'9496'!U67</f>
        <v>140493560.46286261</v>
      </c>
      <c r="G67" s="26">
        <f>'9496'!V67</f>
        <v>140493560.46286261</v>
      </c>
      <c r="H67" s="45"/>
      <c r="I67" s="45"/>
      <c r="J67" s="45"/>
      <c r="K67" s="27">
        <v>0</v>
      </c>
      <c r="L67" s="27">
        <v>0</v>
      </c>
      <c r="M67" s="27">
        <v>0</v>
      </c>
      <c r="N67" s="67">
        <f>'Contratos fora RRF'!AS67</f>
        <v>2274028.8940294967</v>
      </c>
      <c r="O67" s="67">
        <f>'Contratos fora RRF'!AR67</f>
        <v>12176231.3135579</v>
      </c>
      <c r="P67" s="28">
        <f>'Contratos fora RRF'!AT67</f>
        <v>14450260.207587395</v>
      </c>
      <c r="Q67" s="30"/>
      <c r="R67" s="30"/>
      <c r="S67" s="30"/>
      <c r="T67" s="68">
        <f t="shared" si="4"/>
        <v>2274028.8940294967</v>
      </c>
      <c r="U67" s="68">
        <f t="shared" si="5"/>
        <v>152669791.7764205</v>
      </c>
      <c r="V67" s="68">
        <f t="shared" si="6"/>
        <v>154943820.67045</v>
      </c>
      <c r="X67">
        <f t="shared" ref="X67:X98" si="12">YEAR(A67)</f>
        <v>2027</v>
      </c>
    </row>
    <row r="68" spans="1:24" x14ac:dyDescent="0.35">
      <c r="A68" s="66">
        <v>46539</v>
      </c>
      <c r="B68" s="25">
        <f>'Art. 9º-A'!J69</f>
        <v>127620291.04774618</v>
      </c>
      <c r="C68" s="25">
        <f>'Art. 9º-A'!K69</f>
        <v>74076777.981536806</v>
      </c>
      <c r="D68" s="25">
        <f>'Art. 9º-A'!I69</f>
        <v>201697069.02928299</v>
      </c>
      <c r="E68" s="26">
        <f>'9496'!T68</f>
        <v>209370773.24951199</v>
      </c>
      <c r="F68" s="26">
        <f>'9496'!U68</f>
        <v>0</v>
      </c>
      <c r="G68" s="26">
        <f>'9496'!V68</f>
        <v>209370773.24951199</v>
      </c>
      <c r="H68" s="45"/>
      <c r="I68" s="45"/>
      <c r="J68" s="45"/>
      <c r="K68" s="27">
        <f>'Fluxo dív. garantidas - RRF'!J68</f>
        <v>8286145.3199999994</v>
      </c>
      <c r="L68" s="27">
        <f>'Fluxo dív. garantidas - RRF'!I68</f>
        <v>24386948.396666668</v>
      </c>
      <c r="M68" s="27">
        <f>'Fluxo dív. garantidas - RRF'!K68</f>
        <v>32673093.716666669</v>
      </c>
      <c r="N68" s="67">
        <f>'Contratos fora RRF'!AS68</f>
        <v>423595.47949514521</v>
      </c>
      <c r="O68" s="67">
        <f>'Contratos fora RRF'!AR68</f>
        <v>1412727.3757520569</v>
      </c>
      <c r="P68" s="28">
        <f>'Contratos fora RRF'!AT68</f>
        <v>1836322.8552472023</v>
      </c>
      <c r="Q68" s="30"/>
      <c r="R68" s="30"/>
      <c r="S68" s="30"/>
      <c r="T68" s="68">
        <f t="shared" ref="T68:T122" si="13">B68+E68+K68+N68+Q68+H68</f>
        <v>345700805.0967533</v>
      </c>
      <c r="U68" s="68">
        <f t="shared" ref="U68:U122" si="14">R68+O68+L68+F68+C68+I68</f>
        <v>99876453.753955528</v>
      </c>
      <c r="V68" s="68">
        <f t="shared" ref="V68:V122" si="15">IFERROR(T68+U68,"")</f>
        <v>445577258.85070884</v>
      </c>
      <c r="X68">
        <f t="shared" si="12"/>
        <v>2027</v>
      </c>
    </row>
    <row r="69" spans="1:24" x14ac:dyDescent="0.35">
      <c r="A69" s="66">
        <v>46569</v>
      </c>
      <c r="B69" s="25">
        <f>'Art. 9º-A'!J70</f>
        <v>147059391.40374908</v>
      </c>
      <c r="C69" s="25">
        <f>'Art. 9º-A'!K70</f>
        <v>85810702.080257982</v>
      </c>
      <c r="D69" s="25">
        <f>'Art. 9º-A'!I70</f>
        <v>232870093.48400706</v>
      </c>
      <c r="E69" s="26">
        <f>'9496'!T69</f>
        <v>220725362.43866166</v>
      </c>
      <c r="F69" s="26">
        <f>'9496'!U69</f>
        <v>0</v>
      </c>
      <c r="G69" s="26">
        <f>'9496'!V69</f>
        <v>220725362.43866166</v>
      </c>
      <c r="H69" s="45"/>
      <c r="I69" s="45"/>
      <c r="J69" s="45"/>
      <c r="K69" s="27">
        <f>'Fluxo dív. garantidas - RRF'!J69</f>
        <v>8029324.8399999999</v>
      </c>
      <c r="L69" s="27">
        <f>'Fluxo dív. garantidas - RRF'!I69</f>
        <v>24501090.832222223</v>
      </c>
      <c r="M69" s="27">
        <f>'Fluxo dív. garantidas - RRF'!K69</f>
        <v>32530415.672222223</v>
      </c>
      <c r="N69" s="67">
        <f>'Contratos fora RRF'!AS69</f>
        <v>47230365.409421317</v>
      </c>
      <c r="O69" s="67">
        <f>'Contratos fora RRF'!AR69</f>
        <v>60310588.126409963</v>
      </c>
      <c r="P69" s="28">
        <f>'Contratos fora RRF'!AT69</f>
        <v>107540953.53583129</v>
      </c>
      <c r="Q69" s="30"/>
      <c r="R69" s="30"/>
      <c r="S69" s="30"/>
      <c r="T69" s="68">
        <f t="shared" si="13"/>
        <v>423044444.09183204</v>
      </c>
      <c r="U69" s="68">
        <f t="shared" si="14"/>
        <v>170622381.03889018</v>
      </c>
      <c r="V69" s="68">
        <f t="shared" si="15"/>
        <v>593666825.13072228</v>
      </c>
      <c r="X69">
        <f t="shared" si="12"/>
        <v>2027</v>
      </c>
    </row>
    <row r="70" spans="1:24" x14ac:dyDescent="0.35">
      <c r="A70" s="66">
        <v>46600</v>
      </c>
      <c r="B70" s="25">
        <f>'Art. 9º-A'!J71</f>
        <v>148070429.74376169</v>
      </c>
      <c r="C70" s="25">
        <f>'Art. 9º-A'!K71</f>
        <v>86857596.839228094</v>
      </c>
      <c r="D70" s="25">
        <f>'Art. 9º-A'!I71</f>
        <v>234928026.58298978</v>
      </c>
      <c r="E70" s="26">
        <f>'9496'!T70</f>
        <v>221802276.32383791</v>
      </c>
      <c r="F70" s="26">
        <f>'9496'!U70</f>
        <v>0</v>
      </c>
      <c r="G70" s="26">
        <f>'9496'!V70</f>
        <v>221802276.32383791</v>
      </c>
      <c r="H70" s="45"/>
      <c r="I70" s="45"/>
      <c r="J70" s="45"/>
      <c r="K70" s="27">
        <f>'Fluxo dív. garantidas - RRF'!J70</f>
        <v>8208842.5099999998</v>
      </c>
      <c r="L70" s="27">
        <f>'Fluxo dív. garantidas - RRF'!I70</f>
        <v>24421305.201111108</v>
      </c>
      <c r="M70" s="27">
        <f>'Fluxo dív. garantidas - RRF'!K70</f>
        <v>32630147.71111111</v>
      </c>
      <c r="N70" s="67">
        <f>'Contratos fora RRF'!AS70</f>
        <v>3509645.2798822694</v>
      </c>
      <c r="O70" s="67">
        <f>'Contratos fora RRF'!AR70</f>
        <v>8055731.6210225029</v>
      </c>
      <c r="P70" s="28">
        <f>'Contratos fora RRF'!AT70</f>
        <v>11565376.900904773</v>
      </c>
      <c r="Q70" s="30"/>
      <c r="R70" s="30"/>
      <c r="S70" s="30"/>
      <c r="T70" s="68">
        <f t="shared" si="13"/>
        <v>381591193.85748184</v>
      </c>
      <c r="U70" s="68">
        <f t="shared" si="14"/>
        <v>119334633.66136171</v>
      </c>
      <c r="V70" s="68">
        <f t="shared" si="15"/>
        <v>500925827.51884353</v>
      </c>
      <c r="X70">
        <f t="shared" si="12"/>
        <v>2027</v>
      </c>
    </row>
    <row r="71" spans="1:24" x14ac:dyDescent="0.35">
      <c r="A71" s="66">
        <v>46631</v>
      </c>
      <c r="B71" s="25">
        <f>'Art. 9º-A'!J72</f>
        <v>149085383.51789826</v>
      </c>
      <c r="C71" s="25">
        <f>'Art. 9º-A'!K72</f>
        <v>87916379.865947008</v>
      </c>
      <c r="D71" s="25">
        <f>'Art. 9º-A'!I72</f>
        <v>237001763.38384527</v>
      </c>
      <c r="E71" s="26">
        <f>'9496'!T71</f>
        <v>222793853.17733762</v>
      </c>
      <c r="F71" s="26">
        <f>'9496'!U71</f>
        <v>0</v>
      </c>
      <c r="G71" s="26">
        <f>'9496'!V71</f>
        <v>222793853.17733762</v>
      </c>
      <c r="H71" s="45"/>
      <c r="I71" s="45"/>
      <c r="J71" s="45"/>
      <c r="K71" s="27">
        <f>'Fluxo dív. garantidas - RRF'!J71</f>
        <v>44098058.5</v>
      </c>
      <c r="L71" s="27">
        <f>'Fluxo dív. garantidas - RRF'!I71</f>
        <v>94470541.716666669</v>
      </c>
      <c r="M71" s="27">
        <f>'Fluxo dív. garantidas - RRF'!K71</f>
        <v>138568600.21666667</v>
      </c>
      <c r="N71" s="67">
        <f>'Contratos fora RRF'!AS71</f>
        <v>422774.95325195882</v>
      </c>
      <c r="O71" s="67">
        <f>'Contratos fora RRF'!AR71</f>
        <v>1439758.226632243</v>
      </c>
      <c r="P71" s="28">
        <f>'Contratos fora RRF'!AT71</f>
        <v>1862533.1798842018</v>
      </c>
      <c r="Q71" s="30"/>
      <c r="R71" s="30"/>
      <c r="S71" s="30"/>
      <c r="T71" s="68">
        <f t="shared" si="13"/>
        <v>416400070.14848781</v>
      </c>
      <c r="U71" s="68">
        <f t="shared" si="14"/>
        <v>183826679.80924591</v>
      </c>
      <c r="V71" s="68">
        <f t="shared" si="15"/>
        <v>600226749.95773375</v>
      </c>
      <c r="X71">
        <f t="shared" si="12"/>
        <v>2027</v>
      </c>
    </row>
    <row r="72" spans="1:24" x14ac:dyDescent="0.35">
      <c r="A72" s="66">
        <v>46661</v>
      </c>
      <c r="B72" s="25">
        <f>'Art. 9º-A'!J73</f>
        <v>150386098.4427762</v>
      </c>
      <c r="C72" s="25">
        <f>'Art. 9º-A'!K73</f>
        <v>89154278.25845927</v>
      </c>
      <c r="D72" s="25">
        <f>'Art. 9º-A'!I73</f>
        <v>239540376.70123547</v>
      </c>
      <c r="E72" s="26">
        <f>'9496'!T72</f>
        <v>223684474.19503596</v>
      </c>
      <c r="F72" s="26">
        <f>'9496'!U72</f>
        <v>0</v>
      </c>
      <c r="G72" s="26">
        <f>'9496'!V72</f>
        <v>223684474.19503596</v>
      </c>
      <c r="H72" s="45"/>
      <c r="I72" s="45"/>
      <c r="J72" s="45"/>
      <c r="K72" s="27">
        <f>'Fluxo dív. garantidas - RRF'!J72</f>
        <v>7397540.6699999999</v>
      </c>
      <c r="L72" s="27">
        <f>'Fluxo dív. garantidas - RRF'!I72</f>
        <v>40998549.641111113</v>
      </c>
      <c r="M72" s="27">
        <f>'Fluxo dív. garantidas - RRF'!K72</f>
        <v>48396090.311111115</v>
      </c>
      <c r="N72" s="67">
        <f>'Contratos fora RRF'!AS72</f>
        <v>5876185.6049782829</v>
      </c>
      <c r="O72" s="67">
        <f>'Contratos fora RRF'!AR72</f>
        <v>9398785.2813664936</v>
      </c>
      <c r="P72" s="28">
        <f>'Contratos fora RRF'!AT72</f>
        <v>15274970.886344777</v>
      </c>
      <c r="Q72" s="30"/>
      <c r="R72" s="30"/>
      <c r="S72" s="30"/>
      <c r="T72" s="68">
        <f t="shared" si="13"/>
        <v>387344298.91279042</v>
      </c>
      <c r="U72" s="68">
        <f t="shared" si="14"/>
        <v>139551613.18093687</v>
      </c>
      <c r="V72" s="68">
        <f t="shared" si="15"/>
        <v>526895912.09372729</v>
      </c>
      <c r="X72">
        <f t="shared" si="12"/>
        <v>2027</v>
      </c>
    </row>
    <row r="73" spans="1:24" x14ac:dyDescent="0.35">
      <c r="A73" s="66">
        <v>46692</v>
      </c>
      <c r="B73" s="25">
        <f>'Art. 9º-A'!J74</f>
        <v>151398438.98800763</v>
      </c>
      <c r="C73" s="25">
        <f>'Art. 9º-A'!K74</f>
        <v>90231920.585223168</v>
      </c>
      <c r="D73" s="25">
        <f>'Art. 9º-A'!I74</f>
        <v>241630359.5732308</v>
      </c>
      <c r="E73" s="26">
        <f>'9496'!T73</f>
        <v>224532685.03939682</v>
      </c>
      <c r="F73" s="26">
        <f>'9496'!U73</f>
        <v>0</v>
      </c>
      <c r="G73" s="26">
        <f>'9496'!V73</f>
        <v>224532685.03939682</v>
      </c>
      <c r="H73" s="45"/>
      <c r="I73" s="45"/>
      <c r="J73" s="45"/>
      <c r="K73" s="27">
        <f>'Fluxo dív. garantidas - RRF'!J73</f>
        <v>36743299.18</v>
      </c>
      <c r="L73" s="27">
        <f>'Fluxo dív. garantidas - RRF'!I73</f>
        <v>83891305.292222232</v>
      </c>
      <c r="M73" s="27">
        <f>'Fluxo dív. garantidas - RRF'!K73</f>
        <v>120634604.47222224</v>
      </c>
      <c r="N73" s="67">
        <f>'Contratos fora RRF'!AS73</f>
        <v>2043912.346791059</v>
      </c>
      <c r="O73" s="67">
        <f>'Contratos fora RRF'!AR73</f>
        <v>12230279.522715542</v>
      </c>
      <c r="P73" s="28">
        <f>'Contratos fora RRF'!AT73</f>
        <v>14274191.869506601</v>
      </c>
      <c r="Q73" s="30"/>
      <c r="R73" s="30"/>
      <c r="S73" s="30"/>
      <c r="T73" s="68">
        <f t="shared" si="13"/>
        <v>414718335.55419552</v>
      </c>
      <c r="U73" s="68">
        <f t="shared" si="14"/>
        <v>186353505.40016094</v>
      </c>
      <c r="V73" s="68">
        <f t="shared" si="15"/>
        <v>601071840.95435643</v>
      </c>
      <c r="X73">
        <f t="shared" si="12"/>
        <v>2027</v>
      </c>
    </row>
    <row r="74" spans="1:24" x14ac:dyDescent="0.35">
      <c r="A74" s="66">
        <v>46722</v>
      </c>
      <c r="B74" s="25">
        <f>'Art. 9º-A'!J75</f>
        <v>152553890.31132233</v>
      </c>
      <c r="C74" s="25">
        <f>'Art. 9º-A'!K75</f>
        <v>91405214.8537139</v>
      </c>
      <c r="D74" s="25">
        <f>'Art. 9º-A'!I75</f>
        <v>243959105.16503623</v>
      </c>
      <c r="E74" s="26">
        <f>'9496'!T74</f>
        <v>225205788.33874449</v>
      </c>
      <c r="F74" s="26">
        <f>'9496'!U74</f>
        <v>0</v>
      </c>
      <c r="G74" s="26">
        <f>'9496'!V74</f>
        <v>225205788.33874449</v>
      </c>
      <c r="H74" s="45"/>
      <c r="I74" s="45"/>
      <c r="J74" s="45"/>
      <c r="K74" s="27">
        <f>'Fluxo dív. garantidas - RRF'!J74</f>
        <v>6762152.8199999994</v>
      </c>
      <c r="L74" s="27">
        <f>'Fluxo dív. garantidas - RRF'!I74</f>
        <v>41280944.241111107</v>
      </c>
      <c r="M74" s="27">
        <f>'Fluxo dív. garantidas - RRF'!K74</f>
        <v>48043097.061111107</v>
      </c>
      <c r="N74" s="67">
        <f>'Contratos fora RRF'!AS74</f>
        <v>393126.40605357895</v>
      </c>
      <c r="O74" s="67">
        <f>'Contratos fora RRF'!AR74</f>
        <v>1467218.1712177268</v>
      </c>
      <c r="P74" s="28">
        <f>'Contratos fora RRF'!AT74</f>
        <v>1860344.5772713057</v>
      </c>
      <c r="Q74" s="30"/>
      <c r="R74" s="30"/>
      <c r="S74" s="30"/>
      <c r="T74" s="68">
        <f t="shared" si="13"/>
        <v>384914957.87612045</v>
      </c>
      <c r="U74" s="68">
        <f t="shared" si="14"/>
        <v>134153377.26604274</v>
      </c>
      <c r="V74" s="68">
        <f t="shared" si="15"/>
        <v>519068335.14216316</v>
      </c>
      <c r="X74">
        <f t="shared" si="12"/>
        <v>2027</v>
      </c>
    </row>
    <row r="75" spans="1:24" x14ac:dyDescent="0.35">
      <c r="A75" s="66">
        <v>46753</v>
      </c>
      <c r="B75" s="25">
        <f>'Art. 9º-A'!J76</f>
        <v>153517859.49527872</v>
      </c>
      <c r="C75" s="25">
        <f>'Art. 9º-A'!K76</f>
        <v>92474093.756134719</v>
      </c>
      <c r="D75" s="25">
        <f>'Art. 9º-A'!I76</f>
        <v>245991953.25141343</v>
      </c>
      <c r="E75" s="26">
        <f>'9496'!T75</f>
        <v>226755381.41357696</v>
      </c>
      <c r="F75" s="26">
        <f>'9496'!U75</f>
        <v>44449590.016509414</v>
      </c>
      <c r="G75" s="26">
        <f>'9496'!V75</f>
        <v>271204971.43008637</v>
      </c>
      <c r="H75" s="45"/>
      <c r="I75" s="45"/>
      <c r="J75" s="45"/>
      <c r="K75" s="27">
        <f>'Fluxo dív. garantidas - RRF'!J75</f>
        <v>7003117.6500000004</v>
      </c>
      <c r="L75" s="27">
        <f>'Fluxo dív. garantidas - RRF'!I75</f>
        <v>50809242.043333329</v>
      </c>
      <c r="M75" s="27">
        <f>'Fluxo dív. garantidas - RRF'!K75</f>
        <v>57812359.693333328</v>
      </c>
      <c r="N75" s="67">
        <f>'Contratos fora RRF'!AS75</f>
        <v>46370027.068775751</v>
      </c>
      <c r="O75" s="67">
        <f>'Contratos fora RRF'!AR75</f>
        <v>60365395.365510128</v>
      </c>
      <c r="P75" s="28">
        <f>'Contratos fora RRF'!AT75</f>
        <v>106735422.43428588</v>
      </c>
      <c r="Q75" s="30"/>
      <c r="R75" s="30"/>
      <c r="S75" s="30"/>
      <c r="T75" s="68">
        <f t="shared" si="13"/>
        <v>433646385.62763143</v>
      </c>
      <c r="U75" s="68">
        <f t="shared" si="14"/>
        <v>248098321.18148759</v>
      </c>
      <c r="V75" s="68">
        <f t="shared" si="15"/>
        <v>681744706.80911899</v>
      </c>
      <c r="X75">
        <f t="shared" si="12"/>
        <v>2028</v>
      </c>
    </row>
    <row r="76" spans="1:24" x14ac:dyDescent="0.35">
      <c r="A76" s="66">
        <v>46784</v>
      </c>
      <c r="B76" s="25">
        <f>'Art. 9º-A'!J77</f>
        <v>154459751.88064334</v>
      </c>
      <c r="C76" s="25">
        <f>'Art. 9º-A'!K77</f>
        <v>93539413.706029207</v>
      </c>
      <c r="D76" s="25">
        <f>'Art. 9º-A'!I77</f>
        <v>247999165.58667254</v>
      </c>
      <c r="E76" s="26">
        <f>'9496'!T76</f>
        <v>227399069.12938517</v>
      </c>
      <c r="F76" s="26">
        <f>'9496'!U76</f>
        <v>45300764.20917207</v>
      </c>
      <c r="G76" s="26">
        <f>'9496'!V76</f>
        <v>272699833.33855724</v>
      </c>
      <c r="H76" s="45"/>
      <c r="I76" s="45"/>
      <c r="J76" s="45"/>
      <c r="K76" s="27">
        <f>'Fluxo dív. garantidas - RRF'!J76</f>
        <v>6342818.4199999999</v>
      </c>
      <c r="L76" s="27">
        <f>'Fluxo dív. garantidas - RRF'!I76</f>
        <v>51029341.786666654</v>
      </c>
      <c r="M76" s="27">
        <f>'Fluxo dív. garantidas - RRF'!K76</f>
        <v>57372160.206666656</v>
      </c>
      <c r="N76" s="67">
        <f>'Contratos fora RRF'!AS76</f>
        <v>3331317.8576306431</v>
      </c>
      <c r="O76" s="67">
        <f>'Contratos fora RRF'!AR76</f>
        <v>8110716.4563496979</v>
      </c>
      <c r="P76" s="28">
        <f>'Contratos fora RRF'!AT76</f>
        <v>11442034.313980339</v>
      </c>
      <c r="Q76" s="30"/>
      <c r="R76" s="30"/>
      <c r="S76" s="30"/>
      <c r="T76" s="68">
        <f t="shared" si="13"/>
        <v>391532957.28765917</v>
      </c>
      <c r="U76" s="68">
        <f t="shared" si="14"/>
        <v>197980236.15821764</v>
      </c>
      <c r="V76" s="68">
        <f t="shared" si="15"/>
        <v>589513193.44587684</v>
      </c>
      <c r="X76">
        <f t="shared" si="12"/>
        <v>2028</v>
      </c>
    </row>
    <row r="77" spans="1:24" x14ac:dyDescent="0.35">
      <c r="A77" s="66">
        <v>46813</v>
      </c>
      <c r="B77" s="25">
        <f>'Art. 9º-A'!J78</f>
        <v>155306723.63845927</v>
      </c>
      <c r="C77" s="25">
        <f>'Art. 9º-A'!K78</f>
        <v>94556715.441479295</v>
      </c>
      <c r="D77" s="25">
        <f>'Art. 9º-A'!I78</f>
        <v>249863439.07993856</v>
      </c>
      <c r="E77" s="26">
        <f>'9496'!T77</f>
        <v>227565419.24606425</v>
      </c>
      <c r="F77" s="26">
        <f>'9496'!U77</f>
        <v>46059244.642086804</v>
      </c>
      <c r="G77" s="26">
        <f>'9496'!V77</f>
        <v>273624663.88815105</v>
      </c>
      <c r="H77" s="45"/>
      <c r="I77" s="45"/>
      <c r="J77" s="45"/>
      <c r="K77" s="27">
        <f>'Fluxo dív. garantidas - RRF'!J77</f>
        <v>39111264.119999997</v>
      </c>
      <c r="L77" s="27">
        <f>'Fluxo dív. garantidas - RRF'!I77</f>
        <v>77613016.453333348</v>
      </c>
      <c r="M77" s="27">
        <f>'Fluxo dív. garantidas - RRF'!K77</f>
        <v>116724280.57333334</v>
      </c>
      <c r="N77" s="67">
        <f>'Contratos fora RRF'!AS77</f>
        <v>376085.7011009804</v>
      </c>
      <c r="O77" s="67">
        <f>'Contratos fora RRF'!AR77</f>
        <v>1495268.655255822</v>
      </c>
      <c r="P77" s="28">
        <f>'Contratos fora RRF'!AT77</f>
        <v>1871354.3563568024</v>
      </c>
      <c r="Q77" s="30"/>
      <c r="R77" s="30"/>
      <c r="S77" s="30"/>
      <c r="T77" s="68">
        <f t="shared" si="13"/>
        <v>422359492.70562452</v>
      </c>
      <c r="U77" s="68">
        <f t="shared" si="14"/>
        <v>219724245.19215527</v>
      </c>
      <c r="V77" s="68">
        <f t="shared" si="15"/>
        <v>642083737.89777982</v>
      </c>
      <c r="X77">
        <f t="shared" si="12"/>
        <v>2028</v>
      </c>
    </row>
    <row r="78" spans="1:24" x14ac:dyDescent="0.35">
      <c r="A78" s="66">
        <v>46844</v>
      </c>
      <c r="B78" s="25">
        <f>'Art. 9º-A'!J79</f>
        <v>156146497.12885997</v>
      </c>
      <c r="C78" s="25">
        <f>'Art. 9º-A'!K79</f>
        <v>95578868.884634763</v>
      </c>
      <c r="D78" s="25">
        <f>'Art. 9º-A'!I79</f>
        <v>251725366.01349473</v>
      </c>
      <c r="E78" s="26">
        <f>'9496'!T78</f>
        <v>227612641.61842191</v>
      </c>
      <c r="F78" s="26">
        <f>'9496'!U78</f>
        <v>46780854.592622995</v>
      </c>
      <c r="G78" s="26">
        <f>'9496'!V78</f>
        <v>274393496.21104491</v>
      </c>
      <c r="H78" s="45"/>
      <c r="I78" s="45"/>
      <c r="J78" s="45"/>
      <c r="K78" s="27">
        <f>'Fluxo dív. garantidas - RRF'!J78</f>
        <v>6248865.253333332</v>
      </c>
      <c r="L78" s="27">
        <f>'Fluxo dív. garantidas - RRF'!I78</f>
        <v>0</v>
      </c>
      <c r="M78" s="27">
        <f>'Fluxo dív. garantidas - RRF'!K78</f>
        <v>6248865.253333332</v>
      </c>
      <c r="N78" s="67">
        <f>'Contratos fora RRF'!AS78</f>
        <v>5691125.9880305594</v>
      </c>
      <c r="O78" s="67">
        <f>'Contratos fora RRF'!AR78</f>
        <v>9454540.3437462132</v>
      </c>
      <c r="P78" s="28">
        <f>'Contratos fora RRF'!AT78</f>
        <v>15145666.331776772</v>
      </c>
      <c r="Q78" s="30"/>
      <c r="R78" s="30"/>
      <c r="S78" s="30"/>
      <c r="T78" s="68">
        <f t="shared" si="13"/>
        <v>395699129.98864579</v>
      </c>
      <c r="U78" s="68">
        <f t="shared" si="14"/>
        <v>151814263.82100397</v>
      </c>
      <c r="V78" s="68">
        <f t="shared" si="15"/>
        <v>547513393.80964971</v>
      </c>
      <c r="X78">
        <f t="shared" si="12"/>
        <v>2028</v>
      </c>
    </row>
    <row r="79" spans="1:24" x14ac:dyDescent="0.35">
      <c r="A79" s="66">
        <v>46874</v>
      </c>
      <c r="B79" s="25">
        <f>'Art. 9º-A'!J80</f>
        <v>157019268.47190854</v>
      </c>
      <c r="C79" s="25">
        <f>'Art. 9º-A'!K80</f>
        <v>96630640.17198053</v>
      </c>
      <c r="D79" s="25">
        <f>'Art. 9º-A'!I80</f>
        <v>253649908.64388907</v>
      </c>
      <c r="E79" s="26">
        <f>'9496'!T79</f>
        <v>228282826.87320691</v>
      </c>
      <c r="F79" s="26">
        <f>'9496'!U79</f>
        <v>47685365.690042794</v>
      </c>
      <c r="G79" s="26">
        <f>'9496'!V79</f>
        <v>275968192.56324971</v>
      </c>
      <c r="H79" s="45"/>
      <c r="I79" s="45"/>
      <c r="J79" s="45"/>
      <c r="K79" s="27">
        <f>'Fluxo dív. garantidas - RRF'!J79</f>
        <v>32747998.609999999</v>
      </c>
      <c r="L79" s="27">
        <f>'Fluxo dív. garantidas - RRF'!I79</f>
        <v>58169816.276666656</v>
      </c>
      <c r="M79" s="27">
        <f>'Fluxo dív. garantidas - RRF'!K79</f>
        <v>90917814.886666656</v>
      </c>
      <c r="N79" s="67">
        <f>'Contratos fora RRF'!AS79</f>
        <v>1731550.1662727471</v>
      </c>
      <c r="O79" s="67">
        <f>'Contratos fora RRF'!AR79</f>
        <v>12286568.735031074</v>
      </c>
      <c r="P79" s="28">
        <f>'Contratos fora RRF'!AT79</f>
        <v>14018118.90130382</v>
      </c>
      <c r="Q79" s="30"/>
      <c r="R79" s="30"/>
      <c r="S79" s="30"/>
      <c r="T79" s="68">
        <f t="shared" si="13"/>
        <v>419781644.1213882</v>
      </c>
      <c r="U79" s="68">
        <f t="shared" si="14"/>
        <v>214772390.87372106</v>
      </c>
      <c r="V79" s="68">
        <f t="shared" si="15"/>
        <v>634554034.99510932</v>
      </c>
      <c r="X79">
        <f t="shared" si="12"/>
        <v>2028</v>
      </c>
    </row>
    <row r="80" spans="1:24" x14ac:dyDescent="0.35">
      <c r="A80" s="66">
        <v>46905</v>
      </c>
      <c r="B80" s="25">
        <f>'Art. 9º-A'!J81</f>
        <v>157764189.87604442</v>
      </c>
      <c r="C80" s="25">
        <f>'Art. 9º-A'!K81</f>
        <v>97612938.406019509</v>
      </c>
      <c r="D80" s="25">
        <f>'Art. 9º-A'!I81</f>
        <v>255377128.28206393</v>
      </c>
      <c r="E80" s="26">
        <f>'9496'!T80</f>
        <v>228019844.59819615</v>
      </c>
      <c r="F80" s="26">
        <f>'9496'!U80</f>
        <v>48356313.765205741</v>
      </c>
      <c r="G80" s="26">
        <f>'9496'!V80</f>
        <v>276376158.36340189</v>
      </c>
      <c r="H80" s="45"/>
      <c r="I80" s="45"/>
      <c r="J80" s="45"/>
      <c r="K80" s="27">
        <f>'Fluxo dív. garantidas - RRF'!J80</f>
        <v>6159306.8600000003</v>
      </c>
      <c r="L80" s="27">
        <f>'Fluxo dív. garantidas - RRF'!I80</f>
        <v>0</v>
      </c>
      <c r="M80" s="27">
        <f>'Fluxo dív. garantidas - RRF'!K80</f>
        <v>6159306.8600000003</v>
      </c>
      <c r="N80" s="67">
        <f>'Contratos fora RRF'!AS80</f>
        <v>396779.76316298521</v>
      </c>
      <c r="O80" s="67">
        <f>'Contratos fora RRF'!AR80</f>
        <v>1523770.961749332</v>
      </c>
      <c r="P80" s="28">
        <f>'Contratos fora RRF'!AT80</f>
        <v>1920550.7249123172</v>
      </c>
      <c r="Q80" s="30"/>
      <c r="R80" s="30"/>
      <c r="S80" s="30"/>
      <c r="T80" s="68">
        <f t="shared" si="13"/>
        <v>392340121.09740353</v>
      </c>
      <c r="U80" s="68">
        <f t="shared" si="14"/>
        <v>147493023.13297457</v>
      </c>
      <c r="V80" s="68">
        <f t="shared" si="15"/>
        <v>539833144.23037815</v>
      </c>
      <c r="X80">
        <f t="shared" si="12"/>
        <v>2028</v>
      </c>
    </row>
    <row r="81" spans="1:24" x14ac:dyDescent="0.35">
      <c r="A81" s="66">
        <v>46935</v>
      </c>
      <c r="B81" s="25">
        <f>'Art. 9º-A'!J82</f>
        <v>158586022.47604567</v>
      </c>
      <c r="C81" s="25">
        <f>'Art. 9º-A'!K82</f>
        <v>98651961.774592102</v>
      </c>
      <c r="D81" s="25">
        <f>'Art. 9º-A'!I82</f>
        <v>257237984.25063777</v>
      </c>
      <c r="E81" s="26">
        <f>'9496'!T81</f>
        <v>228606634.24422976</v>
      </c>
      <c r="F81" s="26">
        <f>'9496'!U81</f>
        <v>49262177.833309025</v>
      </c>
      <c r="G81" s="26">
        <f>'9496'!V81</f>
        <v>277868812.07753879</v>
      </c>
      <c r="H81" s="45"/>
      <c r="I81" s="45"/>
      <c r="J81" s="45"/>
      <c r="K81" s="27">
        <f>'Fluxo dív. garantidas - RRF'!J81</f>
        <v>6013008.0933333337</v>
      </c>
      <c r="L81" s="27">
        <f>'Fluxo dív. garantidas - RRF'!I81</f>
        <v>0</v>
      </c>
      <c r="M81" s="27">
        <f>'Fluxo dív. garantidas - RRF'!K81</f>
        <v>6013008.0933333337</v>
      </c>
      <c r="N81" s="67">
        <f>'Contratos fora RRF'!AS81</f>
        <v>44476706.198652208</v>
      </c>
      <c r="O81" s="67">
        <f>'Contratos fora RRF'!AR81</f>
        <v>60422346.39701286</v>
      </c>
      <c r="P81" s="28">
        <f>'Contratos fora RRF'!AT81</f>
        <v>104899052.59566507</v>
      </c>
      <c r="Q81" s="30"/>
      <c r="R81" s="30"/>
      <c r="S81" s="30"/>
      <c r="T81" s="68">
        <f t="shared" si="13"/>
        <v>437682371.01226097</v>
      </c>
      <c r="U81" s="68">
        <f t="shared" si="14"/>
        <v>208336486.00491399</v>
      </c>
      <c r="V81" s="68">
        <f t="shared" si="15"/>
        <v>646018857.01717496</v>
      </c>
      <c r="X81">
        <f t="shared" si="12"/>
        <v>2028</v>
      </c>
    </row>
    <row r="82" spans="1:24" x14ac:dyDescent="0.35">
      <c r="A82" s="66">
        <v>46966</v>
      </c>
      <c r="B82" s="25">
        <f>'Art. 9º-A'!J83</f>
        <v>159355177.24778119</v>
      </c>
      <c r="C82" s="25">
        <f>'Art. 9º-A'!K83</f>
        <v>99667534.396430522</v>
      </c>
      <c r="D82" s="25">
        <f>'Art. 9º-A'!I83</f>
        <v>259022711.64421171</v>
      </c>
      <c r="E82" s="26">
        <f>'9496'!T82</f>
        <v>228804953.23431879</v>
      </c>
      <c r="F82" s="26">
        <f>'9496'!U82</f>
        <v>50070177.635341644</v>
      </c>
      <c r="G82" s="26">
        <f>'9496'!V82</f>
        <v>278875130.86966044</v>
      </c>
      <c r="H82" s="45"/>
      <c r="I82" s="45"/>
      <c r="J82" s="45"/>
      <c r="K82" s="27">
        <f>'Fluxo dív. garantidas - RRF'!J82</f>
        <v>5947812.3866666667</v>
      </c>
      <c r="L82" s="27">
        <f>'Fluxo dív. garantidas - RRF'!I82</f>
        <v>0</v>
      </c>
      <c r="M82" s="27">
        <f>'Fluxo dív. garantidas - RRF'!K82</f>
        <v>5947812.3866666667</v>
      </c>
      <c r="N82" s="67">
        <f>'Contratos fora RRF'!AS82</f>
        <v>3128546.4242416974</v>
      </c>
      <c r="O82" s="67">
        <f>'Contratos fora RRF'!AR82</f>
        <v>8168357.3015055573</v>
      </c>
      <c r="P82" s="28">
        <f>'Contratos fora RRF'!AT82</f>
        <v>11296903.725747256</v>
      </c>
      <c r="Q82" s="30"/>
      <c r="R82" s="30"/>
      <c r="S82" s="30"/>
      <c r="T82" s="68">
        <f t="shared" si="13"/>
        <v>397236489.29300839</v>
      </c>
      <c r="U82" s="68">
        <f t="shared" si="14"/>
        <v>157906069.33327773</v>
      </c>
      <c r="V82" s="68">
        <f t="shared" si="15"/>
        <v>555142558.62628615</v>
      </c>
      <c r="X82">
        <f t="shared" si="12"/>
        <v>2028</v>
      </c>
    </row>
    <row r="83" spans="1:24" x14ac:dyDescent="0.35">
      <c r="A83" s="66">
        <v>46997</v>
      </c>
      <c r="B83" s="25">
        <f>'Art. 9º-A'!J84</f>
        <v>160125538.59477523</v>
      </c>
      <c r="C83" s="25">
        <f>'Art. 9º-A'!K84</f>
        <v>100693108.3612107</v>
      </c>
      <c r="D83" s="25">
        <f>'Art. 9º-A'!I84</f>
        <v>260818646.95598593</v>
      </c>
      <c r="E83" s="26">
        <f>'9496'!T83</f>
        <v>229145588.08828604</v>
      </c>
      <c r="F83" s="26">
        <f>'9496'!U83</f>
        <v>50893714.329390287</v>
      </c>
      <c r="G83" s="26">
        <f>'9496'!V83</f>
        <v>280039302.41767633</v>
      </c>
      <c r="H83" s="45"/>
      <c r="I83" s="45"/>
      <c r="J83" s="45"/>
      <c r="K83" s="27">
        <f>'Fluxo dív. garantidas - RRF'!J83</f>
        <v>37156924.899999999</v>
      </c>
      <c r="L83" s="27">
        <f>'Fluxo dív. garantidas - RRF'!I83</f>
        <v>60597796.19333332</v>
      </c>
      <c r="M83" s="27">
        <f>'Fluxo dív. garantidas - RRF'!K83</f>
        <v>97754721.093333319</v>
      </c>
      <c r="N83" s="67">
        <f>'Contratos fora RRF'!AS83</f>
        <v>365137.99839475274</v>
      </c>
      <c r="O83" s="67">
        <f>'Contratos fora RRF'!AR83</f>
        <v>1553099.5535849519</v>
      </c>
      <c r="P83" s="28">
        <f>'Contratos fora RRF'!AT83</f>
        <v>1918237.5519797048</v>
      </c>
      <c r="Q83" s="30"/>
      <c r="R83" s="30"/>
      <c r="S83" s="30"/>
      <c r="T83" s="68">
        <f t="shared" si="13"/>
        <v>426793189.58145595</v>
      </c>
      <c r="U83" s="68">
        <f t="shared" si="14"/>
        <v>213737718.43751925</v>
      </c>
      <c r="V83" s="68">
        <f t="shared" si="15"/>
        <v>640530908.01897526</v>
      </c>
      <c r="X83">
        <f t="shared" si="12"/>
        <v>2028</v>
      </c>
    </row>
    <row r="84" spans="1:24" x14ac:dyDescent="0.35">
      <c r="A84" s="66">
        <v>47027</v>
      </c>
      <c r="B84" s="25">
        <f>'Art. 9º-A'!J85</f>
        <v>161161579.94483912</v>
      </c>
      <c r="C84" s="25">
        <f>'Art. 9º-A'!K85</f>
        <v>101896013.58286858</v>
      </c>
      <c r="D84" s="25">
        <f>'Art. 9º-A'!I85</f>
        <v>263057593.5277077</v>
      </c>
      <c r="E84" s="26">
        <f>'9496'!T84</f>
        <v>229647031.23706606</v>
      </c>
      <c r="F84" s="26">
        <f>'9496'!U84</f>
        <v>51811161.321349412</v>
      </c>
      <c r="G84" s="26">
        <f>'9496'!V84</f>
        <v>281458192.55841547</v>
      </c>
      <c r="H84" s="45"/>
      <c r="I84" s="45"/>
      <c r="J84" s="45"/>
      <c r="K84" s="27">
        <f>'Fluxo dív. garantidas - RRF'!J84</f>
        <v>5975220.1733333338</v>
      </c>
      <c r="L84" s="27">
        <f>'Fluxo dív. garantidas - RRF'!I84</f>
        <v>0</v>
      </c>
      <c r="M84" s="27">
        <f>'Fluxo dív. garantidas - RRF'!K84</f>
        <v>5975220.1733333338</v>
      </c>
      <c r="N84" s="67">
        <f>'Contratos fora RRF'!AS84</f>
        <v>5456792.8081569159</v>
      </c>
      <c r="O84" s="67">
        <f>'Contratos fora RRF'!AR84</f>
        <v>9512984.444800064</v>
      </c>
      <c r="P84" s="28">
        <f>'Contratos fora RRF'!AT84</f>
        <v>14969777.252956981</v>
      </c>
      <c r="Q84" s="30"/>
      <c r="R84" s="30"/>
      <c r="S84" s="30"/>
      <c r="T84" s="68">
        <f t="shared" si="13"/>
        <v>402240624.1633954</v>
      </c>
      <c r="U84" s="68">
        <f t="shared" si="14"/>
        <v>163220159.34901804</v>
      </c>
      <c r="V84" s="68">
        <f t="shared" si="15"/>
        <v>565460783.5124135</v>
      </c>
      <c r="X84">
        <f t="shared" si="12"/>
        <v>2028</v>
      </c>
    </row>
    <row r="85" spans="1:24" x14ac:dyDescent="0.35">
      <c r="A85" s="66">
        <v>47058</v>
      </c>
      <c r="B85" s="25">
        <f>'Art. 9º-A'!J86</f>
        <v>161880150.70575431</v>
      </c>
      <c r="C85" s="25">
        <f>'Art. 9º-A'!K86</f>
        <v>102908387.73413029</v>
      </c>
      <c r="D85" s="25">
        <f>'Art. 9º-A'!I86</f>
        <v>264788538.4398846</v>
      </c>
      <c r="E85" s="26">
        <f>'9496'!T85</f>
        <v>229676093.92036355</v>
      </c>
      <c r="F85" s="26">
        <f>'9496'!U85</f>
        <v>52581914.687804937</v>
      </c>
      <c r="G85" s="26">
        <f>'9496'!V85</f>
        <v>282258008.60816848</v>
      </c>
      <c r="H85" s="45"/>
      <c r="I85" s="45"/>
      <c r="J85" s="45"/>
      <c r="K85" s="27">
        <f>'Fluxo dív. garantidas - RRF'!J85</f>
        <v>31341887.120000001</v>
      </c>
      <c r="L85" s="27">
        <f>'Fluxo dív. garantidas - RRF'!I85</f>
        <v>58638520.106666654</v>
      </c>
      <c r="M85" s="27">
        <f>'Fluxo dív. garantidas - RRF'!K85</f>
        <v>89980407.226666659</v>
      </c>
      <c r="N85" s="67">
        <f>'Contratos fora RRF'!AS85</f>
        <v>1541712.5697042425</v>
      </c>
      <c r="O85" s="67">
        <f>'Contratos fora RRF'!AR85</f>
        <v>12345266.444507886</v>
      </c>
      <c r="P85" s="28">
        <f>'Contratos fora RRF'!AT85</f>
        <v>13886979.014212128</v>
      </c>
      <c r="Q85" s="30"/>
      <c r="R85" s="30"/>
      <c r="S85" s="30"/>
      <c r="T85" s="68">
        <f t="shared" si="13"/>
        <v>424439844.31582206</v>
      </c>
      <c r="U85" s="68">
        <f t="shared" si="14"/>
        <v>226474088.97310978</v>
      </c>
      <c r="V85" s="68">
        <f t="shared" si="15"/>
        <v>650913933.28893185</v>
      </c>
      <c r="X85">
        <f t="shared" si="12"/>
        <v>2028</v>
      </c>
    </row>
    <row r="86" spans="1:24" x14ac:dyDescent="0.35">
      <c r="A86" s="66">
        <v>47088</v>
      </c>
      <c r="B86" s="25">
        <f>'Art. 9º-A'!J87</f>
        <v>162795221.09781089</v>
      </c>
      <c r="C86" s="25">
        <f>'Art. 9º-A'!K87</f>
        <v>104055567.91306177</v>
      </c>
      <c r="D86" s="25">
        <f>'Art. 9º-A'!I87</f>
        <v>266850789.01087266</v>
      </c>
      <c r="E86" s="26">
        <f>'9496'!T86</f>
        <v>229938857.14959013</v>
      </c>
      <c r="F86" s="26">
        <f>'9496'!U86</f>
        <v>53463706.744918823</v>
      </c>
      <c r="G86" s="26">
        <f>'9496'!V86</f>
        <v>283402563.89450896</v>
      </c>
      <c r="H86" s="45"/>
      <c r="I86" s="45"/>
      <c r="J86" s="45"/>
      <c r="K86" s="27">
        <f>'Fluxo dív. garantidas - RRF'!J86</f>
        <v>5799062.0899999999</v>
      </c>
      <c r="L86" s="27">
        <f>'Fluxo dív. garantidas - RRF'!I86</f>
        <v>30417.129999999888</v>
      </c>
      <c r="M86" s="27">
        <f>'Fluxo dív. garantidas - RRF'!K86</f>
        <v>5829479.2199999997</v>
      </c>
      <c r="N86" s="67">
        <f>'Contratos fora RRF'!AS86</f>
        <v>322960.70867911424</v>
      </c>
      <c r="O86" s="67">
        <f>'Contratos fora RRF'!AR86</f>
        <v>1582794.44026371</v>
      </c>
      <c r="P86" s="28">
        <f>'Contratos fora RRF'!AT86</f>
        <v>1905755.148942824</v>
      </c>
      <c r="Q86" s="30"/>
      <c r="R86" s="30"/>
      <c r="S86" s="30"/>
      <c r="T86" s="68">
        <f t="shared" si="13"/>
        <v>398856101.04608011</v>
      </c>
      <c r="U86" s="68">
        <f t="shared" si="14"/>
        <v>159132486.2282443</v>
      </c>
      <c r="V86" s="68">
        <f t="shared" si="15"/>
        <v>557988587.27432442</v>
      </c>
      <c r="X86">
        <f t="shared" si="12"/>
        <v>2028</v>
      </c>
    </row>
    <row r="87" spans="1:24" x14ac:dyDescent="0.35">
      <c r="A87" s="66">
        <v>47119</v>
      </c>
      <c r="B87" s="25">
        <f>'Art. 9º-A'!J88</f>
        <v>163515447.70247522</v>
      </c>
      <c r="C87" s="25">
        <f>'Art. 9º-A'!K88</f>
        <v>105088210.48427048</v>
      </c>
      <c r="D87" s="25">
        <f>'Art. 9º-A'!I88</f>
        <v>268603658.1867457</v>
      </c>
      <c r="E87" s="26">
        <f>'9496'!T87</f>
        <v>230039340.04606172</v>
      </c>
      <c r="F87" s="26">
        <f>'9496'!U87</f>
        <v>101679982.34894577</v>
      </c>
      <c r="G87" s="26">
        <f>'9496'!V87</f>
        <v>331719322.39500749</v>
      </c>
      <c r="H87" s="45"/>
      <c r="I87" s="45"/>
      <c r="J87" s="45"/>
      <c r="K87" s="27">
        <f>'Fluxo dív. garantidas - RRF'!J87</f>
        <v>6067392.0899999999</v>
      </c>
      <c r="L87" s="27">
        <f>'Fluxo dív. garantidas - RRF'!I87</f>
        <v>942368.11888888944</v>
      </c>
      <c r="M87" s="27">
        <f>'Fluxo dív. garantidas - RRF'!K87</f>
        <v>7009760.2088888893</v>
      </c>
      <c r="N87" s="67">
        <f>'Contratos fora RRF'!AS87</f>
        <v>43651577.674150646</v>
      </c>
      <c r="O87" s="67">
        <f>'Contratos fora RRF'!AR87</f>
        <v>60481827.849464506</v>
      </c>
      <c r="P87" s="28">
        <f>'Contratos fora RRF'!AT87</f>
        <v>104133405.52361514</v>
      </c>
      <c r="Q87" s="30"/>
      <c r="R87" s="30"/>
      <c r="S87" s="30"/>
      <c r="T87" s="68">
        <f t="shared" si="13"/>
        <v>443273757.51268756</v>
      </c>
      <c r="U87" s="68">
        <f t="shared" si="14"/>
        <v>268192388.80156964</v>
      </c>
      <c r="V87" s="68">
        <f t="shared" si="15"/>
        <v>711466146.31425714</v>
      </c>
      <c r="X87">
        <f t="shared" si="12"/>
        <v>2029</v>
      </c>
    </row>
    <row r="88" spans="1:24" x14ac:dyDescent="0.35">
      <c r="A88" s="66">
        <v>47150</v>
      </c>
      <c r="B88" s="25">
        <f>'Art. 9º-A'!J89</f>
        <v>164075288.44994649</v>
      </c>
      <c r="C88" s="25">
        <f>'Art. 9º-A'!K89</f>
        <v>106026640.21003303</v>
      </c>
      <c r="D88" s="25">
        <f>'Art. 9º-A'!I89</f>
        <v>270101928.65997952</v>
      </c>
      <c r="E88" s="26">
        <f>'9496'!T88</f>
        <v>230275127.39125448</v>
      </c>
      <c r="F88" s="26">
        <f>'9496'!U88</f>
        <v>102704756.46808946</v>
      </c>
      <c r="G88" s="26">
        <f>'9496'!V88</f>
        <v>332979883.85934395</v>
      </c>
      <c r="H88" s="45"/>
      <c r="I88" s="45"/>
      <c r="J88" s="45"/>
      <c r="K88" s="27">
        <f>'Fluxo dív. garantidas - RRF'!J88</f>
        <v>6048721.5199999996</v>
      </c>
      <c r="L88" s="27">
        <f>'Fluxo dív. garantidas - RRF'!I88</f>
        <v>946517.13444444444</v>
      </c>
      <c r="M88" s="27">
        <f>'Fluxo dív. garantidas - RRF'!K88</f>
        <v>6995238.654444444</v>
      </c>
      <c r="N88" s="67">
        <f>'Contratos fora RRF'!AS88</f>
        <v>3009580.1358485194</v>
      </c>
      <c r="O88" s="67">
        <f>'Contratos fora RRF'!AR88</f>
        <v>8227836.4594891211</v>
      </c>
      <c r="P88" s="28">
        <f>'Contratos fora RRF'!AT88</f>
        <v>11237416.59533764</v>
      </c>
      <c r="Q88" s="30"/>
      <c r="R88" s="30"/>
      <c r="S88" s="30"/>
      <c r="T88" s="68">
        <f t="shared" si="13"/>
        <v>403408717.49704945</v>
      </c>
      <c r="U88" s="68">
        <f t="shared" si="14"/>
        <v>217905750.27205604</v>
      </c>
      <c r="V88" s="68">
        <f t="shared" si="15"/>
        <v>621314467.76910543</v>
      </c>
      <c r="X88">
        <f t="shared" si="12"/>
        <v>2029</v>
      </c>
    </row>
    <row r="89" spans="1:24" x14ac:dyDescent="0.35">
      <c r="A89" s="66">
        <v>47178</v>
      </c>
      <c r="B89" s="25">
        <f>'Art. 9º-A'!J90</f>
        <v>164743848.07725802</v>
      </c>
      <c r="C89" s="25">
        <f>'Art. 9º-A'!K90</f>
        <v>107044106.10274544</v>
      </c>
      <c r="D89" s="25">
        <f>'Art. 9º-A'!I90</f>
        <v>271787954.18000346</v>
      </c>
      <c r="E89" s="26">
        <f>'9496'!T89</f>
        <v>230672347.39847031</v>
      </c>
      <c r="F89" s="26">
        <f>'9496'!U89</f>
        <v>103867633.16142115</v>
      </c>
      <c r="G89" s="26">
        <f>'9496'!V89</f>
        <v>334539980.55989146</v>
      </c>
      <c r="H89" s="45"/>
      <c r="I89" s="45"/>
      <c r="J89" s="45"/>
      <c r="K89" s="27">
        <f>'Fluxo dív. garantidas - RRF'!J89</f>
        <v>33917149.119999997</v>
      </c>
      <c r="L89" s="27">
        <f>'Fluxo dív. garantidas - RRF'!I89</f>
        <v>81732422.112222224</v>
      </c>
      <c r="M89" s="27">
        <f>'Fluxo dív. garantidas - RRF'!K89</f>
        <v>115649571.23222223</v>
      </c>
      <c r="N89" s="67">
        <f>'Contratos fora RRF'!AS89</f>
        <v>292937.15060342912</v>
      </c>
      <c r="O89" s="67">
        <f>'Contratos fora RRF'!AR89</f>
        <v>1613034.2193931751</v>
      </c>
      <c r="P89" s="28">
        <f>'Contratos fora RRF'!AT89</f>
        <v>1905971.369996604</v>
      </c>
      <c r="Q89" s="30"/>
      <c r="R89" s="30"/>
      <c r="S89" s="30"/>
      <c r="T89" s="68">
        <f t="shared" si="13"/>
        <v>429626281.74633175</v>
      </c>
      <c r="U89" s="68">
        <f t="shared" si="14"/>
        <v>294257195.59578204</v>
      </c>
      <c r="V89" s="68">
        <f t="shared" si="15"/>
        <v>723883477.34211373</v>
      </c>
      <c r="X89">
        <f t="shared" si="12"/>
        <v>2029</v>
      </c>
    </row>
    <row r="90" spans="1:24" x14ac:dyDescent="0.35">
      <c r="A90" s="66">
        <v>47209</v>
      </c>
      <c r="B90" s="25">
        <f>'Art. 9º-A'!J91</f>
        <v>165289512.95528847</v>
      </c>
      <c r="C90" s="25">
        <f>'Art. 9º-A'!K91</f>
        <v>107990546.75355577</v>
      </c>
      <c r="D90" s="25">
        <f>'Art. 9º-A'!I91</f>
        <v>273280059.70884424</v>
      </c>
      <c r="E90" s="26">
        <f>'9496'!T90</f>
        <v>230438361.24968916</v>
      </c>
      <c r="F90" s="26">
        <f>'9496'!U90</f>
        <v>104698021.97308069</v>
      </c>
      <c r="G90" s="26">
        <f>'9496'!V90</f>
        <v>335136383.22276986</v>
      </c>
      <c r="H90" s="45"/>
      <c r="I90" s="45"/>
      <c r="J90" s="45"/>
      <c r="K90" s="27">
        <f>'Fluxo dív. garantidas - RRF'!J90</f>
        <v>6099984.1299999999</v>
      </c>
      <c r="L90" s="27">
        <f>'Fluxo dív. garantidas - RRF'!I90</f>
        <v>935125.44333333429</v>
      </c>
      <c r="M90" s="27">
        <f>'Fluxo dív. garantidas - RRF'!K90</f>
        <v>7035109.5733333342</v>
      </c>
      <c r="N90" s="67">
        <f>'Contratos fora RRF'!AS90</f>
        <v>5234683.9586622911</v>
      </c>
      <c r="O90" s="67">
        <f>'Contratos fora RRF'!AR90</f>
        <v>9573297.2031546663</v>
      </c>
      <c r="P90" s="28">
        <f>'Contratos fora RRF'!AT90</f>
        <v>14807981.161816956</v>
      </c>
      <c r="Q90" s="30"/>
      <c r="R90" s="30"/>
      <c r="S90" s="30"/>
      <c r="T90" s="68">
        <f t="shared" si="13"/>
        <v>407062542.2936399</v>
      </c>
      <c r="U90" s="68">
        <f t="shared" si="14"/>
        <v>223196991.37312448</v>
      </c>
      <c r="V90" s="68">
        <f t="shared" si="15"/>
        <v>630259533.66676438</v>
      </c>
      <c r="X90">
        <f t="shared" si="12"/>
        <v>2029</v>
      </c>
    </row>
    <row r="91" spans="1:24" x14ac:dyDescent="0.35">
      <c r="A91" s="66">
        <v>47239</v>
      </c>
      <c r="B91" s="25">
        <f>'Art. 9º-A'!J92</f>
        <v>165901693.05113235</v>
      </c>
      <c r="C91" s="25">
        <f>'Art. 9º-A'!K92</f>
        <v>108989168.55630919</v>
      </c>
      <c r="D91" s="25">
        <f>'Art. 9º-A'!I92</f>
        <v>274890861.60744154</v>
      </c>
      <c r="E91" s="26">
        <f>'9496'!T91</f>
        <v>230827914.54999316</v>
      </c>
      <c r="F91" s="26">
        <f>'9496'!U91</f>
        <v>105881820.75074685</v>
      </c>
      <c r="G91" s="26">
        <f>'9496'!V91</f>
        <v>336709735.30074</v>
      </c>
      <c r="H91" s="45"/>
      <c r="I91" s="45"/>
      <c r="J91" s="45"/>
      <c r="K91" s="27">
        <f>'Fluxo dív. garantidas - RRF'!J91</f>
        <v>28631107.939999998</v>
      </c>
      <c r="L91" s="27">
        <f>'Fluxo dív. garantidas - RRF'!I91</f>
        <v>74237650.025555566</v>
      </c>
      <c r="M91" s="27">
        <f>'Fluxo dív. garantidas - RRF'!K91</f>
        <v>102868757.96555556</v>
      </c>
      <c r="N91" s="67">
        <f>'Contratos fora RRF'!AS91</f>
        <v>1261867.1176494795</v>
      </c>
      <c r="O91" s="67">
        <f>'Contratos fora RRF'!AR91</f>
        <v>12406037.365329141</v>
      </c>
      <c r="P91" s="28">
        <f>'Contratos fora RRF'!AT91</f>
        <v>13667904.482978621</v>
      </c>
      <c r="Q91" s="30"/>
      <c r="R91" s="30"/>
      <c r="S91" s="30"/>
      <c r="T91" s="68">
        <f t="shared" si="13"/>
        <v>426622582.65877497</v>
      </c>
      <c r="U91" s="68">
        <f t="shared" si="14"/>
        <v>301514676.69794071</v>
      </c>
      <c r="V91" s="68">
        <f t="shared" si="15"/>
        <v>728137259.35671568</v>
      </c>
      <c r="X91">
        <f t="shared" si="12"/>
        <v>2029</v>
      </c>
    </row>
    <row r="92" spans="1:24" x14ac:dyDescent="0.35">
      <c r="A92" s="66">
        <v>47270</v>
      </c>
      <c r="B92" s="25">
        <f>'Art. 9º-A'!J93</f>
        <v>166605771.22458333</v>
      </c>
      <c r="C92" s="25">
        <f>'Art. 9º-A'!K93</f>
        <v>110057559.79968816</v>
      </c>
      <c r="D92" s="25">
        <f>'Art. 9º-A'!I93</f>
        <v>276663331.02427149</v>
      </c>
      <c r="E92" s="26">
        <f>'9496'!T92</f>
        <v>231129326.49405438</v>
      </c>
      <c r="F92" s="26">
        <f>'9496'!U92</f>
        <v>106975941.0810228</v>
      </c>
      <c r="G92" s="26">
        <f>'9496'!V92</f>
        <v>338105267.57507718</v>
      </c>
      <c r="H92" s="45"/>
      <c r="I92" s="45"/>
      <c r="J92" s="45"/>
      <c r="K92" s="27">
        <f>'Fluxo dív. garantidas - RRF'!J92</f>
        <v>5974874.5899999999</v>
      </c>
      <c r="L92" s="27">
        <f>'Fluxo dív. garantidas - RRF'!I92</f>
        <v>962927.56333333533</v>
      </c>
      <c r="M92" s="27">
        <f>'Fluxo dív. garantidas - RRF'!K92</f>
        <v>6937802.1533333352</v>
      </c>
      <c r="N92" s="67">
        <f>'Contratos fora RRF'!AS92</f>
        <v>302715.57320357527</v>
      </c>
      <c r="O92" s="67">
        <f>'Contratos fora RRF'!AR92</f>
        <v>1644028.3222419759</v>
      </c>
      <c r="P92" s="28">
        <f>'Contratos fora RRF'!AT92</f>
        <v>1946743.8954455513</v>
      </c>
      <c r="Q92" s="30"/>
      <c r="R92" s="30"/>
      <c r="S92" s="30"/>
      <c r="T92" s="68">
        <f t="shared" si="13"/>
        <v>404012687.88184124</v>
      </c>
      <c r="U92" s="68">
        <f t="shared" si="14"/>
        <v>219640456.76628625</v>
      </c>
      <c r="V92" s="68">
        <f t="shared" si="15"/>
        <v>623653144.64812756</v>
      </c>
      <c r="X92">
        <f t="shared" si="12"/>
        <v>2029</v>
      </c>
    </row>
    <row r="93" spans="1:24" x14ac:dyDescent="0.35">
      <c r="A93" s="66">
        <v>47300</v>
      </c>
      <c r="B93" s="25">
        <f>'Art. 9º-A'!J94</f>
        <v>167218926.89910108</v>
      </c>
      <c r="C93" s="25">
        <f>'Art. 9º-A'!K94</f>
        <v>111075394.06982279</v>
      </c>
      <c r="D93" s="25">
        <f>'Art. 9º-A'!I94</f>
        <v>278294320.96892387</v>
      </c>
      <c r="E93" s="26">
        <f>'9496'!T93</f>
        <v>231280154.18788704</v>
      </c>
      <c r="F93" s="26">
        <f>'9496'!U93</f>
        <v>108073207.33688411</v>
      </c>
      <c r="G93" s="26">
        <f>'9496'!V93</f>
        <v>339353361.52477115</v>
      </c>
      <c r="H93" s="45"/>
      <c r="I93" s="45"/>
      <c r="J93" s="45"/>
      <c r="K93" s="27">
        <f>'Fluxo dív. garantidas - RRF'!J93</f>
        <v>5850571.6300000008</v>
      </c>
      <c r="L93" s="27">
        <f>'Fluxo dív. garantidas - RRF'!I93</f>
        <v>990550.44333333336</v>
      </c>
      <c r="M93" s="27">
        <f>'Fluxo dív. garantidas - RRF'!K93</f>
        <v>6841122.0733333342</v>
      </c>
      <c r="N93" s="67">
        <f>'Contratos fora RRF'!AS93</f>
        <v>41699152.842123583</v>
      </c>
      <c r="O93" s="67">
        <f>'Contratos fora RRF'!AR93</f>
        <v>60543474.5162315</v>
      </c>
      <c r="P93" s="28">
        <f>'Contratos fora RRF'!AT93</f>
        <v>102242627.35835508</v>
      </c>
      <c r="Q93" s="30"/>
      <c r="R93" s="30"/>
      <c r="S93" s="30"/>
      <c r="T93" s="68">
        <f t="shared" si="13"/>
        <v>446048805.55911165</v>
      </c>
      <c r="U93" s="68">
        <f t="shared" si="14"/>
        <v>280682626.36627173</v>
      </c>
      <c r="V93" s="68">
        <f t="shared" si="15"/>
        <v>726731431.92538333</v>
      </c>
      <c r="X93">
        <f t="shared" si="12"/>
        <v>2029</v>
      </c>
    </row>
    <row r="94" spans="1:24" x14ac:dyDescent="0.35">
      <c r="A94" s="66">
        <v>47331</v>
      </c>
      <c r="B94" s="25">
        <f>'Art. 9º-A'!J95</f>
        <v>167832248.68755269</v>
      </c>
      <c r="C94" s="25">
        <f>'Art. 9º-A'!K95</f>
        <v>112102617.56942159</v>
      </c>
      <c r="D94" s="25">
        <f>'Art. 9º-A'!I95</f>
        <v>279934866.25697428</v>
      </c>
      <c r="E94" s="26">
        <f>'9496'!T94</f>
        <v>231500194.42097944</v>
      </c>
      <c r="F94" s="26">
        <f>'9496'!U94</f>
        <v>109182753.57424587</v>
      </c>
      <c r="G94" s="26">
        <f>'9496'!V94</f>
        <v>340682947.99522531</v>
      </c>
      <c r="H94" s="45"/>
      <c r="I94" s="45"/>
      <c r="J94" s="45"/>
      <c r="K94" s="27">
        <f>'Fluxo dív. garantidas - RRF'!J94</f>
        <v>5851773.5200000005</v>
      </c>
      <c r="L94" s="27">
        <f>'Fluxo dív. garantidas - RRF'!I94</f>
        <v>990283.35666666739</v>
      </c>
      <c r="M94" s="27">
        <f>'Fluxo dív. garantidas - RRF'!K94</f>
        <v>6842056.8766666679</v>
      </c>
      <c r="N94" s="67">
        <f>'Contratos fora RRF'!AS94</f>
        <v>2785495.4598329086</v>
      </c>
      <c r="O94" s="67">
        <f>'Contratos fora RRF'!AR94</f>
        <v>8290297.2851175368</v>
      </c>
      <c r="P94" s="28">
        <f>'Contratos fora RRF'!AT94</f>
        <v>11075792.744950445</v>
      </c>
      <c r="Q94" s="30"/>
      <c r="R94" s="30"/>
      <c r="S94" s="30"/>
      <c r="T94" s="68">
        <f t="shared" si="13"/>
        <v>407969712.08836502</v>
      </c>
      <c r="U94" s="68">
        <f t="shared" si="14"/>
        <v>230565951.78545165</v>
      </c>
      <c r="V94" s="68">
        <f t="shared" si="15"/>
        <v>638535663.87381673</v>
      </c>
      <c r="X94">
        <f t="shared" si="12"/>
        <v>2029</v>
      </c>
    </row>
    <row r="95" spans="1:24" x14ac:dyDescent="0.35">
      <c r="A95" s="66">
        <v>47362</v>
      </c>
      <c r="B95" s="25">
        <f>'Art. 9º-A'!J96</f>
        <v>168503751.6145598</v>
      </c>
      <c r="C95" s="25">
        <f>'Art. 9º-A'!K96</f>
        <v>113178304.09446397</v>
      </c>
      <c r="D95" s="25">
        <f>'Art. 9º-A'!I96</f>
        <v>281682055.70902377</v>
      </c>
      <c r="E95" s="26">
        <f>'9496'!T95</f>
        <v>231947144.04886025</v>
      </c>
      <c r="F95" s="26">
        <f>'9496'!U95</f>
        <v>110379718.00382531</v>
      </c>
      <c r="G95" s="26">
        <f>'9496'!V95</f>
        <v>342326862.05268556</v>
      </c>
      <c r="H95" s="45"/>
      <c r="I95" s="45"/>
      <c r="J95" s="45"/>
      <c r="K95" s="27">
        <f>'Fluxo dív. garantidas - RRF'!J95</f>
        <v>32909192.509999998</v>
      </c>
      <c r="L95" s="27">
        <f>'Fluxo dív. garantidas - RRF'!I95</f>
        <v>81956412.469999999</v>
      </c>
      <c r="M95" s="27">
        <f>'Fluxo dív. garantidas - RRF'!K95</f>
        <v>114865604.97999999</v>
      </c>
      <c r="N95" s="67">
        <f>'Contratos fora RRF'!AS95</f>
        <v>298001.40035686851</v>
      </c>
      <c r="O95" s="67">
        <f>'Contratos fora RRF'!AR95</f>
        <v>1675744.704982006</v>
      </c>
      <c r="P95" s="28">
        <f>'Contratos fora RRF'!AT95</f>
        <v>1973746.1053388743</v>
      </c>
      <c r="Q95" s="30"/>
      <c r="R95" s="30"/>
      <c r="S95" s="30"/>
      <c r="T95" s="68">
        <f t="shared" si="13"/>
        <v>433658089.57377696</v>
      </c>
      <c r="U95" s="68">
        <f t="shared" si="14"/>
        <v>307190179.27327132</v>
      </c>
      <c r="V95" s="68">
        <f t="shared" si="15"/>
        <v>740848268.84704828</v>
      </c>
      <c r="X95">
        <f t="shared" si="12"/>
        <v>2029</v>
      </c>
    </row>
    <row r="96" spans="1:24" x14ac:dyDescent="0.35">
      <c r="A96" s="66">
        <v>47392</v>
      </c>
      <c r="B96" s="25">
        <f>'Art. 9º-A'!J97</f>
        <v>169337229.41741282</v>
      </c>
      <c r="C96" s="25">
        <f>'Art. 9º-A'!K97</f>
        <v>114373319.22892165</v>
      </c>
      <c r="D96" s="25">
        <f>'Art. 9º-A'!I97</f>
        <v>283710548.64633447</v>
      </c>
      <c r="E96" s="26">
        <f>'9496'!T96</f>
        <v>232317865.5068799</v>
      </c>
      <c r="F96" s="26">
        <f>'9496'!U96</f>
        <v>111617293.3028411</v>
      </c>
      <c r="G96" s="26">
        <f>'9496'!V96</f>
        <v>343935158.80972099</v>
      </c>
      <c r="H96" s="45"/>
      <c r="I96" s="45"/>
      <c r="J96" s="45"/>
      <c r="K96" s="27">
        <f>'Fluxo dív. garantidas - RRF'!J96</f>
        <v>5541490.6099999994</v>
      </c>
      <c r="L96" s="27">
        <f>'Fluxo dív. garantidas - RRF'!I96</f>
        <v>1059235.1144444458</v>
      </c>
      <c r="M96" s="27">
        <f>'Fluxo dív. garantidas - RRF'!K96</f>
        <v>6600725.7244444452</v>
      </c>
      <c r="N96" s="67">
        <f>'Contratos fora RRF'!AS96</f>
        <v>5021328.736399225</v>
      </c>
      <c r="O96" s="67">
        <f>'Contratos fora RRF'!AR96</f>
        <v>9636519.2433525827</v>
      </c>
      <c r="P96" s="28">
        <f>'Contratos fora RRF'!AT96</f>
        <v>14657847.979751807</v>
      </c>
      <c r="Q96" s="30"/>
      <c r="R96" s="30"/>
      <c r="S96" s="30"/>
      <c r="T96" s="68">
        <f t="shared" si="13"/>
        <v>412217914.27069193</v>
      </c>
      <c r="U96" s="68">
        <f t="shared" si="14"/>
        <v>236686366.88955978</v>
      </c>
      <c r="V96" s="68">
        <f t="shared" si="15"/>
        <v>648904281.16025174</v>
      </c>
      <c r="X96">
        <f t="shared" si="12"/>
        <v>2029</v>
      </c>
    </row>
    <row r="97" spans="1:24" x14ac:dyDescent="0.35">
      <c r="A97" s="66">
        <v>47423</v>
      </c>
      <c r="B97" s="25">
        <f>'Art. 9º-A'!J98</f>
        <v>169835019.14619082</v>
      </c>
      <c r="C97" s="25">
        <f>'Art. 9º-A'!K98</f>
        <v>115351601.82866013</v>
      </c>
      <c r="D97" s="25">
        <f>'Art. 9º-A'!I98</f>
        <v>285186620.97485095</v>
      </c>
      <c r="E97" s="26">
        <f>'9496'!T97</f>
        <v>232135047.69211626</v>
      </c>
      <c r="F97" s="26">
        <f>'9496'!U97</f>
        <v>112534998.23685294</v>
      </c>
      <c r="G97" s="26">
        <f>'9496'!V97</f>
        <v>344670045.9289692</v>
      </c>
      <c r="H97" s="45"/>
      <c r="I97" s="45"/>
      <c r="J97" s="45"/>
      <c r="K97" s="27">
        <f>'Fluxo dív. garantidas - RRF'!J97</f>
        <v>27363170.98</v>
      </c>
      <c r="L97" s="27">
        <f>'Fluxo dív. garantidas - RRF'!I97</f>
        <v>74519413.794444442</v>
      </c>
      <c r="M97" s="27">
        <f>'Fluxo dív. garantidas - RRF'!K97</f>
        <v>101882584.77444445</v>
      </c>
      <c r="N97" s="67">
        <f>'Contratos fora RRF'!AS97</f>
        <v>1061392.7027111966</v>
      </c>
      <c r="O97" s="67">
        <f>'Contratos fora RRF'!AR97</f>
        <v>12469603.693851814</v>
      </c>
      <c r="P97" s="28">
        <f>'Contratos fora RRF'!AT97</f>
        <v>13530996.396563008</v>
      </c>
      <c r="Q97" s="30"/>
      <c r="R97" s="30"/>
      <c r="S97" s="30"/>
      <c r="T97" s="68">
        <f t="shared" si="13"/>
        <v>430394630.52101833</v>
      </c>
      <c r="U97" s="68">
        <f t="shared" si="14"/>
        <v>314875617.55380934</v>
      </c>
      <c r="V97" s="68">
        <f t="shared" si="15"/>
        <v>745270248.07482767</v>
      </c>
      <c r="X97">
        <f t="shared" si="12"/>
        <v>2029</v>
      </c>
    </row>
    <row r="98" spans="1:24" x14ac:dyDescent="0.35">
      <c r="A98" s="66">
        <v>47453</v>
      </c>
      <c r="B98" s="25">
        <f>'Art. 9º-A'!J99</f>
        <v>170598421.99730387</v>
      </c>
      <c r="C98" s="25">
        <f>'Art. 9º-A'!K99</f>
        <v>116520137.98850414</v>
      </c>
      <c r="D98" s="25">
        <f>'Art. 9º-A'!I99</f>
        <v>287118559.98580801</v>
      </c>
      <c r="E98" s="26">
        <f>'9496'!T98</f>
        <v>232573868.01054925</v>
      </c>
      <c r="F98" s="26">
        <f>'9496'!U98</f>
        <v>113830127.67536414</v>
      </c>
      <c r="G98" s="26">
        <f>'9496'!V98</f>
        <v>346403995.68591338</v>
      </c>
      <c r="H98" s="45"/>
      <c r="I98" s="45"/>
      <c r="J98" s="45"/>
      <c r="K98" s="27">
        <f>'Fluxo dív. garantidas - RRF'!J98</f>
        <v>5762426.0899999999</v>
      </c>
      <c r="L98" s="27">
        <f>'Fluxo dív. garantidas - RRF'!I98</f>
        <v>1010138.3411111115</v>
      </c>
      <c r="M98" s="27">
        <f>'Fluxo dív. garantidas - RRF'!K98</f>
        <v>6772564.4311111113</v>
      </c>
      <c r="N98" s="67">
        <f>'Contratos fora RRF'!AS98</f>
        <v>256493.90822098134</v>
      </c>
      <c r="O98" s="67">
        <f>'Contratos fora RRF'!AR98</f>
        <v>1707939.5266597532</v>
      </c>
      <c r="P98" s="28">
        <f>'Contratos fora RRF'!AT98</f>
        <v>1964433.4348807344</v>
      </c>
      <c r="Q98" s="30"/>
      <c r="R98" s="30"/>
      <c r="S98" s="30"/>
      <c r="T98" s="68">
        <f t="shared" si="13"/>
        <v>409191210.00607413</v>
      </c>
      <c r="U98" s="68">
        <f t="shared" si="14"/>
        <v>233068343.53163916</v>
      </c>
      <c r="V98" s="68">
        <f t="shared" si="15"/>
        <v>642259553.53771329</v>
      </c>
      <c r="X98">
        <f t="shared" si="12"/>
        <v>2029</v>
      </c>
    </row>
    <row r="99" spans="1:24" x14ac:dyDescent="0.35">
      <c r="A99" s="66">
        <v>47484</v>
      </c>
      <c r="B99" s="25">
        <f>'Art. 9º-A'!J100</f>
        <v>171154517.11818013</v>
      </c>
      <c r="C99" s="25">
        <f>'Art. 9º-A'!K100</f>
        <v>117557264.04599229</v>
      </c>
      <c r="D99" s="25">
        <f>'Art. 9º-A'!I100</f>
        <v>288711781.16417241</v>
      </c>
      <c r="E99" s="26">
        <f>'9496'!T99</f>
        <v>232542747.23978323</v>
      </c>
      <c r="F99" s="26">
        <f>'9496'!U99</f>
        <v>164505543.03796744</v>
      </c>
      <c r="G99" s="26">
        <f>'9496'!V99</f>
        <v>397048290.27775067</v>
      </c>
      <c r="H99" s="45"/>
      <c r="I99" s="45"/>
      <c r="J99" s="45"/>
      <c r="K99" s="27">
        <f>'Fluxo dív. garantidas - RRF'!J99</f>
        <v>5683526.3399999999</v>
      </c>
      <c r="L99" s="27">
        <f>'Fluxo dív. garantidas - RRF'!I99</f>
        <v>1986414.1844444443</v>
      </c>
      <c r="M99" s="27">
        <f>'Fluxo dív. garantidas - RRF'!K99</f>
        <v>7669940.5244444441</v>
      </c>
      <c r="N99" s="67">
        <f>'Contratos fora RRF'!AS99</f>
        <v>41153836.115988858</v>
      </c>
      <c r="O99" s="67">
        <f>'Contratos fora RRF'!AR99</f>
        <v>60607797.983501412</v>
      </c>
      <c r="P99" s="28">
        <f>'Contratos fora RRF'!AT99</f>
        <v>101761634.09949028</v>
      </c>
      <c r="Q99" s="30"/>
      <c r="R99" s="30"/>
      <c r="S99" s="30"/>
      <c r="T99" s="68">
        <f t="shared" si="13"/>
        <v>450534626.81395215</v>
      </c>
      <c r="U99" s="68">
        <f t="shared" si="14"/>
        <v>344657019.25190556</v>
      </c>
      <c r="V99" s="68">
        <f t="shared" si="15"/>
        <v>795191646.06585765</v>
      </c>
      <c r="X99">
        <f t="shared" ref="X99:X122" si="16">YEAR(A99)</f>
        <v>2030</v>
      </c>
    </row>
    <row r="100" spans="1:24" x14ac:dyDescent="0.35">
      <c r="A100" s="66">
        <v>47515</v>
      </c>
      <c r="B100" s="25">
        <f>'Art. 9º-A'!J101</f>
        <v>171541329.97976357</v>
      </c>
      <c r="C100" s="25">
        <f>'Art. 9º-A'!K101</f>
        <v>118486964.53173131</v>
      </c>
      <c r="D100" s="25">
        <f>'Art. 9º-A'!I101</f>
        <v>290028294.51149487</v>
      </c>
      <c r="E100" s="26">
        <f>'9496'!T100</f>
        <v>232723918.10562271</v>
      </c>
      <c r="F100" s="26">
        <f>'9496'!U100</f>
        <v>165821749.40844595</v>
      </c>
      <c r="G100" s="26">
        <f>'9496'!V100</f>
        <v>398545667.51406866</v>
      </c>
      <c r="H100" s="45"/>
      <c r="I100" s="45"/>
      <c r="J100" s="45"/>
      <c r="K100" s="27">
        <f>'Fluxo dív. garantidas - RRF'!J100</f>
        <v>5833130.5700000003</v>
      </c>
      <c r="L100" s="27">
        <f>'Fluxo dív. garantidas - RRF'!I100</f>
        <v>1969791.4922222216</v>
      </c>
      <c r="M100" s="27">
        <f>'Fluxo dív. garantidas - RRF'!K100</f>
        <v>7802922.0622222219</v>
      </c>
      <c r="N100" s="67">
        <f>'Contratos fora RRF'!AS100</f>
        <v>2663244.1376133817</v>
      </c>
      <c r="O100" s="67">
        <f>'Contratos fora RRF'!AR100</f>
        <v>8354776.7557709944</v>
      </c>
      <c r="P100" s="28">
        <f>'Contratos fora RRF'!AT100</f>
        <v>11018020.893384377</v>
      </c>
      <c r="Q100" s="30"/>
      <c r="R100" s="30"/>
      <c r="S100" s="30"/>
      <c r="T100" s="68">
        <f t="shared" si="13"/>
        <v>412761622.79299963</v>
      </c>
      <c r="U100" s="68">
        <f t="shared" si="14"/>
        <v>294633282.18817049</v>
      </c>
      <c r="V100" s="68">
        <f t="shared" si="15"/>
        <v>707394904.98117018</v>
      </c>
      <c r="X100">
        <f t="shared" si="16"/>
        <v>2030</v>
      </c>
    </row>
    <row r="101" spans="1:24" x14ac:dyDescent="0.35">
      <c r="A101" s="66">
        <v>47543</v>
      </c>
      <c r="B101" s="25">
        <f>'Art. 9º-A'!J102</f>
        <v>172030094.7519367</v>
      </c>
      <c r="C101" s="25">
        <f>'Art. 9º-A'!K102</f>
        <v>119495772.75688174</v>
      </c>
      <c r="D101" s="25">
        <f>'Art. 9º-A'!I102</f>
        <v>291525867.50881845</v>
      </c>
      <c r="E101" s="26">
        <f>'9496'!T101</f>
        <v>233037130.71957412</v>
      </c>
      <c r="F101" s="26">
        <f>'9496'!U101</f>
        <v>167317146.61654869</v>
      </c>
      <c r="G101" s="26">
        <f>'9496'!V101</f>
        <v>400354277.33612281</v>
      </c>
      <c r="H101" s="45"/>
      <c r="I101" s="45"/>
      <c r="J101" s="45"/>
      <c r="K101" s="27">
        <f>'Fluxo dív. garantidas - RRF'!J101</f>
        <v>29585187.249999996</v>
      </c>
      <c r="L101" s="27">
        <f>'Fluxo dív. garantidas - RRF'!I101</f>
        <v>98735118.527777776</v>
      </c>
      <c r="M101" s="27">
        <f>'Fluxo dív. garantidas - RRF'!K101</f>
        <v>128320305.77777778</v>
      </c>
      <c r="N101" s="67">
        <f>'Contratos fora RRF'!AS101</f>
        <v>209408.04091596976</v>
      </c>
      <c r="O101" s="67">
        <f>'Contratos fora RRF'!AR101</f>
        <v>1740625.8889445183</v>
      </c>
      <c r="P101" s="28">
        <f>'Contratos fora RRF'!AT101</f>
        <v>1950033.9298604878</v>
      </c>
      <c r="Q101" s="30"/>
      <c r="R101" s="30"/>
      <c r="S101" s="30"/>
      <c r="T101" s="68">
        <f t="shared" si="13"/>
        <v>434861820.76242679</v>
      </c>
      <c r="U101" s="68">
        <f t="shared" si="14"/>
        <v>387288663.79015273</v>
      </c>
      <c r="V101" s="68">
        <f t="shared" si="15"/>
        <v>822150484.55257952</v>
      </c>
      <c r="X101">
        <f t="shared" si="16"/>
        <v>2030</v>
      </c>
    </row>
    <row r="102" spans="1:24" x14ac:dyDescent="0.35">
      <c r="A102" s="66">
        <v>47574</v>
      </c>
      <c r="B102" s="25">
        <f>'Art. 9º-A'!J103</f>
        <v>172451124.80746025</v>
      </c>
      <c r="C102" s="25">
        <f>'Art. 9º-A'!K103</f>
        <v>120466451.86591589</v>
      </c>
      <c r="D102" s="25">
        <f>'Art. 9º-A'!I103</f>
        <v>292917576.67337614</v>
      </c>
      <c r="E102" s="26">
        <f>'9496'!T102</f>
        <v>233047001.39750338</v>
      </c>
      <c r="F102" s="26">
        <f>'9496'!U102</f>
        <v>168533796.18927675</v>
      </c>
      <c r="G102" s="26">
        <f>'9496'!V102</f>
        <v>401580797.58678013</v>
      </c>
      <c r="H102" s="45"/>
      <c r="I102" s="45"/>
      <c r="J102" s="45"/>
      <c r="K102" s="27">
        <f>'Fluxo dív. garantidas - RRF'!J102</f>
        <v>5798318.9500000002</v>
      </c>
      <c r="L102" s="27">
        <f>'Fluxo dív. garantidas - RRF'!I102</f>
        <v>1973659.4499999983</v>
      </c>
      <c r="M102" s="27">
        <f>'Fluxo dív. garantidas - RRF'!K102</f>
        <v>7771978.3999999985</v>
      </c>
      <c r="N102" s="67">
        <f>'Contratos fora RRF'!AS102</f>
        <v>4823245.692556994</v>
      </c>
      <c r="O102" s="67">
        <f>'Contratos fora RRF'!AR102</f>
        <v>9701716.1687695254</v>
      </c>
      <c r="P102" s="28">
        <f>'Contratos fora RRF'!AT102</f>
        <v>14524961.861326519</v>
      </c>
      <c r="Q102" s="30"/>
      <c r="R102" s="30"/>
      <c r="S102" s="30"/>
      <c r="T102" s="68">
        <f t="shared" si="13"/>
        <v>416119690.84752059</v>
      </c>
      <c r="U102" s="68">
        <f t="shared" si="14"/>
        <v>300675623.67396218</v>
      </c>
      <c r="V102" s="68">
        <f t="shared" si="15"/>
        <v>716795314.52148271</v>
      </c>
      <c r="X102">
        <f t="shared" si="16"/>
        <v>2030</v>
      </c>
    </row>
    <row r="103" spans="1:24" x14ac:dyDescent="0.35">
      <c r="A103" s="66">
        <v>47604</v>
      </c>
      <c r="B103" s="25">
        <f>'Art. 9º-A'!J104</f>
        <v>172761953.82106364</v>
      </c>
      <c r="C103" s="25">
        <f>'Art. 9º-A'!K104</f>
        <v>121368469.54508102</v>
      </c>
      <c r="D103" s="25">
        <f>'Art. 9º-A'!I104</f>
        <v>294130423.36614466</v>
      </c>
      <c r="E103" s="26">
        <f>'9496'!T103</f>
        <v>232903065.95893905</v>
      </c>
      <c r="F103" s="26">
        <f>'9496'!U103</f>
        <v>169728716.00033292</v>
      </c>
      <c r="G103" s="26">
        <f>'9496'!V103</f>
        <v>402631781.95927197</v>
      </c>
      <c r="H103" s="45"/>
      <c r="I103" s="45"/>
      <c r="J103" s="45"/>
      <c r="K103" s="27">
        <f>'Fluxo dív. garantidas - RRF'!J103</f>
        <v>24806980.73</v>
      </c>
      <c r="L103" s="27">
        <f>'Fluxo dív. garantidas - RRF'!I103</f>
        <v>89358089.901111096</v>
      </c>
      <c r="M103" s="27">
        <f>'Fluxo dív. garantidas - RRF'!K103</f>
        <v>114165070.6311111</v>
      </c>
      <c r="N103" s="67">
        <f>'Contratos fora RRF'!AS103</f>
        <v>789280.87189323467</v>
      </c>
      <c r="O103" s="67">
        <f>'Contratos fora RRF'!AR103</f>
        <v>12535378.127044104</v>
      </c>
      <c r="P103" s="28">
        <f>'Contratos fora RRF'!AT103</f>
        <v>13324658.998937339</v>
      </c>
      <c r="Q103" s="30"/>
      <c r="R103" s="30"/>
      <c r="S103" s="30"/>
      <c r="T103" s="68">
        <f t="shared" si="13"/>
        <v>431261281.38189596</v>
      </c>
      <c r="U103" s="68">
        <f t="shared" si="14"/>
        <v>392990653.57356918</v>
      </c>
      <c r="V103" s="68">
        <f t="shared" si="15"/>
        <v>824251934.95546508</v>
      </c>
      <c r="X103">
        <f t="shared" si="16"/>
        <v>2030</v>
      </c>
    </row>
    <row r="104" spans="1:24" x14ac:dyDescent="0.35">
      <c r="A104" s="66">
        <v>47635</v>
      </c>
      <c r="B104" s="25">
        <f>'Art. 9º-A'!J105</f>
        <v>173233275.23707303</v>
      </c>
      <c r="C104" s="25">
        <f>'Art. 9º-A'!K105</f>
        <v>122391855.31102517</v>
      </c>
      <c r="D104" s="25">
        <f>'Art. 9º-A'!I105</f>
        <v>295625130.54809821</v>
      </c>
      <c r="E104" s="26">
        <f>'9496'!T104</f>
        <v>233282689.96474144</v>
      </c>
      <c r="F104" s="26">
        <f>'9496'!U104</f>
        <v>171239614.34649745</v>
      </c>
      <c r="G104" s="26">
        <f>'9496'!V104</f>
        <v>404522304.31123888</v>
      </c>
      <c r="H104" s="45"/>
      <c r="I104" s="45"/>
      <c r="J104" s="45"/>
      <c r="K104" s="27">
        <f>'Fluxo dív. garantidas - RRF'!J104</f>
        <v>5925740.3399999999</v>
      </c>
      <c r="L104" s="27">
        <f>'Fluxo dív. garantidas - RRF'!I104</f>
        <v>1959501.5177777773</v>
      </c>
      <c r="M104" s="27">
        <f>'Fluxo dív. garantidas - RRF'!K104</f>
        <v>7885241.8577777771</v>
      </c>
      <c r="N104" s="67">
        <f>'Contratos fora RRF'!AS104</f>
        <v>220173.29828393541</v>
      </c>
      <c r="O104" s="67">
        <f>'Contratos fora RRF'!AR104</f>
        <v>1774024.135980509</v>
      </c>
      <c r="P104" s="28">
        <f>'Contratos fora RRF'!AT104</f>
        <v>1994197.4342644447</v>
      </c>
      <c r="Q104" s="30"/>
      <c r="R104" s="30"/>
      <c r="S104" s="30"/>
      <c r="T104" s="68">
        <f t="shared" si="13"/>
        <v>412661878.84009838</v>
      </c>
      <c r="U104" s="68">
        <f t="shared" si="14"/>
        <v>297364995.31128091</v>
      </c>
      <c r="V104" s="68">
        <f t="shared" si="15"/>
        <v>710026874.15137935</v>
      </c>
      <c r="X104">
        <f t="shared" si="16"/>
        <v>2030</v>
      </c>
    </row>
    <row r="105" spans="1:24" x14ac:dyDescent="0.35">
      <c r="A105" s="66">
        <v>47665</v>
      </c>
      <c r="B105" s="25">
        <f>'Art. 9º-A'!J106</f>
        <v>173718553.78001487</v>
      </c>
      <c r="C105" s="25">
        <f>'Art. 9º-A'!K106</f>
        <v>123434521.78719485</v>
      </c>
      <c r="D105" s="25">
        <f>'Art. 9º-A'!I106</f>
        <v>297153075.56720972</v>
      </c>
      <c r="E105" s="26">
        <f>'9496'!T105</f>
        <v>233513114.07900861</v>
      </c>
      <c r="F105" s="26">
        <f>'9496'!U105</f>
        <v>172736512.49336824</v>
      </c>
      <c r="G105" s="26">
        <f>'9496'!V105</f>
        <v>406249626.57237685</v>
      </c>
      <c r="H105" s="45"/>
      <c r="I105" s="45"/>
      <c r="J105" s="45"/>
      <c r="K105" s="27">
        <f>'Fluxo dív. garantidas - RRF'!J105</f>
        <v>5399986.0099999998</v>
      </c>
      <c r="L105" s="27">
        <f>'Fluxo dív. garantidas - RRF'!I105</f>
        <v>2017918.6655555554</v>
      </c>
      <c r="M105" s="27">
        <f>'Fluxo dív. garantidas - RRF'!K105</f>
        <v>7417904.6755555551</v>
      </c>
      <c r="N105" s="67">
        <f>'Contratos fora RRF'!AS105</f>
        <v>39341627.251233988</v>
      </c>
      <c r="O105" s="67">
        <f>'Contratos fora RRF'!AR105</f>
        <v>60674398.769794755</v>
      </c>
      <c r="P105" s="28">
        <f>'Contratos fora RRF'!AT105</f>
        <v>100016026.02102874</v>
      </c>
      <c r="Q105" s="30"/>
      <c r="R105" s="30"/>
      <c r="S105" s="30"/>
      <c r="T105" s="68">
        <f t="shared" si="13"/>
        <v>451973281.12025744</v>
      </c>
      <c r="U105" s="68">
        <f t="shared" si="14"/>
        <v>358863351.71591341</v>
      </c>
      <c r="V105" s="68">
        <f t="shared" si="15"/>
        <v>810836632.83617091</v>
      </c>
      <c r="X105">
        <f t="shared" si="16"/>
        <v>2030</v>
      </c>
    </row>
    <row r="106" spans="1:24" x14ac:dyDescent="0.35">
      <c r="A106" s="66">
        <v>47696</v>
      </c>
      <c r="B106" s="25">
        <f>'Art. 9º-A'!J107</f>
        <v>174025281.6119681</v>
      </c>
      <c r="C106" s="25">
        <f>'Art. 9º-A'!K107</f>
        <v>124359181.88612759</v>
      </c>
      <c r="D106" s="25">
        <f>'Art. 9º-A'!I107</f>
        <v>298384463.49809569</v>
      </c>
      <c r="E106" s="26">
        <f>'9496'!T106</f>
        <v>233278067.58054319</v>
      </c>
      <c r="F106" s="26">
        <f>'9496'!U106</f>
        <v>173861682.89516857</v>
      </c>
      <c r="G106" s="26">
        <f>'9496'!V106</f>
        <v>407139750.47571176</v>
      </c>
      <c r="H106" s="45"/>
      <c r="I106" s="45"/>
      <c r="J106" s="45"/>
      <c r="K106" s="27">
        <f>'Fluxo dív. garantidas - RRF'!J106</f>
        <v>5728927.8699999992</v>
      </c>
      <c r="L106" s="27">
        <f>'Fluxo dív. garantidas - RRF'!I106</f>
        <v>1981369.5699999994</v>
      </c>
      <c r="M106" s="27">
        <f>'Fluxo dív. garantidas - RRF'!K106</f>
        <v>7710297.4399999985</v>
      </c>
      <c r="N106" s="67">
        <f>'Contratos fora RRF'!AS106</f>
        <v>2451615.6076229741</v>
      </c>
      <c r="O106" s="67">
        <f>'Contratos fora RRF'!AR106</f>
        <v>8421981.3097558469</v>
      </c>
      <c r="P106" s="28">
        <f>'Contratos fora RRF'!AT106</f>
        <v>10873596.91737882</v>
      </c>
      <c r="Q106" s="30"/>
      <c r="R106" s="30"/>
      <c r="S106" s="30"/>
      <c r="T106" s="68">
        <f t="shared" si="13"/>
        <v>415483892.67013431</v>
      </c>
      <c r="U106" s="68">
        <f t="shared" si="14"/>
        <v>308624215.66105199</v>
      </c>
      <c r="V106" s="68">
        <f t="shared" si="15"/>
        <v>724108108.33118629</v>
      </c>
      <c r="X106">
        <f t="shared" si="16"/>
        <v>2030</v>
      </c>
    </row>
    <row r="107" spans="1:24" x14ac:dyDescent="0.35">
      <c r="A107" s="66">
        <v>47727</v>
      </c>
      <c r="B107" s="25">
        <f>'Art. 9º-A'!J108</f>
        <v>174567717.10153231</v>
      </c>
      <c r="C107" s="25">
        <f>'Art. 9º-A'!K108</f>
        <v>125461482.18304196</v>
      </c>
      <c r="D107" s="25">
        <f>'Art. 9º-A'!I108</f>
        <v>300029199.28457427</v>
      </c>
      <c r="E107" s="26">
        <f>'9496'!T107</f>
        <v>233957416.7566922</v>
      </c>
      <c r="F107" s="26">
        <f>'9496'!U107</f>
        <v>175642358.83512256</v>
      </c>
      <c r="G107" s="26">
        <f>'9496'!V107</f>
        <v>409599775.59181476</v>
      </c>
      <c r="H107" s="45"/>
      <c r="I107" s="45"/>
      <c r="J107" s="45"/>
      <c r="K107" s="27">
        <f>'Fluxo dív. garantidas - RRF'!J107</f>
        <v>28477017.100000005</v>
      </c>
      <c r="L107" s="27">
        <f>'Fluxo dív. garantidas - RRF'!I107</f>
        <v>98858248.544444427</v>
      </c>
      <c r="M107" s="27">
        <f>'Fluxo dív. garantidas - RRF'!K107</f>
        <v>127335265.64444444</v>
      </c>
      <c r="N107" s="67">
        <f>'Contratos fora RRF'!AS107</f>
        <v>186198.83956341466</v>
      </c>
      <c r="O107" s="67">
        <f>'Contratos fora RRF'!AR107</f>
        <v>1808435.6076023211</v>
      </c>
      <c r="P107" s="28">
        <f>'Contratos fora RRF'!AT107</f>
        <v>1994634.4471657355</v>
      </c>
      <c r="Q107" s="30"/>
      <c r="R107" s="30"/>
      <c r="S107" s="30"/>
      <c r="T107" s="68">
        <f t="shared" si="13"/>
        <v>437188349.79778796</v>
      </c>
      <c r="U107" s="68">
        <f t="shared" si="14"/>
        <v>401770525.17021132</v>
      </c>
      <c r="V107" s="68">
        <f t="shared" si="15"/>
        <v>838958874.96799922</v>
      </c>
      <c r="X107">
        <f t="shared" si="16"/>
        <v>2030</v>
      </c>
    </row>
    <row r="108" spans="1:24" x14ac:dyDescent="0.35">
      <c r="A108" s="66">
        <v>47757</v>
      </c>
      <c r="B108" s="25">
        <f>'Art. 9º-A'!J109</f>
        <v>174978617.47511956</v>
      </c>
      <c r="C108" s="25">
        <f>'Art. 9º-A'!K109</f>
        <v>126478985.48658571</v>
      </c>
      <c r="D108" s="25">
        <f>'Art. 9º-A'!I109</f>
        <v>301457602.96170527</v>
      </c>
      <c r="E108" s="26">
        <f>'9496'!T108</f>
        <v>233704455.1611644</v>
      </c>
      <c r="F108" s="26">
        <f>'9496'!U108</f>
        <v>176820694.59970671</v>
      </c>
      <c r="G108" s="26">
        <f>'9496'!V108</f>
        <v>410525149.76087111</v>
      </c>
      <c r="H108" s="45"/>
      <c r="I108" s="45"/>
      <c r="J108" s="45"/>
      <c r="K108" s="27">
        <f>'Fluxo dív. garantidas - RRF'!J108</f>
        <v>5433056.96</v>
      </c>
      <c r="L108" s="27">
        <f>'Fluxo dív. garantidas - RRF'!I108</f>
        <v>2014244.1155555556</v>
      </c>
      <c r="M108" s="27">
        <f>'Fluxo dív. garantidas - RRF'!K108</f>
        <v>7447301.0755555555</v>
      </c>
      <c r="N108" s="67">
        <f>'Contratos fora RRF'!AS108</f>
        <v>4637742.3582119355</v>
      </c>
      <c r="O108" s="67">
        <f>'Contratos fora RRF'!AR108</f>
        <v>9770148.7142907865</v>
      </c>
      <c r="P108" s="28">
        <f>'Contratos fora RRF'!AT108</f>
        <v>14407891.072502725</v>
      </c>
      <c r="Q108" s="30"/>
      <c r="R108" s="30"/>
      <c r="S108" s="30"/>
      <c r="T108" s="68">
        <f t="shared" si="13"/>
        <v>418753871.95449591</v>
      </c>
      <c r="U108" s="68">
        <f t="shared" si="14"/>
        <v>315084072.91613877</v>
      </c>
      <c r="V108" s="68">
        <f t="shared" si="15"/>
        <v>733837944.87063468</v>
      </c>
      <c r="X108">
        <f t="shared" si="16"/>
        <v>2030</v>
      </c>
    </row>
    <row r="109" spans="1:24" x14ac:dyDescent="0.35">
      <c r="A109" s="66">
        <v>47788</v>
      </c>
      <c r="B109" s="25">
        <f>'Art. 9º-A'!J110</f>
        <v>175161697.57463074</v>
      </c>
      <c r="C109" s="25">
        <f>'Art. 9º-A'!K110</f>
        <v>127340173.86175352</v>
      </c>
      <c r="D109" s="25">
        <f>'Art. 9º-A'!I110</f>
        <v>302501871.43638426</v>
      </c>
      <c r="E109" s="26">
        <f>'9496'!T109</f>
        <v>233364483.24128741</v>
      </c>
      <c r="F109" s="26">
        <f>'9496'!U109</f>
        <v>177859768.1490857</v>
      </c>
      <c r="G109" s="26">
        <f>'9496'!V109</f>
        <v>411224251.39037311</v>
      </c>
      <c r="H109" s="45"/>
      <c r="I109" s="45"/>
      <c r="J109" s="45"/>
      <c r="K109" s="27">
        <f>'Fluxo dív. garantidas - RRF'!J109</f>
        <v>23595800.160000004</v>
      </c>
      <c r="L109" s="27">
        <f>'Fluxo dív. garantidas - RRF'!I109</f>
        <v>89492665.519999981</v>
      </c>
      <c r="M109" s="27">
        <f>'Fluxo dív. garantidas - RRF'!K109</f>
        <v>113088465.67999999</v>
      </c>
      <c r="N109" s="67">
        <f>'Contratos fora RRF'!AS109</f>
        <v>571467.14282182883</v>
      </c>
      <c r="O109" s="67">
        <f>'Contratos fora RRF'!AR109</f>
        <v>12604064.302402293</v>
      </c>
      <c r="P109" s="28">
        <f>'Contratos fora RRF'!AT109</f>
        <v>13175531.445224123</v>
      </c>
      <c r="Q109" s="30"/>
      <c r="R109" s="30"/>
      <c r="S109" s="30"/>
      <c r="T109" s="68">
        <f t="shared" si="13"/>
        <v>432693448.11874002</v>
      </c>
      <c r="U109" s="68">
        <f t="shared" si="14"/>
        <v>407296671.83324152</v>
      </c>
      <c r="V109" s="68">
        <f t="shared" si="15"/>
        <v>839990119.95198154</v>
      </c>
      <c r="X109">
        <f t="shared" si="16"/>
        <v>2030</v>
      </c>
    </row>
    <row r="110" spans="1:24" x14ac:dyDescent="0.35">
      <c r="A110" s="66">
        <v>47818</v>
      </c>
      <c r="B110" s="25">
        <f>'Art. 9º-A'!J111</f>
        <v>175386629.04731253</v>
      </c>
      <c r="C110" s="25">
        <f>'Art. 9º-A'!K111</f>
        <v>128239469.47795644</v>
      </c>
      <c r="D110" s="25">
        <f>'Art. 9º-A'!I111</f>
        <v>303626098.52526897</v>
      </c>
      <c r="E110" s="26">
        <f>'9496'!T110</f>
        <v>233107839.69426265</v>
      </c>
      <c r="F110" s="26">
        <f>'9496'!U110</f>
        <v>179056058.7557911</v>
      </c>
      <c r="G110" s="26">
        <f>'9496'!V110</f>
        <v>412163898.45005375</v>
      </c>
      <c r="H110" s="45"/>
      <c r="I110" s="45"/>
      <c r="J110" s="45"/>
      <c r="K110" s="27">
        <f>'Fluxo dív. garantidas - RRF'!J110</f>
        <v>5324766.16</v>
      </c>
      <c r="L110" s="27">
        <f>'Fluxo dív. garantidas - RRF'!I110</f>
        <v>2026276.4266666658</v>
      </c>
      <c r="M110" s="27">
        <f>'Fluxo dív. garantidas - RRF'!K110</f>
        <v>7351042.586666666</v>
      </c>
      <c r="N110" s="67">
        <f>'Contratos fora RRF'!AS110</f>
        <v>138169.13171060008</v>
      </c>
      <c r="O110" s="67">
        <f>'Contratos fora RRF'!AR110</f>
        <v>1843332.755082458</v>
      </c>
      <c r="P110" s="28">
        <f>'Contratos fora RRF'!AT110</f>
        <v>1981501.8867930581</v>
      </c>
      <c r="Q110" s="30"/>
      <c r="R110" s="30"/>
      <c r="S110" s="30"/>
      <c r="T110" s="68">
        <f t="shared" si="13"/>
        <v>413957404.0332858</v>
      </c>
      <c r="U110" s="68">
        <f t="shared" si="14"/>
        <v>311165137.41549671</v>
      </c>
      <c r="V110" s="68">
        <f t="shared" si="15"/>
        <v>725122541.44878244</v>
      </c>
      <c r="X110">
        <f t="shared" si="16"/>
        <v>2030</v>
      </c>
    </row>
    <row r="111" spans="1:24" x14ac:dyDescent="0.35">
      <c r="A111" s="66">
        <v>47849</v>
      </c>
      <c r="B111" s="25">
        <f>'Art. 9º-A'!J112</f>
        <v>175565475.51160538</v>
      </c>
      <c r="C111" s="25">
        <f>'Art. 9º-A'!K112</f>
        <v>129112822.56204844</v>
      </c>
      <c r="D111" s="25">
        <f>'Art. 9º-A'!I112</f>
        <v>304678298.07365382</v>
      </c>
      <c r="E111" s="26">
        <f>'9496'!T111</f>
        <v>232912199.80086654</v>
      </c>
      <c r="F111" s="26">
        <f>'9496'!U111</f>
        <v>231915631.65071887</v>
      </c>
      <c r="G111" s="26">
        <f>'9496'!V111</f>
        <v>464827831.45158541</v>
      </c>
      <c r="H111" s="45"/>
      <c r="I111" s="45"/>
      <c r="J111" s="45"/>
      <c r="K111" s="27">
        <f>'Fluxo dív. garantidas - RRF'!J111</f>
        <v>5569512.0096012857</v>
      </c>
      <c r="L111" s="27">
        <f>'Fluxo dív. garantidas - RRF'!I111</f>
        <v>2945156.7328496184</v>
      </c>
      <c r="M111" s="27">
        <f>'Fluxo dív. garantidas - RRF'!K111</f>
        <v>8514668.7424509041</v>
      </c>
      <c r="N111" s="67">
        <f>'Contratos fora RRF'!AS111</f>
        <v>38871287.878630824</v>
      </c>
      <c r="O111" s="67">
        <f>'Contratos fora RRF'!AR111</f>
        <v>60744066.815939143</v>
      </c>
      <c r="P111" s="28">
        <f>'Contratos fora RRF'!AT111</f>
        <v>99615354.694569945</v>
      </c>
      <c r="Q111" s="30"/>
      <c r="R111" s="30"/>
      <c r="S111" s="30"/>
      <c r="T111" s="68">
        <f t="shared" si="13"/>
        <v>452918475.20070404</v>
      </c>
      <c r="U111" s="68">
        <f t="shared" si="14"/>
        <v>424717677.76155609</v>
      </c>
      <c r="V111" s="68">
        <f t="shared" si="15"/>
        <v>877636152.96226013</v>
      </c>
      <c r="X111">
        <f t="shared" si="16"/>
        <v>2031</v>
      </c>
    </row>
    <row r="112" spans="1:24" x14ac:dyDescent="0.35">
      <c r="A112" s="66">
        <v>47880</v>
      </c>
      <c r="B112" s="25">
        <f>'Art. 9º-A'!J113</f>
        <v>175566982.59160873</v>
      </c>
      <c r="C112" s="25">
        <f>'Art. 9º-A'!K113</f>
        <v>129862652.1650947</v>
      </c>
      <c r="D112" s="25">
        <f>'Art. 9º-A'!I113</f>
        <v>305429634.75670344</v>
      </c>
      <c r="E112" s="26">
        <f>'9496'!T112</f>
        <v>232772778.78502461</v>
      </c>
      <c r="F112" s="26">
        <f>'9496'!U112</f>
        <v>233279041.79228202</v>
      </c>
      <c r="G112" s="26">
        <f>'9496'!V112</f>
        <v>466051820.57730663</v>
      </c>
      <c r="H112" s="45"/>
      <c r="I112" s="45"/>
      <c r="J112" s="45"/>
      <c r="K112" s="27">
        <f>'Fluxo dív. garantidas - RRF'!J112</f>
        <v>5783747.4830103274</v>
      </c>
      <c r="L112" s="27">
        <f>'Fluxo dív. garantidas - RRF'!I112</f>
        <v>2945156.7328496184</v>
      </c>
      <c r="M112" s="27">
        <f>'Fluxo dív. garantidas - RRF'!K112</f>
        <v>8728904.2158599459</v>
      </c>
      <c r="N112" s="67">
        <f>'Contratos fora RRF'!AS112</f>
        <v>2321856.8864824567</v>
      </c>
      <c r="O112" s="67">
        <f>'Contratos fora RRF'!AR112</f>
        <v>8491709.7285470963</v>
      </c>
      <c r="P112" s="28">
        <f>'Contratos fora RRF'!AT112</f>
        <v>10813566.615029555</v>
      </c>
      <c r="Q112" s="30"/>
      <c r="R112" s="30"/>
      <c r="S112" s="30"/>
      <c r="T112" s="68">
        <f t="shared" si="13"/>
        <v>416445365.74612617</v>
      </c>
      <c r="U112" s="68">
        <f t="shared" si="14"/>
        <v>374578560.41877341</v>
      </c>
      <c r="V112" s="68">
        <f t="shared" si="15"/>
        <v>791023926.16489959</v>
      </c>
      <c r="X112">
        <f t="shared" si="16"/>
        <v>2031</v>
      </c>
    </row>
    <row r="113" spans="1:24" x14ac:dyDescent="0.35">
      <c r="A113" s="66">
        <v>47908</v>
      </c>
      <c r="B113" s="25">
        <f>'Art. 9º-A'!J114</f>
        <v>175565987.79246184</v>
      </c>
      <c r="C113" s="25">
        <f>'Art. 9º-A'!K114</f>
        <v>130616836.44355163</v>
      </c>
      <c r="D113" s="25">
        <f>'Art. 9º-A'!I114</f>
        <v>306182824.23601347</v>
      </c>
      <c r="E113" s="26">
        <f>'9496'!T113</f>
        <v>232506010.58163294</v>
      </c>
      <c r="F113" s="26">
        <f>'9496'!U113</f>
        <v>234617178.42522815</v>
      </c>
      <c r="G113" s="26">
        <f>'9496'!V113</f>
        <v>467123189.00686109</v>
      </c>
      <c r="H113" s="45"/>
      <c r="I113" s="45"/>
      <c r="J113" s="45"/>
      <c r="K113" s="27">
        <f>'Fluxo dív. garantidas - RRF'!J113</f>
        <v>22144736.413451433</v>
      </c>
      <c r="L113" s="27">
        <f>'Fluxo dív. garantidas - RRF'!I113</f>
        <v>84675156.732849628</v>
      </c>
      <c r="M113" s="27">
        <f>'Fluxo dív. garantidas - RRF'!K113</f>
        <v>106819893.14630106</v>
      </c>
      <c r="N113" s="67">
        <f>'Contratos fora RRF'!AS113</f>
        <v>112311.94496910307</v>
      </c>
      <c r="O113" s="67">
        <f>'Contratos fora RRF'!AR113</f>
        <v>1878610.9223839461</v>
      </c>
      <c r="P113" s="28">
        <f>'Contratos fora RRF'!AT113</f>
        <v>1990922.8673530491</v>
      </c>
      <c r="Q113" s="30"/>
      <c r="R113" s="30"/>
      <c r="S113" s="30"/>
      <c r="T113" s="68">
        <f t="shared" si="13"/>
        <v>430329046.73251534</v>
      </c>
      <c r="U113" s="68">
        <f t="shared" si="14"/>
        <v>451787782.5240134</v>
      </c>
      <c r="V113" s="68">
        <f t="shared" si="15"/>
        <v>882116829.25652874</v>
      </c>
      <c r="X113">
        <f t="shared" si="16"/>
        <v>2031</v>
      </c>
    </row>
    <row r="114" spans="1:24" x14ac:dyDescent="0.35">
      <c r="A114" s="66">
        <v>47939</v>
      </c>
      <c r="B114" s="25">
        <f>'Art. 9º-A'!J115</f>
        <v>175562470.39315066</v>
      </c>
      <c r="C114" s="25">
        <f>'Art. 9º-A'!K115</f>
        <v>131375400.68742886</v>
      </c>
      <c r="D114" s="25">
        <f>'Art. 9º-A'!I115</f>
        <v>306937871.08057952</v>
      </c>
      <c r="E114" s="26">
        <f>'9496'!T114</f>
        <v>232361825.11934662</v>
      </c>
      <c r="F114" s="26">
        <f>'9496'!U114</f>
        <v>235997854.64046353</v>
      </c>
      <c r="G114" s="26">
        <f>'9496'!V114</f>
        <v>468359679.75981015</v>
      </c>
      <c r="H114" s="45"/>
      <c r="I114" s="45"/>
      <c r="J114" s="45"/>
      <c r="K114" s="27">
        <f>'Fluxo dív. garantidas - RRF'!J114</f>
        <v>5446310.6022739038</v>
      </c>
      <c r="L114" s="27">
        <f>'Fluxo dív. garantidas - RRF'!I114</f>
        <v>2945156.7328496203</v>
      </c>
      <c r="M114" s="27">
        <f>'Fluxo dív. garantidas - RRF'!K114</f>
        <v>8391467.3351235241</v>
      </c>
      <c r="N114" s="67">
        <f>'Contratos fora RRF'!AS114</f>
        <v>4419769.0317191845</v>
      </c>
      <c r="O114" s="67">
        <f>'Contratos fora RRF'!AR114</f>
        <v>9840488.3584210239</v>
      </c>
      <c r="P114" s="28">
        <f>'Contratos fora RRF'!AT114</f>
        <v>14260257.390140207</v>
      </c>
      <c r="Q114" s="30"/>
      <c r="R114" s="30"/>
      <c r="S114" s="30"/>
      <c r="T114" s="68">
        <f t="shared" si="13"/>
        <v>417790375.1464904</v>
      </c>
      <c r="U114" s="68">
        <f t="shared" si="14"/>
        <v>380158900.41916305</v>
      </c>
      <c r="V114" s="68">
        <f t="shared" si="15"/>
        <v>797949275.56565344</v>
      </c>
      <c r="X114">
        <f t="shared" si="16"/>
        <v>2031</v>
      </c>
    </row>
    <row r="115" spans="1:24" x14ac:dyDescent="0.35">
      <c r="A115" s="66">
        <v>47969</v>
      </c>
      <c r="B115" s="25">
        <f>'Art. 9º-A'!J116</f>
        <v>175556409.53705508</v>
      </c>
      <c r="C115" s="25">
        <f>'Art. 9º-A'!K116</f>
        <v>132138370.3336091</v>
      </c>
      <c r="D115" s="25">
        <f>'Art. 9º-A'!I116</f>
        <v>307694779.87066418</v>
      </c>
      <c r="E115" s="26">
        <f>'9496'!T115</f>
        <v>232079686.15344483</v>
      </c>
      <c r="F115" s="26">
        <f>'9496'!U115</f>
        <v>237350195.0705815</v>
      </c>
      <c r="G115" s="26">
        <f>'9496'!V115</f>
        <v>469429881.22402632</v>
      </c>
      <c r="H115" s="45"/>
      <c r="I115" s="45"/>
      <c r="J115" s="45"/>
      <c r="K115" s="27">
        <f>'Fluxo dív. garantidas - RRF'!J115</f>
        <v>20999381.705867574</v>
      </c>
      <c r="L115" s="27">
        <f>'Fluxo dív. garantidas - RRF'!I115</f>
        <v>78473942.522849634</v>
      </c>
      <c r="M115" s="27">
        <f>'Fluxo dív. garantidas - RRF'!K115</f>
        <v>99473324.228717208</v>
      </c>
      <c r="N115" s="67">
        <f>'Contratos fora RRF'!AS115</f>
        <v>295210.03975823516</v>
      </c>
      <c r="O115" s="67">
        <f>'Contratos fora RRF'!AR115</f>
        <v>12674952.647413835</v>
      </c>
      <c r="P115" s="28">
        <f>'Contratos fora RRF'!AT115</f>
        <v>12970162.687172068</v>
      </c>
      <c r="Q115" s="30"/>
      <c r="R115" s="30"/>
      <c r="S115" s="30"/>
      <c r="T115" s="68">
        <f t="shared" si="13"/>
        <v>428930687.4361257</v>
      </c>
      <c r="U115" s="68">
        <f t="shared" si="14"/>
        <v>460637460.57445407</v>
      </c>
      <c r="V115" s="68">
        <f t="shared" si="15"/>
        <v>889568148.01057982</v>
      </c>
      <c r="X115">
        <f t="shared" si="16"/>
        <v>2031</v>
      </c>
    </row>
    <row r="116" spans="1:24" x14ac:dyDescent="0.35">
      <c r="A116" s="66">
        <v>48000</v>
      </c>
      <c r="B116" s="25">
        <f>'Art. 9º-A'!J117</f>
        <v>175547784.23112392</v>
      </c>
      <c r="C116" s="25">
        <f>'Art. 9º-A'!K117</f>
        <v>132905770.96670127</v>
      </c>
      <c r="D116" s="25">
        <f>'Art. 9º-A'!I117</f>
        <v>308453555.19782519</v>
      </c>
      <c r="E116" s="26">
        <f>'9496'!T116</f>
        <v>231925523.31433353</v>
      </c>
      <c r="F116" s="26">
        <f>'9496'!U116</f>
        <v>238746954.55432871</v>
      </c>
      <c r="G116" s="26">
        <f>'9496'!V116</f>
        <v>470672477.86866224</v>
      </c>
      <c r="H116" s="45"/>
      <c r="I116" s="45"/>
      <c r="J116" s="45"/>
      <c r="K116" s="27">
        <f>'Fluxo dív. garantidas - RRF'!J116</f>
        <v>5639386.2793364255</v>
      </c>
      <c r="L116" s="27">
        <f>'Fluxo dív. garantidas - RRF'!I116</f>
        <v>2945156.7328496212</v>
      </c>
      <c r="M116" s="27">
        <f>'Fluxo dív. garantidas - RRF'!K116</f>
        <v>8584543.0121860467</v>
      </c>
      <c r="N116" s="67">
        <f>'Contratos fora RRF'!AS116</f>
        <v>97942.746484214251</v>
      </c>
      <c r="O116" s="67">
        <f>'Contratos fora RRF'!AR116</f>
        <v>1914576.1632479711</v>
      </c>
      <c r="P116" s="28">
        <f>'Contratos fora RRF'!AT116</f>
        <v>2012518.9097321853</v>
      </c>
      <c r="Q116" s="30"/>
      <c r="R116" s="30"/>
      <c r="S116" s="30"/>
      <c r="T116" s="68">
        <f t="shared" si="13"/>
        <v>413210636.57127815</v>
      </c>
      <c r="U116" s="68">
        <f t="shared" si="14"/>
        <v>376512458.41712761</v>
      </c>
      <c r="V116" s="68">
        <f t="shared" si="15"/>
        <v>789723094.9884057</v>
      </c>
      <c r="X116">
        <f t="shared" si="16"/>
        <v>2031</v>
      </c>
    </row>
    <row r="117" spans="1:24" x14ac:dyDescent="0.35">
      <c r="A117" s="66">
        <v>48030</v>
      </c>
      <c r="B117" s="25">
        <f>'Art. 9º-A'!J118</f>
        <v>175536573.34504488</v>
      </c>
      <c r="C117" s="25">
        <f>'Art. 9º-A'!K118</f>
        <v>133677628.3198981</v>
      </c>
      <c r="D117" s="25">
        <f>'Art. 9º-A'!I118</f>
        <v>309214201.66494298</v>
      </c>
      <c r="E117" s="26">
        <f>'9496'!T117</f>
        <v>231632915.90047026</v>
      </c>
      <c r="F117" s="26">
        <f>'9496'!U117</f>
        <v>240115048.17409182</v>
      </c>
      <c r="G117" s="26">
        <f>'9496'!V117</f>
        <v>471747964.07456207</v>
      </c>
      <c r="H117" s="45"/>
      <c r="I117" s="45"/>
      <c r="J117" s="45"/>
      <c r="K117" s="27">
        <f>'Fluxo dív. garantidas - RRF'!J117</f>
        <v>5295182.9153515063</v>
      </c>
      <c r="L117" s="27">
        <f>'Fluxo dív. garantidas - RRF'!I117</f>
        <v>2945156.7328496203</v>
      </c>
      <c r="M117" s="27">
        <f>'Fluxo dív. garantidas - RRF'!K117</f>
        <v>8240339.6482011266</v>
      </c>
      <c r="N117" s="67">
        <f>'Contratos fora RRF'!AS117</f>
        <v>37163972.02871719</v>
      </c>
      <c r="O117" s="67">
        <f>'Contratos fora RRF'!AR117</f>
        <v>60815877.80836349</v>
      </c>
      <c r="P117" s="28">
        <f>'Contratos fora RRF'!AT117</f>
        <v>97979849.837080687</v>
      </c>
      <c r="Q117" s="30"/>
      <c r="R117" s="30"/>
      <c r="S117" s="30"/>
      <c r="T117" s="68">
        <f t="shared" si="13"/>
        <v>449628644.18958378</v>
      </c>
      <c r="U117" s="68">
        <f t="shared" si="14"/>
        <v>437553711.03520298</v>
      </c>
      <c r="V117" s="68">
        <f t="shared" si="15"/>
        <v>887182355.22478676</v>
      </c>
      <c r="X117">
        <f t="shared" si="16"/>
        <v>2031</v>
      </c>
    </row>
    <row r="118" spans="1:24" x14ac:dyDescent="0.35">
      <c r="A118" s="66">
        <v>48061</v>
      </c>
      <c r="B118" s="25">
        <f>'Art. 9º-A'!J119</f>
        <v>175522755.61040932</v>
      </c>
      <c r="C118" s="25">
        <f>'Art. 9º-A'!K119</f>
        <v>134453968.27583951</v>
      </c>
      <c r="D118" s="25">
        <f>'Art. 9º-A'!I119</f>
        <v>309976723.88624883</v>
      </c>
      <c r="E118" s="26">
        <f>'9496'!T118</f>
        <v>231401765.4314712</v>
      </c>
      <c r="F118" s="26">
        <f>'9496'!U118</f>
        <v>241509529.12249866</v>
      </c>
      <c r="G118" s="26">
        <f>'9496'!V118</f>
        <v>472911294.55396986</v>
      </c>
      <c r="H118" s="45"/>
      <c r="I118" s="45"/>
      <c r="J118" s="45"/>
      <c r="K118" s="27">
        <f>'Fluxo dív. garantidas - RRF'!J118</f>
        <v>5532395.2357777273</v>
      </c>
      <c r="L118" s="27">
        <f>'Fluxo dív. garantidas - RRF'!I118</f>
        <v>2945156.7328496212</v>
      </c>
      <c r="M118" s="27">
        <f>'Fluxo dív. garantidas - RRF'!K118</f>
        <v>8477551.9686273485</v>
      </c>
      <c r="N118" s="67">
        <f>'Contratos fora RRF'!AS118</f>
        <v>2101444.2402116144</v>
      </c>
      <c r="O118" s="67">
        <f>'Contratos fora RRF'!AR118</f>
        <v>8564278.4806685969</v>
      </c>
      <c r="P118" s="28">
        <f>'Contratos fora RRF'!AT118</f>
        <v>10665722.720880212</v>
      </c>
      <c r="Q118" s="30"/>
      <c r="R118" s="30"/>
      <c r="S118" s="30"/>
      <c r="T118" s="68">
        <f t="shared" si="13"/>
        <v>414558360.51786983</v>
      </c>
      <c r="U118" s="68">
        <f t="shared" si="14"/>
        <v>387472932.6118564</v>
      </c>
      <c r="V118" s="68">
        <f t="shared" si="15"/>
        <v>802031293.12972617</v>
      </c>
      <c r="X118">
        <f t="shared" si="16"/>
        <v>2031</v>
      </c>
    </row>
    <row r="119" spans="1:24" x14ac:dyDescent="0.35">
      <c r="A119" s="66">
        <v>48092</v>
      </c>
      <c r="B119" s="25">
        <f>'Art. 9º-A'!J120</f>
        <v>175506309.6198726</v>
      </c>
      <c r="C119" s="25">
        <f>'Art. 9º-A'!K120</f>
        <v>135234816.86747977</v>
      </c>
      <c r="D119" s="25">
        <f>'Art. 9º-A'!I120</f>
        <v>310741126.48735237</v>
      </c>
      <c r="E119" s="26">
        <f>'9496'!T119</f>
        <v>231232341.14271259</v>
      </c>
      <c r="F119" s="26">
        <f>'9496'!U119</f>
        <v>242930765.47377658</v>
      </c>
      <c r="G119" s="26">
        <f>'9496'!V119</f>
        <v>474163106.61648917</v>
      </c>
      <c r="H119" s="45"/>
      <c r="I119" s="45"/>
      <c r="J119" s="45"/>
      <c r="K119" s="27">
        <f>'Fluxo dív. garantidas - RRF'!J119</f>
        <v>21410065.196108978</v>
      </c>
      <c r="L119" s="27">
        <f>'Fluxo dív. garantidas - RRF'!I119</f>
        <v>84675156.732849613</v>
      </c>
      <c r="M119" s="27">
        <f>'Fluxo dív. garantidas - RRF'!K119</f>
        <v>106085221.92895859</v>
      </c>
      <c r="N119" s="67">
        <f>'Contratos fora RRF'!AS119</f>
        <v>64225.630833992996</v>
      </c>
      <c r="O119" s="67">
        <f>'Contratos fora RRF'!AR119</f>
        <v>1369486.768335558</v>
      </c>
      <c r="P119" s="28">
        <f>'Contratos fora RRF'!AT119</f>
        <v>1433712.399169551</v>
      </c>
      <c r="Q119" s="30"/>
      <c r="R119" s="30"/>
      <c r="S119" s="30"/>
      <c r="T119" s="68">
        <f t="shared" si="13"/>
        <v>428212941.58952814</v>
      </c>
      <c r="U119" s="68">
        <f t="shared" si="14"/>
        <v>464210225.84244156</v>
      </c>
      <c r="V119" s="68">
        <f t="shared" si="15"/>
        <v>892423167.43196964</v>
      </c>
      <c r="X119">
        <f t="shared" si="16"/>
        <v>2031</v>
      </c>
    </row>
    <row r="120" spans="1:24" x14ac:dyDescent="0.35">
      <c r="A120" s="66">
        <v>48122</v>
      </c>
      <c r="B120" s="25">
        <f>'Art. 9º-A'!J121</f>
        <v>175487213.82630897</v>
      </c>
      <c r="C120" s="25">
        <f>'Art. 9º-A'!K121</f>
        <v>136020200.2789613</v>
      </c>
      <c r="D120" s="25">
        <f>'Art. 9º-A'!I121</f>
        <v>311507414.10527027</v>
      </c>
      <c r="E120" s="26">
        <f>'9496'!T120</f>
        <v>230923735.28671205</v>
      </c>
      <c r="F120" s="26">
        <f>'9496'!U120</f>
        <v>244322833.61935437</v>
      </c>
      <c r="G120" s="26">
        <f>'9496'!V120</f>
        <v>475246568.90606642</v>
      </c>
      <c r="H120" s="45"/>
      <c r="I120" s="45"/>
      <c r="J120" s="45"/>
      <c r="K120" s="27">
        <f>'Fluxo dív. garantidas - RRF'!J120</f>
        <v>5323826.4516815282</v>
      </c>
      <c r="L120" s="27">
        <f>'Fluxo dív. garantidas - RRF'!I120</f>
        <v>2945156.7328496203</v>
      </c>
      <c r="M120" s="27">
        <f>'Fluxo dív. garantidas - RRF'!K120</f>
        <v>8268983.1845311485</v>
      </c>
      <c r="N120" s="67">
        <f>'Contratos fora RRF'!AS120</f>
        <v>4251546.9635213539</v>
      </c>
      <c r="O120" s="67">
        <f>'Contratos fora RRF'!AR120</f>
        <v>9327611.1744912583</v>
      </c>
      <c r="P120" s="28">
        <f>'Contratos fora RRF'!AT120</f>
        <v>13579158.138012614</v>
      </c>
      <c r="Q120" s="30"/>
      <c r="R120" s="30"/>
      <c r="S120" s="30"/>
      <c r="T120" s="68">
        <f t="shared" si="13"/>
        <v>415986322.52822393</v>
      </c>
      <c r="U120" s="68">
        <f t="shared" si="14"/>
        <v>392615801.80565655</v>
      </c>
      <c r="V120" s="68">
        <f t="shared" si="15"/>
        <v>808602124.33388042</v>
      </c>
      <c r="X120">
        <f t="shared" si="16"/>
        <v>2031</v>
      </c>
    </row>
    <row r="121" spans="1:24" x14ac:dyDescent="0.35">
      <c r="A121" s="66">
        <v>48153</v>
      </c>
      <c r="B121" s="25">
        <f>'Art. 9º-A'!J122</f>
        <v>175465446.54196182</v>
      </c>
      <c r="C121" s="25">
        <f>'Art. 9º-A'!K122</f>
        <v>136810144.84649196</v>
      </c>
      <c r="D121" s="25">
        <f>'Art. 9º-A'!I122</f>
        <v>312275591.38845378</v>
      </c>
      <c r="E121" s="26">
        <f>'9496'!T121</f>
        <v>230743936.80069286</v>
      </c>
      <c r="F121" s="26">
        <f>'9496'!U121</f>
        <v>245760625.71744961</v>
      </c>
      <c r="G121" s="26">
        <f>'9496'!V121</f>
        <v>476504562.51814246</v>
      </c>
      <c r="H121" s="45"/>
      <c r="I121" s="45"/>
      <c r="J121" s="45"/>
      <c r="K121" s="27">
        <f>'Fluxo dív. garantidas - RRF'!J121</f>
        <v>20128133.576149158</v>
      </c>
      <c r="L121" s="27">
        <f>'Fluxo dív. garantidas - RRF'!I121</f>
        <v>40671853.536849618</v>
      </c>
      <c r="M121" s="27">
        <f>'Fluxo dív. garantidas - RRF'!K121</f>
        <v>60799987.112998776</v>
      </c>
      <c r="N121" s="67">
        <f>'Contratos fora RRF'!AS121</f>
        <v>50905.479618865727</v>
      </c>
      <c r="O121" s="67">
        <f>'Contratos fora RRF'!AR121</f>
        <v>1385783.778246897</v>
      </c>
      <c r="P121" s="28">
        <f>'Contratos fora RRF'!AT121</f>
        <v>1436689.2578657628</v>
      </c>
      <c r="Q121" s="30"/>
      <c r="R121" s="30"/>
      <c r="S121" s="30"/>
      <c r="T121" s="68">
        <f t="shared" si="13"/>
        <v>426388422.39842272</v>
      </c>
      <c r="U121" s="68">
        <f t="shared" si="14"/>
        <v>424628407.8790381</v>
      </c>
      <c r="V121" s="68">
        <f t="shared" si="15"/>
        <v>851016830.27746081</v>
      </c>
      <c r="X121">
        <f t="shared" si="16"/>
        <v>2031</v>
      </c>
    </row>
    <row r="122" spans="1:24" x14ac:dyDescent="0.35">
      <c r="A122" s="136">
        <v>48183</v>
      </c>
      <c r="B122" s="137">
        <f>'Art. 9º-A'!J123</f>
        <v>175440985.93758869</v>
      </c>
      <c r="C122" s="137">
        <f>'Art. 9º-A'!K123</f>
        <v>137604677.05922902</v>
      </c>
      <c r="D122" s="137">
        <f>'Art. 9º-A'!I123</f>
        <v>313045662.99681771</v>
      </c>
      <c r="E122" s="69">
        <f>'9496'!T122</f>
        <v>230424465.19818655</v>
      </c>
      <c r="F122" s="69">
        <f>'9496'!U122</f>
        <v>247168909.83424863</v>
      </c>
      <c r="G122" s="69">
        <f>'9496'!V122</f>
        <v>477593375.03243518</v>
      </c>
      <c r="H122" s="85"/>
      <c r="I122" s="85"/>
      <c r="J122" s="85"/>
      <c r="K122" s="70">
        <f>'Fluxo dív. garantidas - RRF'!J122</f>
        <v>5151346.5595252123</v>
      </c>
      <c r="L122" s="70">
        <f>'Fluxo dív. garantidas - RRF'!I122</f>
        <v>2945156.7328496203</v>
      </c>
      <c r="M122" s="70">
        <f>'Fluxo dív. garantidas - RRF'!K122</f>
        <v>8096503.2923748326</v>
      </c>
      <c r="N122" s="72">
        <f>'Contratos fora RRF'!AS122</f>
        <v>35625.788172104847</v>
      </c>
      <c r="O122" s="72">
        <f>'Contratos fora RRF'!AR122</f>
        <v>1394004.86553213</v>
      </c>
      <c r="P122" s="73">
        <f>'Contratos fora RRF'!AT122</f>
        <v>1429630.6537042349</v>
      </c>
      <c r="Q122" s="30"/>
      <c r="R122" s="30"/>
      <c r="S122" s="30"/>
      <c r="T122" s="68">
        <f t="shared" si="13"/>
        <v>411052423.48347253</v>
      </c>
      <c r="U122" s="68">
        <f t="shared" si="14"/>
        <v>389112748.49185944</v>
      </c>
      <c r="V122" s="68">
        <f t="shared" si="15"/>
        <v>800165171.97533202</v>
      </c>
      <c r="X122">
        <f t="shared" si="16"/>
        <v>2031</v>
      </c>
    </row>
    <row r="123" spans="1:24" x14ac:dyDescent="0.35">
      <c r="A123" s="32"/>
      <c r="B123" s="31"/>
      <c r="C123" s="31"/>
      <c r="D123" s="31"/>
      <c r="E123" s="31"/>
      <c r="F123" s="31"/>
      <c r="G123" s="31"/>
      <c r="H123" s="31"/>
      <c r="I123" s="31"/>
      <c r="J123" s="31"/>
      <c r="K123" s="30"/>
      <c r="L123" s="30"/>
      <c r="M123" s="30"/>
      <c r="N123" s="30"/>
      <c r="O123" s="30"/>
      <c r="P123" s="30"/>
      <c r="Q123" s="30"/>
      <c r="R123" s="30"/>
      <c r="S123" s="30"/>
      <c r="T123" s="33"/>
      <c r="U123" s="33"/>
      <c r="V123" s="33"/>
    </row>
    <row r="124" spans="1:24" x14ac:dyDescent="0.35">
      <c r="A124" s="32"/>
      <c r="B124" s="31"/>
      <c r="C124" s="31"/>
      <c r="D124" s="31"/>
      <c r="E124" s="31"/>
      <c r="F124" s="31"/>
      <c r="G124" s="31"/>
      <c r="H124" s="31"/>
      <c r="I124" s="31"/>
      <c r="J124" s="31"/>
      <c r="K124" s="30"/>
      <c r="L124" s="30"/>
      <c r="M124" s="30"/>
      <c r="N124" s="30"/>
      <c r="O124" s="30"/>
      <c r="P124" s="30"/>
      <c r="Q124" s="30"/>
      <c r="R124" s="30"/>
      <c r="S124" s="30"/>
      <c r="T124" s="33"/>
      <c r="U124" s="33"/>
      <c r="V124" s="33"/>
    </row>
    <row r="125" spans="1:24" x14ac:dyDescent="0.35">
      <c r="A125" s="32"/>
      <c r="B125" s="31"/>
      <c r="C125" s="31"/>
      <c r="D125" s="31"/>
      <c r="E125" s="31"/>
      <c r="F125" s="31"/>
      <c r="G125" s="31"/>
      <c r="H125" s="31"/>
      <c r="I125" s="31"/>
      <c r="J125" s="31"/>
      <c r="K125" s="30"/>
      <c r="L125" s="30"/>
      <c r="M125" s="30"/>
      <c r="N125" s="30"/>
      <c r="O125" s="30"/>
      <c r="P125" s="30"/>
      <c r="Q125" s="30"/>
      <c r="R125" s="30"/>
      <c r="S125" s="30"/>
      <c r="T125" s="33"/>
      <c r="U125" s="33"/>
      <c r="V125" s="33"/>
    </row>
    <row r="126" spans="1:24" x14ac:dyDescent="0.35">
      <c r="A126" s="32"/>
      <c r="B126" s="31"/>
      <c r="C126" s="31"/>
      <c r="D126" s="31"/>
      <c r="E126" s="31"/>
      <c r="F126" s="31"/>
      <c r="G126" s="31"/>
      <c r="H126" s="31"/>
      <c r="I126" s="31"/>
      <c r="J126" s="31"/>
      <c r="K126" s="30"/>
      <c r="L126" s="30"/>
      <c r="M126" s="30"/>
      <c r="N126" s="30"/>
      <c r="O126" s="30"/>
      <c r="P126" s="30"/>
      <c r="Q126" s="30"/>
      <c r="R126" s="30"/>
      <c r="S126" s="30"/>
      <c r="T126" s="33"/>
      <c r="U126" s="33"/>
      <c r="V126" s="33"/>
    </row>
    <row r="127" spans="1:24" x14ac:dyDescent="0.35">
      <c r="A127" s="32"/>
      <c r="B127" s="31"/>
      <c r="C127" s="31"/>
      <c r="D127" s="31"/>
      <c r="E127" s="31"/>
      <c r="F127" s="31"/>
      <c r="G127" s="31"/>
      <c r="H127" s="31"/>
      <c r="I127" s="31"/>
      <c r="J127" s="31"/>
      <c r="K127" s="30"/>
      <c r="L127" s="30"/>
      <c r="M127" s="30"/>
      <c r="N127" s="30"/>
      <c r="O127" s="30"/>
      <c r="P127" s="30"/>
      <c r="Q127" s="30"/>
      <c r="R127" s="30"/>
      <c r="S127" s="30"/>
      <c r="T127" s="33"/>
      <c r="U127" s="33"/>
      <c r="V127" s="33"/>
    </row>
    <row r="128" spans="1:24" x14ac:dyDescent="0.35">
      <c r="A128" s="32"/>
      <c r="B128" s="31"/>
      <c r="C128" s="31"/>
      <c r="D128" s="31"/>
      <c r="E128" s="31"/>
      <c r="F128" s="31"/>
      <c r="G128" s="31"/>
      <c r="H128" s="31"/>
      <c r="I128" s="31"/>
      <c r="J128" s="31"/>
      <c r="K128" s="30"/>
      <c r="L128" s="30"/>
      <c r="M128" s="30"/>
      <c r="N128" s="30"/>
      <c r="O128" s="30"/>
      <c r="P128" s="30"/>
      <c r="Q128" s="30"/>
      <c r="R128" s="30"/>
      <c r="S128" s="30"/>
      <c r="T128" s="33"/>
      <c r="U128" s="33"/>
      <c r="V128" s="33"/>
    </row>
    <row r="129" spans="1:22" x14ac:dyDescent="0.35">
      <c r="A129" s="32"/>
      <c r="B129" s="31"/>
      <c r="C129" s="31"/>
      <c r="D129" s="31"/>
      <c r="E129" s="31"/>
      <c r="F129" s="31"/>
      <c r="G129" s="31"/>
      <c r="H129" s="31"/>
      <c r="I129" s="31"/>
      <c r="J129" s="31"/>
      <c r="K129" s="30"/>
      <c r="L129" s="30"/>
      <c r="M129" s="30"/>
      <c r="N129" s="30"/>
      <c r="O129" s="30"/>
      <c r="P129" s="30"/>
      <c r="Q129" s="30"/>
      <c r="R129" s="30"/>
      <c r="S129" s="30"/>
      <c r="T129" s="33"/>
      <c r="U129" s="33"/>
      <c r="V129" s="33"/>
    </row>
    <row r="130" spans="1:22" x14ac:dyDescent="0.35">
      <c r="A130" s="32"/>
      <c r="B130" s="31"/>
      <c r="C130" s="31"/>
      <c r="D130" s="31"/>
      <c r="E130" s="31"/>
      <c r="F130" s="31"/>
      <c r="G130" s="31"/>
      <c r="H130" s="31"/>
      <c r="I130" s="31"/>
      <c r="J130" s="31"/>
      <c r="K130" s="30"/>
      <c r="L130" s="30"/>
      <c r="M130" s="30"/>
      <c r="N130" s="30"/>
      <c r="O130" s="30"/>
      <c r="P130" s="30"/>
      <c r="Q130" s="30"/>
      <c r="R130" s="30"/>
      <c r="S130" s="30"/>
      <c r="T130" s="33"/>
      <c r="U130" s="33"/>
      <c r="V130" s="33"/>
    </row>
    <row r="131" spans="1:22" x14ac:dyDescent="0.35">
      <c r="A131" s="32"/>
      <c r="B131" s="31"/>
      <c r="C131" s="31"/>
      <c r="D131" s="31"/>
      <c r="E131" s="31"/>
      <c r="F131" s="31"/>
      <c r="G131" s="31"/>
      <c r="H131" s="31"/>
      <c r="I131" s="31"/>
      <c r="J131" s="31"/>
      <c r="K131" s="30"/>
      <c r="L131" s="30"/>
      <c r="M131" s="30"/>
      <c r="N131" s="30"/>
      <c r="O131" s="30"/>
      <c r="P131" s="30"/>
      <c r="Q131" s="30"/>
      <c r="R131" s="30"/>
      <c r="S131" s="30"/>
      <c r="T131" s="33"/>
      <c r="U131" s="33"/>
      <c r="V131" s="33"/>
    </row>
    <row r="132" spans="1:22" x14ac:dyDescent="0.35">
      <c r="A132" s="32"/>
      <c r="B132" s="31"/>
      <c r="C132" s="31"/>
      <c r="D132" s="31"/>
      <c r="E132" s="31"/>
      <c r="F132" s="31"/>
      <c r="G132" s="31"/>
      <c r="H132" s="31"/>
      <c r="I132" s="31"/>
      <c r="J132" s="31"/>
      <c r="K132" s="30"/>
      <c r="L132" s="30"/>
      <c r="M132" s="30"/>
      <c r="N132" s="30"/>
      <c r="O132" s="30"/>
      <c r="P132" s="30"/>
      <c r="Q132" s="30"/>
      <c r="R132" s="30"/>
      <c r="S132" s="30"/>
      <c r="T132" s="33"/>
      <c r="U132" s="33"/>
      <c r="V132" s="33"/>
    </row>
    <row r="133" spans="1:22" x14ac:dyDescent="0.35">
      <c r="A133" s="32"/>
      <c r="B133" s="31"/>
      <c r="C133" s="31"/>
      <c r="D133" s="31"/>
      <c r="E133" s="31"/>
      <c r="F133" s="31"/>
      <c r="G133" s="31"/>
      <c r="H133" s="31"/>
      <c r="I133" s="31"/>
      <c r="J133" s="31"/>
      <c r="K133" s="30"/>
      <c r="L133" s="30"/>
      <c r="M133" s="30"/>
      <c r="N133" s="30"/>
      <c r="O133" s="30"/>
      <c r="P133" s="30"/>
      <c r="Q133" s="30"/>
      <c r="R133" s="30"/>
      <c r="S133" s="30"/>
      <c r="T133" s="33"/>
      <c r="U133" s="33"/>
      <c r="V133" s="33"/>
    </row>
    <row r="134" spans="1:22" x14ac:dyDescent="0.35">
      <c r="A134" s="32"/>
      <c r="B134" s="31"/>
      <c r="C134" s="31"/>
      <c r="D134" s="31"/>
      <c r="E134" s="31"/>
      <c r="F134" s="31"/>
      <c r="G134" s="31"/>
      <c r="H134" s="31"/>
      <c r="I134" s="31"/>
      <c r="J134" s="31"/>
      <c r="K134" s="30"/>
      <c r="L134" s="30"/>
      <c r="M134" s="30"/>
      <c r="N134" s="30"/>
      <c r="O134" s="30"/>
      <c r="P134" s="30"/>
      <c r="Q134" s="30"/>
      <c r="R134" s="30"/>
      <c r="S134" s="30"/>
      <c r="T134" s="33"/>
      <c r="U134" s="33"/>
      <c r="V134" s="33"/>
    </row>
    <row r="135" spans="1:22" x14ac:dyDescent="0.35">
      <c r="A135" s="32"/>
      <c r="B135" s="31"/>
      <c r="C135" s="31"/>
      <c r="D135" s="31"/>
      <c r="E135" s="31"/>
      <c r="F135" s="31"/>
      <c r="G135" s="31"/>
      <c r="H135" s="31"/>
      <c r="I135" s="31"/>
      <c r="J135" s="31"/>
      <c r="K135" s="30"/>
      <c r="L135" s="30"/>
      <c r="M135" s="30"/>
      <c r="N135" s="30"/>
      <c r="O135" s="30"/>
      <c r="P135" s="30"/>
      <c r="Q135" s="30"/>
      <c r="R135" s="30"/>
      <c r="S135" s="30"/>
      <c r="T135" s="33"/>
      <c r="U135" s="33"/>
      <c r="V135" s="33"/>
    </row>
    <row r="136" spans="1:22" x14ac:dyDescent="0.35">
      <c r="A136" s="32"/>
      <c r="B136" s="31"/>
      <c r="C136" s="31"/>
      <c r="D136" s="31"/>
      <c r="E136" s="31"/>
      <c r="F136" s="31"/>
      <c r="G136" s="31"/>
      <c r="H136" s="31"/>
      <c r="I136" s="31"/>
      <c r="J136" s="31"/>
      <c r="K136" s="30"/>
      <c r="L136" s="30"/>
      <c r="M136" s="30"/>
      <c r="N136" s="30"/>
      <c r="O136" s="30"/>
      <c r="P136" s="30"/>
      <c r="Q136" s="30"/>
      <c r="R136" s="30"/>
      <c r="S136" s="30"/>
      <c r="T136" s="33"/>
      <c r="U136" s="33"/>
      <c r="V136" s="33"/>
    </row>
    <row r="137" spans="1:22" x14ac:dyDescent="0.35">
      <c r="A137" s="32"/>
      <c r="B137" s="31"/>
      <c r="C137" s="31"/>
      <c r="D137" s="31"/>
      <c r="E137" s="31"/>
      <c r="F137" s="31"/>
      <c r="G137" s="31"/>
      <c r="H137" s="31"/>
      <c r="I137" s="31"/>
      <c r="J137" s="31"/>
      <c r="K137" s="30"/>
      <c r="L137" s="30"/>
      <c r="M137" s="30"/>
      <c r="N137" s="30"/>
      <c r="O137" s="30"/>
      <c r="P137" s="30"/>
      <c r="Q137" s="30"/>
      <c r="R137" s="30"/>
      <c r="S137" s="30"/>
      <c r="T137" s="33"/>
      <c r="U137" s="33"/>
      <c r="V137" s="33"/>
    </row>
    <row r="138" spans="1:22" x14ac:dyDescent="0.35">
      <c r="A138" s="32"/>
      <c r="B138" s="31"/>
      <c r="C138" s="31"/>
      <c r="D138" s="31"/>
      <c r="E138" s="31"/>
      <c r="F138" s="31"/>
      <c r="G138" s="31"/>
      <c r="H138" s="31"/>
      <c r="I138" s="31"/>
      <c r="J138" s="31"/>
      <c r="K138" s="30"/>
      <c r="L138" s="30"/>
      <c r="M138" s="30"/>
      <c r="N138" s="30"/>
      <c r="O138" s="30"/>
      <c r="P138" s="30"/>
      <c r="Q138" s="30"/>
      <c r="R138" s="30"/>
      <c r="S138" s="30"/>
      <c r="T138" s="33"/>
      <c r="U138" s="33"/>
      <c r="V138" s="33"/>
    </row>
    <row r="139" spans="1:22" x14ac:dyDescent="0.35">
      <c r="A139" s="32"/>
      <c r="B139" s="31"/>
      <c r="C139" s="31"/>
      <c r="D139" s="31"/>
      <c r="E139" s="31"/>
      <c r="F139" s="31"/>
      <c r="G139" s="31"/>
      <c r="H139" s="31"/>
      <c r="I139" s="31"/>
      <c r="J139" s="31"/>
      <c r="K139" s="30"/>
      <c r="L139" s="30"/>
      <c r="M139" s="30"/>
      <c r="N139" s="30"/>
      <c r="O139" s="30"/>
      <c r="P139" s="30"/>
      <c r="Q139" s="30"/>
      <c r="R139" s="30"/>
      <c r="S139" s="30"/>
      <c r="T139" s="33"/>
      <c r="U139" s="33"/>
      <c r="V139" s="33"/>
    </row>
    <row r="140" spans="1:22" x14ac:dyDescent="0.35">
      <c r="A140" s="32"/>
      <c r="B140" s="31"/>
      <c r="C140" s="31"/>
      <c r="D140" s="31"/>
      <c r="E140" s="31"/>
      <c r="F140" s="31"/>
      <c r="G140" s="31"/>
      <c r="H140" s="31"/>
      <c r="I140" s="31"/>
      <c r="J140" s="31"/>
      <c r="K140" s="30"/>
      <c r="L140" s="30"/>
      <c r="M140" s="30"/>
      <c r="N140" s="30"/>
      <c r="O140" s="30"/>
      <c r="P140" s="30"/>
      <c r="Q140" s="30"/>
      <c r="R140" s="30"/>
      <c r="S140" s="30"/>
      <c r="T140" s="33"/>
      <c r="U140" s="33"/>
      <c r="V140" s="33"/>
    </row>
    <row r="141" spans="1:22" x14ac:dyDescent="0.35">
      <c r="A141" s="32"/>
      <c r="B141" s="31"/>
      <c r="C141" s="31"/>
      <c r="D141" s="31"/>
      <c r="E141" s="31"/>
      <c r="F141" s="31"/>
      <c r="G141" s="31"/>
      <c r="H141" s="31"/>
      <c r="I141" s="31"/>
      <c r="J141" s="31"/>
      <c r="K141" s="30"/>
      <c r="L141" s="30"/>
      <c r="M141" s="30"/>
      <c r="N141" s="30"/>
      <c r="O141" s="30"/>
      <c r="P141" s="30"/>
      <c r="Q141" s="30"/>
      <c r="R141" s="30"/>
      <c r="S141" s="30"/>
      <c r="T141" s="33"/>
      <c r="U141" s="33"/>
      <c r="V141" s="33"/>
    </row>
    <row r="142" spans="1:22" x14ac:dyDescent="0.35">
      <c r="A142" s="32"/>
      <c r="B142" s="31"/>
      <c r="C142" s="31"/>
      <c r="D142" s="31"/>
      <c r="E142" s="31"/>
      <c r="F142" s="31"/>
      <c r="G142" s="31"/>
      <c r="H142" s="31"/>
      <c r="I142" s="31"/>
      <c r="J142" s="31"/>
      <c r="K142" s="30"/>
      <c r="L142" s="30"/>
      <c r="M142" s="30"/>
      <c r="N142" s="30"/>
      <c r="O142" s="30"/>
      <c r="P142" s="30"/>
      <c r="Q142" s="30"/>
      <c r="R142" s="30"/>
      <c r="S142" s="30"/>
      <c r="T142" s="33"/>
      <c r="U142" s="33"/>
      <c r="V142" s="33"/>
    </row>
    <row r="143" spans="1:22" x14ac:dyDescent="0.35">
      <c r="A143" s="32"/>
      <c r="B143" s="31"/>
      <c r="C143" s="31"/>
      <c r="D143" s="31"/>
      <c r="E143" s="31"/>
      <c r="F143" s="31"/>
      <c r="G143" s="31"/>
      <c r="H143" s="31"/>
      <c r="I143" s="31"/>
      <c r="J143" s="31"/>
      <c r="K143" s="30"/>
      <c r="L143" s="30"/>
      <c r="M143" s="30"/>
      <c r="N143" s="30"/>
      <c r="O143" s="30"/>
      <c r="P143" s="30"/>
      <c r="Q143" s="30"/>
      <c r="R143" s="30"/>
      <c r="S143" s="30"/>
      <c r="T143" s="33"/>
      <c r="U143" s="33"/>
      <c r="V143" s="33"/>
    </row>
    <row r="144" spans="1:22" x14ac:dyDescent="0.35">
      <c r="A144" s="32"/>
      <c r="B144" s="31"/>
      <c r="C144" s="31"/>
      <c r="D144" s="31"/>
      <c r="E144" s="31"/>
      <c r="F144" s="31"/>
      <c r="G144" s="31"/>
      <c r="H144" s="31"/>
      <c r="I144" s="31"/>
      <c r="J144" s="31"/>
      <c r="K144" s="30"/>
      <c r="L144" s="30"/>
      <c r="M144" s="30"/>
      <c r="N144" s="30"/>
      <c r="O144" s="30"/>
      <c r="P144" s="30"/>
      <c r="Q144" s="30"/>
      <c r="R144" s="30"/>
      <c r="S144" s="30"/>
      <c r="T144" s="33"/>
      <c r="U144" s="33"/>
      <c r="V144" s="33"/>
    </row>
    <row r="145" spans="1:22" x14ac:dyDescent="0.35">
      <c r="A145" s="32"/>
      <c r="B145" s="31"/>
      <c r="C145" s="31"/>
      <c r="D145" s="31"/>
      <c r="E145" s="31"/>
      <c r="F145" s="31"/>
      <c r="G145" s="31"/>
      <c r="H145" s="31"/>
      <c r="I145" s="31"/>
      <c r="J145" s="31"/>
      <c r="K145" s="30"/>
      <c r="L145" s="30"/>
      <c r="M145" s="30"/>
      <c r="N145" s="30"/>
      <c r="O145" s="30"/>
      <c r="P145" s="30"/>
      <c r="Q145" s="30"/>
      <c r="R145" s="30"/>
      <c r="S145" s="30"/>
      <c r="T145" s="33"/>
      <c r="U145" s="33"/>
      <c r="V145" s="33"/>
    </row>
    <row r="146" spans="1:22" x14ac:dyDescent="0.35">
      <c r="A146" s="32"/>
      <c r="B146" s="31"/>
      <c r="C146" s="31"/>
      <c r="D146" s="31"/>
      <c r="E146" s="31"/>
      <c r="F146" s="31"/>
      <c r="G146" s="31"/>
      <c r="H146" s="31"/>
      <c r="I146" s="31"/>
      <c r="J146" s="31"/>
      <c r="K146" s="30"/>
      <c r="L146" s="30"/>
      <c r="M146" s="30"/>
      <c r="N146" s="30"/>
      <c r="O146" s="30"/>
      <c r="P146" s="30"/>
      <c r="Q146" s="30"/>
      <c r="R146" s="30"/>
      <c r="S146" s="30"/>
      <c r="T146" s="33"/>
      <c r="U146" s="33"/>
      <c r="V146" s="33"/>
    </row>
    <row r="147" spans="1:22" x14ac:dyDescent="0.35">
      <c r="A147" s="32"/>
      <c r="B147" s="31"/>
      <c r="C147" s="31"/>
      <c r="D147" s="31"/>
      <c r="E147" s="31"/>
      <c r="F147" s="31"/>
      <c r="G147" s="31"/>
      <c r="H147" s="31"/>
      <c r="I147" s="31"/>
      <c r="J147" s="31"/>
      <c r="K147" s="30"/>
      <c r="L147" s="30"/>
      <c r="M147" s="30"/>
      <c r="N147" s="30"/>
      <c r="O147" s="30"/>
      <c r="P147" s="30"/>
      <c r="Q147" s="30"/>
      <c r="R147" s="30"/>
      <c r="S147" s="30"/>
      <c r="T147" s="33"/>
      <c r="U147" s="33"/>
      <c r="V147" s="33"/>
    </row>
    <row r="148" spans="1:22" x14ac:dyDescent="0.35">
      <c r="A148" s="32"/>
      <c r="B148" s="31"/>
      <c r="C148" s="31"/>
      <c r="D148" s="31"/>
      <c r="E148" s="31"/>
      <c r="F148" s="31"/>
      <c r="G148" s="31"/>
      <c r="H148" s="31"/>
      <c r="I148" s="31"/>
      <c r="J148" s="31"/>
      <c r="K148" s="30"/>
      <c r="L148" s="30"/>
      <c r="M148" s="30"/>
      <c r="N148" s="30"/>
      <c r="O148" s="30"/>
      <c r="P148" s="30"/>
      <c r="Q148" s="30"/>
      <c r="R148" s="30"/>
      <c r="S148" s="30"/>
      <c r="T148" s="33"/>
      <c r="U148" s="33"/>
      <c r="V148" s="33"/>
    </row>
    <row r="149" spans="1:22" x14ac:dyDescent="0.35">
      <c r="A149" s="32"/>
      <c r="B149" s="31"/>
      <c r="C149" s="31"/>
      <c r="D149" s="31"/>
      <c r="E149" s="31"/>
      <c r="F149" s="31"/>
      <c r="G149" s="31"/>
      <c r="H149" s="31"/>
      <c r="I149" s="31"/>
      <c r="J149" s="31"/>
      <c r="K149" s="30"/>
      <c r="L149" s="30"/>
      <c r="M149" s="30"/>
      <c r="N149" s="30"/>
      <c r="O149" s="30"/>
      <c r="P149" s="30"/>
      <c r="Q149" s="30"/>
      <c r="R149" s="30"/>
      <c r="S149" s="30"/>
      <c r="T149" s="33"/>
      <c r="U149" s="33"/>
      <c r="V149" s="33"/>
    </row>
    <row r="150" spans="1:22" x14ac:dyDescent="0.35">
      <c r="A150" s="32"/>
      <c r="B150" s="31"/>
      <c r="C150" s="31"/>
      <c r="D150" s="31"/>
      <c r="E150" s="31"/>
      <c r="F150" s="31"/>
      <c r="G150" s="31"/>
      <c r="H150" s="31"/>
      <c r="I150" s="31"/>
      <c r="J150" s="31"/>
      <c r="K150" s="30"/>
      <c r="L150" s="30"/>
      <c r="M150" s="30"/>
      <c r="N150" s="30"/>
      <c r="O150" s="30"/>
      <c r="P150" s="30"/>
      <c r="Q150" s="30"/>
      <c r="R150" s="30"/>
      <c r="S150" s="30"/>
      <c r="T150" s="33"/>
      <c r="U150" s="33"/>
      <c r="V150" s="33"/>
    </row>
    <row r="151" spans="1:22" x14ac:dyDescent="0.35">
      <c r="A151" s="32"/>
      <c r="B151" s="31"/>
      <c r="C151" s="31"/>
      <c r="D151" s="31"/>
      <c r="E151" s="31"/>
      <c r="F151" s="31"/>
      <c r="G151" s="31"/>
      <c r="H151" s="31"/>
      <c r="I151" s="31"/>
      <c r="J151" s="31"/>
      <c r="K151" s="30"/>
      <c r="L151" s="30"/>
      <c r="M151" s="30"/>
      <c r="N151" s="30"/>
      <c r="O151" s="30"/>
      <c r="P151" s="30"/>
      <c r="Q151" s="30"/>
      <c r="R151" s="30"/>
      <c r="S151" s="30"/>
      <c r="T151" s="33"/>
      <c r="U151" s="33"/>
      <c r="V151" s="33"/>
    </row>
    <row r="152" spans="1:22" x14ac:dyDescent="0.35">
      <c r="A152" s="32"/>
      <c r="B152" s="31"/>
      <c r="C152" s="31"/>
      <c r="D152" s="31"/>
      <c r="E152" s="31"/>
      <c r="F152" s="31"/>
      <c r="G152" s="31"/>
      <c r="H152" s="31"/>
      <c r="I152" s="31"/>
      <c r="J152" s="31"/>
      <c r="K152" s="30"/>
      <c r="L152" s="30"/>
      <c r="M152" s="30"/>
      <c r="N152" s="30"/>
      <c r="O152" s="30"/>
      <c r="P152" s="30"/>
      <c r="Q152" s="30"/>
      <c r="R152" s="30"/>
      <c r="S152" s="30"/>
      <c r="T152" s="33"/>
      <c r="U152" s="33"/>
      <c r="V152" s="33"/>
    </row>
    <row r="153" spans="1:22" x14ac:dyDescent="0.35">
      <c r="A153" s="32"/>
      <c r="B153" s="31"/>
      <c r="C153" s="31"/>
      <c r="D153" s="31"/>
      <c r="E153" s="31"/>
      <c r="F153" s="31"/>
      <c r="G153" s="31"/>
      <c r="H153" s="31"/>
      <c r="I153" s="31"/>
      <c r="J153" s="31"/>
      <c r="K153" s="30"/>
      <c r="L153" s="30"/>
      <c r="M153" s="30"/>
      <c r="N153" s="30"/>
      <c r="O153" s="30"/>
      <c r="P153" s="30"/>
      <c r="Q153" s="30"/>
      <c r="R153" s="30"/>
      <c r="S153" s="30"/>
      <c r="T153" s="33"/>
      <c r="U153" s="33"/>
      <c r="V153" s="33"/>
    </row>
    <row r="154" spans="1:22" x14ac:dyDescent="0.35">
      <c r="A154" s="32"/>
      <c r="B154" s="31"/>
      <c r="C154" s="31"/>
      <c r="D154" s="31"/>
      <c r="E154" s="31"/>
      <c r="F154" s="31"/>
      <c r="G154" s="31"/>
      <c r="H154" s="31"/>
      <c r="I154" s="31"/>
      <c r="J154" s="31"/>
      <c r="K154" s="30"/>
      <c r="L154" s="30"/>
      <c r="M154" s="30"/>
      <c r="N154" s="30"/>
      <c r="O154" s="30"/>
      <c r="P154" s="30"/>
      <c r="Q154" s="30"/>
      <c r="R154" s="30"/>
      <c r="S154" s="30"/>
      <c r="T154" s="33"/>
      <c r="U154" s="33"/>
      <c r="V154" s="33"/>
    </row>
    <row r="155" spans="1:22" x14ac:dyDescent="0.35">
      <c r="A155" s="32"/>
      <c r="B155" s="31"/>
      <c r="C155" s="31"/>
      <c r="D155" s="31"/>
      <c r="E155" s="31"/>
      <c r="F155" s="31"/>
      <c r="G155" s="31"/>
      <c r="H155" s="31"/>
      <c r="I155" s="31"/>
      <c r="J155" s="31"/>
      <c r="K155" s="30"/>
      <c r="L155" s="30"/>
      <c r="M155" s="30"/>
      <c r="N155" s="30"/>
      <c r="O155" s="30"/>
      <c r="P155" s="30"/>
      <c r="Q155" s="30"/>
      <c r="R155" s="30"/>
      <c r="S155" s="30"/>
      <c r="T155" s="33"/>
      <c r="U155" s="33"/>
      <c r="V155" s="33"/>
    </row>
    <row r="156" spans="1:22" x14ac:dyDescent="0.35">
      <c r="A156" s="32"/>
      <c r="B156" s="31"/>
      <c r="C156" s="31"/>
      <c r="D156" s="31"/>
      <c r="E156" s="31"/>
      <c r="F156" s="31"/>
      <c r="G156" s="31"/>
      <c r="H156" s="31"/>
      <c r="I156" s="31"/>
      <c r="J156" s="31"/>
      <c r="K156" s="30"/>
      <c r="L156" s="30"/>
      <c r="M156" s="30"/>
      <c r="N156" s="30"/>
      <c r="O156" s="30"/>
      <c r="P156" s="30"/>
      <c r="Q156" s="30"/>
      <c r="R156" s="30"/>
      <c r="S156" s="30"/>
      <c r="T156" s="33"/>
      <c r="U156" s="33"/>
      <c r="V156" s="33"/>
    </row>
    <row r="157" spans="1:22" x14ac:dyDescent="0.35">
      <c r="A157" s="32"/>
      <c r="B157" s="31"/>
      <c r="C157" s="31"/>
      <c r="D157" s="31"/>
      <c r="E157" s="31"/>
      <c r="F157" s="31"/>
      <c r="G157" s="31"/>
      <c r="H157" s="31"/>
      <c r="I157" s="31"/>
      <c r="J157" s="31"/>
      <c r="K157" s="30"/>
      <c r="L157" s="30"/>
      <c r="M157" s="30"/>
      <c r="N157" s="30"/>
      <c r="O157" s="30"/>
      <c r="P157" s="30"/>
      <c r="Q157" s="30"/>
      <c r="R157" s="30"/>
      <c r="S157" s="30"/>
      <c r="T157" s="33"/>
      <c r="U157" s="33"/>
      <c r="V157" s="33"/>
    </row>
    <row r="158" spans="1:22" x14ac:dyDescent="0.35">
      <c r="A158" s="32"/>
      <c r="B158" s="31"/>
      <c r="C158" s="31"/>
      <c r="D158" s="31"/>
      <c r="E158" s="31"/>
      <c r="F158" s="31"/>
      <c r="G158" s="31"/>
      <c r="H158" s="31"/>
      <c r="I158" s="31"/>
      <c r="J158" s="31"/>
      <c r="K158" s="30"/>
      <c r="L158" s="30"/>
      <c r="M158" s="30"/>
      <c r="N158" s="30"/>
      <c r="O158" s="30"/>
      <c r="P158" s="30"/>
      <c r="Q158" s="30"/>
      <c r="R158" s="30"/>
      <c r="S158" s="30"/>
      <c r="T158" s="33"/>
      <c r="U158" s="33"/>
      <c r="V158" s="33"/>
    </row>
    <row r="159" spans="1:22" x14ac:dyDescent="0.35">
      <c r="A159" s="32"/>
      <c r="B159" s="31"/>
      <c r="C159" s="31"/>
      <c r="D159" s="31"/>
      <c r="E159" s="31"/>
      <c r="F159" s="31"/>
      <c r="G159" s="31"/>
      <c r="H159" s="31"/>
      <c r="I159" s="31"/>
      <c r="J159" s="31"/>
      <c r="K159" s="30"/>
      <c r="L159" s="30"/>
      <c r="M159" s="30"/>
      <c r="N159" s="30"/>
      <c r="O159" s="30"/>
      <c r="P159" s="30"/>
      <c r="Q159" s="30"/>
      <c r="R159" s="30"/>
      <c r="S159" s="30"/>
      <c r="T159" s="33"/>
      <c r="U159" s="33"/>
      <c r="V159" s="33"/>
    </row>
    <row r="160" spans="1:22" x14ac:dyDescent="0.35">
      <c r="A160" s="32"/>
      <c r="B160" s="31"/>
      <c r="C160" s="31"/>
      <c r="D160" s="31"/>
      <c r="E160" s="31"/>
      <c r="F160" s="31"/>
      <c r="G160" s="31"/>
      <c r="H160" s="31"/>
      <c r="I160" s="31"/>
      <c r="J160" s="31"/>
      <c r="K160" s="30"/>
      <c r="L160" s="30"/>
      <c r="M160" s="30"/>
      <c r="N160" s="30"/>
      <c r="O160" s="30"/>
      <c r="P160" s="30"/>
      <c r="Q160" s="30"/>
      <c r="R160" s="30"/>
      <c r="S160" s="30"/>
      <c r="T160" s="33"/>
      <c r="U160" s="33"/>
      <c r="V160" s="33"/>
    </row>
    <row r="161" spans="1:22" x14ac:dyDescent="0.35">
      <c r="A161" s="32"/>
      <c r="B161" s="31"/>
      <c r="C161" s="31"/>
      <c r="D161" s="31"/>
      <c r="E161" s="31"/>
      <c r="F161" s="31"/>
      <c r="G161" s="31"/>
      <c r="H161" s="31"/>
      <c r="I161" s="31"/>
      <c r="J161" s="31"/>
      <c r="K161" s="30"/>
      <c r="L161" s="30"/>
      <c r="M161" s="30"/>
      <c r="N161" s="30"/>
      <c r="O161" s="30"/>
      <c r="P161" s="30"/>
      <c r="Q161" s="30"/>
      <c r="R161" s="30"/>
      <c r="S161" s="30"/>
      <c r="T161" s="33"/>
      <c r="U161" s="33"/>
      <c r="V161" s="33"/>
    </row>
    <row r="162" spans="1:22" x14ac:dyDescent="0.35">
      <c r="A162" s="32"/>
      <c r="B162" s="31"/>
      <c r="C162" s="31"/>
      <c r="D162" s="31"/>
      <c r="E162" s="31"/>
      <c r="F162" s="31"/>
      <c r="G162" s="31"/>
      <c r="H162" s="31"/>
      <c r="I162" s="31"/>
      <c r="J162" s="31"/>
      <c r="K162" s="30"/>
      <c r="L162" s="30"/>
      <c r="M162" s="30"/>
      <c r="N162" s="30"/>
      <c r="O162" s="30"/>
      <c r="P162" s="30"/>
      <c r="Q162" s="30"/>
      <c r="R162" s="30"/>
      <c r="S162" s="30"/>
      <c r="T162" s="33"/>
      <c r="U162" s="33"/>
      <c r="V162" s="33"/>
    </row>
    <row r="163" spans="1:22" x14ac:dyDescent="0.35">
      <c r="A163" s="32"/>
      <c r="B163" s="31"/>
      <c r="C163" s="31"/>
      <c r="D163" s="31"/>
      <c r="E163" s="31"/>
      <c r="F163" s="31"/>
      <c r="G163" s="31"/>
      <c r="H163" s="31"/>
      <c r="I163" s="31"/>
      <c r="J163" s="31"/>
      <c r="K163" s="30"/>
      <c r="L163" s="30"/>
      <c r="M163" s="30"/>
      <c r="N163" s="30"/>
      <c r="O163" s="30"/>
      <c r="P163" s="30"/>
      <c r="Q163" s="30"/>
      <c r="R163" s="30"/>
      <c r="S163" s="30"/>
      <c r="T163" s="33"/>
      <c r="U163" s="33"/>
      <c r="V163" s="33"/>
    </row>
    <row r="164" spans="1:22" x14ac:dyDescent="0.35">
      <c r="A164" s="32"/>
      <c r="B164" s="31"/>
      <c r="C164" s="31"/>
      <c r="D164" s="31"/>
      <c r="E164" s="31"/>
      <c r="F164" s="31"/>
      <c r="G164" s="31"/>
      <c r="H164" s="31"/>
      <c r="I164" s="31"/>
      <c r="J164" s="31"/>
      <c r="K164" s="30"/>
      <c r="L164" s="30"/>
      <c r="M164" s="30"/>
      <c r="N164" s="30"/>
      <c r="O164" s="30"/>
      <c r="P164" s="30"/>
      <c r="Q164" s="30"/>
      <c r="R164" s="30"/>
      <c r="S164" s="30"/>
      <c r="T164" s="33"/>
      <c r="U164" s="33"/>
      <c r="V164" s="33"/>
    </row>
    <row r="165" spans="1:22" x14ac:dyDescent="0.35">
      <c r="A165" s="32"/>
      <c r="B165" s="31"/>
      <c r="C165" s="31"/>
      <c r="D165" s="31"/>
      <c r="E165" s="31"/>
      <c r="F165" s="31"/>
      <c r="G165" s="31"/>
      <c r="H165" s="31"/>
      <c r="I165" s="31"/>
      <c r="J165" s="31"/>
      <c r="K165" s="30"/>
      <c r="L165" s="30"/>
      <c r="M165" s="30"/>
      <c r="N165" s="30"/>
      <c r="O165" s="30"/>
      <c r="P165" s="30"/>
      <c r="Q165" s="30"/>
      <c r="R165" s="30"/>
      <c r="S165" s="30"/>
      <c r="T165" s="33"/>
      <c r="U165" s="33"/>
      <c r="V165" s="33"/>
    </row>
    <row r="166" spans="1:22" x14ac:dyDescent="0.35">
      <c r="A166" s="32"/>
      <c r="B166" s="31"/>
      <c r="C166" s="31"/>
      <c r="D166" s="31"/>
      <c r="E166" s="31"/>
      <c r="F166" s="31"/>
      <c r="G166" s="31"/>
      <c r="H166" s="31"/>
      <c r="I166" s="31"/>
      <c r="J166" s="31"/>
      <c r="K166" s="30"/>
      <c r="L166" s="30"/>
      <c r="M166" s="30"/>
      <c r="N166" s="30"/>
      <c r="O166" s="30"/>
      <c r="P166" s="30"/>
      <c r="Q166" s="30"/>
      <c r="R166" s="30"/>
      <c r="S166" s="30"/>
      <c r="T166" s="33"/>
      <c r="U166" s="33"/>
      <c r="V166" s="33"/>
    </row>
    <row r="167" spans="1:22" x14ac:dyDescent="0.35">
      <c r="A167" s="32"/>
      <c r="B167" s="31"/>
      <c r="C167" s="31"/>
      <c r="D167" s="31"/>
      <c r="E167" s="31"/>
      <c r="F167" s="31"/>
      <c r="G167" s="31"/>
      <c r="H167" s="31"/>
      <c r="I167" s="31"/>
      <c r="J167" s="31"/>
      <c r="K167" s="30"/>
      <c r="L167" s="30"/>
      <c r="M167" s="30"/>
      <c r="N167" s="30"/>
      <c r="O167" s="30"/>
      <c r="P167" s="30"/>
      <c r="Q167" s="30"/>
      <c r="R167" s="30"/>
      <c r="S167" s="30"/>
      <c r="T167" s="33"/>
      <c r="U167" s="33"/>
      <c r="V167" s="33"/>
    </row>
    <row r="168" spans="1:22" x14ac:dyDescent="0.35">
      <c r="A168" s="32"/>
      <c r="B168" s="31"/>
      <c r="C168" s="31"/>
      <c r="D168" s="31"/>
      <c r="E168" s="31"/>
      <c r="F168" s="31"/>
      <c r="G168" s="31"/>
      <c r="H168" s="31"/>
      <c r="I168" s="31"/>
      <c r="J168" s="31"/>
      <c r="K168" s="30"/>
      <c r="L168" s="30"/>
      <c r="M168" s="30"/>
      <c r="N168" s="30"/>
      <c r="O168" s="30"/>
      <c r="P168" s="30"/>
      <c r="Q168" s="30"/>
      <c r="R168" s="30"/>
      <c r="S168" s="30"/>
      <c r="T168" s="33"/>
      <c r="U168" s="33"/>
      <c r="V168" s="33"/>
    </row>
    <row r="169" spans="1:22" x14ac:dyDescent="0.35">
      <c r="A169" s="32"/>
      <c r="B169" s="31"/>
      <c r="C169" s="31"/>
      <c r="D169" s="31"/>
      <c r="E169" s="31"/>
      <c r="F169" s="31"/>
      <c r="G169" s="31"/>
      <c r="H169" s="31"/>
      <c r="I169" s="31"/>
      <c r="J169" s="31"/>
      <c r="K169" s="30"/>
      <c r="L169" s="30"/>
      <c r="M169" s="30"/>
      <c r="N169" s="30"/>
      <c r="O169" s="30"/>
      <c r="P169" s="30"/>
      <c r="Q169" s="30"/>
      <c r="R169" s="30"/>
      <c r="S169" s="30"/>
      <c r="T169" s="33"/>
      <c r="U169" s="33"/>
      <c r="V169" s="33"/>
    </row>
    <row r="170" spans="1:22" x14ac:dyDescent="0.35">
      <c r="A170" s="32"/>
      <c r="B170" s="31"/>
      <c r="C170" s="31"/>
      <c r="D170" s="31"/>
      <c r="E170" s="31"/>
      <c r="F170" s="31"/>
      <c r="G170" s="31"/>
      <c r="H170" s="31"/>
      <c r="I170" s="31"/>
      <c r="J170" s="31"/>
      <c r="K170" s="30"/>
      <c r="L170" s="30"/>
      <c r="M170" s="30"/>
      <c r="N170" s="30"/>
      <c r="O170" s="30"/>
      <c r="P170" s="30"/>
      <c r="Q170" s="30"/>
      <c r="R170" s="30"/>
      <c r="S170" s="30"/>
      <c r="T170" s="33"/>
      <c r="U170" s="33"/>
      <c r="V170" s="33"/>
    </row>
    <row r="171" spans="1:22" x14ac:dyDescent="0.35">
      <c r="A171" s="32"/>
      <c r="B171" s="31"/>
      <c r="C171" s="31"/>
      <c r="D171" s="31"/>
      <c r="E171" s="31"/>
      <c r="F171" s="31"/>
      <c r="G171" s="31"/>
      <c r="H171" s="31"/>
      <c r="I171" s="31"/>
      <c r="J171" s="31"/>
      <c r="K171" s="30"/>
      <c r="L171" s="30"/>
      <c r="M171" s="30"/>
      <c r="N171" s="30"/>
      <c r="O171" s="30"/>
      <c r="P171" s="30"/>
      <c r="Q171" s="30"/>
      <c r="R171" s="30"/>
      <c r="S171" s="30"/>
      <c r="T171" s="33"/>
      <c r="U171" s="33"/>
      <c r="V171" s="33"/>
    </row>
    <row r="172" spans="1:22" x14ac:dyDescent="0.35">
      <c r="A172" s="32"/>
      <c r="B172" s="31"/>
      <c r="C172" s="31"/>
      <c r="D172" s="31"/>
      <c r="E172" s="31"/>
      <c r="F172" s="31"/>
      <c r="G172" s="31"/>
      <c r="H172" s="31"/>
      <c r="I172" s="31"/>
      <c r="J172" s="31"/>
      <c r="K172" s="30"/>
      <c r="L172" s="30"/>
      <c r="M172" s="30"/>
      <c r="N172" s="30"/>
      <c r="O172" s="30"/>
      <c r="P172" s="30"/>
      <c r="Q172" s="30"/>
      <c r="R172" s="30"/>
      <c r="S172" s="30"/>
      <c r="T172" s="33"/>
      <c r="U172" s="33"/>
      <c r="V172" s="33"/>
    </row>
    <row r="173" spans="1:22" x14ac:dyDescent="0.35">
      <c r="A173" s="32"/>
      <c r="B173" s="31"/>
      <c r="C173" s="31"/>
      <c r="D173" s="31"/>
      <c r="E173" s="31"/>
      <c r="F173" s="31"/>
      <c r="G173" s="31"/>
      <c r="H173" s="31"/>
      <c r="I173" s="31"/>
      <c r="J173" s="31"/>
      <c r="K173" s="30"/>
      <c r="L173" s="30"/>
      <c r="M173" s="30"/>
      <c r="N173" s="30"/>
      <c r="O173" s="30"/>
      <c r="P173" s="30"/>
      <c r="Q173" s="30"/>
      <c r="R173" s="30"/>
      <c r="S173" s="30"/>
      <c r="T173" s="33"/>
      <c r="U173" s="33"/>
      <c r="V173" s="33"/>
    </row>
    <row r="174" spans="1:22" x14ac:dyDescent="0.35">
      <c r="A174" s="32"/>
      <c r="B174" s="31"/>
      <c r="C174" s="31"/>
      <c r="D174" s="31"/>
      <c r="E174" s="31"/>
      <c r="F174" s="31"/>
      <c r="G174" s="31"/>
      <c r="H174" s="31"/>
      <c r="I174" s="31"/>
      <c r="J174" s="31"/>
      <c r="K174" s="30"/>
      <c r="L174" s="30"/>
      <c r="M174" s="30"/>
      <c r="N174" s="30"/>
      <c r="O174" s="30"/>
      <c r="P174" s="30"/>
      <c r="Q174" s="30"/>
      <c r="R174" s="30"/>
      <c r="S174" s="30"/>
      <c r="T174" s="33"/>
      <c r="U174" s="33"/>
      <c r="V174" s="33"/>
    </row>
    <row r="175" spans="1:22" x14ac:dyDescent="0.35">
      <c r="A175" s="32"/>
      <c r="B175" s="31"/>
      <c r="C175" s="31"/>
      <c r="D175" s="31"/>
      <c r="E175" s="31"/>
      <c r="F175" s="31"/>
      <c r="G175" s="31"/>
      <c r="H175" s="31"/>
      <c r="I175" s="31"/>
      <c r="J175" s="31"/>
      <c r="K175" s="30"/>
      <c r="L175" s="30"/>
      <c r="M175" s="30"/>
      <c r="N175" s="30"/>
      <c r="O175" s="30"/>
      <c r="P175" s="30"/>
      <c r="Q175" s="30"/>
      <c r="R175" s="30"/>
      <c r="S175" s="30"/>
      <c r="T175" s="33"/>
      <c r="U175" s="33"/>
      <c r="V175" s="33"/>
    </row>
    <row r="176" spans="1:22" x14ac:dyDescent="0.35">
      <c r="A176" s="32"/>
      <c r="B176" s="31"/>
      <c r="C176" s="31"/>
      <c r="D176" s="31"/>
      <c r="E176" s="31"/>
      <c r="F176" s="31"/>
      <c r="G176" s="31"/>
      <c r="H176" s="31"/>
      <c r="I176" s="31"/>
      <c r="J176" s="31"/>
      <c r="K176" s="30"/>
      <c r="L176" s="30"/>
      <c r="M176" s="30"/>
      <c r="N176" s="30"/>
      <c r="O176" s="30"/>
      <c r="P176" s="30"/>
      <c r="Q176" s="30"/>
      <c r="R176" s="30"/>
      <c r="S176" s="30"/>
      <c r="T176" s="33"/>
      <c r="U176" s="33"/>
      <c r="V176" s="33"/>
    </row>
    <row r="177" spans="1:22" x14ac:dyDescent="0.35">
      <c r="A177" s="32"/>
      <c r="B177" s="31"/>
      <c r="C177" s="31"/>
      <c r="D177" s="31"/>
      <c r="E177" s="31"/>
      <c r="F177" s="31"/>
      <c r="G177" s="31"/>
      <c r="H177" s="31"/>
      <c r="I177" s="31"/>
      <c r="J177" s="31"/>
      <c r="K177" s="30"/>
      <c r="L177" s="30"/>
      <c r="M177" s="30"/>
      <c r="N177" s="30"/>
      <c r="O177" s="30"/>
      <c r="P177" s="30"/>
      <c r="Q177" s="30"/>
      <c r="R177" s="30"/>
      <c r="S177" s="30"/>
      <c r="T177" s="33"/>
      <c r="U177" s="33"/>
      <c r="V177" s="33"/>
    </row>
    <row r="178" spans="1:22" x14ac:dyDescent="0.35">
      <c r="A178" s="32"/>
      <c r="B178" s="31"/>
      <c r="C178" s="31"/>
      <c r="D178" s="31"/>
      <c r="E178" s="31"/>
      <c r="F178" s="31"/>
      <c r="G178" s="31"/>
      <c r="H178" s="31"/>
      <c r="I178" s="31"/>
      <c r="J178" s="31"/>
      <c r="K178" s="30"/>
      <c r="L178" s="30"/>
      <c r="M178" s="30"/>
      <c r="N178" s="30"/>
      <c r="O178" s="30"/>
      <c r="P178" s="30"/>
      <c r="Q178" s="30"/>
      <c r="R178" s="30"/>
      <c r="S178" s="30"/>
      <c r="T178" s="33"/>
      <c r="U178" s="33"/>
      <c r="V178" s="33"/>
    </row>
    <row r="179" spans="1:22" x14ac:dyDescent="0.35">
      <c r="A179" s="32"/>
      <c r="B179" s="31"/>
      <c r="C179" s="31"/>
      <c r="D179" s="31"/>
      <c r="E179" s="31"/>
      <c r="F179" s="31"/>
      <c r="G179" s="31"/>
      <c r="H179" s="31"/>
      <c r="I179" s="31"/>
      <c r="J179" s="31"/>
      <c r="K179" s="30"/>
      <c r="L179" s="30"/>
      <c r="M179" s="30"/>
      <c r="N179" s="30"/>
      <c r="O179" s="30"/>
      <c r="P179" s="30"/>
      <c r="Q179" s="30"/>
      <c r="R179" s="30"/>
      <c r="S179" s="30"/>
      <c r="T179" s="33"/>
      <c r="U179" s="33"/>
      <c r="V179" s="33"/>
    </row>
    <row r="180" spans="1:22" x14ac:dyDescent="0.35">
      <c r="A180" s="32"/>
      <c r="B180" s="31"/>
      <c r="C180" s="31"/>
      <c r="D180" s="31"/>
      <c r="E180" s="31"/>
      <c r="F180" s="31"/>
      <c r="G180" s="31"/>
      <c r="H180" s="31"/>
      <c r="I180" s="31"/>
      <c r="J180" s="31"/>
      <c r="K180" s="30"/>
      <c r="L180" s="30"/>
      <c r="M180" s="30"/>
      <c r="N180" s="30"/>
      <c r="O180" s="30"/>
      <c r="P180" s="30"/>
      <c r="Q180" s="30"/>
      <c r="R180" s="30"/>
      <c r="S180" s="30"/>
      <c r="T180" s="33"/>
      <c r="U180" s="33"/>
      <c r="V180" s="33"/>
    </row>
    <row r="181" spans="1:22" x14ac:dyDescent="0.35">
      <c r="A181" s="32"/>
      <c r="B181" s="31"/>
      <c r="C181" s="31"/>
      <c r="D181" s="31"/>
      <c r="E181" s="31"/>
      <c r="F181" s="31"/>
      <c r="G181" s="31"/>
      <c r="H181" s="31"/>
      <c r="I181" s="31"/>
      <c r="J181" s="31"/>
      <c r="K181" s="30"/>
      <c r="L181" s="30"/>
      <c r="M181" s="30"/>
      <c r="N181" s="30"/>
      <c r="O181" s="30"/>
      <c r="P181" s="30"/>
      <c r="Q181" s="30"/>
      <c r="R181" s="30"/>
      <c r="S181" s="30"/>
      <c r="T181" s="33"/>
      <c r="U181" s="33"/>
      <c r="V181" s="33"/>
    </row>
    <row r="182" spans="1:22" x14ac:dyDescent="0.35">
      <c r="A182" s="32"/>
      <c r="B182" s="31"/>
      <c r="C182" s="31"/>
      <c r="D182" s="31"/>
      <c r="E182" s="31"/>
      <c r="F182" s="31"/>
      <c r="G182" s="31"/>
      <c r="H182" s="31"/>
      <c r="I182" s="31"/>
      <c r="J182" s="31"/>
      <c r="K182" s="30"/>
      <c r="L182" s="30"/>
      <c r="M182" s="30"/>
      <c r="N182" s="30"/>
      <c r="O182" s="30"/>
      <c r="P182" s="30"/>
      <c r="Q182" s="30"/>
      <c r="R182" s="30"/>
      <c r="S182" s="30"/>
      <c r="T182" s="33"/>
      <c r="U182" s="33"/>
      <c r="V182" s="33"/>
    </row>
    <row r="183" spans="1:22" x14ac:dyDescent="0.35">
      <c r="A183" s="32"/>
      <c r="B183" s="31"/>
      <c r="C183" s="31"/>
      <c r="D183" s="31"/>
      <c r="E183" s="31"/>
      <c r="F183" s="31"/>
      <c r="G183" s="31"/>
      <c r="H183" s="31"/>
      <c r="I183" s="31"/>
      <c r="J183" s="31"/>
      <c r="K183" s="30"/>
      <c r="L183" s="30"/>
      <c r="M183" s="30"/>
      <c r="N183" s="30"/>
      <c r="O183" s="30"/>
      <c r="P183" s="30"/>
      <c r="Q183" s="30"/>
      <c r="R183" s="30"/>
      <c r="S183" s="30"/>
      <c r="T183" s="33"/>
      <c r="U183" s="33"/>
      <c r="V183" s="33"/>
    </row>
    <row r="184" spans="1:22" x14ac:dyDescent="0.35">
      <c r="A184" s="32"/>
      <c r="B184" s="31"/>
      <c r="C184" s="31"/>
      <c r="D184" s="31"/>
      <c r="E184" s="31"/>
      <c r="F184" s="31"/>
      <c r="G184" s="31"/>
      <c r="H184" s="31"/>
      <c r="I184" s="31"/>
      <c r="J184" s="31"/>
      <c r="K184" s="30"/>
      <c r="L184" s="30"/>
      <c r="M184" s="30"/>
      <c r="N184" s="30"/>
      <c r="O184" s="30"/>
      <c r="P184" s="30"/>
      <c r="Q184" s="30"/>
      <c r="R184" s="30"/>
      <c r="S184" s="30"/>
      <c r="T184" s="33"/>
      <c r="U184" s="33"/>
      <c r="V184" s="33"/>
    </row>
    <row r="185" spans="1:22" x14ac:dyDescent="0.35">
      <c r="A185" s="32"/>
      <c r="B185" s="31"/>
      <c r="C185" s="31"/>
      <c r="D185" s="31"/>
      <c r="E185" s="31"/>
      <c r="F185" s="31"/>
      <c r="G185" s="31"/>
      <c r="H185" s="31"/>
      <c r="I185" s="31"/>
      <c r="J185" s="31"/>
      <c r="K185" s="30"/>
      <c r="L185" s="30"/>
      <c r="M185" s="30"/>
      <c r="N185" s="30"/>
      <c r="O185" s="30"/>
      <c r="P185" s="30"/>
      <c r="Q185" s="30"/>
      <c r="R185" s="30"/>
      <c r="S185" s="30"/>
      <c r="T185" s="33"/>
      <c r="U185" s="33"/>
      <c r="V185" s="33"/>
    </row>
    <row r="186" spans="1:22" x14ac:dyDescent="0.35">
      <c r="A186" s="32"/>
      <c r="B186" s="31"/>
      <c r="C186" s="31"/>
      <c r="D186" s="31"/>
      <c r="E186" s="31"/>
      <c r="F186" s="31"/>
      <c r="G186" s="31"/>
      <c r="H186" s="31"/>
      <c r="I186" s="31"/>
      <c r="J186" s="31"/>
      <c r="K186" s="30"/>
      <c r="L186" s="30"/>
      <c r="M186" s="30"/>
      <c r="N186" s="30"/>
      <c r="O186" s="30"/>
      <c r="P186" s="30"/>
      <c r="Q186" s="30"/>
      <c r="R186" s="30"/>
      <c r="S186" s="30"/>
      <c r="T186" s="33"/>
      <c r="U186" s="33"/>
      <c r="V186" s="33"/>
    </row>
    <row r="187" spans="1:22" x14ac:dyDescent="0.35">
      <c r="A187" s="32"/>
      <c r="B187" s="31"/>
      <c r="C187" s="31"/>
      <c r="D187" s="31"/>
      <c r="E187" s="31"/>
      <c r="F187" s="31"/>
      <c r="G187" s="31"/>
      <c r="H187" s="31"/>
      <c r="I187" s="31"/>
      <c r="J187" s="31"/>
      <c r="K187" s="30"/>
      <c r="L187" s="30"/>
      <c r="M187" s="30"/>
      <c r="N187" s="30"/>
      <c r="O187" s="30"/>
      <c r="P187" s="30"/>
      <c r="Q187" s="30"/>
      <c r="R187" s="30"/>
      <c r="S187" s="30"/>
      <c r="T187" s="33"/>
      <c r="U187" s="33"/>
      <c r="V187" s="33"/>
    </row>
    <row r="188" spans="1:22" x14ac:dyDescent="0.35">
      <c r="A188" s="32"/>
      <c r="B188" s="31"/>
      <c r="C188" s="31"/>
      <c r="D188" s="31"/>
      <c r="E188" s="31"/>
      <c r="F188" s="31"/>
      <c r="G188" s="31"/>
      <c r="H188" s="31"/>
      <c r="I188" s="31"/>
      <c r="J188" s="31"/>
      <c r="K188" s="30"/>
      <c r="L188" s="30"/>
      <c r="M188" s="30"/>
      <c r="N188" s="30"/>
      <c r="O188" s="30"/>
      <c r="P188" s="30"/>
      <c r="Q188" s="30"/>
      <c r="R188" s="30"/>
      <c r="S188" s="30"/>
      <c r="T188" s="33"/>
      <c r="U188" s="33"/>
      <c r="V188" s="33"/>
    </row>
    <row r="189" spans="1:22" x14ac:dyDescent="0.35">
      <c r="A189" s="32"/>
      <c r="B189" s="31"/>
      <c r="C189" s="31"/>
      <c r="D189" s="31"/>
      <c r="E189" s="31"/>
      <c r="F189" s="31"/>
      <c r="G189" s="31"/>
      <c r="H189" s="31"/>
      <c r="I189" s="31"/>
      <c r="J189" s="31"/>
      <c r="K189" s="30"/>
      <c r="L189" s="30"/>
      <c r="M189" s="30"/>
      <c r="N189" s="30"/>
      <c r="O189" s="30"/>
      <c r="P189" s="30"/>
      <c r="Q189" s="30"/>
      <c r="R189" s="30"/>
      <c r="S189" s="30"/>
      <c r="T189" s="33"/>
      <c r="U189" s="33"/>
      <c r="V189" s="33"/>
    </row>
    <row r="190" spans="1:22" x14ac:dyDescent="0.35">
      <c r="A190" s="32"/>
      <c r="B190" s="31"/>
      <c r="C190" s="31"/>
      <c r="D190" s="31"/>
      <c r="E190" s="31"/>
      <c r="F190" s="31"/>
      <c r="G190" s="31"/>
      <c r="H190" s="31"/>
      <c r="I190" s="31"/>
      <c r="J190" s="31"/>
      <c r="K190" s="30"/>
      <c r="L190" s="30"/>
      <c r="M190" s="30"/>
      <c r="N190" s="30"/>
      <c r="O190" s="30"/>
      <c r="P190" s="30"/>
      <c r="Q190" s="30"/>
      <c r="R190" s="30"/>
      <c r="S190" s="30"/>
      <c r="T190" s="33"/>
      <c r="U190" s="33"/>
      <c r="V190" s="33"/>
    </row>
    <row r="191" spans="1:22" x14ac:dyDescent="0.35">
      <c r="A191" s="32"/>
      <c r="B191" s="31"/>
      <c r="C191" s="31"/>
      <c r="D191" s="31"/>
      <c r="E191" s="31"/>
      <c r="F191" s="31"/>
      <c r="G191" s="31"/>
      <c r="H191" s="31"/>
      <c r="I191" s="31"/>
      <c r="J191" s="31"/>
      <c r="K191" s="30"/>
      <c r="L191" s="30"/>
      <c r="M191" s="30"/>
      <c r="N191" s="30"/>
      <c r="O191" s="30"/>
      <c r="P191" s="30"/>
      <c r="Q191" s="30"/>
      <c r="R191" s="30"/>
      <c r="S191" s="30"/>
      <c r="T191" s="33"/>
      <c r="U191" s="33"/>
      <c r="V191" s="33"/>
    </row>
    <row r="192" spans="1:22" x14ac:dyDescent="0.35">
      <c r="A192" s="32"/>
      <c r="B192" s="31"/>
      <c r="C192" s="31"/>
      <c r="D192" s="31"/>
      <c r="E192" s="31"/>
      <c r="F192" s="31"/>
      <c r="G192" s="31"/>
      <c r="H192" s="31"/>
      <c r="I192" s="31"/>
      <c r="J192" s="31"/>
      <c r="K192" s="30"/>
      <c r="L192" s="30"/>
      <c r="M192" s="30"/>
      <c r="N192" s="30"/>
      <c r="O192" s="30"/>
      <c r="P192" s="30"/>
      <c r="Q192" s="30"/>
      <c r="R192" s="30"/>
      <c r="S192" s="30"/>
      <c r="T192" s="33"/>
      <c r="U192" s="33"/>
      <c r="V192" s="33"/>
    </row>
    <row r="193" spans="1:22" x14ac:dyDescent="0.35">
      <c r="A193" s="32"/>
      <c r="B193" s="31"/>
      <c r="C193" s="31"/>
      <c r="D193" s="31"/>
      <c r="E193" s="31"/>
      <c r="F193" s="31"/>
      <c r="G193" s="31"/>
      <c r="H193" s="31"/>
      <c r="I193" s="31"/>
      <c r="J193" s="31"/>
      <c r="K193" s="30"/>
      <c r="L193" s="30"/>
      <c r="M193" s="30"/>
      <c r="N193" s="30"/>
      <c r="O193" s="30"/>
      <c r="P193" s="30"/>
      <c r="Q193" s="30"/>
      <c r="R193" s="30"/>
      <c r="S193" s="30"/>
      <c r="T193" s="33"/>
      <c r="U193" s="33"/>
      <c r="V193" s="33"/>
    </row>
    <row r="194" spans="1:22" x14ac:dyDescent="0.35">
      <c r="A194" s="32"/>
      <c r="B194" s="31"/>
      <c r="C194" s="31"/>
      <c r="D194" s="31"/>
      <c r="E194" s="31"/>
      <c r="F194" s="31"/>
      <c r="G194" s="31"/>
      <c r="H194" s="31"/>
      <c r="I194" s="31"/>
      <c r="J194" s="31"/>
      <c r="K194" s="30"/>
      <c r="L194" s="30"/>
      <c r="M194" s="30"/>
      <c r="N194" s="30"/>
      <c r="O194" s="30"/>
      <c r="P194" s="30"/>
      <c r="Q194" s="30"/>
      <c r="R194" s="30"/>
      <c r="S194" s="30"/>
      <c r="T194" s="33"/>
      <c r="U194" s="33"/>
      <c r="V194" s="33"/>
    </row>
    <row r="195" spans="1:22" x14ac:dyDescent="0.35">
      <c r="A195" s="32"/>
      <c r="B195" s="31"/>
      <c r="C195" s="31"/>
      <c r="D195" s="31"/>
      <c r="E195" s="31"/>
      <c r="F195" s="31"/>
      <c r="G195" s="31"/>
      <c r="H195" s="31"/>
      <c r="I195" s="31"/>
      <c r="J195" s="31"/>
      <c r="K195" s="30"/>
      <c r="L195" s="30"/>
      <c r="M195" s="30"/>
      <c r="N195" s="30"/>
      <c r="O195" s="30"/>
      <c r="P195" s="30"/>
      <c r="Q195" s="30"/>
      <c r="R195" s="30"/>
      <c r="S195" s="30"/>
      <c r="T195" s="33"/>
      <c r="U195" s="33"/>
      <c r="V195" s="33"/>
    </row>
    <row r="196" spans="1:22" x14ac:dyDescent="0.35">
      <c r="A196" s="32"/>
      <c r="B196" s="31"/>
      <c r="C196" s="31"/>
      <c r="D196" s="31"/>
      <c r="E196" s="31"/>
      <c r="F196" s="31"/>
      <c r="G196" s="31"/>
      <c r="H196" s="31"/>
      <c r="I196" s="31"/>
      <c r="J196" s="31"/>
      <c r="K196" s="30"/>
      <c r="L196" s="30"/>
      <c r="M196" s="30"/>
      <c r="N196" s="30"/>
      <c r="O196" s="30"/>
      <c r="P196" s="30"/>
      <c r="Q196" s="30"/>
      <c r="R196" s="30"/>
      <c r="S196" s="30"/>
      <c r="T196" s="33"/>
      <c r="U196" s="33"/>
      <c r="V196" s="33"/>
    </row>
    <row r="197" spans="1:22" x14ac:dyDescent="0.35">
      <c r="A197" s="32"/>
      <c r="B197" s="31"/>
      <c r="C197" s="31"/>
      <c r="D197" s="31"/>
      <c r="E197" s="31"/>
      <c r="F197" s="31"/>
      <c r="G197" s="31"/>
      <c r="H197" s="31"/>
      <c r="I197" s="31"/>
      <c r="J197" s="31"/>
      <c r="K197" s="30"/>
      <c r="L197" s="30"/>
      <c r="M197" s="30"/>
      <c r="N197" s="30"/>
      <c r="O197" s="30"/>
      <c r="P197" s="30"/>
      <c r="Q197" s="30"/>
      <c r="R197" s="30"/>
      <c r="S197" s="30"/>
      <c r="T197" s="33"/>
      <c r="U197" s="33"/>
      <c r="V197" s="33"/>
    </row>
    <row r="198" spans="1:22" x14ac:dyDescent="0.35">
      <c r="A198" s="32"/>
      <c r="B198" s="31"/>
      <c r="C198" s="31"/>
      <c r="D198" s="31"/>
      <c r="E198" s="31"/>
      <c r="F198" s="31"/>
      <c r="G198" s="31"/>
      <c r="H198" s="31"/>
      <c r="I198" s="31"/>
      <c r="J198" s="31"/>
      <c r="K198" s="30"/>
      <c r="L198" s="30"/>
      <c r="M198" s="30"/>
      <c r="N198" s="30"/>
      <c r="O198" s="30"/>
      <c r="P198" s="30"/>
      <c r="Q198" s="30"/>
      <c r="R198" s="30"/>
      <c r="S198" s="30"/>
      <c r="T198" s="33"/>
      <c r="U198" s="33"/>
      <c r="V198" s="33"/>
    </row>
    <row r="199" spans="1:22" x14ac:dyDescent="0.35">
      <c r="A199" s="32"/>
      <c r="B199" s="31"/>
      <c r="C199" s="31"/>
      <c r="D199" s="31"/>
      <c r="E199" s="31"/>
      <c r="F199" s="31"/>
      <c r="G199" s="31"/>
      <c r="H199" s="31"/>
      <c r="I199" s="31"/>
      <c r="J199" s="31"/>
      <c r="K199" s="30"/>
      <c r="L199" s="30"/>
      <c r="M199" s="30"/>
      <c r="N199" s="30"/>
      <c r="O199" s="30"/>
      <c r="P199" s="30"/>
      <c r="Q199" s="30"/>
      <c r="R199" s="30"/>
      <c r="S199" s="30"/>
      <c r="T199" s="33"/>
      <c r="U199" s="33"/>
      <c r="V199" s="33"/>
    </row>
    <row r="200" spans="1:22" x14ac:dyDescent="0.35">
      <c r="A200" s="32"/>
      <c r="B200" s="31"/>
      <c r="C200" s="31"/>
      <c r="D200" s="31"/>
      <c r="E200" s="31"/>
      <c r="F200" s="31"/>
      <c r="G200" s="31"/>
      <c r="H200" s="31"/>
      <c r="I200" s="31"/>
      <c r="J200" s="31"/>
      <c r="K200" s="30"/>
      <c r="L200" s="30"/>
      <c r="M200" s="30"/>
      <c r="N200" s="30"/>
      <c r="O200" s="30"/>
      <c r="P200" s="30"/>
      <c r="Q200" s="30"/>
      <c r="R200" s="30"/>
      <c r="S200" s="30"/>
      <c r="T200" s="33"/>
      <c r="U200" s="33"/>
      <c r="V200" s="33"/>
    </row>
    <row r="201" spans="1:22" x14ac:dyDescent="0.35">
      <c r="A201" s="32"/>
      <c r="B201" s="31"/>
      <c r="C201" s="31"/>
      <c r="D201" s="31"/>
      <c r="E201" s="31"/>
      <c r="F201" s="31"/>
      <c r="G201" s="31"/>
      <c r="H201" s="31"/>
      <c r="I201" s="31"/>
      <c r="J201" s="31"/>
      <c r="K201" s="30"/>
      <c r="L201" s="30"/>
      <c r="M201" s="30"/>
      <c r="N201" s="30"/>
      <c r="O201" s="30"/>
      <c r="P201" s="30"/>
      <c r="Q201" s="30"/>
      <c r="R201" s="30"/>
      <c r="S201" s="30"/>
      <c r="T201" s="33"/>
      <c r="U201" s="33"/>
      <c r="V201" s="33"/>
    </row>
    <row r="202" spans="1:22" x14ac:dyDescent="0.35">
      <c r="A202" s="32"/>
      <c r="B202" s="31"/>
      <c r="C202" s="31"/>
      <c r="D202" s="31"/>
      <c r="E202" s="31"/>
      <c r="F202" s="31"/>
      <c r="G202" s="31"/>
      <c r="H202" s="31"/>
      <c r="I202" s="31"/>
      <c r="J202" s="31"/>
      <c r="K202" s="30"/>
      <c r="L202" s="30"/>
      <c r="M202" s="30"/>
      <c r="N202" s="30"/>
      <c r="O202" s="30"/>
      <c r="P202" s="30"/>
      <c r="Q202" s="30"/>
      <c r="R202" s="30"/>
      <c r="S202" s="30"/>
      <c r="T202" s="33"/>
      <c r="U202" s="33"/>
      <c r="V202" s="33"/>
    </row>
    <row r="203" spans="1:22" x14ac:dyDescent="0.35">
      <c r="A203" s="32"/>
      <c r="B203" s="31"/>
      <c r="C203" s="31"/>
      <c r="D203" s="31"/>
      <c r="E203" s="31"/>
      <c r="F203" s="31"/>
      <c r="G203" s="31"/>
      <c r="H203" s="31"/>
      <c r="I203" s="31"/>
      <c r="J203" s="31"/>
      <c r="K203" s="30"/>
      <c r="L203" s="30"/>
      <c r="M203" s="30"/>
      <c r="N203" s="30"/>
      <c r="O203" s="30"/>
      <c r="P203" s="30"/>
      <c r="Q203" s="30"/>
      <c r="R203" s="30"/>
      <c r="S203" s="30"/>
      <c r="T203" s="33"/>
      <c r="U203" s="33"/>
      <c r="V203" s="33"/>
    </row>
    <row r="204" spans="1:22" x14ac:dyDescent="0.35">
      <c r="A204" s="32"/>
      <c r="B204" s="31"/>
      <c r="C204" s="31"/>
      <c r="D204" s="31"/>
      <c r="E204" s="31"/>
      <c r="F204" s="31"/>
      <c r="G204" s="31"/>
      <c r="H204" s="31"/>
      <c r="I204" s="31"/>
      <c r="J204" s="31"/>
      <c r="K204" s="30"/>
      <c r="L204" s="30"/>
      <c r="M204" s="30"/>
      <c r="N204" s="30"/>
      <c r="O204" s="30"/>
      <c r="P204" s="30"/>
      <c r="Q204" s="30"/>
      <c r="R204" s="30"/>
      <c r="S204" s="30"/>
      <c r="T204" s="33"/>
      <c r="U204" s="33"/>
      <c r="V204" s="33"/>
    </row>
    <row r="205" spans="1:22" x14ac:dyDescent="0.35">
      <c r="A205" s="32"/>
      <c r="B205" s="31"/>
      <c r="C205" s="31"/>
      <c r="D205" s="31"/>
      <c r="E205" s="31"/>
      <c r="F205" s="31"/>
      <c r="G205" s="31"/>
      <c r="H205" s="31"/>
      <c r="I205" s="31"/>
      <c r="J205" s="31"/>
      <c r="K205" s="30"/>
      <c r="L205" s="30"/>
      <c r="M205" s="30"/>
      <c r="N205" s="30"/>
      <c r="O205" s="30"/>
      <c r="P205" s="30"/>
      <c r="Q205" s="30"/>
      <c r="R205" s="30"/>
      <c r="S205" s="30"/>
      <c r="T205" s="33"/>
      <c r="U205" s="33"/>
      <c r="V205" s="33"/>
    </row>
    <row r="206" spans="1:22" x14ac:dyDescent="0.35">
      <c r="A206" s="32"/>
      <c r="B206" s="31"/>
      <c r="C206" s="31"/>
      <c r="D206" s="31"/>
      <c r="E206" s="31"/>
      <c r="F206" s="31"/>
      <c r="G206" s="31"/>
      <c r="H206" s="31"/>
      <c r="I206" s="31"/>
      <c r="J206" s="31"/>
      <c r="K206" s="30"/>
      <c r="L206" s="30"/>
      <c r="M206" s="30"/>
      <c r="N206" s="30"/>
      <c r="O206" s="30"/>
      <c r="P206" s="30"/>
      <c r="Q206" s="30"/>
      <c r="R206" s="30"/>
      <c r="S206" s="30"/>
      <c r="T206" s="33"/>
      <c r="U206" s="33"/>
      <c r="V206" s="33"/>
    </row>
    <row r="207" spans="1:22" x14ac:dyDescent="0.35">
      <c r="A207" s="32"/>
      <c r="B207" s="31"/>
      <c r="C207" s="31"/>
      <c r="D207" s="31"/>
      <c r="E207" s="31"/>
      <c r="F207" s="31"/>
      <c r="G207" s="31"/>
      <c r="H207" s="31"/>
      <c r="I207" s="31"/>
      <c r="J207" s="31"/>
      <c r="K207" s="30"/>
      <c r="L207" s="30"/>
      <c r="M207" s="30"/>
      <c r="N207" s="30"/>
      <c r="O207" s="30"/>
      <c r="P207" s="30"/>
      <c r="Q207" s="30"/>
      <c r="R207" s="30"/>
      <c r="S207" s="30"/>
      <c r="T207" s="33"/>
      <c r="U207" s="33"/>
      <c r="V207" s="33"/>
    </row>
    <row r="208" spans="1:22" x14ac:dyDescent="0.35">
      <c r="A208" s="32"/>
      <c r="B208" s="31"/>
      <c r="C208" s="31"/>
      <c r="D208" s="31"/>
      <c r="E208" s="31"/>
      <c r="F208" s="31"/>
      <c r="G208" s="31"/>
      <c r="H208" s="31"/>
      <c r="I208" s="31"/>
      <c r="J208" s="31"/>
      <c r="K208" s="30"/>
      <c r="L208" s="30"/>
      <c r="M208" s="30"/>
      <c r="N208" s="30"/>
      <c r="O208" s="30"/>
      <c r="P208" s="30"/>
      <c r="Q208" s="30"/>
      <c r="R208" s="30"/>
      <c r="S208" s="30"/>
      <c r="T208" s="33"/>
      <c r="U208" s="33"/>
      <c r="V208" s="33"/>
    </row>
    <row r="209" spans="1:22" x14ac:dyDescent="0.35">
      <c r="A209" s="32"/>
      <c r="B209" s="31"/>
      <c r="C209" s="31"/>
      <c r="D209" s="31"/>
      <c r="E209" s="31"/>
      <c r="F209" s="31"/>
      <c r="G209" s="31"/>
      <c r="H209" s="31"/>
      <c r="I209" s="31"/>
      <c r="J209" s="31"/>
      <c r="K209" s="30"/>
      <c r="L209" s="30"/>
      <c r="M209" s="30"/>
      <c r="N209" s="30"/>
      <c r="O209" s="30"/>
      <c r="P209" s="30"/>
      <c r="Q209" s="30"/>
      <c r="R209" s="30"/>
      <c r="S209" s="30"/>
      <c r="T209" s="33"/>
      <c r="U209" s="33"/>
      <c r="V209" s="33"/>
    </row>
    <row r="210" spans="1:22" x14ac:dyDescent="0.35">
      <c r="A210" s="32"/>
      <c r="B210" s="31"/>
      <c r="C210" s="31"/>
      <c r="D210" s="31"/>
      <c r="E210" s="31"/>
      <c r="F210" s="31"/>
      <c r="G210" s="31"/>
      <c r="H210" s="31"/>
      <c r="I210" s="31"/>
      <c r="J210" s="31"/>
      <c r="K210" s="30"/>
      <c r="L210" s="30"/>
      <c r="M210" s="30"/>
      <c r="N210" s="30"/>
      <c r="O210" s="30"/>
      <c r="P210" s="30"/>
      <c r="Q210" s="30"/>
      <c r="R210" s="30"/>
      <c r="S210" s="30"/>
      <c r="T210" s="33"/>
      <c r="U210" s="33"/>
      <c r="V210" s="33"/>
    </row>
    <row r="211" spans="1:22" x14ac:dyDescent="0.35">
      <c r="A211" s="32"/>
      <c r="B211" s="31"/>
      <c r="C211" s="31"/>
      <c r="D211" s="31"/>
      <c r="E211" s="31"/>
      <c r="F211" s="31"/>
      <c r="G211" s="31"/>
      <c r="H211" s="31"/>
      <c r="I211" s="31"/>
      <c r="J211" s="31"/>
      <c r="K211" s="30"/>
      <c r="L211" s="30"/>
      <c r="M211" s="30"/>
      <c r="N211" s="30"/>
      <c r="O211" s="30"/>
      <c r="P211" s="30"/>
      <c r="Q211" s="30"/>
      <c r="R211" s="30"/>
      <c r="S211" s="30"/>
      <c r="T211" s="33"/>
      <c r="U211" s="33"/>
      <c r="V211" s="33"/>
    </row>
    <row r="212" spans="1:22" x14ac:dyDescent="0.35">
      <c r="A212" s="32"/>
      <c r="B212" s="31"/>
      <c r="C212" s="31"/>
      <c r="D212" s="31"/>
      <c r="E212" s="31"/>
      <c r="F212" s="31"/>
      <c r="G212" s="31"/>
      <c r="H212" s="31"/>
      <c r="I212" s="31"/>
      <c r="J212" s="31"/>
      <c r="K212" s="30"/>
      <c r="L212" s="30"/>
      <c r="M212" s="30"/>
      <c r="N212" s="30"/>
      <c r="O212" s="30"/>
      <c r="P212" s="30"/>
      <c r="Q212" s="30"/>
      <c r="R212" s="30"/>
      <c r="S212" s="30"/>
      <c r="T212" s="33"/>
      <c r="U212" s="33"/>
      <c r="V212" s="33"/>
    </row>
    <row r="213" spans="1:22" x14ac:dyDescent="0.35">
      <c r="A213" s="32"/>
      <c r="B213" s="31"/>
      <c r="C213" s="31"/>
      <c r="D213" s="31"/>
      <c r="E213" s="31"/>
      <c r="F213" s="31"/>
      <c r="G213" s="31"/>
      <c r="H213" s="31"/>
      <c r="I213" s="31"/>
      <c r="J213" s="31"/>
      <c r="K213" s="30"/>
      <c r="L213" s="30"/>
      <c r="M213" s="30"/>
      <c r="N213" s="30"/>
      <c r="O213" s="30"/>
      <c r="P213" s="30"/>
      <c r="Q213" s="30"/>
      <c r="R213" s="30"/>
      <c r="S213" s="30"/>
      <c r="T213" s="33"/>
      <c r="U213" s="33"/>
      <c r="V213" s="33"/>
    </row>
    <row r="214" spans="1:22" x14ac:dyDescent="0.35">
      <c r="A214" s="32"/>
      <c r="B214" s="31"/>
      <c r="C214" s="31"/>
      <c r="D214" s="31"/>
      <c r="E214" s="31"/>
      <c r="F214" s="31"/>
      <c r="G214" s="31"/>
      <c r="H214" s="31"/>
      <c r="I214" s="31"/>
      <c r="J214" s="31"/>
      <c r="K214" s="30"/>
      <c r="L214" s="30"/>
      <c r="M214" s="30"/>
      <c r="N214" s="30"/>
      <c r="O214" s="30"/>
      <c r="P214" s="30"/>
      <c r="Q214" s="30"/>
      <c r="R214" s="30"/>
      <c r="S214" s="30"/>
      <c r="T214" s="33"/>
      <c r="U214" s="33"/>
      <c r="V214" s="33"/>
    </row>
    <row r="215" spans="1:22" x14ac:dyDescent="0.35">
      <c r="A215" s="32"/>
      <c r="B215" s="31"/>
      <c r="C215" s="31"/>
      <c r="D215" s="31"/>
      <c r="E215" s="31"/>
      <c r="F215" s="31"/>
      <c r="G215" s="31"/>
      <c r="H215" s="31"/>
      <c r="I215" s="31"/>
      <c r="J215" s="31"/>
      <c r="K215" s="30"/>
      <c r="L215" s="30"/>
      <c r="M215" s="30"/>
      <c r="N215" s="30"/>
      <c r="O215" s="30"/>
      <c r="P215" s="30"/>
      <c r="Q215" s="30"/>
      <c r="R215" s="30"/>
      <c r="S215" s="30"/>
      <c r="T215" s="33"/>
      <c r="U215" s="33"/>
      <c r="V215" s="33"/>
    </row>
    <row r="216" spans="1:22" x14ac:dyDescent="0.35">
      <c r="A216" s="32"/>
      <c r="B216" s="31"/>
      <c r="C216" s="31"/>
      <c r="D216" s="31"/>
      <c r="E216" s="31"/>
      <c r="F216" s="31"/>
      <c r="G216" s="31"/>
      <c r="H216" s="31"/>
      <c r="I216" s="31"/>
      <c r="J216" s="31"/>
      <c r="K216" s="30"/>
      <c r="L216" s="30"/>
      <c r="M216" s="30"/>
      <c r="N216" s="30"/>
      <c r="O216" s="30"/>
      <c r="P216" s="30"/>
      <c r="Q216" s="30"/>
      <c r="R216" s="30"/>
      <c r="S216" s="30"/>
      <c r="T216" s="33"/>
      <c r="U216" s="33"/>
      <c r="V216" s="33"/>
    </row>
    <row r="217" spans="1:22" x14ac:dyDescent="0.35">
      <c r="A217" s="32"/>
      <c r="B217" s="31"/>
      <c r="C217" s="31"/>
      <c r="D217" s="31"/>
      <c r="E217" s="31"/>
      <c r="F217" s="31"/>
      <c r="G217" s="31"/>
      <c r="H217" s="31"/>
      <c r="I217" s="31"/>
      <c r="J217" s="31"/>
      <c r="K217" s="30"/>
      <c r="L217" s="30"/>
      <c r="M217" s="30"/>
      <c r="N217" s="30"/>
      <c r="O217" s="30"/>
      <c r="P217" s="30"/>
      <c r="Q217" s="30"/>
      <c r="R217" s="30"/>
      <c r="S217" s="30"/>
      <c r="T217" s="33"/>
      <c r="U217" s="33"/>
      <c r="V217" s="33"/>
    </row>
    <row r="218" spans="1:22" x14ac:dyDescent="0.35">
      <c r="A218" s="32"/>
      <c r="B218" s="31"/>
      <c r="C218" s="31"/>
      <c r="D218" s="31"/>
      <c r="E218" s="31"/>
      <c r="F218" s="31"/>
      <c r="G218" s="31"/>
      <c r="H218" s="31"/>
      <c r="I218" s="31"/>
      <c r="J218" s="31"/>
      <c r="K218" s="30"/>
      <c r="L218" s="30"/>
      <c r="M218" s="30"/>
      <c r="N218" s="30"/>
      <c r="O218" s="30"/>
      <c r="P218" s="30"/>
      <c r="Q218" s="30"/>
      <c r="R218" s="30"/>
      <c r="S218" s="30"/>
      <c r="T218" s="33"/>
      <c r="U218" s="33"/>
      <c r="V218" s="33"/>
    </row>
    <row r="219" spans="1:22" x14ac:dyDescent="0.35">
      <c r="A219" s="32"/>
      <c r="B219" s="31"/>
      <c r="C219" s="31"/>
      <c r="D219" s="31"/>
      <c r="E219" s="31"/>
      <c r="F219" s="31"/>
      <c r="G219" s="31"/>
      <c r="H219" s="31"/>
      <c r="I219" s="31"/>
      <c r="J219" s="31"/>
      <c r="K219" s="30"/>
      <c r="L219" s="30"/>
      <c r="M219" s="30"/>
      <c r="N219" s="30"/>
      <c r="O219" s="30"/>
      <c r="P219" s="30"/>
      <c r="Q219" s="30"/>
      <c r="R219" s="30"/>
      <c r="S219" s="30"/>
      <c r="T219" s="33"/>
      <c r="U219" s="33"/>
      <c r="V219" s="33"/>
    </row>
    <row r="220" spans="1:22" x14ac:dyDescent="0.35">
      <c r="A220" s="32"/>
      <c r="B220" s="31"/>
      <c r="C220" s="31"/>
      <c r="D220" s="31"/>
      <c r="E220" s="31"/>
      <c r="F220" s="31"/>
      <c r="G220" s="31"/>
      <c r="H220" s="31"/>
      <c r="I220" s="31"/>
      <c r="J220" s="31"/>
      <c r="K220" s="30"/>
      <c r="L220" s="30"/>
      <c r="M220" s="30"/>
      <c r="N220" s="30"/>
      <c r="O220" s="30"/>
      <c r="P220" s="30"/>
      <c r="Q220" s="30"/>
      <c r="R220" s="30"/>
      <c r="S220" s="30"/>
      <c r="T220" s="33"/>
      <c r="U220" s="33"/>
      <c r="V220" s="33"/>
    </row>
    <row r="221" spans="1:22" x14ac:dyDescent="0.35">
      <c r="A221" s="32"/>
      <c r="B221" s="31"/>
      <c r="C221" s="31"/>
      <c r="D221" s="31"/>
      <c r="E221" s="31"/>
      <c r="F221" s="31"/>
      <c r="G221" s="31"/>
      <c r="H221" s="31"/>
      <c r="I221" s="31"/>
      <c r="J221" s="31"/>
      <c r="K221" s="30"/>
      <c r="L221" s="30"/>
      <c r="M221" s="30"/>
      <c r="N221" s="30"/>
      <c r="O221" s="30"/>
      <c r="P221" s="30"/>
      <c r="Q221" s="30"/>
      <c r="R221" s="30"/>
      <c r="S221" s="30"/>
      <c r="T221" s="33"/>
      <c r="U221" s="33"/>
      <c r="V221" s="33"/>
    </row>
    <row r="222" spans="1:22" x14ac:dyDescent="0.35">
      <c r="A222" s="32"/>
      <c r="B222" s="31"/>
      <c r="C222" s="31"/>
      <c r="D222" s="31"/>
      <c r="E222" s="31"/>
      <c r="F222" s="31"/>
      <c r="G222" s="31"/>
      <c r="H222" s="31"/>
      <c r="I222" s="31"/>
      <c r="J222" s="31"/>
      <c r="K222" s="30"/>
      <c r="L222" s="30"/>
      <c r="M222" s="30"/>
      <c r="N222" s="30"/>
      <c r="O222" s="30"/>
      <c r="P222" s="30"/>
      <c r="Q222" s="30"/>
      <c r="R222" s="30"/>
      <c r="S222" s="30"/>
      <c r="T222" s="33"/>
      <c r="U222" s="33"/>
      <c r="V222" s="33"/>
    </row>
    <row r="223" spans="1:22" x14ac:dyDescent="0.35">
      <c r="A223" s="32"/>
      <c r="B223" s="31"/>
      <c r="C223" s="31"/>
      <c r="D223" s="31"/>
      <c r="E223" s="31"/>
      <c r="F223" s="31"/>
      <c r="G223" s="31"/>
      <c r="H223" s="31"/>
      <c r="I223" s="31"/>
      <c r="J223" s="31"/>
      <c r="K223" s="30"/>
      <c r="L223" s="30"/>
      <c r="M223" s="30"/>
      <c r="N223" s="30"/>
      <c r="O223" s="30"/>
      <c r="P223" s="30"/>
      <c r="Q223" s="30"/>
      <c r="R223" s="30"/>
      <c r="S223" s="30"/>
      <c r="T223" s="33"/>
      <c r="U223" s="33"/>
      <c r="V223" s="33"/>
    </row>
    <row r="224" spans="1:22" x14ac:dyDescent="0.35">
      <c r="A224" s="32"/>
      <c r="B224" s="31"/>
      <c r="C224" s="31"/>
      <c r="D224" s="31"/>
      <c r="E224" s="31"/>
      <c r="F224" s="31"/>
      <c r="G224" s="31"/>
      <c r="H224" s="31"/>
      <c r="I224" s="31"/>
      <c r="J224" s="31"/>
      <c r="K224" s="30"/>
      <c r="L224" s="30"/>
      <c r="M224" s="30"/>
      <c r="N224" s="30"/>
      <c r="O224" s="30"/>
      <c r="P224" s="30"/>
      <c r="Q224" s="30"/>
      <c r="R224" s="30"/>
      <c r="S224" s="30"/>
      <c r="T224" s="33"/>
      <c r="U224" s="33"/>
      <c r="V224" s="33"/>
    </row>
    <row r="225" spans="1:22" x14ac:dyDescent="0.35">
      <c r="A225" s="32"/>
      <c r="B225" s="31"/>
      <c r="C225" s="31"/>
      <c r="D225" s="31"/>
      <c r="E225" s="31"/>
      <c r="F225" s="31"/>
      <c r="G225" s="31"/>
      <c r="H225" s="31"/>
      <c r="I225" s="31"/>
      <c r="J225" s="31"/>
      <c r="K225" s="30"/>
      <c r="L225" s="30"/>
      <c r="M225" s="30"/>
      <c r="N225" s="30"/>
      <c r="O225" s="30"/>
      <c r="P225" s="30"/>
      <c r="Q225" s="30"/>
      <c r="R225" s="30"/>
      <c r="S225" s="30"/>
      <c r="T225" s="33"/>
      <c r="U225" s="33"/>
      <c r="V225" s="33"/>
    </row>
    <row r="226" spans="1:22" x14ac:dyDescent="0.35">
      <c r="A226" s="32"/>
      <c r="B226" s="31"/>
      <c r="C226" s="31"/>
      <c r="D226" s="31"/>
      <c r="E226" s="31"/>
      <c r="F226" s="31"/>
      <c r="G226" s="31"/>
      <c r="H226" s="31"/>
      <c r="I226" s="31"/>
      <c r="J226" s="31"/>
      <c r="K226" s="30"/>
      <c r="L226" s="30"/>
      <c r="M226" s="30"/>
      <c r="N226" s="30"/>
      <c r="O226" s="30"/>
      <c r="P226" s="30"/>
      <c r="Q226" s="30"/>
      <c r="R226" s="30"/>
      <c r="S226" s="30"/>
      <c r="T226" s="33"/>
      <c r="U226" s="33"/>
      <c r="V226" s="33"/>
    </row>
    <row r="227" spans="1:22" x14ac:dyDescent="0.35">
      <c r="A227" s="32"/>
      <c r="B227" s="31"/>
      <c r="C227" s="31"/>
      <c r="D227" s="31"/>
      <c r="E227" s="31"/>
      <c r="F227" s="31"/>
      <c r="G227" s="31"/>
      <c r="H227" s="31"/>
      <c r="I227" s="31"/>
      <c r="J227" s="31"/>
      <c r="K227" s="30"/>
      <c r="L227" s="30"/>
      <c r="M227" s="30"/>
      <c r="N227" s="30"/>
      <c r="O227" s="30"/>
      <c r="P227" s="30"/>
      <c r="Q227" s="30"/>
      <c r="R227" s="30"/>
      <c r="S227" s="30"/>
      <c r="T227" s="33"/>
      <c r="U227" s="33"/>
      <c r="V227" s="33"/>
    </row>
    <row r="228" spans="1:22" x14ac:dyDescent="0.35">
      <c r="A228" s="32"/>
      <c r="B228" s="31"/>
      <c r="C228" s="31"/>
      <c r="D228" s="31"/>
      <c r="E228" s="31"/>
      <c r="F228" s="31"/>
      <c r="G228" s="31"/>
      <c r="H228" s="31"/>
      <c r="I228" s="31"/>
      <c r="J228" s="31"/>
      <c r="K228" s="30"/>
      <c r="L228" s="30"/>
      <c r="M228" s="30"/>
      <c r="N228" s="30"/>
      <c r="O228" s="30"/>
      <c r="P228" s="30"/>
      <c r="Q228" s="30"/>
      <c r="R228" s="30"/>
      <c r="S228" s="30"/>
      <c r="T228" s="33"/>
      <c r="U228" s="33"/>
      <c r="V228" s="33"/>
    </row>
    <row r="229" spans="1:22" x14ac:dyDescent="0.35">
      <c r="A229" s="32"/>
      <c r="B229" s="31"/>
      <c r="C229" s="31"/>
      <c r="D229" s="31"/>
      <c r="E229" s="31"/>
      <c r="F229" s="31"/>
      <c r="G229" s="31"/>
      <c r="H229" s="31"/>
      <c r="I229" s="31"/>
      <c r="J229" s="31"/>
      <c r="K229" s="30"/>
      <c r="L229" s="30"/>
      <c r="M229" s="30"/>
      <c r="N229" s="30"/>
      <c r="O229" s="30"/>
      <c r="P229" s="30"/>
      <c r="Q229" s="30"/>
      <c r="R229" s="30"/>
      <c r="S229" s="30"/>
      <c r="T229" s="33"/>
      <c r="U229" s="33"/>
      <c r="V229" s="33"/>
    </row>
    <row r="230" spans="1:22" x14ac:dyDescent="0.35">
      <c r="A230" s="32"/>
      <c r="B230" s="31"/>
      <c r="C230" s="31"/>
      <c r="D230" s="31"/>
      <c r="E230" s="31"/>
      <c r="F230" s="31"/>
      <c r="G230" s="31"/>
      <c r="H230" s="31"/>
      <c r="I230" s="31"/>
      <c r="J230" s="31"/>
      <c r="K230" s="30"/>
      <c r="L230" s="30"/>
      <c r="M230" s="30"/>
      <c r="N230" s="30"/>
      <c r="O230" s="30"/>
      <c r="P230" s="30"/>
      <c r="Q230" s="30"/>
      <c r="R230" s="30"/>
      <c r="S230" s="30"/>
      <c r="T230" s="33"/>
      <c r="U230" s="33"/>
      <c r="V230" s="33"/>
    </row>
    <row r="231" spans="1:22" x14ac:dyDescent="0.35">
      <c r="A231" s="32"/>
      <c r="B231" s="31"/>
      <c r="C231" s="31"/>
      <c r="D231" s="31"/>
      <c r="E231" s="31"/>
      <c r="F231" s="31"/>
      <c r="G231" s="31"/>
      <c r="H231" s="31"/>
      <c r="I231" s="31"/>
      <c r="J231" s="31"/>
      <c r="K231" s="30"/>
      <c r="L231" s="30"/>
      <c r="M231" s="30"/>
      <c r="N231" s="30"/>
      <c r="O231" s="30"/>
      <c r="P231" s="30"/>
      <c r="Q231" s="30"/>
      <c r="R231" s="30"/>
      <c r="S231" s="30"/>
      <c r="T231" s="33"/>
      <c r="U231" s="33"/>
      <c r="V231" s="33"/>
    </row>
    <row r="232" spans="1:22" x14ac:dyDescent="0.35">
      <c r="A232" s="32"/>
      <c r="B232" s="31"/>
      <c r="C232" s="31"/>
      <c r="D232" s="31"/>
      <c r="E232" s="31"/>
      <c r="F232" s="31"/>
      <c r="G232" s="31"/>
      <c r="H232" s="31"/>
      <c r="I232" s="31"/>
      <c r="J232" s="31"/>
      <c r="K232" s="30"/>
      <c r="L232" s="30"/>
      <c r="M232" s="30"/>
      <c r="N232" s="30"/>
      <c r="O232" s="30"/>
      <c r="P232" s="30"/>
      <c r="Q232" s="30"/>
      <c r="R232" s="30"/>
      <c r="S232" s="30"/>
      <c r="T232" s="33"/>
      <c r="U232" s="33"/>
      <c r="V232" s="33"/>
    </row>
    <row r="233" spans="1:22" x14ac:dyDescent="0.35">
      <c r="A233" s="32"/>
      <c r="B233" s="31"/>
      <c r="C233" s="31"/>
      <c r="D233" s="31"/>
      <c r="E233" s="31"/>
      <c r="F233" s="31"/>
      <c r="G233" s="31"/>
      <c r="H233" s="31"/>
      <c r="I233" s="31"/>
      <c r="J233" s="31"/>
      <c r="K233" s="30"/>
      <c r="L233" s="30"/>
      <c r="M233" s="30"/>
      <c r="N233" s="30"/>
      <c r="O233" s="30"/>
      <c r="P233" s="30"/>
      <c r="Q233" s="30"/>
      <c r="R233" s="30"/>
      <c r="S233" s="30"/>
      <c r="T233" s="33"/>
      <c r="U233" s="33"/>
      <c r="V233" s="33"/>
    </row>
    <row r="234" spans="1:22" x14ac:dyDescent="0.35">
      <c r="A234" s="32"/>
      <c r="B234" s="31"/>
      <c r="C234" s="31"/>
      <c r="D234" s="31"/>
      <c r="E234" s="31"/>
      <c r="F234" s="31"/>
      <c r="G234" s="31"/>
      <c r="H234" s="31"/>
      <c r="I234" s="31"/>
      <c r="J234" s="31"/>
      <c r="K234" s="30"/>
      <c r="L234" s="30"/>
      <c r="M234" s="30"/>
      <c r="N234" s="30"/>
      <c r="O234" s="30"/>
      <c r="P234" s="30"/>
      <c r="Q234" s="30"/>
      <c r="R234" s="30"/>
      <c r="S234" s="30"/>
      <c r="T234" s="33"/>
      <c r="U234" s="33"/>
      <c r="V234" s="33"/>
    </row>
    <row r="235" spans="1:22" x14ac:dyDescent="0.35">
      <c r="A235" s="32"/>
      <c r="B235" s="31"/>
      <c r="C235" s="31"/>
      <c r="D235" s="31"/>
      <c r="E235" s="31"/>
      <c r="F235" s="31"/>
      <c r="G235" s="31"/>
      <c r="H235" s="31"/>
      <c r="I235" s="31"/>
      <c r="J235" s="31"/>
      <c r="K235" s="30"/>
      <c r="L235" s="30"/>
      <c r="M235" s="30"/>
      <c r="N235" s="30"/>
      <c r="O235" s="30"/>
      <c r="P235" s="30"/>
      <c r="Q235" s="30"/>
      <c r="R235" s="30"/>
      <c r="S235" s="30"/>
      <c r="T235" s="33"/>
      <c r="U235" s="33"/>
      <c r="V235" s="33"/>
    </row>
    <row r="236" spans="1:22" x14ac:dyDescent="0.35">
      <c r="A236" s="32"/>
      <c r="B236" s="31"/>
      <c r="C236" s="31"/>
      <c r="D236" s="31"/>
      <c r="E236" s="31"/>
      <c r="F236" s="31"/>
      <c r="G236" s="31"/>
      <c r="H236" s="31"/>
      <c r="I236" s="31"/>
      <c r="J236" s="31"/>
      <c r="K236" s="30"/>
      <c r="L236" s="30"/>
      <c r="M236" s="30"/>
      <c r="N236" s="30"/>
      <c r="O236" s="30"/>
      <c r="P236" s="30"/>
      <c r="Q236" s="30"/>
      <c r="R236" s="30"/>
      <c r="S236" s="30"/>
      <c r="T236" s="33"/>
      <c r="U236" s="33"/>
      <c r="V236" s="33"/>
    </row>
    <row r="237" spans="1:22" x14ac:dyDescent="0.35">
      <c r="A237" s="32"/>
      <c r="B237" s="31"/>
      <c r="C237" s="31"/>
      <c r="D237" s="31"/>
      <c r="E237" s="31"/>
      <c r="F237" s="31"/>
      <c r="G237" s="31"/>
      <c r="H237" s="31"/>
      <c r="I237" s="31"/>
      <c r="J237" s="31"/>
      <c r="K237" s="30"/>
      <c r="L237" s="30"/>
      <c r="M237" s="30"/>
      <c r="N237" s="30"/>
      <c r="O237" s="30"/>
      <c r="P237" s="30"/>
      <c r="Q237" s="30"/>
      <c r="R237" s="30"/>
      <c r="S237" s="30"/>
      <c r="T237" s="33"/>
      <c r="U237" s="33"/>
      <c r="V237" s="33"/>
    </row>
    <row r="238" spans="1:22" x14ac:dyDescent="0.35">
      <c r="A238" s="32"/>
      <c r="B238" s="31"/>
      <c r="C238" s="31"/>
      <c r="D238" s="31"/>
      <c r="E238" s="31"/>
      <c r="F238" s="31"/>
      <c r="G238" s="31"/>
      <c r="H238" s="31"/>
      <c r="I238" s="31"/>
      <c r="J238" s="31"/>
      <c r="K238" s="30"/>
      <c r="L238" s="30"/>
      <c r="M238" s="30"/>
      <c r="N238" s="30"/>
      <c r="O238" s="30"/>
      <c r="P238" s="30"/>
      <c r="Q238" s="30"/>
      <c r="R238" s="30"/>
      <c r="S238" s="30"/>
      <c r="T238" s="33"/>
      <c r="U238" s="33"/>
      <c r="V238" s="33"/>
    </row>
    <row r="239" spans="1:22" x14ac:dyDescent="0.35">
      <c r="A239" s="32"/>
      <c r="B239" s="31"/>
      <c r="C239" s="31"/>
      <c r="D239" s="31"/>
      <c r="E239" s="31"/>
      <c r="F239" s="31"/>
      <c r="G239" s="31"/>
      <c r="H239" s="31"/>
      <c r="I239" s="31"/>
      <c r="J239" s="31"/>
      <c r="K239" s="30"/>
      <c r="L239" s="30"/>
      <c r="M239" s="30"/>
      <c r="N239" s="30"/>
      <c r="O239" s="30"/>
      <c r="P239" s="30"/>
      <c r="Q239" s="30"/>
      <c r="R239" s="30"/>
      <c r="S239" s="30"/>
      <c r="T239" s="33"/>
      <c r="U239" s="33"/>
      <c r="V239" s="33"/>
    </row>
    <row r="240" spans="1:22" x14ac:dyDescent="0.35">
      <c r="A240" s="32"/>
      <c r="B240" s="31"/>
      <c r="C240" s="31"/>
      <c r="D240" s="31"/>
      <c r="E240" s="31"/>
      <c r="F240" s="31"/>
      <c r="G240" s="31"/>
      <c r="H240" s="31"/>
      <c r="I240" s="31"/>
      <c r="J240" s="31"/>
      <c r="K240" s="30"/>
      <c r="L240" s="30"/>
      <c r="M240" s="30"/>
      <c r="N240" s="30"/>
      <c r="O240" s="30"/>
      <c r="P240" s="30"/>
      <c r="Q240" s="30"/>
      <c r="R240" s="30"/>
      <c r="S240" s="30"/>
      <c r="T240" s="33"/>
      <c r="U240" s="33"/>
      <c r="V240" s="33"/>
    </row>
    <row r="241" spans="1:22" x14ac:dyDescent="0.35">
      <c r="A241" s="32"/>
      <c r="B241" s="31"/>
      <c r="C241" s="31"/>
      <c r="D241" s="31"/>
      <c r="E241" s="31"/>
      <c r="F241" s="31"/>
      <c r="G241" s="31"/>
      <c r="H241" s="31"/>
      <c r="I241" s="31"/>
      <c r="J241" s="31"/>
      <c r="K241" s="30"/>
      <c r="L241" s="30"/>
      <c r="M241" s="30"/>
      <c r="N241" s="30"/>
      <c r="O241" s="30"/>
      <c r="P241" s="30"/>
      <c r="Q241" s="30"/>
      <c r="R241" s="30"/>
      <c r="S241" s="30"/>
      <c r="T241" s="33"/>
      <c r="U241" s="33"/>
      <c r="V241" s="33"/>
    </row>
    <row r="242" spans="1:22" x14ac:dyDescent="0.35">
      <c r="A242" s="32"/>
      <c r="B242" s="31"/>
      <c r="C242" s="31"/>
      <c r="D242" s="31"/>
      <c r="E242" s="31"/>
      <c r="F242" s="31"/>
      <c r="G242" s="31"/>
      <c r="H242" s="31"/>
      <c r="I242" s="31"/>
      <c r="J242" s="31"/>
      <c r="K242" s="30"/>
      <c r="L242" s="30"/>
      <c r="M242" s="30"/>
      <c r="N242" s="30"/>
      <c r="O242" s="30"/>
      <c r="P242" s="30"/>
      <c r="Q242" s="30"/>
      <c r="R242" s="30"/>
      <c r="S242" s="30"/>
      <c r="T242" s="33"/>
      <c r="U242" s="33"/>
      <c r="V242" s="33"/>
    </row>
    <row r="243" spans="1:22" x14ac:dyDescent="0.35">
      <c r="A243" s="32"/>
      <c r="B243" s="31"/>
      <c r="C243" s="31"/>
      <c r="D243" s="31"/>
      <c r="E243" s="31"/>
      <c r="F243" s="31"/>
      <c r="G243" s="31"/>
      <c r="H243" s="31"/>
      <c r="I243" s="31"/>
      <c r="J243" s="31"/>
      <c r="K243" s="30"/>
      <c r="L243" s="30"/>
      <c r="M243" s="30"/>
      <c r="N243" s="30"/>
      <c r="O243" s="30"/>
      <c r="P243" s="30"/>
      <c r="Q243" s="30"/>
      <c r="R243" s="30"/>
      <c r="S243" s="30"/>
      <c r="T243" s="33"/>
      <c r="U243" s="33"/>
      <c r="V243" s="33"/>
    </row>
    <row r="244" spans="1:22" x14ac:dyDescent="0.35">
      <c r="A244" s="32"/>
      <c r="B244" s="31"/>
      <c r="C244" s="31"/>
      <c r="D244" s="31"/>
      <c r="E244" s="31"/>
      <c r="F244" s="31"/>
      <c r="G244" s="31"/>
      <c r="H244" s="31"/>
      <c r="I244" s="31"/>
      <c r="J244" s="31"/>
      <c r="K244" s="30"/>
      <c r="L244" s="30"/>
      <c r="M244" s="30"/>
      <c r="N244" s="30"/>
      <c r="O244" s="30"/>
      <c r="P244" s="30"/>
      <c r="Q244" s="30"/>
      <c r="R244" s="30"/>
      <c r="S244" s="30"/>
      <c r="T244" s="33"/>
      <c r="U244" s="33"/>
      <c r="V244" s="33"/>
    </row>
    <row r="245" spans="1:22" x14ac:dyDescent="0.35">
      <c r="A245" s="32"/>
      <c r="B245" s="31"/>
      <c r="C245" s="31"/>
      <c r="D245" s="31"/>
      <c r="E245" s="31"/>
      <c r="F245" s="31"/>
      <c r="G245" s="31"/>
      <c r="H245" s="31"/>
      <c r="I245" s="31"/>
      <c r="J245" s="31"/>
      <c r="K245" s="30"/>
      <c r="L245" s="30"/>
      <c r="M245" s="30"/>
      <c r="N245" s="30"/>
      <c r="O245" s="30"/>
      <c r="P245" s="30"/>
      <c r="Q245" s="30"/>
      <c r="R245" s="30"/>
      <c r="S245" s="30"/>
      <c r="T245" s="33"/>
      <c r="U245" s="33"/>
      <c r="V245" s="33"/>
    </row>
    <row r="246" spans="1:22" x14ac:dyDescent="0.35">
      <c r="A246" s="32"/>
      <c r="B246" s="31"/>
      <c r="C246" s="31"/>
      <c r="D246" s="31"/>
      <c r="E246" s="31"/>
      <c r="F246" s="31"/>
      <c r="G246" s="31"/>
      <c r="H246" s="31"/>
      <c r="I246" s="31"/>
      <c r="J246" s="31"/>
      <c r="K246" s="30"/>
      <c r="L246" s="30"/>
      <c r="M246" s="30"/>
      <c r="N246" s="30"/>
      <c r="O246" s="30"/>
      <c r="P246" s="30"/>
      <c r="Q246" s="30"/>
      <c r="R246" s="30"/>
      <c r="S246" s="30"/>
      <c r="T246" s="33"/>
      <c r="U246" s="33"/>
      <c r="V246" s="33"/>
    </row>
    <row r="247" spans="1:22" x14ac:dyDescent="0.35">
      <c r="A247" s="32"/>
      <c r="B247" s="31"/>
      <c r="C247" s="31"/>
      <c r="D247" s="31"/>
      <c r="E247" s="31"/>
      <c r="F247" s="31"/>
      <c r="G247" s="31"/>
      <c r="H247" s="31"/>
      <c r="I247" s="31"/>
      <c r="J247" s="31"/>
      <c r="K247" s="30"/>
      <c r="L247" s="30"/>
      <c r="M247" s="30"/>
      <c r="N247" s="30"/>
      <c r="O247" s="30"/>
      <c r="P247" s="30"/>
      <c r="Q247" s="30"/>
      <c r="R247" s="30"/>
      <c r="S247" s="30"/>
      <c r="T247" s="33"/>
      <c r="U247" s="33"/>
      <c r="V247" s="33"/>
    </row>
    <row r="248" spans="1:22" x14ac:dyDescent="0.35">
      <c r="A248" s="32"/>
      <c r="B248" s="31"/>
      <c r="C248" s="31"/>
      <c r="D248" s="31"/>
      <c r="E248" s="31"/>
      <c r="F248" s="31"/>
      <c r="G248" s="31"/>
      <c r="H248" s="31"/>
      <c r="I248" s="31"/>
      <c r="J248" s="31"/>
      <c r="K248" s="30"/>
      <c r="L248" s="30"/>
      <c r="M248" s="30"/>
      <c r="N248" s="30"/>
      <c r="O248" s="30"/>
      <c r="P248" s="30"/>
      <c r="Q248" s="30"/>
      <c r="R248" s="30"/>
      <c r="S248" s="30"/>
      <c r="T248" s="33"/>
      <c r="U248" s="33"/>
      <c r="V248" s="33"/>
    </row>
    <row r="249" spans="1:22" x14ac:dyDescent="0.35">
      <c r="A249" s="32"/>
      <c r="B249" s="31"/>
      <c r="C249" s="31"/>
      <c r="D249" s="31"/>
      <c r="E249" s="31"/>
      <c r="F249" s="31"/>
      <c r="G249" s="31"/>
      <c r="H249" s="31"/>
      <c r="I249" s="31"/>
      <c r="J249" s="31"/>
      <c r="K249" s="30"/>
      <c r="L249" s="30"/>
      <c r="M249" s="30"/>
      <c r="N249" s="30"/>
      <c r="O249" s="30"/>
      <c r="P249" s="30"/>
      <c r="Q249" s="30"/>
      <c r="R249" s="30"/>
      <c r="S249" s="30"/>
      <c r="T249" s="33"/>
      <c r="U249" s="33"/>
      <c r="V249" s="33"/>
    </row>
    <row r="250" spans="1:22" x14ac:dyDescent="0.35">
      <c r="A250" s="32"/>
      <c r="B250" s="31"/>
      <c r="C250" s="31"/>
      <c r="D250" s="31"/>
      <c r="E250" s="31"/>
      <c r="F250" s="31"/>
      <c r="G250" s="31"/>
      <c r="H250" s="31"/>
      <c r="I250" s="31"/>
      <c r="J250" s="31"/>
      <c r="K250" s="30"/>
      <c r="L250" s="30"/>
      <c r="M250" s="30"/>
      <c r="N250" s="30"/>
      <c r="O250" s="30"/>
      <c r="P250" s="30"/>
      <c r="Q250" s="30"/>
      <c r="R250" s="30"/>
      <c r="S250" s="30"/>
      <c r="T250" s="33"/>
      <c r="U250" s="33"/>
      <c r="V250" s="33"/>
    </row>
    <row r="251" spans="1:22" x14ac:dyDescent="0.35">
      <c r="A251" s="32"/>
      <c r="B251" s="31"/>
      <c r="C251" s="31"/>
      <c r="D251" s="31"/>
      <c r="E251" s="31"/>
      <c r="F251" s="31"/>
      <c r="G251" s="31"/>
      <c r="H251" s="31"/>
      <c r="I251" s="31"/>
      <c r="J251" s="31"/>
      <c r="K251" s="30"/>
      <c r="L251" s="30"/>
      <c r="M251" s="30"/>
      <c r="N251" s="30"/>
      <c r="O251" s="30"/>
      <c r="P251" s="30"/>
      <c r="Q251" s="30"/>
      <c r="R251" s="30"/>
      <c r="S251" s="30"/>
      <c r="T251" s="33"/>
      <c r="U251" s="33"/>
      <c r="V251" s="33"/>
    </row>
    <row r="252" spans="1:22" x14ac:dyDescent="0.35">
      <c r="A252" s="32"/>
      <c r="B252" s="31"/>
      <c r="C252" s="31"/>
      <c r="D252" s="31"/>
      <c r="E252" s="31"/>
      <c r="F252" s="31"/>
      <c r="G252" s="31"/>
      <c r="H252" s="31"/>
      <c r="I252" s="31"/>
      <c r="J252" s="31"/>
      <c r="K252" s="30"/>
      <c r="L252" s="30"/>
      <c r="M252" s="30"/>
      <c r="N252" s="30"/>
      <c r="O252" s="30"/>
      <c r="P252" s="30"/>
      <c r="Q252" s="30"/>
      <c r="R252" s="30"/>
      <c r="S252" s="30"/>
      <c r="T252" s="33"/>
      <c r="U252" s="33"/>
      <c r="V252" s="33"/>
    </row>
    <row r="253" spans="1:22" x14ac:dyDescent="0.35">
      <c r="A253" s="32"/>
      <c r="B253" s="31"/>
      <c r="C253" s="31"/>
      <c r="D253" s="31"/>
      <c r="E253" s="31"/>
      <c r="F253" s="31"/>
      <c r="G253" s="31"/>
      <c r="H253" s="31"/>
      <c r="I253" s="31"/>
      <c r="J253" s="31"/>
      <c r="K253" s="30"/>
      <c r="L253" s="30"/>
      <c r="M253" s="30"/>
      <c r="N253" s="30"/>
      <c r="O253" s="30"/>
      <c r="P253" s="30"/>
      <c r="Q253" s="30"/>
      <c r="R253" s="30"/>
      <c r="S253" s="30"/>
      <c r="T253" s="33"/>
      <c r="U253" s="33"/>
      <c r="V253" s="33"/>
    </row>
    <row r="254" spans="1:22" x14ac:dyDescent="0.35">
      <c r="A254" s="32"/>
      <c r="B254" s="31"/>
      <c r="C254" s="31"/>
      <c r="D254" s="31"/>
      <c r="E254" s="31"/>
      <c r="F254" s="31"/>
      <c r="G254" s="31"/>
      <c r="H254" s="31"/>
      <c r="I254" s="31"/>
      <c r="J254" s="31"/>
      <c r="K254" s="30"/>
      <c r="L254" s="30"/>
      <c r="M254" s="30"/>
      <c r="N254" s="30"/>
      <c r="O254" s="30"/>
      <c r="P254" s="30"/>
      <c r="Q254" s="30"/>
      <c r="R254" s="30"/>
      <c r="S254" s="30"/>
      <c r="T254" s="33"/>
      <c r="U254" s="33"/>
      <c r="V254" s="33"/>
    </row>
    <row r="255" spans="1:22" x14ac:dyDescent="0.35">
      <c r="A255" s="32"/>
      <c r="B255" s="31"/>
      <c r="C255" s="31"/>
      <c r="D255" s="31"/>
      <c r="E255" s="31"/>
      <c r="F255" s="31"/>
      <c r="G255" s="31"/>
      <c r="H255" s="31"/>
      <c r="I255" s="31"/>
      <c r="J255" s="31"/>
      <c r="K255" s="30"/>
      <c r="L255" s="30"/>
      <c r="M255" s="30"/>
      <c r="N255" s="30"/>
      <c r="O255" s="30"/>
      <c r="P255" s="30"/>
      <c r="Q255" s="30"/>
      <c r="R255" s="30"/>
      <c r="S255" s="30"/>
      <c r="T255" s="33"/>
      <c r="U255" s="33"/>
      <c r="V255" s="33"/>
    </row>
    <row r="256" spans="1:22" x14ac:dyDescent="0.35">
      <c r="A256" s="32"/>
      <c r="B256" s="31"/>
      <c r="C256" s="31"/>
      <c r="D256" s="31"/>
      <c r="E256" s="31"/>
      <c r="F256" s="31"/>
      <c r="G256" s="31"/>
      <c r="H256" s="31"/>
      <c r="I256" s="31"/>
      <c r="J256" s="31"/>
      <c r="K256" s="30"/>
      <c r="L256" s="30"/>
      <c r="M256" s="30"/>
      <c r="N256" s="30"/>
      <c r="O256" s="30"/>
      <c r="P256" s="30"/>
      <c r="Q256" s="30"/>
      <c r="R256" s="30"/>
      <c r="S256" s="30"/>
      <c r="T256" s="33"/>
      <c r="U256" s="33"/>
      <c r="V256" s="33"/>
    </row>
    <row r="257" spans="1:22" x14ac:dyDescent="0.35">
      <c r="A257" s="32"/>
      <c r="B257" s="31"/>
      <c r="C257" s="31"/>
      <c r="D257" s="31"/>
      <c r="E257" s="31"/>
      <c r="F257" s="31"/>
      <c r="G257" s="31"/>
      <c r="H257" s="31"/>
      <c r="I257" s="31"/>
      <c r="J257" s="31"/>
      <c r="K257" s="30"/>
      <c r="L257" s="30"/>
      <c r="M257" s="30"/>
      <c r="N257" s="30"/>
      <c r="O257" s="30"/>
      <c r="P257" s="30"/>
      <c r="Q257" s="30"/>
      <c r="R257" s="30"/>
      <c r="S257" s="30"/>
      <c r="T257" s="33"/>
      <c r="U257" s="33"/>
      <c r="V257" s="33"/>
    </row>
    <row r="258" spans="1:22" x14ac:dyDescent="0.35">
      <c r="A258" s="32"/>
      <c r="B258" s="31"/>
      <c r="C258" s="31"/>
      <c r="D258" s="31"/>
      <c r="E258" s="31"/>
      <c r="F258" s="31"/>
      <c r="G258" s="31"/>
      <c r="H258" s="31"/>
      <c r="I258" s="31"/>
      <c r="J258" s="31"/>
      <c r="K258" s="30"/>
      <c r="L258" s="30"/>
      <c r="M258" s="30"/>
      <c r="N258" s="30"/>
      <c r="O258" s="30"/>
      <c r="P258" s="30"/>
      <c r="Q258" s="30"/>
      <c r="R258" s="30"/>
      <c r="S258" s="30"/>
      <c r="T258" s="33"/>
      <c r="U258" s="33"/>
      <c r="V258" s="33"/>
    </row>
    <row r="259" spans="1:22" x14ac:dyDescent="0.35">
      <c r="A259" s="32"/>
      <c r="B259" s="31"/>
      <c r="C259" s="31"/>
      <c r="D259" s="31"/>
      <c r="E259" s="31"/>
      <c r="F259" s="31"/>
      <c r="G259" s="31"/>
      <c r="H259" s="31"/>
      <c r="I259" s="31"/>
      <c r="J259" s="31"/>
      <c r="K259" s="30"/>
      <c r="L259" s="30"/>
      <c r="M259" s="30"/>
      <c r="N259" s="30"/>
      <c r="O259" s="30"/>
      <c r="P259" s="30"/>
      <c r="Q259" s="30"/>
      <c r="R259" s="30"/>
      <c r="S259" s="30"/>
      <c r="T259" s="33"/>
      <c r="U259" s="33"/>
      <c r="V259" s="33"/>
    </row>
    <row r="260" spans="1:22" x14ac:dyDescent="0.35">
      <c r="A260" s="32"/>
      <c r="B260" s="31"/>
      <c r="C260" s="31"/>
      <c r="D260" s="31"/>
      <c r="E260" s="31"/>
      <c r="F260" s="31"/>
      <c r="G260" s="31"/>
      <c r="H260" s="31"/>
      <c r="I260" s="31"/>
      <c r="J260" s="31"/>
      <c r="K260" s="30"/>
      <c r="L260" s="30"/>
      <c r="M260" s="30"/>
      <c r="N260" s="30"/>
      <c r="O260" s="30"/>
      <c r="P260" s="30"/>
      <c r="Q260" s="30"/>
      <c r="R260" s="30"/>
      <c r="S260" s="30"/>
      <c r="T260" s="33"/>
      <c r="U260" s="33"/>
      <c r="V260" s="33"/>
    </row>
    <row r="261" spans="1:22" x14ac:dyDescent="0.35">
      <c r="A261" s="32"/>
      <c r="B261" s="31"/>
      <c r="C261" s="31"/>
      <c r="D261" s="31"/>
      <c r="E261" s="31"/>
      <c r="F261" s="31"/>
      <c r="G261" s="31"/>
      <c r="H261" s="31"/>
      <c r="I261" s="31"/>
      <c r="J261" s="31"/>
      <c r="K261" s="30"/>
      <c r="L261" s="30"/>
      <c r="M261" s="30"/>
      <c r="N261" s="30"/>
      <c r="O261" s="30"/>
      <c r="P261" s="30"/>
      <c r="Q261" s="30"/>
      <c r="R261" s="30"/>
      <c r="S261" s="30"/>
      <c r="T261" s="33"/>
      <c r="U261" s="33"/>
      <c r="V261" s="33"/>
    </row>
    <row r="262" spans="1:22" x14ac:dyDescent="0.35">
      <c r="A262" s="32"/>
      <c r="B262" s="31"/>
      <c r="C262" s="31"/>
      <c r="D262" s="31"/>
      <c r="E262" s="31"/>
      <c r="F262" s="31"/>
      <c r="G262" s="31"/>
      <c r="H262" s="31"/>
      <c r="I262" s="31"/>
      <c r="J262" s="31"/>
      <c r="K262" s="30"/>
      <c r="L262" s="30"/>
      <c r="M262" s="30"/>
      <c r="N262" s="30"/>
      <c r="O262" s="30"/>
      <c r="P262" s="30"/>
      <c r="Q262" s="30"/>
      <c r="R262" s="30"/>
      <c r="S262" s="30"/>
      <c r="T262" s="33"/>
      <c r="U262" s="33"/>
      <c r="V262" s="33"/>
    </row>
    <row r="263" spans="1:22" x14ac:dyDescent="0.35">
      <c r="A263" s="32"/>
      <c r="B263" s="31"/>
      <c r="C263" s="31"/>
      <c r="D263" s="31"/>
      <c r="E263" s="31"/>
      <c r="F263" s="31"/>
      <c r="G263" s="31"/>
      <c r="H263" s="31"/>
      <c r="I263" s="31"/>
      <c r="J263" s="31"/>
      <c r="K263" s="30"/>
      <c r="L263" s="30"/>
      <c r="M263" s="30"/>
      <c r="N263" s="30"/>
      <c r="O263" s="30"/>
      <c r="P263" s="30"/>
      <c r="Q263" s="30"/>
      <c r="R263" s="30"/>
      <c r="S263" s="30"/>
      <c r="T263" s="33"/>
      <c r="U263" s="33"/>
      <c r="V263" s="33"/>
    </row>
    <row r="264" spans="1:22" x14ac:dyDescent="0.35">
      <c r="A264" s="32"/>
      <c r="B264" s="31"/>
      <c r="C264" s="31"/>
      <c r="D264" s="31"/>
      <c r="E264" s="31"/>
      <c r="F264" s="31"/>
      <c r="G264" s="31"/>
      <c r="H264" s="31"/>
      <c r="I264" s="31"/>
      <c r="J264" s="31"/>
      <c r="K264" s="30"/>
      <c r="L264" s="30"/>
      <c r="M264" s="30"/>
      <c r="N264" s="30"/>
      <c r="O264" s="30"/>
      <c r="P264" s="30"/>
      <c r="Q264" s="30"/>
      <c r="R264" s="30"/>
      <c r="S264" s="30"/>
      <c r="T264" s="33"/>
      <c r="U264" s="33"/>
      <c r="V264" s="33"/>
    </row>
    <row r="265" spans="1:22" x14ac:dyDescent="0.35">
      <c r="A265" s="32"/>
      <c r="B265" s="31"/>
      <c r="C265" s="31"/>
      <c r="D265" s="31"/>
      <c r="E265" s="31"/>
      <c r="F265" s="31"/>
      <c r="G265" s="31"/>
      <c r="H265" s="31"/>
      <c r="I265" s="31"/>
      <c r="J265" s="31"/>
      <c r="K265" s="30"/>
      <c r="L265" s="30"/>
      <c r="M265" s="30"/>
      <c r="N265" s="30"/>
      <c r="O265" s="30"/>
      <c r="P265" s="30"/>
      <c r="Q265" s="30"/>
      <c r="R265" s="30"/>
      <c r="S265" s="30"/>
      <c r="T265" s="33"/>
      <c r="U265" s="33"/>
      <c r="V265" s="33"/>
    </row>
    <row r="266" spans="1:22" x14ac:dyDescent="0.35">
      <c r="A266" s="32"/>
      <c r="B266" s="31"/>
      <c r="C266" s="31"/>
      <c r="D266" s="31"/>
      <c r="E266" s="31"/>
      <c r="F266" s="31"/>
      <c r="G266" s="31"/>
      <c r="H266" s="31"/>
      <c r="I266" s="31"/>
      <c r="J266" s="31"/>
      <c r="K266" s="30"/>
      <c r="L266" s="30"/>
      <c r="M266" s="30"/>
      <c r="N266" s="30"/>
      <c r="O266" s="30"/>
      <c r="P266" s="30"/>
      <c r="Q266" s="30"/>
      <c r="R266" s="30"/>
      <c r="S266" s="30"/>
      <c r="T266" s="33"/>
      <c r="U266" s="33"/>
      <c r="V266" s="33"/>
    </row>
    <row r="267" spans="1:22" x14ac:dyDescent="0.35">
      <c r="A267" s="32"/>
      <c r="B267" s="31"/>
      <c r="C267" s="31"/>
      <c r="D267" s="31"/>
      <c r="E267" s="31"/>
      <c r="F267" s="31"/>
      <c r="G267" s="31"/>
      <c r="H267" s="31"/>
      <c r="I267" s="31"/>
      <c r="J267" s="31"/>
      <c r="K267" s="30"/>
      <c r="L267" s="30"/>
      <c r="M267" s="30"/>
      <c r="N267" s="30"/>
      <c r="O267" s="30"/>
      <c r="P267" s="30"/>
      <c r="Q267" s="30"/>
      <c r="R267" s="30"/>
      <c r="S267" s="30"/>
      <c r="T267" s="33"/>
      <c r="U267" s="33"/>
      <c r="V267" s="33"/>
    </row>
    <row r="268" spans="1:22" x14ac:dyDescent="0.35">
      <c r="A268" s="32"/>
      <c r="B268" s="31"/>
      <c r="C268" s="31"/>
      <c r="D268" s="31"/>
      <c r="E268" s="31"/>
      <c r="F268" s="31"/>
      <c r="G268" s="31"/>
      <c r="H268" s="31"/>
      <c r="I268" s="31"/>
      <c r="J268" s="31"/>
      <c r="K268" s="30"/>
      <c r="L268" s="30"/>
      <c r="M268" s="30"/>
      <c r="N268" s="30"/>
      <c r="O268" s="30"/>
      <c r="P268" s="30"/>
      <c r="Q268" s="30"/>
      <c r="R268" s="30"/>
      <c r="S268" s="30"/>
      <c r="T268" s="33"/>
      <c r="U268" s="33"/>
      <c r="V268" s="33"/>
    </row>
    <row r="269" spans="1:22" x14ac:dyDescent="0.35">
      <c r="A269" s="32"/>
      <c r="B269" s="31"/>
      <c r="C269" s="31"/>
      <c r="D269" s="31"/>
      <c r="E269" s="31"/>
      <c r="F269" s="31"/>
      <c r="G269" s="31"/>
      <c r="H269" s="31"/>
      <c r="I269" s="31"/>
      <c r="J269" s="31"/>
      <c r="K269" s="30"/>
      <c r="L269" s="30"/>
      <c r="M269" s="30"/>
      <c r="N269" s="30"/>
      <c r="O269" s="30"/>
      <c r="P269" s="30"/>
      <c r="Q269" s="30"/>
      <c r="R269" s="30"/>
      <c r="S269" s="30"/>
      <c r="T269" s="33"/>
      <c r="U269" s="33"/>
      <c r="V269" s="33"/>
    </row>
    <row r="270" spans="1:22" x14ac:dyDescent="0.35">
      <c r="A270" s="32"/>
      <c r="B270" s="31"/>
      <c r="C270" s="31"/>
      <c r="D270" s="31"/>
      <c r="E270" s="31"/>
      <c r="F270" s="31"/>
      <c r="G270" s="31"/>
      <c r="H270" s="31"/>
      <c r="I270" s="31"/>
      <c r="J270" s="31"/>
      <c r="K270" s="30"/>
      <c r="L270" s="30"/>
      <c r="M270" s="30"/>
      <c r="N270" s="30"/>
      <c r="O270" s="30"/>
      <c r="P270" s="30"/>
      <c r="Q270" s="30"/>
      <c r="R270" s="30"/>
      <c r="S270" s="30"/>
      <c r="T270" s="33"/>
      <c r="U270" s="33"/>
      <c r="V270" s="33"/>
    </row>
    <row r="271" spans="1:22" x14ac:dyDescent="0.35">
      <c r="A271" s="32"/>
      <c r="B271" s="31"/>
      <c r="C271" s="31"/>
      <c r="D271" s="31"/>
      <c r="E271" s="31"/>
      <c r="F271" s="31"/>
      <c r="G271" s="31"/>
      <c r="H271" s="31"/>
      <c r="I271" s="31"/>
      <c r="J271" s="31"/>
      <c r="K271" s="30"/>
      <c r="L271" s="30"/>
      <c r="M271" s="30"/>
      <c r="N271" s="30"/>
      <c r="O271" s="30"/>
      <c r="P271" s="30"/>
      <c r="Q271" s="30"/>
      <c r="R271" s="30"/>
      <c r="S271" s="30"/>
      <c r="T271" s="33"/>
      <c r="U271" s="33"/>
      <c r="V271" s="33"/>
    </row>
    <row r="272" spans="1:22" x14ac:dyDescent="0.35">
      <c r="A272" s="32"/>
      <c r="B272" s="31"/>
      <c r="C272" s="31"/>
      <c r="D272" s="31"/>
      <c r="E272" s="31"/>
      <c r="F272" s="31"/>
      <c r="G272" s="31"/>
      <c r="H272" s="31"/>
      <c r="I272" s="31"/>
      <c r="J272" s="31"/>
      <c r="K272" s="30"/>
      <c r="L272" s="30"/>
      <c r="M272" s="30"/>
      <c r="N272" s="30"/>
      <c r="O272" s="30"/>
      <c r="P272" s="30"/>
      <c r="Q272" s="30"/>
      <c r="R272" s="30"/>
      <c r="S272" s="30"/>
      <c r="T272" s="33"/>
      <c r="U272" s="33"/>
      <c r="V272" s="33"/>
    </row>
    <row r="273" spans="1:22" x14ac:dyDescent="0.35">
      <c r="A273" s="32"/>
      <c r="B273" s="31"/>
      <c r="C273" s="31"/>
      <c r="D273" s="31"/>
      <c r="E273" s="31"/>
      <c r="F273" s="31"/>
      <c r="G273" s="31"/>
      <c r="H273" s="31"/>
      <c r="I273" s="31"/>
      <c r="J273" s="31"/>
      <c r="K273" s="30"/>
      <c r="L273" s="30"/>
      <c r="M273" s="30"/>
      <c r="N273" s="30"/>
      <c r="O273" s="30"/>
      <c r="P273" s="30"/>
      <c r="Q273" s="30"/>
      <c r="R273" s="30"/>
      <c r="S273" s="30"/>
      <c r="T273" s="33"/>
      <c r="U273" s="33"/>
      <c r="V273" s="33"/>
    </row>
    <row r="274" spans="1:22" x14ac:dyDescent="0.35">
      <c r="A274" s="32"/>
      <c r="B274" s="31"/>
      <c r="C274" s="31"/>
      <c r="D274" s="31"/>
      <c r="E274" s="31"/>
      <c r="F274" s="31"/>
      <c r="G274" s="31"/>
      <c r="H274" s="31"/>
      <c r="I274" s="31"/>
      <c r="J274" s="31"/>
      <c r="K274" s="30"/>
      <c r="L274" s="30"/>
      <c r="M274" s="30"/>
      <c r="N274" s="30"/>
      <c r="O274" s="30"/>
      <c r="P274" s="30"/>
      <c r="Q274" s="30"/>
      <c r="R274" s="30"/>
      <c r="S274" s="30"/>
      <c r="T274" s="33"/>
      <c r="U274" s="33"/>
      <c r="V274" s="33"/>
    </row>
    <row r="275" spans="1:22" x14ac:dyDescent="0.35">
      <c r="A275" s="32"/>
      <c r="B275" s="31"/>
      <c r="C275" s="31"/>
      <c r="D275" s="31"/>
      <c r="E275" s="31"/>
      <c r="F275" s="31"/>
      <c r="G275" s="31"/>
      <c r="H275" s="31"/>
      <c r="I275" s="31"/>
      <c r="J275" s="31"/>
      <c r="K275" s="30"/>
      <c r="L275" s="30"/>
      <c r="M275" s="30"/>
      <c r="N275" s="30"/>
      <c r="O275" s="30"/>
      <c r="P275" s="30"/>
      <c r="Q275" s="30"/>
      <c r="R275" s="30"/>
      <c r="S275" s="30"/>
      <c r="T275" s="33"/>
      <c r="U275" s="33"/>
      <c r="V275" s="33"/>
    </row>
    <row r="276" spans="1:22" x14ac:dyDescent="0.35">
      <c r="A276" s="32"/>
      <c r="B276" s="31"/>
      <c r="C276" s="31"/>
      <c r="D276" s="31"/>
      <c r="E276" s="31"/>
      <c r="F276" s="31"/>
      <c r="G276" s="31"/>
      <c r="H276" s="31"/>
      <c r="I276" s="31"/>
      <c r="J276" s="31"/>
      <c r="K276" s="30"/>
      <c r="L276" s="30"/>
      <c r="M276" s="30"/>
      <c r="N276" s="30"/>
      <c r="O276" s="30"/>
      <c r="P276" s="30"/>
      <c r="Q276" s="30"/>
      <c r="R276" s="30"/>
      <c r="S276" s="30"/>
      <c r="T276" s="33"/>
      <c r="U276" s="33"/>
      <c r="V276" s="33"/>
    </row>
    <row r="277" spans="1:22" x14ac:dyDescent="0.35">
      <c r="A277" s="32"/>
      <c r="B277" s="31"/>
      <c r="C277" s="31"/>
      <c r="D277" s="31"/>
      <c r="E277" s="31"/>
      <c r="F277" s="31"/>
      <c r="G277" s="31"/>
      <c r="H277" s="31"/>
      <c r="I277" s="31"/>
      <c r="J277" s="31"/>
      <c r="K277" s="30"/>
      <c r="L277" s="30"/>
      <c r="M277" s="30"/>
      <c r="N277" s="30"/>
      <c r="O277" s="30"/>
      <c r="P277" s="30"/>
      <c r="Q277" s="30"/>
      <c r="R277" s="30"/>
      <c r="S277" s="30"/>
      <c r="T277" s="33"/>
      <c r="U277" s="33"/>
      <c r="V277" s="33"/>
    </row>
    <row r="278" spans="1:22" x14ac:dyDescent="0.35">
      <c r="A278" s="32"/>
      <c r="B278" s="31"/>
      <c r="C278" s="31"/>
      <c r="D278" s="31"/>
      <c r="E278" s="31"/>
      <c r="F278" s="31"/>
      <c r="G278" s="31"/>
      <c r="H278" s="31"/>
      <c r="I278" s="31"/>
      <c r="J278" s="31"/>
      <c r="K278" s="30"/>
      <c r="L278" s="30"/>
      <c r="M278" s="30"/>
      <c r="N278" s="30"/>
      <c r="O278" s="30"/>
      <c r="P278" s="30"/>
      <c r="Q278" s="30"/>
      <c r="R278" s="30"/>
      <c r="S278" s="30"/>
      <c r="T278" s="33"/>
      <c r="U278" s="33"/>
      <c r="V278" s="33"/>
    </row>
    <row r="279" spans="1:22" x14ac:dyDescent="0.35">
      <c r="A279" s="32"/>
      <c r="B279" s="31"/>
      <c r="C279" s="31"/>
      <c r="D279" s="31"/>
      <c r="E279" s="31"/>
      <c r="F279" s="31"/>
      <c r="G279" s="31"/>
      <c r="H279" s="31"/>
      <c r="I279" s="31"/>
      <c r="J279" s="31"/>
      <c r="K279" s="30"/>
      <c r="L279" s="30"/>
      <c r="M279" s="30"/>
      <c r="N279" s="30"/>
      <c r="O279" s="30"/>
      <c r="P279" s="30"/>
      <c r="Q279" s="30"/>
      <c r="R279" s="30"/>
      <c r="S279" s="30"/>
      <c r="T279" s="33"/>
      <c r="U279" s="33"/>
      <c r="V279" s="33"/>
    </row>
    <row r="280" spans="1:22" x14ac:dyDescent="0.35">
      <c r="A280" s="32"/>
      <c r="B280" s="31"/>
      <c r="C280" s="31"/>
      <c r="D280" s="31"/>
      <c r="E280" s="31"/>
      <c r="F280" s="31"/>
      <c r="G280" s="31"/>
      <c r="H280" s="31"/>
      <c r="I280" s="31"/>
      <c r="J280" s="31"/>
      <c r="K280" s="30"/>
      <c r="L280" s="30"/>
      <c r="M280" s="30"/>
      <c r="N280" s="30"/>
      <c r="O280" s="30"/>
      <c r="P280" s="30"/>
      <c r="Q280" s="30"/>
      <c r="R280" s="30"/>
      <c r="S280" s="30"/>
      <c r="T280" s="33"/>
      <c r="U280" s="33"/>
      <c r="V280" s="33"/>
    </row>
    <row r="281" spans="1:22" x14ac:dyDescent="0.35">
      <c r="A281" s="32"/>
      <c r="B281" s="31"/>
      <c r="C281" s="31"/>
      <c r="D281" s="31"/>
      <c r="E281" s="31"/>
      <c r="F281" s="31"/>
      <c r="G281" s="31"/>
      <c r="H281" s="31"/>
      <c r="I281" s="31"/>
      <c r="J281" s="31"/>
      <c r="K281" s="30"/>
      <c r="L281" s="30"/>
      <c r="M281" s="30"/>
      <c r="N281" s="30"/>
      <c r="O281" s="30"/>
      <c r="P281" s="30"/>
      <c r="Q281" s="30"/>
      <c r="R281" s="30"/>
      <c r="S281" s="30"/>
      <c r="T281" s="33"/>
      <c r="U281" s="33"/>
      <c r="V281" s="33"/>
    </row>
    <row r="282" spans="1:22" x14ac:dyDescent="0.35">
      <c r="A282" s="32"/>
      <c r="B282" s="31"/>
      <c r="C282" s="31"/>
      <c r="D282" s="31"/>
      <c r="E282" s="31"/>
      <c r="F282" s="31"/>
      <c r="G282" s="31"/>
      <c r="H282" s="31"/>
      <c r="I282" s="31"/>
      <c r="J282" s="31"/>
      <c r="K282" s="30"/>
      <c r="L282" s="30"/>
      <c r="M282" s="30"/>
      <c r="N282" s="30"/>
      <c r="O282" s="30"/>
      <c r="P282" s="30"/>
      <c r="Q282" s="30"/>
      <c r="R282" s="30"/>
      <c r="S282" s="30"/>
      <c r="T282" s="33"/>
      <c r="U282" s="33"/>
      <c r="V282" s="33"/>
    </row>
    <row r="283" spans="1:22" x14ac:dyDescent="0.35">
      <c r="A283" s="32"/>
      <c r="B283" s="31"/>
      <c r="C283" s="31"/>
      <c r="D283" s="31"/>
      <c r="E283" s="31"/>
      <c r="F283" s="31"/>
      <c r="G283" s="31"/>
      <c r="H283" s="31"/>
      <c r="I283" s="31"/>
      <c r="J283" s="31"/>
      <c r="K283" s="30"/>
      <c r="L283" s="30"/>
      <c r="M283" s="30"/>
      <c r="N283" s="30"/>
      <c r="O283" s="30"/>
      <c r="P283" s="30"/>
      <c r="Q283" s="30"/>
      <c r="R283" s="30"/>
      <c r="S283" s="30"/>
      <c r="T283" s="33"/>
      <c r="U283" s="33"/>
      <c r="V283" s="33"/>
    </row>
    <row r="284" spans="1:22" x14ac:dyDescent="0.35">
      <c r="A284" s="32"/>
      <c r="B284" s="31"/>
      <c r="C284" s="31"/>
      <c r="D284" s="31"/>
      <c r="E284" s="31"/>
      <c r="F284" s="31"/>
      <c r="G284" s="31"/>
      <c r="H284" s="31"/>
      <c r="I284" s="31"/>
      <c r="J284" s="31"/>
      <c r="K284" s="30"/>
      <c r="L284" s="30"/>
      <c r="M284" s="30"/>
      <c r="N284" s="30"/>
      <c r="O284" s="30"/>
      <c r="P284" s="30"/>
      <c r="Q284" s="30"/>
      <c r="R284" s="30"/>
      <c r="S284" s="30"/>
      <c r="T284" s="33"/>
      <c r="U284" s="33"/>
      <c r="V284" s="33"/>
    </row>
    <row r="285" spans="1:22" x14ac:dyDescent="0.35">
      <c r="A285" s="32"/>
      <c r="B285" s="31"/>
      <c r="C285" s="31"/>
      <c r="D285" s="31"/>
      <c r="E285" s="31"/>
      <c r="F285" s="31"/>
      <c r="G285" s="31"/>
      <c r="H285" s="31"/>
      <c r="I285" s="31"/>
      <c r="J285" s="31"/>
      <c r="K285" s="30"/>
      <c r="L285" s="30"/>
      <c r="M285" s="30"/>
      <c r="N285" s="30"/>
      <c r="O285" s="30"/>
      <c r="P285" s="30"/>
      <c r="Q285" s="30"/>
      <c r="R285" s="30"/>
      <c r="S285" s="30"/>
      <c r="T285" s="33"/>
      <c r="U285" s="33"/>
      <c r="V285" s="33"/>
    </row>
    <row r="286" spans="1:22" x14ac:dyDescent="0.35">
      <c r="A286" s="32"/>
      <c r="B286" s="31"/>
      <c r="C286" s="31"/>
      <c r="D286" s="31"/>
      <c r="E286" s="31"/>
      <c r="F286" s="31"/>
      <c r="G286" s="31"/>
      <c r="H286" s="31"/>
      <c r="I286" s="31"/>
      <c r="J286" s="31"/>
      <c r="K286" s="30"/>
      <c r="L286" s="30"/>
      <c r="M286" s="30"/>
      <c r="N286" s="30"/>
      <c r="O286" s="30"/>
      <c r="P286" s="30"/>
      <c r="Q286" s="30"/>
      <c r="R286" s="30"/>
      <c r="S286" s="30"/>
      <c r="T286" s="33"/>
      <c r="U286" s="33"/>
      <c r="V286" s="33"/>
    </row>
    <row r="287" spans="1:22" x14ac:dyDescent="0.35">
      <c r="A287" s="32"/>
      <c r="B287" s="31"/>
      <c r="C287" s="31"/>
      <c r="D287" s="31"/>
      <c r="E287" s="31"/>
      <c r="F287" s="31"/>
      <c r="G287" s="31"/>
      <c r="H287" s="31"/>
      <c r="I287" s="31"/>
      <c r="J287" s="31"/>
      <c r="K287" s="30"/>
      <c r="L287" s="30"/>
      <c r="M287" s="30"/>
      <c r="N287" s="30"/>
      <c r="O287" s="30"/>
      <c r="P287" s="30"/>
      <c r="Q287" s="30"/>
      <c r="R287" s="30"/>
      <c r="S287" s="30"/>
      <c r="T287" s="33"/>
      <c r="U287" s="33"/>
      <c r="V287" s="33"/>
    </row>
    <row r="288" spans="1:22" x14ac:dyDescent="0.35">
      <c r="A288" s="32"/>
      <c r="B288" s="31"/>
      <c r="C288" s="31"/>
      <c r="D288" s="31"/>
      <c r="E288" s="31"/>
      <c r="F288" s="31"/>
      <c r="G288" s="31"/>
      <c r="H288" s="31"/>
      <c r="I288" s="31"/>
      <c r="J288" s="31"/>
      <c r="K288" s="30"/>
      <c r="L288" s="30"/>
      <c r="M288" s="30"/>
      <c r="N288" s="30"/>
      <c r="O288" s="30"/>
      <c r="P288" s="30"/>
      <c r="Q288" s="30"/>
      <c r="R288" s="30"/>
      <c r="S288" s="30"/>
      <c r="T288" s="33"/>
      <c r="U288" s="33"/>
      <c r="V288" s="33"/>
    </row>
    <row r="289" spans="1:22" x14ac:dyDescent="0.35">
      <c r="A289" s="32"/>
      <c r="B289" s="31"/>
      <c r="C289" s="31"/>
      <c r="D289" s="31"/>
      <c r="E289" s="31"/>
      <c r="F289" s="31"/>
      <c r="G289" s="31"/>
      <c r="H289" s="31"/>
      <c r="I289" s="31"/>
      <c r="J289" s="31"/>
      <c r="K289" s="30"/>
      <c r="L289" s="30"/>
      <c r="M289" s="30"/>
      <c r="N289" s="30"/>
      <c r="O289" s="30"/>
      <c r="P289" s="30"/>
      <c r="Q289" s="30"/>
      <c r="R289" s="30"/>
      <c r="S289" s="30"/>
      <c r="T289" s="33"/>
      <c r="U289" s="33"/>
      <c r="V289" s="33"/>
    </row>
    <row r="290" spans="1:22" x14ac:dyDescent="0.35">
      <c r="A290" s="32"/>
      <c r="B290" s="31"/>
      <c r="C290" s="31"/>
      <c r="D290" s="31"/>
      <c r="E290" s="31"/>
      <c r="F290" s="31"/>
      <c r="G290" s="31"/>
      <c r="H290" s="31"/>
      <c r="I290" s="31"/>
      <c r="J290" s="31"/>
      <c r="K290" s="30"/>
      <c r="L290" s="30"/>
      <c r="M290" s="30"/>
      <c r="N290" s="30"/>
      <c r="O290" s="30"/>
      <c r="P290" s="30"/>
      <c r="Q290" s="30"/>
      <c r="R290" s="30"/>
      <c r="S290" s="30"/>
      <c r="T290" s="33"/>
      <c r="U290" s="33"/>
      <c r="V290" s="33"/>
    </row>
    <row r="291" spans="1:22" x14ac:dyDescent="0.35">
      <c r="A291" s="32"/>
      <c r="B291" s="31"/>
      <c r="C291" s="31"/>
      <c r="D291" s="31"/>
      <c r="E291" s="31"/>
      <c r="F291" s="31"/>
      <c r="G291" s="31"/>
      <c r="H291" s="31"/>
      <c r="I291" s="31"/>
      <c r="J291" s="31"/>
      <c r="K291" s="30"/>
      <c r="L291" s="30"/>
      <c r="M291" s="30"/>
      <c r="N291" s="30"/>
      <c r="O291" s="30"/>
      <c r="P291" s="30"/>
      <c r="Q291" s="30"/>
      <c r="R291" s="30"/>
      <c r="S291" s="30"/>
      <c r="T291" s="33"/>
      <c r="U291" s="33"/>
      <c r="V291" s="33"/>
    </row>
    <row r="292" spans="1:22" x14ac:dyDescent="0.35">
      <c r="A292" s="32"/>
      <c r="B292" s="31"/>
      <c r="C292" s="31"/>
      <c r="D292" s="31"/>
      <c r="E292" s="31"/>
      <c r="F292" s="31"/>
      <c r="G292" s="31"/>
      <c r="H292" s="31"/>
      <c r="I292" s="31"/>
      <c r="J292" s="31"/>
      <c r="K292" s="30"/>
      <c r="L292" s="30"/>
      <c r="M292" s="30"/>
      <c r="N292" s="30"/>
      <c r="O292" s="30"/>
      <c r="P292" s="30"/>
      <c r="Q292" s="30"/>
      <c r="R292" s="30"/>
      <c r="S292" s="30"/>
      <c r="T292" s="33"/>
      <c r="U292" s="33"/>
      <c r="V292" s="33"/>
    </row>
    <row r="293" spans="1:22" x14ac:dyDescent="0.35">
      <c r="A293" s="32"/>
      <c r="B293" s="31"/>
      <c r="C293" s="31"/>
      <c r="D293" s="31"/>
      <c r="E293" s="31"/>
      <c r="F293" s="31"/>
      <c r="G293" s="31"/>
      <c r="H293" s="31"/>
      <c r="I293" s="31"/>
      <c r="J293" s="31"/>
      <c r="K293" s="30"/>
      <c r="L293" s="30"/>
      <c r="M293" s="30"/>
      <c r="N293" s="30"/>
      <c r="O293" s="30"/>
      <c r="P293" s="30"/>
      <c r="Q293" s="30"/>
      <c r="R293" s="30"/>
      <c r="S293" s="30"/>
      <c r="T293" s="33"/>
      <c r="U293" s="33"/>
      <c r="V293" s="33"/>
    </row>
    <row r="294" spans="1:22" x14ac:dyDescent="0.35">
      <c r="A294" s="32"/>
      <c r="B294" s="31"/>
      <c r="C294" s="31"/>
      <c r="D294" s="31"/>
      <c r="E294" s="31"/>
      <c r="F294" s="31"/>
      <c r="G294" s="31"/>
      <c r="H294" s="31"/>
      <c r="I294" s="31"/>
      <c r="J294" s="31"/>
      <c r="K294" s="30"/>
      <c r="L294" s="30"/>
      <c r="M294" s="30"/>
      <c r="N294" s="30"/>
      <c r="O294" s="30"/>
      <c r="P294" s="30"/>
      <c r="Q294" s="30"/>
      <c r="R294" s="30"/>
      <c r="S294" s="30"/>
      <c r="T294" s="33"/>
      <c r="U294" s="33"/>
      <c r="V294" s="33"/>
    </row>
    <row r="295" spans="1:22" x14ac:dyDescent="0.35">
      <c r="A295" s="32"/>
      <c r="B295" s="31"/>
      <c r="C295" s="31"/>
      <c r="D295" s="31"/>
      <c r="E295" s="31"/>
      <c r="F295" s="31"/>
      <c r="G295" s="31"/>
      <c r="H295" s="31"/>
      <c r="I295" s="31"/>
      <c r="J295" s="31"/>
      <c r="K295" s="30"/>
      <c r="L295" s="30"/>
      <c r="M295" s="30"/>
      <c r="N295" s="30"/>
      <c r="O295" s="30"/>
      <c r="P295" s="30"/>
      <c r="Q295" s="30"/>
      <c r="R295" s="30"/>
      <c r="S295" s="30"/>
      <c r="T295" s="33"/>
      <c r="U295" s="33"/>
      <c r="V295" s="33"/>
    </row>
    <row r="296" spans="1:22" x14ac:dyDescent="0.35">
      <c r="A296" s="32"/>
      <c r="B296" s="31"/>
      <c r="C296" s="31"/>
      <c r="D296" s="31"/>
      <c r="E296" s="31"/>
      <c r="F296" s="31"/>
      <c r="G296" s="31"/>
      <c r="H296" s="31"/>
      <c r="I296" s="31"/>
      <c r="J296" s="31"/>
      <c r="K296" s="30"/>
      <c r="L296" s="30"/>
      <c r="M296" s="30"/>
      <c r="N296" s="30"/>
      <c r="O296" s="30"/>
      <c r="P296" s="30"/>
      <c r="Q296" s="30"/>
      <c r="R296" s="30"/>
      <c r="S296" s="30"/>
      <c r="T296" s="33"/>
      <c r="U296" s="33"/>
      <c r="V296" s="33"/>
    </row>
    <row r="297" spans="1:22" x14ac:dyDescent="0.35">
      <c r="A297" s="32"/>
      <c r="B297" s="31"/>
      <c r="C297" s="31"/>
      <c r="D297" s="31"/>
      <c r="E297" s="31"/>
      <c r="F297" s="31"/>
      <c r="G297" s="31"/>
      <c r="H297" s="31"/>
      <c r="I297" s="31"/>
      <c r="J297" s="31"/>
      <c r="K297" s="30"/>
      <c r="L297" s="30"/>
      <c r="M297" s="30"/>
      <c r="N297" s="30"/>
      <c r="O297" s="30"/>
      <c r="P297" s="30"/>
      <c r="Q297" s="30"/>
      <c r="R297" s="30"/>
      <c r="S297" s="30"/>
      <c r="T297" s="33"/>
      <c r="U297" s="33"/>
      <c r="V297" s="33"/>
    </row>
    <row r="298" spans="1:22" x14ac:dyDescent="0.35">
      <c r="A298" s="32"/>
      <c r="B298" s="31"/>
      <c r="C298" s="31"/>
      <c r="D298" s="31"/>
      <c r="E298" s="31"/>
      <c r="F298" s="31"/>
      <c r="G298" s="31"/>
      <c r="H298" s="31"/>
      <c r="I298" s="31"/>
      <c r="J298" s="31"/>
      <c r="K298" s="30"/>
      <c r="L298" s="30"/>
      <c r="M298" s="30"/>
      <c r="N298" s="30"/>
      <c r="O298" s="30"/>
      <c r="P298" s="30"/>
      <c r="Q298" s="30"/>
      <c r="R298" s="30"/>
      <c r="S298" s="30"/>
      <c r="T298" s="33"/>
      <c r="U298" s="33"/>
      <c r="V298" s="33"/>
    </row>
    <row r="299" spans="1:22" x14ac:dyDescent="0.35">
      <c r="A299" s="32"/>
      <c r="B299" s="31"/>
      <c r="C299" s="31"/>
      <c r="D299" s="31"/>
      <c r="E299" s="31"/>
      <c r="F299" s="31"/>
      <c r="G299" s="31"/>
      <c r="H299" s="31"/>
      <c r="I299" s="31"/>
      <c r="J299" s="31"/>
      <c r="K299" s="30"/>
      <c r="L299" s="30"/>
      <c r="M299" s="30"/>
      <c r="N299" s="30"/>
      <c r="O299" s="30"/>
      <c r="P299" s="30"/>
      <c r="Q299" s="30"/>
      <c r="R299" s="30"/>
      <c r="S299" s="30"/>
      <c r="T299" s="33"/>
      <c r="U299" s="33"/>
      <c r="V299" s="33"/>
    </row>
    <row r="300" spans="1:22" x14ac:dyDescent="0.35">
      <c r="A300" s="32"/>
      <c r="B300" s="31"/>
      <c r="C300" s="31"/>
      <c r="D300" s="31"/>
      <c r="E300" s="31"/>
      <c r="F300" s="31"/>
      <c r="G300" s="31"/>
      <c r="H300" s="31"/>
      <c r="I300" s="31"/>
      <c r="J300" s="31"/>
      <c r="K300" s="30"/>
      <c r="L300" s="30"/>
      <c r="M300" s="30"/>
      <c r="N300" s="30"/>
      <c r="O300" s="30"/>
      <c r="P300" s="30"/>
      <c r="Q300" s="30"/>
      <c r="R300" s="30"/>
      <c r="S300" s="30"/>
      <c r="T300" s="33"/>
      <c r="U300" s="33"/>
      <c r="V300" s="33"/>
    </row>
    <row r="301" spans="1:22" x14ac:dyDescent="0.35">
      <c r="A301" s="32"/>
      <c r="B301" s="31"/>
      <c r="C301" s="31"/>
      <c r="D301" s="31"/>
      <c r="E301" s="31"/>
      <c r="F301" s="31"/>
      <c r="G301" s="31"/>
      <c r="H301" s="31"/>
      <c r="I301" s="31"/>
      <c r="J301" s="31"/>
      <c r="K301" s="30"/>
      <c r="L301" s="30"/>
      <c r="M301" s="30"/>
      <c r="N301" s="30"/>
      <c r="O301" s="30"/>
      <c r="P301" s="30"/>
      <c r="Q301" s="30"/>
      <c r="R301" s="30"/>
      <c r="S301" s="30"/>
      <c r="T301" s="33"/>
      <c r="U301" s="33"/>
      <c r="V301" s="33"/>
    </row>
    <row r="302" spans="1:22" x14ac:dyDescent="0.35">
      <c r="A302" s="32"/>
      <c r="B302" s="31"/>
      <c r="C302" s="31"/>
      <c r="D302" s="31"/>
      <c r="E302" s="31"/>
      <c r="F302" s="31"/>
      <c r="G302" s="31"/>
      <c r="H302" s="31"/>
      <c r="I302" s="31"/>
      <c r="J302" s="31"/>
      <c r="K302" s="30"/>
      <c r="L302" s="30"/>
      <c r="M302" s="30"/>
      <c r="N302" s="30"/>
      <c r="O302" s="30"/>
      <c r="P302" s="30"/>
      <c r="Q302" s="30"/>
      <c r="R302" s="30"/>
      <c r="S302" s="30"/>
      <c r="T302" s="33"/>
      <c r="U302" s="33"/>
      <c r="V302" s="33"/>
    </row>
    <row r="303" spans="1:22" x14ac:dyDescent="0.35">
      <c r="A303" s="32"/>
      <c r="B303" s="31"/>
      <c r="C303" s="31"/>
      <c r="D303" s="31"/>
      <c r="E303" s="31"/>
      <c r="F303" s="31"/>
      <c r="G303" s="31"/>
      <c r="H303" s="31"/>
      <c r="I303" s="31"/>
      <c r="J303" s="31"/>
      <c r="K303" s="30"/>
      <c r="L303" s="30"/>
      <c r="M303" s="30"/>
      <c r="N303" s="30"/>
      <c r="O303" s="30"/>
      <c r="P303" s="30"/>
      <c r="Q303" s="30"/>
      <c r="R303" s="30"/>
      <c r="S303" s="30"/>
      <c r="T303" s="33"/>
      <c r="U303" s="33"/>
      <c r="V303" s="33"/>
    </row>
    <row r="304" spans="1:22" x14ac:dyDescent="0.35">
      <c r="A304" s="32"/>
      <c r="B304" s="31"/>
      <c r="C304" s="31"/>
      <c r="D304" s="31"/>
      <c r="E304" s="31"/>
      <c r="F304" s="31"/>
      <c r="G304" s="31"/>
      <c r="H304" s="31"/>
      <c r="I304" s="31"/>
      <c r="J304" s="31"/>
      <c r="K304" s="30"/>
      <c r="L304" s="30"/>
      <c r="M304" s="30"/>
      <c r="N304" s="30"/>
      <c r="O304" s="30"/>
      <c r="P304" s="30"/>
      <c r="Q304" s="30"/>
      <c r="R304" s="30"/>
      <c r="S304" s="30"/>
      <c r="T304" s="33"/>
      <c r="U304" s="33"/>
      <c r="V304" s="33"/>
    </row>
    <row r="305" spans="1:22" x14ac:dyDescent="0.35">
      <c r="A305" s="32"/>
      <c r="B305" s="31"/>
      <c r="C305" s="31"/>
      <c r="D305" s="31"/>
      <c r="E305" s="31"/>
      <c r="F305" s="31"/>
      <c r="G305" s="31"/>
      <c r="H305" s="31"/>
      <c r="I305" s="31"/>
      <c r="J305" s="31"/>
      <c r="K305" s="30"/>
      <c r="L305" s="30"/>
      <c r="M305" s="30"/>
      <c r="N305" s="30"/>
      <c r="O305" s="30"/>
      <c r="P305" s="30"/>
      <c r="Q305" s="30"/>
      <c r="R305" s="30"/>
      <c r="S305" s="30"/>
      <c r="T305" s="33"/>
      <c r="U305" s="33"/>
      <c r="V305" s="33"/>
    </row>
    <row r="306" spans="1:22" x14ac:dyDescent="0.35">
      <c r="A306" s="32"/>
      <c r="B306" s="31"/>
      <c r="C306" s="31"/>
      <c r="D306" s="31"/>
      <c r="E306" s="31"/>
      <c r="F306" s="31"/>
      <c r="G306" s="31"/>
      <c r="H306" s="31"/>
      <c r="I306" s="31"/>
      <c r="J306" s="31"/>
      <c r="K306" s="30"/>
      <c r="L306" s="30"/>
      <c r="M306" s="30"/>
      <c r="N306" s="30"/>
      <c r="O306" s="30"/>
      <c r="P306" s="30"/>
      <c r="Q306" s="30"/>
      <c r="R306" s="30"/>
      <c r="S306" s="30"/>
      <c r="T306" s="33"/>
      <c r="U306" s="33"/>
      <c r="V306" s="33"/>
    </row>
    <row r="307" spans="1:22" x14ac:dyDescent="0.35">
      <c r="A307" s="32"/>
      <c r="B307" s="31"/>
      <c r="C307" s="31"/>
      <c r="D307" s="31"/>
      <c r="E307" s="31"/>
      <c r="F307" s="31"/>
      <c r="G307" s="31"/>
      <c r="H307" s="31"/>
      <c r="I307" s="31"/>
      <c r="J307" s="31"/>
      <c r="K307" s="30"/>
      <c r="L307" s="30"/>
      <c r="M307" s="30"/>
      <c r="N307" s="30"/>
      <c r="O307" s="30"/>
      <c r="P307" s="30"/>
      <c r="Q307" s="30"/>
      <c r="R307" s="30"/>
      <c r="S307" s="30"/>
      <c r="T307" s="33"/>
      <c r="U307" s="33"/>
      <c r="V307" s="33"/>
    </row>
    <row r="308" spans="1:22" x14ac:dyDescent="0.35">
      <c r="A308" s="32"/>
      <c r="B308" s="31"/>
      <c r="C308" s="31"/>
      <c r="D308" s="31"/>
      <c r="E308" s="31"/>
      <c r="F308" s="31"/>
      <c r="G308" s="31"/>
      <c r="H308" s="31"/>
      <c r="I308" s="31"/>
      <c r="J308" s="31"/>
      <c r="K308" s="30"/>
      <c r="L308" s="30"/>
      <c r="M308" s="30"/>
      <c r="N308" s="30"/>
      <c r="O308" s="30"/>
      <c r="P308" s="30"/>
      <c r="Q308" s="30"/>
      <c r="R308" s="30"/>
      <c r="S308" s="30"/>
      <c r="T308" s="33"/>
      <c r="U308" s="33"/>
      <c r="V308" s="33"/>
    </row>
    <row r="309" spans="1:22" x14ac:dyDescent="0.35">
      <c r="A309" s="32"/>
      <c r="B309" s="31"/>
      <c r="C309" s="31"/>
      <c r="D309" s="31"/>
      <c r="E309" s="31"/>
      <c r="F309" s="31"/>
      <c r="G309" s="31"/>
      <c r="H309" s="31"/>
      <c r="I309" s="31"/>
      <c r="J309" s="31"/>
      <c r="K309" s="30"/>
      <c r="L309" s="30"/>
      <c r="M309" s="30"/>
      <c r="N309" s="30"/>
      <c r="O309" s="30"/>
      <c r="P309" s="30"/>
      <c r="Q309" s="30"/>
      <c r="R309" s="30"/>
      <c r="S309" s="30"/>
      <c r="T309" s="33"/>
      <c r="U309" s="33"/>
      <c r="V309" s="33"/>
    </row>
    <row r="310" spans="1:22" x14ac:dyDescent="0.35">
      <c r="A310" s="32"/>
      <c r="B310" s="31"/>
      <c r="C310" s="31"/>
      <c r="D310" s="31"/>
      <c r="E310" s="31"/>
      <c r="F310" s="31"/>
      <c r="G310" s="31"/>
      <c r="H310" s="31"/>
      <c r="I310" s="31"/>
      <c r="J310" s="31"/>
      <c r="K310" s="30"/>
      <c r="L310" s="30"/>
      <c r="M310" s="30"/>
      <c r="N310" s="30"/>
      <c r="O310" s="30"/>
      <c r="P310" s="30"/>
      <c r="Q310" s="30"/>
      <c r="R310" s="30"/>
      <c r="S310" s="30"/>
      <c r="T310" s="33"/>
      <c r="U310" s="33"/>
      <c r="V310" s="33"/>
    </row>
    <row r="311" spans="1:22" x14ac:dyDescent="0.35">
      <c r="A311" s="32"/>
      <c r="B311" s="31"/>
      <c r="C311" s="31"/>
      <c r="D311" s="31"/>
      <c r="E311" s="31"/>
      <c r="F311" s="31"/>
      <c r="G311" s="31"/>
      <c r="H311" s="31"/>
      <c r="I311" s="31"/>
      <c r="J311" s="31"/>
      <c r="K311" s="30"/>
      <c r="L311" s="30"/>
      <c r="M311" s="30"/>
      <c r="N311" s="30"/>
      <c r="O311" s="30"/>
      <c r="P311" s="30"/>
      <c r="Q311" s="30"/>
      <c r="R311" s="30"/>
      <c r="S311" s="30"/>
      <c r="T311" s="33"/>
      <c r="U311" s="33"/>
      <c r="V311" s="33"/>
    </row>
    <row r="312" spans="1:22" x14ac:dyDescent="0.35">
      <c r="A312" s="32"/>
      <c r="B312" s="31"/>
      <c r="C312" s="31"/>
      <c r="D312" s="31"/>
      <c r="E312" s="31"/>
      <c r="F312" s="31"/>
      <c r="G312" s="31"/>
      <c r="H312" s="31"/>
      <c r="I312" s="31"/>
      <c r="J312" s="31"/>
      <c r="K312" s="30"/>
      <c r="L312" s="30"/>
      <c r="M312" s="30"/>
      <c r="N312" s="30"/>
      <c r="O312" s="30"/>
      <c r="P312" s="30"/>
      <c r="Q312" s="30"/>
      <c r="R312" s="30"/>
      <c r="S312" s="30"/>
      <c r="T312" s="33"/>
      <c r="U312" s="33"/>
      <c r="V312" s="33"/>
    </row>
    <row r="313" spans="1:22" x14ac:dyDescent="0.35">
      <c r="A313" s="32"/>
      <c r="B313" s="31"/>
      <c r="C313" s="31"/>
      <c r="D313" s="31"/>
      <c r="E313" s="31"/>
      <c r="F313" s="31"/>
      <c r="G313" s="31"/>
      <c r="H313" s="31"/>
      <c r="I313" s="31"/>
      <c r="J313" s="31"/>
      <c r="K313" s="30"/>
      <c r="L313" s="30"/>
      <c r="M313" s="30"/>
      <c r="N313" s="30"/>
      <c r="O313" s="30"/>
      <c r="P313" s="30"/>
      <c r="Q313" s="30"/>
      <c r="R313" s="30"/>
      <c r="S313" s="30"/>
      <c r="T313" s="33"/>
      <c r="U313" s="33"/>
      <c r="V313" s="33"/>
    </row>
    <row r="314" spans="1:22" x14ac:dyDescent="0.35">
      <c r="A314" s="32"/>
      <c r="B314" s="31"/>
      <c r="C314" s="31"/>
      <c r="D314" s="31"/>
      <c r="E314" s="31"/>
      <c r="F314" s="31"/>
      <c r="G314" s="31"/>
      <c r="H314" s="31"/>
      <c r="I314" s="31"/>
      <c r="J314" s="31"/>
      <c r="K314" s="30"/>
      <c r="L314" s="30"/>
      <c r="M314" s="30"/>
      <c r="N314" s="30"/>
      <c r="O314" s="30"/>
      <c r="P314" s="30"/>
      <c r="Q314" s="30"/>
      <c r="R314" s="30"/>
      <c r="S314" s="30"/>
      <c r="T314" s="33"/>
      <c r="U314" s="33"/>
      <c r="V314" s="33"/>
    </row>
    <row r="315" spans="1:22" x14ac:dyDescent="0.35">
      <c r="A315" s="32"/>
      <c r="B315" s="31"/>
      <c r="C315" s="31"/>
      <c r="D315" s="31"/>
      <c r="E315" s="31"/>
      <c r="F315" s="31"/>
      <c r="G315" s="31"/>
      <c r="H315" s="31"/>
      <c r="I315" s="31"/>
      <c r="J315" s="31"/>
      <c r="K315" s="30"/>
      <c r="L315" s="30"/>
      <c r="M315" s="30"/>
      <c r="N315" s="30"/>
      <c r="O315" s="30"/>
      <c r="P315" s="30"/>
      <c r="Q315" s="30"/>
      <c r="R315" s="30"/>
      <c r="S315" s="30"/>
      <c r="T315" s="33"/>
      <c r="U315" s="33"/>
      <c r="V315" s="33"/>
    </row>
    <row r="316" spans="1:22" x14ac:dyDescent="0.35">
      <c r="A316" s="32"/>
      <c r="B316" s="31"/>
      <c r="C316" s="31"/>
      <c r="D316" s="31"/>
      <c r="E316" s="31"/>
      <c r="F316" s="31"/>
      <c r="G316" s="31"/>
      <c r="H316" s="31"/>
      <c r="I316" s="31"/>
      <c r="J316" s="31"/>
      <c r="K316" s="30"/>
      <c r="L316" s="30"/>
      <c r="M316" s="30"/>
      <c r="N316" s="30"/>
      <c r="O316" s="30"/>
      <c r="P316" s="30"/>
      <c r="Q316" s="30"/>
      <c r="R316" s="30"/>
      <c r="S316" s="30"/>
      <c r="T316" s="33"/>
      <c r="U316" s="33"/>
      <c r="V316" s="33"/>
    </row>
    <row r="317" spans="1:22" x14ac:dyDescent="0.35">
      <c r="A317" s="32"/>
      <c r="B317" s="31"/>
      <c r="C317" s="31"/>
      <c r="D317" s="31"/>
      <c r="E317" s="31"/>
      <c r="F317" s="31"/>
      <c r="G317" s="31"/>
      <c r="H317" s="31"/>
      <c r="I317" s="31"/>
      <c r="J317" s="31"/>
      <c r="K317" s="30"/>
      <c r="L317" s="30"/>
      <c r="M317" s="30"/>
      <c r="N317" s="30"/>
      <c r="O317" s="30"/>
      <c r="P317" s="30"/>
      <c r="Q317" s="30"/>
      <c r="R317" s="30"/>
      <c r="S317" s="30"/>
      <c r="T317" s="33"/>
      <c r="U317" s="33"/>
      <c r="V317" s="33"/>
    </row>
    <row r="318" spans="1:22" x14ac:dyDescent="0.35">
      <c r="A318" s="32"/>
      <c r="B318" s="31"/>
      <c r="C318" s="31"/>
      <c r="D318" s="31"/>
      <c r="E318" s="31"/>
      <c r="F318" s="31"/>
      <c r="G318" s="31"/>
      <c r="H318" s="31"/>
      <c r="I318" s="31"/>
      <c r="J318" s="31"/>
      <c r="K318" s="30"/>
      <c r="L318" s="30"/>
      <c r="M318" s="30"/>
      <c r="N318" s="30"/>
      <c r="O318" s="30"/>
      <c r="P318" s="30"/>
      <c r="Q318" s="30"/>
      <c r="R318" s="30"/>
      <c r="S318" s="30"/>
      <c r="T318" s="33"/>
      <c r="U318" s="33"/>
      <c r="V318" s="33"/>
    </row>
    <row r="319" spans="1:22" x14ac:dyDescent="0.35">
      <c r="A319" s="32"/>
      <c r="B319" s="31"/>
      <c r="C319" s="31"/>
      <c r="D319" s="31"/>
      <c r="E319" s="31"/>
      <c r="F319" s="31"/>
      <c r="G319" s="31"/>
      <c r="H319" s="31"/>
      <c r="I319" s="31"/>
      <c r="J319" s="31"/>
      <c r="K319" s="30"/>
      <c r="L319" s="30"/>
      <c r="M319" s="30"/>
      <c r="N319" s="30"/>
      <c r="O319" s="30"/>
      <c r="P319" s="30"/>
      <c r="Q319" s="30"/>
      <c r="R319" s="30"/>
      <c r="S319" s="30"/>
      <c r="T319" s="33"/>
      <c r="U319" s="33"/>
      <c r="V319" s="33"/>
    </row>
    <row r="320" spans="1:22" x14ac:dyDescent="0.35">
      <c r="A320" s="32"/>
      <c r="B320" s="31"/>
      <c r="C320" s="31"/>
      <c r="D320" s="31"/>
      <c r="E320" s="31"/>
      <c r="F320" s="31"/>
      <c r="G320" s="31"/>
      <c r="H320" s="31"/>
      <c r="I320" s="31"/>
      <c r="J320" s="31"/>
      <c r="K320" s="30"/>
      <c r="L320" s="30"/>
      <c r="M320" s="30"/>
      <c r="N320" s="30"/>
      <c r="O320" s="30"/>
      <c r="P320" s="30"/>
      <c r="Q320" s="30"/>
      <c r="R320" s="30"/>
      <c r="S320" s="30"/>
      <c r="T320" s="33"/>
      <c r="U320" s="33"/>
      <c r="V320" s="33"/>
    </row>
    <row r="321" spans="1:22" x14ac:dyDescent="0.35">
      <c r="A321" s="32"/>
      <c r="B321" s="31"/>
      <c r="C321" s="31"/>
      <c r="D321" s="31"/>
      <c r="E321" s="31"/>
      <c r="F321" s="31"/>
      <c r="G321" s="31"/>
      <c r="H321" s="31"/>
      <c r="I321" s="31"/>
      <c r="J321" s="31"/>
      <c r="K321" s="30"/>
      <c r="L321" s="30"/>
      <c r="M321" s="30"/>
      <c r="N321" s="30"/>
      <c r="O321" s="30"/>
      <c r="P321" s="30"/>
      <c r="Q321" s="30"/>
      <c r="R321" s="30"/>
      <c r="S321" s="30"/>
      <c r="T321" s="33"/>
      <c r="U321" s="33"/>
      <c r="V321" s="33"/>
    </row>
    <row r="322" spans="1:22" x14ac:dyDescent="0.35">
      <c r="A322" s="32"/>
      <c r="B322" s="31"/>
      <c r="C322" s="31"/>
      <c r="D322" s="31"/>
      <c r="E322" s="31"/>
      <c r="F322" s="31"/>
      <c r="G322" s="31"/>
      <c r="H322" s="31"/>
      <c r="I322" s="31"/>
      <c r="J322" s="31"/>
      <c r="K322" s="30"/>
      <c r="L322" s="30"/>
      <c r="M322" s="30"/>
      <c r="N322" s="30"/>
      <c r="O322" s="30"/>
      <c r="P322" s="30"/>
      <c r="Q322" s="30"/>
      <c r="R322" s="30"/>
      <c r="S322" s="30"/>
      <c r="T322" s="33"/>
      <c r="U322" s="33"/>
      <c r="V322" s="33"/>
    </row>
    <row r="323" spans="1:22" x14ac:dyDescent="0.35">
      <c r="A323" s="32"/>
      <c r="B323" s="31"/>
      <c r="C323" s="31"/>
      <c r="D323" s="31"/>
      <c r="E323" s="31"/>
      <c r="F323" s="31"/>
      <c r="G323" s="31"/>
      <c r="H323" s="31"/>
      <c r="I323" s="31"/>
      <c r="J323" s="31"/>
      <c r="K323" s="30"/>
      <c r="L323" s="30"/>
      <c r="M323" s="30"/>
      <c r="N323" s="30"/>
      <c r="O323" s="30"/>
      <c r="P323" s="30"/>
      <c r="Q323" s="30"/>
      <c r="R323" s="30"/>
      <c r="S323" s="30"/>
      <c r="T323" s="33"/>
      <c r="U323" s="33"/>
      <c r="V323" s="33"/>
    </row>
    <row r="324" spans="1:22" x14ac:dyDescent="0.35">
      <c r="A324" s="32"/>
      <c r="B324" s="31"/>
      <c r="C324" s="31"/>
      <c r="D324" s="31"/>
      <c r="E324" s="31"/>
      <c r="F324" s="31"/>
      <c r="G324" s="31"/>
      <c r="H324" s="31"/>
      <c r="I324" s="31"/>
      <c r="J324" s="31"/>
      <c r="K324" s="30"/>
      <c r="L324" s="30"/>
      <c r="M324" s="30"/>
      <c r="N324" s="30"/>
      <c r="O324" s="30"/>
      <c r="P324" s="30"/>
      <c r="Q324" s="30"/>
      <c r="R324" s="30"/>
      <c r="S324" s="30"/>
      <c r="T324" s="33"/>
      <c r="U324" s="33"/>
      <c r="V324" s="33"/>
    </row>
    <row r="325" spans="1:22" x14ac:dyDescent="0.35">
      <c r="A325" s="32"/>
      <c r="B325" s="31"/>
      <c r="C325" s="31"/>
      <c r="D325" s="31"/>
      <c r="E325" s="31"/>
      <c r="F325" s="31"/>
      <c r="G325" s="31"/>
      <c r="H325" s="31"/>
      <c r="I325" s="31"/>
      <c r="J325" s="31"/>
      <c r="K325" s="30"/>
      <c r="L325" s="30"/>
      <c r="M325" s="30"/>
      <c r="N325" s="30"/>
      <c r="O325" s="30"/>
      <c r="P325" s="30"/>
      <c r="Q325" s="30"/>
      <c r="R325" s="30"/>
      <c r="S325" s="30"/>
      <c r="T325" s="33"/>
      <c r="U325" s="33"/>
      <c r="V325" s="33"/>
    </row>
    <row r="326" spans="1:22" x14ac:dyDescent="0.35">
      <c r="A326" s="32"/>
      <c r="B326" s="31"/>
      <c r="C326" s="31"/>
      <c r="D326" s="31"/>
      <c r="E326" s="31"/>
      <c r="F326" s="31"/>
      <c r="G326" s="31"/>
      <c r="H326" s="31"/>
      <c r="I326" s="31"/>
      <c r="J326" s="31"/>
      <c r="K326" s="30"/>
      <c r="L326" s="30"/>
      <c r="M326" s="30"/>
      <c r="N326" s="30"/>
      <c r="O326" s="30"/>
      <c r="P326" s="30"/>
      <c r="Q326" s="30"/>
      <c r="R326" s="30"/>
      <c r="S326" s="30"/>
      <c r="T326" s="33"/>
      <c r="U326" s="33"/>
      <c r="V326" s="33"/>
    </row>
    <row r="327" spans="1:22" x14ac:dyDescent="0.35">
      <c r="A327" s="32"/>
      <c r="B327" s="31"/>
      <c r="C327" s="31"/>
      <c r="D327" s="31"/>
      <c r="E327" s="31"/>
      <c r="F327" s="31"/>
      <c r="G327" s="31"/>
      <c r="H327" s="31"/>
      <c r="I327" s="31"/>
      <c r="J327" s="31"/>
      <c r="K327" s="30"/>
      <c r="L327" s="30"/>
      <c r="M327" s="30"/>
      <c r="N327" s="30"/>
      <c r="O327" s="30"/>
      <c r="P327" s="30"/>
      <c r="Q327" s="30"/>
      <c r="R327" s="30"/>
      <c r="S327" s="30"/>
      <c r="T327" s="33"/>
      <c r="U327" s="33"/>
      <c r="V327" s="33"/>
    </row>
    <row r="328" spans="1:22" x14ac:dyDescent="0.35">
      <c r="A328" s="32"/>
      <c r="B328" s="31"/>
      <c r="C328" s="31"/>
      <c r="D328" s="31"/>
      <c r="E328" s="31"/>
      <c r="F328" s="31"/>
      <c r="G328" s="31"/>
      <c r="H328" s="31"/>
      <c r="I328" s="31"/>
      <c r="J328" s="31"/>
      <c r="K328" s="30"/>
      <c r="L328" s="30"/>
      <c r="M328" s="30"/>
      <c r="N328" s="30"/>
      <c r="O328" s="30"/>
      <c r="P328" s="30"/>
      <c r="Q328" s="30"/>
      <c r="R328" s="30"/>
      <c r="S328" s="30"/>
      <c r="T328" s="33"/>
      <c r="U328" s="33"/>
      <c r="V328" s="33"/>
    </row>
    <row r="329" spans="1:22" x14ac:dyDescent="0.35">
      <c r="A329" s="32"/>
      <c r="B329" s="31"/>
      <c r="C329" s="31"/>
      <c r="D329" s="31"/>
      <c r="E329" s="31"/>
      <c r="F329" s="31"/>
      <c r="G329" s="31"/>
      <c r="H329" s="31"/>
      <c r="I329" s="31"/>
      <c r="J329" s="31"/>
      <c r="K329" s="30"/>
      <c r="L329" s="30"/>
      <c r="M329" s="30"/>
      <c r="N329" s="30"/>
      <c r="O329" s="30"/>
      <c r="P329" s="30"/>
      <c r="Q329" s="30"/>
      <c r="R329" s="30"/>
      <c r="S329" s="30"/>
      <c r="T329" s="33"/>
      <c r="U329" s="33"/>
      <c r="V329" s="33"/>
    </row>
    <row r="330" spans="1:22" x14ac:dyDescent="0.35">
      <c r="A330" s="32"/>
      <c r="B330" s="31"/>
      <c r="C330" s="31"/>
      <c r="D330" s="31"/>
      <c r="E330" s="31"/>
      <c r="F330" s="31"/>
      <c r="G330" s="31"/>
      <c r="H330" s="31"/>
      <c r="I330" s="31"/>
      <c r="J330" s="31"/>
      <c r="K330" s="30"/>
      <c r="L330" s="30"/>
      <c r="M330" s="30"/>
      <c r="N330" s="30"/>
      <c r="O330" s="30"/>
      <c r="P330" s="30"/>
      <c r="Q330" s="30"/>
      <c r="R330" s="30"/>
      <c r="S330" s="30"/>
      <c r="T330" s="33"/>
      <c r="U330" s="33"/>
      <c r="V330" s="33"/>
    </row>
    <row r="331" spans="1:22" x14ac:dyDescent="0.35">
      <c r="A331" s="32"/>
      <c r="B331" s="31"/>
      <c r="C331" s="31"/>
      <c r="D331" s="31"/>
      <c r="E331" s="31"/>
      <c r="F331" s="31"/>
      <c r="G331" s="31"/>
      <c r="H331" s="31"/>
      <c r="I331" s="31"/>
      <c r="J331" s="31"/>
      <c r="K331" s="30"/>
      <c r="L331" s="30"/>
      <c r="M331" s="30"/>
      <c r="N331" s="30"/>
      <c r="O331" s="30"/>
      <c r="P331" s="30"/>
      <c r="Q331" s="30"/>
      <c r="R331" s="30"/>
      <c r="S331" s="30"/>
      <c r="T331" s="33"/>
      <c r="U331" s="33"/>
      <c r="V331" s="33"/>
    </row>
    <row r="332" spans="1:22" x14ac:dyDescent="0.35">
      <c r="A332" s="32"/>
      <c r="B332" s="31"/>
      <c r="C332" s="31"/>
      <c r="D332" s="31"/>
      <c r="E332" s="31"/>
      <c r="F332" s="31"/>
      <c r="G332" s="31"/>
      <c r="H332" s="31"/>
      <c r="I332" s="31"/>
      <c r="J332" s="31"/>
      <c r="K332" s="30"/>
      <c r="L332" s="30"/>
      <c r="M332" s="30"/>
      <c r="N332" s="30"/>
      <c r="O332" s="30"/>
      <c r="P332" s="30"/>
      <c r="Q332" s="30"/>
      <c r="R332" s="30"/>
      <c r="S332" s="30"/>
      <c r="T332" s="33"/>
      <c r="U332" s="33"/>
      <c r="V332" s="33"/>
    </row>
    <row r="333" spans="1:22" x14ac:dyDescent="0.35">
      <c r="A333" s="32"/>
      <c r="B333" s="31"/>
      <c r="C333" s="31"/>
      <c r="D333" s="31"/>
      <c r="E333" s="31"/>
      <c r="F333" s="31"/>
      <c r="G333" s="31"/>
      <c r="H333" s="31"/>
      <c r="I333" s="31"/>
      <c r="J333" s="31"/>
      <c r="K333" s="30"/>
      <c r="L333" s="30"/>
      <c r="M333" s="30"/>
      <c r="N333" s="30"/>
      <c r="O333" s="30"/>
      <c r="P333" s="30"/>
      <c r="Q333" s="30"/>
      <c r="R333" s="30"/>
      <c r="S333" s="30"/>
      <c r="T333" s="33"/>
      <c r="U333" s="33"/>
      <c r="V333" s="33"/>
    </row>
    <row r="334" spans="1:22" x14ac:dyDescent="0.35">
      <c r="A334" s="32"/>
      <c r="B334" s="31"/>
      <c r="C334" s="31"/>
      <c r="D334" s="31"/>
      <c r="E334" s="31"/>
      <c r="F334" s="31"/>
      <c r="G334" s="31"/>
      <c r="H334" s="31"/>
      <c r="I334" s="31"/>
      <c r="J334" s="31"/>
      <c r="K334" s="30"/>
      <c r="L334" s="30"/>
      <c r="M334" s="30"/>
      <c r="N334" s="30"/>
      <c r="O334" s="30"/>
      <c r="P334" s="30"/>
      <c r="Q334" s="30"/>
      <c r="R334" s="30"/>
      <c r="S334" s="30"/>
      <c r="T334" s="33"/>
      <c r="U334" s="33"/>
      <c r="V334" s="33"/>
    </row>
    <row r="335" spans="1:22" x14ac:dyDescent="0.35">
      <c r="A335" s="32"/>
      <c r="B335" s="31"/>
      <c r="C335" s="31"/>
      <c r="D335" s="31"/>
      <c r="E335" s="31"/>
      <c r="F335" s="31"/>
      <c r="G335" s="31"/>
      <c r="H335" s="31"/>
      <c r="I335" s="31"/>
      <c r="J335" s="31"/>
      <c r="K335" s="30"/>
      <c r="L335" s="30"/>
      <c r="M335" s="30"/>
      <c r="N335" s="30"/>
      <c r="O335" s="30"/>
      <c r="P335" s="30"/>
      <c r="Q335" s="30"/>
      <c r="R335" s="30"/>
      <c r="S335" s="30"/>
      <c r="T335" s="33"/>
      <c r="U335" s="33"/>
      <c r="V335" s="33"/>
    </row>
    <row r="336" spans="1:22" x14ac:dyDescent="0.35">
      <c r="A336" s="32"/>
      <c r="B336" s="31"/>
      <c r="C336" s="31"/>
      <c r="D336" s="31"/>
      <c r="E336" s="31"/>
      <c r="F336" s="31"/>
      <c r="G336" s="31"/>
      <c r="H336" s="31"/>
      <c r="I336" s="31"/>
      <c r="J336" s="31"/>
      <c r="K336" s="30"/>
      <c r="L336" s="30"/>
      <c r="M336" s="30"/>
      <c r="N336" s="30"/>
      <c r="O336" s="30"/>
      <c r="P336" s="30"/>
      <c r="Q336" s="30"/>
      <c r="R336" s="30"/>
      <c r="S336" s="30"/>
      <c r="T336" s="33"/>
      <c r="U336" s="33"/>
      <c r="V336" s="33"/>
    </row>
    <row r="337" spans="1:22" x14ac:dyDescent="0.35">
      <c r="A337" s="32"/>
      <c r="B337" s="31"/>
      <c r="C337" s="31"/>
      <c r="D337" s="31"/>
      <c r="E337" s="31"/>
      <c r="F337" s="31"/>
      <c r="G337" s="31"/>
      <c r="H337" s="31"/>
      <c r="I337" s="31"/>
      <c r="J337" s="31"/>
      <c r="K337" s="30"/>
      <c r="L337" s="30"/>
      <c r="M337" s="30"/>
      <c r="N337" s="30"/>
      <c r="O337" s="30"/>
      <c r="P337" s="30"/>
      <c r="Q337" s="30"/>
      <c r="R337" s="30"/>
      <c r="S337" s="30"/>
      <c r="T337" s="33"/>
      <c r="U337" s="33"/>
      <c r="V337" s="33"/>
    </row>
    <row r="338" spans="1:22" x14ac:dyDescent="0.35">
      <c r="A338" s="32"/>
      <c r="B338" s="31"/>
      <c r="C338" s="31"/>
      <c r="D338" s="31"/>
      <c r="E338" s="31"/>
      <c r="F338" s="31"/>
      <c r="G338" s="31"/>
      <c r="H338" s="31"/>
      <c r="I338" s="31"/>
      <c r="J338" s="31"/>
      <c r="K338" s="30"/>
      <c r="L338" s="30"/>
      <c r="M338" s="30"/>
      <c r="N338" s="30"/>
      <c r="O338" s="30"/>
      <c r="P338" s="30"/>
      <c r="Q338" s="30"/>
      <c r="R338" s="30"/>
      <c r="S338" s="30"/>
      <c r="T338" s="33"/>
      <c r="U338" s="33"/>
      <c r="V338" s="33"/>
    </row>
    <row r="339" spans="1:22" x14ac:dyDescent="0.35">
      <c r="A339" s="32"/>
      <c r="B339" s="31"/>
      <c r="C339" s="31"/>
      <c r="D339" s="31"/>
      <c r="E339" s="31"/>
      <c r="F339" s="31"/>
      <c r="G339" s="31"/>
      <c r="H339" s="31"/>
      <c r="I339" s="31"/>
      <c r="J339" s="31"/>
      <c r="K339" s="30"/>
      <c r="L339" s="30"/>
      <c r="M339" s="30"/>
      <c r="N339" s="30"/>
      <c r="O339" s="30"/>
      <c r="P339" s="30"/>
      <c r="Q339" s="30"/>
      <c r="R339" s="30"/>
      <c r="S339" s="30"/>
      <c r="T339" s="33"/>
      <c r="U339" s="33"/>
      <c r="V339" s="33"/>
    </row>
    <row r="340" spans="1:22" x14ac:dyDescent="0.35">
      <c r="A340" s="32"/>
      <c r="B340" s="31"/>
      <c r="C340" s="31"/>
      <c r="D340" s="31"/>
      <c r="E340" s="31"/>
      <c r="F340" s="31"/>
      <c r="G340" s="31"/>
      <c r="H340" s="31"/>
      <c r="I340" s="31"/>
      <c r="J340" s="31"/>
      <c r="K340" s="30"/>
      <c r="L340" s="30"/>
      <c r="M340" s="30"/>
      <c r="N340" s="30"/>
      <c r="O340" s="30"/>
      <c r="P340" s="30"/>
      <c r="Q340" s="30"/>
      <c r="R340" s="30"/>
      <c r="S340" s="30"/>
      <c r="T340" s="33"/>
      <c r="U340" s="33"/>
      <c r="V340" s="33"/>
    </row>
    <row r="341" spans="1:22" x14ac:dyDescent="0.35">
      <c r="A341" s="32"/>
      <c r="B341" s="31"/>
      <c r="C341" s="31"/>
      <c r="D341" s="31"/>
      <c r="E341" s="31"/>
      <c r="F341" s="31"/>
      <c r="G341" s="31"/>
      <c r="H341" s="31"/>
      <c r="I341" s="31"/>
      <c r="J341" s="31"/>
      <c r="K341" s="30"/>
      <c r="L341" s="30"/>
      <c r="M341" s="30"/>
      <c r="N341" s="30"/>
      <c r="O341" s="30"/>
      <c r="P341" s="30"/>
      <c r="Q341" s="30"/>
      <c r="R341" s="30"/>
      <c r="S341" s="30"/>
      <c r="T341" s="33"/>
      <c r="U341" s="33"/>
      <c r="V341" s="33"/>
    </row>
    <row r="342" spans="1:22" x14ac:dyDescent="0.35">
      <c r="A342" s="32"/>
      <c r="B342" s="31"/>
      <c r="C342" s="31"/>
      <c r="D342" s="31"/>
      <c r="E342" s="31"/>
      <c r="F342" s="31"/>
      <c r="G342" s="31"/>
      <c r="H342" s="31"/>
      <c r="I342" s="31"/>
      <c r="J342" s="31"/>
      <c r="K342" s="30"/>
      <c r="L342" s="30"/>
      <c r="M342" s="30"/>
      <c r="N342" s="30"/>
      <c r="O342" s="30"/>
      <c r="P342" s="30"/>
      <c r="Q342" s="30"/>
      <c r="R342" s="30"/>
      <c r="S342" s="30"/>
      <c r="T342" s="33"/>
      <c r="U342" s="33"/>
      <c r="V342" s="33"/>
    </row>
    <row r="343" spans="1:22" x14ac:dyDescent="0.35">
      <c r="A343" s="32"/>
      <c r="B343" s="31"/>
      <c r="C343" s="31"/>
      <c r="D343" s="31"/>
      <c r="E343" s="31"/>
      <c r="F343" s="31"/>
      <c r="G343" s="31"/>
      <c r="H343" s="31"/>
      <c r="I343" s="31"/>
      <c r="J343" s="31"/>
      <c r="K343" s="30"/>
      <c r="L343" s="30"/>
      <c r="M343" s="30"/>
      <c r="N343" s="30"/>
      <c r="O343" s="30"/>
      <c r="P343" s="30"/>
      <c r="Q343" s="30"/>
      <c r="R343" s="30"/>
      <c r="S343" s="30"/>
      <c r="T343" s="33"/>
      <c r="U343" s="33"/>
      <c r="V343" s="33"/>
    </row>
    <row r="344" spans="1:22" x14ac:dyDescent="0.35">
      <c r="A344" s="32"/>
      <c r="B344" s="31"/>
      <c r="C344" s="31"/>
      <c r="D344" s="31"/>
      <c r="E344" s="31"/>
      <c r="F344" s="31"/>
      <c r="G344" s="31"/>
      <c r="H344" s="31"/>
      <c r="I344" s="31"/>
      <c r="J344" s="31"/>
      <c r="K344" s="30"/>
      <c r="L344" s="30"/>
      <c r="M344" s="30"/>
      <c r="N344" s="30"/>
      <c r="O344" s="30"/>
      <c r="P344" s="30"/>
      <c r="Q344" s="30"/>
      <c r="R344" s="30"/>
      <c r="S344" s="30"/>
      <c r="T344" s="33"/>
      <c r="U344" s="33"/>
      <c r="V344" s="33"/>
    </row>
    <row r="345" spans="1:22" x14ac:dyDescent="0.35">
      <c r="A345" s="32"/>
      <c r="B345" s="31"/>
      <c r="C345" s="31"/>
      <c r="D345" s="31"/>
      <c r="E345" s="31"/>
      <c r="F345" s="31"/>
      <c r="G345" s="31"/>
      <c r="H345" s="31"/>
      <c r="I345" s="31"/>
      <c r="J345" s="31"/>
      <c r="K345" s="30"/>
      <c r="L345" s="30"/>
      <c r="M345" s="30"/>
      <c r="N345" s="30"/>
      <c r="O345" s="30"/>
      <c r="P345" s="30"/>
      <c r="Q345" s="30"/>
      <c r="R345" s="30"/>
      <c r="S345" s="30"/>
      <c r="T345" s="33"/>
      <c r="U345" s="33"/>
      <c r="V345" s="33"/>
    </row>
    <row r="346" spans="1:22" x14ac:dyDescent="0.35">
      <c r="A346" s="32"/>
      <c r="B346" s="31"/>
      <c r="C346" s="31"/>
      <c r="D346" s="31"/>
      <c r="E346" s="31"/>
      <c r="F346" s="31"/>
      <c r="G346" s="31"/>
      <c r="H346" s="31"/>
      <c r="I346" s="31"/>
      <c r="J346" s="31"/>
      <c r="K346" s="30"/>
      <c r="L346" s="30"/>
      <c r="M346" s="30"/>
      <c r="N346" s="30"/>
      <c r="O346" s="30"/>
      <c r="P346" s="30"/>
      <c r="Q346" s="30"/>
      <c r="R346" s="30"/>
      <c r="S346" s="30"/>
      <c r="T346" s="33"/>
      <c r="U346" s="33"/>
      <c r="V346" s="33"/>
    </row>
    <row r="347" spans="1:22" x14ac:dyDescent="0.35">
      <c r="A347" s="32"/>
      <c r="B347" s="31"/>
      <c r="C347" s="31"/>
      <c r="D347" s="31"/>
      <c r="E347" s="31"/>
      <c r="F347" s="31"/>
      <c r="G347" s="31"/>
      <c r="H347" s="31"/>
      <c r="I347" s="31"/>
      <c r="J347" s="31"/>
      <c r="K347" s="30"/>
      <c r="L347" s="30"/>
      <c r="M347" s="30"/>
      <c r="N347" s="30"/>
      <c r="O347" s="30"/>
      <c r="P347" s="30"/>
      <c r="Q347" s="30"/>
      <c r="R347" s="30"/>
      <c r="S347" s="30"/>
      <c r="T347" s="33"/>
      <c r="U347" s="33"/>
      <c r="V347" s="33"/>
    </row>
    <row r="348" spans="1:22" x14ac:dyDescent="0.35">
      <c r="A348" s="32"/>
      <c r="B348" s="31"/>
      <c r="C348" s="31"/>
      <c r="D348" s="31"/>
      <c r="E348" s="31"/>
      <c r="F348" s="31"/>
      <c r="G348" s="31"/>
      <c r="H348" s="31"/>
      <c r="I348" s="31"/>
      <c r="J348" s="31"/>
      <c r="K348" s="30"/>
      <c r="L348" s="30"/>
      <c r="M348" s="30"/>
      <c r="N348" s="30"/>
      <c r="O348" s="30"/>
      <c r="P348" s="30"/>
      <c r="Q348" s="30"/>
      <c r="R348" s="30"/>
      <c r="S348" s="30"/>
      <c r="T348" s="33"/>
      <c r="U348" s="33"/>
      <c r="V348" s="33"/>
    </row>
    <row r="349" spans="1:22" x14ac:dyDescent="0.35">
      <c r="A349" s="32"/>
      <c r="B349" s="31"/>
      <c r="C349" s="31"/>
      <c r="D349" s="31"/>
      <c r="E349" s="31"/>
      <c r="F349" s="31"/>
      <c r="G349" s="31"/>
      <c r="H349" s="31"/>
      <c r="I349" s="31"/>
      <c r="J349" s="31"/>
      <c r="K349" s="30"/>
      <c r="L349" s="30"/>
      <c r="M349" s="30"/>
      <c r="N349" s="30"/>
      <c r="O349" s="30"/>
      <c r="P349" s="30"/>
      <c r="Q349" s="30"/>
      <c r="R349" s="30"/>
      <c r="S349" s="30"/>
      <c r="T349" s="33"/>
      <c r="U349" s="33"/>
      <c r="V349" s="33"/>
    </row>
    <row r="350" spans="1:22" x14ac:dyDescent="0.35">
      <c r="A350" s="32"/>
      <c r="B350" s="31"/>
      <c r="C350" s="31"/>
      <c r="D350" s="31"/>
      <c r="E350" s="31"/>
      <c r="F350" s="31"/>
      <c r="G350" s="31"/>
      <c r="H350" s="31"/>
      <c r="I350" s="31"/>
      <c r="J350" s="31"/>
      <c r="K350" s="30"/>
      <c r="L350" s="30"/>
      <c r="M350" s="30"/>
      <c r="N350" s="30"/>
      <c r="O350" s="30"/>
      <c r="P350" s="30"/>
      <c r="Q350" s="30"/>
      <c r="R350" s="30"/>
      <c r="S350" s="30"/>
      <c r="T350" s="33"/>
      <c r="U350" s="33"/>
      <c r="V350" s="33"/>
    </row>
    <row r="351" spans="1:22" x14ac:dyDescent="0.35">
      <c r="A351" s="32"/>
      <c r="B351" s="31"/>
      <c r="C351" s="31"/>
      <c r="D351" s="31"/>
      <c r="E351" s="31"/>
      <c r="F351" s="31"/>
      <c r="G351" s="31"/>
      <c r="H351" s="31"/>
      <c r="I351" s="31"/>
      <c r="J351" s="31"/>
      <c r="K351" s="30"/>
      <c r="L351" s="30"/>
      <c r="M351" s="30"/>
      <c r="N351" s="30"/>
      <c r="O351" s="30"/>
      <c r="P351" s="30"/>
      <c r="Q351" s="30"/>
      <c r="R351" s="30"/>
      <c r="S351" s="30"/>
      <c r="T351" s="33"/>
      <c r="U351" s="33"/>
      <c r="V351" s="33"/>
    </row>
    <row r="352" spans="1:22" x14ac:dyDescent="0.35">
      <c r="A352" s="32"/>
      <c r="B352" s="31"/>
      <c r="C352" s="31"/>
      <c r="D352" s="31"/>
      <c r="E352" s="31"/>
      <c r="F352" s="31"/>
      <c r="G352" s="31"/>
      <c r="H352" s="31"/>
      <c r="I352" s="31"/>
      <c r="J352" s="31"/>
      <c r="K352" s="30"/>
      <c r="L352" s="30"/>
      <c r="M352" s="30"/>
      <c r="N352" s="30"/>
      <c r="O352" s="30"/>
      <c r="P352" s="30"/>
      <c r="Q352" s="30"/>
      <c r="R352" s="30"/>
      <c r="S352" s="30"/>
      <c r="T352" s="33"/>
      <c r="U352" s="33"/>
      <c r="V352" s="33"/>
    </row>
    <row r="353" spans="1:22" x14ac:dyDescent="0.35">
      <c r="A353" s="32"/>
      <c r="B353" s="31"/>
      <c r="C353" s="31"/>
      <c r="D353" s="31"/>
      <c r="E353" s="31"/>
      <c r="F353" s="31"/>
      <c r="G353" s="31"/>
      <c r="H353" s="31"/>
      <c r="I353" s="31"/>
      <c r="J353" s="31"/>
      <c r="K353" s="30"/>
      <c r="L353" s="30"/>
      <c r="M353" s="30"/>
      <c r="N353" s="30"/>
      <c r="O353" s="30"/>
      <c r="P353" s="30"/>
      <c r="Q353" s="30"/>
      <c r="R353" s="30"/>
      <c r="S353" s="30"/>
      <c r="T353" s="33"/>
      <c r="U353" s="33"/>
      <c r="V353" s="33"/>
    </row>
    <row r="354" spans="1:22" x14ac:dyDescent="0.35">
      <c r="A354" s="32"/>
      <c r="B354" s="31"/>
      <c r="C354" s="31"/>
      <c r="D354" s="31"/>
      <c r="E354" s="31"/>
      <c r="F354" s="31"/>
      <c r="G354" s="31"/>
      <c r="H354" s="31"/>
      <c r="I354" s="31"/>
      <c r="J354" s="31"/>
      <c r="K354" s="30"/>
      <c r="L354" s="30"/>
      <c r="M354" s="30"/>
      <c r="N354" s="30"/>
      <c r="O354" s="30"/>
      <c r="P354" s="30"/>
      <c r="Q354" s="30"/>
      <c r="R354" s="30"/>
      <c r="S354" s="30"/>
      <c r="T354" s="33"/>
      <c r="U354" s="33"/>
      <c r="V354" s="33"/>
    </row>
    <row r="355" spans="1:22" x14ac:dyDescent="0.35">
      <c r="A355" s="32"/>
      <c r="B355" s="31"/>
      <c r="C355" s="31"/>
      <c r="D355" s="31"/>
      <c r="E355" s="31"/>
      <c r="F355" s="31"/>
      <c r="G355" s="31"/>
      <c r="H355" s="31"/>
      <c r="I355" s="31"/>
      <c r="J355" s="31"/>
      <c r="K355" s="30"/>
      <c r="L355" s="30"/>
      <c r="M355" s="30"/>
      <c r="N355" s="30"/>
      <c r="O355" s="30"/>
      <c r="P355" s="30"/>
      <c r="Q355" s="30"/>
      <c r="R355" s="30"/>
      <c r="S355" s="30"/>
      <c r="T355" s="33"/>
      <c r="U355" s="33"/>
      <c r="V355" s="33"/>
    </row>
    <row r="356" spans="1:22" x14ac:dyDescent="0.35">
      <c r="A356" s="32"/>
      <c r="B356" s="31"/>
      <c r="C356" s="31"/>
      <c r="D356" s="31"/>
      <c r="E356" s="31"/>
      <c r="F356" s="31"/>
      <c r="G356" s="31"/>
      <c r="H356" s="31"/>
      <c r="I356" s="31"/>
      <c r="J356" s="31"/>
      <c r="K356" s="30"/>
      <c r="L356" s="30"/>
      <c r="M356" s="30"/>
      <c r="N356" s="30"/>
      <c r="O356" s="30"/>
      <c r="P356" s="30"/>
      <c r="Q356" s="30"/>
      <c r="R356" s="30"/>
      <c r="S356" s="30"/>
      <c r="T356" s="33"/>
      <c r="U356" s="33"/>
      <c r="V356" s="33"/>
    </row>
    <row r="357" spans="1:22" x14ac:dyDescent="0.35">
      <c r="A357" s="32"/>
      <c r="B357" s="31"/>
      <c r="C357" s="31"/>
      <c r="D357" s="31"/>
      <c r="E357" s="31"/>
      <c r="F357" s="31"/>
      <c r="G357" s="31"/>
      <c r="H357" s="31"/>
      <c r="I357" s="31"/>
      <c r="J357" s="31"/>
      <c r="K357" s="30"/>
      <c r="L357" s="30"/>
      <c r="M357" s="30"/>
      <c r="N357" s="30"/>
      <c r="O357" s="30"/>
      <c r="P357" s="30"/>
      <c r="Q357" s="30"/>
      <c r="R357" s="30"/>
      <c r="S357" s="30"/>
      <c r="T357" s="33"/>
      <c r="U357" s="33"/>
      <c r="V357" s="33"/>
    </row>
    <row r="358" spans="1:22" x14ac:dyDescent="0.35">
      <c r="A358" s="32"/>
      <c r="B358" s="31"/>
      <c r="C358" s="31"/>
      <c r="D358" s="31"/>
      <c r="E358" s="31"/>
      <c r="F358" s="31"/>
      <c r="G358" s="31"/>
      <c r="H358" s="31"/>
      <c r="I358" s="31"/>
      <c r="J358" s="31"/>
      <c r="K358" s="30"/>
      <c r="L358" s="30"/>
      <c r="M358" s="30"/>
      <c r="N358" s="30"/>
      <c r="O358" s="30"/>
      <c r="P358" s="30"/>
      <c r="Q358" s="30"/>
      <c r="R358" s="30"/>
      <c r="S358" s="30"/>
      <c r="T358" s="33"/>
      <c r="U358" s="33"/>
      <c r="V358" s="33"/>
    </row>
    <row r="359" spans="1:22" x14ac:dyDescent="0.35">
      <c r="A359" s="32"/>
      <c r="B359" s="31"/>
      <c r="C359" s="31"/>
      <c r="D359" s="31"/>
      <c r="E359" s="31"/>
      <c r="F359" s="31"/>
      <c r="G359" s="31"/>
      <c r="H359" s="31"/>
      <c r="I359" s="31"/>
      <c r="J359" s="31"/>
      <c r="K359" s="30"/>
      <c r="L359" s="30"/>
      <c r="M359" s="30"/>
      <c r="N359" s="30"/>
      <c r="O359" s="30"/>
      <c r="P359" s="30"/>
      <c r="Q359" s="30"/>
      <c r="R359" s="30"/>
      <c r="S359" s="30"/>
      <c r="T359" s="33"/>
      <c r="U359" s="33"/>
      <c r="V359" s="33"/>
    </row>
    <row r="360" spans="1:22" x14ac:dyDescent="0.35">
      <c r="A360" s="32"/>
      <c r="B360" s="31"/>
      <c r="C360" s="31"/>
      <c r="D360" s="31"/>
      <c r="E360" s="31"/>
      <c r="F360" s="31"/>
      <c r="G360" s="31"/>
      <c r="H360" s="31"/>
      <c r="I360" s="31"/>
      <c r="J360" s="31"/>
      <c r="K360" s="30"/>
      <c r="L360" s="30"/>
      <c r="M360" s="30"/>
      <c r="N360" s="30"/>
      <c r="O360" s="30"/>
      <c r="P360" s="30"/>
      <c r="Q360" s="30"/>
      <c r="R360" s="30"/>
      <c r="S360" s="30"/>
      <c r="T360" s="33"/>
      <c r="U360" s="33"/>
      <c r="V360" s="33"/>
    </row>
    <row r="361" spans="1:22" x14ac:dyDescent="0.35">
      <c r="A361" s="32"/>
      <c r="B361" s="31"/>
      <c r="C361" s="31"/>
      <c r="D361" s="31"/>
      <c r="E361" s="31"/>
      <c r="F361" s="31"/>
      <c r="G361" s="31"/>
      <c r="H361" s="31"/>
      <c r="I361" s="31"/>
      <c r="J361" s="31"/>
      <c r="K361" s="30"/>
      <c r="L361" s="30"/>
      <c r="M361" s="30"/>
      <c r="N361" s="30"/>
      <c r="O361" s="30"/>
      <c r="P361" s="30"/>
      <c r="Q361" s="30"/>
      <c r="R361" s="30"/>
      <c r="S361" s="30"/>
      <c r="T361" s="33"/>
      <c r="U361" s="33"/>
      <c r="V361" s="33"/>
    </row>
    <row r="362" spans="1:22" x14ac:dyDescent="0.35">
      <c r="A362" s="32"/>
      <c r="B362" s="31"/>
      <c r="C362" s="31"/>
      <c r="D362" s="31"/>
      <c r="E362" s="31"/>
      <c r="F362" s="31"/>
      <c r="G362" s="31"/>
      <c r="H362" s="31"/>
      <c r="I362" s="31"/>
      <c r="J362" s="31"/>
      <c r="K362" s="30"/>
      <c r="L362" s="30"/>
      <c r="M362" s="30"/>
      <c r="N362" s="30"/>
      <c r="O362" s="30"/>
      <c r="P362" s="30"/>
      <c r="Q362" s="30"/>
      <c r="R362" s="30"/>
      <c r="S362" s="30"/>
      <c r="T362" s="33"/>
      <c r="U362" s="33"/>
      <c r="V362" s="33"/>
    </row>
    <row r="363" spans="1:22" x14ac:dyDescent="0.35">
      <c r="A363" s="32"/>
      <c r="B363" s="31"/>
      <c r="C363" s="31"/>
      <c r="D363" s="31"/>
      <c r="E363" s="31"/>
      <c r="F363" s="31"/>
      <c r="G363" s="31"/>
      <c r="H363" s="31"/>
      <c r="I363" s="31"/>
      <c r="J363" s="31"/>
      <c r="K363" s="30"/>
      <c r="L363" s="30"/>
      <c r="M363" s="30"/>
      <c r="N363" s="30"/>
      <c r="O363" s="30"/>
      <c r="P363" s="30"/>
      <c r="Q363" s="30"/>
      <c r="R363" s="30"/>
      <c r="S363" s="30"/>
      <c r="T363" s="33"/>
      <c r="U363" s="33"/>
      <c r="V363" s="33"/>
    </row>
    <row r="364" spans="1:22" x14ac:dyDescent="0.35">
      <c r="A364" s="32"/>
      <c r="B364" s="31"/>
      <c r="C364" s="31"/>
      <c r="D364" s="31"/>
      <c r="E364" s="31"/>
      <c r="F364" s="31"/>
      <c r="G364" s="31"/>
      <c r="H364" s="31"/>
      <c r="I364" s="31"/>
      <c r="J364" s="31"/>
      <c r="K364" s="30"/>
      <c r="L364" s="30"/>
      <c r="M364" s="30"/>
      <c r="N364" s="30"/>
      <c r="O364" s="30"/>
      <c r="P364" s="30"/>
      <c r="Q364" s="30"/>
      <c r="R364" s="30"/>
      <c r="S364" s="30"/>
      <c r="T364" s="33"/>
      <c r="U364" s="33"/>
      <c r="V364" s="33"/>
    </row>
    <row r="365" spans="1:22" x14ac:dyDescent="0.35">
      <c r="A365" s="32"/>
      <c r="B365" s="31"/>
      <c r="C365" s="31"/>
      <c r="D365" s="31"/>
      <c r="E365" s="31"/>
      <c r="F365" s="31"/>
      <c r="G365" s="31"/>
      <c r="H365" s="31"/>
      <c r="I365" s="31"/>
      <c r="J365" s="31"/>
      <c r="K365" s="30"/>
      <c r="L365" s="30"/>
      <c r="M365" s="30"/>
      <c r="N365" s="30"/>
      <c r="O365" s="30"/>
      <c r="P365" s="30"/>
      <c r="Q365" s="30"/>
      <c r="R365" s="30"/>
      <c r="S365" s="30"/>
      <c r="T365" s="33"/>
      <c r="U365" s="33"/>
      <c r="V365" s="33"/>
    </row>
    <row r="366" spans="1:22" x14ac:dyDescent="0.35">
      <c r="A366" s="32"/>
      <c r="B366" s="31"/>
      <c r="C366" s="31"/>
      <c r="D366" s="31"/>
      <c r="E366" s="31"/>
      <c r="F366" s="31"/>
      <c r="G366" s="31"/>
      <c r="H366" s="86"/>
      <c r="I366" s="86"/>
      <c r="J366" s="86"/>
      <c r="K366" s="30"/>
      <c r="L366" s="30"/>
      <c r="M366" s="30"/>
      <c r="N366" s="30"/>
      <c r="O366" s="30"/>
      <c r="P366" s="30"/>
      <c r="Q366" s="30"/>
      <c r="R366" s="30"/>
      <c r="S366" s="30"/>
      <c r="T366" s="33"/>
      <c r="U366" s="33"/>
      <c r="V366" s="33"/>
    </row>
    <row r="367" spans="1:22" x14ac:dyDescent="0.35">
      <c r="A367" s="32"/>
      <c r="B367" s="31"/>
      <c r="C367" s="31"/>
      <c r="D367" s="31"/>
      <c r="E367" s="31"/>
      <c r="F367" s="31"/>
      <c r="G367" s="31"/>
      <c r="H367" s="86"/>
      <c r="I367" s="86"/>
      <c r="J367" s="86"/>
      <c r="K367" s="30"/>
      <c r="L367" s="30"/>
      <c r="M367" s="30"/>
      <c r="N367" s="30"/>
      <c r="O367" s="30"/>
      <c r="P367" s="30"/>
      <c r="Q367" s="30"/>
      <c r="R367" s="30"/>
      <c r="S367" s="30"/>
      <c r="T367" s="33"/>
      <c r="U367" s="33"/>
      <c r="V367" s="33"/>
    </row>
    <row r="368" spans="1:22" x14ac:dyDescent="0.35">
      <c r="A368" s="32"/>
      <c r="B368" s="31"/>
      <c r="C368" s="31"/>
      <c r="D368" s="31"/>
      <c r="E368" s="31"/>
      <c r="F368" s="31"/>
      <c r="G368" s="31"/>
      <c r="H368" s="86"/>
      <c r="I368" s="86"/>
      <c r="J368" s="86"/>
      <c r="K368" s="30"/>
      <c r="L368" s="30"/>
      <c r="M368" s="30"/>
      <c r="N368" s="30"/>
      <c r="O368" s="30"/>
      <c r="P368" s="30"/>
      <c r="Q368" s="30"/>
      <c r="R368" s="30"/>
      <c r="S368" s="30"/>
      <c r="T368" s="33"/>
      <c r="U368" s="33"/>
      <c r="V368" s="33"/>
    </row>
    <row r="369" spans="1:22" x14ac:dyDescent="0.35">
      <c r="A369" s="32"/>
      <c r="B369" s="31"/>
      <c r="C369" s="31"/>
      <c r="D369" s="31"/>
      <c r="E369" s="31"/>
      <c r="F369" s="31"/>
      <c r="G369" s="31"/>
      <c r="H369" s="86"/>
      <c r="I369" s="86"/>
      <c r="J369" s="86"/>
      <c r="K369" s="30"/>
      <c r="L369" s="30"/>
      <c r="M369" s="30"/>
      <c r="N369" s="30"/>
      <c r="O369" s="30"/>
      <c r="P369" s="30"/>
      <c r="Q369" s="30"/>
      <c r="R369" s="30"/>
      <c r="S369" s="30"/>
      <c r="T369" s="33"/>
      <c r="U369" s="33"/>
      <c r="V369" s="33"/>
    </row>
    <row r="370" spans="1:22" x14ac:dyDescent="0.35">
      <c r="A370" s="32"/>
      <c r="B370" s="31"/>
      <c r="C370" s="31"/>
      <c r="D370" s="31"/>
      <c r="E370" s="31"/>
      <c r="F370" s="31"/>
      <c r="G370" s="31"/>
      <c r="H370" s="86"/>
      <c r="I370" s="86"/>
      <c r="J370" s="86"/>
      <c r="K370" s="30"/>
      <c r="L370" s="30"/>
      <c r="M370" s="30"/>
      <c r="N370" s="30"/>
      <c r="O370" s="30"/>
      <c r="P370" s="30"/>
      <c r="Q370" s="30"/>
      <c r="R370" s="30"/>
      <c r="S370" s="30"/>
      <c r="T370" s="33"/>
      <c r="U370" s="33"/>
      <c r="V370" s="33"/>
    </row>
    <row r="371" spans="1:22" x14ac:dyDescent="0.35">
      <c r="A371" s="32"/>
      <c r="B371" s="31"/>
      <c r="C371" s="31"/>
      <c r="D371" s="31"/>
      <c r="E371" s="31"/>
      <c r="F371" s="31"/>
      <c r="G371" s="31"/>
      <c r="H371" s="86"/>
      <c r="I371" s="86"/>
      <c r="J371" s="86"/>
      <c r="K371" s="30"/>
      <c r="L371" s="30"/>
      <c r="M371" s="30"/>
      <c r="N371" s="30"/>
      <c r="O371" s="30"/>
      <c r="P371" s="30"/>
      <c r="Q371" s="30"/>
      <c r="R371" s="30"/>
      <c r="S371" s="30"/>
      <c r="T371" s="33"/>
      <c r="U371" s="33"/>
      <c r="V371" s="33"/>
    </row>
    <row r="372" spans="1:22" x14ac:dyDescent="0.35">
      <c r="A372" s="32"/>
      <c r="B372" s="31"/>
      <c r="C372" s="31"/>
      <c r="D372" s="31"/>
      <c r="E372" s="31"/>
      <c r="F372" s="31"/>
      <c r="G372" s="31"/>
      <c r="H372" s="86"/>
      <c r="I372" s="86"/>
      <c r="J372" s="86"/>
      <c r="K372" s="30"/>
      <c r="L372" s="30"/>
      <c r="M372" s="30"/>
      <c r="N372" s="30"/>
      <c r="O372" s="30"/>
      <c r="P372" s="30"/>
      <c r="Q372" s="30"/>
      <c r="R372" s="30"/>
      <c r="S372" s="30"/>
      <c r="T372" s="33"/>
      <c r="U372" s="33"/>
      <c r="V372" s="33"/>
    </row>
    <row r="373" spans="1:22" x14ac:dyDescent="0.35">
      <c r="A373" s="32"/>
      <c r="B373" s="31"/>
      <c r="C373" s="31"/>
      <c r="D373" s="31"/>
      <c r="E373" s="31"/>
      <c r="F373" s="31"/>
      <c r="G373" s="31"/>
      <c r="H373" s="86"/>
      <c r="I373" s="86"/>
      <c r="J373" s="86"/>
      <c r="K373" s="30"/>
      <c r="L373" s="30"/>
      <c r="M373" s="30"/>
      <c r="N373" s="30"/>
      <c r="O373" s="30"/>
      <c r="P373" s="30"/>
      <c r="Q373" s="30"/>
      <c r="R373" s="30"/>
      <c r="S373" s="30"/>
      <c r="T373" s="33"/>
      <c r="U373" s="33"/>
      <c r="V373" s="33"/>
    </row>
    <row r="374" spans="1:22" x14ac:dyDescent="0.35">
      <c r="A374" s="32"/>
      <c r="B374" s="31"/>
      <c r="C374" s="31"/>
      <c r="D374" s="31"/>
      <c r="E374" s="31"/>
      <c r="F374" s="31"/>
      <c r="G374" s="31"/>
      <c r="H374" s="86"/>
      <c r="I374" s="86"/>
      <c r="J374" s="86"/>
      <c r="K374" s="30"/>
      <c r="L374" s="30"/>
      <c r="M374" s="30"/>
      <c r="N374" s="30"/>
      <c r="O374" s="30"/>
      <c r="P374" s="30"/>
      <c r="Q374" s="30"/>
      <c r="R374" s="30"/>
      <c r="S374" s="30"/>
      <c r="T374" s="33"/>
      <c r="U374" s="33"/>
      <c r="V374" s="33"/>
    </row>
    <row r="375" spans="1:22" x14ac:dyDescent="0.35">
      <c r="A375" s="32"/>
      <c r="B375" s="31"/>
      <c r="C375" s="31"/>
      <c r="D375" s="31"/>
      <c r="E375" s="31"/>
      <c r="F375" s="31"/>
      <c r="G375" s="31"/>
      <c r="H375" s="86"/>
      <c r="I375" s="86"/>
      <c r="J375" s="86"/>
      <c r="K375" s="30"/>
      <c r="L375" s="30"/>
      <c r="M375" s="30"/>
      <c r="N375" s="30"/>
      <c r="O375" s="30"/>
      <c r="P375" s="30"/>
      <c r="Q375" s="30"/>
      <c r="R375" s="30"/>
      <c r="S375" s="30"/>
      <c r="T375" s="33"/>
      <c r="U375" s="33"/>
      <c r="V375" s="33"/>
    </row>
    <row r="376" spans="1:22" x14ac:dyDescent="0.35">
      <c r="A376" s="32"/>
      <c r="B376" s="31"/>
      <c r="C376" s="31"/>
      <c r="D376" s="31"/>
      <c r="E376" s="31"/>
      <c r="F376" s="31"/>
      <c r="G376" s="31"/>
      <c r="H376" s="86"/>
      <c r="I376" s="86"/>
      <c r="J376" s="86"/>
      <c r="K376" s="30"/>
      <c r="L376" s="30"/>
      <c r="M376" s="30"/>
      <c r="N376" s="30"/>
      <c r="O376" s="30"/>
      <c r="P376" s="30"/>
      <c r="Q376" s="30"/>
      <c r="R376" s="30"/>
      <c r="S376" s="30"/>
      <c r="T376" s="33"/>
      <c r="U376" s="33"/>
      <c r="V376" s="33"/>
    </row>
    <row r="377" spans="1:22" x14ac:dyDescent="0.35">
      <c r="A377" s="32"/>
      <c r="B377" s="31"/>
      <c r="C377" s="31"/>
      <c r="D377" s="31"/>
      <c r="E377" s="31"/>
      <c r="F377" s="31"/>
      <c r="G377" s="31"/>
      <c r="H377" s="86"/>
      <c r="I377" s="86"/>
      <c r="J377" s="86"/>
      <c r="K377" s="30"/>
      <c r="L377" s="30"/>
      <c r="M377" s="30"/>
      <c r="N377" s="30"/>
      <c r="O377" s="30"/>
      <c r="P377" s="30"/>
      <c r="Q377" s="30"/>
      <c r="R377" s="30"/>
      <c r="S377" s="30"/>
      <c r="T377" s="33"/>
      <c r="U377" s="33"/>
      <c r="V377" s="33"/>
    </row>
    <row r="378" spans="1:22" x14ac:dyDescent="0.35">
      <c r="A378" s="32"/>
      <c r="B378" s="31"/>
      <c r="C378" s="31"/>
      <c r="D378" s="31"/>
      <c r="E378" s="31"/>
      <c r="F378" s="31"/>
      <c r="G378" s="31"/>
      <c r="H378" s="86"/>
      <c r="I378" s="86"/>
      <c r="J378" s="86"/>
      <c r="K378" s="30"/>
      <c r="L378" s="30"/>
      <c r="M378" s="30"/>
      <c r="N378" s="30"/>
      <c r="O378" s="30"/>
      <c r="P378" s="30"/>
      <c r="Q378" s="30"/>
      <c r="R378" s="30"/>
      <c r="S378" s="30"/>
      <c r="T378" s="33"/>
      <c r="U378" s="33"/>
      <c r="V378" s="33"/>
    </row>
    <row r="379" spans="1:22" x14ac:dyDescent="0.35">
      <c r="A379" s="32"/>
      <c r="B379" s="31"/>
      <c r="C379" s="31"/>
      <c r="D379" s="31"/>
      <c r="E379" s="31"/>
      <c r="F379" s="31"/>
      <c r="G379" s="31"/>
      <c r="H379" s="86"/>
      <c r="I379" s="86"/>
      <c r="J379" s="86"/>
      <c r="K379" s="30"/>
      <c r="L379" s="30"/>
      <c r="M379" s="30"/>
      <c r="N379" s="30"/>
      <c r="O379" s="30"/>
      <c r="P379" s="30"/>
      <c r="Q379" s="30"/>
      <c r="R379" s="30"/>
      <c r="S379" s="30"/>
      <c r="T379" s="33"/>
      <c r="U379" s="33"/>
      <c r="V379" s="33"/>
    </row>
    <row r="380" spans="1:22" x14ac:dyDescent="0.35">
      <c r="A380" s="32"/>
      <c r="B380" s="31"/>
      <c r="C380" s="31"/>
      <c r="D380" s="31"/>
      <c r="E380" s="31"/>
      <c r="F380" s="31"/>
      <c r="G380" s="31"/>
      <c r="H380" s="86"/>
      <c r="I380" s="86"/>
      <c r="J380" s="86"/>
      <c r="T380" s="33"/>
      <c r="U380" s="33"/>
      <c r="V380" s="33"/>
    </row>
    <row r="381" spans="1:22" x14ac:dyDescent="0.35">
      <c r="A381" s="32"/>
      <c r="B381" s="31"/>
      <c r="C381" s="31"/>
      <c r="D381" s="31"/>
      <c r="E381" s="31"/>
      <c r="F381" s="31"/>
      <c r="G381" s="31"/>
      <c r="H381" s="86"/>
      <c r="I381" s="86"/>
      <c r="J381" s="86"/>
      <c r="T381" s="33"/>
      <c r="U381" s="33"/>
      <c r="V381" s="33"/>
    </row>
    <row r="382" spans="1:22" x14ac:dyDescent="0.35">
      <c r="A382" s="32"/>
      <c r="B382" s="31"/>
      <c r="C382" s="31"/>
      <c r="D382" s="31"/>
      <c r="E382" s="31"/>
      <c r="F382" s="31"/>
      <c r="G382" s="31"/>
      <c r="H382" s="86"/>
      <c r="I382" s="86"/>
      <c r="J382" s="86"/>
      <c r="T382" s="33"/>
      <c r="U382" s="33"/>
      <c r="V382" s="33"/>
    </row>
    <row r="383" spans="1:22" x14ac:dyDescent="0.35">
      <c r="A383" s="32"/>
      <c r="B383" s="31"/>
      <c r="C383" s="31"/>
      <c r="D383" s="31"/>
      <c r="E383" s="31"/>
      <c r="F383" s="31"/>
      <c r="G383" s="31"/>
      <c r="H383" s="86"/>
      <c r="I383" s="86"/>
      <c r="J383" s="86"/>
      <c r="T383" s="33"/>
      <c r="U383" s="33"/>
      <c r="V383" s="33"/>
    </row>
    <row r="384" spans="1:22" x14ac:dyDescent="0.35">
      <c r="A384" s="32"/>
      <c r="B384" s="31"/>
      <c r="C384" s="31"/>
      <c r="D384" s="31"/>
      <c r="E384" s="31"/>
      <c r="F384" s="31"/>
      <c r="G384" s="31"/>
      <c r="H384" s="86"/>
      <c r="I384" s="86"/>
      <c r="J384" s="86"/>
      <c r="T384" s="33"/>
      <c r="U384" s="33"/>
      <c r="V384" s="33"/>
    </row>
    <row r="385" spans="1:22" x14ac:dyDescent="0.35">
      <c r="A385" s="32"/>
      <c r="B385" s="31"/>
      <c r="C385" s="31"/>
      <c r="D385" s="31"/>
      <c r="E385" s="31"/>
      <c r="F385" s="31"/>
      <c r="G385" s="31"/>
      <c r="H385" s="86"/>
      <c r="I385" s="86"/>
      <c r="J385" s="86"/>
      <c r="T385" s="33"/>
      <c r="U385" s="33"/>
      <c r="V385" s="33"/>
    </row>
    <row r="386" spans="1:22" x14ac:dyDescent="0.35">
      <c r="A386" s="32"/>
      <c r="B386" s="31"/>
      <c r="C386" s="31"/>
      <c r="D386" s="31"/>
      <c r="E386" s="31"/>
      <c r="F386" s="31"/>
      <c r="G386" s="31"/>
      <c r="H386" s="86"/>
      <c r="I386" s="86"/>
      <c r="J386" s="86"/>
      <c r="T386" s="33"/>
      <c r="U386" s="33"/>
      <c r="V386" s="33"/>
    </row>
    <row r="387" spans="1:22" x14ac:dyDescent="0.35">
      <c r="A387" s="32"/>
      <c r="B387" s="31"/>
      <c r="C387" s="31"/>
      <c r="D387" s="31"/>
      <c r="E387" s="31"/>
      <c r="F387" s="31"/>
      <c r="G387" s="31"/>
      <c r="H387" s="86"/>
      <c r="I387" s="86"/>
      <c r="J387" s="86"/>
      <c r="T387" s="33"/>
      <c r="U387" s="33"/>
      <c r="V387" s="33"/>
    </row>
    <row r="388" spans="1:22" x14ac:dyDescent="0.35">
      <c r="A388" s="32"/>
      <c r="B388" s="31"/>
      <c r="C388" s="31"/>
      <c r="D388" s="31"/>
      <c r="E388" s="31"/>
      <c r="F388" s="31"/>
      <c r="G388" s="31"/>
      <c r="H388" s="86"/>
      <c r="I388" s="86"/>
      <c r="J388" s="86"/>
      <c r="T388" s="33"/>
      <c r="U388" s="33"/>
      <c r="V388" s="33"/>
    </row>
    <row r="389" spans="1:22" x14ac:dyDescent="0.35">
      <c r="A389" s="32"/>
      <c r="B389" s="31"/>
      <c r="C389" s="31"/>
      <c r="D389" s="31"/>
      <c r="E389" s="31"/>
      <c r="F389" s="31"/>
      <c r="G389" s="31"/>
      <c r="H389" s="86"/>
      <c r="I389" s="86"/>
      <c r="J389" s="86"/>
      <c r="T389" s="33"/>
      <c r="U389" s="33"/>
      <c r="V389" s="33"/>
    </row>
    <row r="390" spans="1:22" x14ac:dyDescent="0.35">
      <c r="A390" s="32"/>
      <c r="B390" s="31"/>
      <c r="C390" s="31"/>
      <c r="D390" s="31"/>
      <c r="E390" s="31"/>
      <c r="F390" s="31"/>
      <c r="G390" s="31"/>
      <c r="H390" s="86"/>
      <c r="I390" s="86"/>
      <c r="J390" s="86"/>
      <c r="T390" s="33"/>
      <c r="U390" s="33"/>
      <c r="V390" s="33"/>
    </row>
    <row r="391" spans="1:22" x14ac:dyDescent="0.35">
      <c r="A391" s="32"/>
      <c r="B391" s="31"/>
      <c r="C391" s="31"/>
      <c r="D391" s="31"/>
      <c r="E391" s="31"/>
      <c r="F391" s="31"/>
      <c r="G391" s="31"/>
      <c r="H391" s="86"/>
      <c r="I391" s="86"/>
      <c r="J391" s="86"/>
      <c r="T391" s="33"/>
      <c r="U391" s="33"/>
      <c r="V391" s="33"/>
    </row>
    <row r="392" spans="1:22" x14ac:dyDescent="0.35">
      <c r="A392" s="32"/>
      <c r="B392" s="31"/>
      <c r="C392" s="31"/>
      <c r="D392" s="31"/>
      <c r="E392" s="31"/>
      <c r="F392" s="31"/>
      <c r="G392" s="31"/>
      <c r="H392" s="86"/>
      <c r="I392" s="86"/>
      <c r="J392" s="86"/>
      <c r="T392" s="33"/>
      <c r="U392" s="33"/>
      <c r="V392" s="33"/>
    </row>
    <row r="393" spans="1:22" x14ac:dyDescent="0.35">
      <c r="A393" s="32"/>
      <c r="B393" s="31"/>
      <c r="C393" s="31"/>
      <c r="D393" s="31"/>
      <c r="E393" s="31"/>
      <c r="F393" s="31"/>
      <c r="G393" s="31"/>
      <c r="H393" s="86"/>
      <c r="I393" s="86"/>
      <c r="J393" s="86"/>
      <c r="T393" s="33"/>
      <c r="U393" s="33"/>
      <c r="V393" s="33"/>
    </row>
    <row r="394" spans="1:22" x14ac:dyDescent="0.35">
      <c r="A394" s="32"/>
      <c r="B394" s="31"/>
      <c r="C394" s="31"/>
      <c r="D394" s="31"/>
      <c r="E394" s="31"/>
      <c r="F394" s="31"/>
      <c r="G394" s="31"/>
      <c r="H394" s="86"/>
      <c r="I394" s="86"/>
      <c r="J394" s="86"/>
      <c r="T394" s="33"/>
      <c r="U394" s="33"/>
      <c r="V394" s="33"/>
    </row>
    <row r="395" spans="1:22" x14ac:dyDescent="0.35">
      <c r="A395" s="32"/>
      <c r="B395" s="31"/>
      <c r="C395" s="31"/>
      <c r="D395" s="31"/>
      <c r="E395" s="31"/>
      <c r="F395" s="31"/>
      <c r="G395" s="31"/>
      <c r="H395" s="86"/>
      <c r="I395" s="86"/>
      <c r="J395" s="86"/>
      <c r="T395" s="33"/>
      <c r="U395" s="33"/>
      <c r="V395" s="33"/>
    </row>
    <row r="396" spans="1:22" x14ac:dyDescent="0.35">
      <c r="A396" s="32"/>
      <c r="B396" s="31"/>
      <c r="C396" s="31"/>
      <c r="D396" s="31"/>
      <c r="E396" s="31"/>
      <c r="F396" s="31"/>
      <c r="G396" s="31"/>
      <c r="H396" s="86"/>
      <c r="I396" s="86"/>
      <c r="J396" s="86"/>
      <c r="T396" s="33"/>
      <c r="U396" s="33"/>
      <c r="V396" s="33"/>
    </row>
    <row r="397" spans="1:22" x14ac:dyDescent="0.35">
      <c r="A397" s="32"/>
      <c r="B397" s="31"/>
      <c r="C397" s="31"/>
      <c r="D397" s="31"/>
      <c r="E397" s="31"/>
      <c r="F397" s="31"/>
      <c r="G397" s="31"/>
      <c r="H397" s="86"/>
      <c r="I397" s="86"/>
      <c r="J397" s="86"/>
      <c r="T397" s="33"/>
      <c r="U397" s="33"/>
      <c r="V397" s="33"/>
    </row>
    <row r="398" spans="1:22" x14ac:dyDescent="0.35">
      <c r="A398" s="32"/>
      <c r="B398" s="31"/>
      <c r="C398" s="31"/>
      <c r="D398" s="31"/>
      <c r="E398" s="31"/>
      <c r="F398" s="31"/>
      <c r="G398" s="31"/>
      <c r="H398" s="86"/>
      <c r="I398" s="86"/>
      <c r="J398" s="86"/>
      <c r="T398" s="33"/>
      <c r="U398" s="33"/>
      <c r="V398" s="33"/>
    </row>
    <row r="399" spans="1:22" x14ac:dyDescent="0.35">
      <c r="A399" s="32"/>
      <c r="B399" s="31"/>
      <c r="C399" s="31"/>
      <c r="D399" s="31"/>
      <c r="E399" s="31"/>
      <c r="F399" s="31"/>
      <c r="G399" s="31"/>
      <c r="H399" s="86"/>
      <c r="I399" s="86"/>
      <c r="J399" s="86"/>
      <c r="T399" s="33"/>
      <c r="U399" s="33"/>
      <c r="V399" s="33"/>
    </row>
    <row r="400" spans="1:22" x14ac:dyDescent="0.35">
      <c r="A400" s="32"/>
      <c r="B400" s="31"/>
      <c r="C400" s="31"/>
      <c r="D400" s="31"/>
      <c r="E400" s="31"/>
      <c r="F400" s="31"/>
      <c r="G400" s="31"/>
      <c r="H400" s="86"/>
      <c r="I400" s="86"/>
      <c r="J400" s="86"/>
      <c r="T400" s="33"/>
      <c r="U400" s="33"/>
      <c r="V400" s="33"/>
    </row>
    <row r="401" spans="1:22" x14ac:dyDescent="0.35">
      <c r="A401" s="32"/>
      <c r="B401" s="31"/>
      <c r="C401" s="31"/>
      <c r="D401" s="31"/>
      <c r="E401" s="31"/>
      <c r="F401" s="31"/>
      <c r="G401" s="31"/>
      <c r="H401" s="86"/>
      <c r="I401" s="86"/>
      <c r="J401" s="86"/>
      <c r="T401" s="33"/>
      <c r="U401" s="33"/>
      <c r="V401" s="33"/>
    </row>
    <row r="402" spans="1:22" x14ac:dyDescent="0.35">
      <c r="A402" s="32"/>
      <c r="B402" s="31"/>
      <c r="C402" s="31"/>
      <c r="D402" s="31"/>
      <c r="E402" s="31"/>
      <c r="F402" s="31"/>
      <c r="G402" s="31"/>
      <c r="H402" s="86"/>
      <c r="I402" s="86"/>
      <c r="J402" s="86"/>
      <c r="T402" s="33"/>
      <c r="U402" s="33"/>
      <c r="V402" s="33"/>
    </row>
    <row r="403" spans="1:22" x14ac:dyDescent="0.35">
      <c r="A403" s="32"/>
      <c r="B403" s="31"/>
      <c r="C403" s="31"/>
      <c r="D403" s="31"/>
      <c r="E403" s="31"/>
      <c r="F403" s="31"/>
      <c r="G403" s="31"/>
      <c r="H403" s="86"/>
      <c r="I403" s="86"/>
      <c r="J403" s="86"/>
      <c r="T403" s="33"/>
      <c r="U403" s="33"/>
      <c r="V403" s="33"/>
    </row>
    <row r="404" spans="1:22" x14ac:dyDescent="0.35">
      <c r="A404" s="32"/>
      <c r="B404" s="31"/>
      <c r="C404" s="31"/>
      <c r="D404" s="31"/>
      <c r="E404" s="31"/>
      <c r="F404" s="31"/>
      <c r="G404" s="31"/>
      <c r="H404" s="86"/>
      <c r="I404" s="86"/>
      <c r="J404" s="86"/>
      <c r="T404" s="33"/>
      <c r="U404" s="33"/>
      <c r="V404" s="33"/>
    </row>
    <row r="405" spans="1:22" x14ac:dyDescent="0.35">
      <c r="A405" s="32"/>
      <c r="B405" s="31"/>
      <c r="C405" s="31"/>
      <c r="D405" s="31"/>
      <c r="E405" s="31"/>
      <c r="F405" s="31"/>
      <c r="G405" s="31"/>
      <c r="H405" s="86"/>
      <c r="I405" s="86"/>
      <c r="J405" s="86"/>
      <c r="T405" s="33"/>
      <c r="U405" s="33"/>
      <c r="V405" s="33"/>
    </row>
    <row r="406" spans="1:22" x14ac:dyDescent="0.35">
      <c r="A406" s="32"/>
      <c r="B406" s="31"/>
      <c r="C406" s="31"/>
      <c r="D406" s="31"/>
      <c r="E406" s="31"/>
      <c r="F406" s="31"/>
      <c r="G406" s="31"/>
      <c r="H406" s="86"/>
      <c r="I406" s="86"/>
      <c r="J406" s="86"/>
      <c r="T406" s="33"/>
      <c r="U406" s="33"/>
      <c r="V406" s="33"/>
    </row>
    <row r="407" spans="1:22" x14ac:dyDescent="0.35">
      <c r="A407" s="32"/>
      <c r="B407" s="31"/>
      <c r="C407" s="31"/>
      <c r="D407" s="31"/>
      <c r="E407" s="31"/>
      <c r="F407" s="31"/>
      <c r="G407" s="31"/>
      <c r="H407" s="86"/>
      <c r="I407" s="86"/>
      <c r="J407" s="86"/>
      <c r="T407" s="33"/>
      <c r="U407" s="33"/>
      <c r="V407" s="33"/>
    </row>
    <row r="408" spans="1:22" x14ac:dyDescent="0.35">
      <c r="A408" s="32"/>
      <c r="B408" s="31"/>
      <c r="C408" s="31"/>
      <c r="D408" s="31"/>
      <c r="E408" s="31"/>
      <c r="F408" s="31"/>
      <c r="G408" s="31"/>
      <c r="H408" s="86"/>
      <c r="I408" s="86"/>
      <c r="J408" s="86"/>
      <c r="T408" s="33"/>
      <c r="U408" s="33"/>
      <c r="V408" s="33"/>
    </row>
    <row r="409" spans="1:22" x14ac:dyDescent="0.35">
      <c r="A409" s="32"/>
      <c r="B409" s="31"/>
      <c r="C409" s="31"/>
      <c r="D409" s="31"/>
      <c r="E409" s="31"/>
      <c r="F409" s="31"/>
      <c r="G409" s="31"/>
      <c r="H409" s="86"/>
      <c r="I409" s="86"/>
      <c r="J409" s="86"/>
      <c r="T409" s="33"/>
      <c r="U409" s="33"/>
      <c r="V409" s="33"/>
    </row>
    <row r="410" spans="1:22" x14ac:dyDescent="0.35">
      <c r="A410" s="32"/>
      <c r="B410" s="31"/>
      <c r="C410" s="31"/>
      <c r="D410" s="31"/>
      <c r="E410" s="31"/>
      <c r="F410" s="31"/>
      <c r="G410" s="31"/>
      <c r="H410" s="86"/>
      <c r="I410" s="86"/>
      <c r="J410" s="86"/>
      <c r="T410" s="33"/>
      <c r="U410" s="33"/>
      <c r="V410" s="33"/>
    </row>
    <row r="411" spans="1:22" x14ac:dyDescent="0.35">
      <c r="A411" s="32"/>
      <c r="B411" s="31"/>
      <c r="C411" s="31"/>
      <c r="D411" s="31"/>
      <c r="E411" s="31"/>
      <c r="F411" s="31"/>
      <c r="G411" s="31"/>
      <c r="H411" s="86"/>
      <c r="I411" s="86"/>
      <c r="J411" s="86"/>
      <c r="T411" s="33"/>
      <c r="U411" s="33"/>
      <c r="V411" s="33"/>
    </row>
    <row r="412" spans="1:22" x14ac:dyDescent="0.35">
      <c r="A412" s="32"/>
      <c r="B412" s="31"/>
      <c r="C412" s="31"/>
      <c r="D412" s="31"/>
      <c r="E412" s="31"/>
      <c r="F412" s="31"/>
      <c r="G412" s="31"/>
      <c r="H412" s="86"/>
      <c r="I412" s="86"/>
      <c r="J412" s="86"/>
      <c r="T412" s="33"/>
      <c r="U412" s="33"/>
      <c r="V412" s="33"/>
    </row>
    <row r="413" spans="1:22" x14ac:dyDescent="0.35">
      <c r="A413" s="32"/>
      <c r="B413" s="31"/>
      <c r="C413" s="31"/>
      <c r="D413" s="31"/>
      <c r="E413" s="31"/>
      <c r="F413" s="31"/>
      <c r="G413" s="31"/>
      <c r="H413" s="86"/>
      <c r="I413" s="86"/>
      <c r="J413" s="86"/>
      <c r="T413" s="33"/>
      <c r="U413" s="33"/>
      <c r="V413" s="33"/>
    </row>
    <row r="414" spans="1:22" x14ac:dyDescent="0.35">
      <c r="A414" s="32"/>
      <c r="B414" s="31"/>
      <c r="C414" s="31"/>
      <c r="D414" s="31"/>
      <c r="E414" s="31"/>
      <c r="F414" s="31"/>
      <c r="G414" s="31"/>
      <c r="H414" s="86"/>
      <c r="I414" s="86"/>
      <c r="J414" s="86"/>
      <c r="T414" s="33"/>
      <c r="U414" s="33"/>
      <c r="V414" s="33"/>
    </row>
    <row r="415" spans="1:22" x14ac:dyDescent="0.35">
      <c r="A415" s="32"/>
      <c r="B415" s="31"/>
      <c r="C415" s="31"/>
      <c r="D415" s="31"/>
      <c r="E415" s="31"/>
      <c r="F415" s="31"/>
      <c r="G415" s="31"/>
      <c r="H415" s="86"/>
      <c r="I415" s="86"/>
      <c r="J415" s="86"/>
      <c r="T415" s="33"/>
      <c r="U415" s="33"/>
      <c r="V415" s="33"/>
    </row>
    <row r="416" spans="1:22" x14ac:dyDescent="0.35">
      <c r="A416" s="32"/>
      <c r="B416" s="31"/>
      <c r="C416" s="31"/>
      <c r="D416" s="31"/>
      <c r="E416" s="31"/>
      <c r="F416" s="31"/>
      <c r="G416" s="31"/>
      <c r="H416" s="86"/>
      <c r="I416" s="86"/>
      <c r="J416" s="86"/>
      <c r="T416" s="33"/>
      <c r="U416" s="33"/>
      <c r="V416" s="33"/>
    </row>
    <row r="417" spans="1:22" x14ac:dyDescent="0.35">
      <c r="A417" s="32"/>
      <c r="B417" s="31"/>
      <c r="C417" s="31"/>
      <c r="D417" s="31"/>
      <c r="E417" s="31"/>
      <c r="F417" s="31"/>
      <c r="G417" s="31"/>
      <c r="H417" s="86"/>
      <c r="I417" s="86"/>
      <c r="J417" s="86"/>
      <c r="T417" s="33"/>
      <c r="U417" s="33"/>
      <c r="V417" s="33"/>
    </row>
    <row r="418" spans="1:22" x14ac:dyDescent="0.35">
      <c r="A418" s="32"/>
      <c r="B418" s="31"/>
      <c r="C418" s="31"/>
      <c r="D418" s="31"/>
      <c r="E418" s="31"/>
      <c r="F418" s="31"/>
      <c r="G418" s="31"/>
      <c r="H418" s="86"/>
      <c r="I418" s="86"/>
      <c r="J418" s="86"/>
      <c r="T418" s="33"/>
      <c r="U418" s="33"/>
      <c r="V418" s="33"/>
    </row>
    <row r="419" spans="1:22" x14ac:dyDescent="0.35">
      <c r="A419" s="32"/>
      <c r="B419" s="31"/>
      <c r="C419" s="31"/>
      <c r="D419" s="31"/>
      <c r="E419" s="31"/>
      <c r="F419" s="31"/>
      <c r="G419" s="31"/>
      <c r="H419" s="86"/>
      <c r="I419" s="86"/>
      <c r="J419" s="86"/>
      <c r="T419" s="33"/>
      <c r="U419" s="33"/>
      <c r="V419" s="33"/>
    </row>
    <row r="420" spans="1:22" x14ac:dyDescent="0.35">
      <c r="A420" s="32"/>
      <c r="B420" s="31"/>
      <c r="C420" s="31"/>
      <c r="D420" s="31"/>
      <c r="E420" s="31"/>
      <c r="F420" s="31"/>
      <c r="G420" s="31"/>
      <c r="H420" s="86"/>
      <c r="I420" s="86"/>
      <c r="J420" s="86"/>
      <c r="T420" s="33"/>
      <c r="U420" s="33"/>
      <c r="V420" s="33"/>
    </row>
    <row r="421" spans="1:22" x14ac:dyDescent="0.35">
      <c r="A421" s="32"/>
      <c r="B421" s="31"/>
      <c r="C421" s="31"/>
      <c r="D421" s="31"/>
      <c r="E421" s="31"/>
      <c r="F421" s="31"/>
      <c r="G421" s="31"/>
      <c r="H421" s="86"/>
      <c r="I421" s="86"/>
      <c r="J421" s="86"/>
      <c r="T421" s="33"/>
      <c r="U421" s="33"/>
      <c r="V421" s="33"/>
    </row>
    <row r="422" spans="1:22" x14ac:dyDescent="0.35">
      <c r="A422" s="32"/>
      <c r="B422" s="31"/>
      <c r="C422" s="31"/>
      <c r="D422" s="31"/>
      <c r="E422" s="31"/>
      <c r="F422" s="31"/>
      <c r="G422" s="31"/>
      <c r="H422" s="86"/>
      <c r="I422" s="86"/>
      <c r="J422" s="86"/>
      <c r="T422" s="33"/>
      <c r="U422" s="33"/>
      <c r="V422" s="33"/>
    </row>
    <row r="423" spans="1:22" x14ac:dyDescent="0.35">
      <c r="A423" s="32"/>
      <c r="B423" s="31"/>
      <c r="C423" s="31"/>
      <c r="D423" s="31"/>
      <c r="E423" s="31"/>
      <c r="F423" s="31"/>
      <c r="G423" s="31"/>
      <c r="H423" s="86"/>
      <c r="I423" s="86"/>
      <c r="J423" s="86"/>
      <c r="T423" s="33"/>
      <c r="U423" s="33"/>
      <c r="V423" s="33"/>
    </row>
    <row r="424" spans="1:22" x14ac:dyDescent="0.35">
      <c r="A424" s="32"/>
      <c r="B424" s="31"/>
      <c r="C424" s="31"/>
      <c r="D424" s="31"/>
      <c r="E424" s="31"/>
      <c r="F424" s="31"/>
      <c r="G424" s="31"/>
      <c r="H424" s="86"/>
      <c r="I424" s="86"/>
      <c r="J424" s="86"/>
      <c r="T424" s="33"/>
      <c r="U424" s="33"/>
      <c r="V424" s="33"/>
    </row>
    <row r="425" spans="1:22" x14ac:dyDescent="0.35">
      <c r="A425" s="32"/>
      <c r="B425" s="31"/>
      <c r="C425" s="31"/>
      <c r="D425" s="31"/>
      <c r="E425" s="31"/>
      <c r="F425" s="31"/>
      <c r="G425" s="31"/>
      <c r="H425" s="86"/>
      <c r="I425" s="86"/>
      <c r="J425" s="86"/>
      <c r="T425" s="33"/>
      <c r="U425" s="33"/>
      <c r="V425" s="33"/>
    </row>
    <row r="426" spans="1:22" x14ac:dyDescent="0.35">
      <c r="A426" s="32"/>
      <c r="B426" s="31"/>
      <c r="C426" s="31"/>
      <c r="D426" s="31"/>
      <c r="E426" s="31"/>
      <c r="F426" s="31"/>
      <c r="G426" s="31"/>
      <c r="H426" s="86"/>
      <c r="I426" s="86"/>
      <c r="J426" s="86"/>
      <c r="T426" s="33"/>
      <c r="U426" s="33"/>
      <c r="V426" s="33"/>
    </row>
    <row r="427" spans="1:22" x14ac:dyDescent="0.35">
      <c r="A427" s="32"/>
      <c r="B427" s="31"/>
      <c r="C427" s="31"/>
      <c r="D427" s="31"/>
      <c r="E427" s="31"/>
      <c r="F427" s="31"/>
      <c r="G427" s="31"/>
      <c r="H427" s="86"/>
      <c r="I427" s="86"/>
      <c r="J427" s="86"/>
      <c r="T427" s="33"/>
      <c r="U427" s="33"/>
      <c r="V427" s="33"/>
    </row>
    <row r="428" spans="1:22" x14ac:dyDescent="0.35">
      <c r="A428" s="32"/>
      <c r="B428" s="31"/>
      <c r="C428" s="31"/>
      <c r="D428" s="31"/>
      <c r="E428" s="31"/>
      <c r="F428" s="31"/>
      <c r="G428" s="31"/>
      <c r="H428" s="86"/>
      <c r="I428" s="86"/>
      <c r="J428" s="86"/>
      <c r="T428" s="33"/>
      <c r="U428" s="33"/>
      <c r="V428" s="33"/>
    </row>
    <row r="429" spans="1:22" x14ac:dyDescent="0.35">
      <c r="A429" s="32"/>
      <c r="B429" s="31"/>
      <c r="C429" s="31"/>
      <c r="D429" s="31"/>
      <c r="E429" s="31"/>
      <c r="F429" s="31"/>
      <c r="G429" s="31"/>
      <c r="H429" s="86"/>
      <c r="I429" s="86"/>
      <c r="J429" s="86"/>
      <c r="T429" s="33"/>
      <c r="U429" s="33"/>
      <c r="V429" s="33"/>
    </row>
    <row r="430" spans="1:22" x14ac:dyDescent="0.35">
      <c r="A430" s="32"/>
      <c r="B430" s="31"/>
      <c r="C430" s="31"/>
      <c r="D430" s="31"/>
      <c r="E430" s="31"/>
      <c r="F430" s="31"/>
      <c r="G430" s="31"/>
      <c r="H430" s="86"/>
      <c r="I430" s="86"/>
      <c r="J430" s="86"/>
      <c r="T430" s="33"/>
      <c r="U430" s="33"/>
      <c r="V430" s="33"/>
    </row>
    <row r="431" spans="1:22" x14ac:dyDescent="0.35">
      <c r="A431" s="32"/>
      <c r="B431" s="31"/>
      <c r="C431" s="31"/>
      <c r="D431" s="31"/>
      <c r="E431" s="31"/>
      <c r="F431" s="31"/>
      <c r="G431" s="31"/>
      <c r="H431" s="86"/>
      <c r="I431" s="86"/>
      <c r="J431" s="86"/>
      <c r="T431" s="33"/>
      <c r="U431" s="33"/>
      <c r="V431" s="33"/>
    </row>
    <row r="432" spans="1:22" x14ac:dyDescent="0.35">
      <c r="A432" s="32"/>
      <c r="B432" s="31"/>
      <c r="C432" s="31"/>
      <c r="D432" s="31"/>
      <c r="E432" s="31"/>
      <c r="F432" s="31"/>
      <c r="G432" s="31"/>
      <c r="H432" s="86"/>
      <c r="I432" s="86"/>
      <c r="J432" s="86"/>
      <c r="T432" s="33"/>
      <c r="U432" s="33"/>
      <c r="V432" s="33"/>
    </row>
    <row r="433" spans="1:22" x14ac:dyDescent="0.35">
      <c r="A433" s="32"/>
      <c r="B433" s="31"/>
      <c r="C433" s="31"/>
      <c r="D433" s="31"/>
      <c r="E433" s="31"/>
      <c r="F433" s="31"/>
      <c r="G433" s="31"/>
      <c r="H433" s="86"/>
      <c r="I433" s="86"/>
      <c r="J433" s="86"/>
      <c r="T433" s="33"/>
      <c r="U433" s="33"/>
      <c r="V433" s="33"/>
    </row>
    <row r="434" spans="1:22" x14ac:dyDescent="0.35">
      <c r="A434" s="32"/>
      <c r="B434" s="31"/>
      <c r="C434" s="31"/>
      <c r="D434" s="31"/>
      <c r="E434" s="31"/>
      <c r="F434" s="31"/>
      <c r="G434" s="31"/>
      <c r="H434" s="86"/>
      <c r="I434" s="86"/>
      <c r="J434" s="86"/>
      <c r="T434" s="33"/>
      <c r="U434" s="33"/>
      <c r="V434" s="33"/>
    </row>
    <row r="435" spans="1:22" x14ac:dyDescent="0.35">
      <c r="A435" s="32"/>
      <c r="B435" s="31"/>
      <c r="C435" s="31"/>
      <c r="D435" s="31"/>
      <c r="E435" s="31"/>
      <c r="F435" s="31"/>
      <c r="G435" s="31"/>
      <c r="H435" s="86"/>
      <c r="I435" s="86"/>
      <c r="J435" s="86"/>
      <c r="T435" s="33"/>
      <c r="U435" s="33"/>
      <c r="V435" s="33"/>
    </row>
    <row r="436" spans="1:22" x14ac:dyDescent="0.35">
      <c r="A436" s="32"/>
      <c r="B436" s="31"/>
      <c r="C436" s="31"/>
      <c r="D436" s="31"/>
      <c r="E436" s="31"/>
      <c r="F436" s="31"/>
      <c r="G436" s="31"/>
      <c r="H436" s="86"/>
      <c r="I436" s="86"/>
      <c r="J436" s="86"/>
      <c r="T436" s="33"/>
      <c r="U436" s="33"/>
      <c r="V436" s="33"/>
    </row>
    <row r="437" spans="1:22" x14ac:dyDescent="0.35">
      <c r="A437" s="32"/>
      <c r="B437" s="31"/>
      <c r="C437" s="31"/>
      <c r="D437" s="31"/>
      <c r="E437" s="31"/>
      <c r="F437" s="31"/>
      <c r="G437" s="31"/>
      <c r="H437" s="86"/>
      <c r="I437" s="86"/>
      <c r="J437" s="86"/>
      <c r="T437" s="33"/>
      <c r="U437" s="33"/>
      <c r="V437" s="33"/>
    </row>
    <row r="438" spans="1:22" x14ac:dyDescent="0.35">
      <c r="A438" s="32"/>
      <c r="B438" s="31"/>
      <c r="C438" s="31"/>
      <c r="D438" s="31"/>
      <c r="E438" s="31"/>
      <c r="F438" s="31"/>
      <c r="G438" s="31"/>
      <c r="H438" s="86"/>
      <c r="I438" s="86"/>
      <c r="J438" s="86"/>
      <c r="T438" s="33"/>
      <c r="U438" s="33"/>
      <c r="V438" s="33"/>
    </row>
    <row r="439" spans="1:22" x14ac:dyDescent="0.35">
      <c r="A439" s="32"/>
      <c r="B439" s="31"/>
      <c r="C439" s="31"/>
      <c r="D439" s="31"/>
      <c r="E439" s="31"/>
      <c r="F439" s="31"/>
      <c r="G439" s="31"/>
      <c r="H439" s="86"/>
      <c r="I439" s="86"/>
      <c r="J439" s="86"/>
      <c r="T439" s="33"/>
      <c r="U439" s="33"/>
      <c r="V439" s="33"/>
    </row>
    <row r="440" spans="1:22" x14ac:dyDescent="0.35">
      <c r="A440" s="32"/>
      <c r="B440" s="31"/>
      <c r="C440" s="31"/>
      <c r="D440" s="31"/>
      <c r="E440" s="31"/>
      <c r="F440" s="31"/>
      <c r="G440" s="31"/>
      <c r="H440" s="86"/>
      <c r="I440" s="86"/>
      <c r="J440" s="86"/>
      <c r="T440" s="33"/>
      <c r="U440" s="33"/>
      <c r="V440" s="33"/>
    </row>
    <row r="441" spans="1:22" x14ac:dyDescent="0.35">
      <c r="A441" s="32"/>
      <c r="B441" s="31"/>
      <c r="C441" s="31"/>
      <c r="D441" s="31"/>
      <c r="E441" s="31"/>
      <c r="F441" s="31"/>
      <c r="G441" s="31"/>
      <c r="H441" s="86"/>
      <c r="I441" s="86"/>
      <c r="J441" s="86"/>
      <c r="T441" s="33"/>
      <c r="U441" s="33"/>
      <c r="V441" s="33"/>
    </row>
    <row r="442" spans="1:22" x14ac:dyDescent="0.35">
      <c r="A442" s="32"/>
      <c r="B442" s="31"/>
      <c r="C442" s="31"/>
      <c r="D442" s="31"/>
      <c r="E442" s="31"/>
      <c r="F442" s="31"/>
      <c r="G442" s="31"/>
      <c r="H442" s="86"/>
      <c r="I442" s="86"/>
      <c r="J442" s="86"/>
      <c r="T442" s="33"/>
      <c r="U442" s="33"/>
      <c r="V442" s="33"/>
    </row>
    <row r="443" spans="1:22" x14ac:dyDescent="0.35">
      <c r="A443" s="32"/>
      <c r="B443" s="31"/>
      <c r="C443" s="31"/>
      <c r="D443" s="31"/>
      <c r="E443" s="31"/>
      <c r="F443" s="31"/>
      <c r="G443" s="31"/>
      <c r="H443" s="86"/>
      <c r="I443" s="86"/>
      <c r="J443" s="86"/>
      <c r="T443" s="33"/>
      <c r="U443" s="33"/>
      <c r="V443" s="33"/>
    </row>
    <row r="444" spans="1:22" x14ac:dyDescent="0.35">
      <c r="A444" s="32"/>
      <c r="B444" s="31"/>
      <c r="C444" s="31"/>
      <c r="D444" s="31"/>
      <c r="E444" s="31"/>
      <c r="F444" s="31"/>
      <c r="G444" s="31"/>
      <c r="H444" s="86"/>
      <c r="I444" s="86"/>
      <c r="J444" s="86"/>
      <c r="T444" s="33"/>
      <c r="U444" s="33"/>
      <c r="V444" s="33"/>
    </row>
    <row r="445" spans="1:22" x14ac:dyDescent="0.35">
      <c r="A445" s="32"/>
      <c r="B445" s="31"/>
      <c r="C445" s="31"/>
      <c r="D445" s="31"/>
      <c r="E445" s="31"/>
      <c r="F445" s="31"/>
      <c r="G445" s="31"/>
      <c r="H445" s="86"/>
      <c r="I445" s="86"/>
      <c r="J445" s="86"/>
      <c r="T445" s="33"/>
      <c r="U445" s="33"/>
      <c r="V445" s="33"/>
    </row>
    <row r="446" spans="1:22" x14ac:dyDescent="0.35">
      <c r="A446" s="32"/>
      <c r="B446" s="31"/>
      <c r="C446" s="31"/>
      <c r="D446" s="31"/>
      <c r="E446" s="31"/>
      <c r="F446" s="31"/>
      <c r="G446" s="31"/>
      <c r="H446" s="86"/>
      <c r="I446" s="86"/>
      <c r="J446" s="86"/>
      <c r="T446" s="33"/>
      <c r="U446" s="33"/>
      <c r="V446" s="33"/>
    </row>
    <row r="447" spans="1:22" x14ac:dyDescent="0.35">
      <c r="A447" s="32"/>
      <c r="B447" s="31"/>
      <c r="C447" s="31"/>
      <c r="D447" s="31"/>
      <c r="E447" s="31"/>
      <c r="F447" s="31"/>
      <c r="G447" s="31"/>
      <c r="H447" s="86"/>
      <c r="I447" s="86"/>
      <c r="J447" s="86"/>
      <c r="T447" s="33"/>
      <c r="U447" s="33"/>
      <c r="V447" s="33"/>
    </row>
    <row r="448" spans="1:22" x14ac:dyDescent="0.35">
      <c r="A448" s="32"/>
      <c r="B448" s="31"/>
      <c r="C448" s="31"/>
      <c r="D448" s="31"/>
      <c r="E448" s="31"/>
      <c r="F448" s="31"/>
      <c r="G448" s="31"/>
      <c r="H448" s="86"/>
      <c r="I448" s="86"/>
      <c r="J448" s="86"/>
      <c r="T448" s="33"/>
      <c r="U448" s="33"/>
      <c r="V448" s="33"/>
    </row>
    <row r="449" spans="1:22" x14ac:dyDescent="0.35">
      <c r="A449" s="32"/>
      <c r="B449" s="31"/>
      <c r="C449" s="31"/>
      <c r="D449" s="31"/>
      <c r="E449" s="31"/>
      <c r="F449" s="31"/>
      <c r="G449" s="31"/>
      <c r="H449" s="86"/>
      <c r="I449" s="86"/>
      <c r="J449" s="86"/>
      <c r="T449" s="33"/>
      <c r="U449" s="33"/>
      <c r="V449" s="33"/>
    </row>
    <row r="450" spans="1:22" x14ac:dyDescent="0.35">
      <c r="A450" s="32"/>
      <c r="B450" s="31"/>
      <c r="C450" s="31"/>
      <c r="D450" s="31"/>
      <c r="E450" s="31"/>
      <c r="F450" s="31"/>
      <c r="G450" s="31"/>
      <c r="H450" s="86"/>
      <c r="I450" s="86"/>
      <c r="J450" s="86"/>
      <c r="T450" s="33"/>
      <c r="U450" s="33"/>
      <c r="V450" s="33"/>
    </row>
    <row r="451" spans="1:22" x14ac:dyDescent="0.35">
      <c r="A451" s="32"/>
      <c r="B451" s="31"/>
      <c r="C451" s="31"/>
      <c r="D451" s="31"/>
      <c r="E451" s="31"/>
      <c r="F451" s="31"/>
      <c r="G451" s="31"/>
      <c r="H451" s="86"/>
      <c r="I451" s="86"/>
      <c r="J451" s="86"/>
      <c r="T451" s="33"/>
      <c r="U451" s="33"/>
      <c r="V451" s="33"/>
    </row>
    <row r="452" spans="1:22" x14ac:dyDescent="0.35">
      <c r="A452" s="32"/>
      <c r="B452" s="31"/>
      <c r="C452" s="31"/>
      <c r="D452" s="31"/>
      <c r="E452" s="31"/>
      <c r="F452" s="31"/>
      <c r="G452" s="31"/>
      <c r="H452" s="86"/>
      <c r="I452" s="86"/>
      <c r="J452" s="86"/>
      <c r="T452" s="33"/>
      <c r="U452" s="33"/>
      <c r="V452" s="33"/>
    </row>
    <row r="453" spans="1:22" x14ac:dyDescent="0.35">
      <c r="A453" s="32"/>
      <c r="B453" s="31"/>
      <c r="C453" s="31"/>
      <c r="D453" s="31"/>
      <c r="E453" s="31"/>
      <c r="F453" s="31"/>
      <c r="G453" s="31"/>
      <c r="H453" s="86"/>
      <c r="I453" s="86"/>
      <c r="J453" s="86"/>
      <c r="T453" s="33"/>
      <c r="U453" s="33"/>
      <c r="V453" s="33"/>
    </row>
    <row r="454" spans="1:22" x14ac:dyDescent="0.35">
      <c r="A454" s="32"/>
      <c r="B454" s="31"/>
      <c r="C454" s="31"/>
      <c r="D454" s="31"/>
      <c r="E454" s="31"/>
      <c r="F454" s="31"/>
      <c r="G454" s="31"/>
      <c r="H454" s="86"/>
      <c r="I454" s="86"/>
      <c r="J454" s="86"/>
      <c r="T454" s="33"/>
      <c r="U454" s="33"/>
      <c r="V454" s="33"/>
    </row>
    <row r="455" spans="1:22" x14ac:dyDescent="0.35">
      <c r="A455" s="32"/>
      <c r="B455" s="31"/>
      <c r="C455" s="31"/>
      <c r="D455" s="31"/>
      <c r="E455" s="31"/>
      <c r="F455" s="31"/>
      <c r="G455" s="31"/>
      <c r="H455" s="86"/>
      <c r="I455" s="86"/>
      <c r="J455" s="86"/>
      <c r="T455" s="33"/>
      <c r="U455" s="33"/>
      <c r="V455" s="33"/>
    </row>
    <row r="456" spans="1:22" x14ac:dyDescent="0.35">
      <c r="A456" s="32"/>
      <c r="B456" s="31"/>
      <c r="C456" s="31"/>
      <c r="D456" s="31"/>
      <c r="E456" s="31"/>
      <c r="F456" s="31"/>
      <c r="G456" s="31"/>
      <c r="H456" s="86"/>
      <c r="I456" s="86"/>
      <c r="J456" s="86"/>
      <c r="T456" s="33"/>
      <c r="U456" s="33"/>
      <c r="V456" s="33"/>
    </row>
    <row r="457" spans="1:22" x14ac:dyDescent="0.35">
      <c r="A457" s="32"/>
      <c r="B457" s="31"/>
      <c r="C457" s="31"/>
      <c r="D457" s="31"/>
      <c r="E457" s="31"/>
      <c r="F457" s="31"/>
      <c r="G457" s="31"/>
      <c r="H457" s="86"/>
      <c r="I457" s="86"/>
      <c r="J457" s="86"/>
      <c r="T457" s="33"/>
      <c r="U457" s="33"/>
      <c r="V457" s="33"/>
    </row>
    <row r="458" spans="1:22" x14ac:dyDescent="0.35">
      <c r="A458" s="32"/>
      <c r="B458" s="31"/>
      <c r="C458" s="31"/>
      <c r="D458" s="31"/>
      <c r="E458" s="31"/>
      <c r="F458" s="31"/>
      <c r="G458" s="31"/>
      <c r="H458" s="86"/>
      <c r="I458" s="86"/>
      <c r="J458" s="86"/>
      <c r="T458" s="33"/>
      <c r="U458" s="33"/>
      <c r="V458" s="33"/>
    </row>
    <row r="459" spans="1:22" x14ac:dyDescent="0.35">
      <c r="A459" s="32"/>
      <c r="B459" s="31"/>
      <c r="C459" s="31"/>
      <c r="D459" s="31"/>
      <c r="E459" s="31"/>
      <c r="F459" s="31"/>
      <c r="G459" s="31"/>
      <c r="H459" s="86"/>
      <c r="I459" s="86"/>
      <c r="J459" s="86"/>
      <c r="T459" s="33"/>
      <c r="U459" s="33"/>
      <c r="V459" s="33"/>
    </row>
    <row r="460" spans="1:22" x14ac:dyDescent="0.35">
      <c r="A460" s="32"/>
      <c r="B460" s="31"/>
      <c r="C460" s="31"/>
      <c r="D460" s="31"/>
      <c r="E460" s="31"/>
      <c r="F460" s="31"/>
      <c r="G460" s="31"/>
      <c r="H460" s="86"/>
      <c r="I460" s="86"/>
      <c r="J460" s="86"/>
      <c r="T460" s="33"/>
      <c r="U460" s="33"/>
      <c r="V460" s="33"/>
    </row>
    <row r="461" spans="1:22" x14ac:dyDescent="0.35">
      <c r="A461" s="32"/>
      <c r="B461" s="31"/>
      <c r="C461" s="31"/>
      <c r="D461" s="31"/>
      <c r="E461" s="31"/>
      <c r="F461" s="31"/>
      <c r="G461" s="31"/>
      <c r="H461" s="86"/>
      <c r="I461" s="86"/>
      <c r="J461" s="86"/>
      <c r="T461" s="33"/>
      <c r="U461" s="33"/>
      <c r="V461" s="33"/>
    </row>
    <row r="462" spans="1:22" x14ac:dyDescent="0.35">
      <c r="A462" s="32"/>
      <c r="B462" s="31"/>
      <c r="C462" s="31"/>
      <c r="D462" s="31"/>
      <c r="E462" s="31"/>
      <c r="F462" s="31"/>
      <c r="G462" s="31"/>
      <c r="H462" s="86"/>
      <c r="I462" s="86"/>
      <c r="J462" s="86"/>
      <c r="T462" s="33"/>
      <c r="U462" s="33"/>
      <c r="V462" s="33"/>
    </row>
    <row r="463" spans="1:22" x14ac:dyDescent="0.35">
      <c r="A463" s="32"/>
      <c r="B463" s="31"/>
      <c r="C463" s="31"/>
      <c r="D463" s="31"/>
      <c r="E463" s="31"/>
      <c r="F463" s="31"/>
      <c r="G463" s="31"/>
      <c r="H463" s="86"/>
      <c r="I463" s="86"/>
      <c r="J463" s="86"/>
      <c r="T463" s="33"/>
      <c r="U463" s="33"/>
      <c r="V463" s="33"/>
    </row>
    <row r="464" spans="1:22" x14ac:dyDescent="0.35">
      <c r="A464" s="32"/>
      <c r="B464" s="31"/>
      <c r="C464" s="31"/>
      <c r="D464" s="31"/>
      <c r="E464" s="31"/>
      <c r="F464" s="31"/>
      <c r="G464" s="31"/>
      <c r="H464" s="86"/>
      <c r="I464" s="86"/>
      <c r="J464" s="86"/>
      <c r="T464" s="33"/>
      <c r="U464" s="33"/>
      <c r="V464" s="33"/>
    </row>
    <row r="465" spans="1:22" x14ac:dyDescent="0.35">
      <c r="A465" s="32"/>
      <c r="B465" s="31"/>
      <c r="C465" s="31"/>
      <c r="D465" s="31"/>
      <c r="E465" s="31"/>
      <c r="F465" s="31"/>
      <c r="G465" s="31"/>
      <c r="H465" s="86"/>
      <c r="I465" s="86"/>
      <c r="J465" s="86"/>
      <c r="T465" s="33"/>
      <c r="U465" s="33"/>
      <c r="V465" s="33"/>
    </row>
    <row r="466" spans="1:22" x14ac:dyDescent="0.35">
      <c r="A466" s="32"/>
      <c r="B466" s="31"/>
      <c r="C466" s="31"/>
      <c r="D466" s="31"/>
      <c r="E466" s="31"/>
      <c r="F466" s="31"/>
      <c r="G466" s="31"/>
      <c r="H466" s="86"/>
      <c r="I466" s="86"/>
      <c r="J466" s="86"/>
      <c r="T466" s="33"/>
      <c r="U466" s="33"/>
      <c r="V466" s="33"/>
    </row>
    <row r="467" spans="1:22" x14ac:dyDescent="0.35">
      <c r="A467" s="32"/>
      <c r="B467" s="31"/>
      <c r="C467" s="31"/>
      <c r="D467" s="31"/>
      <c r="E467" s="31"/>
      <c r="F467" s="31"/>
      <c r="G467" s="31"/>
      <c r="H467" s="86"/>
      <c r="I467" s="86"/>
      <c r="J467" s="86"/>
      <c r="T467" s="33"/>
      <c r="U467" s="33"/>
      <c r="V467" s="33"/>
    </row>
    <row r="468" spans="1:22" x14ac:dyDescent="0.35">
      <c r="A468" s="32"/>
      <c r="B468" s="31"/>
      <c r="C468" s="31"/>
      <c r="D468" s="31"/>
      <c r="E468" s="31"/>
      <c r="F468" s="31"/>
      <c r="G468" s="31"/>
      <c r="H468" s="86"/>
      <c r="I468" s="86"/>
      <c r="J468" s="86"/>
      <c r="T468" s="33"/>
      <c r="U468" s="33"/>
      <c r="V468" s="33"/>
    </row>
    <row r="469" spans="1:22" x14ac:dyDescent="0.35">
      <c r="A469" s="32"/>
      <c r="B469" s="31"/>
      <c r="C469" s="31"/>
      <c r="D469" s="31"/>
      <c r="E469" s="31"/>
      <c r="F469" s="31"/>
      <c r="G469" s="31"/>
      <c r="H469" s="86"/>
      <c r="I469" s="86"/>
      <c r="J469" s="86"/>
      <c r="T469" s="33"/>
      <c r="U469" s="33"/>
      <c r="V469" s="33"/>
    </row>
    <row r="470" spans="1:22" x14ac:dyDescent="0.35">
      <c r="A470" s="32"/>
      <c r="B470" s="31"/>
      <c r="C470" s="31"/>
      <c r="D470" s="31"/>
      <c r="E470" s="31"/>
      <c r="F470" s="31"/>
      <c r="G470" s="31"/>
      <c r="H470" s="86"/>
      <c r="I470" s="86"/>
      <c r="J470" s="86"/>
      <c r="T470" s="33"/>
      <c r="U470" s="33"/>
      <c r="V470" s="33"/>
    </row>
    <row r="471" spans="1:22" x14ac:dyDescent="0.35">
      <c r="A471" s="32"/>
      <c r="B471" s="31"/>
      <c r="C471" s="31"/>
      <c r="D471" s="31"/>
      <c r="E471" s="31"/>
      <c r="F471" s="31"/>
      <c r="G471" s="31"/>
      <c r="H471" s="86"/>
      <c r="I471" s="86"/>
      <c r="J471" s="86"/>
      <c r="T471" s="33"/>
      <c r="U471" s="33"/>
      <c r="V471" s="33"/>
    </row>
    <row r="472" spans="1:22" x14ac:dyDescent="0.35">
      <c r="A472" s="32"/>
      <c r="B472" s="31"/>
      <c r="C472" s="31"/>
      <c r="D472" s="31"/>
      <c r="E472" s="31"/>
      <c r="F472" s="31"/>
      <c r="G472" s="31"/>
      <c r="H472" s="86"/>
      <c r="I472" s="86"/>
      <c r="J472" s="86"/>
      <c r="T472" s="33"/>
      <c r="U472" s="33"/>
      <c r="V472" s="33"/>
    </row>
    <row r="473" spans="1:22" x14ac:dyDescent="0.35">
      <c r="A473" s="32"/>
      <c r="B473" s="31"/>
      <c r="C473" s="31"/>
      <c r="D473" s="31"/>
      <c r="E473" s="31"/>
      <c r="F473" s="31"/>
      <c r="G473" s="31"/>
      <c r="H473" s="86"/>
      <c r="I473" s="86"/>
      <c r="J473" s="86"/>
      <c r="T473" s="33"/>
      <c r="U473" s="33"/>
      <c r="V473" s="33"/>
    </row>
    <row r="474" spans="1:22" x14ac:dyDescent="0.35">
      <c r="A474" s="32"/>
      <c r="B474" s="31"/>
      <c r="C474" s="31"/>
      <c r="D474" s="31"/>
      <c r="E474" s="31"/>
      <c r="F474" s="31"/>
      <c r="G474" s="31"/>
      <c r="H474" s="86"/>
      <c r="I474" s="86"/>
      <c r="J474" s="86"/>
      <c r="T474" s="33"/>
      <c r="U474" s="33"/>
      <c r="V474" s="33"/>
    </row>
    <row r="475" spans="1:22" x14ac:dyDescent="0.35">
      <c r="A475" s="32"/>
      <c r="B475" s="31"/>
      <c r="C475" s="31"/>
      <c r="D475" s="31"/>
      <c r="E475" s="31"/>
      <c r="F475" s="31"/>
      <c r="G475" s="31"/>
      <c r="H475" s="86"/>
      <c r="I475" s="86"/>
      <c r="J475" s="86"/>
      <c r="T475" s="33"/>
      <c r="U475" s="33"/>
      <c r="V475" s="33"/>
    </row>
    <row r="476" spans="1:22" x14ac:dyDescent="0.35">
      <c r="A476" s="32"/>
      <c r="B476" s="31"/>
      <c r="C476" s="31"/>
      <c r="D476" s="31"/>
      <c r="E476" s="31"/>
      <c r="F476" s="31"/>
      <c r="G476" s="31"/>
      <c r="H476" s="86"/>
      <c r="I476" s="86"/>
      <c r="J476" s="86"/>
      <c r="T476" s="33"/>
      <c r="U476" s="33"/>
      <c r="V476" s="33"/>
    </row>
    <row r="477" spans="1:22" x14ac:dyDescent="0.35">
      <c r="A477" s="32"/>
      <c r="B477" s="31"/>
      <c r="C477" s="31"/>
      <c r="D477" s="31"/>
      <c r="E477" s="31"/>
      <c r="F477" s="31"/>
      <c r="G477" s="31"/>
      <c r="H477" s="86"/>
      <c r="I477" s="86"/>
      <c r="J477" s="86"/>
      <c r="T477" s="33"/>
      <c r="U477" s="33"/>
      <c r="V477" s="33"/>
    </row>
    <row r="478" spans="1:22" x14ac:dyDescent="0.35">
      <c r="A478" s="32"/>
      <c r="B478" s="31"/>
      <c r="C478" s="31"/>
      <c r="D478" s="31"/>
      <c r="E478" s="31"/>
      <c r="F478" s="31"/>
      <c r="G478" s="31"/>
      <c r="H478" s="86"/>
      <c r="I478" s="86"/>
      <c r="J478" s="86"/>
      <c r="T478" s="33"/>
      <c r="U478" s="33"/>
      <c r="V478" s="33"/>
    </row>
    <row r="479" spans="1:22" x14ac:dyDescent="0.35">
      <c r="A479" s="32"/>
      <c r="B479" s="31"/>
      <c r="C479" s="31"/>
      <c r="D479" s="31"/>
      <c r="E479" s="31"/>
      <c r="F479" s="31"/>
      <c r="G479" s="31"/>
      <c r="H479" s="86"/>
      <c r="I479" s="86"/>
      <c r="J479" s="86"/>
      <c r="T479" s="33"/>
      <c r="U479" s="33"/>
      <c r="V479" s="33"/>
    </row>
    <row r="480" spans="1:22" x14ac:dyDescent="0.35">
      <c r="A480" s="32"/>
      <c r="B480" s="31"/>
      <c r="C480" s="31"/>
      <c r="D480" s="31"/>
      <c r="E480" s="31"/>
      <c r="F480" s="31"/>
      <c r="G480" s="31"/>
      <c r="H480" s="86"/>
      <c r="I480" s="86"/>
      <c r="J480" s="86"/>
      <c r="T480" s="33"/>
      <c r="U480" s="33"/>
      <c r="V480" s="33"/>
    </row>
    <row r="481" spans="1:22" x14ac:dyDescent="0.35">
      <c r="A481" s="32"/>
      <c r="B481" s="31"/>
      <c r="C481" s="31"/>
      <c r="D481" s="31"/>
      <c r="E481" s="31"/>
      <c r="F481" s="31"/>
      <c r="G481" s="31"/>
      <c r="H481" s="86"/>
      <c r="I481" s="86"/>
      <c r="J481" s="86"/>
      <c r="T481" s="33"/>
      <c r="U481" s="33"/>
      <c r="V481" s="33"/>
    </row>
    <row r="482" spans="1:22" x14ac:dyDescent="0.35">
      <c r="A482" s="32"/>
      <c r="B482" s="31"/>
      <c r="C482" s="31"/>
      <c r="D482" s="31"/>
      <c r="E482" s="31"/>
      <c r="F482" s="31"/>
      <c r="G482" s="31"/>
      <c r="H482" s="86"/>
      <c r="I482" s="86"/>
      <c r="J482" s="86"/>
      <c r="T482" s="33"/>
      <c r="U482" s="33"/>
      <c r="V482" s="33"/>
    </row>
    <row r="483" spans="1:22" x14ac:dyDescent="0.35">
      <c r="A483" s="32"/>
      <c r="B483" s="31"/>
      <c r="C483" s="31"/>
      <c r="D483" s="31"/>
      <c r="E483" s="31"/>
      <c r="F483" s="31"/>
      <c r="G483" s="31"/>
      <c r="H483" s="86"/>
      <c r="I483" s="86"/>
      <c r="J483" s="86"/>
      <c r="T483" s="33"/>
      <c r="U483" s="33"/>
      <c r="V483" s="33"/>
    </row>
    <row r="484" spans="1:22" x14ac:dyDescent="0.35">
      <c r="A484" s="32"/>
      <c r="B484" s="31"/>
      <c r="C484" s="31"/>
      <c r="D484" s="31"/>
      <c r="E484" s="31"/>
      <c r="F484" s="31"/>
      <c r="G484" s="31"/>
      <c r="H484" s="86"/>
      <c r="I484" s="86"/>
      <c r="J484" s="86"/>
      <c r="T484" s="33"/>
      <c r="U484" s="33"/>
      <c r="V484" s="33"/>
    </row>
    <row r="485" spans="1:22" x14ac:dyDescent="0.35">
      <c r="A485" s="32"/>
      <c r="B485" s="31"/>
      <c r="C485" s="31"/>
      <c r="D485" s="31"/>
      <c r="E485" s="31"/>
      <c r="F485" s="31"/>
      <c r="G485" s="31"/>
      <c r="H485" s="86"/>
      <c r="I485" s="86"/>
      <c r="J485" s="86"/>
      <c r="T485" s="33"/>
      <c r="U485" s="33"/>
      <c r="V485" s="33"/>
    </row>
    <row r="486" spans="1:22" x14ac:dyDescent="0.35">
      <c r="A486" s="32"/>
      <c r="B486" s="31"/>
      <c r="C486" s="31"/>
      <c r="D486" s="31"/>
      <c r="E486" s="31"/>
      <c r="F486" s="31"/>
      <c r="G486" s="31"/>
      <c r="H486" s="86"/>
      <c r="I486" s="86"/>
      <c r="J486" s="86"/>
      <c r="T486" s="33"/>
      <c r="U486" s="33"/>
      <c r="V486" s="33"/>
    </row>
    <row r="487" spans="1:22" x14ac:dyDescent="0.35">
      <c r="A487" s="32"/>
      <c r="B487" s="31"/>
      <c r="C487" s="31"/>
      <c r="D487" s="31"/>
      <c r="E487" s="31"/>
      <c r="F487" s="31"/>
      <c r="G487" s="31"/>
      <c r="H487" s="86"/>
      <c r="I487" s="86"/>
      <c r="J487" s="86"/>
      <c r="T487" s="33"/>
      <c r="U487" s="33"/>
      <c r="V487" s="33"/>
    </row>
    <row r="488" spans="1:22" x14ac:dyDescent="0.35">
      <c r="A488" s="32"/>
      <c r="B488" s="31"/>
      <c r="C488" s="31"/>
      <c r="D488" s="31"/>
      <c r="E488" s="31"/>
      <c r="F488" s="31"/>
      <c r="G488" s="31"/>
      <c r="H488" s="86"/>
      <c r="I488" s="86"/>
      <c r="J488" s="86"/>
      <c r="T488" s="33"/>
      <c r="U488" s="33"/>
      <c r="V488" s="33"/>
    </row>
    <row r="489" spans="1:22" x14ac:dyDescent="0.35">
      <c r="A489" s="32"/>
      <c r="B489" s="31"/>
      <c r="C489" s="31"/>
      <c r="D489" s="31"/>
      <c r="E489" s="31"/>
      <c r="F489" s="31"/>
      <c r="G489" s="31"/>
      <c r="H489" s="86"/>
      <c r="I489" s="86"/>
      <c r="J489" s="86"/>
      <c r="T489" s="33"/>
      <c r="U489" s="33"/>
      <c r="V489" s="33"/>
    </row>
    <row r="490" spans="1:22" x14ac:dyDescent="0.35">
      <c r="A490" s="32"/>
      <c r="B490" s="31"/>
      <c r="C490" s="31"/>
      <c r="D490" s="31"/>
      <c r="E490" s="31"/>
      <c r="F490" s="31"/>
      <c r="G490" s="31"/>
      <c r="H490" s="86"/>
      <c r="I490" s="86"/>
      <c r="J490" s="86"/>
      <c r="T490" s="33"/>
      <c r="U490" s="33"/>
      <c r="V490" s="33"/>
    </row>
    <row r="491" spans="1:22" x14ac:dyDescent="0.35">
      <c r="A491" s="32"/>
      <c r="B491" s="31"/>
      <c r="C491" s="31"/>
      <c r="D491" s="31"/>
      <c r="E491" s="31"/>
      <c r="F491" s="31"/>
      <c r="G491" s="31"/>
      <c r="H491" s="86"/>
      <c r="I491" s="86"/>
      <c r="J491" s="86"/>
      <c r="T491" s="33"/>
      <c r="U491" s="33"/>
      <c r="V491" s="33"/>
    </row>
    <row r="492" spans="1:22" x14ac:dyDescent="0.35">
      <c r="A492" s="32"/>
      <c r="B492" s="31"/>
      <c r="C492" s="31"/>
      <c r="D492" s="31"/>
      <c r="E492" s="31"/>
      <c r="F492" s="31"/>
      <c r="G492" s="31"/>
      <c r="H492" s="86"/>
      <c r="I492" s="86"/>
      <c r="J492" s="86"/>
      <c r="T492" s="33"/>
      <c r="U492" s="33"/>
      <c r="V492" s="33"/>
    </row>
    <row r="493" spans="1:22" x14ac:dyDescent="0.35">
      <c r="A493" s="32"/>
      <c r="B493" s="31"/>
      <c r="C493" s="31"/>
      <c r="D493" s="31"/>
      <c r="E493" s="31"/>
      <c r="F493" s="31"/>
      <c r="G493" s="31"/>
      <c r="H493" s="86"/>
      <c r="I493" s="86"/>
      <c r="J493" s="86"/>
      <c r="T493" s="33"/>
      <c r="U493" s="33"/>
      <c r="V493" s="33"/>
    </row>
    <row r="494" spans="1:22" x14ac:dyDescent="0.35">
      <c r="A494" s="32"/>
      <c r="B494" s="31"/>
      <c r="C494" s="31"/>
      <c r="D494" s="31"/>
      <c r="E494" s="31"/>
      <c r="F494" s="31"/>
      <c r="G494" s="31"/>
      <c r="H494" s="86"/>
      <c r="I494" s="86"/>
      <c r="J494" s="86"/>
      <c r="T494" s="33"/>
      <c r="U494" s="33"/>
      <c r="V494" s="33"/>
    </row>
    <row r="495" spans="1:22" x14ac:dyDescent="0.35">
      <c r="A495" s="32"/>
      <c r="B495" s="31"/>
      <c r="C495" s="31"/>
      <c r="D495" s="31"/>
      <c r="E495" s="31"/>
      <c r="F495" s="31"/>
      <c r="G495" s="31"/>
      <c r="H495" s="86"/>
      <c r="I495" s="86"/>
      <c r="J495" s="86"/>
      <c r="T495" s="33"/>
      <c r="U495" s="33"/>
      <c r="V495" s="33"/>
    </row>
    <row r="496" spans="1:22" x14ac:dyDescent="0.35">
      <c r="A496" s="32"/>
      <c r="B496" s="31"/>
      <c r="C496" s="31"/>
      <c r="D496" s="31"/>
      <c r="E496" s="31"/>
      <c r="F496" s="31"/>
      <c r="G496" s="31"/>
      <c r="H496" s="86"/>
      <c r="I496" s="86"/>
      <c r="J496" s="86"/>
      <c r="T496" s="33"/>
      <c r="U496" s="33"/>
      <c r="V496" s="33"/>
    </row>
    <row r="497" spans="1:22" x14ac:dyDescent="0.35">
      <c r="A497" s="32"/>
      <c r="B497" s="31"/>
      <c r="C497" s="31"/>
      <c r="D497" s="31"/>
      <c r="E497" s="31"/>
      <c r="F497" s="31"/>
      <c r="G497" s="31"/>
      <c r="H497" s="86"/>
      <c r="I497" s="86"/>
      <c r="J497" s="86"/>
      <c r="T497" s="33"/>
      <c r="U497" s="33"/>
      <c r="V497" s="33"/>
    </row>
    <row r="498" spans="1:22" x14ac:dyDescent="0.35">
      <c r="A498" s="32"/>
      <c r="B498" s="31"/>
      <c r="C498" s="31"/>
      <c r="D498" s="31"/>
      <c r="E498" s="31"/>
      <c r="F498" s="31"/>
      <c r="G498" s="31"/>
      <c r="H498" s="86"/>
      <c r="I498" s="86"/>
      <c r="J498" s="86"/>
      <c r="T498" s="33"/>
      <c r="U498" s="33"/>
      <c r="V498" s="33"/>
    </row>
    <row r="499" spans="1:22" x14ac:dyDescent="0.35">
      <c r="A499" s="32"/>
      <c r="B499" s="31"/>
      <c r="C499" s="31"/>
      <c r="D499" s="31"/>
      <c r="E499" s="31"/>
      <c r="F499" s="31"/>
      <c r="G499" s="31"/>
      <c r="H499" s="86"/>
      <c r="I499" s="86"/>
      <c r="J499" s="86"/>
      <c r="T499" s="33"/>
      <c r="U499" s="33"/>
      <c r="V499" s="33"/>
    </row>
    <row r="500" spans="1:22" x14ac:dyDescent="0.35">
      <c r="A500" s="32"/>
      <c r="B500" s="31"/>
      <c r="C500" s="31"/>
      <c r="D500" s="31"/>
      <c r="E500" s="31"/>
      <c r="F500" s="31"/>
      <c r="G500" s="31"/>
      <c r="H500" s="86"/>
      <c r="I500" s="86"/>
      <c r="J500" s="86"/>
      <c r="T500" s="33"/>
      <c r="U500" s="33"/>
      <c r="V500" s="33"/>
    </row>
    <row r="501" spans="1:22" x14ac:dyDescent="0.35">
      <c r="A501" s="32"/>
      <c r="B501" s="31"/>
      <c r="C501" s="31"/>
      <c r="D501" s="31"/>
      <c r="E501" s="31"/>
      <c r="F501" s="31"/>
      <c r="G501" s="31"/>
      <c r="H501" s="86"/>
      <c r="I501" s="86"/>
      <c r="J501" s="86"/>
      <c r="T501" s="33"/>
      <c r="U501" s="33"/>
      <c r="V501" s="33"/>
    </row>
    <row r="502" spans="1:22" x14ac:dyDescent="0.35">
      <c r="A502" s="32"/>
      <c r="B502" s="31"/>
      <c r="C502" s="31"/>
      <c r="D502" s="31"/>
      <c r="E502" s="31"/>
      <c r="F502" s="31"/>
      <c r="G502" s="31"/>
      <c r="H502" s="86"/>
      <c r="I502" s="86"/>
      <c r="J502" s="86"/>
      <c r="T502" s="33"/>
      <c r="U502" s="33"/>
      <c r="V502" s="33"/>
    </row>
    <row r="503" spans="1:22" x14ac:dyDescent="0.35">
      <c r="A503" s="32"/>
      <c r="B503" s="31"/>
      <c r="C503" s="31"/>
      <c r="D503" s="31"/>
      <c r="E503" s="31"/>
      <c r="F503" s="31"/>
      <c r="G503" s="31"/>
      <c r="H503" s="86"/>
      <c r="I503" s="86"/>
      <c r="J503" s="86"/>
      <c r="T503" s="33"/>
      <c r="U503" s="33"/>
      <c r="V503" s="33"/>
    </row>
    <row r="504" spans="1:22" x14ac:dyDescent="0.35">
      <c r="A504" s="32"/>
      <c r="B504" s="31"/>
      <c r="C504" s="31"/>
      <c r="D504" s="31"/>
      <c r="E504" s="31"/>
      <c r="F504" s="31"/>
      <c r="G504" s="31"/>
      <c r="H504" s="86"/>
      <c r="I504" s="86"/>
      <c r="J504" s="86"/>
      <c r="T504" s="33"/>
      <c r="U504" s="33"/>
      <c r="V504" s="33"/>
    </row>
    <row r="505" spans="1:22" x14ac:dyDescent="0.35">
      <c r="A505" s="32"/>
      <c r="B505" s="31"/>
      <c r="C505" s="31"/>
      <c r="D505" s="31"/>
      <c r="E505" s="31"/>
      <c r="F505" s="31"/>
      <c r="G505" s="31"/>
      <c r="H505" s="86"/>
      <c r="I505" s="86"/>
      <c r="J505" s="86"/>
      <c r="T505" s="33"/>
      <c r="U505" s="33"/>
      <c r="V505" s="33"/>
    </row>
    <row r="506" spans="1:22" x14ac:dyDescent="0.35">
      <c r="A506" s="32"/>
      <c r="B506" s="31"/>
      <c r="C506" s="31"/>
      <c r="D506" s="31"/>
      <c r="E506" s="31"/>
      <c r="F506" s="31"/>
      <c r="G506" s="31"/>
      <c r="H506" s="86"/>
      <c r="I506" s="86"/>
      <c r="J506" s="86"/>
      <c r="T506" s="33"/>
      <c r="U506" s="33"/>
      <c r="V506" s="33"/>
    </row>
    <row r="507" spans="1:22" x14ac:dyDescent="0.35">
      <c r="A507" s="32"/>
      <c r="B507" s="31"/>
      <c r="C507" s="31"/>
      <c r="D507" s="31"/>
      <c r="E507" s="31"/>
      <c r="F507" s="31"/>
      <c r="G507" s="31"/>
      <c r="H507" s="86"/>
      <c r="I507" s="86"/>
      <c r="J507" s="86"/>
      <c r="T507" s="33"/>
      <c r="U507" s="33"/>
      <c r="V507" s="33"/>
    </row>
    <row r="508" spans="1:22" x14ac:dyDescent="0.35">
      <c r="A508" s="32"/>
      <c r="B508" s="31"/>
      <c r="C508" s="31"/>
      <c r="D508" s="31"/>
      <c r="E508" s="31"/>
      <c r="F508" s="31"/>
      <c r="G508" s="31"/>
      <c r="H508" s="86"/>
      <c r="I508" s="86"/>
      <c r="J508" s="86"/>
      <c r="T508" s="33"/>
      <c r="U508" s="33"/>
      <c r="V508" s="33"/>
    </row>
    <row r="509" spans="1:22" x14ac:dyDescent="0.35">
      <c r="A509" s="32"/>
      <c r="B509" s="31"/>
      <c r="C509" s="31"/>
      <c r="D509" s="31"/>
      <c r="E509" s="31"/>
      <c r="F509" s="31"/>
      <c r="G509" s="31"/>
      <c r="H509" s="86"/>
      <c r="I509" s="86"/>
      <c r="J509" s="86"/>
      <c r="T509" s="33"/>
      <c r="U509" s="33"/>
      <c r="V509" s="33"/>
    </row>
    <row r="510" spans="1:22" x14ac:dyDescent="0.35">
      <c r="A510" s="32"/>
      <c r="B510" s="31"/>
      <c r="C510" s="31"/>
      <c r="D510" s="31"/>
      <c r="E510" s="31"/>
      <c r="F510" s="31"/>
      <c r="G510" s="31"/>
      <c r="H510" s="86"/>
      <c r="I510" s="86"/>
      <c r="J510" s="86"/>
      <c r="T510" s="33"/>
      <c r="U510" s="33"/>
      <c r="V510" s="33"/>
    </row>
    <row r="511" spans="1:22" x14ac:dyDescent="0.35">
      <c r="A511" s="32"/>
      <c r="B511" s="31"/>
      <c r="C511" s="31"/>
      <c r="D511" s="31"/>
      <c r="E511" s="31"/>
      <c r="F511" s="31"/>
      <c r="G511" s="31"/>
      <c r="H511" s="86"/>
      <c r="I511" s="86"/>
      <c r="J511" s="86"/>
      <c r="T511" s="33"/>
      <c r="U511" s="33"/>
      <c r="V511" s="33"/>
    </row>
    <row r="512" spans="1:22" x14ac:dyDescent="0.35">
      <c r="A512" s="32"/>
      <c r="B512" s="31"/>
      <c r="C512" s="31"/>
      <c r="D512" s="31"/>
      <c r="E512" s="31"/>
      <c r="F512" s="31"/>
      <c r="G512" s="31"/>
      <c r="H512" s="86"/>
      <c r="I512" s="86"/>
      <c r="J512" s="86"/>
      <c r="T512" s="33"/>
      <c r="U512" s="33"/>
      <c r="V512" s="33"/>
    </row>
    <row r="513" spans="1:22" x14ac:dyDescent="0.35">
      <c r="A513" s="32"/>
      <c r="B513" s="31"/>
      <c r="C513" s="31"/>
      <c r="D513" s="31"/>
      <c r="E513" s="31"/>
      <c r="F513" s="31"/>
      <c r="G513" s="31"/>
      <c r="H513" s="86"/>
      <c r="I513" s="86"/>
      <c r="J513" s="86"/>
      <c r="T513" s="33"/>
      <c r="U513" s="33"/>
      <c r="V513" s="33"/>
    </row>
    <row r="514" spans="1:22" x14ac:dyDescent="0.35">
      <c r="A514" s="32"/>
      <c r="B514" s="31"/>
      <c r="C514" s="31"/>
      <c r="D514" s="31"/>
      <c r="E514" s="31"/>
      <c r="F514" s="31"/>
      <c r="G514" s="31"/>
      <c r="H514" s="86"/>
      <c r="I514" s="86"/>
      <c r="J514" s="86"/>
      <c r="T514" s="33"/>
      <c r="U514" s="33"/>
      <c r="V514" s="33"/>
    </row>
    <row r="515" spans="1:22" x14ac:dyDescent="0.35">
      <c r="A515" s="32"/>
      <c r="B515" s="31"/>
      <c r="C515" s="31"/>
      <c r="D515" s="31"/>
      <c r="E515" s="31"/>
      <c r="F515" s="31"/>
      <c r="G515" s="31"/>
      <c r="H515" s="86"/>
      <c r="I515" s="86"/>
      <c r="J515" s="86"/>
      <c r="T515" s="33"/>
      <c r="U515" s="33"/>
      <c r="V515" s="33"/>
    </row>
    <row r="516" spans="1:22" x14ac:dyDescent="0.35">
      <c r="A516" s="32"/>
      <c r="B516" s="31"/>
      <c r="C516" s="31"/>
      <c r="D516" s="31"/>
      <c r="E516" s="31"/>
      <c r="F516" s="31"/>
      <c r="G516" s="31"/>
      <c r="H516" s="86"/>
      <c r="I516" s="86"/>
      <c r="J516" s="86"/>
      <c r="T516" s="33"/>
      <c r="U516" s="33"/>
      <c r="V516" s="33"/>
    </row>
    <row r="517" spans="1:22" x14ac:dyDescent="0.35">
      <c r="A517" s="32"/>
      <c r="B517" s="31"/>
      <c r="C517" s="31"/>
      <c r="D517" s="31"/>
      <c r="E517" s="31"/>
      <c r="F517" s="31"/>
      <c r="G517" s="31"/>
      <c r="H517" s="86"/>
      <c r="I517" s="86"/>
      <c r="J517" s="86"/>
      <c r="T517" s="33"/>
      <c r="U517" s="33"/>
      <c r="V517" s="33"/>
    </row>
    <row r="518" spans="1:22" x14ac:dyDescent="0.35">
      <c r="A518" s="32"/>
      <c r="B518" s="31"/>
      <c r="C518" s="31"/>
      <c r="D518" s="31"/>
      <c r="E518" s="31"/>
      <c r="F518" s="31"/>
      <c r="G518" s="31"/>
      <c r="H518" s="86"/>
      <c r="I518" s="86"/>
      <c r="J518" s="86"/>
      <c r="T518" s="33"/>
      <c r="U518" s="33"/>
      <c r="V518" s="33"/>
    </row>
    <row r="519" spans="1:22" x14ac:dyDescent="0.35">
      <c r="A519" s="32"/>
      <c r="B519" s="31"/>
      <c r="C519" s="31"/>
      <c r="D519" s="31"/>
      <c r="E519" s="31"/>
      <c r="F519" s="31"/>
      <c r="G519" s="31"/>
      <c r="H519" s="86"/>
      <c r="I519" s="86"/>
      <c r="J519" s="86"/>
      <c r="T519" s="33"/>
      <c r="U519" s="33"/>
      <c r="V519" s="33"/>
    </row>
    <row r="520" spans="1:22" x14ac:dyDescent="0.35">
      <c r="A520" s="32"/>
      <c r="B520" s="31"/>
      <c r="C520" s="31"/>
      <c r="D520" s="31"/>
      <c r="E520" s="31"/>
      <c r="F520" s="31"/>
      <c r="G520" s="31"/>
      <c r="H520" s="86"/>
      <c r="I520" s="86"/>
      <c r="J520" s="86"/>
      <c r="T520" s="33"/>
      <c r="U520" s="33"/>
      <c r="V520" s="33"/>
    </row>
    <row r="521" spans="1:22" x14ac:dyDescent="0.35">
      <c r="A521" s="32"/>
      <c r="B521" s="31"/>
      <c r="C521" s="31"/>
      <c r="D521" s="31"/>
      <c r="E521" s="31"/>
      <c r="F521" s="31"/>
      <c r="G521" s="31"/>
      <c r="H521" s="86"/>
      <c r="I521" s="86"/>
      <c r="J521" s="86"/>
      <c r="T521" s="33"/>
      <c r="U521" s="33"/>
      <c r="V521" s="33"/>
    </row>
    <row r="522" spans="1:22" x14ac:dyDescent="0.35">
      <c r="A522" s="32"/>
      <c r="B522" s="31"/>
      <c r="C522" s="31"/>
      <c r="D522" s="31"/>
      <c r="E522" s="31"/>
      <c r="F522" s="31"/>
      <c r="G522" s="31"/>
      <c r="H522" s="86"/>
      <c r="I522" s="86"/>
      <c r="J522" s="86"/>
      <c r="T522" s="33"/>
      <c r="U522" s="33"/>
      <c r="V522" s="33"/>
    </row>
    <row r="523" spans="1:22" x14ac:dyDescent="0.35">
      <c r="A523" s="32"/>
      <c r="B523" s="31"/>
      <c r="C523" s="31"/>
      <c r="D523" s="31"/>
      <c r="E523" s="31"/>
      <c r="F523" s="31"/>
      <c r="G523" s="31"/>
      <c r="H523" s="86"/>
      <c r="I523" s="86"/>
      <c r="J523" s="86"/>
      <c r="T523" s="33"/>
      <c r="U523" s="33"/>
      <c r="V523" s="33"/>
    </row>
    <row r="524" spans="1:22" x14ac:dyDescent="0.35">
      <c r="A524" s="32"/>
      <c r="B524" s="31"/>
      <c r="C524" s="31"/>
      <c r="D524" s="31"/>
      <c r="E524" s="31"/>
      <c r="F524" s="31"/>
      <c r="G524" s="31"/>
      <c r="H524" s="86"/>
      <c r="I524" s="86"/>
      <c r="J524" s="86"/>
      <c r="T524" s="33"/>
      <c r="U524" s="33"/>
      <c r="V524" s="33"/>
    </row>
    <row r="525" spans="1:22" x14ac:dyDescent="0.35">
      <c r="A525" s="32"/>
      <c r="B525" s="31"/>
      <c r="C525" s="31"/>
      <c r="D525" s="31"/>
      <c r="E525" s="31"/>
      <c r="F525" s="31"/>
      <c r="G525" s="31"/>
      <c r="H525" s="86"/>
      <c r="I525" s="86"/>
      <c r="J525" s="86"/>
      <c r="T525" s="33"/>
      <c r="U525" s="33"/>
      <c r="V525" s="33"/>
    </row>
    <row r="526" spans="1:22" x14ac:dyDescent="0.35">
      <c r="A526" s="32"/>
      <c r="B526" s="31"/>
      <c r="C526" s="31"/>
      <c r="D526" s="31"/>
      <c r="E526" s="31"/>
      <c r="F526" s="31"/>
      <c r="G526" s="31"/>
      <c r="H526" s="86"/>
      <c r="I526" s="86"/>
      <c r="J526" s="86"/>
      <c r="T526" s="33"/>
      <c r="U526" s="33"/>
      <c r="V526" s="33"/>
    </row>
    <row r="527" spans="1:22" x14ac:dyDescent="0.35">
      <c r="A527" s="32"/>
      <c r="B527" s="31"/>
      <c r="C527" s="31"/>
      <c r="D527" s="31"/>
      <c r="E527" s="31"/>
      <c r="F527" s="31"/>
      <c r="G527" s="31"/>
      <c r="H527" s="86"/>
      <c r="I527" s="86"/>
      <c r="J527" s="86"/>
      <c r="T527" s="33"/>
      <c r="U527" s="33"/>
      <c r="V527" s="33"/>
    </row>
    <row r="528" spans="1:22" x14ac:dyDescent="0.35">
      <c r="A528" s="32"/>
      <c r="B528" s="31"/>
      <c r="C528" s="31"/>
      <c r="D528" s="31"/>
      <c r="E528" s="31"/>
      <c r="F528" s="31"/>
      <c r="G528" s="31"/>
      <c r="H528" s="86"/>
      <c r="I528" s="86"/>
      <c r="J528" s="86"/>
      <c r="T528" s="33"/>
      <c r="U528" s="33"/>
      <c r="V528" s="33"/>
    </row>
    <row r="529" spans="1:22" x14ac:dyDescent="0.35">
      <c r="A529" s="32"/>
      <c r="B529" s="31"/>
      <c r="C529" s="31"/>
      <c r="D529" s="31"/>
      <c r="E529" s="31"/>
      <c r="F529" s="31"/>
      <c r="G529" s="31"/>
      <c r="H529" s="86"/>
      <c r="I529" s="86"/>
      <c r="J529" s="86"/>
      <c r="T529" s="33"/>
      <c r="U529" s="33"/>
      <c r="V529" s="33"/>
    </row>
    <row r="530" spans="1:22" x14ac:dyDescent="0.35">
      <c r="A530" s="32"/>
      <c r="B530" s="31"/>
      <c r="C530" s="31"/>
      <c r="D530" s="31"/>
      <c r="E530" s="31"/>
      <c r="F530" s="31"/>
      <c r="G530" s="31"/>
      <c r="H530" s="86"/>
      <c r="I530" s="86"/>
      <c r="J530" s="86"/>
      <c r="T530" s="33"/>
      <c r="U530" s="33"/>
      <c r="V530" s="33"/>
    </row>
    <row r="531" spans="1:22" x14ac:dyDescent="0.35">
      <c r="A531" s="32"/>
      <c r="B531" s="31"/>
      <c r="C531" s="31"/>
      <c r="D531" s="31"/>
      <c r="E531" s="31"/>
      <c r="F531" s="31"/>
      <c r="G531" s="31"/>
      <c r="H531" s="86"/>
      <c r="I531" s="86"/>
      <c r="J531" s="86"/>
      <c r="T531" s="33"/>
      <c r="U531" s="33"/>
      <c r="V531" s="33"/>
    </row>
    <row r="532" spans="1:22" x14ac:dyDescent="0.35">
      <c r="A532" s="32"/>
      <c r="B532" s="31"/>
      <c r="C532" s="31"/>
      <c r="D532" s="31"/>
      <c r="E532" s="31"/>
      <c r="F532" s="31"/>
      <c r="G532" s="31"/>
      <c r="H532" s="86"/>
      <c r="I532" s="86"/>
      <c r="J532" s="86"/>
      <c r="T532" s="33"/>
      <c r="U532" s="33"/>
      <c r="V532" s="33"/>
    </row>
    <row r="533" spans="1:22" x14ac:dyDescent="0.35">
      <c r="A533" s="32"/>
      <c r="B533" s="31"/>
      <c r="C533" s="31"/>
      <c r="D533" s="31"/>
      <c r="E533" s="31"/>
      <c r="F533" s="31"/>
      <c r="G533" s="31"/>
      <c r="H533" s="86"/>
      <c r="I533" s="86"/>
      <c r="J533" s="86"/>
      <c r="T533" s="33"/>
      <c r="U533" s="33"/>
      <c r="V533" s="33"/>
    </row>
    <row r="534" spans="1:22" x14ac:dyDescent="0.35">
      <c r="A534" s="32"/>
      <c r="B534" s="31"/>
      <c r="C534" s="31"/>
      <c r="D534" s="31"/>
      <c r="E534" s="31"/>
      <c r="F534" s="31"/>
      <c r="G534" s="31"/>
      <c r="H534" s="86"/>
      <c r="I534" s="86"/>
      <c r="J534" s="86"/>
      <c r="T534" s="33"/>
      <c r="U534" s="33"/>
      <c r="V534" s="33"/>
    </row>
    <row r="535" spans="1:22" x14ac:dyDescent="0.35">
      <c r="A535" s="32"/>
      <c r="B535" s="31"/>
      <c r="C535" s="31"/>
      <c r="D535" s="31"/>
      <c r="E535" s="31"/>
      <c r="F535" s="31"/>
      <c r="G535" s="31"/>
      <c r="H535" s="86"/>
      <c r="I535" s="86"/>
      <c r="J535" s="86"/>
      <c r="T535" s="33"/>
      <c r="U535" s="33"/>
      <c r="V535" s="33"/>
    </row>
    <row r="536" spans="1:22" x14ac:dyDescent="0.35">
      <c r="A536" s="32"/>
      <c r="B536" s="31"/>
      <c r="C536" s="31"/>
      <c r="D536" s="31"/>
      <c r="E536" s="31"/>
      <c r="F536" s="31"/>
      <c r="G536" s="31"/>
      <c r="H536" s="86"/>
      <c r="I536" s="86"/>
      <c r="J536" s="86"/>
      <c r="T536" s="33"/>
      <c r="U536" s="33"/>
      <c r="V536" s="33"/>
    </row>
    <row r="537" spans="1:22" x14ac:dyDescent="0.35">
      <c r="A537" s="32"/>
      <c r="B537" s="31"/>
      <c r="C537" s="31"/>
      <c r="D537" s="31"/>
      <c r="E537" s="31"/>
      <c r="F537" s="31"/>
      <c r="G537" s="31"/>
      <c r="H537" s="86"/>
      <c r="I537" s="86"/>
      <c r="J537" s="86"/>
      <c r="T537" s="33"/>
      <c r="U537" s="33"/>
      <c r="V537" s="33"/>
    </row>
    <row r="538" spans="1:22" x14ac:dyDescent="0.35">
      <c r="A538" s="32"/>
      <c r="B538" s="31"/>
      <c r="C538" s="31"/>
      <c r="D538" s="31"/>
      <c r="E538" s="31"/>
      <c r="F538" s="31"/>
      <c r="G538" s="31"/>
      <c r="H538" s="86"/>
      <c r="I538" s="86"/>
      <c r="J538" s="86"/>
      <c r="T538" s="33"/>
      <c r="U538" s="33"/>
      <c r="V538" s="33"/>
    </row>
    <row r="539" spans="1:22" x14ac:dyDescent="0.35">
      <c r="A539" s="32"/>
      <c r="B539" s="31"/>
      <c r="C539" s="31"/>
      <c r="D539" s="31"/>
      <c r="E539" s="31"/>
      <c r="F539" s="31"/>
      <c r="G539" s="31"/>
      <c r="H539" s="86"/>
      <c r="I539" s="86"/>
      <c r="J539" s="86"/>
      <c r="T539" s="33"/>
      <c r="U539" s="33"/>
      <c r="V539" s="33"/>
    </row>
    <row r="540" spans="1:22" x14ac:dyDescent="0.35">
      <c r="A540" s="32"/>
      <c r="B540" s="31"/>
      <c r="C540" s="31"/>
      <c r="D540" s="31"/>
      <c r="E540" s="31"/>
      <c r="F540" s="31"/>
      <c r="G540" s="31"/>
      <c r="H540" s="86"/>
      <c r="I540" s="86"/>
      <c r="J540" s="86"/>
      <c r="T540" s="33"/>
      <c r="U540" s="33"/>
      <c r="V540" s="33"/>
    </row>
    <row r="541" spans="1:22" x14ac:dyDescent="0.35">
      <c r="A541" s="32"/>
      <c r="B541" s="31"/>
      <c r="C541" s="31"/>
      <c r="D541" s="31"/>
      <c r="E541" s="31"/>
      <c r="F541" s="31"/>
      <c r="G541" s="31"/>
      <c r="H541" s="86"/>
      <c r="I541" s="86"/>
      <c r="J541" s="86"/>
      <c r="T541" s="33"/>
      <c r="U541" s="33"/>
      <c r="V541" s="33"/>
    </row>
    <row r="542" spans="1:22" x14ac:dyDescent="0.35">
      <c r="A542" s="32"/>
      <c r="B542" s="31"/>
      <c r="C542" s="31"/>
      <c r="D542" s="31"/>
      <c r="E542" s="31"/>
      <c r="F542" s="31"/>
      <c r="G542" s="31"/>
      <c r="H542" s="86"/>
      <c r="I542" s="86"/>
      <c r="J542" s="86"/>
      <c r="T542" s="33"/>
      <c r="U542" s="33"/>
      <c r="V542" s="33"/>
    </row>
    <row r="543" spans="1:22" x14ac:dyDescent="0.35">
      <c r="A543" s="32"/>
      <c r="B543" s="31"/>
      <c r="C543" s="31"/>
      <c r="D543" s="31"/>
      <c r="E543" s="31"/>
      <c r="F543" s="31"/>
      <c r="G543" s="31"/>
      <c r="H543" s="86"/>
      <c r="I543" s="86"/>
      <c r="J543" s="86"/>
      <c r="T543" s="33"/>
      <c r="U543" s="33"/>
      <c r="V543" s="33"/>
    </row>
    <row r="544" spans="1:22" x14ac:dyDescent="0.35">
      <c r="A544" s="32"/>
      <c r="B544" s="31"/>
      <c r="C544" s="31"/>
      <c r="D544" s="31"/>
      <c r="E544" s="31"/>
      <c r="F544" s="31"/>
      <c r="G544" s="31"/>
      <c r="H544" s="86"/>
      <c r="I544" s="86"/>
      <c r="J544" s="86"/>
      <c r="T544" s="33"/>
      <c r="U544" s="33"/>
      <c r="V544" s="33"/>
    </row>
    <row r="545" spans="1:22" x14ac:dyDescent="0.35">
      <c r="A545" s="32"/>
      <c r="B545" s="31"/>
      <c r="C545" s="31"/>
      <c r="D545" s="31"/>
      <c r="E545" s="31"/>
      <c r="F545" s="31"/>
      <c r="G545" s="31"/>
      <c r="H545" s="86"/>
      <c r="I545" s="86"/>
      <c r="J545" s="86"/>
      <c r="T545" s="33"/>
      <c r="U545" s="33"/>
      <c r="V545" s="33"/>
    </row>
    <row r="546" spans="1:22" x14ac:dyDescent="0.35">
      <c r="A546" s="32"/>
      <c r="B546" s="31"/>
      <c r="C546" s="31"/>
      <c r="D546" s="31"/>
      <c r="E546" s="31"/>
      <c r="F546" s="31"/>
      <c r="G546" s="31"/>
      <c r="H546" s="86"/>
      <c r="I546" s="86"/>
      <c r="J546" s="86"/>
      <c r="T546" s="33"/>
      <c r="U546" s="33"/>
      <c r="V546" s="33"/>
    </row>
    <row r="547" spans="1:22" x14ac:dyDescent="0.35">
      <c r="A547" s="32"/>
      <c r="B547" s="31"/>
      <c r="C547" s="31"/>
      <c r="D547" s="31"/>
      <c r="E547" s="31"/>
      <c r="F547" s="31"/>
      <c r="G547" s="31"/>
      <c r="H547" s="86"/>
      <c r="I547" s="86"/>
      <c r="J547" s="86"/>
      <c r="T547" s="33"/>
      <c r="U547" s="33"/>
      <c r="V547" s="33"/>
    </row>
    <row r="548" spans="1:22" x14ac:dyDescent="0.35">
      <c r="A548" s="32"/>
      <c r="B548" s="31"/>
      <c r="C548" s="31"/>
      <c r="D548" s="31"/>
      <c r="E548" s="31"/>
      <c r="F548" s="31"/>
      <c r="G548" s="31"/>
      <c r="H548" s="86"/>
      <c r="I548" s="86"/>
      <c r="J548" s="86"/>
      <c r="T548" s="33"/>
      <c r="U548" s="33"/>
      <c r="V548" s="33"/>
    </row>
    <row r="549" spans="1:22" x14ac:dyDescent="0.35">
      <c r="A549" s="32"/>
      <c r="B549" s="31"/>
      <c r="C549" s="31"/>
      <c r="D549" s="31"/>
      <c r="E549" s="31"/>
      <c r="F549" s="31"/>
      <c r="G549" s="31"/>
      <c r="H549" s="86"/>
      <c r="I549" s="86"/>
      <c r="J549" s="86"/>
      <c r="T549" s="33"/>
      <c r="U549" s="33"/>
      <c r="V549" s="33"/>
    </row>
    <row r="550" spans="1:22" x14ac:dyDescent="0.35">
      <c r="A550" s="32"/>
      <c r="B550" s="31"/>
      <c r="C550" s="31"/>
      <c r="D550" s="31"/>
      <c r="E550" s="31"/>
      <c r="F550" s="31"/>
      <c r="G550" s="31"/>
      <c r="H550" s="86"/>
      <c r="I550" s="86"/>
      <c r="J550" s="86"/>
      <c r="T550" s="33"/>
      <c r="U550" s="33"/>
      <c r="V550" s="33"/>
    </row>
    <row r="551" spans="1:22" x14ac:dyDescent="0.35">
      <c r="A551" s="32"/>
      <c r="B551" s="31"/>
      <c r="C551" s="31"/>
      <c r="D551" s="31"/>
      <c r="E551" s="31"/>
      <c r="F551" s="31"/>
      <c r="G551" s="31"/>
      <c r="H551" s="86"/>
      <c r="I551" s="86"/>
      <c r="J551" s="86"/>
      <c r="T551" s="33"/>
      <c r="U551" s="33"/>
      <c r="V551" s="33"/>
    </row>
    <row r="552" spans="1:22" x14ac:dyDescent="0.35">
      <c r="A552" s="32"/>
      <c r="B552" s="31"/>
      <c r="C552" s="31"/>
      <c r="D552" s="31"/>
      <c r="E552" s="31"/>
      <c r="F552" s="31"/>
      <c r="G552" s="31"/>
      <c r="H552" s="86"/>
      <c r="I552" s="86"/>
      <c r="J552" s="86"/>
      <c r="T552" s="33"/>
      <c r="U552" s="33"/>
      <c r="V552" s="33"/>
    </row>
    <row r="553" spans="1:22" x14ac:dyDescent="0.35">
      <c r="A553" s="32"/>
      <c r="B553" s="31"/>
      <c r="C553" s="31"/>
      <c r="D553" s="31"/>
      <c r="E553" s="31"/>
      <c r="F553" s="31"/>
      <c r="G553" s="31"/>
      <c r="H553" s="86"/>
      <c r="I553" s="86"/>
      <c r="J553" s="86"/>
      <c r="T553" s="33"/>
      <c r="U553" s="33"/>
      <c r="V553" s="33"/>
    </row>
    <row r="554" spans="1:22" x14ac:dyDescent="0.35">
      <c r="A554" s="32"/>
      <c r="B554" s="31"/>
      <c r="C554" s="31"/>
      <c r="D554" s="31"/>
      <c r="E554" s="31"/>
      <c r="F554" s="31"/>
      <c r="G554" s="31"/>
      <c r="H554" s="86"/>
      <c r="I554" s="86"/>
      <c r="J554" s="86"/>
      <c r="T554" s="33"/>
      <c r="U554" s="33"/>
      <c r="V554" s="33"/>
    </row>
    <row r="555" spans="1:22" x14ac:dyDescent="0.35">
      <c r="A555" s="32"/>
      <c r="B555" s="31"/>
      <c r="C555" s="31"/>
      <c r="D555" s="31"/>
      <c r="E555" s="31"/>
      <c r="F555" s="31"/>
      <c r="G555" s="31"/>
      <c r="H555" s="86"/>
      <c r="I555" s="86"/>
      <c r="J555" s="86"/>
      <c r="T555" s="33"/>
      <c r="U555" s="33"/>
      <c r="V555" s="33"/>
    </row>
    <row r="556" spans="1:22" x14ac:dyDescent="0.35">
      <c r="A556" s="32"/>
      <c r="B556" s="31"/>
      <c r="C556" s="31"/>
      <c r="D556" s="31"/>
      <c r="E556" s="31"/>
      <c r="F556" s="31"/>
      <c r="G556" s="31"/>
      <c r="H556" s="86"/>
      <c r="I556" s="86"/>
      <c r="J556" s="86"/>
      <c r="T556" s="33"/>
      <c r="U556" s="33"/>
      <c r="V556" s="33"/>
    </row>
    <row r="557" spans="1:22" x14ac:dyDescent="0.35">
      <c r="A557" s="32"/>
      <c r="B557" s="31"/>
      <c r="C557" s="31"/>
      <c r="D557" s="31"/>
      <c r="E557" s="31"/>
      <c r="F557" s="31"/>
      <c r="G557" s="31"/>
      <c r="H557" s="86"/>
      <c r="I557" s="86"/>
      <c r="J557" s="86"/>
      <c r="T557" s="33"/>
      <c r="U557" s="33"/>
      <c r="V557" s="33"/>
    </row>
    <row r="558" spans="1:22" x14ac:dyDescent="0.35">
      <c r="A558" s="32"/>
      <c r="B558" s="31"/>
      <c r="C558" s="31"/>
      <c r="D558" s="31"/>
      <c r="E558" s="31"/>
      <c r="F558" s="31"/>
      <c r="G558" s="31"/>
      <c r="H558" s="86"/>
      <c r="I558" s="86"/>
      <c r="J558" s="86"/>
      <c r="T558" s="33"/>
      <c r="U558" s="33"/>
      <c r="V558" s="33"/>
    </row>
    <row r="559" spans="1:22" x14ac:dyDescent="0.35">
      <c r="A559" s="32"/>
      <c r="B559" s="31"/>
      <c r="C559" s="31"/>
      <c r="D559" s="31"/>
      <c r="E559" s="31"/>
      <c r="F559" s="31"/>
      <c r="G559" s="31"/>
      <c r="H559" s="86"/>
      <c r="I559" s="86"/>
      <c r="J559" s="86"/>
      <c r="T559" s="33"/>
      <c r="U559" s="33"/>
      <c r="V559" s="33"/>
    </row>
    <row r="560" spans="1:22" x14ac:dyDescent="0.35">
      <c r="A560" s="32"/>
      <c r="B560" s="31"/>
      <c r="C560" s="31"/>
      <c r="D560" s="31"/>
      <c r="E560" s="31"/>
      <c r="F560" s="31"/>
      <c r="G560" s="31"/>
      <c r="H560" s="86"/>
      <c r="I560" s="86"/>
      <c r="J560" s="86"/>
      <c r="T560" s="33"/>
      <c r="U560" s="33"/>
      <c r="V560" s="33"/>
    </row>
    <row r="561" spans="1:22" x14ac:dyDescent="0.35">
      <c r="A561" s="32"/>
      <c r="B561" s="31"/>
      <c r="C561" s="31"/>
      <c r="D561" s="31"/>
      <c r="E561" s="31"/>
      <c r="F561" s="31"/>
      <c r="G561" s="31"/>
      <c r="H561" s="86"/>
      <c r="I561" s="86"/>
      <c r="J561" s="86"/>
      <c r="T561" s="33"/>
      <c r="U561" s="33"/>
      <c r="V561" s="33"/>
    </row>
    <row r="562" spans="1:22" x14ac:dyDescent="0.35">
      <c r="A562" s="32"/>
      <c r="B562" s="31"/>
      <c r="C562" s="31"/>
      <c r="D562" s="31"/>
      <c r="E562" s="31"/>
      <c r="F562" s="31"/>
      <c r="G562" s="31"/>
      <c r="H562" s="86"/>
      <c r="I562" s="86"/>
      <c r="J562" s="86"/>
      <c r="T562" s="33"/>
      <c r="U562" s="33"/>
      <c r="V562" s="33"/>
    </row>
    <row r="563" spans="1:22" x14ac:dyDescent="0.35">
      <c r="A563" s="32"/>
      <c r="B563" s="31"/>
      <c r="C563" s="31"/>
      <c r="D563" s="31"/>
      <c r="E563" s="31"/>
      <c r="F563" s="31"/>
      <c r="G563" s="31"/>
      <c r="H563" s="86"/>
      <c r="I563" s="86"/>
      <c r="J563" s="86"/>
      <c r="T563" s="33"/>
      <c r="U563" s="33"/>
      <c r="V563" s="33"/>
    </row>
    <row r="564" spans="1:22" x14ac:dyDescent="0.35">
      <c r="A564" s="32"/>
      <c r="B564" s="31"/>
      <c r="C564" s="31"/>
      <c r="D564" s="31"/>
      <c r="E564" s="31"/>
      <c r="F564" s="31"/>
      <c r="G564" s="31"/>
      <c r="H564" s="86"/>
      <c r="I564" s="86"/>
      <c r="J564" s="86"/>
      <c r="T564" s="33"/>
      <c r="U564" s="33"/>
      <c r="V564" s="33"/>
    </row>
    <row r="565" spans="1:22" x14ac:dyDescent="0.35">
      <c r="A565" s="32"/>
      <c r="B565" s="31"/>
      <c r="C565" s="31"/>
      <c r="D565" s="31"/>
      <c r="E565" s="31"/>
      <c r="F565" s="31"/>
      <c r="G565" s="31"/>
      <c r="H565" s="86"/>
      <c r="I565" s="86"/>
      <c r="J565" s="86"/>
      <c r="T565" s="33"/>
      <c r="U565" s="33"/>
      <c r="V565" s="33"/>
    </row>
    <row r="566" spans="1:22" x14ac:dyDescent="0.35">
      <c r="A566" s="32"/>
      <c r="B566" s="31"/>
      <c r="C566" s="31"/>
      <c r="D566" s="31"/>
      <c r="E566" s="31"/>
      <c r="F566" s="31"/>
      <c r="G566" s="31"/>
      <c r="H566" s="86"/>
      <c r="I566" s="86"/>
      <c r="J566" s="86"/>
      <c r="T566" s="33"/>
      <c r="U566" s="33"/>
      <c r="V566" s="33"/>
    </row>
    <row r="567" spans="1:22" x14ac:dyDescent="0.35">
      <c r="A567" s="32"/>
      <c r="B567" s="31"/>
      <c r="C567" s="31"/>
      <c r="D567" s="31"/>
      <c r="E567" s="31"/>
      <c r="F567" s="31"/>
      <c r="G567" s="31"/>
      <c r="H567" s="86"/>
      <c r="I567" s="86"/>
      <c r="J567" s="86"/>
      <c r="T567" s="33"/>
      <c r="U567" s="33"/>
      <c r="V567" s="33"/>
    </row>
    <row r="568" spans="1:22" x14ac:dyDescent="0.35">
      <c r="A568" s="32"/>
      <c r="B568" s="31"/>
      <c r="C568" s="31"/>
      <c r="D568" s="31"/>
      <c r="E568" s="31"/>
      <c r="F568" s="31"/>
      <c r="G568" s="31"/>
      <c r="H568" s="86"/>
      <c r="I568" s="86"/>
      <c r="J568" s="86"/>
      <c r="T568" s="33"/>
      <c r="U568" s="33"/>
      <c r="V568" s="33"/>
    </row>
    <row r="569" spans="1:22" x14ac:dyDescent="0.35">
      <c r="A569" s="32"/>
      <c r="B569" s="31"/>
      <c r="C569" s="31"/>
      <c r="D569" s="31"/>
      <c r="E569" s="31"/>
      <c r="F569" s="31"/>
      <c r="G569" s="31"/>
      <c r="H569" s="86"/>
      <c r="I569" s="86"/>
      <c r="J569" s="86"/>
      <c r="T569" s="33"/>
      <c r="U569" s="33"/>
      <c r="V569" s="33"/>
    </row>
    <row r="570" spans="1:22" x14ac:dyDescent="0.35">
      <c r="A570" s="32"/>
      <c r="B570" s="31"/>
      <c r="C570" s="31"/>
      <c r="D570" s="31"/>
      <c r="E570" s="31"/>
      <c r="F570" s="31"/>
      <c r="G570" s="31"/>
      <c r="H570" s="86"/>
      <c r="I570" s="86"/>
      <c r="J570" s="86"/>
      <c r="T570" s="33"/>
      <c r="U570" s="33"/>
      <c r="V570" s="33"/>
    </row>
    <row r="571" spans="1:22" x14ac:dyDescent="0.35">
      <c r="A571" s="32"/>
      <c r="B571" s="31"/>
      <c r="C571" s="31"/>
      <c r="D571" s="31"/>
      <c r="E571" s="31"/>
      <c r="F571" s="31"/>
      <c r="G571" s="31"/>
      <c r="H571" s="86"/>
      <c r="I571" s="86"/>
      <c r="J571" s="86"/>
      <c r="T571" s="33"/>
      <c r="U571" s="33"/>
      <c r="V571" s="33"/>
    </row>
    <row r="572" spans="1:22" x14ac:dyDescent="0.35">
      <c r="A572" s="32"/>
      <c r="B572" s="31"/>
      <c r="C572" s="31"/>
      <c r="D572" s="31"/>
      <c r="E572" s="31"/>
      <c r="F572" s="31"/>
      <c r="G572" s="31"/>
      <c r="H572" s="86"/>
      <c r="I572" s="86"/>
      <c r="J572" s="86"/>
      <c r="T572" s="33"/>
      <c r="U572" s="33"/>
      <c r="V572" s="33"/>
    </row>
    <row r="573" spans="1:22" x14ac:dyDescent="0.35">
      <c r="A573" s="32"/>
      <c r="B573" s="31"/>
      <c r="C573" s="31"/>
      <c r="D573" s="31"/>
      <c r="E573" s="31"/>
      <c r="F573" s="31"/>
      <c r="G573" s="31"/>
      <c r="H573" s="86"/>
      <c r="I573" s="86"/>
      <c r="J573" s="86"/>
      <c r="T573" s="33"/>
      <c r="U573" s="33"/>
      <c r="V573" s="33"/>
    </row>
    <row r="574" spans="1:22" x14ac:dyDescent="0.35">
      <c r="A574" s="32"/>
      <c r="B574" s="31"/>
      <c r="C574" s="31"/>
      <c r="D574" s="31"/>
      <c r="E574" s="31"/>
      <c r="F574" s="31"/>
      <c r="G574" s="31"/>
      <c r="H574" s="86"/>
      <c r="I574" s="86"/>
      <c r="J574" s="86"/>
      <c r="T574" s="33"/>
      <c r="U574" s="33"/>
      <c r="V574" s="33"/>
    </row>
    <row r="575" spans="1:22" x14ac:dyDescent="0.35">
      <c r="A575" s="32"/>
      <c r="B575" s="31"/>
      <c r="C575" s="31"/>
      <c r="D575" s="31"/>
      <c r="E575" s="31"/>
      <c r="F575" s="31"/>
      <c r="G575" s="31"/>
      <c r="H575" s="86"/>
      <c r="I575" s="86"/>
      <c r="J575" s="86"/>
      <c r="T575" s="33"/>
      <c r="U575" s="33"/>
      <c r="V575" s="33"/>
    </row>
    <row r="576" spans="1:22" x14ac:dyDescent="0.35">
      <c r="A576" s="32"/>
      <c r="B576" s="31"/>
      <c r="C576" s="31"/>
      <c r="D576" s="31"/>
      <c r="E576" s="31"/>
      <c r="F576" s="31"/>
      <c r="G576" s="31"/>
      <c r="H576" s="86"/>
      <c r="I576" s="86"/>
      <c r="J576" s="86"/>
      <c r="T576" s="33"/>
      <c r="U576" s="33"/>
      <c r="V576" s="33"/>
    </row>
    <row r="577" spans="1:22" x14ac:dyDescent="0.35">
      <c r="A577" s="32"/>
      <c r="B577" s="31"/>
      <c r="C577" s="31"/>
      <c r="D577" s="31"/>
      <c r="E577" s="31"/>
      <c r="F577" s="31"/>
      <c r="G577" s="31"/>
      <c r="H577" s="86"/>
      <c r="I577" s="86"/>
      <c r="J577" s="86"/>
      <c r="T577" s="33"/>
      <c r="U577" s="33"/>
      <c r="V577" s="33"/>
    </row>
    <row r="578" spans="1:22" x14ac:dyDescent="0.35">
      <c r="A578" s="32"/>
      <c r="B578" s="31"/>
      <c r="C578" s="31"/>
      <c r="D578" s="31"/>
      <c r="E578" s="31"/>
      <c r="F578" s="31"/>
      <c r="G578" s="31"/>
      <c r="H578" s="86"/>
      <c r="I578" s="86"/>
      <c r="J578" s="86"/>
      <c r="T578" s="33"/>
      <c r="U578" s="33"/>
      <c r="V578" s="33"/>
    </row>
    <row r="579" spans="1:22" x14ac:dyDescent="0.35">
      <c r="A579" s="32"/>
      <c r="B579" s="31"/>
      <c r="C579" s="31"/>
      <c r="D579" s="31"/>
      <c r="E579" s="31"/>
      <c r="F579" s="31"/>
      <c r="G579" s="31"/>
      <c r="H579" s="86"/>
      <c r="I579" s="86"/>
      <c r="J579" s="86"/>
      <c r="T579" s="33"/>
      <c r="U579" s="33"/>
      <c r="V579" s="33"/>
    </row>
    <row r="580" spans="1:22" x14ac:dyDescent="0.35">
      <c r="A580" s="32"/>
      <c r="B580" s="31"/>
      <c r="C580" s="31"/>
      <c r="D580" s="31"/>
      <c r="E580" s="31"/>
      <c r="F580" s="31"/>
      <c r="G580" s="31"/>
      <c r="H580" s="86"/>
      <c r="I580" s="86"/>
      <c r="J580" s="86"/>
      <c r="T580" s="33"/>
      <c r="U580" s="33"/>
      <c r="V580" s="33"/>
    </row>
    <row r="581" spans="1:22" x14ac:dyDescent="0.35">
      <c r="A581" s="32"/>
      <c r="B581" s="31"/>
      <c r="C581" s="31"/>
      <c r="D581" s="31"/>
      <c r="E581" s="31"/>
      <c r="F581" s="31"/>
      <c r="G581" s="31"/>
      <c r="H581" s="86"/>
      <c r="I581" s="86"/>
      <c r="J581" s="86"/>
      <c r="T581" s="33"/>
      <c r="U581" s="33"/>
      <c r="V581" s="33"/>
    </row>
    <row r="582" spans="1:22" x14ac:dyDescent="0.35">
      <c r="A582" s="32"/>
      <c r="B582" s="31"/>
      <c r="C582" s="31"/>
      <c r="D582" s="31"/>
      <c r="E582" s="31"/>
      <c r="F582" s="31"/>
      <c r="G582" s="31"/>
      <c r="H582" s="86"/>
      <c r="I582" s="86"/>
      <c r="J582" s="86"/>
      <c r="T582" s="33"/>
      <c r="U582" s="33"/>
      <c r="V582" s="33"/>
    </row>
    <row r="583" spans="1:22" x14ac:dyDescent="0.35">
      <c r="A583" s="32"/>
      <c r="B583" s="31"/>
      <c r="C583" s="31"/>
      <c r="D583" s="31"/>
      <c r="E583" s="31"/>
      <c r="F583" s="31"/>
      <c r="G583" s="31"/>
      <c r="H583" s="86"/>
      <c r="I583" s="86"/>
      <c r="J583" s="86"/>
      <c r="T583" s="33"/>
      <c r="U583" s="33"/>
      <c r="V583" s="33"/>
    </row>
    <row r="584" spans="1:22" x14ac:dyDescent="0.35">
      <c r="A584" s="32"/>
      <c r="B584" s="31"/>
      <c r="C584" s="31"/>
      <c r="D584" s="31"/>
      <c r="E584" s="31"/>
      <c r="F584" s="31"/>
      <c r="G584" s="31"/>
      <c r="H584" s="86"/>
      <c r="I584" s="86"/>
      <c r="J584" s="86"/>
      <c r="T584" s="33"/>
      <c r="U584" s="33"/>
      <c r="V584" s="33"/>
    </row>
    <row r="585" spans="1:22" x14ac:dyDescent="0.35">
      <c r="A585" s="32"/>
      <c r="B585" s="31"/>
      <c r="C585" s="31"/>
      <c r="D585" s="31"/>
      <c r="E585" s="31"/>
      <c r="F585" s="31"/>
      <c r="G585" s="31"/>
      <c r="H585" s="86"/>
      <c r="I585" s="86"/>
      <c r="J585" s="86"/>
      <c r="T585" s="33"/>
      <c r="U585" s="33"/>
      <c r="V585" s="33"/>
    </row>
    <row r="586" spans="1:22" x14ac:dyDescent="0.35">
      <c r="A586" s="32"/>
      <c r="B586" s="31"/>
      <c r="C586" s="31"/>
      <c r="D586" s="31"/>
      <c r="E586" s="31"/>
      <c r="F586" s="31"/>
      <c r="G586" s="31"/>
      <c r="H586" s="86"/>
      <c r="I586" s="86"/>
      <c r="J586" s="86"/>
      <c r="T586" s="33"/>
      <c r="U586" s="33"/>
      <c r="V586" s="33"/>
    </row>
    <row r="587" spans="1:22" x14ac:dyDescent="0.35">
      <c r="A587" s="32"/>
      <c r="B587" s="31"/>
      <c r="C587" s="31"/>
      <c r="D587" s="31"/>
      <c r="E587" s="31"/>
      <c r="F587" s="31"/>
      <c r="G587" s="31"/>
      <c r="H587" s="86"/>
      <c r="I587" s="86"/>
      <c r="J587" s="86"/>
      <c r="T587" s="33"/>
      <c r="U587" s="33"/>
      <c r="V587" s="33"/>
    </row>
    <row r="588" spans="1:22" x14ac:dyDescent="0.35">
      <c r="A588" s="32"/>
      <c r="B588" s="31"/>
      <c r="C588" s="31"/>
      <c r="D588" s="31"/>
      <c r="E588" s="31"/>
      <c r="F588" s="31"/>
      <c r="G588" s="31"/>
      <c r="H588" s="86"/>
      <c r="I588" s="86"/>
      <c r="J588" s="86"/>
      <c r="T588" s="33"/>
      <c r="U588" s="33"/>
      <c r="V588" s="33"/>
    </row>
    <row r="589" spans="1:22" x14ac:dyDescent="0.35">
      <c r="A589" s="32"/>
      <c r="B589" s="31"/>
      <c r="C589" s="31"/>
      <c r="D589" s="31"/>
      <c r="E589" s="31"/>
      <c r="F589" s="31"/>
      <c r="G589" s="31"/>
      <c r="H589" s="86"/>
      <c r="I589" s="86"/>
      <c r="J589" s="86"/>
      <c r="T589" s="33"/>
      <c r="U589" s="33"/>
      <c r="V589" s="33"/>
    </row>
    <row r="590" spans="1:22" x14ac:dyDescent="0.35">
      <c r="A590" s="32"/>
      <c r="B590" s="31"/>
      <c r="C590" s="31"/>
      <c r="D590" s="31"/>
      <c r="E590" s="31"/>
      <c r="F590" s="31"/>
      <c r="G590" s="31"/>
      <c r="H590" s="86"/>
      <c r="I590" s="86"/>
      <c r="J590" s="86"/>
      <c r="T590" s="33"/>
      <c r="U590" s="33"/>
      <c r="V590" s="33"/>
    </row>
    <row r="591" spans="1:22" x14ac:dyDescent="0.35">
      <c r="A591" s="32"/>
      <c r="B591" s="31"/>
      <c r="C591" s="31"/>
      <c r="D591" s="31"/>
      <c r="E591" s="31"/>
      <c r="F591" s="31"/>
      <c r="G591" s="31"/>
      <c r="H591" s="86"/>
      <c r="I591" s="86"/>
      <c r="J591" s="86"/>
      <c r="T591" s="33"/>
      <c r="U591" s="33"/>
      <c r="V591" s="33"/>
    </row>
    <row r="592" spans="1:22" x14ac:dyDescent="0.35">
      <c r="A592" s="32"/>
      <c r="B592" s="31"/>
      <c r="C592" s="31"/>
      <c r="D592" s="31"/>
      <c r="E592" s="31"/>
      <c r="F592" s="31"/>
      <c r="G592" s="31"/>
      <c r="H592" s="86"/>
      <c r="I592" s="86"/>
      <c r="J592" s="86"/>
      <c r="T592" s="33"/>
      <c r="U592" s="33"/>
      <c r="V592" s="33"/>
    </row>
    <row r="593" spans="1:22" x14ac:dyDescent="0.35">
      <c r="A593" s="32"/>
      <c r="B593" s="31"/>
      <c r="C593" s="31"/>
      <c r="D593" s="31"/>
      <c r="E593" s="31"/>
      <c r="F593" s="31"/>
      <c r="G593" s="31"/>
      <c r="H593" s="86"/>
      <c r="I593" s="86"/>
      <c r="J593" s="86"/>
      <c r="T593" s="33"/>
      <c r="U593" s="33"/>
      <c r="V593" s="33"/>
    </row>
    <row r="594" spans="1:22" x14ac:dyDescent="0.35">
      <c r="A594" s="32"/>
      <c r="B594" s="31"/>
      <c r="C594" s="31"/>
      <c r="D594" s="31"/>
      <c r="E594" s="31"/>
      <c r="F594" s="31"/>
      <c r="G594" s="31"/>
      <c r="H594" s="86"/>
      <c r="I594" s="86"/>
      <c r="J594" s="86"/>
      <c r="T594" s="33"/>
      <c r="U594" s="33"/>
      <c r="V594" s="33"/>
    </row>
    <row r="595" spans="1:22" x14ac:dyDescent="0.35">
      <c r="A595" s="32"/>
      <c r="B595" s="31"/>
      <c r="C595" s="31"/>
      <c r="D595" s="31"/>
      <c r="E595" s="31"/>
      <c r="F595" s="31"/>
      <c r="G595" s="31"/>
      <c r="H595" s="86"/>
      <c r="I595" s="86"/>
      <c r="J595" s="86"/>
      <c r="T595" s="33"/>
      <c r="U595" s="33"/>
      <c r="V595" s="33"/>
    </row>
    <row r="596" spans="1:22" x14ac:dyDescent="0.35">
      <c r="A596" s="32"/>
      <c r="B596" s="31"/>
      <c r="C596" s="31"/>
      <c r="D596" s="31"/>
      <c r="E596" s="31"/>
      <c r="F596" s="31"/>
      <c r="G596" s="31"/>
      <c r="H596" s="86"/>
      <c r="I596" s="86"/>
      <c r="J596" s="86"/>
      <c r="T596" s="33"/>
      <c r="U596" s="33"/>
      <c r="V596" s="33"/>
    </row>
    <row r="597" spans="1:22" x14ac:dyDescent="0.35">
      <c r="A597" s="32"/>
      <c r="B597" s="31"/>
      <c r="C597" s="31"/>
      <c r="D597" s="31"/>
      <c r="E597" s="31"/>
      <c r="F597" s="31"/>
      <c r="G597" s="31"/>
      <c r="H597" s="86"/>
      <c r="I597" s="86"/>
      <c r="J597" s="86"/>
      <c r="T597" s="33"/>
      <c r="U597" s="33"/>
      <c r="V597" s="33"/>
    </row>
    <row r="598" spans="1:22" x14ac:dyDescent="0.35">
      <c r="A598" s="32"/>
      <c r="B598" s="31"/>
      <c r="C598" s="31"/>
      <c r="D598" s="31"/>
      <c r="E598" s="31"/>
      <c r="F598" s="31"/>
      <c r="G598" s="31"/>
      <c r="H598" s="86"/>
      <c r="I598" s="86"/>
      <c r="J598" s="86"/>
      <c r="T598" s="33"/>
      <c r="U598" s="33"/>
      <c r="V598" s="33"/>
    </row>
    <row r="599" spans="1:22" x14ac:dyDescent="0.35">
      <c r="A599" s="32"/>
      <c r="B599" s="31"/>
      <c r="C599" s="31"/>
      <c r="D599" s="31"/>
      <c r="E599" s="31"/>
      <c r="F599" s="31"/>
      <c r="G599" s="31"/>
      <c r="H599" s="86"/>
      <c r="I599" s="86"/>
      <c r="J599" s="86"/>
      <c r="T599" s="33"/>
      <c r="U599" s="33"/>
      <c r="V599" s="33"/>
    </row>
    <row r="600" spans="1:22" x14ac:dyDescent="0.35">
      <c r="A600" s="32"/>
      <c r="B600" s="31"/>
      <c r="C600" s="31"/>
      <c r="D600" s="31"/>
      <c r="E600" s="31"/>
      <c r="F600" s="31"/>
      <c r="G600" s="31"/>
      <c r="H600" s="86"/>
      <c r="I600" s="86"/>
      <c r="J600" s="86"/>
      <c r="T600" s="33"/>
      <c r="U600" s="33"/>
      <c r="V600" s="33"/>
    </row>
    <row r="601" spans="1:22" x14ac:dyDescent="0.35">
      <c r="A601" s="32"/>
      <c r="B601" s="31"/>
      <c r="C601" s="31"/>
      <c r="D601" s="31"/>
      <c r="E601" s="31"/>
      <c r="F601" s="31"/>
      <c r="G601" s="31"/>
      <c r="H601" s="86"/>
      <c r="I601" s="86"/>
      <c r="J601" s="86"/>
      <c r="T601" s="33"/>
      <c r="U601" s="33"/>
      <c r="V601" s="33"/>
    </row>
    <row r="602" spans="1:22" x14ac:dyDescent="0.35">
      <c r="A602" s="32"/>
      <c r="B602" s="31"/>
      <c r="C602" s="31"/>
      <c r="D602" s="31"/>
      <c r="E602" s="31"/>
      <c r="F602" s="31"/>
      <c r="G602" s="31"/>
      <c r="H602" s="86"/>
      <c r="I602" s="86"/>
      <c r="J602" s="86"/>
      <c r="T602" s="33"/>
      <c r="U602" s="33"/>
      <c r="V602" s="33"/>
    </row>
    <row r="603" spans="1:22" x14ac:dyDescent="0.35">
      <c r="A603" s="32"/>
      <c r="B603" s="31"/>
      <c r="C603" s="31"/>
      <c r="D603" s="31"/>
      <c r="E603" s="31"/>
      <c r="F603" s="31"/>
      <c r="G603" s="31"/>
      <c r="H603" s="86"/>
      <c r="I603" s="86"/>
      <c r="J603" s="86"/>
      <c r="T603" s="33"/>
      <c r="U603" s="33"/>
      <c r="V603" s="33"/>
    </row>
    <row r="604" spans="1:22" x14ac:dyDescent="0.35">
      <c r="A604" s="32"/>
      <c r="B604" s="31"/>
      <c r="C604" s="31"/>
      <c r="D604" s="31"/>
      <c r="E604" s="31"/>
      <c r="F604" s="31"/>
      <c r="G604" s="31"/>
      <c r="H604" s="86"/>
      <c r="I604" s="86"/>
      <c r="J604" s="86"/>
      <c r="T604" s="33"/>
      <c r="U604" s="33"/>
      <c r="V604" s="33"/>
    </row>
    <row r="605" spans="1:22" x14ac:dyDescent="0.35">
      <c r="A605" s="32"/>
      <c r="B605" s="31"/>
      <c r="C605" s="31"/>
      <c r="D605" s="31"/>
      <c r="E605" s="31"/>
      <c r="F605" s="31"/>
      <c r="G605" s="31"/>
      <c r="H605" s="86"/>
      <c r="I605" s="86"/>
      <c r="J605" s="86"/>
      <c r="T605" s="33"/>
      <c r="U605" s="33"/>
      <c r="V605" s="33"/>
    </row>
    <row r="606" spans="1:22" x14ac:dyDescent="0.35">
      <c r="A606" s="32"/>
      <c r="B606" s="31"/>
      <c r="C606" s="31"/>
      <c r="D606" s="31"/>
      <c r="E606" s="31"/>
      <c r="F606" s="31"/>
      <c r="G606" s="31"/>
      <c r="H606" s="86"/>
      <c r="I606" s="86"/>
      <c r="J606" s="86"/>
      <c r="T606" s="33"/>
      <c r="U606" s="33"/>
      <c r="V606" s="33"/>
    </row>
    <row r="607" spans="1:22" x14ac:dyDescent="0.35">
      <c r="A607" s="32"/>
      <c r="B607" s="31"/>
      <c r="C607" s="31"/>
      <c r="D607" s="31"/>
      <c r="E607" s="31"/>
      <c r="F607" s="31"/>
      <c r="G607" s="31"/>
      <c r="H607" s="86"/>
      <c r="I607" s="86"/>
      <c r="J607" s="86"/>
      <c r="T607" s="33"/>
      <c r="U607" s="33"/>
      <c r="V607" s="33"/>
    </row>
    <row r="608" spans="1:22" x14ac:dyDescent="0.35">
      <c r="A608" s="32"/>
      <c r="B608" s="31"/>
      <c r="C608" s="31"/>
      <c r="D608" s="31"/>
      <c r="E608" s="31"/>
      <c r="F608" s="31"/>
      <c r="G608" s="31"/>
      <c r="H608" s="86"/>
      <c r="I608" s="86"/>
      <c r="J608" s="86"/>
      <c r="T608" s="33"/>
      <c r="U608" s="33"/>
      <c r="V608" s="33"/>
    </row>
    <row r="609" spans="1:22" x14ac:dyDescent="0.35">
      <c r="A609" s="32"/>
      <c r="B609" s="31"/>
      <c r="C609" s="31"/>
      <c r="D609" s="31"/>
      <c r="E609" s="31"/>
      <c r="F609" s="31"/>
      <c r="G609" s="31"/>
      <c r="H609" s="86"/>
      <c r="I609" s="86"/>
      <c r="J609" s="86"/>
      <c r="T609" s="33"/>
      <c r="U609" s="33"/>
      <c r="V609" s="33"/>
    </row>
    <row r="610" spans="1:22" x14ac:dyDescent="0.35">
      <c r="A610" s="32"/>
      <c r="B610" s="31"/>
      <c r="C610" s="31"/>
      <c r="D610" s="31"/>
      <c r="E610" s="31"/>
      <c r="F610" s="31"/>
      <c r="G610" s="31"/>
      <c r="H610" s="86"/>
      <c r="I610" s="86"/>
      <c r="J610" s="86"/>
      <c r="T610" s="33"/>
      <c r="U610" s="33"/>
      <c r="V610" s="33"/>
    </row>
    <row r="611" spans="1:22" x14ac:dyDescent="0.35">
      <c r="A611" s="32"/>
      <c r="B611" s="31"/>
      <c r="C611" s="31"/>
      <c r="D611" s="31"/>
      <c r="E611" s="31"/>
      <c r="F611" s="31"/>
      <c r="G611" s="31"/>
      <c r="H611" s="86"/>
      <c r="I611" s="86"/>
      <c r="J611" s="86"/>
      <c r="T611" s="33"/>
      <c r="U611" s="33"/>
      <c r="V611" s="33"/>
    </row>
    <row r="612" spans="1:22" x14ac:dyDescent="0.35">
      <c r="A612" s="32"/>
      <c r="B612" s="31"/>
      <c r="C612" s="31"/>
      <c r="D612" s="31"/>
      <c r="E612" s="31"/>
      <c r="F612" s="31"/>
      <c r="G612" s="31"/>
      <c r="H612" s="86"/>
      <c r="I612" s="86"/>
      <c r="J612" s="86"/>
      <c r="T612" s="33"/>
      <c r="U612" s="33"/>
      <c r="V612" s="33"/>
    </row>
    <row r="613" spans="1:22" x14ac:dyDescent="0.35">
      <c r="A613" s="32"/>
      <c r="B613" s="31"/>
      <c r="C613" s="31"/>
      <c r="D613" s="31"/>
      <c r="E613" s="31"/>
      <c r="F613" s="31"/>
      <c r="G613" s="31"/>
      <c r="H613" s="86"/>
      <c r="I613" s="86"/>
      <c r="J613" s="86"/>
      <c r="T613" s="33"/>
      <c r="U613" s="33"/>
      <c r="V613" s="33"/>
    </row>
    <row r="614" spans="1:22" x14ac:dyDescent="0.35">
      <c r="A614" s="32"/>
      <c r="B614" s="31"/>
      <c r="C614" s="31"/>
      <c r="D614" s="31"/>
      <c r="E614" s="31"/>
      <c r="F614" s="31"/>
      <c r="G614" s="31"/>
      <c r="H614" s="86"/>
      <c r="I614" s="86"/>
      <c r="J614" s="86"/>
      <c r="T614" s="33"/>
      <c r="U614" s="33"/>
      <c r="V614" s="33"/>
    </row>
    <row r="615" spans="1:22" x14ac:dyDescent="0.35">
      <c r="A615" s="32"/>
      <c r="B615" s="31"/>
      <c r="C615" s="31"/>
      <c r="D615" s="31"/>
      <c r="E615" s="31"/>
      <c r="F615" s="31"/>
      <c r="G615" s="31"/>
      <c r="H615" s="86"/>
      <c r="I615" s="86"/>
      <c r="J615" s="86"/>
      <c r="T615" s="33"/>
      <c r="U615" s="33"/>
      <c r="V615" s="33"/>
    </row>
    <row r="616" spans="1:22" x14ac:dyDescent="0.35">
      <c r="A616" s="32"/>
      <c r="B616" s="31"/>
      <c r="C616" s="31"/>
      <c r="D616" s="31"/>
      <c r="E616" s="31"/>
      <c r="F616" s="31"/>
      <c r="G616" s="31"/>
      <c r="H616" s="86"/>
      <c r="I616" s="86"/>
      <c r="J616" s="86"/>
      <c r="T616" s="33"/>
      <c r="U616" s="33"/>
      <c r="V616" s="33"/>
    </row>
    <row r="617" spans="1:22" x14ac:dyDescent="0.35">
      <c r="A617" s="32"/>
      <c r="B617" s="31"/>
      <c r="C617" s="31"/>
      <c r="D617" s="31"/>
      <c r="E617" s="31"/>
      <c r="F617" s="31"/>
      <c r="G617" s="31"/>
      <c r="H617" s="86"/>
      <c r="I617" s="86"/>
      <c r="J617" s="86"/>
      <c r="T617" s="33"/>
      <c r="U617" s="33"/>
      <c r="V617" s="33"/>
    </row>
    <row r="618" spans="1:22" x14ac:dyDescent="0.35">
      <c r="A618" s="32"/>
      <c r="B618" s="31"/>
      <c r="C618" s="31"/>
      <c r="D618" s="31"/>
      <c r="E618" s="31"/>
      <c r="F618" s="31"/>
      <c r="G618" s="31"/>
      <c r="H618" s="86"/>
      <c r="I618" s="86"/>
      <c r="J618" s="86"/>
      <c r="T618" s="33"/>
      <c r="U618" s="33"/>
      <c r="V618" s="33"/>
    </row>
    <row r="619" spans="1:22" x14ac:dyDescent="0.35">
      <c r="A619" s="32"/>
      <c r="B619" s="31"/>
      <c r="C619" s="31"/>
      <c r="D619" s="31"/>
      <c r="E619" s="31"/>
      <c r="F619" s="31"/>
      <c r="G619" s="31"/>
      <c r="H619" s="86"/>
      <c r="I619" s="86"/>
      <c r="J619" s="86"/>
      <c r="T619" s="33"/>
      <c r="U619" s="33"/>
      <c r="V619" s="33"/>
    </row>
    <row r="620" spans="1:22" x14ac:dyDescent="0.35">
      <c r="A620" s="32"/>
      <c r="B620" s="31"/>
      <c r="C620" s="31"/>
      <c r="D620" s="31"/>
      <c r="E620" s="31"/>
      <c r="F620" s="31"/>
      <c r="G620" s="31"/>
      <c r="H620" s="86"/>
      <c r="I620" s="86"/>
      <c r="J620" s="86"/>
      <c r="T620" s="33"/>
      <c r="U620" s="33"/>
      <c r="V620" s="33"/>
    </row>
    <row r="621" spans="1:22" x14ac:dyDescent="0.35">
      <c r="A621" s="32"/>
      <c r="B621" s="31"/>
      <c r="C621" s="31"/>
      <c r="D621" s="31"/>
      <c r="E621" s="31"/>
      <c r="F621" s="31"/>
      <c r="G621" s="31"/>
      <c r="H621" s="86"/>
      <c r="I621" s="86"/>
      <c r="J621" s="86"/>
      <c r="T621" s="33"/>
      <c r="U621" s="33"/>
      <c r="V621" s="33"/>
    </row>
    <row r="622" spans="1:22" x14ac:dyDescent="0.35">
      <c r="A622" s="32"/>
      <c r="B622" s="31"/>
      <c r="C622" s="31"/>
      <c r="D622" s="31"/>
      <c r="E622" s="31"/>
      <c r="F622" s="31"/>
      <c r="G622" s="31"/>
      <c r="H622" s="86"/>
      <c r="I622" s="86"/>
      <c r="J622" s="86"/>
      <c r="T622" s="33"/>
      <c r="U622" s="33"/>
      <c r="V622" s="33"/>
    </row>
  </sheetData>
  <mergeCells count="7">
    <mergeCell ref="T1:V1"/>
    <mergeCell ref="B1:D1"/>
    <mergeCell ref="E1:G1"/>
    <mergeCell ref="H1:J1"/>
    <mergeCell ref="K1:M1"/>
    <mergeCell ref="N1:P1"/>
    <mergeCell ref="Q1:S1"/>
  </mergeCells>
  <pageMargins left="0.511811024" right="0.511811024" top="0.78740157499999996" bottom="0.78740157499999996" header="0.31496062000000002" footer="0.31496062000000002"/>
  <pageSetup paperSize="9" orientation="portrait" horizontalDpi="360" verticalDpi="36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E623"/>
  <sheetViews>
    <sheetView workbookViewId="0">
      <selection sqref="A1:D1"/>
    </sheetView>
  </sheetViews>
  <sheetFormatPr defaultColWidth="8.81640625" defaultRowHeight="14.5" x14ac:dyDescent="0.35"/>
  <cols>
    <col min="1" max="1" width="16.1796875" bestFit="1" customWidth="1"/>
    <col min="2" max="2" width="15.81640625" customWidth="1"/>
    <col min="3" max="4" width="14" bestFit="1" customWidth="1"/>
    <col min="5" max="5" width="11.453125" customWidth="1"/>
    <col min="6" max="6" width="16.1796875" bestFit="1" customWidth="1"/>
    <col min="7" max="7" width="15.81640625" customWidth="1"/>
    <col min="8" max="8" width="14" bestFit="1" customWidth="1"/>
    <col min="9" max="9" width="15" bestFit="1" customWidth="1"/>
    <col min="10" max="10" width="11.453125" customWidth="1"/>
    <col min="11" max="11" width="16.1796875" bestFit="1" customWidth="1"/>
    <col min="12" max="12" width="15.81640625" customWidth="1"/>
    <col min="13" max="14" width="15" bestFit="1" customWidth="1"/>
    <col min="15" max="15" width="11.453125" customWidth="1"/>
    <col min="16" max="16" width="16.1796875" bestFit="1" customWidth="1"/>
    <col min="17" max="17" width="15.81640625" customWidth="1"/>
    <col min="18" max="18" width="14" bestFit="1" customWidth="1"/>
    <col min="19" max="19" width="15" bestFit="1" customWidth="1"/>
    <col min="20" max="20" width="11.453125" customWidth="1"/>
    <col min="22" max="22" width="16.1796875" bestFit="1" customWidth="1"/>
    <col min="23" max="23" width="15.81640625" customWidth="1"/>
    <col min="24" max="25" width="15" bestFit="1" customWidth="1"/>
    <col min="26" max="26" width="11.453125" customWidth="1"/>
    <col min="28" max="28" width="16.1796875" bestFit="1" customWidth="1"/>
    <col min="29" max="31" width="15" bestFit="1" customWidth="1"/>
  </cols>
  <sheetData>
    <row r="1" spans="1:31" x14ac:dyDescent="0.35">
      <c r="A1" s="268" t="s">
        <v>45</v>
      </c>
      <c r="B1" s="268"/>
      <c r="C1" s="268"/>
      <c r="D1" s="268"/>
      <c r="E1" t="s">
        <v>27</v>
      </c>
      <c r="F1" s="268" t="s">
        <v>46</v>
      </c>
      <c r="G1" s="268"/>
      <c r="H1" s="268"/>
      <c r="I1" s="268"/>
      <c r="J1" t="s">
        <v>27</v>
      </c>
      <c r="K1" s="268" t="s">
        <v>47</v>
      </c>
      <c r="L1" s="268"/>
      <c r="M1" s="268"/>
      <c r="N1" s="268"/>
      <c r="O1" t="s">
        <v>27</v>
      </c>
      <c r="P1" s="270" t="s">
        <v>635</v>
      </c>
      <c r="Q1" s="271"/>
      <c r="R1" s="271"/>
      <c r="S1" s="272"/>
      <c r="T1" t="s">
        <v>27</v>
      </c>
      <c r="V1" s="268" t="s">
        <v>602</v>
      </c>
      <c r="W1" s="268"/>
      <c r="X1" s="268"/>
      <c r="Y1" s="268"/>
      <c r="AB1" s="269" t="s">
        <v>38</v>
      </c>
      <c r="AC1" s="269"/>
      <c r="AD1" s="269"/>
      <c r="AE1" s="269"/>
    </row>
    <row r="2" spans="1:31" x14ac:dyDescent="0.35">
      <c r="A2" s="50" t="s">
        <v>48</v>
      </c>
      <c r="B2" s="50" t="s">
        <v>49</v>
      </c>
      <c r="C2" s="50" t="s">
        <v>39</v>
      </c>
      <c r="D2" s="50" t="s">
        <v>41</v>
      </c>
      <c r="E2" s="162">
        <v>5.35</v>
      </c>
      <c r="F2" s="50" t="s">
        <v>48</v>
      </c>
      <c r="G2" s="50" t="s">
        <v>49</v>
      </c>
      <c r="H2" s="50" t="s">
        <v>39</v>
      </c>
      <c r="I2" s="50" t="s">
        <v>41</v>
      </c>
      <c r="J2" s="150">
        <v>4.8413000000000004</v>
      </c>
      <c r="K2" s="50" t="s">
        <v>48</v>
      </c>
      <c r="L2" s="50" t="s">
        <v>49</v>
      </c>
      <c r="M2" s="50" t="s">
        <v>39</v>
      </c>
      <c r="N2" s="50" t="s">
        <v>41</v>
      </c>
      <c r="O2" s="150">
        <v>4.8413000000000004</v>
      </c>
      <c r="P2" s="50" t="s">
        <v>48</v>
      </c>
      <c r="Q2" s="50" t="s">
        <v>49</v>
      </c>
      <c r="R2" s="50" t="s">
        <v>39</v>
      </c>
      <c r="S2" s="50" t="s">
        <v>41</v>
      </c>
      <c r="T2" s="150">
        <v>5.35</v>
      </c>
      <c r="V2" s="50" t="s">
        <v>48</v>
      </c>
      <c r="W2" s="50" t="s">
        <v>49</v>
      </c>
      <c r="X2" s="50" t="s">
        <v>39</v>
      </c>
      <c r="Y2" s="50" t="s">
        <v>41</v>
      </c>
      <c r="Z2" s="151"/>
      <c r="AB2" s="56" t="s">
        <v>48</v>
      </c>
      <c r="AC2" s="56" t="s">
        <v>49</v>
      </c>
      <c r="AD2" s="56" t="s">
        <v>39</v>
      </c>
      <c r="AE2" s="56" t="s">
        <v>41</v>
      </c>
    </row>
    <row r="3" spans="1:31" x14ac:dyDescent="0.35">
      <c r="A3" s="61">
        <v>44592</v>
      </c>
      <c r="B3" s="52">
        <f>'OC A CONTRATAR US$'!B3*'OC A CONTRATAR'!$E3</f>
        <v>0</v>
      </c>
      <c r="C3" s="52">
        <f>'OC A CONTRATAR US$'!C3*'OC A CONTRATAR'!$E3</f>
        <v>0</v>
      </c>
      <c r="D3" s="52">
        <f>'OC A CONTRATAR US$'!D3*'OC A CONTRATAR'!$E3</f>
        <v>0</v>
      </c>
      <c r="E3" s="151">
        <f>IF($E$2=0,Encargos!C8,$E$2)</f>
        <v>5.35</v>
      </c>
      <c r="F3" s="61">
        <v>44592</v>
      </c>
      <c r="G3" s="52">
        <f>'OC A CONTRATAR US$'!G3*'OC A CONTRATAR'!$J3</f>
        <v>0</v>
      </c>
      <c r="H3" s="52">
        <f>'OC A CONTRATAR US$'!H3*'OC A CONTRATAR'!$J3</f>
        <v>0</v>
      </c>
      <c r="I3" s="52">
        <f>'OC A CONTRATAR US$'!I3*'OC A CONTRATAR'!$J3</f>
        <v>0</v>
      </c>
      <c r="J3" s="151">
        <f>IF($J$2=0,Encargos!C8,$J$2)</f>
        <v>4.8413000000000004</v>
      </c>
      <c r="K3" s="61">
        <v>44592</v>
      </c>
      <c r="L3" s="52">
        <f>'OC A CONTRATAR US$'!L3*'OC A CONTRATAR'!$O3</f>
        <v>0</v>
      </c>
      <c r="M3" s="52">
        <f>'OC A CONTRATAR US$'!M3*'OC A CONTRATAR'!$O3</f>
        <v>0</v>
      </c>
      <c r="N3" s="52">
        <f>'OC A CONTRATAR US$'!N3*'OC A CONTRATAR'!$O3</f>
        <v>0</v>
      </c>
      <c r="O3" s="151">
        <f>IF($O$2=0,Encargos!C8,$O$2)</f>
        <v>4.8413000000000004</v>
      </c>
      <c r="P3" s="61">
        <v>44592</v>
      </c>
      <c r="Q3" s="52">
        <f>'OC A CONTRATAR US$'!Q3*'OC A CONTRATAR'!$T3</f>
        <v>0</v>
      </c>
      <c r="R3" s="52">
        <f>'OC A CONTRATAR US$'!R3*'OC A CONTRATAR'!$T3</f>
        <v>0</v>
      </c>
      <c r="S3" s="52">
        <f>'OC A CONTRATAR US$'!S3*'OC A CONTRATAR'!$T3</f>
        <v>0</v>
      </c>
      <c r="T3" s="151">
        <f>IF($T$2=0,Encargos!M8,$T$2)</f>
        <v>5.35</v>
      </c>
      <c r="V3" s="61">
        <v>44592</v>
      </c>
      <c r="W3" s="52">
        <v>0</v>
      </c>
      <c r="X3" s="52">
        <v>0</v>
      </c>
      <c r="Y3" s="52">
        <f>W3+X3</f>
        <v>0</v>
      </c>
      <c r="Z3" s="151"/>
      <c r="AB3" s="76">
        <v>44592</v>
      </c>
      <c r="AC3" s="21">
        <f t="shared" ref="AC3:AC66" si="0">SUMIF($A$2:$Z$2,AC$2,$A2:$Z3)</f>
        <v>0</v>
      </c>
      <c r="AD3" s="21">
        <f t="shared" ref="AD3:AE22" si="1">SUMIF($A$2:$Z$2,AD$2,$A3:$Z3)</f>
        <v>0</v>
      </c>
      <c r="AE3" s="21">
        <f t="shared" si="1"/>
        <v>0</v>
      </c>
    </row>
    <row r="4" spans="1:31" x14ac:dyDescent="0.35">
      <c r="A4" s="61">
        <v>44620</v>
      </c>
      <c r="B4" s="52">
        <f>'OC A CONTRATAR US$'!B4*'OC A CONTRATAR'!$E4</f>
        <v>0</v>
      </c>
      <c r="C4" s="52">
        <f>'OC A CONTRATAR US$'!C4*'OC A CONTRATAR'!$E4</f>
        <v>0</v>
      </c>
      <c r="D4" s="52">
        <f>'OC A CONTRATAR US$'!D4*'OC A CONTRATAR'!$E4</f>
        <v>0</v>
      </c>
      <c r="E4" s="151">
        <f>IF($E$2=0,Encargos!C9,$E$2)</f>
        <v>5.35</v>
      </c>
      <c r="F4" s="61">
        <v>44620</v>
      </c>
      <c r="G4" s="52">
        <f>'OC A CONTRATAR US$'!G4*'OC A CONTRATAR'!$J4</f>
        <v>0</v>
      </c>
      <c r="H4" s="52">
        <f>'OC A CONTRATAR US$'!H4*'OC A CONTRATAR'!$J4</f>
        <v>0</v>
      </c>
      <c r="I4" s="52">
        <f>'OC A CONTRATAR US$'!I4*'OC A CONTRATAR'!$J4</f>
        <v>0</v>
      </c>
      <c r="J4" s="151">
        <f>IF($J$2=0,Encargos!C9,$J$2)</f>
        <v>4.8413000000000004</v>
      </c>
      <c r="K4" s="61">
        <v>44620</v>
      </c>
      <c r="L4" s="52">
        <f>'OC A CONTRATAR US$'!L4*'OC A CONTRATAR'!$O4</f>
        <v>0</v>
      </c>
      <c r="M4" s="52">
        <f>'OC A CONTRATAR US$'!M4*'OC A CONTRATAR'!$O4</f>
        <v>0</v>
      </c>
      <c r="N4" s="52">
        <f>'OC A CONTRATAR US$'!N4*'OC A CONTRATAR'!$O4</f>
        <v>0</v>
      </c>
      <c r="O4" s="151">
        <f>IF($O$2=0,Encargos!C9,$O$2)</f>
        <v>4.8413000000000004</v>
      </c>
      <c r="P4" s="61">
        <v>44620</v>
      </c>
      <c r="Q4" s="52">
        <f>'OC A CONTRATAR US$'!Q4*'OC A CONTRATAR'!$T4</f>
        <v>0</v>
      </c>
      <c r="R4" s="52">
        <f>'OC A CONTRATAR US$'!R4*'OC A CONTRATAR'!$T4</f>
        <v>0</v>
      </c>
      <c r="S4" s="52">
        <f>'OC A CONTRATAR US$'!S4*'OC A CONTRATAR'!$T4</f>
        <v>0</v>
      </c>
      <c r="T4" s="151">
        <f>IF($T$2=0,Encargos!M9,$T$2)</f>
        <v>5.35</v>
      </c>
      <c r="V4" s="61">
        <v>44620</v>
      </c>
      <c r="W4" s="52">
        <v>0</v>
      </c>
      <c r="X4" s="52">
        <v>0</v>
      </c>
      <c r="Y4" s="52">
        <f t="shared" ref="Y4:Y67" si="2">W4+X4</f>
        <v>0</v>
      </c>
      <c r="Z4" s="151"/>
      <c r="AB4" s="76">
        <v>44620</v>
      </c>
      <c r="AC4" s="21">
        <f t="shared" si="0"/>
        <v>0</v>
      </c>
      <c r="AD4" s="21">
        <f t="shared" si="1"/>
        <v>0</v>
      </c>
      <c r="AE4" s="21">
        <f t="shared" si="1"/>
        <v>0</v>
      </c>
    </row>
    <row r="5" spans="1:31" x14ac:dyDescent="0.35">
      <c r="A5" s="61">
        <v>44651</v>
      </c>
      <c r="B5" s="52">
        <f>'OC A CONTRATAR US$'!B5*'OC A CONTRATAR'!$E5</f>
        <v>0</v>
      </c>
      <c r="C5" s="52">
        <f>'OC A CONTRATAR US$'!C5*'OC A CONTRATAR'!$E5</f>
        <v>0</v>
      </c>
      <c r="D5" s="52">
        <f>'OC A CONTRATAR US$'!D5*'OC A CONTRATAR'!$E5</f>
        <v>0</v>
      </c>
      <c r="E5" s="151">
        <f>IF($E$2=0,Encargos!C10,$E$2)</f>
        <v>5.35</v>
      </c>
      <c r="F5" s="61">
        <v>44651</v>
      </c>
      <c r="G5" s="52">
        <f>'OC A CONTRATAR US$'!G5*'OC A CONTRATAR'!$J5</f>
        <v>0</v>
      </c>
      <c r="H5" s="52">
        <f>'OC A CONTRATAR US$'!H5*'OC A CONTRATAR'!$J5</f>
        <v>0</v>
      </c>
      <c r="I5" s="52">
        <f>'OC A CONTRATAR US$'!I5*'OC A CONTRATAR'!$J5</f>
        <v>0</v>
      </c>
      <c r="J5" s="151">
        <f>IF($J$2=0,Encargos!C10,$J$2)</f>
        <v>4.8413000000000004</v>
      </c>
      <c r="K5" s="61">
        <v>44651</v>
      </c>
      <c r="L5" s="52">
        <f>'OC A CONTRATAR US$'!L5*'OC A CONTRATAR'!$O5</f>
        <v>0</v>
      </c>
      <c r="M5" s="52">
        <f>'OC A CONTRATAR US$'!M5*'OC A CONTRATAR'!$O5</f>
        <v>0</v>
      </c>
      <c r="N5" s="52">
        <f>'OC A CONTRATAR US$'!N5*'OC A CONTRATAR'!$O5</f>
        <v>0</v>
      </c>
      <c r="O5" s="151">
        <f>IF($O$2=0,Encargos!C10,$O$2)</f>
        <v>4.8413000000000004</v>
      </c>
      <c r="P5" s="61">
        <v>44651</v>
      </c>
      <c r="Q5" s="52">
        <f>'OC A CONTRATAR US$'!Q5*'OC A CONTRATAR'!$T5</f>
        <v>0</v>
      </c>
      <c r="R5" s="52">
        <f>'OC A CONTRATAR US$'!R5*'OC A CONTRATAR'!$T5</f>
        <v>0</v>
      </c>
      <c r="S5" s="52">
        <f>'OC A CONTRATAR US$'!S5*'OC A CONTRATAR'!$T5</f>
        <v>0</v>
      </c>
      <c r="T5" s="151">
        <f>IF($T$2=0,Encargos!M10,$T$2)</f>
        <v>5.35</v>
      </c>
      <c r="V5" s="61">
        <v>44651</v>
      </c>
      <c r="W5" s="52">
        <v>0</v>
      </c>
      <c r="X5" s="52">
        <v>0</v>
      </c>
      <c r="Y5" s="52">
        <f t="shared" si="2"/>
        <v>0</v>
      </c>
      <c r="Z5" s="151"/>
      <c r="AB5" s="76">
        <v>44651</v>
      </c>
      <c r="AC5" s="21">
        <f t="shared" si="0"/>
        <v>0</v>
      </c>
      <c r="AD5" s="21">
        <f t="shared" si="1"/>
        <v>0</v>
      </c>
      <c r="AE5" s="21">
        <f t="shared" si="1"/>
        <v>0</v>
      </c>
    </row>
    <row r="6" spans="1:31" x14ac:dyDescent="0.35">
      <c r="A6" s="61">
        <v>44681</v>
      </c>
      <c r="B6" s="52">
        <f>'OC A CONTRATAR US$'!B6*'OC A CONTRATAR'!$E6</f>
        <v>0</v>
      </c>
      <c r="C6" s="52">
        <f>'OC A CONTRATAR US$'!C6*'OC A CONTRATAR'!$E6</f>
        <v>0</v>
      </c>
      <c r="D6" s="52">
        <f>'OC A CONTRATAR US$'!D6*'OC A CONTRATAR'!$E6</f>
        <v>0</v>
      </c>
      <c r="E6" s="151">
        <f>IF($E$2=0,Encargos!C11,$E$2)</f>
        <v>5.35</v>
      </c>
      <c r="F6" s="61">
        <v>44681</v>
      </c>
      <c r="G6" s="52">
        <f>'OC A CONTRATAR US$'!G6*'OC A CONTRATAR'!$J6</f>
        <v>0</v>
      </c>
      <c r="H6" s="52">
        <f>'OC A CONTRATAR US$'!H6*'OC A CONTRATAR'!$J6</f>
        <v>0</v>
      </c>
      <c r="I6" s="52">
        <f>'OC A CONTRATAR US$'!I6*'OC A CONTRATAR'!$J6</f>
        <v>0</v>
      </c>
      <c r="J6" s="151">
        <f>IF($J$2=0,Encargos!C11,$J$2)</f>
        <v>4.8413000000000004</v>
      </c>
      <c r="K6" s="61">
        <v>44681</v>
      </c>
      <c r="L6" s="52">
        <f>'OC A CONTRATAR US$'!L6*'OC A CONTRATAR'!$O6</f>
        <v>0</v>
      </c>
      <c r="M6" s="52">
        <f>'OC A CONTRATAR US$'!M6*'OC A CONTRATAR'!$O6</f>
        <v>0</v>
      </c>
      <c r="N6" s="52">
        <f>'OC A CONTRATAR US$'!N6*'OC A CONTRATAR'!$O6</f>
        <v>0</v>
      </c>
      <c r="O6" s="151">
        <f>IF($O$2=0,Encargos!C11,$O$2)</f>
        <v>4.8413000000000004</v>
      </c>
      <c r="P6" s="61">
        <v>44681</v>
      </c>
      <c r="Q6" s="52">
        <f>'OC A CONTRATAR US$'!Q6*'OC A CONTRATAR'!$T6</f>
        <v>0</v>
      </c>
      <c r="R6" s="52">
        <f>'OC A CONTRATAR US$'!R6*'OC A CONTRATAR'!$T6</f>
        <v>0</v>
      </c>
      <c r="S6" s="52">
        <f>'OC A CONTRATAR US$'!S6*'OC A CONTRATAR'!$T6</f>
        <v>0</v>
      </c>
      <c r="T6" s="151">
        <f>IF($T$2=0,Encargos!M11,$T$2)</f>
        <v>5.35</v>
      </c>
      <c r="V6" s="61">
        <v>44681</v>
      </c>
      <c r="W6" s="52">
        <v>0</v>
      </c>
      <c r="X6" s="52">
        <v>0</v>
      </c>
      <c r="Y6" s="52">
        <f t="shared" si="2"/>
        <v>0</v>
      </c>
      <c r="Z6" s="151"/>
      <c r="AB6" s="76">
        <v>44681</v>
      </c>
      <c r="AC6" s="21">
        <f t="shared" si="0"/>
        <v>0</v>
      </c>
      <c r="AD6" s="21">
        <f t="shared" si="1"/>
        <v>0</v>
      </c>
      <c r="AE6" s="21">
        <f t="shared" si="1"/>
        <v>0</v>
      </c>
    </row>
    <row r="7" spans="1:31" x14ac:dyDescent="0.35">
      <c r="A7" s="61">
        <v>44712</v>
      </c>
      <c r="B7" s="52">
        <f>'OC A CONTRATAR US$'!B7*'OC A CONTRATAR'!$E7</f>
        <v>0</v>
      </c>
      <c r="C7" s="52">
        <f>'OC A CONTRATAR US$'!C7*'OC A CONTRATAR'!$E7</f>
        <v>0</v>
      </c>
      <c r="D7" s="52">
        <f>'OC A CONTRATAR US$'!D7*'OC A CONTRATAR'!$E7</f>
        <v>0</v>
      </c>
      <c r="E7" s="151">
        <f>IF($E$2=0,Encargos!C12,$E$2)</f>
        <v>5.35</v>
      </c>
      <c r="F7" s="61">
        <v>44712</v>
      </c>
      <c r="G7" s="52">
        <f>'OC A CONTRATAR US$'!G7*'OC A CONTRATAR'!$J7</f>
        <v>0</v>
      </c>
      <c r="H7" s="52">
        <f>'OC A CONTRATAR US$'!H7*'OC A CONTRATAR'!$J7</f>
        <v>0</v>
      </c>
      <c r="I7" s="52">
        <f>'OC A CONTRATAR US$'!I7*'OC A CONTRATAR'!$J7</f>
        <v>0</v>
      </c>
      <c r="J7" s="151">
        <f>IF($J$2=0,Encargos!C12,$J$2)</f>
        <v>4.8413000000000004</v>
      </c>
      <c r="K7" s="61">
        <v>44712</v>
      </c>
      <c r="L7" s="52">
        <f>'OC A CONTRATAR US$'!L7*'OC A CONTRATAR'!$O7</f>
        <v>0</v>
      </c>
      <c r="M7" s="52">
        <f>'OC A CONTRATAR US$'!M7*'OC A CONTRATAR'!$O7</f>
        <v>0</v>
      </c>
      <c r="N7" s="52">
        <f>'OC A CONTRATAR US$'!N7*'OC A CONTRATAR'!$O7</f>
        <v>0</v>
      </c>
      <c r="O7" s="151">
        <f>IF($O$2=0,Encargos!C12,$O$2)</f>
        <v>4.8413000000000004</v>
      </c>
      <c r="P7" s="61">
        <v>44712</v>
      </c>
      <c r="Q7" s="52">
        <f>'OC A CONTRATAR US$'!Q7*'OC A CONTRATAR'!$T7</f>
        <v>0</v>
      </c>
      <c r="R7" s="52">
        <f>'OC A CONTRATAR US$'!R7*'OC A CONTRATAR'!$T7</f>
        <v>0</v>
      </c>
      <c r="S7" s="52">
        <f>'OC A CONTRATAR US$'!S7*'OC A CONTRATAR'!$T7</f>
        <v>0</v>
      </c>
      <c r="T7" s="151">
        <f>IF($T$2=0,Encargos!M12,$T$2)</f>
        <v>5.35</v>
      </c>
      <c r="V7" s="61">
        <v>44712</v>
      </c>
      <c r="W7" s="52">
        <v>0</v>
      </c>
      <c r="X7" s="52">
        <v>0</v>
      </c>
      <c r="Y7" s="52">
        <f t="shared" si="2"/>
        <v>0</v>
      </c>
      <c r="Z7" s="151"/>
      <c r="AB7" s="76">
        <v>44712</v>
      </c>
      <c r="AC7" s="21">
        <f t="shared" si="0"/>
        <v>0</v>
      </c>
      <c r="AD7" s="21">
        <f t="shared" si="1"/>
        <v>0</v>
      </c>
      <c r="AE7" s="21">
        <f t="shared" si="1"/>
        <v>0</v>
      </c>
    </row>
    <row r="8" spans="1:31" x14ac:dyDescent="0.35">
      <c r="A8" s="61">
        <v>44742</v>
      </c>
      <c r="B8" s="52">
        <f>'OC A CONTRATAR US$'!B8*'OC A CONTRATAR'!$E8</f>
        <v>0</v>
      </c>
      <c r="C8" s="52">
        <f>'OC A CONTRATAR US$'!C8*'OC A CONTRATAR'!$E8</f>
        <v>0</v>
      </c>
      <c r="D8" s="52">
        <f>'OC A CONTRATAR US$'!D8*'OC A CONTRATAR'!$E8</f>
        <v>0</v>
      </c>
      <c r="E8" s="151">
        <f>IF($E$2=0,Encargos!C13,$E$2)</f>
        <v>5.35</v>
      </c>
      <c r="F8" s="61">
        <v>44742</v>
      </c>
      <c r="G8" s="52">
        <f>'OC A CONTRATAR US$'!G8*'OC A CONTRATAR'!$J8</f>
        <v>0</v>
      </c>
      <c r="H8" s="52">
        <f>'OC A CONTRATAR US$'!H8*'OC A CONTRATAR'!$J8</f>
        <v>0</v>
      </c>
      <c r="I8" s="52">
        <f>'OC A CONTRATAR US$'!I8*'OC A CONTRATAR'!$J8</f>
        <v>0</v>
      </c>
      <c r="J8" s="151">
        <f>IF($J$2=0,Encargos!C13,$J$2)</f>
        <v>4.8413000000000004</v>
      </c>
      <c r="K8" s="61">
        <v>44742</v>
      </c>
      <c r="L8" s="52">
        <f>'OC A CONTRATAR US$'!L8*'OC A CONTRATAR'!$O8</f>
        <v>0</v>
      </c>
      <c r="M8" s="52">
        <f>'OC A CONTRATAR US$'!M8*'OC A CONTRATAR'!$O8</f>
        <v>0</v>
      </c>
      <c r="N8" s="52">
        <f>'OC A CONTRATAR US$'!N8*'OC A CONTRATAR'!$O8</f>
        <v>0</v>
      </c>
      <c r="O8" s="151">
        <f>IF($O$2=0,Encargos!C13,$O$2)</f>
        <v>4.8413000000000004</v>
      </c>
      <c r="P8" s="61">
        <v>44742</v>
      </c>
      <c r="Q8" s="52">
        <f>'OC A CONTRATAR US$'!Q8*'OC A CONTRATAR'!$T8</f>
        <v>0</v>
      </c>
      <c r="R8" s="52">
        <f>'OC A CONTRATAR US$'!R8*'OC A CONTRATAR'!$T8</f>
        <v>0</v>
      </c>
      <c r="S8" s="52">
        <f>'OC A CONTRATAR US$'!S8*'OC A CONTRATAR'!$T8</f>
        <v>0</v>
      </c>
      <c r="T8" s="151">
        <f>IF($T$2=0,Encargos!M13,$T$2)</f>
        <v>5.35</v>
      </c>
      <c r="V8" s="61">
        <v>44742</v>
      </c>
      <c r="W8" s="52">
        <v>0</v>
      </c>
      <c r="X8" s="52">
        <v>0</v>
      </c>
      <c r="Y8" s="52">
        <f t="shared" si="2"/>
        <v>0</v>
      </c>
      <c r="Z8" s="151"/>
      <c r="AB8" s="76">
        <v>44742</v>
      </c>
      <c r="AC8" s="21">
        <f t="shared" si="0"/>
        <v>0</v>
      </c>
      <c r="AD8" s="21">
        <f t="shared" si="1"/>
        <v>0</v>
      </c>
      <c r="AE8" s="21">
        <f t="shared" si="1"/>
        <v>0</v>
      </c>
    </row>
    <row r="9" spans="1:31" x14ac:dyDescent="0.35">
      <c r="A9" s="61">
        <v>44773</v>
      </c>
      <c r="B9" s="52">
        <f>'OC A CONTRATAR US$'!B9*'OC A CONTRATAR'!$E9</f>
        <v>0</v>
      </c>
      <c r="C9" s="52">
        <f>'OC A CONTRATAR US$'!C9*'OC A CONTRATAR'!$E9</f>
        <v>0</v>
      </c>
      <c r="D9" s="52">
        <f>'OC A CONTRATAR US$'!D9*'OC A CONTRATAR'!$E9</f>
        <v>0</v>
      </c>
      <c r="E9" s="151">
        <f>IF($E$2=0,Encargos!C14,$E$2)</f>
        <v>5.35</v>
      </c>
      <c r="F9" s="61">
        <v>44773</v>
      </c>
      <c r="G9" s="52">
        <f>'OC A CONTRATAR US$'!G9*'OC A CONTRATAR'!$J9</f>
        <v>0</v>
      </c>
      <c r="H9" s="52">
        <f>'OC A CONTRATAR US$'!H9*'OC A CONTRATAR'!$J9</f>
        <v>0</v>
      </c>
      <c r="I9" s="52">
        <f>'OC A CONTRATAR US$'!I9*'OC A CONTRATAR'!$J9</f>
        <v>0</v>
      </c>
      <c r="J9" s="151">
        <f>IF($J$2=0,Encargos!C14,$J$2)</f>
        <v>4.8413000000000004</v>
      </c>
      <c r="K9" s="61">
        <v>44773</v>
      </c>
      <c r="L9" s="52">
        <f>'OC A CONTRATAR US$'!L9*'OC A CONTRATAR'!$O9</f>
        <v>0</v>
      </c>
      <c r="M9" s="52">
        <f>'OC A CONTRATAR US$'!M9*'OC A CONTRATAR'!$O9</f>
        <v>0</v>
      </c>
      <c r="N9" s="52">
        <f>'OC A CONTRATAR US$'!N9*'OC A CONTRATAR'!$O9</f>
        <v>0</v>
      </c>
      <c r="O9" s="151">
        <f>IF($O$2=0,Encargos!C14,$O$2)</f>
        <v>4.8413000000000004</v>
      </c>
      <c r="P9" s="61">
        <v>44773</v>
      </c>
      <c r="Q9" s="52">
        <f>'OC A CONTRATAR US$'!Q9*'OC A CONTRATAR'!$T9</f>
        <v>0</v>
      </c>
      <c r="R9" s="52">
        <f>'OC A CONTRATAR US$'!R9*'OC A CONTRATAR'!$T9</f>
        <v>0</v>
      </c>
      <c r="S9" s="52">
        <f>'OC A CONTRATAR US$'!S9*'OC A CONTRATAR'!$T9</f>
        <v>0</v>
      </c>
      <c r="T9" s="151">
        <f>IF($T$2=0,Encargos!M14,$T$2)</f>
        <v>5.35</v>
      </c>
      <c r="V9" s="61">
        <v>44773</v>
      </c>
      <c r="W9" s="52">
        <v>0</v>
      </c>
      <c r="X9" s="52">
        <v>0</v>
      </c>
      <c r="Y9" s="52">
        <f t="shared" si="2"/>
        <v>0</v>
      </c>
      <c r="Z9" s="151"/>
      <c r="AB9" s="76">
        <v>44773</v>
      </c>
      <c r="AC9" s="21">
        <f t="shared" si="0"/>
        <v>0</v>
      </c>
      <c r="AD9" s="21">
        <f t="shared" si="1"/>
        <v>0</v>
      </c>
      <c r="AE9" s="21">
        <f t="shared" si="1"/>
        <v>0</v>
      </c>
    </row>
    <row r="10" spans="1:31" x14ac:dyDescent="0.35">
      <c r="A10" s="61">
        <v>44804</v>
      </c>
      <c r="B10" s="52">
        <f>'OC A CONTRATAR US$'!B10*'OC A CONTRATAR'!$E10</f>
        <v>0</v>
      </c>
      <c r="C10" s="52">
        <f>'OC A CONTRATAR US$'!C10*'OC A CONTRATAR'!$E10</f>
        <v>0</v>
      </c>
      <c r="D10" s="52">
        <f>'OC A CONTRATAR US$'!D10*'OC A CONTRATAR'!$E10</f>
        <v>0</v>
      </c>
      <c r="E10" s="151">
        <f>IF($E$2=0,Encargos!C15,$E$2)</f>
        <v>5.35</v>
      </c>
      <c r="F10" s="61">
        <v>44804</v>
      </c>
      <c r="G10" s="52">
        <f>'OC A CONTRATAR US$'!G10*'OC A CONTRATAR'!$J10</f>
        <v>0</v>
      </c>
      <c r="H10" s="52">
        <f>'OC A CONTRATAR US$'!H10*'OC A CONTRATAR'!$J10</f>
        <v>0</v>
      </c>
      <c r="I10" s="52">
        <f>'OC A CONTRATAR US$'!I10*'OC A CONTRATAR'!$J10</f>
        <v>0</v>
      </c>
      <c r="J10" s="151">
        <f>IF($J$2=0,Encargos!C15,$J$2)</f>
        <v>4.8413000000000004</v>
      </c>
      <c r="K10" s="61">
        <v>44804</v>
      </c>
      <c r="L10" s="52">
        <f>'OC A CONTRATAR US$'!L10*'OC A CONTRATAR'!$O10</f>
        <v>0</v>
      </c>
      <c r="M10" s="52">
        <f>'OC A CONTRATAR US$'!M10*'OC A CONTRATAR'!$O10</f>
        <v>0</v>
      </c>
      <c r="N10" s="52">
        <f>'OC A CONTRATAR US$'!N10*'OC A CONTRATAR'!$O10</f>
        <v>0</v>
      </c>
      <c r="O10" s="151">
        <f>IF($O$2=0,Encargos!C15,$O$2)</f>
        <v>4.8413000000000004</v>
      </c>
      <c r="P10" s="61">
        <v>44804</v>
      </c>
      <c r="Q10" s="52">
        <f>'OC A CONTRATAR US$'!Q10*'OC A CONTRATAR'!$T10</f>
        <v>0</v>
      </c>
      <c r="R10" s="52">
        <f>'OC A CONTRATAR US$'!R10*'OC A CONTRATAR'!$T10</f>
        <v>0</v>
      </c>
      <c r="S10" s="52">
        <f>'OC A CONTRATAR US$'!S10*'OC A CONTRATAR'!$T10</f>
        <v>0</v>
      </c>
      <c r="T10" s="151">
        <f>IF($T$2=0,Encargos!M15,$T$2)</f>
        <v>5.35</v>
      </c>
      <c r="V10" s="61">
        <v>44804</v>
      </c>
      <c r="W10" s="52">
        <v>0</v>
      </c>
      <c r="X10" s="52">
        <v>0</v>
      </c>
      <c r="Y10" s="52">
        <f t="shared" si="2"/>
        <v>0</v>
      </c>
      <c r="Z10" s="151"/>
      <c r="AB10" s="76">
        <v>44804</v>
      </c>
      <c r="AC10" s="21">
        <f t="shared" si="0"/>
        <v>0</v>
      </c>
      <c r="AD10" s="21">
        <f t="shared" si="1"/>
        <v>0</v>
      </c>
      <c r="AE10" s="21">
        <f t="shared" si="1"/>
        <v>0</v>
      </c>
    </row>
    <row r="11" spans="1:31" x14ac:dyDescent="0.35">
      <c r="A11" s="61">
        <v>44834</v>
      </c>
      <c r="B11" s="52">
        <f>'OC A CONTRATAR US$'!B11*'OC A CONTRATAR'!$E11</f>
        <v>0</v>
      </c>
      <c r="C11" s="52">
        <f>'OC A CONTRATAR US$'!C11*'OC A CONTRATAR'!$E11</f>
        <v>0</v>
      </c>
      <c r="D11" s="52">
        <f>'OC A CONTRATAR US$'!D11*'OC A CONTRATAR'!$E11</f>
        <v>0</v>
      </c>
      <c r="E11" s="151">
        <f>IF($E$2=0,Encargos!C16,$E$2)</f>
        <v>5.35</v>
      </c>
      <c r="F11" s="61">
        <v>44834</v>
      </c>
      <c r="G11" s="52">
        <f>'OC A CONTRATAR US$'!G11*'OC A CONTRATAR'!$J11</f>
        <v>0</v>
      </c>
      <c r="H11" s="52">
        <f>'OC A CONTRATAR US$'!H11*'OC A CONTRATAR'!$J11</f>
        <v>0</v>
      </c>
      <c r="I11" s="52">
        <f>'OC A CONTRATAR US$'!I11*'OC A CONTRATAR'!$J11</f>
        <v>0</v>
      </c>
      <c r="J11" s="151">
        <f>IF($J$2=0,Encargos!C16,$J$2)</f>
        <v>4.8413000000000004</v>
      </c>
      <c r="K11" s="61">
        <v>44834</v>
      </c>
      <c r="L11" s="52">
        <f>'OC A CONTRATAR US$'!L11*'OC A CONTRATAR'!$O11</f>
        <v>0</v>
      </c>
      <c r="M11" s="52">
        <f>'OC A CONTRATAR US$'!M11*'OC A CONTRATAR'!$O11</f>
        <v>0</v>
      </c>
      <c r="N11" s="52">
        <f>'OC A CONTRATAR US$'!N11*'OC A CONTRATAR'!$O11</f>
        <v>0</v>
      </c>
      <c r="O11" s="151">
        <f>IF($O$2=0,Encargos!C16,$O$2)</f>
        <v>4.8413000000000004</v>
      </c>
      <c r="P11" s="61">
        <v>44834</v>
      </c>
      <c r="Q11" s="52">
        <f>'OC A CONTRATAR US$'!Q11*'OC A CONTRATAR'!$T11</f>
        <v>0</v>
      </c>
      <c r="R11" s="52">
        <f>'OC A CONTRATAR US$'!R11*'OC A CONTRATAR'!$T11</f>
        <v>0</v>
      </c>
      <c r="S11" s="52">
        <f>'OC A CONTRATAR US$'!S11*'OC A CONTRATAR'!$T11</f>
        <v>0</v>
      </c>
      <c r="T11" s="151">
        <f>IF($T$2=0,Encargos!M16,$T$2)</f>
        <v>5.35</v>
      </c>
      <c r="V11" s="61">
        <v>44834</v>
      </c>
      <c r="W11" s="52">
        <v>0</v>
      </c>
      <c r="X11" s="52">
        <v>0</v>
      </c>
      <c r="Y11" s="52">
        <f t="shared" si="2"/>
        <v>0</v>
      </c>
      <c r="Z11" s="151"/>
      <c r="AB11" s="76">
        <v>44834</v>
      </c>
      <c r="AC11" s="21">
        <f t="shared" si="0"/>
        <v>0</v>
      </c>
      <c r="AD11" s="21">
        <f t="shared" si="1"/>
        <v>0</v>
      </c>
      <c r="AE11" s="21">
        <f t="shared" si="1"/>
        <v>0</v>
      </c>
    </row>
    <row r="12" spans="1:31" x14ac:dyDescent="0.35">
      <c r="A12" s="61">
        <v>44865</v>
      </c>
      <c r="B12" s="52">
        <f>'OC A CONTRATAR US$'!B12*'OC A CONTRATAR'!$E12</f>
        <v>0</v>
      </c>
      <c r="C12" s="52">
        <f>'OC A CONTRATAR US$'!C12*'OC A CONTRATAR'!$E12</f>
        <v>0</v>
      </c>
      <c r="D12" s="52">
        <f>'OC A CONTRATAR US$'!D12*'OC A CONTRATAR'!$E12</f>
        <v>0</v>
      </c>
      <c r="E12" s="151">
        <f>IF($E$2=0,Encargos!C17,$E$2)</f>
        <v>5.35</v>
      </c>
      <c r="F12" s="61">
        <v>44865</v>
      </c>
      <c r="G12" s="52">
        <f>'OC A CONTRATAR US$'!G12*'OC A CONTRATAR'!$J12</f>
        <v>0</v>
      </c>
      <c r="H12" s="52">
        <f>'OC A CONTRATAR US$'!H12*'OC A CONTRATAR'!$J12</f>
        <v>0</v>
      </c>
      <c r="I12" s="52">
        <f>'OC A CONTRATAR US$'!I12*'OC A CONTRATAR'!$J12</f>
        <v>0</v>
      </c>
      <c r="J12" s="151">
        <f>IF($J$2=0,Encargos!C17,$J$2)</f>
        <v>4.8413000000000004</v>
      </c>
      <c r="K12" s="61">
        <v>44865</v>
      </c>
      <c r="L12" s="52">
        <f>'OC A CONTRATAR US$'!L12*'OC A CONTRATAR'!$O12</f>
        <v>0</v>
      </c>
      <c r="M12" s="52">
        <f>'OC A CONTRATAR US$'!M12*'OC A CONTRATAR'!$O12</f>
        <v>0</v>
      </c>
      <c r="N12" s="52">
        <f>'OC A CONTRATAR US$'!N12*'OC A CONTRATAR'!$O12</f>
        <v>0</v>
      </c>
      <c r="O12" s="151">
        <f>IF($O$2=0,Encargos!C17,$O$2)</f>
        <v>4.8413000000000004</v>
      </c>
      <c r="P12" s="61">
        <v>44865</v>
      </c>
      <c r="Q12" s="52">
        <f>'OC A CONTRATAR US$'!Q12*'OC A CONTRATAR'!$T12</f>
        <v>0</v>
      </c>
      <c r="R12" s="52">
        <f>'OC A CONTRATAR US$'!R12*'OC A CONTRATAR'!$T12</f>
        <v>0</v>
      </c>
      <c r="S12" s="52">
        <f>'OC A CONTRATAR US$'!S12*'OC A CONTRATAR'!$T12</f>
        <v>0</v>
      </c>
      <c r="T12" s="151">
        <f>IF($T$2=0,Encargos!M17,$T$2)</f>
        <v>5.35</v>
      </c>
      <c r="V12" s="61">
        <v>44865</v>
      </c>
      <c r="W12" s="52">
        <v>0</v>
      </c>
      <c r="X12" s="52">
        <v>0</v>
      </c>
      <c r="Y12" s="52">
        <f t="shared" si="2"/>
        <v>0</v>
      </c>
      <c r="Z12" s="151"/>
      <c r="AB12" s="76">
        <v>44865</v>
      </c>
      <c r="AC12" s="21">
        <f t="shared" si="0"/>
        <v>0</v>
      </c>
      <c r="AD12" s="21">
        <f t="shared" si="1"/>
        <v>0</v>
      </c>
      <c r="AE12" s="21">
        <f t="shared" si="1"/>
        <v>0</v>
      </c>
    </row>
    <row r="13" spans="1:31" x14ac:dyDescent="0.35">
      <c r="A13" s="61">
        <v>44895</v>
      </c>
      <c r="B13" s="52">
        <f>'OC A CONTRATAR US$'!B13*'OC A CONTRATAR'!$E13</f>
        <v>0</v>
      </c>
      <c r="C13" s="52">
        <f>'OC A CONTRATAR US$'!C13*'OC A CONTRATAR'!$E13</f>
        <v>0</v>
      </c>
      <c r="D13" s="52">
        <f>'OC A CONTRATAR US$'!D13*'OC A CONTRATAR'!$E13</f>
        <v>0</v>
      </c>
      <c r="E13" s="151">
        <f>IF($E$2=0,Encargos!C18,$E$2)</f>
        <v>5.35</v>
      </c>
      <c r="F13" s="61">
        <v>44895</v>
      </c>
      <c r="G13" s="52">
        <f>'OC A CONTRATAR US$'!G13*'OC A CONTRATAR'!$J13</f>
        <v>0</v>
      </c>
      <c r="H13" s="52">
        <f>'OC A CONTRATAR US$'!H13*'OC A CONTRATAR'!$J13</f>
        <v>0</v>
      </c>
      <c r="I13" s="52">
        <f>'OC A CONTRATAR US$'!I13*'OC A CONTRATAR'!$J13</f>
        <v>0</v>
      </c>
      <c r="J13" s="151">
        <f>IF($J$2=0,Encargos!C18,$J$2)</f>
        <v>4.8413000000000004</v>
      </c>
      <c r="K13" s="61">
        <v>44895</v>
      </c>
      <c r="L13" s="52">
        <f>'OC A CONTRATAR US$'!L13*'OC A CONTRATAR'!$O13</f>
        <v>0</v>
      </c>
      <c r="M13" s="52">
        <f>'OC A CONTRATAR US$'!M13*'OC A CONTRATAR'!$O13</f>
        <v>0</v>
      </c>
      <c r="N13" s="52">
        <f>'OC A CONTRATAR US$'!N13*'OC A CONTRATAR'!$O13</f>
        <v>0</v>
      </c>
      <c r="O13" s="151">
        <f>IF($O$2=0,Encargos!C18,$O$2)</f>
        <v>4.8413000000000004</v>
      </c>
      <c r="P13" s="61">
        <v>44895</v>
      </c>
      <c r="Q13" s="52">
        <f>'OC A CONTRATAR US$'!Q13*'OC A CONTRATAR'!$T13</f>
        <v>0</v>
      </c>
      <c r="R13" s="52">
        <f>'OC A CONTRATAR US$'!R13*'OC A CONTRATAR'!$T13</f>
        <v>0</v>
      </c>
      <c r="S13" s="52">
        <f>'OC A CONTRATAR US$'!S13*'OC A CONTRATAR'!$T13</f>
        <v>0</v>
      </c>
      <c r="T13" s="151">
        <f>IF($T$2=0,Encargos!M18,$T$2)</f>
        <v>5.35</v>
      </c>
      <c r="V13" s="61">
        <v>44895</v>
      </c>
      <c r="W13" s="52">
        <v>0</v>
      </c>
      <c r="X13" s="52">
        <v>0</v>
      </c>
      <c r="Y13" s="52">
        <f t="shared" si="2"/>
        <v>0</v>
      </c>
      <c r="Z13" s="151"/>
      <c r="AB13" s="76">
        <v>44895</v>
      </c>
      <c r="AC13" s="21">
        <f t="shared" si="0"/>
        <v>0</v>
      </c>
      <c r="AD13" s="21">
        <f t="shared" si="1"/>
        <v>0</v>
      </c>
      <c r="AE13" s="21">
        <f t="shared" si="1"/>
        <v>0</v>
      </c>
    </row>
    <row r="14" spans="1:31" x14ac:dyDescent="0.35">
      <c r="A14" s="61">
        <v>44926</v>
      </c>
      <c r="B14" s="52">
        <f>'OC A CONTRATAR US$'!B14*'OC A CONTRATAR'!$E14</f>
        <v>0</v>
      </c>
      <c r="C14" s="52">
        <f>'OC A CONTRATAR US$'!C14*'OC A CONTRATAR'!$E14</f>
        <v>0</v>
      </c>
      <c r="D14" s="52">
        <f>'OC A CONTRATAR US$'!D14*'OC A CONTRATAR'!$E14</f>
        <v>0</v>
      </c>
      <c r="E14" s="151">
        <f>IF($E$2=0,Encargos!C19,$E$2)</f>
        <v>5.35</v>
      </c>
      <c r="F14" s="61">
        <v>44926</v>
      </c>
      <c r="G14" s="52">
        <f>'OC A CONTRATAR US$'!G14*'OC A CONTRATAR'!$J14</f>
        <v>0</v>
      </c>
      <c r="H14" s="52">
        <f>'OC A CONTRATAR US$'!H14*'OC A CONTRATAR'!$J14</f>
        <v>0</v>
      </c>
      <c r="I14" s="52">
        <f>'OC A CONTRATAR US$'!I14*'OC A CONTRATAR'!$J14</f>
        <v>0</v>
      </c>
      <c r="J14" s="151">
        <f>IF($J$2=0,Encargos!C19,$J$2)</f>
        <v>4.8413000000000004</v>
      </c>
      <c r="K14" s="61">
        <v>44926</v>
      </c>
      <c r="L14" s="52">
        <f>'OC A CONTRATAR US$'!L14*'OC A CONTRATAR'!$O14</f>
        <v>0</v>
      </c>
      <c r="M14" s="52">
        <f>'OC A CONTRATAR US$'!M14*'OC A CONTRATAR'!$O14</f>
        <v>0</v>
      </c>
      <c r="N14" s="52">
        <f>'OC A CONTRATAR US$'!N14*'OC A CONTRATAR'!$O14</f>
        <v>0</v>
      </c>
      <c r="O14" s="151">
        <f>IF($O$2=0,Encargos!C19,$O$2)</f>
        <v>4.8413000000000004</v>
      </c>
      <c r="P14" s="61">
        <v>44926</v>
      </c>
      <c r="Q14" s="52">
        <f>'OC A CONTRATAR US$'!Q14*'OC A CONTRATAR'!$T14</f>
        <v>0</v>
      </c>
      <c r="R14" s="52">
        <f>'OC A CONTRATAR US$'!R14*'OC A CONTRATAR'!$T14</f>
        <v>0</v>
      </c>
      <c r="S14" s="52">
        <f>'OC A CONTRATAR US$'!S14*'OC A CONTRATAR'!$T14</f>
        <v>0</v>
      </c>
      <c r="T14" s="151">
        <f>IF($T$2=0,Encargos!M19,$T$2)</f>
        <v>5.35</v>
      </c>
      <c r="V14" s="61">
        <v>44926</v>
      </c>
      <c r="W14" s="52">
        <v>0</v>
      </c>
      <c r="X14" s="52">
        <v>0</v>
      </c>
      <c r="Y14" s="52">
        <f t="shared" si="2"/>
        <v>0</v>
      </c>
      <c r="Z14" s="151"/>
      <c r="AB14" s="76">
        <v>44926</v>
      </c>
      <c r="AC14" s="21">
        <f t="shared" si="0"/>
        <v>0</v>
      </c>
      <c r="AD14" s="21">
        <f t="shared" si="1"/>
        <v>0</v>
      </c>
      <c r="AE14" s="21">
        <f t="shared" si="1"/>
        <v>0</v>
      </c>
    </row>
    <row r="15" spans="1:31" x14ac:dyDescent="0.35">
      <c r="A15" s="61">
        <v>44957</v>
      </c>
      <c r="B15" s="52">
        <f>'OC A CONTRATAR US$'!B15*'OC A CONTRATAR'!$E15</f>
        <v>0</v>
      </c>
      <c r="C15" s="52">
        <f>'OC A CONTRATAR US$'!C15*'OC A CONTRATAR'!$E15</f>
        <v>0</v>
      </c>
      <c r="D15" s="52">
        <f>'OC A CONTRATAR US$'!D15*'OC A CONTRATAR'!$E15</f>
        <v>0</v>
      </c>
      <c r="E15" s="151">
        <f>IF($E$2=0,Encargos!C20,$E$2)</f>
        <v>5.35</v>
      </c>
      <c r="F15" s="61">
        <v>44957</v>
      </c>
      <c r="G15" s="52">
        <f>'OC A CONTRATAR US$'!G15*'OC A CONTRATAR'!$J15</f>
        <v>0</v>
      </c>
      <c r="H15" s="52">
        <f>'OC A CONTRATAR US$'!H15*'OC A CONTRATAR'!$J15</f>
        <v>0</v>
      </c>
      <c r="I15" s="52">
        <f>'OC A CONTRATAR US$'!I15*'OC A CONTRATAR'!$J15</f>
        <v>0</v>
      </c>
      <c r="J15" s="151">
        <f>IF($J$2=0,Encargos!C20,$J$2)</f>
        <v>4.8413000000000004</v>
      </c>
      <c r="K15" s="61">
        <v>44957</v>
      </c>
      <c r="L15" s="52">
        <f>'OC A CONTRATAR US$'!L15*'OC A CONTRATAR'!$O15</f>
        <v>0</v>
      </c>
      <c r="M15" s="52">
        <f>'OC A CONTRATAR US$'!M15*'OC A CONTRATAR'!$O15</f>
        <v>0</v>
      </c>
      <c r="N15" s="52">
        <f>'OC A CONTRATAR US$'!N15*'OC A CONTRATAR'!$O15</f>
        <v>0</v>
      </c>
      <c r="O15" s="151">
        <f>IF($O$2=0,Encargos!C20,$O$2)</f>
        <v>4.8413000000000004</v>
      </c>
      <c r="P15" s="61">
        <v>44957</v>
      </c>
      <c r="Q15" s="52">
        <f>'OC A CONTRATAR US$'!Q15*'OC A CONTRATAR'!$T15</f>
        <v>0</v>
      </c>
      <c r="R15" s="52">
        <f>'OC A CONTRATAR US$'!R15*'OC A CONTRATAR'!$T15</f>
        <v>0</v>
      </c>
      <c r="S15" s="52">
        <f>'OC A CONTRATAR US$'!S15*'OC A CONTRATAR'!$T15</f>
        <v>0</v>
      </c>
      <c r="T15" s="151">
        <f>IF($T$2=0,Encargos!M20,$T$2)</f>
        <v>5.35</v>
      </c>
      <c r="V15" s="61">
        <v>44957</v>
      </c>
      <c r="W15" s="52">
        <v>0</v>
      </c>
      <c r="X15" s="52">
        <v>0</v>
      </c>
      <c r="Y15" s="52">
        <f t="shared" si="2"/>
        <v>0</v>
      </c>
      <c r="Z15" s="151"/>
      <c r="AB15" s="76">
        <v>44957</v>
      </c>
      <c r="AC15" s="21">
        <f t="shared" si="0"/>
        <v>0</v>
      </c>
      <c r="AD15" s="21">
        <f t="shared" si="1"/>
        <v>0</v>
      </c>
      <c r="AE15" s="21">
        <f t="shared" si="1"/>
        <v>0</v>
      </c>
    </row>
    <row r="16" spans="1:31" x14ac:dyDescent="0.35">
      <c r="A16" s="61">
        <v>44985</v>
      </c>
      <c r="B16" s="52">
        <f>'OC A CONTRATAR US$'!B16*'OC A CONTRATAR'!$E16</f>
        <v>0</v>
      </c>
      <c r="C16" s="52">
        <f>'OC A CONTRATAR US$'!C16*'OC A CONTRATAR'!$E16</f>
        <v>0</v>
      </c>
      <c r="D16" s="52">
        <f>'OC A CONTRATAR US$'!D16*'OC A CONTRATAR'!$E16</f>
        <v>0</v>
      </c>
      <c r="E16" s="151">
        <f>IF($E$2=0,Encargos!C21,$E$2)</f>
        <v>5.35</v>
      </c>
      <c r="F16" s="61">
        <v>44985</v>
      </c>
      <c r="G16" s="52">
        <f>'OC A CONTRATAR US$'!G16*'OC A CONTRATAR'!$J16</f>
        <v>0</v>
      </c>
      <c r="H16" s="52">
        <f>'OC A CONTRATAR US$'!H16*'OC A CONTRATAR'!$J16</f>
        <v>0</v>
      </c>
      <c r="I16" s="52">
        <f>'OC A CONTRATAR US$'!I16*'OC A CONTRATAR'!$J16</f>
        <v>0</v>
      </c>
      <c r="J16" s="151">
        <f>IF($J$2=0,Encargos!C21,$J$2)</f>
        <v>4.8413000000000004</v>
      </c>
      <c r="K16" s="61">
        <v>44985</v>
      </c>
      <c r="L16" s="52">
        <f>'OC A CONTRATAR US$'!L16*'OC A CONTRATAR'!$O16</f>
        <v>0</v>
      </c>
      <c r="M16" s="52">
        <f>'OC A CONTRATAR US$'!M16*'OC A CONTRATAR'!$O16</f>
        <v>0</v>
      </c>
      <c r="N16" s="52">
        <f>'OC A CONTRATAR US$'!N16*'OC A CONTRATAR'!$O16</f>
        <v>0</v>
      </c>
      <c r="O16" s="151">
        <f>IF($O$2=0,Encargos!C21,$O$2)</f>
        <v>4.8413000000000004</v>
      </c>
      <c r="P16" s="61">
        <v>44985</v>
      </c>
      <c r="Q16" s="52">
        <f>'OC A CONTRATAR US$'!Q16*'OC A CONTRATAR'!$T16</f>
        <v>0</v>
      </c>
      <c r="R16" s="52">
        <f>'OC A CONTRATAR US$'!R16*'OC A CONTRATAR'!$T16</f>
        <v>0</v>
      </c>
      <c r="S16" s="52">
        <f>'OC A CONTRATAR US$'!S16*'OC A CONTRATAR'!$T16</f>
        <v>0</v>
      </c>
      <c r="T16" s="151">
        <f>IF($T$2=0,Encargos!M21,$T$2)</f>
        <v>5.35</v>
      </c>
      <c r="V16" s="61">
        <v>44985</v>
      </c>
      <c r="W16" s="52">
        <v>0</v>
      </c>
      <c r="X16" s="52">
        <v>0</v>
      </c>
      <c r="Y16" s="52">
        <f t="shared" si="2"/>
        <v>0</v>
      </c>
      <c r="Z16" s="151"/>
      <c r="AB16" s="76">
        <v>44985</v>
      </c>
      <c r="AC16" s="21">
        <f t="shared" si="0"/>
        <v>0</v>
      </c>
      <c r="AD16" s="21">
        <f t="shared" si="1"/>
        <v>0</v>
      </c>
      <c r="AE16" s="21">
        <f t="shared" si="1"/>
        <v>0</v>
      </c>
    </row>
    <row r="17" spans="1:31" x14ac:dyDescent="0.35">
      <c r="A17" s="61">
        <v>45016</v>
      </c>
      <c r="B17" s="52">
        <f>'OC A CONTRATAR US$'!B17*'OC A CONTRATAR'!$E17</f>
        <v>0</v>
      </c>
      <c r="C17" s="52">
        <f>'OC A CONTRATAR US$'!C17*'OC A CONTRATAR'!$E17</f>
        <v>0</v>
      </c>
      <c r="D17" s="52">
        <f>'OC A CONTRATAR US$'!D17*'OC A CONTRATAR'!$E17</f>
        <v>0</v>
      </c>
      <c r="E17" s="151">
        <f>IF($E$2=0,Encargos!C22,$E$2)</f>
        <v>5.35</v>
      </c>
      <c r="F17" s="61">
        <v>45016</v>
      </c>
      <c r="G17" s="52">
        <f>'OC A CONTRATAR US$'!G17*'OC A CONTRATAR'!$J17</f>
        <v>0</v>
      </c>
      <c r="H17" s="52">
        <f>'OC A CONTRATAR US$'!H17*'OC A CONTRATAR'!$J17</f>
        <v>0</v>
      </c>
      <c r="I17" s="52">
        <f>'OC A CONTRATAR US$'!I17*'OC A CONTRATAR'!$J17</f>
        <v>0</v>
      </c>
      <c r="J17" s="151">
        <f>IF($J$2=0,Encargos!C22,$J$2)</f>
        <v>4.8413000000000004</v>
      </c>
      <c r="K17" s="61">
        <v>45016</v>
      </c>
      <c r="L17" s="52">
        <f>'OC A CONTRATAR US$'!L17*'OC A CONTRATAR'!$O17</f>
        <v>0</v>
      </c>
      <c r="M17" s="52">
        <f>'OC A CONTRATAR US$'!M17*'OC A CONTRATAR'!$O17</f>
        <v>0</v>
      </c>
      <c r="N17" s="52">
        <f>'OC A CONTRATAR US$'!N17*'OC A CONTRATAR'!$O17</f>
        <v>0</v>
      </c>
      <c r="O17" s="151">
        <f>IF($O$2=0,Encargos!C22,$O$2)</f>
        <v>4.8413000000000004</v>
      </c>
      <c r="P17" s="61">
        <v>45016</v>
      </c>
      <c r="Q17" s="52">
        <f>'OC A CONTRATAR US$'!Q17*'OC A CONTRATAR'!$T17</f>
        <v>0</v>
      </c>
      <c r="R17" s="52">
        <f>'OC A CONTRATAR US$'!R17*'OC A CONTRATAR'!$T17</f>
        <v>0</v>
      </c>
      <c r="S17" s="52">
        <f>'OC A CONTRATAR US$'!S17*'OC A CONTRATAR'!$T17</f>
        <v>0</v>
      </c>
      <c r="T17" s="151">
        <f>IF($T$2=0,Encargos!M22,$T$2)</f>
        <v>5.35</v>
      </c>
      <c r="V17" s="61">
        <v>45016</v>
      </c>
      <c r="W17" s="52">
        <v>0</v>
      </c>
      <c r="X17" s="52">
        <v>0</v>
      </c>
      <c r="Y17" s="52">
        <f t="shared" si="2"/>
        <v>0</v>
      </c>
      <c r="Z17" s="151"/>
      <c r="AB17" s="76">
        <v>45016</v>
      </c>
      <c r="AC17" s="21">
        <f t="shared" si="0"/>
        <v>0</v>
      </c>
      <c r="AD17" s="21">
        <f t="shared" si="1"/>
        <v>0</v>
      </c>
      <c r="AE17" s="21">
        <f t="shared" si="1"/>
        <v>0</v>
      </c>
    </row>
    <row r="18" spans="1:31" x14ac:dyDescent="0.35">
      <c r="A18" s="61">
        <v>45046</v>
      </c>
      <c r="B18" s="52">
        <f>'OC A CONTRATAR US$'!B18*'OC A CONTRATAR'!$E18</f>
        <v>0</v>
      </c>
      <c r="C18" s="52">
        <f>'OC A CONTRATAR US$'!C18*'OC A CONTRATAR'!$E18</f>
        <v>0</v>
      </c>
      <c r="D18" s="52">
        <f>'OC A CONTRATAR US$'!D18*'OC A CONTRATAR'!$E18</f>
        <v>0</v>
      </c>
      <c r="E18" s="151">
        <f>IF($E$2=0,Encargos!C23,$E$2)</f>
        <v>5.35</v>
      </c>
      <c r="F18" s="61">
        <v>45046</v>
      </c>
      <c r="G18" s="52">
        <f>'OC A CONTRATAR US$'!G18*'OC A CONTRATAR'!$J18</f>
        <v>0</v>
      </c>
      <c r="H18" s="52">
        <f>'OC A CONTRATAR US$'!H18*'OC A CONTRATAR'!$J18</f>
        <v>0</v>
      </c>
      <c r="I18" s="52">
        <f>'OC A CONTRATAR US$'!I18*'OC A CONTRATAR'!$J18</f>
        <v>0</v>
      </c>
      <c r="J18" s="151">
        <f>IF($J$2=0,Encargos!C23,$J$2)</f>
        <v>4.8413000000000004</v>
      </c>
      <c r="K18" s="61">
        <v>45046</v>
      </c>
      <c r="L18" s="52">
        <f>'OC A CONTRATAR US$'!L18*'OC A CONTRATAR'!$O18</f>
        <v>0</v>
      </c>
      <c r="M18" s="52">
        <f>'OC A CONTRATAR US$'!M18*'OC A CONTRATAR'!$O18</f>
        <v>0</v>
      </c>
      <c r="N18" s="52">
        <f>'OC A CONTRATAR US$'!N18*'OC A CONTRATAR'!$O18</f>
        <v>0</v>
      </c>
      <c r="O18" s="151">
        <f>IF($O$2=0,Encargos!C23,$O$2)</f>
        <v>4.8413000000000004</v>
      </c>
      <c r="P18" s="61">
        <v>45046</v>
      </c>
      <c r="Q18" s="52">
        <f>'OC A CONTRATAR US$'!Q18*'OC A CONTRATAR'!$T18</f>
        <v>0</v>
      </c>
      <c r="R18" s="52">
        <f>'OC A CONTRATAR US$'!R18*'OC A CONTRATAR'!$T18</f>
        <v>0</v>
      </c>
      <c r="S18" s="52">
        <f>'OC A CONTRATAR US$'!S18*'OC A CONTRATAR'!$T18</f>
        <v>0</v>
      </c>
      <c r="T18" s="151">
        <f>IF($T$2=0,Encargos!M23,$T$2)</f>
        <v>5.35</v>
      </c>
      <c r="V18" s="61">
        <v>45046</v>
      </c>
      <c r="W18" s="52">
        <v>0</v>
      </c>
      <c r="X18" s="52">
        <v>0</v>
      </c>
      <c r="Y18" s="52">
        <f t="shared" si="2"/>
        <v>0</v>
      </c>
      <c r="Z18" s="151"/>
      <c r="AB18" s="76">
        <v>45046</v>
      </c>
      <c r="AC18" s="21">
        <f t="shared" si="0"/>
        <v>0</v>
      </c>
      <c r="AD18" s="21">
        <f t="shared" si="1"/>
        <v>0</v>
      </c>
      <c r="AE18" s="21">
        <f t="shared" si="1"/>
        <v>0</v>
      </c>
    </row>
    <row r="19" spans="1:31" x14ac:dyDescent="0.35">
      <c r="A19" s="61">
        <v>45077</v>
      </c>
      <c r="B19" s="52">
        <f>'OC A CONTRATAR US$'!B19*'OC A CONTRATAR'!$E19</f>
        <v>0</v>
      </c>
      <c r="C19" s="52">
        <f>'OC A CONTRATAR US$'!C19*'OC A CONTRATAR'!$E19</f>
        <v>0</v>
      </c>
      <c r="D19" s="52">
        <f>'OC A CONTRATAR US$'!D19*'OC A CONTRATAR'!$E19</f>
        <v>0</v>
      </c>
      <c r="E19" s="151">
        <f>IF($E$2=0,Encargos!C24,$E$2)</f>
        <v>5.35</v>
      </c>
      <c r="F19" s="61">
        <v>45077</v>
      </c>
      <c r="G19" s="52">
        <f>'OC A CONTRATAR US$'!G19*'OC A CONTRATAR'!$J19</f>
        <v>0</v>
      </c>
      <c r="H19" s="52">
        <f>'OC A CONTRATAR US$'!H19*'OC A CONTRATAR'!$J19</f>
        <v>0</v>
      </c>
      <c r="I19" s="52">
        <f>'OC A CONTRATAR US$'!I19*'OC A CONTRATAR'!$J19</f>
        <v>0</v>
      </c>
      <c r="J19" s="151">
        <f>IF($J$2=0,Encargos!C24,$J$2)</f>
        <v>4.8413000000000004</v>
      </c>
      <c r="K19" s="61">
        <v>45077</v>
      </c>
      <c r="L19" s="52">
        <f>'OC A CONTRATAR US$'!L19*'OC A CONTRATAR'!$O19</f>
        <v>0</v>
      </c>
      <c r="M19" s="52">
        <f>'OC A CONTRATAR US$'!M19*'OC A CONTRATAR'!$O19</f>
        <v>0</v>
      </c>
      <c r="N19" s="52">
        <f>'OC A CONTRATAR US$'!N19*'OC A CONTRATAR'!$O19</f>
        <v>0</v>
      </c>
      <c r="O19" s="151">
        <f>IF($O$2=0,Encargos!C24,$O$2)</f>
        <v>4.8413000000000004</v>
      </c>
      <c r="P19" s="61">
        <v>45077</v>
      </c>
      <c r="Q19" s="52">
        <f>'OC A CONTRATAR US$'!Q19*'OC A CONTRATAR'!$T19</f>
        <v>0</v>
      </c>
      <c r="R19" s="52">
        <f>'OC A CONTRATAR US$'!R19*'OC A CONTRATAR'!$T19</f>
        <v>0</v>
      </c>
      <c r="S19" s="52">
        <f>'OC A CONTRATAR US$'!S19*'OC A CONTRATAR'!$T19</f>
        <v>0</v>
      </c>
      <c r="T19" s="151">
        <f>IF($T$2=0,Encargos!M24,$T$2)</f>
        <v>5.35</v>
      </c>
      <c r="V19" s="61">
        <v>45077</v>
      </c>
      <c r="W19" s="52">
        <v>0</v>
      </c>
      <c r="X19" s="52">
        <v>0</v>
      </c>
      <c r="Y19" s="52">
        <f t="shared" si="2"/>
        <v>0</v>
      </c>
      <c r="Z19" s="151"/>
      <c r="AB19" s="76">
        <v>45077</v>
      </c>
      <c r="AC19" s="21">
        <f t="shared" si="0"/>
        <v>0</v>
      </c>
      <c r="AD19" s="21">
        <f t="shared" si="1"/>
        <v>0</v>
      </c>
      <c r="AE19" s="21">
        <f t="shared" si="1"/>
        <v>0</v>
      </c>
    </row>
    <row r="20" spans="1:31" x14ac:dyDescent="0.35">
      <c r="A20" s="61">
        <v>45107</v>
      </c>
      <c r="B20" s="52">
        <f>'OC A CONTRATAR US$'!B20*'OC A CONTRATAR'!$E20</f>
        <v>0</v>
      </c>
      <c r="C20" s="52">
        <f>'OC A CONTRATAR US$'!C20*'OC A CONTRATAR'!$E20</f>
        <v>0</v>
      </c>
      <c r="D20" s="52">
        <f>'OC A CONTRATAR US$'!D20*'OC A CONTRATAR'!$E20</f>
        <v>0</v>
      </c>
      <c r="E20" s="151">
        <f>IF($E$2=0,Encargos!C25,$E$2)</f>
        <v>5.35</v>
      </c>
      <c r="F20" s="61">
        <v>45107</v>
      </c>
      <c r="G20" s="52">
        <f>'OC A CONTRATAR US$'!G20*'OC A CONTRATAR'!$J20</f>
        <v>0</v>
      </c>
      <c r="H20" s="52">
        <f>'OC A CONTRATAR US$'!H20*'OC A CONTRATAR'!$J20</f>
        <v>0</v>
      </c>
      <c r="I20" s="52">
        <f>'OC A CONTRATAR US$'!I20*'OC A CONTRATAR'!$J20</f>
        <v>0</v>
      </c>
      <c r="J20" s="151">
        <f>IF($J$2=0,Encargos!C25,$J$2)</f>
        <v>4.8413000000000004</v>
      </c>
      <c r="K20" s="61">
        <v>45107</v>
      </c>
      <c r="L20" s="52">
        <f>'OC A CONTRATAR US$'!L20*'OC A CONTRATAR'!$O20</f>
        <v>0</v>
      </c>
      <c r="M20" s="52">
        <f>'OC A CONTRATAR US$'!M20*'OC A CONTRATAR'!$O20</f>
        <v>0</v>
      </c>
      <c r="N20" s="52">
        <f>'OC A CONTRATAR US$'!N20*'OC A CONTRATAR'!$O20</f>
        <v>0</v>
      </c>
      <c r="O20" s="151">
        <f>IF($O$2=0,Encargos!C25,$O$2)</f>
        <v>4.8413000000000004</v>
      </c>
      <c r="P20" s="61">
        <v>45107</v>
      </c>
      <c r="Q20" s="52">
        <f>'OC A CONTRATAR US$'!Q20*'OC A CONTRATAR'!$T20</f>
        <v>0</v>
      </c>
      <c r="R20" s="52">
        <f>'OC A CONTRATAR US$'!R20*'OC A CONTRATAR'!$T20</f>
        <v>0</v>
      </c>
      <c r="S20" s="52">
        <f>'OC A CONTRATAR US$'!S20*'OC A CONTRATAR'!$T20</f>
        <v>0</v>
      </c>
      <c r="T20" s="151">
        <f>IF($T$2=0,Encargos!M25,$T$2)</f>
        <v>5.35</v>
      </c>
      <c r="V20" s="61">
        <v>45107</v>
      </c>
      <c r="W20" s="52">
        <v>0</v>
      </c>
      <c r="X20" s="52">
        <v>0</v>
      </c>
      <c r="Y20" s="52">
        <f t="shared" si="2"/>
        <v>0</v>
      </c>
      <c r="Z20" s="151"/>
      <c r="AB20" s="76">
        <v>45107</v>
      </c>
      <c r="AC20" s="21">
        <f t="shared" si="0"/>
        <v>0</v>
      </c>
      <c r="AD20" s="21">
        <f t="shared" si="1"/>
        <v>0</v>
      </c>
      <c r="AE20" s="21">
        <f t="shared" si="1"/>
        <v>0</v>
      </c>
    </row>
    <row r="21" spans="1:31" x14ac:dyDescent="0.35">
      <c r="A21" s="61">
        <v>45138</v>
      </c>
      <c r="B21" s="52">
        <f>'OC A CONTRATAR US$'!B21*'OC A CONTRATAR'!$E21</f>
        <v>0</v>
      </c>
      <c r="C21" s="52">
        <f>'OC A CONTRATAR US$'!C21*'OC A CONTRATAR'!$E21</f>
        <v>0</v>
      </c>
      <c r="D21" s="52">
        <f>'OC A CONTRATAR US$'!D21*'OC A CONTRATAR'!$E21</f>
        <v>0</v>
      </c>
      <c r="E21" s="151">
        <f>IF($E$2=0,Encargos!C26,$E$2)</f>
        <v>5.35</v>
      </c>
      <c r="F21" s="61">
        <v>45138</v>
      </c>
      <c r="G21" s="52">
        <f>'OC A CONTRATAR US$'!G21*'OC A CONTRATAR'!$J21</f>
        <v>0</v>
      </c>
      <c r="H21" s="52">
        <f>'OC A CONTRATAR US$'!H21*'OC A CONTRATAR'!$J21</f>
        <v>0</v>
      </c>
      <c r="I21" s="52">
        <f>'OC A CONTRATAR US$'!I21*'OC A CONTRATAR'!$J21</f>
        <v>0</v>
      </c>
      <c r="J21" s="151">
        <f>IF($J$2=0,Encargos!C26,$J$2)</f>
        <v>4.8413000000000004</v>
      </c>
      <c r="K21" s="61">
        <v>45138</v>
      </c>
      <c r="L21" s="52">
        <f>'OC A CONTRATAR US$'!L21*'OC A CONTRATAR'!$O21</f>
        <v>0</v>
      </c>
      <c r="M21" s="52">
        <f>'OC A CONTRATAR US$'!M21*'OC A CONTRATAR'!$O21</f>
        <v>0</v>
      </c>
      <c r="N21" s="52">
        <f>'OC A CONTRATAR US$'!N21*'OC A CONTRATAR'!$O21</f>
        <v>0</v>
      </c>
      <c r="O21" s="151">
        <f>IF($O$2=0,Encargos!C26,$O$2)</f>
        <v>4.8413000000000004</v>
      </c>
      <c r="P21" s="61">
        <v>45138</v>
      </c>
      <c r="Q21" s="52">
        <f>'OC A CONTRATAR US$'!Q21*'OC A CONTRATAR'!$T21</f>
        <v>0</v>
      </c>
      <c r="R21" s="52">
        <f>'OC A CONTRATAR US$'!R21*'OC A CONTRATAR'!$T21</f>
        <v>0</v>
      </c>
      <c r="S21" s="52">
        <f>'OC A CONTRATAR US$'!S21*'OC A CONTRATAR'!$T21</f>
        <v>0</v>
      </c>
      <c r="T21" s="151">
        <f>IF($T$2=0,Encargos!M26,$T$2)</f>
        <v>5.35</v>
      </c>
      <c r="V21" s="61">
        <v>45138</v>
      </c>
      <c r="W21" s="52">
        <v>0</v>
      </c>
      <c r="X21" s="52">
        <v>0</v>
      </c>
      <c r="Y21" s="52">
        <f t="shared" si="2"/>
        <v>0</v>
      </c>
      <c r="Z21" s="151"/>
      <c r="AB21" s="76">
        <v>45138</v>
      </c>
      <c r="AC21" s="21">
        <f t="shared" si="0"/>
        <v>0</v>
      </c>
      <c r="AD21" s="21">
        <f t="shared" si="1"/>
        <v>0</v>
      </c>
      <c r="AE21" s="21">
        <f t="shared" si="1"/>
        <v>0</v>
      </c>
    </row>
    <row r="22" spans="1:31" x14ac:dyDescent="0.35">
      <c r="A22" s="61">
        <v>45169</v>
      </c>
      <c r="B22" s="52">
        <f>'OC A CONTRATAR US$'!B22*'OC A CONTRATAR'!$E22</f>
        <v>0</v>
      </c>
      <c r="C22" s="52">
        <f>'OC A CONTRATAR US$'!C22*'OC A CONTRATAR'!$E22</f>
        <v>0</v>
      </c>
      <c r="D22" s="52">
        <f>'OC A CONTRATAR US$'!D22*'OC A CONTRATAR'!$E22</f>
        <v>0</v>
      </c>
      <c r="E22" s="151">
        <f>IF($E$2=0,Encargos!C27,$E$2)</f>
        <v>5.35</v>
      </c>
      <c r="F22" s="61">
        <v>45169</v>
      </c>
      <c r="G22" s="52">
        <f>'OC A CONTRATAR US$'!G22*'OC A CONTRATAR'!$J22</f>
        <v>0</v>
      </c>
      <c r="H22" s="52">
        <f>'OC A CONTRATAR US$'!H22*'OC A CONTRATAR'!$J22</f>
        <v>0</v>
      </c>
      <c r="I22" s="52">
        <f>'OC A CONTRATAR US$'!I22*'OC A CONTRATAR'!$J22</f>
        <v>0</v>
      </c>
      <c r="J22" s="151">
        <f>IF($J$2=0,Encargos!C27,$J$2)</f>
        <v>4.8413000000000004</v>
      </c>
      <c r="K22" s="61">
        <v>45169</v>
      </c>
      <c r="L22" s="52">
        <f>'OC A CONTRATAR US$'!L22*'OC A CONTRATAR'!$O22</f>
        <v>0</v>
      </c>
      <c r="M22" s="52">
        <f>'OC A CONTRATAR US$'!M22*'OC A CONTRATAR'!$O22</f>
        <v>0</v>
      </c>
      <c r="N22" s="52">
        <f>'OC A CONTRATAR US$'!N22*'OC A CONTRATAR'!$O22</f>
        <v>0</v>
      </c>
      <c r="O22" s="151">
        <f>IF($O$2=0,Encargos!C27,$O$2)</f>
        <v>4.8413000000000004</v>
      </c>
      <c r="P22" s="61">
        <v>45169</v>
      </c>
      <c r="Q22" s="52">
        <f>'OC A CONTRATAR US$'!Q22*'OC A CONTRATAR'!$T22</f>
        <v>0</v>
      </c>
      <c r="R22" s="52">
        <f>'OC A CONTRATAR US$'!R22*'OC A CONTRATAR'!$T22</f>
        <v>0</v>
      </c>
      <c r="S22" s="52">
        <f>'OC A CONTRATAR US$'!S22*'OC A CONTRATAR'!$T22</f>
        <v>0</v>
      </c>
      <c r="T22" s="151">
        <f>IF($T$2=0,Encargos!M27,$T$2)</f>
        <v>5.35</v>
      </c>
      <c r="V22" s="61">
        <v>45169</v>
      </c>
      <c r="W22" s="52">
        <v>0</v>
      </c>
      <c r="X22" s="52">
        <v>0</v>
      </c>
      <c r="Y22" s="52">
        <f t="shared" si="2"/>
        <v>0</v>
      </c>
      <c r="Z22" s="151"/>
      <c r="AB22" s="76">
        <v>45169</v>
      </c>
      <c r="AC22" s="21">
        <f t="shared" si="0"/>
        <v>0</v>
      </c>
      <c r="AD22" s="21">
        <f t="shared" si="1"/>
        <v>0</v>
      </c>
      <c r="AE22" s="21">
        <f t="shared" si="1"/>
        <v>0</v>
      </c>
    </row>
    <row r="23" spans="1:31" x14ac:dyDescent="0.35">
      <c r="A23" s="61">
        <v>45199</v>
      </c>
      <c r="B23" s="52">
        <f>'OC A CONTRATAR US$'!B23*'OC A CONTRATAR'!$E23</f>
        <v>0</v>
      </c>
      <c r="C23" s="52">
        <f>'OC A CONTRATAR US$'!C23*'OC A CONTRATAR'!$E23</f>
        <v>0</v>
      </c>
      <c r="D23" s="52">
        <f>'OC A CONTRATAR US$'!D23*'OC A CONTRATAR'!$E23</f>
        <v>0</v>
      </c>
      <c r="E23" s="151">
        <f>IF($E$2=0,Encargos!C28,$E$2)</f>
        <v>5.35</v>
      </c>
      <c r="F23" s="61">
        <v>45199</v>
      </c>
      <c r="G23" s="52">
        <f>'OC A CONTRATAR US$'!G23*'OC A CONTRATAR'!$J23</f>
        <v>0</v>
      </c>
      <c r="H23" s="52">
        <f>'OC A CONTRATAR US$'!H23*'OC A CONTRATAR'!$J23</f>
        <v>0</v>
      </c>
      <c r="I23" s="52">
        <f>'OC A CONTRATAR US$'!I23*'OC A CONTRATAR'!$J23</f>
        <v>0</v>
      </c>
      <c r="J23" s="151">
        <f>IF($J$2=0,Encargos!C28,$J$2)</f>
        <v>4.8413000000000004</v>
      </c>
      <c r="K23" s="61">
        <v>45199</v>
      </c>
      <c r="L23" s="52">
        <f>'OC A CONTRATAR US$'!L23*'OC A CONTRATAR'!$O23</f>
        <v>0</v>
      </c>
      <c r="M23" s="52">
        <f>'OC A CONTRATAR US$'!M23*'OC A CONTRATAR'!$O23</f>
        <v>0</v>
      </c>
      <c r="N23" s="52">
        <f>'OC A CONTRATAR US$'!N23*'OC A CONTRATAR'!$O23</f>
        <v>0</v>
      </c>
      <c r="O23" s="151">
        <f>IF($O$2=0,Encargos!C28,$O$2)</f>
        <v>4.8413000000000004</v>
      </c>
      <c r="P23" s="61">
        <v>45199</v>
      </c>
      <c r="Q23" s="52">
        <f>'OC A CONTRATAR US$'!Q23*'OC A CONTRATAR'!$T23</f>
        <v>0</v>
      </c>
      <c r="R23" s="52">
        <f>'OC A CONTRATAR US$'!R23*'OC A CONTRATAR'!$T23</f>
        <v>0</v>
      </c>
      <c r="S23" s="52">
        <f>'OC A CONTRATAR US$'!S23*'OC A CONTRATAR'!$T23</f>
        <v>0</v>
      </c>
      <c r="T23" s="151">
        <f>IF($T$2=0,Encargos!M28,$T$2)</f>
        <v>5.35</v>
      </c>
      <c r="V23" s="61">
        <v>45199</v>
      </c>
      <c r="W23" s="52">
        <v>0</v>
      </c>
      <c r="X23" s="52">
        <v>0</v>
      </c>
      <c r="Y23" s="52">
        <f t="shared" si="2"/>
        <v>0</v>
      </c>
      <c r="Z23" s="151"/>
      <c r="AB23" s="76">
        <v>45199</v>
      </c>
      <c r="AC23" s="21">
        <f t="shared" si="0"/>
        <v>0</v>
      </c>
      <c r="AD23" s="21">
        <f t="shared" ref="AD23:AE42" si="3">SUMIF($A$2:$Z$2,AD$2,$A23:$Z23)</f>
        <v>0</v>
      </c>
      <c r="AE23" s="21">
        <f t="shared" si="3"/>
        <v>0</v>
      </c>
    </row>
    <row r="24" spans="1:31" x14ac:dyDescent="0.35">
      <c r="A24" s="61">
        <v>45230</v>
      </c>
      <c r="B24" s="52">
        <f>'OC A CONTRATAR US$'!B24*'OC A CONTRATAR'!$E24</f>
        <v>0</v>
      </c>
      <c r="C24" s="52">
        <f>'OC A CONTRATAR US$'!C24*'OC A CONTRATAR'!$E24</f>
        <v>0</v>
      </c>
      <c r="D24" s="52">
        <f>'OC A CONTRATAR US$'!D24*'OC A CONTRATAR'!$E24</f>
        <v>0</v>
      </c>
      <c r="E24" s="151">
        <f>IF($E$2=0,Encargos!C29,$E$2)</f>
        <v>5.35</v>
      </c>
      <c r="F24" s="61">
        <v>45230</v>
      </c>
      <c r="G24" s="52">
        <f>'OC A CONTRATAR US$'!G24*'OC A CONTRATAR'!$J24</f>
        <v>0</v>
      </c>
      <c r="H24" s="52">
        <f>'OC A CONTRATAR US$'!H24*'OC A CONTRATAR'!$J24</f>
        <v>0</v>
      </c>
      <c r="I24" s="52">
        <f>'OC A CONTRATAR US$'!I24*'OC A CONTRATAR'!$J24</f>
        <v>0</v>
      </c>
      <c r="J24" s="151">
        <f>IF($J$2=0,Encargos!C29,$J$2)</f>
        <v>4.8413000000000004</v>
      </c>
      <c r="K24" s="61">
        <v>45230</v>
      </c>
      <c r="L24" s="52">
        <f>'OC A CONTRATAR US$'!L24*'OC A CONTRATAR'!$O24</f>
        <v>0</v>
      </c>
      <c r="M24" s="52">
        <f>'OC A CONTRATAR US$'!M24*'OC A CONTRATAR'!$O24</f>
        <v>0</v>
      </c>
      <c r="N24" s="52">
        <f>'OC A CONTRATAR US$'!N24*'OC A CONTRATAR'!$O24</f>
        <v>0</v>
      </c>
      <c r="O24" s="151">
        <f>IF($O$2=0,Encargos!C29,$O$2)</f>
        <v>4.8413000000000004</v>
      </c>
      <c r="P24" s="61">
        <v>45230</v>
      </c>
      <c r="Q24" s="52">
        <f>'OC A CONTRATAR US$'!Q24*'OC A CONTRATAR'!$T24</f>
        <v>0</v>
      </c>
      <c r="R24" s="52">
        <f>'OC A CONTRATAR US$'!R24*'OC A CONTRATAR'!$T24</f>
        <v>0</v>
      </c>
      <c r="S24" s="52">
        <f>'OC A CONTRATAR US$'!S24*'OC A CONTRATAR'!$T24</f>
        <v>0</v>
      </c>
      <c r="T24" s="151">
        <f>IF($T$2=0,Encargos!M29,$T$2)</f>
        <v>5.35</v>
      </c>
      <c r="V24" s="61">
        <v>45230</v>
      </c>
      <c r="W24" s="52">
        <v>0</v>
      </c>
      <c r="X24" s="52">
        <v>0</v>
      </c>
      <c r="Y24" s="52">
        <f t="shared" si="2"/>
        <v>0</v>
      </c>
      <c r="Z24" s="151"/>
      <c r="AB24" s="76">
        <v>45230</v>
      </c>
      <c r="AC24" s="21">
        <f t="shared" si="0"/>
        <v>0</v>
      </c>
      <c r="AD24" s="21">
        <f t="shared" si="3"/>
        <v>0</v>
      </c>
      <c r="AE24" s="21">
        <f t="shared" si="3"/>
        <v>0</v>
      </c>
    </row>
    <row r="25" spans="1:31" x14ac:dyDescent="0.35">
      <c r="A25" s="61">
        <v>45260</v>
      </c>
      <c r="B25" s="52">
        <f>'OC A CONTRATAR US$'!B25*'OC A CONTRATAR'!$E25</f>
        <v>0</v>
      </c>
      <c r="C25" s="52">
        <f>'OC A CONTRATAR US$'!C25*'OC A CONTRATAR'!$E25</f>
        <v>0</v>
      </c>
      <c r="D25" s="52">
        <f>'OC A CONTRATAR US$'!D25*'OC A CONTRATAR'!$E25</f>
        <v>0</v>
      </c>
      <c r="E25" s="151">
        <f>IF($E$2=0,Encargos!C30,$E$2)</f>
        <v>5.35</v>
      </c>
      <c r="F25" s="61">
        <v>45260</v>
      </c>
      <c r="G25" s="52">
        <f>'OC A CONTRATAR US$'!G25*'OC A CONTRATAR'!$J25</f>
        <v>0</v>
      </c>
      <c r="H25" s="52">
        <f>'OC A CONTRATAR US$'!H25*'OC A CONTRATAR'!$J25</f>
        <v>0</v>
      </c>
      <c r="I25" s="52">
        <f>'OC A CONTRATAR US$'!I25*'OC A CONTRATAR'!$J25</f>
        <v>0</v>
      </c>
      <c r="J25" s="151">
        <f>IF($J$2=0,Encargos!C30,$J$2)</f>
        <v>4.8413000000000004</v>
      </c>
      <c r="K25" s="61">
        <v>45260</v>
      </c>
      <c r="L25" s="52">
        <f>'OC A CONTRATAR US$'!L25*'OC A CONTRATAR'!$O25</f>
        <v>0</v>
      </c>
      <c r="M25" s="52">
        <f>'OC A CONTRATAR US$'!M25*'OC A CONTRATAR'!$O25</f>
        <v>0</v>
      </c>
      <c r="N25" s="52">
        <f>'OC A CONTRATAR US$'!N25*'OC A CONTRATAR'!$O25</f>
        <v>0</v>
      </c>
      <c r="O25" s="151">
        <f>IF($O$2=0,Encargos!C30,$O$2)</f>
        <v>4.8413000000000004</v>
      </c>
      <c r="P25" s="61">
        <v>45260</v>
      </c>
      <c r="Q25" s="52">
        <f>'OC A CONTRATAR US$'!Q25*'OC A CONTRATAR'!$T25</f>
        <v>0</v>
      </c>
      <c r="R25" s="52">
        <f>'OC A CONTRATAR US$'!R25*'OC A CONTRATAR'!$T25</f>
        <v>0</v>
      </c>
      <c r="S25" s="52">
        <f>'OC A CONTRATAR US$'!S25*'OC A CONTRATAR'!$T25</f>
        <v>0</v>
      </c>
      <c r="T25" s="151">
        <f>IF($T$2=0,Encargos!M30,$T$2)</f>
        <v>5.35</v>
      </c>
      <c r="V25" s="61">
        <v>45260</v>
      </c>
      <c r="W25" s="52">
        <v>0</v>
      </c>
      <c r="X25" s="52">
        <v>0</v>
      </c>
      <c r="Y25" s="52">
        <f t="shared" si="2"/>
        <v>0</v>
      </c>
      <c r="Z25" s="151"/>
      <c r="AB25" s="76">
        <v>45260</v>
      </c>
      <c r="AC25" s="21">
        <f t="shared" si="0"/>
        <v>0</v>
      </c>
      <c r="AD25" s="21">
        <f t="shared" si="3"/>
        <v>0</v>
      </c>
      <c r="AE25" s="21">
        <f t="shared" si="3"/>
        <v>0</v>
      </c>
    </row>
    <row r="26" spans="1:31" s="145" customFormat="1" ht="15" thickBot="1" x14ac:dyDescent="0.4">
      <c r="A26" s="146">
        <v>45291</v>
      </c>
      <c r="B26" s="52">
        <f>'OC A CONTRATAR US$'!B26*'OC A CONTRATAR'!$E26</f>
        <v>0</v>
      </c>
      <c r="C26" s="52">
        <f>'OC A CONTRATAR US$'!C26*'OC A CONTRATAR'!$E26</f>
        <v>0</v>
      </c>
      <c r="D26" s="52">
        <f>'OC A CONTRATAR US$'!D26*'OC A CONTRATAR'!$E26</f>
        <v>0</v>
      </c>
      <c r="E26" s="151">
        <f>IF($E$2=0,Encargos!C31,$E$2)</f>
        <v>5.35</v>
      </c>
      <c r="F26" s="146">
        <v>45291</v>
      </c>
      <c r="G26" s="52">
        <f>'OC A CONTRATAR US$'!G26*'OC A CONTRATAR'!$J26</f>
        <v>0</v>
      </c>
      <c r="H26" s="52">
        <f>'OC A CONTRATAR US$'!H26*'OC A CONTRATAR'!$J26</f>
        <v>0</v>
      </c>
      <c r="I26" s="52">
        <f>'OC A CONTRATAR US$'!I26*'OC A CONTRATAR'!$J26</f>
        <v>0</v>
      </c>
      <c r="J26" s="151">
        <f>IF($J$2=0,Encargos!C31,$J$2)</f>
        <v>4.8413000000000004</v>
      </c>
      <c r="K26" s="146">
        <v>45291</v>
      </c>
      <c r="L26" s="52">
        <f>'OC A CONTRATAR US$'!L26*'OC A CONTRATAR'!$O26</f>
        <v>0</v>
      </c>
      <c r="M26" s="52">
        <f>'OC A CONTRATAR US$'!M26*'OC A CONTRATAR'!$O26</f>
        <v>0</v>
      </c>
      <c r="N26" s="52">
        <f>'OC A CONTRATAR US$'!N26*'OC A CONTRATAR'!$O26</f>
        <v>0</v>
      </c>
      <c r="O26" s="151">
        <f>IF($O$2=0,Encargos!C31,$O$2)</f>
        <v>4.8413000000000004</v>
      </c>
      <c r="P26" s="146">
        <v>45291</v>
      </c>
      <c r="Q26" s="52">
        <f>'OC A CONTRATAR US$'!Q26*'OC A CONTRATAR'!$T26</f>
        <v>0</v>
      </c>
      <c r="R26" s="52">
        <f>'OC A CONTRATAR US$'!R26*'OC A CONTRATAR'!$T26</f>
        <v>0</v>
      </c>
      <c r="S26" s="52">
        <f>'OC A CONTRATAR US$'!S26*'OC A CONTRATAR'!$T26</f>
        <v>0</v>
      </c>
      <c r="T26" s="151">
        <f>IF($T$2=0,Encargos!M31,$T$2)</f>
        <v>5.35</v>
      </c>
      <c r="V26" s="146">
        <v>45291</v>
      </c>
      <c r="W26" s="52">
        <v>0</v>
      </c>
      <c r="X26" s="52">
        <v>0</v>
      </c>
      <c r="Y26" s="52">
        <f t="shared" si="2"/>
        <v>0</v>
      </c>
      <c r="Z26" s="151"/>
      <c r="AB26" s="152">
        <v>45291</v>
      </c>
      <c r="AC26" s="21">
        <f t="shared" si="0"/>
        <v>0</v>
      </c>
      <c r="AD26" s="21">
        <f t="shared" si="3"/>
        <v>0</v>
      </c>
      <c r="AE26" s="21">
        <f t="shared" si="3"/>
        <v>0</v>
      </c>
    </row>
    <row r="27" spans="1:31" ht="15" thickTop="1" x14ac:dyDescent="0.35">
      <c r="A27" s="148">
        <v>45322</v>
      </c>
      <c r="B27" s="52">
        <f>'OC A CONTRATAR US$'!B27*'OC A CONTRATAR'!$E27</f>
        <v>0</v>
      </c>
      <c r="C27" s="52">
        <f>'OC A CONTRATAR US$'!C27*'OC A CONTRATAR'!$E27</f>
        <v>0</v>
      </c>
      <c r="D27" s="52">
        <f>'OC A CONTRATAR US$'!D27*'OC A CONTRATAR'!$E27</f>
        <v>0</v>
      </c>
      <c r="E27" s="151">
        <f>IF($E$2=0,Encargos!C32,$E$2)</f>
        <v>5.35</v>
      </c>
      <c r="F27" s="148">
        <v>45322</v>
      </c>
      <c r="G27" s="52">
        <f>'OC A CONTRATAR US$'!G27*'OC A CONTRATAR'!$J27</f>
        <v>0</v>
      </c>
      <c r="H27" s="52">
        <f>'OC A CONTRATAR US$'!H27*'OC A CONTRATAR'!$J27</f>
        <v>0</v>
      </c>
      <c r="I27" s="52">
        <f>'OC A CONTRATAR US$'!I27*'OC A CONTRATAR'!$J27</f>
        <v>0</v>
      </c>
      <c r="J27" s="151">
        <f>IF($J$2=0,Encargos!C32,$J$2)</f>
        <v>4.8413000000000004</v>
      </c>
      <c r="K27" s="148">
        <v>45322</v>
      </c>
      <c r="L27" s="52">
        <f>'OC A CONTRATAR US$'!L27*'OC A CONTRATAR'!$O27</f>
        <v>0</v>
      </c>
      <c r="M27" s="52">
        <f>'OC A CONTRATAR US$'!M27*'OC A CONTRATAR'!$O27</f>
        <v>0</v>
      </c>
      <c r="N27" s="52">
        <f>'OC A CONTRATAR US$'!N27*'OC A CONTRATAR'!$O27</f>
        <v>0</v>
      </c>
      <c r="O27" s="151">
        <f>IF($O$2=0,Encargos!C32,$O$2)</f>
        <v>4.8413000000000004</v>
      </c>
      <c r="P27" s="148">
        <v>45322</v>
      </c>
      <c r="Q27" s="52">
        <f>'OC A CONTRATAR US$'!Q27*'OC A CONTRATAR'!$T27</f>
        <v>0</v>
      </c>
      <c r="R27" s="52">
        <f>'OC A CONTRATAR US$'!R27*'OC A CONTRATAR'!$T27</f>
        <v>0</v>
      </c>
      <c r="S27" s="52">
        <f>'OC A CONTRATAR US$'!S27*'OC A CONTRATAR'!$T27</f>
        <v>0</v>
      </c>
      <c r="T27" s="151">
        <f>IF($T$2=0,Encargos!M32,$T$2)</f>
        <v>5.35</v>
      </c>
      <c r="V27" s="148">
        <v>45322</v>
      </c>
      <c r="W27" s="52">
        <v>0</v>
      </c>
      <c r="X27" s="52">
        <v>0</v>
      </c>
      <c r="Y27" s="52">
        <f t="shared" si="2"/>
        <v>0</v>
      </c>
      <c r="Z27" s="151"/>
      <c r="AB27" s="153">
        <v>45322</v>
      </c>
      <c r="AC27" s="21">
        <f t="shared" si="0"/>
        <v>0</v>
      </c>
      <c r="AD27" s="21">
        <f t="shared" si="3"/>
        <v>0</v>
      </c>
      <c r="AE27" s="21">
        <f t="shared" si="3"/>
        <v>0</v>
      </c>
    </row>
    <row r="28" spans="1:31" x14ac:dyDescent="0.35">
      <c r="A28" s="61">
        <v>45351</v>
      </c>
      <c r="B28" s="52">
        <f>'OC A CONTRATAR US$'!B28*'OC A CONTRATAR'!$E28</f>
        <v>0</v>
      </c>
      <c r="C28" s="52">
        <f>'OC A CONTRATAR US$'!C28*'OC A CONTRATAR'!$E28</f>
        <v>0</v>
      </c>
      <c r="D28" s="52">
        <f>'OC A CONTRATAR US$'!D28*'OC A CONTRATAR'!$E28</f>
        <v>0</v>
      </c>
      <c r="E28" s="151">
        <f>IF($E$2=0,Encargos!C33,$E$2)</f>
        <v>5.35</v>
      </c>
      <c r="F28" s="61">
        <v>45351</v>
      </c>
      <c r="G28" s="52">
        <f>'OC A CONTRATAR US$'!G28*'OC A CONTRATAR'!$J28</f>
        <v>0</v>
      </c>
      <c r="H28" s="52">
        <f>'OC A CONTRATAR US$'!H28*'OC A CONTRATAR'!$J28</f>
        <v>0</v>
      </c>
      <c r="I28" s="52">
        <f>'OC A CONTRATAR US$'!I28*'OC A CONTRATAR'!$J28</f>
        <v>0</v>
      </c>
      <c r="J28" s="151">
        <f>IF($J$2=0,Encargos!C33,$J$2)</f>
        <v>4.8413000000000004</v>
      </c>
      <c r="K28" s="61">
        <v>45351</v>
      </c>
      <c r="L28" s="52">
        <f>'OC A CONTRATAR US$'!L28*'OC A CONTRATAR'!$O28</f>
        <v>0</v>
      </c>
      <c r="M28" s="52">
        <f>'OC A CONTRATAR US$'!M28*'OC A CONTRATAR'!$O28</f>
        <v>0</v>
      </c>
      <c r="N28" s="52">
        <f>'OC A CONTRATAR US$'!N28*'OC A CONTRATAR'!$O28</f>
        <v>0</v>
      </c>
      <c r="O28" s="151">
        <f>IF($O$2=0,Encargos!C33,$O$2)</f>
        <v>4.8413000000000004</v>
      </c>
      <c r="P28" s="61">
        <v>45351</v>
      </c>
      <c r="Q28" s="52">
        <f>'OC A CONTRATAR US$'!Q28*'OC A CONTRATAR'!$T28</f>
        <v>0</v>
      </c>
      <c r="R28" s="52">
        <f>'OC A CONTRATAR US$'!R28*'OC A CONTRATAR'!$T28</f>
        <v>0</v>
      </c>
      <c r="S28" s="52">
        <f>'OC A CONTRATAR US$'!S28*'OC A CONTRATAR'!$T28</f>
        <v>0</v>
      </c>
      <c r="T28" s="151">
        <f>IF($T$2=0,Encargos!M33,$T$2)</f>
        <v>5.35</v>
      </c>
      <c r="V28" s="61">
        <v>45351</v>
      </c>
      <c r="W28" s="52">
        <v>0</v>
      </c>
      <c r="X28" s="52">
        <v>0</v>
      </c>
      <c r="Y28" s="52">
        <f t="shared" si="2"/>
        <v>0</v>
      </c>
      <c r="Z28" s="151"/>
      <c r="AB28" s="76">
        <v>45351</v>
      </c>
      <c r="AC28" s="21">
        <f t="shared" si="0"/>
        <v>0</v>
      </c>
      <c r="AD28" s="21">
        <f t="shared" si="3"/>
        <v>0</v>
      </c>
      <c r="AE28" s="21">
        <f t="shared" si="3"/>
        <v>0</v>
      </c>
    </row>
    <row r="29" spans="1:31" x14ac:dyDescent="0.35">
      <c r="A29" s="61">
        <v>45382</v>
      </c>
      <c r="B29" s="52">
        <f>'OC A CONTRATAR US$'!B29*'OC A CONTRATAR'!$E29</f>
        <v>0</v>
      </c>
      <c r="C29" s="52">
        <f>'OC A CONTRATAR US$'!C29*'OC A CONTRATAR'!$E29</f>
        <v>0</v>
      </c>
      <c r="D29" s="52">
        <f>'OC A CONTRATAR US$'!D29*'OC A CONTRATAR'!$E29</f>
        <v>0</v>
      </c>
      <c r="E29" s="151">
        <f>IF($E$2=0,Encargos!C34,$E$2)</f>
        <v>5.35</v>
      </c>
      <c r="F29" s="61">
        <v>45382</v>
      </c>
      <c r="G29" s="52">
        <f>'OC A CONTRATAR US$'!G29*'OC A CONTRATAR'!$J29</f>
        <v>0</v>
      </c>
      <c r="H29" s="52">
        <f>'OC A CONTRATAR US$'!H29*'OC A CONTRATAR'!$J29</f>
        <v>0</v>
      </c>
      <c r="I29" s="52">
        <f>'OC A CONTRATAR US$'!I29*'OC A CONTRATAR'!$J29</f>
        <v>0</v>
      </c>
      <c r="J29" s="151">
        <f>IF($J$2=0,Encargos!C34,$J$2)</f>
        <v>4.8413000000000004</v>
      </c>
      <c r="K29" s="61">
        <v>45382</v>
      </c>
      <c r="L29" s="52">
        <f>'OC A CONTRATAR US$'!L29*'OC A CONTRATAR'!$O29</f>
        <v>0</v>
      </c>
      <c r="M29" s="52">
        <f>'OC A CONTRATAR US$'!M29*'OC A CONTRATAR'!$O29</f>
        <v>0</v>
      </c>
      <c r="N29" s="52">
        <f>'OC A CONTRATAR US$'!N29*'OC A CONTRATAR'!$O29</f>
        <v>0</v>
      </c>
      <c r="O29" s="151">
        <f>IF($O$2=0,Encargos!C34,$O$2)</f>
        <v>4.8413000000000004</v>
      </c>
      <c r="P29" s="61">
        <v>45382</v>
      </c>
      <c r="Q29" s="52">
        <f>'OC A CONTRATAR US$'!Q29*'OC A CONTRATAR'!$T29</f>
        <v>0</v>
      </c>
      <c r="R29" s="52">
        <f>'OC A CONTRATAR US$'!R29*'OC A CONTRATAR'!$T29</f>
        <v>0</v>
      </c>
      <c r="S29" s="52">
        <f>'OC A CONTRATAR US$'!S29*'OC A CONTRATAR'!$T29</f>
        <v>0</v>
      </c>
      <c r="T29" s="151">
        <f>IF($T$2=0,Encargos!M34,$T$2)</f>
        <v>5.35</v>
      </c>
      <c r="V29" s="61">
        <v>45382</v>
      </c>
      <c r="W29" s="52">
        <v>0</v>
      </c>
      <c r="X29" s="52">
        <v>0</v>
      </c>
      <c r="Y29" s="52">
        <f t="shared" si="2"/>
        <v>0</v>
      </c>
      <c r="Z29" s="151"/>
      <c r="AB29" s="76">
        <v>45382</v>
      </c>
      <c r="AC29" s="21">
        <f t="shared" si="0"/>
        <v>0</v>
      </c>
      <c r="AD29" s="21">
        <f t="shared" si="3"/>
        <v>0</v>
      </c>
      <c r="AE29" s="21">
        <f t="shared" si="3"/>
        <v>0</v>
      </c>
    </row>
    <row r="30" spans="1:31" x14ac:dyDescent="0.35">
      <c r="A30" s="61">
        <v>45412</v>
      </c>
      <c r="B30" s="52">
        <f>'OC A CONTRATAR US$'!B30*'OC A CONTRATAR'!$E30</f>
        <v>0</v>
      </c>
      <c r="C30" s="52">
        <f>'OC A CONTRATAR US$'!C30*'OC A CONTRATAR'!$E30</f>
        <v>0</v>
      </c>
      <c r="D30" s="52">
        <f>'OC A CONTRATAR US$'!D30*'OC A CONTRATAR'!$E30</f>
        <v>0</v>
      </c>
      <c r="E30" s="151">
        <f>IF($E$2=0,Encargos!C35,$E$2)</f>
        <v>5.35</v>
      </c>
      <c r="F30" s="61">
        <v>45412</v>
      </c>
      <c r="G30" s="52">
        <f>'OC A CONTRATAR US$'!G30*'OC A CONTRATAR'!$J30</f>
        <v>0</v>
      </c>
      <c r="H30" s="52">
        <f>'OC A CONTRATAR US$'!H30*'OC A CONTRATAR'!$J30</f>
        <v>0</v>
      </c>
      <c r="I30" s="52">
        <f>'OC A CONTRATAR US$'!I30*'OC A CONTRATAR'!$J30</f>
        <v>0</v>
      </c>
      <c r="J30" s="151">
        <f>IF($J$2=0,Encargos!C35,$J$2)</f>
        <v>4.8413000000000004</v>
      </c>
      <c r="K30" s="61">
        <v>45412</v>
      </c>
      <c r="L30" s="52">
        <f>'OC A CONTRATAR US$'!L30*'OC A CONTRATAR'!$O30</f>
        <v>0</v>
      </c>
      <c r="M30" s="52">
        <f>'OC A CONTRATAR US$'!M30*'OC A CONTRATAR'!$O30</f>
        <v>0</v>
      </c>
      <c r="N30" s="52">
        <f>'OC A CONTRATAR US$'!N30*'OC A CONTRATAR'!$O30</f>
        <v>0</v>
      </c>
      <c r="O30" s="151">
        <f>IF($O$2=0,Encargos!C35,$O$2)</f>
        <v>4.8413000000000004</v>
      </c>
      <c r="P30" s="61">
        <v>45412</v>
      </c>
      <c r="Q30" s="52">
        <f>'OC A CONTRATAR US$'!Q30*'OC A CONTRATAR'!$T30</f>
        <v>0</v>
      </c>
      <c r="R30" s="52">
        <f>'OC A CONTRATAR US$'!R30*'OC A CONTRATAR'!$T30</f>
        <v>0</v>
      </c>
      <c r="S30" s="52">
        <f>'OC A CONTRATAR US$'!S30*'OC A CONTRATAR'!$T30</f>
        <v>0</v>
      </c>
      <c r="T30" s="151">
        <f>IF($T$2=0,Encargos!M35,$T$2)</f>
        <v>5.35</v>
      </c>
      <c r="V30" s="61">
        <v>45412</v>
      </c>
      <c r="W30" s="52">
        <v>0</v>
      </c>
      <c r="X30" s="52">
        <v>0</v>
      </c>
      <c r="Y30" s="52">
        <f t="shared" si="2"/>
        <v>0</v>
      </c>
      <c r="Z30" s="151"/>
      <c r="AB30" s="76">
        <v>45412</v>
      </c>
      <c r="AC30" s="21">
        <f t="shared" si="0"/>
        <v>0</v>
      </c>
      <c r="AD30" s="21">
        <f t="shared" si="3"/>
        <v>0</v>
      </c>
      <c r="AE30" s="21">
        <f t="shared" si="3"/>
        <v>0</v>
      </c>
    </row>
    <row r="31" spans="1:31" x14ac:dyDescent="0.35">
      <c r="A31" s="61">
        <v>45443</v>
      </c>
      <c r="B31" s="52">
        <f>'OC A CONTRATAR US$'!B31*'OC A CONTRATAR'!$E31</f>
        <v>0</v>
      </c>
      <c r="C31" s="52">
        <f>'OC A CONTRATAR US$'!C31*'OC A CONTRATAR'!$E31</f>
        <v>0</v>
      </c>
      <c r="D31" s="52">
        <f>'OC A CONTRATAR US$'!D31*'OC A CONTRATAR'!$E31</f>
        <v>0</v>
      </c>
      <c r="E31" s="151">
        <f>IF($E$2=0,Encargos!C36,$E$2)</f>
        <v>5.35</v>
      </c>
      <c r="F31" s="61">
        <v>45443</v>
      </c>
      <c r="G31" s="52">
        <f>'OC A CONTRATAR US$'!G31*'OC A CONTRATAR'!$J31</f>
        <v>0</v>
      </c>
      <c r="H31" s="52">
        <f>'OC A CONTRATAR US$'!H31*'OC A CONTRATAR'!$J31</f>
        <v>0</v>
      </c>
      <c r="I31" s="52">
        <f>'OC A CONTRATAR US$'!I31*'OC A CONTRATAR'!$J31</f>
        <v>0</v>
      </c>
      <c r="J31" s="151">
        <f>IF($J$2=0,Encargos!C36,$J$2)</f>
        <v>4.8413000000000004</v>
      </c>
      <c r="K31" s="61">
        <v>45443</v>
      </c>
      <c r="L31" s="52">
        <f>'OC A CONTRATAR US$'!L31*'OC A CONTRATAR'!$O31</f>
        <v>0</v>
      </c>
      <c r="M31" s="52">
        <f>'OC A CONTRATAR US$'!M31*'OC A CONTRATAR'!$O31</f>
        <v>0</v>
      </c>
      <c r="N31" s="52">
        <f>'OC A CONTRATAR US$'!N31*'OC A CONTRATAR'!$O31</f>
        <v>0</v>
      </c>
      <c r="O31" s="151">
        <f>IF($O$2=0,Encargos!C36,$O$2)</f>
        <v>4.8413000000000004</v>
      </c>
      <c r="P31" s="61">
        <v>45443</v>
      </c>
      <c r="Q31" s="52">
        <f>'OC A CONTRATAR US$'!Q31*'OC A CONTRATAR'!$T31</f>
        <v>0</v>
      </c>
      <c r="R31" s="52">
        <f>'OC A CONTRATAR US$'!R31*'OC A CONTRATAR'!$T31</f>
        <v>0</v>
      </c>
      <c r="S31" s="52">
        <f>'OC A CONTRATAR US$'!S31*'OC A CONTRATAR'!$T31</f>
        <v>0</v>
      </c>
      <c r="T31" s="151">
        <f>IF($T$2=0,Encargos!M36,$T$2)</f>
        <v>5.35</v>
      </c>
      <c r="V31" s="61">
        <v>45443</v>
      </c>
      <c r="W31" s="52">
        <v>0</v>
      </c>
      <c r="X31" s="52">
        <v>0</v>
      </c>
      <c r="Y31" s="52">
        <f t="shared" si="2"/>
        <v>0</v>
      </c>
      <c r="Z31" s="151"/>
      <c r="AB31" s="76">
        <v>45443</v>
      </c>
      <c r="AC31" s="21">
        <f t="shared" si="0"/>
        <v>0</v>
      </c>
      <c r="AD31" s="21">
        <f t="shared" si="3"/>
        <v>0</v>
      </c>
      <c r="AE31" s="21">
        <f t="shared" si="3"/>
        <v>0</v>
      </c>
    </row>
    <row r="32" spans="1:31" x14ac:dyDescent="0.35">
      <c r="A32" s="61">
        <v>45473</v>
      </c>
      <c r="B32" s="52">
        <f>'OC A CONTRATAR US$'!B32*'OC A CONTRATAR'!$E32</f>
        <v>0</v>
      </c>
      <c r="C32" s="52">
        <f>'OC A CONTRATAR US$'!C32*'OC A CONTRATAR'!$E32</f>
        <v>0</v>
      </c>
      <c r="D32" s="52">
        <f>'OC A CONTRATAR US$'!D32*'OC A CONTRATAR'!$E32</f>
        <v>0</v>
      </c>
      <c r="E32" s="151">
        <f>IF($E$2=0,Encargos!C37,$E$2)</f>
        <v>5.35</v>
      </c>
      <c r="F32" s="61">
        <v>45473</v>
      </c>
      <c r="G32" s="52">
        <f>'OC A CONTRATAR US$'!G32*'OC A CONTRATAR'!$J32</f>
        <v>0</v>
      </c>
      <c r="H32" s="52">
        <f>'OC A CONTRATAR US$'!H32*'OC A CONTRATAR'!$J32</f>
        <v>0</v>
      </c>
      <c r="I32" s="52">
        <f>'OC A CONTRATAR US$'!I32*'OC A CONTRATAR'!$J32</f>
        <v>0</v>
      </c>
      <c r="J32" s="151">
        <f>IF($J$2=0,Encargos!C37,$J$2)</f>
        <v>4.8413000000000004</v>
      </c>
      <c r="K32" s="61">
        <v>45473</v>
      </c>
      <c r="L32" s="52">
        <f>'OC A CONTRATAR US$'!L32*'OC A CONTRATAR'!$O32</f>
        <v>0</v>
      </c>
      <c r="M32" s="52">
        <f>'OC A CONTRATAR US$'!M32*'OC A CONTRATAR'!$O32</f>
        <v>0</v>
      </c>
      <c r="N32" s="52">
        <f>'OC A CONTRATAR US$'!N32*'OC A CONTRATAR'!$O32</f>
        <v>0</v>
      </c>
      <c r="O32" s="151">
        <f>IF($O$2=0,Encargos!C37,$O$2)</f>
        <v>4.8413000000000004</v>
      </c>
      <c r="P32" s="61">
        <v>45473</v>
      </c>
      <c r="Q32" s="52">
        <f>'OC A CONTRATAR US$'!Q32*'OC A CONTRATAR'!$T32</f>
        <v>0</v>
      </c>
      <c r="R32" s="52">
        <f>'OC A CONTRATAR US$'!R32*'OC A CONTRATAR'!$T32</f>
        <v>0</v>
      </c>
      <c r="S32" s="52">
        <f>'OC A CONTRATAR US$'!S32*'OC A CONTRATAR'!$T32</f>
        <v>0</v>
      </c>
      <c r="T32" s="151">
        <f>IF($T$2=0,Encargos!M37,$T$2)</f>
        <v>5.35</v>
      </c>
      <c r="V32" s="61">
        <v>45473</v>
      </c>
      <c r="W32" s="52">
        <v>0</v>
      </c>
      <c r="X32" s="52">
        <v>0</v>
      </c>
      <c r="Y32" s="52">
        <f t="shared" si="2"/>
        <v>0</v>
      </c>
      <c r="Z32" s="151"/>
      <c r="AB32" s="76">
        <v>45473</v>
      </c>
      <c r="AC32" s="21">
        <f t="shared" si="0"/>
        <v>0</v>
      </c>
      <c r="AD32" s="21">
        <f t="shared" si="3"/>
        <v>0</v>
      </c>
      <c r="AE32" s="21">
        <f t="shared" si="3"/>
        <v>0</v>
      </c>
    </row>
    <row r="33" spans="1:31" x14ac:dyDescent="0.35">
      <c r="A33" s="61">
        <v>45504</v>
      </c>
      <c r="B33" s="52">
        <f>'OC A CONTRATAR US$'!B33*'OC A CONTRATAR'!$E33</f>
        <v>0</v>
      </c>
      <c r="C33" s="52">
        <f>'OC A CONTRATAR US$'!C33*'OC A CONTRATAR'!$E33</f>
        <v>0</v>
      </c>
      <c r="D33" s="52">
        <f>'OC A CONTRATAR US$'!D33*'OC A CONTRATAR'!$E33</f>
        <v>0</v>
      </c>
      <c r="E33" s="151">
        <f>IF($E$2=0,Encargos!C38,$E$2)</f>
        <v>5.35</v>
      </c>
      <c r="F33" s="61">
        <v>45504</v>
      </c>
      <c r="G33" s="52">
        <f>'OC A CONTRATAR US$'!G33*'OC A CONTRATAR'!$J33</f>
        <v>0</v>
      </c>
      <c r="H33" s="52">
        <f>'OC A CONTRATAR US$'!H33*'OC A CONTRATAR'!$J33</f>
        <v>0</v>
      </c>
      <c r="I33" s="52">
        <f>'OC A CONTRATAR US$'!I33*'OC A CONTRATAR'!$J33</f>
        <v>0</v>
      </c>
      <c r="J33" s="151">
        <f>IF($J$2=0,Encargos!C38,$J$2)</f>
        <v>4.8413000000000004</v>
      </c>
      <c r="K33" s="61">
        <v>45504</v>
      </c>
      <c r="L33" s="52">
        <f>'OC A CONTRATAR US$'!L33*'OC A CONTRATAR'!$O33</f>
        <v>0</v>
      </c>
      <c r="M33" s="52">
        <f>'OC A CONTRATAR US$'!M33*'OC A CONTRATAR'!$O33</f>
        <v>0</v>
      </c>
      <c r="N33" s="52">
        <f>'OC A CONTRATAR US$'!N33*'OC A CONTRATAR'!$O33</f>
        <v>0</v>
      </c>
      <c r="O33" s="151">
        <f>IF($O$2=0,Encargos!C38,$O$2)</f>
        <v>4.8413000000000004</v>
      </c>
      <c r="P33" s="61">
        <v>45504</v>
      </c>
      <c r="Q33" s="52">
        <f>'OC A CONTRATAR US$'!Q33*'OC A CONTRATAR'!$T33</f>
        <v>0</v>
      </c>
      <c r="R33" s="52">
        <f>'OC A CONTRATAR US$'!R33*'OC A CONTRATAR'!$T33</f>
        <v>0</v>
      </c>
      <c r="S33" s="52">
        <f>'OC A CONTRATAR US$'!S33*'OC A CONTRATAR'!$T33</f>
        <v>0</v>
      </c>
      <c r="T33" s="151">
        <f>IF($T$2=0,Encargos!M38,$T$2)</f>
        <v>5.35</v>
      </c>
      <c r="V33" s="61">
        <v>45504</v>
      </c>
      <c r="W33" s="52">
        <v>0</v>
      </c>
      <c r="X33" s="52">
        <v>0</v>
      </c>
      <c r="Y33" s="52">
        <f t="shared" si="2"/>
        <v>0</v>
      </c>
      <c r="Z33" s="151"/>
      <c r="AB33" s="76">
        <v>45504</v>
      </c>
      <c r="AC33" s="21">
        <f t="shared" si="0"/>
        <v>0</v>
      </c>
      <c r="AD33" s="21">
        <f t="shared" si="3"/>
        <v>0</v>
      </c>
      <c r="AE33" s="21">
        <f t="shared" si="3"/>
        <v>0</v>
      </c>
    </row>
    <row r="34" spans="1:31" x14ac:dyDescent="0.35">
      <c r="A34" s="61">
        <v>45535</v>
      </c>
      <c r="B34" s="52">
        <f>'OC A CONTRATAR US$'!B34*'OC A CONTRATAR'!$E34</f>
        <v>0</v>
      </c>
      <c r="C34" s="52">
        <f>'OC A CONTRATAR US$'!C34*'OC A CONTRATAR'!$E34</f>
        <v>0</v>
      </c>
      <c r="D34" s="52">
        <f>'OC A CONTRATAR US$'!D34*'OC A CONTRATAR'!$E34</f>
        <v>0</v>
      </c>
      <c r="E34" s="151">
        <f>IF($E$2=0,Encargos!C39,$E$2)</f>
        <v>5.35</v>
      </c>
      <c r="F34" s="61">
        <v>45535</v>
      </c>
      <c r="G34" s="52">
        <f>'OC A CONTRATAR US$'!G34*'OC A CONTRATAR'!$J34</f>
        <v>0</v>
      </c>
      <c r="H34" s="52">
        <f>'OC A CONTRATAR US$'!H34*'OC A CONTRATAR'!$J34</f>
        <v>0</v>
      </c>
      <c r="I34" s="52">
        <f>'OC A CONTRATAR US$'!I34*'OC A CONTRATAR'!$J34</f>
        <v>0</v>
      </c>
      <c r="J34" s="151">
        <f>IF($J$2=0,Encargos!C39,$J$2)</f>
        <v>4.8413000000000004</v>
      </c>
      <c r="K34" s="61">
        <v>45535</v>
      </c>
      <c r="L34" s="52">
        <f>'OC A CONTRATAR US$'!L34*'OC A CONTRATAR'!$O34</f>
        <v>0</v>
      </c>
      <c r="M34" s="52">
        <f>'OC A CONTRATAR US$'!M34*'OC A CONTRATAR'!$O34</f>
        <v>0</v>
      </c>
      <c r="N34" s="52">
        <f>'OC A CONTRATAR US$'!N34*'OC A CONTRATAR'!$O34</f>
        <v>0</v>
      </c>
      <c r="O34" s="151">
        <f>IF($O$2=0,Encargos!C39,$O$2)</f>
        <v>4.8413000000000004</v>
      </c>
      <c r="P34" s="61">
        <v>45535</v>
      </c>
      <c r="Q34" s="52">
        <f>'OC A CONTRATAR US$'!Q34*'OC A CONTRATAR'!$T34</f>
        <v>0</v>
      </c>
      <c r="R34" s="52">
        <f>'OC A CONTRATAR US$'!R34*'OC A CONTRATAR'!$T34</f>
        <v>0</v>
      </c>
      <c r="S34" s="52">
        <f>'OC A CONTRATAR US$'!S34*'OC A CONTRATAR'!$T34</f>
        <v>0</v>
      </c>
      <c r="T34" s="151">
        <f>IF($T$2=0,Encargos!M39,$T$2)</f>
        <v>5.35</v>
      </c>
      <c r="V34" s="61">
        <v>45535</v>
      </c>
      <c r="W34" s="52">
        <v>0</v>
      </c>
      <c r="X34" s="52">
        <v>0</v>
      </c>
      <c r="Y34" s="52">
        <f t="shared" si="2"/>
        <v>0</v>
      </c>
      <c r="Z34" s="151"/>
      <c r="AB34" s="76">
        <v>45535</v>
      </c>
      <c r="AC34" s="21">
        <f t="shared" si="0"/>
        <v>0</v>
      </c>
      <c r="AD34" s="21">
        <f t="shared" si="3"/>
        <v>0</v>
      </c>
      <c r="AE34" s="21">
        <f t="shared" si="3"/>
        <v>0</v>
      </c>
    </row>
    <row r="35" spans="1:31" x14ac:dyDescent="0.35">
      <c r="A35" s="61">
        <v>45565</v>
      </c>
      <c r="B35" s="52">
        <f>'OC A CONTRATAR US$'!B35*'OC A CONTRATAR'!$E35</f>
        <v>0</v>
      </c>
      <c r="C35" s="52">
        <f>'OC A CONTRATAR US$'!C35*'OC A CONTRATAR'!$E35</f>
        <v>0</v>
      </c>
      <c r="D35" s="52">
        <f>'OC A CONTRATAR US$'!D35*'OC A CONTRATAR'!$E35</f>
        <v>0</v>
      </c>
      <c r="E35" s="151">
        <f>IF($E$2=0,Encargos!C40,$E$2)</f>
        <v>5.35</v>
      </c>
      <c r="F35" s="61">
        <v>45565</v>
      </c>
      <c r="G35" s="52">
        <f>'OC A CONTRATAR US$'!G35*'OC A CONTRATAR'!$J35</f>
        <v>0</v>
      </c>
      <c r="H35" s="52">
        <f>'OC A CONTRATAR US$'!H35*'OC A CONTRATAR'!$J35</f>
        <v>0</v>
      </c>
      <c r="I35" s="52">
        <f>'OC A CONTRATAR US$'!I35*'OC A CONTRATAR'!$J35</f>
        <v>0</v>
      </c>
      <c r="J35" s="151">
        <f>IF($J$2=0,Encargos!C40,$J$2)</f>
        <v>4.8413000000000004</v>
      </c>
      <c r="K35" s="61">
        <v>45565</v>
      </c>
      <c r="L35" s="52">
        <f>'OC A CONTRATAR US$'!L35*'OC A CONTRATAR'!$O35</f>
        <v>0</v>
      </c>
      <c r="M35" s="52">
        <f>'OC A CONTRATAR US$'!M35*'OC A CONTRATAR'!$O35</f>
        <v>0</v>
      </c>
      <c r="N35" s="52">
        <f>'OC A CONTRATAR US$'!N35*'OC A CONTRATAR'!$O35</f>
        <v>0</v>
      </c>
      <c r="O35" s="151">
        <f>IF($O$2=0,Encargos!C40,$O$2)</f>
        <v>4.8413000000000004</v>
      </c>
      <c r="P35" s="61">
        <v>45565</v>
      </c>
      <c r="Q35" s="52">
        <f>'OC A CONTRATAR US$'!Q35*'OC A CONTRATAR'!$T35</f>
        <v>0</v>
      </c>
      <c r="R35" s="52">
        <f>'OC A CONTRATAR US$'!R35*'OC A CONTRATAR'!$T35</f>
        <v>0</v>
      </c>
      <c r="S35" s="52">
        <f>'OC A CONTRATAR US$'!S35*'OC A CONTRATAR'!$T35</f>
        <v>0</v>
      </c>
      <c r="T35" s="151">
        <f>IF($T$2=0,Encargos!M40,$T$2)</f>
        <v>5.35</v>
      </c>
      <c r="V35" s="61">
        <v>45565</v>
      </c>
      <c r="W35" s="52">
        <v>0</v>
      </c>
      <c r="X35" s="52">
        <v>0</v>
      </c>
      <c r="Y35" s="52">
        <f t="shared" si="2"/>
        <v>0</v>
      </c>
      <c r="Z35" s="151"/>
      <c r="AB35" s="76">
        <v>45565</v>
      </c>
      <c r="AC35" s="21">
        <f t="shared" si="0"/>
        <v>0</v>
      </c>
      <c r="AD35" s="21">
        <f t="shared" si="3"/>
        <v>0</v>
      </c>
      <c r="AE35" s="21">
        <f t="shared" si="3"/>
        <v>0</v>
      </c>
    </row>
    <row r="36" spans="1:31" x14ac:dyDescent="0.35">
      <c r="A36" s="61">
        <v>45596</v>
      </c>
      <c r="B36" s="52">
        <f>'OC A CONTRATAR US$'!B36*'OC A CONTRATAR'!$E36</f>
        <v>0</v>
      </c>
      <c r="C36" s="52">
        <f>'OC A CONTRATAR US$'!C36*'OC A CONTRATAR'!$E36</f>
        <v>0</v>
      </c>
      <c r="D36" s="52">
        <f>'OC A CONTRATAR US$'!D36*'OC A CONTRATAR'!$E36</f>
        <v>0</v>
      </c>
      <c r="E36" s="151">
        <f>IF($E$2=0,Encargos!C41,$E$2)</f>
        <v>5.35</v>
      </c>
      <c r="F36" s="61">
        <v>45596</v>
      </c>
      <c r="G36" s="52">
        <f>'OC A CONTRATAR US$'!G36*'OC A CONTRATAR'!$J36</f>
        <v>0</v>
      </c>
      <c r="H36" s="52">
        <f>'OC A CONTRATAR US$'!H36*'OC A CONTRATAR'!$J36</f>
        <v>0</v>
      </c>
      <c r="I36" s="52">
        <f>'OC A CONTRATAR US$'!I36*'OC A CONTRATAR'!$J36</f>
        <v>0</v>
      </c>
      <c r="J36" s="151">
        <f>IF($J$2=0,Encargos!C41,$J$2)</f>
        <v>4.8413000000000004</v>
      </c>
      <c r="K36" s="61">
        <v>45596</v>
      </c>
      <c r="L36" s="52">
        <f>'OC A CONTRATAR US$'!L36*'OC A CONTRATAR'!$O36</f>
        <v>0</v>
      </c>
      <c r="M36" s="52">
        <f>'OC A CONTRATAR US$'!M36*'OC A CONTRATAR'!$O36</f>
        <v>0</v>
      </c>
      <c r="N36" s="52">
        <f>'OC A CONTRATAR US$'!N36*'OC A CONTRATAR'!$O36</f>
        <v>0</v>
      </c>
      <c r="O36" s="151">
        <f>IF($O$2=0,Encargos!C41,$O$2)</f>
        <v>4.8413000000000004</v>
      </c>
      <c r="P36" s="61">
        <v>45596</v>
      </c>
      <c r="Q36" s="52">
        <f>'OC A CONTRATAR US$'!Q36*'OC A CONTRATAR'!$T36</f>
        <v>0</v>
      </c>
      <c r="R36" s="52">
        <f>'OC A CONTRATAR US$'!R36*'OC A CONTRATAR'!$T36</f>
        <v>0</v>
      </c>
      <c r="S36" s="52">
        <f>'OC A CONTRATAR US$'!S36*'OC A CONTRATAR'!$T36</f>
        <v>0</v>
      </c>
      <c r="T36" s="151">
        <f>IF($T$2=0,Encargos!M41,$T$2)</f>
        <v>5.35</v>
      </c>
      <c r="V36" s="61">
        <v>45596</v>
      </c>
      <c r="W36" s="52">
        <v>0</v>
      </c>
      <c r="X36" s="52">
        <v>0</v>
      </c>
      <c r="Y36" s="52">
        <f t="shared" si="2"/>
        <v>0</v>
      </c>
      <c r="Z36" s="151"/>
      <c r="AB36" s="76">
        <v>45596</v>
      </c>
      <c r="AC36" s="21">
        <f t="shared" si="0"/>
        <v>0</v>
      </c>
      <c r="AD36" s="21">
        <f t="shared" si="3"/>
        <v>0</v>
      </c>
      <c r="AE36" s="21">
        <f t="shared" si="3"/>
        <v>0</v>
      </c>
    </row>
    <row r="37" spans="1:31" x14ac:dyDescent="0.35">
      <c r="A37" s="61">
        <v>45626</v>
      </c>
      <c r="B37" s="52">
        <f>'OC A CONTRATAR US$'!B37*'OC A CONTRATAR'!$E37</f>
        <v>0</v>
      </c>
      <c r="C37" s="52">
        <f>'OC A CONTRATAR US$'!C37*'OC A CONTRATAR'!$E37</f>
        <v>0</v>
      </c>
      <c r="D37" s="52">
        <f>'OC A CONTRATAR US$'!D37*'OC A CONTRATAR'!$E37</f>
        <v>0</v>
      </c>
      <c r="E37" s="151">
        <f>IF($E$2=0,Encargos!C42,$E$2)</f>
        <v>5.35</v>
      </c>
      <c r="F37" s="61">
        <v>45626</v>
      </c>
      <c r="G37" s="52">
        <f>'OC A CONTRATAR US$'!G37*'OC A CONTRATAR'!$J37</f>
        <v>0</v>
      </c>
      <c r="H37" s="52">
        <f>'OC A CONTRATAR US$'!H37*'OC A CONTRATAR'!$J37</f>
        <v>0</v>
      </c>
      <c r="I37" s="52">
        <f>'OC A CONTRATAR US$'!I37*'OC A CONTRATAR'!$J37</f>
        <v>0</v>
      </c>
      <c r="J37" s="151">
        <f>IF($J$2=0,Encargos!C42,$J$2)</f>
        <v>4.8413000000000004</v>
      </c>
      <c r="K37" s="61">
        <v>45626</v>
      </c>
      <c r="L37" s="52">
        <f>'OC A CONTRATAR US$'!L37*'OC A CONTRATAR'!$O37</f>
        <v>0</v>
      </c>
      <c r="M37" s="52">
        <f>'OC A CONTRATAR US$'!M37*'OC A CONTRATAR'!$O37</f>
        <v>0</v>
      </c>
      <c r="N37" s="52">
        <f>'OC A CONTRATAR US$'!N37*'OC A CONTRATAR'!$O37</f>
        <v>0</v>
      </c>
      <c r="O37" s="151">
        <f>IF($O$2=0,Encargos!C42,$O$2)</f>
        <v>4.8413000000000004</v>
      </c>
      <c r="P37" s="61">
        <v>45626</v>
      </c>
      <c r="Q37" s="52">
        <f>'OC A CONTRATAR US$'!Q37*'OC A CONTRATAR'!$T37</f>
        <v>0</v>
      </c>
      <c r="R37" s="52">
        <f>'OC A CONTRATAR US$'!R37*'OC A CONTRATAR'!$T37</f>
        <v>0</v>
      </c>
      <c r="S37" s="52">
        <f>'OC A CONTRATAR US$'!S37*'OC A CONTRATAR'!$T37</f>
        <v>0</v>
      </c>
      <c r="T37" s="151">
        <f>IF($T$2=0,Encargos!M42,$T$2)</f>
        <v>5.35</v>
      </c>
      <c r="V37" s="61">
        <v>45626</v>
      </c>
      <c r="W37" s="52">
        <v>0</v>
      </c>
      <c r="X37" s="52">
        <v>0</v>
      </c>
      <c r="Y37" s="52">
        <f t="shared" si="2"/>
        <v>0</v>
      </c>
      <c r="Z37" s="151"/>
      <c r="AB37" s="76">
        <v>45626</v>
      </c>
      <c r="AC37" s="21">
        <f t="shared" si="0"/>
        <v>0</v>
      </c>
      <c r="AD37" s="21">
        <f t="shared" si="3"/>
        <v>0</v>
      </c>
      <c r="AE37" s="21">
        <f t="shared" si="3"/>
        <v>0</v>
      </c>
    </row>
    <row r="38" spans="1:31" x14ac:dyDescent="0.35">
      <c r="A38" s="61">
        <v>45657</v>
      </c>
      <c r="B38" s="52">
        <f>'OC A CONTRATAR US$'!B38*'OC A CONTRATAR'!$E38</f>
        <v>0</v>
      </c>
      <c r="C38" s="52">
        <f>'OC A CONTRATAR US$'!C38*'OC A CONTRATAR'!$E38</f>
        <v>0</v>
      </c>
      <c r="D38" s="52">
        <f>'OC A CONTRATAR US$'!D38*'OC A CONTRATAR'!$E38</f>
        <v>0</v>
      </c>
      <c r="E38" s="151">
        <f>IF($E$2=0,Encargos!C43,$E$2)</f>
        <v>5.35</v>
      </c>
      <c r="F38" s="61">
        <v>45657</v>
      </c>
      <c r="G38" s="52">
        <f>'OC A CONTRATAR US$'!G38*'OC A CONTRATAR'!$J38</f>
        <v>0</v>
      </c>
      <c r="H38" s="52">
        <f>'OC A CONTRATAR US$'!H38*'OC A CONTRATAR'!$J38</f>
        <v>0</v>
      </c>
      <c r="I38" s="52">
        <f>'OC A CONTRATAR US$'!I38*'OC A CONTRATAR'!$J38</f>
        <v>0</v>
      </c>
      <c r="J38" s="151">
        <f>IF($J$2=0,Encargos!C43,$J$2)</f>
        <v>4.8413000000000004</v>
      </c>
      <c r="K38" s="61">
        <v>45657</v>
      </c>
      <c r="L38" s="52">
        <f>'OC A CONTRATAR US$'!L38*'OC A CONTRATAR'!$O38</f>
        <v>0</v>
      </c>
      <c r="M38" s="52">
        <f>'OC A CONTRATAR US$'!M38*'OC A CONTRATAR'!$O38</f>
        <v>0</v>
      </c>
      <c r="N38" s="52">
        <f>'OC A CONTRATAR US$'!N38*'OC A CONTRATAR'!$O38</f>
        <v>0</v>
      </c>
      <c r="O38" s="151">
        <f>IF($O$2=0,Encargos!C43,$O$2)</f>
        <v>4.8413000000000004</v>
      </c>
      <c r="P38" s="61">
        <v>45657</v>
      </c>
      <c r="Q38" s="52">
        <f>'OC A CONTRATAR US$'!Q38*'OC A CONTRATAR'!$T38</f>
        <v>0</v>
      </c>
      <c r="R38" s="52">
        <f>'OC A CONTRATAR US$'!R38*'OC A CONTRATAR'!$T38</f>
        <v>0</v>
      </c>
      <c r="S38" s="52">
        <f>'OC A CONTRATAR US$'!S38*'OC A CONTRATAR'!$T38</f>
        <v>0</v>
      </c>
      <c r="T38" s="151">
        <f>IF($T$2=0,Encargos!M43,$T$2)</f>
        <v>5.35</v>
      </c>
      <c r="V38" s="61">
        <v>45657</v>
      </c>
      <c r="W38" s="52">
        <v>0</v>
      </c>
      <c r="X38" s="52">
        <v>0</v>
      </c>
      <c r="Y38" s="52">
        <f t="shared" si="2"/>
        <v>0</v>
      </c>
      <c r="Z38" s="151"/>
      <c r="AB38" s="76">
        <v>45657</v>
      </c>
      <c r="AC38" s="21">
        <f t="shared" si="0"/>
        <v>0</v>
      </c>
      <c r="AD38" s="21">
        <f t="shared" si="3"/>
        <v>0</v>
      </c>
      <c r="AE38" s="21">
        <f t="shared" si="3"/>
        <v>0</v>
      </c>
    </row>
    <row r="39" spans="1:31" x14ac:dyDescent="0.35">
      <c r="A39" s="61">
        <v>45688</v>
      </c>
      <c r="B39" s="52">
        <f>'OC A CONTRATAR US$'!B39*'OC A CONTRATAR'!$E39</f>
        <v>0</v>
      </c>
      <c r="C39" s="52">
        <f>'OC A CONTRATAR US$'!C39*'OC A CONTRATAR'!$E39</f>
        <v>0</v>
      </c>
      <c r="D39" s="52">
        <f>'OC A CONTRATAR US$'!D39*'OC A CONTRATAR'!$E39</f>
        <v>0</v>
      </c>
      <c r="E39" s="151">
        <f>IF($E$2=0,Encargos!C44,$E$2)</f>
        <v>5.35</v>
      </c>
      <c r="F39" s="61">
        <v>45688</v>
      </c>
      <c r="G39" s="52">
        <f>'OC A CONTRATAR US$'!G39*'OC A CONTRATAR'!$J39</f>
        <v>0</v>
      </c>
      <c r="H39" s="52">
        <f>'OC A CONTRATAR US$'!H39*'OC A CONTRATAR'!$J39</f>
        <v>0</v>
      </c>
      <c r="I39" s="52">
        <f>'OC A CONTRATAR US$'!I39*'OC A CONTRATAR'!$J39</f>
        <v>0</v>
      </c>
      <c r="J39" s="151">
        <f>IF($J$2=0,Encargos!C44,$J$2)</f>
        <v>4.8413000000000004</v>
      </c>
      <c r="K39" s="61">
        <v>45688</v>
      </c>
      <c r="L39" s="52">
        <f>'OC A CONTRATAR US$'!L39*'OC A CONTRATAR'!$O39</f>
        <v>0</v>
      </c>
      <c r="M39" s="52">
        <f>'OC A CONTRATAR US$'!M39*'OC A CONTRATAR'!$O39</f>
        <v>0</v>
      </c>
      <c r="N39" s="52">
        <f>'OC A CONTRATAR US$'!N39*'OC A CONTRATAR'!$O39</f>
        <v>0</v>
      </c>
      <c r="O39" s="151">
        <f>IF($O$2=0,Encargos!C44,$O$2)</f>
        <v>4.8413000000000004</v>
      </c>
      <c r="P39" s="61">
        <v>45688</v>
      </c>
      <c r="Q39" s="52">
        <f>'OC A CONTRATAR US$'!Q39*'OC A CONTRATAR'!$T39</f>
        <v>0</v>
      </c>
      <c r="R39" s="52">
        <f>'OC A CONTRATAR US$'!R39*'OC A CONTRATAR'!$T39</f>
        <v>0</v>
      </c>
      <c r="S39" s="52">
        <f>'OC A CONTRATAR US$'!S39*'OC A CONTRATAR'!$T39</f>
        <v>0</v>
      </c>
      <c r="T39" s="151">
        <f>IF($T$2=0,Encargos!M44,$T$2)</f>
        <v>5.35</v>
      </c>
      <c r="V39" s="61">
        <v>45688</v>
      </c>
      <c r="W39" s="52">
        <v>0</v>
      </c>
      <c r="X39" s="52">
        <v>0</v>
      </c>
      <c r="Y39" s="52">
        <f t="shared" si="2"/>
        <v>0</v>
      </c>
      <c r="Z39" s="151"/>
      <c r="AB39" s="76">
        <v>45688</v>
      </c>
      <c r="AC39" s="21">
        <f t="shared" si="0"/>
        <v>0</v>
      </c>
      <c r="AD39" s="21">
        <f t="shared" si="3"/>
        <v>0</v>
      </c>
      <c r="AE39" s="21">
        <f t="shared" si="3"/>
        <v>0</v>
      </c>
    </row>
    <row r="40" spans="1:31" x14ac:dyDescent="0.35">
      <c r="A40" s="61">
        <v>45716</v>
      </c>
      <c r="B40" s="52">
        <f>'OC A CONTRATAR US$'!B40*'OC A CONTRATAR'!$E40</f>
        <v>0</v>
      </c>
      <c r="C40" s="52">
        <f>'OC A CONTRATAR US$'!C40*'OC A CONTRATAR'!$E40</f>
        <v>0</v>
      </c>
      <c r="D40" s="52">
        <f>'OC A CONTRATAR US$'!D40*'OC A CONTRATAR'!$E40</f>
        <v>0</v>
      </c>
      <c r="E40" s="151">
        <f>IF($E$2=0,Encargos!C45,$E$2)</f>
        <v>5.35</v>
      </c>
      <c r="F40" s="61">
        <v>45716</v>
      </c>
      <c r="G40" s="52">
        <f>'OC A CONTRATAR US$'!G40*'OC A CONTRATAR'!$J40</f>
        <v>0</v>
      </c>
      <c r="H40" s="52">
        <f>'OC A CONTRATAR US$'!H40*'OC A CONTRATAR'!$J40</f>
        <v>0</v>
      </c>
      <c r="I40" s="52">
        <f>'OC A CONTRATAR US$'!I40*'OC A CONTRATAR'!$J40</f>
        <v>0</v>
      </c>
      <c r="J40" s="151">
        <f>IF($J$2=0,Encargos!C45,$J$2)</f>
        <v>4.8413000000000004</v>
      </c>
      <c r="K40" s="61">
        <v>45716</v>
      </c>
      <c r="L40" s="52">
        <f>'OC A CONTRATAR US$'!L40*'OC A CONTRATAR'!$O40</f>
        <v>0</v>
      </c>
      <c r="M40" s="52">
        <f>'OC A CONTRATAR US$'!M40*'OC A CONTRATAR'!$O40</f>
        <v>0</v>
      </c>
      <c r="N40" s="52">
        <f>'OC A CONTRATAR US$'!N40*'OC A CONTRATAR'!$O40</f>
        <v>0</v>
      </c>
      <c r="O40" s="151">
        <f>IF($O$2=0,Encargos!C45,$O$2)</f>
        <v>4.8413000000000004</v>
      </c>
      <c r="P40" s="61">
        <v>45716</v>
      </c>
      <c r="Q40" s="52">
        <f>'OC A CONTRATAR US$'!Q40*'OC A CONTRATAR'!$T40</f>
        <v>0</v>
      </c>
      <c r="R40" s="52">
        <f>'OC A CONTRATAR US$'!R40*'OC A CONTRATAR'!$T40</f>
        <v>0</v>
      </c>
      <c r="S40" s="52">
        <f>'OC A CONTRATAR US$'!S40*'OC A CONTRATAR'!$T40</f>
        <v>0</v>
      </c>
      <c r="T40" s="151">
        <f>IF($T$2=0,Encargos!M45,$T$2)</f>
        <v>5.35</v>
      </c>
      <c r="V40" s="61">
        <v>45716</v>
      </c>
      <c r="W40" s="52">
        <v>0</v>
      </c>
      <c r="X40" s="52">
        <v>0</v>
      </c>
      <c r="Y40" s="52">
        <f t="shared" si="2"/>
        <v>0</v>
      </c>
      <c r="Z40" s="151"/>
      <c r="AB40" s="76">
        <v>45716</v>
      </c>
      <c r="AC40" s="21">
        <f t="shared" si="0"/>
        <v>0</v>
      </c>
      <c r="AD40" s="21">
        <f t="shared" si="3"/>
        <v>0</v>
      </c>
      <c r="AE40" s="21">
        <f t="shared" si="3"/>
        <v>0</v>
      </c>
    </row>
    <row r="41" spans="1:31" x14ac:dyDescent="0.35">
      <c r="A41" s="61">
        <v>45747</v>
      </c>
      <c r="B41" s="52">
        <f>'OC A CONTRATAR US$'!B41*'OC A CONTRATAR'!$E41</f>
        <v>0</v>
      </c>
      <c r="C41" s="52">
        <f>'OC A CONTRATAR US$'!C41*'OC A CONTRATAR'!$E41</f>
        <v>0</v>
      </c>
      <c r="D41" s="52">
        <f>'OC A CONTRATAR US$'!D41*'OC A CONTRATAR'!$E41</f>
        <v>0</v>
      </c>
      <c r="E41" s="151">
        <f>IF($E$2=0,Encargos!C46,$E$2)</f>
        <v>5.35</v>
      </c>
      <c r="F41" s="61">
        <v>45747</v>
      </c>
      <c r="G41" s="52">
        <f>'OC A CONTRATAR US$'!G41*'OC A CONTRATAR'!$J41</f>
        <v>0</v>
      </c>
      <c r="H41" s="52">
        <f>'OC A CONTRATAR US$'!H41*'OC A CONTRATAR'!$J41</f>
        <v>0</v>
      </c>
      <c r="I41" s="52">
        <f>'OC A CONTRATAR US$'!I41*'OC A CONTRATAR'!$J41</f>
        <v>0</v>
      </c>
      <c r="J41" s="151">
        <f>IF($J$2=0,Encargos!C46,$J$2)</f>
        <v>4.8413000000000004</v>
      </c>
      <c r="K41" s="61">
        <v>45747</v>
      </c>
      <c r="L41" s="52">
        <f>'OC A CONTRATAR US$'!L41*'OC A CONTRATAR'!$O41</f>
        <v>0</v>
      </c>
      <c r="M41" s="52">
        <f>'OC A CONTRATAR US$'!M41*'OC A CONTRATAR'!$O41</f>
        <v>0</v>
      </c>
      <c r="N41" s="52">
        <f>'OC A CONTRATAR US$'!N41*'OC A CONTRATAR'!$O41</f>
        <v>0</v>
      </c>
      <c r="O41" s="151">
        <f>IF($O$2=0,Encargos!C46,$O$2)</f>
        <v>4.8413000000000004</v>
      </c>
      <c r="P41" s="61">
        <v>45747</v>
      </c>
      <c r="Q41" s="52">
        <f>'OC A CONTRATAR US$'!Q41*'OC A CONTRATAR'!$T41</f>
        <v>0</v>
      </c>
      <c r="R41" s="52">
        <f>'OC A CONTRATAR US$'!R41*'OC A CONTRATAR'!$T41</f>
        <v>0</v>
      </c>
      <c r="S41" s="52">
        <f>'OC A CONTRATAR US$'!S41*'OC A CONTRATAR'!$T41</f>
        <v>0</v>
      </c>
      <c r="T41" s="151">
        <f>IF($T$2=0,Encargos!M46,$T$2)</f>
        <v>5.35</v>
      </c>
      <c r="V41" s="61">
        <v>45747</v>
      </c>
      <c r="W41" s="52">
        <v>0</v>
      </c>
      <c r="X41" s="52">
        <v>0</v>
      </c>
      <c r="Y41" s="52">
        <f t="shared" si="2"/>
        <v>0</v>
      </c>
      <c r="Z41" s="151"/>
      <c r="AB41" s="76">
        <v>45747</v>
      </c>
      <c r="AC41" s="21">
        <f t="shared" si="0"/>
        <v>0</v>
      </c>
      <c r="AD41" s="21">
        <f t="shared" si="3"/>
        <v>0</v>
      </c>
      <c r="AE41" s="21">
        <f t="shared" si="3"/>
        <v>0</v>
      </c>
    </row>
    <row r="42" spans="1:31" x14ac:dyDescent="0.35">
      <c r="A42" s="61">
        <v>45777</v>
      </c>
      <c r="B42" s="52">
        <f>'OC A CONTRATAR US$'!B42*'OC A CONTRATAR'!$E42</f>
        <v>0</v>
      </c>
      <c r="C42" s="52">
        <f>'OC A CONTRATAR US$'!C42*'OC A CONTRATAR'!$E42</f>
        <v>0</v>
      </c>
      <c r="D42" s="52">
        <f>'OC A CONTRATAR US$'!D42*'OC A CONTRATAR'!$E42</f>
        <v>0</v>
      </c>
      <c r="E42" s="151">
        <f>IF($E$2=0,Encargos!C47,$E$2)</f>
        <v>5.35</v>
      </c>
      <c r="F42" s="61">
        <v>45777</v>
      </c>
      <c r="G42" s="52">
        <f>'OC A CONTRATAR US$'!G42*'OC A CONTRATAR'!$J42</f>
        <v>0</v>
      </c>
      <c r="H42" s="52">
        <f>'OC A CONTRATAR US$'!H42*'OC A CONTRATAR'!$J42</f>
        <v>0</v>
      </c>
      <c r="I42" s="52">
        <f>'OC A CONTRATAR US$'!I42*'OC A CONTRATAR'!$J42</f>
        <v>0</v>
      </c>
      <c r="J42" s="151">
        <f>IF($J$2=0,Encargos!C47,$J$2)</f>
        <v>4.8413000000000004</v>
      </c>
      <c r="K42" s="61">
        <v>45777</v>
      </c>
      <c r="L42" s="52">
        <f>'OC A CONTRATAR US$'!L42*'OC A CONTRATAR'!$O42</f>
        <v>0</v>
      </c>
      <c r="M42" s="52">
        <f>'OC A CONTRATAR US$'!M42*'OC A CONTRATAR'!$O42</f>
        <v>0</v>
      </c>
      <c r="N42" s="52">
        <f>'OC A CONTRATAR US$'!N42*'OC A CONTRATAR'!$O42</f>
        <v>0</v>
      </c>
      <c r="O42" s="151">
        <f>IF($O$2=0,Encargos!C47,$O$2)</f>
        <v>4.8413000000000004</v>
      </c>
      <c r="P42" s="61">
        <v>45777</v>
      </c>
      <c r="Q42" s="52">
        <f>'OC A CONTRATAR US$'!Q42*'OC A CONTRATAR'!$T42</f>
        <v>0</v>
      </c>
      <c r="R42" s="52">
        <f>'OC A CONTRATAR US$'!R42*'OC A CONTRATAR'!$T42</f>
        <v>0</v>
      </c>
      <c r="S42" s="52">
        <f>'OC A CONTRATAR US$'!S42*'OC A CONTRATAR'!$T42</f>
        <v>0</v>
      </c>
      <c r="T42" s="151">
        <f>IF($T$2=0,Encargos!M47,$T$2)</f>
        <v>5.35</v>
      </c>
      <c r="V42" s="61">
        <v>45777</v>
      </c>
      <c r="W42" s="52">
        <v>0</v>
      </c>
      <c r="X42" s="52">
        <v>0</v>
      </c>
      <c r="Y42" s="52">
        <f t="shared" si="2"/>
        <v>0</v>
      </c>
      <c r="Z42" s="151"/>
      <c r="AB42" s="76">
        <v>45777</v>
      </c>
      <c r="AC42" s="21">
        <f t="shared" si="0"/>
        <v>0</v>
      </c>
      <c r="AD42" s="21">
        <f t="shared" si="3"/>
        <v>0</v>
      </c>
      <c r="AE42" s="21">
        <f t="shared" si="3"/>
        <v>0</v>
      </c>
    </row>
    <row r="43" spans="1:31" x14ac:dyDescent="0.35">
      <c r="A43" s="61">
        <v>45808</v>
      </c>
      <c r="B43" s="52">
        <f>'OC A CONTRATAR US$'!B43*'OC A CONTRATAR'!$E43</f>
        <v>0</v>
      </c>
      <c r="C43" s="52">
        <f>'OC A CONTRATAR US$'!C43*'OC A CONTRATAR'!$E43</f>
        <v>0</v>
      </c>
      <c r="D43" s="52">
        <f>'OC A CONTRATAR US$'!D43*'OC A CONTRATAR'!$E43</f>
        <v>0</v>
      </c>
      <c r="E43" s="151">
        <f>IF($E$2=0,Encargos!C48,$E$2)</f>
        <v>5.35</v>
      </c>
      <c r="F43" s="61">
        <v>45808</v>
      </c>
      <c r="G43" s="52">
        <f>'OC A CONTRATAR US$'!G43*'OC A CONTRATAR'!$J43</f>
        <v>0</v>
      </c>
      <c r="H43" s="52">
        <f>'OC A CONTRATAR US$'!H43*'OC A CONTRATAR'!$J43</f>
        <v>0</v>
      </c>
      <c r="I43" s="52">
        <f>'OC A CONTRATAR US$'!I43*'OC A CONTRATAR'!$J43</f>
        <v>0</v>
      </c>
      <c r="J43" s="151">
        <f>IF($J$2=0,Encargos!C48,$J$2)</f>
        <v>4.8413000000000004</v>
      </c>
      <c r="K43" s="61">
        <v>45808</v>
      </c>
      <c r="L43" s="52">
        <f>'OC A CONTRATAR US$'!L43*'OC A CONTRATAR'!$O43</f>
        <v>0</v>
      </c>
      <c r="M43" s="52">
        <f>'OC A CONTRATAR US$'!M43*'OC A CONTRATAR'!$O43</f>
        <v>0</v>
      </c>
      <c r="N43" s="52">
        <f>'OC A CONTRATAR US$'!N43*'OC A CONTRATAR'!$O43</f>
        <v>0</v>
      </c>
      <c r="O43" s="151">
        <f>IF($O$2=0,Encargos!C48,$O$2)</f>
        <v>4.8413000000000004</v>
      </c>
      <c r="P43" s="61">
        <v>45808</v>
      </c>
      <c r="Q43" s="52">
        <f>'OC A CONTRATAR US$'!Q43*'OC A CONTRATAR'!$T43</f>
        <v>0</v>
      </c>
      <c r="R43" s="52">
        <f>'OC A CONTRATAR US$'!R43*'OC A CONTRATAR'!$T43</f>
        <v>0</v>
      </c>
      <c r="S43" s="52">
        <f>'OC A CONTRATAR US$'!S43*'OC A CONTRATAR'!$T43</f>
        <v>0</v>
      </c>
      <c r="T43" s="151">
        <f>IF($T$2=0,Encargos!M48,$T$2)</f>
        <v>5.35</v>
      </c>
      <c r="V43" s="61">
        <v>45808</v>
      </c>
      <c r="W43" s="52">
        <v>0</v>
      </c>
      <c r="X43" s="52">
        <v>0</v>
      </c>
      <c r="Y43" s="52">
        <f t="shared" si="2"/>
        <v>0</v>
      </c>
      <c r="Z43" s="151"/>
      <c r="AB43" s="76">
        <v>45808</v>
      </c>
      <c r="AC43" s="21">
        <f t="shared" si="0"/>
        <v>0</v>
      </c>
      <c r="AD43" s="21">
        <f t="shared" ref="AD43:AE62" si="4">SUMIF($A$2:$Z$2,AD$2,$A43:$Z43)</f>
        <v>0</v>
      </c>
      <c r="AE43" s="21">
        <f t="shared" si="4"/>
        <v>0</v>
      </c>
    </row>
    <row r="44" spans="1:31" x14ac:dyDescent="0.35">
      <c r="A44" s="61">
        <v>45838</v>
      </c>
      <c r="B44" s="52">
        <f>'OC A CONTRATAR US$'!B44*'OC A CONTRATAR'!$E44</f>
        <v>0</v>
      </c>
      <c r="C44" s="52">
        <f>'OC A CONTRATAR US$'!C44*'OC A CONTRATAR'!$E44</f>
        <v>0</v>
      </c>
      <c r="D44" s="52">
        <f>'OC A CONTRATAR US$'!D44*'OC A CONTRATAR'!$E44</f>
        <v>0</v>
      </c>
      <c r="E44" s="151">
        <f>IF($E$2=0,Encargos!C49,$E$2)</f>
        <v>5.35</v>
      </c>
      <c r="F44" s="61">
        <v>45838</v>
      </c>
      <c r="G44" s="52">
        <f>'OC A CONTRATAR US$'!G44*'OC A CONTRATAR'!$J44</f>
        <v>0</v>
      </c>
      <c r="H44" s="52">
        <f>'OC A CONTRATAR US$'!H44*'OC A CONTRATAR'!$J44</f>
        <v>0</v>
      </c>
      <c r="I44" s="52">
        <f>'OC A CONTRATAR US$'!I44*'OC A CONTRATAR'!$J44</f>
        <v>0</v>
      </c>
      <c r="J44" s="151">
        <f>IF($J$2=0,Encargos!C49,$J$2)</f>
        <v>4.8413000000000004</v>
      </c>
      <c r="K44" s="61">
        <v>45838</v>
      </c>
      <c r="L44" s="52">
        <f>'OC A CONTRATAR US$'!L44*'OC A CONTRATAR'!$O44</f>
        <v>0</v>
      </c>
      <c r="M44" s="52">
        <f>'OC A CONTRATAR US$'!M44*'OC A CONTRATAR'!$O44</f>
        <v>6147913.7299909899</v>
      </c>
      <c r="N44" s="52">
        <f>'OC A CONTRATAR US$'!N44*'OC A CONTRATAR'!$O44</f>
        <v>6147913.7299909899</v>
      </c>
      <c r="O44" s="151">
        <f>IF($O$2=0,Encargos!C49,$O$2)</f>
        <v>4.8413000000000004</v>
      </c>
      <c r="P44" s="61">
        <v>45838</v>
      </c>
      <c r="Q44" s="52">
        <f>'OC A CONTRATAR US$'!Q44*'OC A CONTRATAR'!$T44</f>
        <v>0</v>
      </c>
      <c r="R44" s="52">
        <f>'OC A CONTRATAR US$'!R44*'OC A CONTRATAR'!$T44</f>
        <v>0</v>
      </c>
      <c r="S44" s="52">
        <f>'OC A CONTRATAR US$'!S44*'OC A CONTRATAR'!$T44</f>
        <v>0</v>
      </c>
      <c r="T44" s="151">
        <f>IF($T$2=0,Encargos!M49,$T$2)</f>
        <v>5.35</v>
      </c>
      <c r="V44" s="61">
        <v>45838</v>
      </c>
      <c r="W44" s="52">
        <v>0</v>
      </c>
      <c r="X44" s="52">
        <v>0</v>
      </c>
      <c r="Y44" s="52">
        <f t="shared" si="2"/>
        <v>0</v>
      </c>
      <c r="Z44" s="151"/>
      <c r="AB44" s="76">
        <v>45838</v>
      </c>
      <c r="AC44" s="21">
        <f t="shared" si="0"/>
        <v>0</v>
      </c>
      <c r="AD44" s="21">
        <f t="shared" si="4"/>
        <v>6147913.7299909899</v>
      </c>
      <c r="AE44" s="21">
        <f t="shared" si="4"/>
        <v>6147913.7299909899</v>
      </c>
    </row>
    <row r="45" spans="1:31" x14ac:dyDescent="0.35">
      <c r="A45" s="61">
        <v>45869</v>
      </c>
      <c r="B45" s="52">
        <f>'OC A CONTRATAR US$'!B45*'OC A CONTRATAR'!$E45</f>
        <v>0</v>
      </c>
      <c r="C45" s="52">
        <f>'OC A CONTRATAR US$'!C45*'OC A CONTRATAR'!$E45</f>
        <v>0</v>
      </c>
      <c r="D45" s="52">
        <f>'OC A CONTRATAR US$'!D45*'OC A CONTRATAR'!$E45</f>
        <v>0</v>
      </c>
      <c r="E45" s="151">
        <f>IF($E$2=0,Encargos!C50,$E$2)</f>
        <v>5.35</v>
      </c>
      <c r="F45" s="61">
        <v>45869</v>
      </c>
      <c r="G45" s="52">
        <f>'OC A CONTRATAR US$'!G45*'OC A CONTRATAR'!$J45</f>
        <v>0</v>
      </c>
      <c r="H45" s="52">
        <f>'OC A CONTRATAR US$'!H45*'OC A CONTRATAR'!$J45</f>
        <v>0</v>
      </c>
      <c r="I45" s="52">
        <f>'OC A CONTRATAR US$'!I45*'OC A CONTRATAR'!$J45</f>
        <v>0</v>
      </c>
      <c r="J45" s="151">
        <f>IF($J$2=0,Encargos!C50,$J$2)</f>
        <v>4.8413000000000004</v>
      </c>
      <c r="K45" s="61">
        <v>45869</v>
      </c>
      <c r="L45" s="52">
        <f>'OC A CONTRATAR US$'!L45*'OC A CONTRATAR'!$O45</f>
        <v>0</v>
      </c>
      <c r="M45" s="52">
        <f>'OC A CONTRATAR US$'!M45*'OC A CONTRATAR'!$O45</f>
        <v>0</v>
      </c>
      <c r="N45" s="52">
        <f>'OC A CONTRATAR US$'!N45*'OC A CONTRATAR'!$O45</f>
        <v>0</v>
      </c>
      <c r="O45" s="151">
        <f>IF($O$2=0,Encargos!C50,$O$2)</f>
        <v>4.8413000000000004</v>
      </c>
      <c r="P45" s="61">
        <v>45869</v>
      </c>
      <c r="Q45" s="52">
        <f>'OC A CONTRATAR US$'!Q45*'OC A CONTRATAR'!$T45</f>
        <v>0</v>
      </c>
      <c r="R45" s="52">
        <f>'OC A CONTRATAR US$'!R45*'OC A CONTRATAR'!$T45</f>
        <v>0</v>
      </c>
      <c r="S45" s="52">
        <f>'OC A CONTRATAR US$'!S45*'OC A CONTRATAR'!$T45</f>
        <v>0</v>
      </c>
      <c r="T45" s="151">
        <f>IF($T$2=0,Encargos!M50,$T$2)</f>
        <v>5.35</v>
      </c>
      <c r="V45" s="61">
        <v>45869</v>
      </c>
      <c r="W45" s="52">
        <v>0</v>
      </c>
      <c r="X45" s="52">
        <v>0</v>
      </c>
      <c r="Y45" s="52">
        <f t="shared" si="2"/>
        <v>0</v>
      </c>
      <c r="Z45" s="151"/>
      <c r="AB45" s="76">
        <v>45869</v>
      </c>
      <c r="AC45" s="21">
        <f t="shared" si="0"/>
        <v>0</v>
      </c>
      <c r="AD45" s="21">
        <f t="shared" si="4"/>
        <v>0</v>
      </c>
      <c r="AE45" s="21">
        <f t="shared" si="4"/>
        <v>0</v>
      </c>
    </row>
    <row r="46" spans="1:31" x14ac:dyDescent="0.35">
      <c r="A46" s="61">
        <v>45900</v>
      </c>
      <c r="B46" s="52">
        <f>'OC A CONTRATAR US$'!B46*'OC A CONTRATAR'!$E46</f>
        <v>0</v>
      </c>
      <c r="C46" s="52">
        <f>'OC A CONTRATAR US$'!C46*'OC A CONTRATAR'!$E46</f>
        <v>0</v>
      </c>
      <c r="D46" s="52">
        <f>'OC A CONTRATAR US$'!D46*'OC A CONTRATAR'!$E46</f>
        <v>0</v>
      </c>
      <c r="E46" s="151">
        <f>IF($E$2=0,Encargos!C51,$E$2)</f>
        <v>5.35</v>
      </c>
      <c r="F46" s="61">
        <v>45900</v>
      </c>
      <c r="G46" s="52">
        <f>'OC A CONTRATAR US$'!G46*'OC A CONTRATAR'!$J46</f>
        <v>0</v>
      </c>
      <c r="H46" s="52">
        <f>'OC A CONTRATAR US$'!H46*'OC A CONTRATAR'!$J46</f>
        <v>0</v>
      </c>
      <c r="I46" s="52">
        <f>'OC A CONTRATAR US$'!I46*'OC A CONTRATAR'!$J46</f>
        <v>0</v>
      </c>
      <c r="J46" s="151">
        <f>IF($J$2=0,Encargos!C51,$J$2)</f>
        <v>4.8413000000000004</v>
      </c>
      <c r="K46" s="61">
        <v>45900</v>
      </c>
      <c r="L46" s="52">
        <f>'OC A CONTRATAR US$'!L46*'OC A CONTRATAR'!$O46</f>
        <v>0</v>
      </c>
      <c r="M46" s="52">
        <f>'OC A CONTRATAR US$'!M46*'OC A CONTRATAR'!$O46</f>
        <v>0</v>
      </c>
      <c r="N46" s="52">
        <f>'OC A CONTRATAR US$'!N46*'OC A CONTRATAR'!$O46</f>
        <v>0</v>
      </c>
      <c r="O46" s="151">
        <f>IF($O$2=0,Encargos!C51,$O$2)</f>
        <v>4.8413000000000004</v>
      </c>
      <c r="P46" s="61">
        <v>45900</v>
      </c>
      <c r="Q46" s="52">
        <f>'OC A CONTRATAR US$'!Q46*'OC A CONTRATAR'!$T46</f>
        <v>0</v>
      </c>
      <c r="R46" s="52">
        <f>'OC A CONTRATAR US$'!R46*'OC A CONTRATAR'!$T46</f>
        <v>0</v>
      </c>
      <c r="S46" s="52">
        <f>'OC A CONTRATAR US$'!S46*'OC A CONTRATAR'!$T46</f>
        <v>0</v>
      </c>
      <c r="T46" s="151">
        <f>IF($T$2=0,Encargos!M51,$T$2)</f>
        <v>5.35</v>
      </c>
      <c r="V46" s="61">
        <v>45900</v>
      </c>
      <c r="W46" s="52">
        <v>0</v>
      </c>
      <c r="X46" s="52">
        <v>0</v>
      </c>
      <c r="Y46" s="52">
        <f t="shared" si="2"/>
        <v>0</v>
      </c>
      <c r="Z46" s="151"/>
      <c r="AB46" s="76">
        <v>45900</v>
      </c>
      <c r="AC46" s="21">
        <f t="shared" si="0"/>
        <v>0</v>
      </c>
      <c r="AD46" s="21">
        <f t="shared" si="4"/>
        <v>0</v>
      </c>
      <c r="AE46" s="21">
        <f t="shared" si="4"/>
        <v>0</v>
      </c>
    </row>
    <row r="47" spans="1:31" x14ac:dyDescent="0.35">
      <c r="A47" s="61">
        <v>45930</v>
      </c>
      <c r="B47" s="52">
        <f>'OC A CONTRATAR US$'!B47*'OC A CONTRATAR'!$E47</f>
        <v>0</v>
      </c>
      <c r="C47" s="52">
        <f>'OC A CONTRATAR US$'!C47*'OC A CONTRATAR'!$E47</f>
        <v>0</v>
      </c>
      <c r="D47" s="52">
        <f>'OC A CONTRATAR US$'!D47*'OC A CONTRATAR'!$E47</f>
        <v>0</v>
      </c>
      <c r="E47" s="151">
        <f>IF($E$2=0,Encargos!C52,$E$2)</f>
        <v>5.35</v>
      </c>
      <c r="F47" s="61">
        <v>45930</v>
      </c>
      <c r="G47" s="52">
        <f>'OC A CONTRATAR US$'!G47*'OC A CONTRATAR'!$J47</f>
        <v>0</v>
      </c>
      <c r="H47" s="52">
        <f>'OC A CONTRATAR US$'!H47*'OC A CONTRATAR'!$J47</f>
        <v>0</v>
      </c>
      <c r="I47" s="52">
        <f>'OC A CONTRATAR US$'!I47*'OC A CONTRATAR'!$J47</f>
        <v>0</v>
      </c>
      <c r="J47" s="151">
        <f>IF($J$2=0,Encargos!C52,$J$2)</f>
        <v>4.8413000000000004</v>
      </c>
      <c r="K47" s="61">
        <v>45930</v>
      </c>
      <c r="L47" s="52">
        <f>'OC A CONTRATAR US$'!L47*'OC A CONTRATAR'!$O47</f>
        <v>0</v>
      </c>
      <c r="M47" s="52">
        <f>'OC A CONTRATAR US$'!M47*'OC A CONTRATAR'!$O47</f>
        <v>0</v>
      </c>
      <c r="N47" s="52">
        <f>'OC A CONTRATAR US$'!N47*'OC A CONTRATAR'!$O47</f>
        <v>0</v>
      </c>
      <c r="O47" s="151">
        <f>IF($O$2=0,Encargos!C52,$O$2)</f>
        <v>4.8413000000000004</v>
      </c>
      <c r="P47" s="61">
        <v>45930</v>
      </c>
      <c r="Q47" s="52">
        <f>'OC A CONTRATAR US$'!Q47*'OC A CONTRATAR'!$T47</f>
        <v>0</v>
      </c>
      <c r="R47" s="52">
        <f>'OC A CONTRATAR US$'!R47*'OC A CONTRATAR'!$T47</f>
        <v>0</v>
      </c>
      <c r="S47" s="52">
        <f>'OC A CONTRATAR US$'!S47*'OC A CONTRATAR'!$T47</f>
        <v>0</v>
      </c>
      <c r="T47" s="151">
        <f>IF($T$2=0,Encargos!M52,$T$2)</f>
        <v>5.35</v>
      </c>
      <c r="V47" s="61">
        <v>45930</v>
      </c>
      <c r="W47" s="52">
        <v>0</v>
      </c>
      <c r="X47" s="52">
        <v>0</v>
      </c>
      <c r="Y47" s="52">
        <f t="shared" si="2"/>
        <v>0</v>
      </c>
      <c r="Z47" s="151"/>
      <c r="AB47" s="76">
        <v>45930</v>
      </c>
      <c r="AC47" s="21">
        <f t="shared" si="0"/>
        <v>0</v>
      </c>
      <c r="AD47" s="21">
        <f t="shared" si="4"/>
        <v>0</v>
      </c>
      <c r="AE47" s="21">
        <f t="shared" si="4"/>
        <v>0</v>
      </c>
    </row>
    <row r="48" spans="1:31" x14ac:dyDescent="0.35">
      <c r="A48" s="61">
        <v>45961</v>
      </c>
      <c r="B48" s="52">
        <f>'OC A CONTRATAR US$'!B48*'OC A CONTRATAR'!$E48</f>
        <v>0</v>
      </c>
      <c r="C48" s="52">
        <f>'OC A CONTRATAR US$'!C48*'OC A CONTRATAR'!$E48</f>
        <v>0</v>
      </c>
      <c r="D48" s="52">
        <f>'OC A CONTRATAR US$'!D48*'OC A CONTRATAR'!$E48</f>
        <v>0</v>
      </c>
      <c r="E48" s="151">
        <f>IF($E$2=0,Encargos!C53,$E$2)</f>
        <v>5.35</v>
      </c>
      <c r="F48" s="61">
        <v>45961</v>
      </c>
      <c r="G48" s="52">
        <f>'OC A CONTRATAR US$'!G48*'OC A CONTRATAR'!$J48</f>
        <v>0</v>
      </c>
      <c r="H48" s="52">
        <f>'OC A CONTRATAR US$'!H48*'OC A CONTRATAR'!$J48</f>
        <v>0</v>
      </c>
      <c r="I48" s="52">
        <f>'OC A CONTRATAR US$'!I48*'OC A CONTRATAR'!$J48</f>
        <v>0</v>
      </c>
      <c r="J48" s="151">
        <f>IF($J$2=0,Encargos!C53,$J$2)</f>
        <v>4.8413000000000004</v>
      </c>
      <c r="K48" s="61">
        <v>45961</v>
      </c>
      <c r="L48" s="52">
        <f>'OC A CONTRATAR US$'!L48*'OC A CONTRATAR'!$O48</f>
        <v>0</v>
      </c>
      <c r="M48" s="52">
        <f>'OC A CONTRATAR US$'!M48*'OC A CONTRATAR'!$O48</f>
        <v>0</v>
      </c>
      <c r="N48" s="52">
        <f>'OC A CONTRATAR US$'!N48*'OC A CONTRATAR'!$O48</f>
        <v>0</v>
      </c>
      <c r="O48" s="151">
        <f>IF($O$2=0,Encargos!C53,$O$2)</f>
        <v>4.8413000000000004</v>
      </c>
      <c r="P48" s="61">
        <v>45961</v>
      </c>
      <c r="Q48" s="52">
        <f>'OC A CONTRATAR US$'!Q48*'OC A CONTRATAR'!$T48</f>
        <v>0</v>
      </c>
      <c r="R48" s="52">
        <f>'OC A CONTRATAR US$'!R48*'OC A CONTRATAR'!$T48</f>
        <v>0</v>
      </c>
      <c r="S48" s="52">
        <f>'OC A CONTRATAR US$'!S48*'OC A CONTRATAR'!$T48</f>
        <v>0</v>
      </c>
      <c r="T48" s="151">
        <f>IF($T$2=0,Encargos!M53,$T$2)</f>
        <v>5.35</v>
      </c>
      <c r="V48" s="61">
        <v>45961</v>
      </c>
      <c r="W48" s="52">
        <v>0</v>
      </c>
      <c r="X48" s="52">
        <v>0</v>
      </c>
      <c r="Y48" s="52">
        <f t="shared" si="2"/>
        <v>0</v>
      </c>
      <c r="Z48" s="151"/>
      <c r="AB48" s="76">
        <v>45961</v>
      </c>
      <c r="AC48" s="21">
        <f t="shared" si="0"/>
        <v>0</v>
      </c>
      <c r="AD48" s="21">
        <f t="shared" si="4"/>
        <v>0</v>
      </c>
      <c r="AE48" s="21">
        <f t="shared" si="4"/>
        <v>0</v>
      </c>
    </row>
    <row r="49" spans="1:31" x14ac:dyDescent="0.35">
      <c r="A49" s="61">
        <v>45991</v>
      </c>
      <c r="B49" s="52">
        <f>'OC A CONTRATAR US$'!B49*'OC A CONTRATAR'!$E49</f>
        <v>0</v>
      </c>
      <c r="C49" s="52">
        <f>'OC A CONTRATAR US$'!C49*'OC A CONTRATAR'!$E49</f>
        <v>0</v>
      </c>
      <c r="D49" s="52">
        <f>'OC A CONTRATAR US$'!D49*'OC A CONTRATAR'!$E49</f>
        <v>0</v>
      </c>
      <c r="E49" s="151">
        <f>IF($E$2=0,Encargos!C54,$E$2)</f>
        <v>5.35</v>
      </c>
      <c r="F49" s="61">
        <v>45991</v>
      </c>
      <c r="G49" s="52">
        <f>'OC A CONTRATAR US$'!G49*'OC A CONTRATAR'!$J49</f>
        <v>0</v>
      </c>
      <c r="H49" s="52">
        <f>'OC A CONTRATAR US$'!H49*'OC A CONTRATAR'!$J49</f>
        <v>0</v>
      </c>
      <c r="I49" s="52">
        <f>'OC A CONTRATAR US$'!I49*'OC A CONTRATAR'!$J49</f>
        <v>0</v>
      </c>
      <c r="J49" s="151">
        <f>IF($J$2=0,Encargos!C54,$J$2)</f>
        <v>4.8413000000000004</v>
      </c>
      <c r="K49" s="61">
        <v>45991</v>
      </c>
      <c r="L49" s="52">
        <f>'OC A CONTRATAR US$'!L49*'OC A CONTRATAR'!$O49</f>
        <v>0</v>
      </c>
      <c r="M49" s="52">
        <f>'OC A CONTRATAR US$'!M49*'OC A CONTRATAR'!$O49</f>
        <v>0</v>
      </c>
      <c r="N49" s="52">
        <f>'OC A CONTRATAR US$'!N49*'OC A CONTRATAR'!$O49</f>
        <v>0</v>
      </c>
      <c r="O49" s="151">
        <f>IF($O$2=0,Encargos!C54,$O$2)</f>
        <v>4.8413000000000004</v>
      </c>
      <c r="P49" s="61">
        <v>45991</v>
      </c>
      <c r="Q49" s="52">
        <f>'OC A CONTRATAR US$'!Q49*'OC A CONTRATAR'!$T49</f>
        <v>0</v>
      </c>
      <c r="R49" s="52">
        <f>'OC A CONTRATAR US$'!R49*'OC A CONTRATAR'!$T49</f>
        <v>0</v>
      </c>
      <c r="S49" s="52">
        <f>'OC A CONTRATAR US$'!S49*'OC A CONTRATAR'!$T49</f>
        <v>0</v>
      </c>
      <c r="T49" s="151">
        <f>IF($T$2=0,Encargos!M54,$T$2)</f>
        <v>5.35</v>
      </c>
      <c r="V49" s="61">
        <v>45991</v>
      </c>
      <c r="W49" s="52">
        <v>0</v>
      </c>
      <c r="X49" s="52">
        <v>0</v>
      </c>
      <c r="Y49" s="52">
        <f t="shared" si="2"/>
        <v>0</v>
      </c>
      <c r="Z49" s="151"/>
      <c r="AB49" s="76">
        <v>45991</v>
      </c>
      <c r="AC49" s="21">
        <f t="shared" si="0"/>
        <v>0</v>
      </c>
      <c r="AD49" s="21">
        <f t="shared" si="4"/>
        <v>0</v>
      </c>
      <c r="AE49" s="21">
        <f t="shared" si="4"/>
        <v>0</v>
      </c>
    </row>
    <row r="50" spans="1:31" x14ac:dyDescent="0.35">
      <c r="A50" s="61">
        <v>46022</v>
      </c>
      <c r="B50" s="52">
        <f>'OC A CONTRATAR US$'!B50*'OC A CONTRATAR'!$E50</f>
        <v>0</v>
      </c>
      <c r="C50" s="52">
        <f>'OC A CONTRATAR US$'!C50*'OC A CONTRATAR'!$E50</f>
        <v>0</v>
      </c>
      <c r="D50" s="52">
        <f>'OC A CONTRATAR US$'!D50*'OC A CONTRATAR'!$E50</f>
        <v>0</v>
      </c>
      <c r="E50" s="151">
        <f>IF($E$2=0,Encargos!C55,$E$2)</f>
        <v>5.35</v>
      </c>
      <c r="F50" s="61">
        <v>46022</v>
      </c>
      <c r="G50" s="52">
        <f>'OC A CONTRATAR US$'!G50*'OC A CONTRATAR'!$J50</f>
        <v>0</v>
      </c>
      <c r="H50" s="52">
        <f>'OC A CONTRATAR US$'!H50*'OC A CONTRATAR'!$J50</f>
        <v>0</v>
      </c>
      <c r="I50" s="52">
        <f>'OC A CONTRATAR US$'!I50*'OC A CONTRATAR'!$J50</f>
        <v>0</v>
      </c>
      <c r="J50" s="151">
        <f>IF($J$2=0,Encargos!C55,$J$2)</f>
        <v>4.8413000000000004</v>
      </c>
      <c r="K50" s="61">
        <v>46022</v>
      </c>
      <c r="L50" s="52">
        <f>'OC A CONTRATAR US$'!L50*'OC A CONTRATAR'!$O50</f>
        <v>0</v>
      </c>
      <c r="M50" s="52">
        <f>'OC A CONTRATAR US$'!M50*'OC A CONTRATAR'!$O50</f>
        <v>42298331.675066039</v>
      </c>
      <c r="N50" s="52">
        <f>'OC A CONTRATAR US$'!N50*'OC A CONTRATAR'!$O50</f>
        <v>42298331.675066039</v>
      </c>
      <c r="O50" s="151">
        <f>IF($O$2=0,Encargos!C55,$O$2)</f>
        <v>4.8413000000000004</v>
      </c>
      <c r="P50" s="61">
        <v>46022</v>
      </c>
      <c r="Q50" s="52">
        <f>'OC A CONTRATAR US$'!Q50*'OC A CONTRATAR'!$T50</f>
        <v>0</v>
      </c>
      <c r="R50" s="52">
        <f>'OC A CONTRATAR US$'!R50*'OC A CONTRATAR'!$T50</f>
        <v>0</v>
      </c>
      <c r="S50" s="52">
        <f>'OC A CONTRATAR US$'!S50*'OC A CONTRATAR'!$T50</f>
        <v>0</v>
      </c>
      <c r="T50" s="151">
        <f>IF($T$2=0,Encargos!M55,$T$2)</f>
        <v>5.35</v>
      </c>
      <c r="V50" s="61">
        <v>46022</v>
      </c>
      <c r="W50" s="52">
        <v>0</v>
      </c>
      <c r="X50" s="52">
        <v>144476266.869416</v>
      </c>
      <c r="Y50" s="52">
        <f t="shared" si="2"/>
        <v>144476266.869416</v>
      </c>
      <c r="Z50" s="151"/>
      <c r="AB50" s="76">
        <v>46022</v>
      </c>
      <c r="AC50" s="21">
        <f t="shared" si="0"/>
        <v>0</v>
      </c>
      <c r="AD50" s="21">
        <f t="shared" si="4"/>
        <v>186774598.54448205</v>
      </c>
      <c r="AE50" s="21">
        <f t="shared" si="4"/>
        <v>186774598.54448205</v>
      </c>
    </row>
    <row r="51" spans="1:31" x14ac:dyDescent="0.35">
      <c r="A51" s="61">
        <v>46053</v>
      </c>
      <c r="B51" s="52">
        <f>'OC A CONTRATAR US$'!B51*'OC A CONTRATAR'!$E51</f>
        <v>0</v>
      </c>
      <c r="C51" s="52">
        <f>'OC A CONTRATAR US$'!C51*'OC A CONTRATAR'!$E51</f>
        <v>0</v>
      </c>
      <c r="D51" s="52">
        <f>'OC A CONTRATAR US$'!D51*'OC A CONTRATAR'!$E51</f>
        <v>0</v>
      </c>
      <c r="E51" s="151">
        <f>IF($E$2=0,Encargos!C56,$E$2)</f>
        <v>5.35</v>
      </c>
      <c r="F51" s="61">
        <v>46053</v>
      </c>
      <c r="G51" s="52">
        <f>'OC A CONTRATAR US$'!G51*'OC A CONTRATAR'!$J51</f>
        <v>0</v>
      </c>
      <c r="H51" s="52">
        <f>'OC A CONTRATAR US$'!H51*'OC A CONTRATAR'!$J51</f>
        <v>0</v>
      </c>
      <c r="I51" s="52">
        <f>'OC A CONTRATAR US$'!I51*'OC A CONTRATAR'!$J51</f>
        <v>0</v>
      </c>
      <c r="J51" s="151">
        <f>IF($J$2=0,Encargos!C56,$J$2)</f>
        <v>4.8413000000000004</v>
      </c>
      <c r="K51" s="61">
        <v>46053</v>
      </c>
      <c r="L51" s="52">
        <f>'OC A CONTRATAR US$'!L51*'OC A CONTRATAR'!$O51</f>
        <v>0</v>
      </c>
      <c r="M51" s="52">
        <f>'OC A CONTRATAR US$'!M51*'OC A CONTRATAR'!$O51</f>
        <v>0</v>
      </c>
      <c r="N51" s="52">
        <f>'OC A CONTRATAR US$'!N51*'OC A CONTRATAR'!$O51</f>
        <v>0</v>
      </c>
      <c r="O51" s="151">
        <f>IF($O$2=0,Encargos!C56,$O$2)</f>
        <v>4.8413000000000004</v>
      </c>
      <c r="P51" s="61">
        <v>46053</v>
      </c>
      <c r="Q51" s="52">
        <f>'OC A CONTRATAR US$'!Q51*'OC A CONTRATAR'!$T51</f>
        <v>0</v>
      </c>
      <c r="R51" s="52">
        <f>'OC A CONTRATAR US$'!R51*'OC A CONTRATAR'!$T51</f>
        <v>0</v>
      </c>
      <c r="S51" s="52">
        <f>'OC A CONTRATAR US$'!S51*'OC A CONTRATAR'!$T51</f>
        <v>0</v>
      </c>
      <c r="T51" s="151">
        <f>IF($T$2=0,Encargos!M56,$T$2)</f>
        <v>5.35</v>
      </c>
      <c r="V51" s="61">
        <v>46053</v>
      </c>
      <c r="W51" s="52">
        <v>0</v>
      </c>
      <c r="X51" s="52">
        <v>0</v>
      </c>
      <c r="Y51" s="52">
        <f t="shared" si="2"/>
        <v>0</v>
      </c>
      <c r="Z51" s="151"/>
      <c r="AB51" s="76">
        <v>46053</v>
      </c>
      <c r="AC51" s="21">
        <f t="shared" si="0"/>
        <v>0</v>
      </c>
      <c r="AD51" s="21">
        <f t="shared" si="4"/>
        <v>0</v>
      </c>
      <c r="AE51" s="21">
        <f t="shared" si="4"/>
        <v>0</v>
      </c>
    </row>
    <row r="52" spans="1:31" x14ac:dyDescent="0.35">
      <c r="A52" s="61">
        <v>46081</v>
      </c>
      <c r="B52" s="52">
        <f>'OC A CONTRATAR US$'!B52*'OC A CONTRATAR'!$E52</f>
        <v>0</v>
      </c>
      <c r="C52" s="52">
        <f>'OC A CONTRATAR US$'!C52*'OC A CONTRATAR'!$E52</f>
        <v>0</v>
      </c>
      <c r="D52" s="52">
        <f>'OC A CONTRATAR US$'!D52*'OC A CONTRATAR'!$E52</f>
        <v>0</v>
      </c>
      <c r="E52" s="151">
        <f>IF($E$2=0,Encargos!C57,$E$2)</f>
        <v>5.35</v>
      </c>
      <c r="F52" s="61">
        <v>46081</v>
      </c>
      <c r="G52" s="52">
        <f>'OC A CONTRATAR US$'!G52*'OC A CONTRATAR'!$J52</f>
        <v>0</v>
      </c>
      <c r="H52" s="52">
        <f>'OC A CONTRATAR US$'!H52*'OC A CONTRATAR'!$J52</f>
        <v>0</v>
      </c>
      <c r="I52" s="52">
        <f>'OC A CONTRATAR US$'!I52*'OC A CONTRATAR'!$J52</f>
        <v>0</v>
      </c>
      <c r="J52" s="151">
        <f>IF($J$2=0,Encargos!C57,$J$2)</f>
        <v>4.8413000000000004</v>
      </c>
      <c r="K52" s="61">
        <v>46081</v>
      </c>
      <c r="L52" s="52">
        <f>'OC A CONTRATAR US$'!L52*'OC A CONTRATAR'!$O52</f>
        <v>0</v>
      </c>
      <c r="M52" s="52">
        <f>'OC A CONTRATAR US$'!M52*'OC A CONTRATAR'!$O52</f>
        <v>0</v>
      </c>
      <c r="N52" s="52">
        <f>'OC A CONTRATAR US$'!N52*'OC A CONTRATAR'!$O52</f>
        <v>0</v>
      </c>
      <c r="O52" s="151">
        <f>IF($O$2=0,Encargos!C57,$O$2)</f>
        <v>4.8413000000000004</v>
      </c>
      <c r="P52" s="61">
        <v>46081</v>
      </c>
      <c r="Q52" s="52">
        <f>'OC A CONTRATAR US$'!Q52*'OC A CONTRATAR'!$T52</f>
        <v>0</v>
      </c>
      <c r="R52" s="52">
        <f>'OC A CONTRATAR US$'!R52*'OC A CONTRATAR'!$T52</f>
        <v>0</v>
      </c>
      <c r="S52" s="52">
        <f>'OC A CONTRATAR US$'!S52*'OC A CONTRATAR'!$T52</f>
        <v>0</v>
      </c>
      <c r="T52" s="151">
        <f>IF($T$2=0,Encargos!M57,$T$2)</f>
        <v>5.35</v>
      </c>
      <c r="V52" s="61">
        <v>46081</v>
      </c>
      <c r="W52" s="52">
        <v>0</v>
      </c>
      <c r="X52" s="52">
        <v>0</v>
      </c>
      <c r="Y52" s="52">
        <f t="shared" si="2"/>
        <v>0</v>
      </c>
      <c r="Z52" s="151"/>
      <c r="AB52" s="76">
        <v>46081</v>
      </c>
      <c r="AC52" s="21">
        <f t="shared" si="0"/>
        <v>0</v>
      </c>
      <c r="AD52" s="21">
        <f t="shared" si="4"/>
        <v>0</v>
      </c>
      <c r="AE52" s="21">
        <f t="shared" si="4"/>
        <v>0</v>
      </c>
    </row>
    <row r="53" spans="1:31" x14ac:dyDescent="0.35">
      <c r="A53" s="61">
        <v>46112</v>
      </c>
      <c r="B53" s="52">
        <f>'OC A CONTRATAR US$'!B53*'OC A CONTRATAR'!$E53</f>
        <v>0</v>
      </c>
      <c r="C53" s="52">
        <f>'OC A CONTRATAR US$'!C53*'OC A CONTRATAR'!$E53</f>
        <v>0</v>
      </c>
      <c r="D53" s="52">
        <f>'OC A CONTRATAR US$'!D53*'OC A CONTRATAR'!$E53</f>
        <v>0</v>
      </c>
      <c r="E53" s="151">
        <f>IF($E$2=0,Encargos!C58,$E$2)</f>
        <v>5.35</v>
      </c>
      <c r="F53" s="61">
        <v>46112</v>
      </c>
      <c r="G53" s="52">
        <f>'OC A CONTRATAR US$'!G53*'OC A CONTRATAR'!$J53</f>
        <v>0</v>
      </c>
      <c r="H53" s="52">
        <f>'OC A CONTRATAR US$'!H53*'OC A CONTRATAR'!$J53</f>
        <v>0</v>
      </c>
      <c r="I53" s="52">
        <f>'OC A CONTRATAR US$'!I53*'OC A CONTRATAR'!$J53</f>
        <v>0</v>
      </c>
      <c r="J53" s="151">
        <f>IF($J$2=0,Encargos!C58,$J$2)</f>
        <v>4.8413000000000004</v>
      </c>
      <c r="K53" s="61">
        <v>46112</v>
      </c>
      <c r="L53" s="52">
        <f>'OC A CONTRATAR US$'!L53*'OC A CONTRATAR'!$O53</f>
        <v>0</v>
      </c>
      <c r="M53" s="52">
        <f>'OC A CONTRATAR US$'!M53*'OC A CONTRATAR'!$O53</f>
        <v>0</v>
      </c>
      <c r="N53" s="52">
        <f>'OC A CONTRATAR US$'!N53*'OC A CONTRATAR'!$O53</f>
        <v>0</v>
      </c>
      <c r="O53" s="151">
        <f>IF($O$2=0,Encargos!C58,$O$2)</f>
        <v>4.8413000000000004</v>
      </c>
      <c r="P53" s="61">
        <v>46112</v>
      </c>
      <c r="Q53" s="52">
        <f>'OC A CONTRATAR US$'!Q53*'OC A CONTRATAR'!$T53</f>
        <v>0</v>
      </c>
      <c r="R53" s="52">
        <f>'OC A CONTRATAR US$'!R53*'OC A CONTRATAR'!$T53</f>
        <v>0</v>
      </c>
      <c r="S53" s="52">
        <f>'OC A CONTRATAR US$'!S53*'OC A CONTRATAR'!$T53</f>
        <v>0</v>
      </c>
      <c r="T53" s="151">
        <f>IF($T$2=0,Encargos!M58,$T$2)</f>
        <v>5.35</v>
      </c>
      <c r="V53" s="61">
        <v>46112</v>
      </c>
      <c r="W53" s="52">
        <v>0</v>
      </c>
      <c r="X53" s="52">
        <v>0</v>
      </c>
      <c r="Y53" s="52">
        <f t="shared" si="2"/>
        <v>0</v>
      </c>
      <c r="Z53" s="151"/>
      <c r="AB53" s="76">
        <v>46112</v>
      </c>
      <c r="AC53" s="21">
        <f t="shared" si="0"/>
        <v>0</v>
      </c>
      <c r="AD53" s="21">
        <f t="shared" si="4"/>
        <v>0</v>
      </c>
      <c r="AE53" s="21">
        <f t="shared" si="4"/>
        <v>0</v>
      </c>
    </row>
    <row r="54" spans="1:31" x14ac:dyDescent="0.35">
      <c r="A54" s="61">
        <v>46142</v>
      </c>
      <c r="B54" s="52">
        <f>'OC A CONTRATAR US$'!B54*'OC A CONTRATAR'!$E54</f>
        <v>0</v>
      </c>
      <c r="C54" s="52">
        <f>'OC A CONTRATAR US$'!C54*'OC A CONTRATAR'!$E54</f>
        <v>0</v>
      </c>
      <c r="D54" s="52">
        <f>'OC A CONTRATAR US$'!D54*'OC A CONTRATAR'!$E54</f>
        <v>0</v>
      </c>
      <c r="E54" s="151">
        <f>IF($E$2=0,Encargos!C59,$E$2)</f>
        <v>5.35</v>
      </c>
      <c r="F54" s="61">
        <v>46142</v>
      </c>
      <c r="G54" s="52">
        <f>'OC A CONTRATAR US$'!G54*'OC A CONTRATAR'!$J54</f>
        <v>0</v>
      </c>
      <c r="H54" s="52">
        <f>'OC A CONTRATAR US$'!H54*'OC A CONTRATAR'!$J54</f>
        <v>0</v>
      </c>
      <c r="I54" s="52">
        <f>'OC A CONTRATAR US$'!I54*'OC A CONTRATAR'!$J54</f>
        <v>0</v>
      </c>
      <c r="J54" s="151">
        <f>IF($J$2=0,Encargos!C59,$J$2)</f>
        <v>4.8413000000000004</v>
      </c>
      <c r="K54" s="61">
        <v>46142</v>
      </c>
      <c r="L54" s="52">
        <f>'OC A CONTRATAR US$'!L54*'OC A CONTRATAR'!$O54</f>
        <v>0</v>
      </c>
      <c r="M54" s="52">
        <f>'OC A CONTRATAR US$'!M54*'OC A CONTRATAR'!$O54</f>
        <v>0</v>
      </c>
      <c r="N54" s="52">
        <f>'OC A CONTRATAR US$'!N54*'OC A CONTRATAR'!$O54</f>
        <v>0</v>
      </c>
      <c r="O54" s="151">
        <f>IF($O$2=0,Encargos!C59,$O$2)</f>
        <v>4.8413000000000004</v>
      </c>
      <c r="P54" s="61">
        <v>46142</v>
      </c>
      <c r="Q54" s="52">
        <f>'OC A CONTRATAR US$'!Q54*'OC A CONTRATAR'!$T54</f>
        <v>0</v>
      </c>
      <c r="R54" s="52">
        <f>'OC A CONTRATAR US$'!R54*'OC A CONTRATAR'!$T54</f>
        <v>0</v>
      </c>
      <c r="S54" s="52">
        <f>'OC A CONTRATAR US$'!S54*'OC A CONTRATAR'!$T54</f>
        <v>0</v>
      </c>
      <c r="T54" s="151">
        <f>IF($T$2=0,Encargos!M59,$T$2)</f>
        <v>5.35</v>
      </c>
      <c r="V54" s="61">
        <v>46142</v>
      </c>
      <c r="W54" s="52">
        <v>0</v>
      </c>
      <c r="X54" s="52">
        <v>0</v>
      </c>
      <c r="Y54" s="52">
        <f t="shared" si="2"/>
        <v>0</v>
      </c>
      <c r="Z54" s="151"/>
      <c r="AB54" s="76">
        <v>46142</v>
      </c>
      <c r="AC54" s="21">
        <f t="shared" si="0"/>
        <v>0</v>
      </c>
      <c r="AD54" s="21">
        <f t="shared" si="4"/>
        <v>0</v>
      </c>
      <c r="AE54" s="21">
        <f t="shared" si="4"/>
        <v>0</v>
      </c>
    </row>
    <row r="55" spans="1:31" x14ac:dyDescent="0.35">
      <c r="A55" s="61">
        <v>46173</v>
      </c>
      <c r="B55" s="52">
        <f>'OC A CONTRATAR US$'!B55*'OC A CONTRATAR'!$E55</f>
        <v>0</v>
      </c>
      <c r="C55" s="52">
        <f>'OC A CONTRATAR US$'!C55*'OC A CONTRATAR'!$E55</f>
        <v>0</v>
      </c>
      <c r="D55" s="52">
        <f>'OC A CONTRATAR US$'!D55*'OC A CONTRATAR'!$E55</f>
        <v>0</v>
      </c>
      <c r="E55" s="151">
        <f>IF($E$2=0,Encargos!C60,$E$2)</f>
        <v>5.35</v>
      </c>
      <c r="F55" s="61">
        <v>46173</v>
      </c>
      <c r="G55" s="52">
        <f>'OC A CONTRATAR US$'!G55*'OC A CONTRATAR'!$J55</f>
        <v>0</v>
      </c>
      <c r="H55" s="52">
        <f>'OC A CONTRATAR US$'!H55*'OC A CONTRATAR'!$J55</f>
        <v>0</v>
      </c>
      <c r="I55" s="52">
        <f>'OC A CONTRATAR US$'!I55*'OC A CONTRATAR'!$J55</f>
        <v>0</v>
      </c>
      <c r="J55" s="151">
        <f>IF($J$2=0,Encargos!C60,$J$2)</f>
        <v>4.8413000000000004</v>
      </c>
      <c r="K55" s="61">
        <v>46173</v>
      </c>
      <c r="L55" s="52">
        <f>'OC A CONTRATAR US$'!L55*'OC A CONTRATAR'!$O55</f>
        <v>0</v>
      </c>
      <c r="M55" s="52">
        <f>'OC A CONTRATAR US$'!M55*'OC A CONTRATAR'!$O55</f>
        <v>0</v>
      </c>
      <c r="N55" s="52">
        <f>'OC A CONTRATAR US$'!N55*'OC A CONTRATAR'!$O55</f>
        <v>0</v>
      </c>
      <c r="O55" s="151">
        <f>IF($O$2=0,Encargos!C60,$O$2)</f>
        <v>4.8413000000000004</v>
      </c>
      <c r="P55" s="61">
        <v>46173</v>
      </c>
      <c r="Q55" s="52">
        <f>'OC A CONTRATAR US$'!Q55*'OC A CONTRATAR'!$T55</f>
        <v>0</v>
      </c>
      <c r="R55" s="52">
        <f>'OC A CONTRATAR US$'!R55*'OC A CONTRATAR'!$T55</f>
        <v>0</v>
      </c>
      <c r="S55" s="52">
        <f>'OC A CONTRATAR US$'!S55*'OC A CONTRATAR'!$T55</f>
        <v>0</v>
      </c>
      <c r="T55" s="151">
        <f>IF($T$2=0,Encargos!M60,$T$2)</f>
        <v>5.35</v>
      </c>
      <c r="V55" s="61">
        <v>46173</v>
      </c>
      <c r="W55" s="52">
        <v>0</v>
      </c>
      <c r="X55" s="52">
        <v>0</v>
      </c>
      <c r="Y55" s="52">
        <f t="shared" si="2"/>
        <v>0</v>
      </c>
      <c r="Z55" s="151"/>
      <c r="AB55" s="76">
        <v>46173</v>
      </c>
      <c r="AC55" s="21">
        <f t="shared" si="0"/>
        <v>0</v>
      </c>
      <c r="AD55" s="21">
        <f t="shared" si="4"/>
        <v>0</v>
      </c>
      <c r="AE55" s="21">
        <f t="shared" si="4"/>
        <v>0</v>
      </c>
    </row>
    <row r="56" spans="1:31" x14ac:dyDescent="0.35">
      <c r="A56" s="61">
        <v>46203</v>
      </c>
      <c r="B56" s="52">
        <f>'OC A CONTRATAR US$'!B56*'OC A CONTRATAR'!$E56</f>
        <v>0</v>
      </c>
      <c r="C56" s="52">
        <f>'OC A CONTRATAR US$'!C56*'OC A CONTRATAR'!$E56</f>
        <v>0</v>
      </c>
      <c r="D56" s="52">
        <f>'OC A CONTRATAR US$'!D56*'OC A CONTRATAR'!$E56</f>
        <v>0</v>
      </c>
      <c r="E56" s="151">
        <f>IF($E$2=0,Encargos!C61,$E$2)</f>
        <v>5.35</v>
      </c>
      <c r="F56" s="61">
        <v>46203</v>
      </c>
      <c r="G56" s="52">
        <f>'OC A CONTRATAR US$'!G56*'OC A CONTRATAR'!$J56</f>
        <v>0</v>
      </c>
      <c r="H56" s="52">
        <f>'OC A CONTRATAR US$'!H56*'OC A CONTRATAR'!$J56</f>
        <v>779022.99456910032</v>
      </c>
      <c r="I56" s="52">
        <f>'OC A CONTRATAR US$'!I56*'OC A CONTRATAR'!$J56</f>
        <v>779022.99456910032</v>
      </c>
      <c r="J56" s="151">
        <f>IF($J$2=0,Encargos!C61,$J$2)</f>
        <v>4.8413000000000004</v>
      </c>
      <c r="K56" s="61">
        <v>46203</v>
      </c>
      <c r="L56" s="52">
        <f>'OC A CONTRATAR US$'!L56*'OC A CONTRATAR'!$O56</f>
        <v>0</v>
      </c>
      <c r="M56" s="52">
        <f>'OC A CONTRATAR US$'!M56*'OC A CONTRATAR'!$O56</f>
        <v>39623438.674895778</v>
      </c>
      <c r="N56" s="52">
        <f>'OC A CONTRATAR US$'!N56*'OC A CONTRATAR'!$O56</f>
        <v>39623438.674895778</v>
      </c>
      <c r="O56" s="151">
        <f>IF($O$2=0,Encargos!C61,$O$2)</f>
        <v>4.8413000000000004</v>
      </c>
      <c r="P56" s="61">
        <v>46203</v>
      </c>
      <c r="Q56" s="52">
        <f>'OC A CONTRATAR US$'!Q56*'OC A CONTRATAR'!$T56</f>
        <v>0</v>
      </c>
      <c r="R56" s="52">
        <f>'OC A CONTRATAR US$'!R56*'OC A CONTRATAR'!$T56</f>
        <v>0</v>
      </c>
      <c r="S56" s="52">
        <f>'OC A CONTRATAR US$'!S56*'OC A CONTRATAR'!$T56</f>
        <v>0</v>
      </c>
      <c r="T56" s="151">
        <f>IF($T$2=0,Encargos!M61,$T$2)</f>
        <v>5.35</v>
      </c>
      <c r="V56" s="61">
        <v>46203</v>
      </c>
      <c r="W56" s="52">
        <v>0</v>
      </c>
      <c r="X56" s="52">
        <v>119700121.872172</v>
      </c>
      <c r="Y56" s="52">
        <f t="shared" si="2"/>
        <v>119700121.872172</v>
      </c>
      <c r="Z56" s="151"/>
      <c r="AB56" s="76">
        <v>46203</v>
      </c>
      <c r="AC56" s="21">
        <f t="shared" si="0"/>
        <v>0</v>
      </c>
      <c r="AD56" s="21">
        <f t="shared" si="4"/>
        <v>160102583.54163688</v>
      </c>
      <c r="AE56" s="21">
        <f t="shared" si="4"/>
        <v>160102583.54163688</v>
      </c>
    </row>
    <row r="57" spans="1:31" x14ac:dyDescent="0.35">
      <c r="A57" s="61">
        <v>46234</v>
      </c>
      <c r="B57" s="52">
        <f>'OC A CONTRATAR US$'!B57*'OC A CONTRATAR'!$E57</f>
        <v>0</v>
      </c>
      <c r="C57" s="52">
        <f>'OC A CONTRATAR US$'!C57*'OC A CONTRATAR'!$E57</f>
        <v>0</v>
      </c>
      <c r="D57" s="52">
        <f>'OC A CONTRATAR US$'!D57*'OC A CONTRATAR'!$E57</f>
        <v>0</v>
      </c>
      <c r="E57" s="151">
        <f>IF($E$2=0,Encargos!C62,$E$2)</f>
        <v>5.35</v>
      </c>
      <c r="F57" s="61">
        <v>46234</v>
      </c>
      <c r="G57" s="52">
        <f>'OC A CONTRATAR US$'!G57*'OC A CONTRATAR'!$J57</f>
        <v>0</v>
      </c>
      <c r="H57" s="52">
        <f>'OC A CONTRATAR US$'!H57*'OC A CONTRATAR'!$J57</f>
        <v>0</v>
      </c>
      <c r="I57" s="52">
        <f>'OC A CONTRATAR US$'!I57*'OC A CONTRATAR'!$J57</f>
        <v>0</v>
      </c>
      <c r="J57" s="151">
        <f>IF($J$2=0,Encargos!C62,$J$2)</f>
        <v>4.8413000000000004</v>
      </c>
      <c r="K57" s="61">
        <v>46234</v>
      </c>
      <c r="L57" s="52">
        <f>'OC A CONTRATAR US$'!L57*'OC A CONTRATAR'!$O57</f>
        <v>0</v>
      </c>
      <c r="M57" s="52">
        <f>'OC A CONTRATAR US$'!M57*'OC A CONTRATAR'!$O57</f>
        <v>0</v>
      </c>
      <c r="N57" s="52">
        <f>'OC A CONTRATAR US$'!N57*'OC A CONTRATAR'!$O57</f>
        <v>0</v>
      </c>
      <c r="O57" s="151">
        <f>IF($O$2=0,Encargos!C62,$O$2)</f>
        <v>4.8413000000000004</v>
      </c>
      <c r="P57" s="61">
        <v>46234</v>
      </c>
      <c r="Q57" s="52">
        <f>'OC A CONTRATAR US$'!Q57*'OC A CONTRATAR'!$T57</f>
        <v>0</v>
      </c>
      <c r="R57" s="52">
        <f>'OC A CONTRATAR US$'!R57*'OC A CONTRATAR'!$T57</f>
        <v>0</v>
      </c>
      <c r="S57" s="52">
        <f>'OC A CONTRATAR US$'!S57*'OC A CONTRATAR'!$T57</f>
        <v>0</v>
      </c>
      <c r="T57" s="151">
        <f>IF($T$2=0,Encargos!M62,$T$2)</f>
        <v>5.35</v>
      </c>
      <c r="V57" s="61">
        <v>46234</v>
      </c>
      <c r="W57" s="52">
        <v>0</v>
      </c>
      <c r="X57" s="52">
        <v>0</v>
      </c>
      <c r="Y57" s="52">
        <f t="shared" si="2"/>
        <v>0</v>
      </c>
      <c r="Z57" s="151"/>
      <c r="AB57" s="76">
        <v>46234</v>
      </c>
      <c r="AC57" s="21">
        <f t="shared" si="0"/>
        <v>0</v>
      </c>
      <c r="AD57" s="21">
        <f t="shared" si="4"/>
        <v>0</v>
      </c>
      <c r="AE57" s="21">
        <f t="shared" si="4"/>
        <v>0</v>
      </c>
    </row>
    <row r="58" spans="1:31" x14ac:dyDescent="0.35">
      <c r="A58" s="61">
        <v>46265</v>
      </c>
      <c r="B58" s="52">
        <f>'OC A CONTRATAR US$'!B58*'OC A CONTRATAR'!$E58</f>
        <v>0</v>
      </c>
      <c r="C58" s="52">
        <f>'OC A CONTRATAR US$'!C58*'OC A CONTRATAR'!$E58</f>
        <v>0</v>
      </c>
      <c r="D58" s="52">
        <f>'OC A CONTRATAR US$'!D58*'OC A CONTRATAR'!$E58</f>
        <v>0</v>
      </c>
      <c r="E58" s="151">
        <f>IF($E$2=0,Encargos!C63,$E$2)</f>
        <v>5.35</v>
      </c>
      <c r="F58" s="61">
        <v>46265</v>
      </c>
      <c r="G58" s="52">
        <f>'OC A CONTRATAR US$'!G58*'OC A CONTRATAR'!$J58</f>
        <v>0</v>
      </c>
      <c r="H58" s="52">
        <f>'OC A CONTRATAR US$'!H58*'OC A CONTRATAR'!$J58</f>
        <v>0</v>
      </c>
      <c r="I58" s="52">
        <f>'OC A CONTRATAR US$'!I58*'OC A CONTRATAR'!$J58</f>
        <v>0</v>
      </c>
      <c r="J58" s="151">
        <f>IF($J$2=0,Encargos!C63,$J$2)</f>
        <v>4.8413000000000004</v>
      </c>
      <c r="K58" s="61">
        <v>46265</v>
      </c>
      <c r="L58" s="52">
        <f>'OC A CONTRATAR US$'!L58*'OC A CONTRATAR'!$O58</f>
        <v>0</v>
      </c>
      <c r="M58" s="52">
        <f>'OC A CONTRATAR US$'!M58*'OC A CONTRATAR'!$O58</f>
        <v>0</v>
      </c>
      <c r="N58" s="52">
        <f>'OC A CONTRATAR US$'!N58*'OC A CONTRATAR'!$O58</f>
        <v>0</v>
      </c>
      <c r="O58" s="151">
        <f>IF($O$2=0,Encargos!C63,$O$2)</f>
        <v>4.8413000000000004</v>
      </c>
      <c r="P58" s="61">
        <v>46265</v>
      </c>
      <c r="Q58" s="52">
        <f>'OC A CONTRATAR US$'!Q58*'OC A CONTRATAR'!$T58</f>
        <v>0</v>
      </c>
      <c r="R58" s="52">
        <f>'OC A CONTRATAR US$'!R58*'OC A CONTRATAR'!$T58</f>
        <v>0</v>
      </c>
      <c r="S58" s="52">
        <f>'OC A CONTRATAR US$'!S58*'OC A CONTRATAR'!$T58</f>
        <v>0</v>
      </c>
      <c r="T58" s="151">
        <f>IF($T$2=0,Encargos!M63,$T$2)</f>
        <v>5.35</v>
      </c>
      <c r="V58" s="61">
        <v>46265</v>
      </c>
      <c r="W58" s="52">
        <v>0</v>
      </c>
      <c r="X58" s="52">
        <v>0</v>
      </c>
      <c r="Y58" s="52">
        <f t="shared" si="2"/>
        <v>0</v>
      </c>
      <c r="Z58" s="151"/>
      <c r="AB58" s="76">
        <v>46265</v>
      </c>
      <c r="AC58" s="21">
        <f t="shared" si="0"/>
        <v>0</v>
      </c>
      <c r="AD58" s="21">
        <f t="shared" si="4"/>
        <v>0</v>
      </c>
      <c r="AE58" s="21">
        <f t="shared" si="4"/>
        <v>0</v>
      </c>
    </row>
    <row r="59" spans="1:31" x14ac:dyDescent="0.35">
      <c r="A59" s="61">
        <v>46295</v>
      </c>
      <c r="B59" s="52">
        <f>'OC A CONTRATAR US$'!B59*'OC A CONTRATAR'!$E59</f>
        <v>0</v>
      </c>
      <c r="C59" s="52">
        <f>'OC A CONTRATAR US$'!C59*'OC A CONTRATAR'!$E59</f>
        <v>0</v>
      </c>
      <c r="D59" s="52">
        <f>'OC A CONTRATAR US$'!D59*'OC A CONTRATAR'!$E59</f>
        <v>0</v>
      </c>
      <c r="E59" s="151">
        <f>IF($E$2=0,Encargos!C64,$E$2)</f>
        <v>5.35</v>
      </c>
      <c r="F59" s="61">
        <v>46295</v>
      </c>
      <c r="G59" s="52">
        <f>'OC A CONTRATAR US$'!G59*'OC A CONTRATAR'!$J59</f>
        <v>0</v>
      </c>
      <c r="H59" s="52">
        <f>'OC A CONTRATAR US$'!H59*'OC A CONTRATAR'!$J59</f>
        <v>0</v>
      </c>
      <c r="I59" s="52">
        <f>'OC A CONTRATAR US$'!I59*'OC A CONTRATAR'!$J59</f>
        <v>0</v>
      </c>
      <c r="J59" s="151">
        <f>IF($J$2=0,Encargos!C64,$J$2)</f>
        <v>4.8413000000000004</v>
      </c>
      <c r="K59" s="61">
        <v>46295</v>
      </c>
      <c r="L59" s="52">
        <f>'OC A CONTRATAR US$'!L59*'OC A CONTRATAR'!$O59</f>
        <v>0</v>
      </c>
      <c r="M59" s="52">
        <f>'OC A CONTRATAR US$'!M59*'OC A CONTRATAR'!$O59</f>
        <v>0</v>
      </c>
      <c r="N59" s="52">
        <f>'OC A CONTRATAR US$'!N59*'OC A CONTRATAR'!$O59</f>
        <v>0</v>
      </c>
      <c r="O59" s="151">
        <f>IF($O$2=0,Encargos!C64,$O$2)</f>
        <v>4.8413000000000004</v>
      </c>
      <c r="P59" s="61">
        <v>46295</v>
      </c>
      <c r="Q59" s="52">
        <f>'OC A CONTRATAR US$'!Q59*'OC A CONTRATAR'!$T59</f>
        <v>0</v>
      </c>
      <c r="R59" s="52">
        <f>'OC A CONTRATAR US$'!R59*'OC A CONTRATAR'!$T59</f>
        <v>0</v>
      </c>
      <c r="S59" s="52">
        <f>'OC A CONTRATAR US$'!S59*'OC A CONTRATAR'!$T59</f>
        <v>0</v>
      </c>
      <c r="T59" s="151">
        <f>IF($T$2=0,Encargos!M64,$T$2)</f>
        <v>5.35</v>
      </c>
      <c r="V59" s="61">
        <v>46295</v>
      </c>
      <c r="W59" s="52">
        <v>0</v>
      </c>
      <c r="X59" s="52">
        <v>0</v>
      </c>
      <c r="Y59" s="52">
        <f t="shared" si="2"/>
        <v>0</v>
      </c>
      <c r="Z59" s="151"/>
      <c r="AB59" s="76">
        <v>46295</v>
      </c>
      <c r="AC59" s="21">
        <f t="shared" si="0"/>
        <v>0</v>
      </c>
      <c r="AD59" s="21">
        <f t="shared" si="4"/>
        <v>0</v>
      </c>
      <c r="AE59" s="21">
        <f t="shared" si="4"/>
        <v>0</v>
      </c>
    </row>
    <row r="60" spans="1:31" x14ac:dyDescent="0.35">
      <c r="A60" s="61">
        <v>46326</v>
      </c>
      <c r="B60" s="52">
        <f>'OC A CONTRATAR US$'!B60*'OC A CONTRATAR'!$E60</f>
        <v>0</v>
      </c>
      <c r="C60" s="52">
        <f>'OC A CONTRATAR US$'!C60*'OC A CONTRATAR'!$E60</f>
        <v>0</v>
      </c>
      <c r="D60" s="52">
        <f>'OC A CONTRATAR US$'!D60*'OC A CONTRATAR'!$E60</f>
        <v>0</v>
      </c>
      <c r="E60" s="151">
        <f>IF($E$2=0,Encargos!C65,$E$2)</f>
        <v>5.35</v>
      </c>
      <c r="F60" s="61">
        <v>46326</v>
      </c>
      <c r="G60" s="52">
        <f>'OC A CONTRATAR US$'!G60*'OC A CONTRATAR'!$J60</f>
        <v>0</v>
      </c>
      <c r="H60" s="52">
        <f>'OC A CONTRATAR US$'!H60*'OC A CONTRATAR'!$J60</f>
        <v>0</v>
      </c>
      <c r="I60" s="52">
        <f>'OC A CONTRATAR US$'!I60*'OC A CONTRATAR'!$J60</f>
        <v>0</v>
      </c>
      <c r="J60" s="151">
        <f>IF($J$2=0,Encargos!C65,$J$2)</f>
        <v>4.8413000000000004</v>
      </c>
      <c r="K60" s="61">
        <v>46326</v>
      </c>
      <c r="L60" s="52">
        <f>'OC A CONTRATAR US$'!L60*'OC A CONTRATAR'!$O60</f>
        <v>0</v>
      </c>
      <c r="M60" s="52">
        <f>'OC A CONTRATAR US$'!M60*'OC A CONTRATAR'!$O60</f>
        <v>0</v>
      </c>
      <c r="N60" s="52">
        <f>'OC A CONTRATAR US$'!N60*'OC A CONTRATAR'!$O60</f>
        <v>0</v>
      </c>
      <c r="O60" s="151">
        <f>IF($O$2=0,Encargos!C65,$O$2)</f>
        <v>4.8413000000000004</v>
      </c>
      <c r="P60" s="61">
        <v>46326</v>
      </c>
      <c r="Q60" s="52">
        <f>'OC A CONTRATAR US$'!Q60*'OC A CONTRATAR'!$T60</f>
        <v>0</v>
      </c>
      <c r="R60" s="52">
        <f>'OC A CONTRATAR US$'!R60*'OC A CONTRATAR'!$T60</f>
        <v>0</v>
      </c>
      <c r="S60" s="52">
        <f>'OC A CONTRATAR US$'!S60*'OC A CONTRATAR'!$T60</f>
        <v>0</v>
      </c>
      <c r="T60" s="151">
        <f>IF($T$2=0,Encargos!M65,$T$2)</f>
        <v>5.35</v>
      </c>
      <c r="V60" s="61">
        <v>46326</v>
      </c>
      <c r="W60" s="52">
        <v>0</v>
      </c>
      <c r="X60" s="52">
        <v>0</v>
      </c>
      <c r="Y60" s="52">
        <f t="shared" si="2"/>
        <v>0</v>
      </c>
      <c r="Z60" s="151"/>
      <c r="AB60" s="76">
        <v>46326</v>
      </c>
      <c r="AC60" s="21">
        <f t="shared" si="0"/>
        <v>0</v>
      </c>
      <c r="AD60" s="21">
        <f t="shared" si="4"/>
        <v>0</v>
      </c>
      <c r="AE60" s="21">
        <f t="shared" si="4"/>
        <v>0</v>
      </c>
    </row>
    <row r="61" spans="1:31" x14ac:dyDescent="0.35">
      <c r="A61" s="61">
        <v>46356</v>
      </c>
      <c r="B61" s="52">
        <f>'OC A CONTRATAR US$'!B61*'OC A CONTRATAR'!$E61</f>
        <v>0</v>
      </c>
      <c r="C61" s="52">
        <f>'OC A CONTRATAR US$'!C61*'OC A CONTRATAR'!$E61</f>
        <v>0</v>
      </c>
      <c r="D61" s="52">
        <f>'OC A CONTRATAR US$'!D61*'OC A CONTRATAR'!$E61</f>
        <v>0</v>
      </c>
      <c r="E61" s="151">
        <f>IF($E$2=0,Encargos!C66,$E$2)</f>
        <v>5.35</v>
      </c>
      <c r="F61" s="61">
        <v>46356</v>
      </c>
      <c r="G61" s="52">
        <f>'OC A CONTRATAR US$'!G61*'OC A CONTRATAR'!$J61</f>
        <v>0</v>
      </c>
      <c r="H61" s="52">
        <f>'OC A CONTRATAR US$'!H61*'OC A CONTRATAR'!$J61</f>
        <v>0</v>
      </c>
      <c r="I61" s="52">
        <f>'OC A CONTRATAR US$'!I61*'OC A CONTRATAR'!$J61</f>
        <v>0</v>
      </c>
      <c r="J61" s="151">
        <f>IF($J$2=0,Encargos!C66,$J$2)</f>
        <v>4.8413000000000004</v>
      </c>
      <c r="K61" s="61">
        <v>46356</v>
      </c>
      <c r="L61" s="52">
        <f>'OC A CONTRATAR US$'!L61*'OC A CONTRATAR'!$O61</f>
        <v>0</v>
      </c>
      <c r="M61" s="52">
        <f>'OC A CONTRATAR US$'!M61*'OC A CONTRATAR'!$O61</f>
        <v>0</v>
      </c>
      <c r="N61" s="52">
        <f>'OC A CONTRATAR US$'!N61*'OC A CONTRATAR'!$O61</f>
        <v>0</v>
      </c>
      <c r="O61" s="151">
        <f>IF($O$2=0,Encargos!C66,$O$2)</f>
        <v>4.8413000000000004</v>
      </c>
      <c r="P61" s="61">
        <v>46356</v>
      </c>
      <c r="Q61" s="52">
        <f>'OC A CONTRATAR US$'!Q61*'OC A CONTRATAR'!$T61</f>
        <v>0</v>
      </c>
      <c r="R61" s="52">
        <f>'OC A CONTRATAR US$'!R61*'OC A CONTRATAR'!$T61</f>
        <v>0</v>
      </c>
      <c r="S61" s="52">
        <f>'OC A CONTRATAR US$'!S61*'OC A CONTRATAR'!$T61</f>
        <v>0</v>
      </c>
      <c r="T61" s="151">
        <f>IF($T$2=0,Encargos!M66,$T$2)</f>
        <v>5.35</v>
      </c>
      <c r="V61" s="61">
        <v>46356</v>
      </c>
      <c r="W61" s="52">
        <v>0</v>
      </c>
      <c r="X61" s="52">
        <v>0</v>
      </c>
      <c r="Y61" s="52">
        <f t="shared" si="2"/>
        <v>0</v>
      </c>
      <c r="Z61" s="151"/>
      <c r="AB61" s="76">
        <v>46356</v>
      </c>
      <c r="AC61" s="21">
        <f t="shared" si="0"/>
        <v>0</v>
      </c>
      <c r="AD61" s="21">
        <f t="shared" si="4"/>
        <v>0</v>
      </c>
      <c r="AE61" s="21">
        <f t="shared" si="4"/>
        <v>0</v>
      </c>
    </row>
    <row r="62" spans="1:31" x14ac:dyDescent="0.35">
      <c r="A62" s="61">
        <v>46387</v>
      </c>
      <c r="B62" s="52">
        <f>'OC A CONTRATAR US$'!B62*'OC A CONTRATAR'!$E62</f>
        <v>0</v>
      </c>
      <c r="C62" s="52">
        <f>'OC A CONTRATAR US$'!C62*'OC A CONTRATAR'!$E62</f>
        <v>5701472.9312663171</v>
      </c>
      <c r="D62" s="52">
        <f>'OC A CONTRATAR US$'!D62*'OC A CONTRATAR'!$E62</f>
        <v>5701472.9312663171</v>
      </c>
      <c r="E62" s="151">
        <f>IF($E$2=0,Encargos!C67,$E$2)</f>
        <v>5.35</v>
      </c>
      <c r="F62" s="61">
        <v>46387</v>
      </c>
      <c r="G62" s="52">
        <f>'OC A CONTRATAR US$'!G62*'OC A CONTRATAR'!$J62</f>
        <v>0</v>
      </c>
      <c r="H62" s="52">
        <f>'OC A CONTRATAR US$'!H62*'OC A CONTRATAR'!$J62</f>
        <v>735772.26342161722</v>
      </c>
      <c r="I62" s="52">
        <f>'OC A CONTRATAR US$'!I62*'OC A CONTRATAR'!$J62</f>
        <v>735772.26342161722</v>
      </c>
      <c r="J62" s="151">
        <f>IF($J$2=0,Encargos!C67,$J$2)</f>
        <v>4.8413000000000004</v>
      </c>
      <c r="K62" s="61">
        <v>46387</v>
      </c>
      <c r="L62" s="52">
        <f>'OC A CONTRATAR US$'!L62*'OC A CONTRATAR'!$O62</f>
        <v>0</v>
      </c>
      <c r="M62" s="52">
        <f>'OC A CONTRATAR US$'!M62*'OC A CONTRATAR'!$O62</f>
        <v>38603292.086766489</v>
      </c>
      <c r="N62" s="52">
        <f>'OC A CONTRATAR US$'!N62*'OC A CONTRATAR'!$O62</f>
        <v>38603292.086766489</v>
      </c>
      <c r="O62" s="151">
        <f>IF($O$2=0,Encargos!C67,$O$2)</f>
        <v>4.8413000000000004</v>
      </c>
      <c r="P62" s="61">
        <v>46387</v>
      </c>
      <c r="Q62" s="52">
        <f>'OC A CONTRATAR US$'!Q62*'OC A CONTRATAR'!$T62</f>
        <v>0</v>
      </c>
      <c r="R62" s="52">
        <f>'OC A CONTRATAR US$'!R62*'OC A CONTRATAR'!$T62</f>
        <v>2850736.465633153</v>
      </c>
      <c r="S62" s="52">
        <f>'OC A CONTRATAR US$'!S62*'OC A CONTRATAR'!$T62</f>
        <v>2850736.4656331474</v>
      </c>
      <c r="T62" s="151">
        <f>IF($T$2=0,Encargos!M67,$T$2)</f>
        <v>5.35</v>
      </c>
      <c r="V62" s="61">
        <v>46387</v>
      </c>
      <c r="W62" s="52">
        <v>0</v>
      </c>
      <c r="X62" s="52">
        <v>124027370.286119</v>
      </c>
      <c r="Y62" s="52">
        <f t="shared" si="2"/>
        <v>124027370.286119</v>
      </c>
      <c r="Z62" s="151"/>
      <c r="AB62" s="76">
        <v>46387</v>
      </c>
      <c r="AC62" s="21">
        <f t="shared" si="0"/>
        <v>0</v>
      </c>
      <c r="AD62" s="21">
        <f t="shared" si="4"/>
        <v>171918644.03320658</v>
      </c>
      <c r="AE62" s="21">
        <f t="shared" si="4"/>
        <v>171918644.03320658</v>
      </c>
    </row>
    <row r="63" spans="1:31" x14ac:dyDescent="0.35">
      <c r="A63" s="61">
        <v>46418</v>
      </c>
      <c r="B63" s="52">
        <f>'OC A CONTRATAR US$'!B63*'OC A CONTRATAR'!$E63</f>
        <v>0</v>
      </c>
      <c r="C63" s="52">
        <f>'OC A CONTRATAR US$'!C63*'OC A CONTRATAR'!$E63</f>
        <v>0</v>
      </c>
      <c r="D63" s="52">
        <f>'OC A CONTRATAR US$'!D63*'OC A CONTRATAR'!$E63</f>
        <v>0</v>
      </c>
      <c r="E63" s="151">
        <f>IF($E$2=0,Encargos!C68,$E$2)</f>
        <v>5.35</v>
      </c>
      <c r="F63" s="61">
        <v>46418</v>
      </c>
      <c r="G63" s="52">
        <f>'OC A CONTRATAR US$'!G63*'OC A CONTRATAR'!$J63</f>
        <v>0</v>
      </c>
      <c r="H63" s="52">
        <f>'OC A CONTRATAR US$'!H63*'OC A CONTRATAR'!$J63</f>
        <v>0</v>
      </c>
      <c r="I63" s="52">
        <f>'OC A CONTRATAR US$'!I63*'OC A CONTRATAR'!$J63</f>
        <v>0</v>
      </c>
      <c r="J63" s="151">
        <f>IF($J$2=0,Encargos!C68,$J$2)</f>
        <v>4.8413000000000004</v>
      </c>
      <c r="K63" s="61">
        <v>46418</v>
      </c>
      <c r="L63" s="52">
        <f>'OC A CONTRATAR US$'!L63*'OC A CONTRATAR'!$O63</f>
        <v>0</v>
      </c>
      <c r="M63" s="52">
        <f>'OC A CONTRATAR US$'!M63*'OC A CONTRATAR'!$O63</f>
        <v>0</v>
      </c>
      <c r="N63" s="52">
        <f>'OC A CONTRATAR US$'!N63*'OC A CONTRATAR'!$O63</f>
        <v>0</v>
      </c>
      <c r="O63" s="151">
        <f>IF($O$2=0,Encargos!C68,$O$2)</f>
        <v>4.8413000000000004</v>
      </c>
      <c r="P63" s="61">
        <v>46418</v>
      </c>
      <c r="Q63" s="52">
        <f>'OC A CONTRATAR US$'!Q63*'OC A CONTRATAR'!$T63</f>
        <v>0</v>
      </c>
      <c r="R63" s="52">
        <f>'OC A CONTRATAR US$'!R63*'OC A CONTRATAR'!$T63</f>
        <v>0</v>
      </c>
      <c r="S63" s="52">
        <f>'OC A CONTRATAR US$'!S63*'OC A CONTRATAR'!$T63</f>
        <v>0</v>
      </c>
      <c r="T63" s="151">
        <f>IF($T$2=0,Encargos!M68,$T$2)</f>
        <v>5.35</v>
      </c>
      <c r="V63" s="61">
        <v>46418</v>
      </c>
      <c r="W63" s="52">
        <v>0</v>
      </c>
      <c r="X63" s="52">
        <v>0</v>
      </c>
      <c r="Y63" s="52">
        <f t="shared" si="2"/>
        <v>0</v>
      </c>
      <c r="Z63" s="151"/>
      <c r="AB63" s="76">
        <v>46418</v>
      </c>
      <c r="AC63" s="21">
        <f t="shared" si="0"/>
        <v>0</v>
      </c>
      <c r="AD63" s="21">
        <f t="shared" ref="AD63:AE82" si="5">SUMIF($A$2:$Z$2,AD$2,$A63:$Z63)</f>
        <v>0</v>
      </c>
      <c r="AE63" s="21">
        <f t="shared" si="5"/>
        <v>0</v>
      </c>
    </row>
    <row r="64" spans="1:31" x14ac:dyDescent="0.35">
      <c r="A64" s="61">
        <v>46446</v>
      </c>
      <c r="B64" s="52">
        <f>'OC A CONTRATAR US$'!B64*'OC A CONTRATAR'!$E64</f>
        <v>0</v>
      </c>
      <c r="C64" s="52">
        <f>'OC A CONTRATAR US$'!C64*'OC A CONTRATAR'!$E64</f>
        <v>0</v>
      </c>
      <c r="D64" s="52">
        <f>'OC A CONTRATAR US$'!D64*'OC A CONTRATAR'!$E64</f>
        <v>0</v>
      </c>
      <c r="E64" s="151">
        <f>IF($E$2=0,Encargos!C69,$E$2)</f>
        <v>5.35</v>
      </c>
      <c r="F64" s="61">
        <v>46446</v>
      </c>
      <c r="G64" s="52">
        <f>'OC A CONTRATAR US$'!G64*'OC A CONTRATAR'!$J64</f>
        <v>0</v>
      </c>
      <c r="H64" s="52">
        <f>'OC A CONTRATAR US$'!H64*'OC A CONTRATAR'!$J64</f>
        <v>0</v>
      </c>
      <c r="I64" s="52">
        <f>'OC A CONTRATAR US$'!I64*'OC A CONTRATAR'!$J64</f>
        <v>0</v>
      </c>
      <c r="J64" s="151">
        <f>IF($J$2=0,Encargos!C69,$J$2)</f>
        <v>4.8413000000000004</v>
      </c>
      <c r="K64" s="61">
        <v>46446</v>
      </c>
      <c r="L64" s="52">
        <f>'OC A CONTRATAR US$'!L64*'OC A CONTRATAR'!$O64</f>
        <v>0</v>
      </c>
      <c r="M64" s="52">
        <f>'OC A CONTRATAR US$'!M64*'OC A CONTRATAR'!$O64</f>
        <v>0</v>
      </c>
      <c r="N64" s="52">
        <f>'OC A CONTRATAR US$'!N64*'OC A CONTRATAR'!$O64</f>
        <v>0</v>
      </c>
      <c r="O64" s="151">
        <f>IF($O$2=0,Encargos!C69,$O$2)</f>
        <v>4.8413000000000004</v>
      </c>
      <c r="P64" s="61">
        <v>46446</v>
      </c>
      <c r="Q64" s="52">
        <f>'OC A CONTRATAR US$'!Q64*'OC A CONTRATAR'!$T64</f>
        <v>0</v>
      </c>
      <c r="R64" s="52">
        <f>'OC A CONTRATAR US$'!R64*'OC A CONTRATAR'!$T64</f>
        <v>0</v>
      </c>
      <c r="S64" s="52">
        <f>'OC A CONTRATAR US$'!S64*'OC A CONTRATAR'!$T64</f>
        <v>0</v>
      </c>
      <c r="T64" s="151">
        <f>IF($T$2=0,Encargos!M69,$T$2)</f>
        <v>5.35</v>
      </c>
      <c r="V64" s="61">
        <v>46446</v>
      </c>
      <c r="W64" s="52">
        <v>0</v>
      </c>
      <c r="X64" s="52">
        <v>0</v>
      </c>
      <c r="Y64" s="52">
        <f t="shared" si="2"/>
        <v>0</v>
      </c>
      <c r="Z64" s="151"/>
      <c r="AB64" s="76">
        <v>46446</v>
      </c>
      <c r="AC64" s="21">
        <f t="shared" si="0"/>
        <v>0</v>
      </c>
      <c r="AD64" s="21">
        <f t="shared" si="5"/>
        <v>0</v>
      </c>
      <c r="AE64" s="21">
        <f t="shared" si="5"/>
        <v>0</v>
      </c>
    </row>
    <row r="65" spans="1:31" x14ac:dyDescent="0.35">
      <c r="A65" s="61">
        <v>46477</v>
      </c>
      <c r="B65" s="52">
        <f>'OC A CONTRATAR US$'!B65*'OC A CONTRATAR'!$E65</f>
        <v>0</v>
      </c>
      <c r="C65" s="52">
        <f>'OC A CONTRATAR US$'!C65*'OC A CONTRATAR'!$E65</f>
        <v>0</v>
      </c>
      <c r="D65" s="52">
        <f>'OC A CONTRATAR US$'!D65*'OC A CONTRATAR'!$E65</f>
        <v>0</v>
      </c>
      <c r="E65" s="151">
        <f>IF($E$2=0,Encargos!C70,$E$2)</f>
        <v>5.35</v>
      </c>
      <c r="F65" s="61">
        <v>46477</v>
      </c>
      <c r="G65" s="52">
        <f>'OC A CONTRATAR US$'!G65*'OC A CONTRATAR'!$J65</f>
        <v>0</v>
      </c>
      <c r="H65" s="52">
        <f>'OC A CONTRATAR US$'!H65*'OC A CONTRATAR'!$J65</f>
        <v>0</v>
      </c>
      <c r="I65" s="52">
        <f>'OC A CONTRATAR US$'!I65*'OC A CONTRATAR'!$J65</f>
        <v>0</v>
      </c>
      <c r="J65" s="151">
        <f>IF($J$2=0,Encargos!C70,$J$2)</f>
        <v>4.8413000000000004</v>
      </c>
      <c r="K65" s="61">
        <v>46477</v>
      </c>
      <c r="L65" s="52">
        <f>'OC A CONTRATAR US$'!L65*'OC A CONTRATAR'!$O65</f>
        <v>0</v>
      </c>
      <c r="M65" s="52">
        <f>'OC A CONTRATAR US$'!M65*'OC A CONTRATAR'!$O65</f>
        <v>0</v>
      </c>
      <c r="N65" s="52">
        <f>'OC A CONTRATAR US$'!N65*'OC A CONTRATAR'!$O65</f>
        <v>0</v>
      </c>
      <c r="O65" s="151">
        <f>IF($O$2=0,Encargos!C70,$O$2)</f>
        <v>4.8413000000000004</v>
      </c>
      <c r="P65" s="61">
        <v>46477</v>
      </c>
      <c r="Q65" s="52">
        <f>'OC A CONTRATAR US$'!Q65*'OC A CONTRATAR'!$T65</f>
        <v>0</v>
      </c>
      <c r="R65" s="52">
        <f>'OC A CONTRATAR US$'!R65*'OC A CONTRATAR'!$T65</f>
        <v>0</v>
      </c>
      <c r="S65" s="52">
        <f>'OC A CONTRATAR US$'!S65*'OC A CONTRATAR'!$T65</f>
        <v>0</v>
      </c>
      <c r="T65" s="151">
        <f>IF($T$2=0,Encargos!M70,$T$2)</f>
        <v>5.35</v>
      </c>
      <c r="V65" s="61">
        <v>46477</v>
      </c>
      <c r="W65" s="52">
        <v>0</v>
      </c>
      <c r="X65" s="52">
        <v>0</v>
      </c>
      <c r="Y65" s="52">
        <f t="shared" si="2"/>
        <v>0</v>
      </c>
      <c r="Z65" s="151"/>
      <c r="AB65" s="76">
        <v>46477</v>
      </c>
      <c r="AC65" s="21">
        <f t="shared" si="0"/>
        <v>0</v>
      </c>
      <c r="AD65" s="21">
        <f t="shared" si="5"/>
        <v>0</v>
      </c>
      <c r="AE65" s="21">
        <f t="shared" si="5"/>
        <v>0</v>
      </c>
    </row>
    <row r="66" spans="1:31" x14ac:dyDescent="0.35">
      <c r="A66" s="61">
        <v>46507</v>
      </c>
      <c r="B66" s="52">
        <f>'OC A CONTRATAR US$'!B66*'OC A CONTRATAR'!$E66</f>
        <v>0</v>
      </c>
      <c r="C66" s="52">
        <f>'OC A CONTRATAR US$'!C66*'OC A CONTRATAR'!$E66</f>
        <v>0</v>
      </c>
      <c r="D66" s="52">
        <f>'OC A CONTRATAR US$'!D66*'OC A CONTRATAR'!$E66</f>
        <v>0</v>
      </c>
      <c r="E66" s="151">
        <f>IF($E$2=0,Encargos!C71,$E$2)</f>
        <v>5.35</v>
      </c>
      <c r="F66" s="61">
        <v>46507</v>
      </c>
      <c r="G66" s="52">
        <f>'OC A CONTRATAR US$'!G66*'OC A CONTRATAR'!$J66</f>
        <v>0</v>
      </c>
      <c r="H66" s="52">
        <f>'OC A CONTRATAR US$'!H66*'OC A CONTRATAR'!$J66</f>
        <v>0</v>
      </c>
      <c r="I66" s="52">
        <f>'OC A CONTRATAR US$'!I66*'OC A CONTRATAR'!$J66</f>
        <v>0</v>
      </c>
      <c r="J66" s="151">
        <f>IF($J$2=0,Encargos!C71,$J$2)</f>
        <v>4.8413000000000004</v>
      </c>
      <c r="K66" s="61">
        <v>46507</v>
      </c>
      <c r="L66" s="52">
        <f>'OC A CONTRATAR US$'!L66*'OC A CONTRATAR'!$O66</f>
        <v>0</v>
      </c>
      <c r="M66" s="52">
        <f>'OC A CONTRATAR US$'!M66*'OC A CONTRATAR'!$O66</f>
        <v>0</v>
      </c>
      <c r="N66" s="52">
        <f>'OC A CONTRATAR US$'!N66*'OC A CONTRATAR'!$O66</f>
        <v>0</v>
      </c>
      <c r="O66" s="151">
        <f>IF($O$2=0,Encargos!C71,$O$2)</f>
        <v>4.8413000000000004</v>
      </c>
      <c r="P66" s="61">
        <v>46507</v>
      </c>
      <c r="Q66" s="52">
        <f>'OC A CONTRATAR US$'!Q66*'OC A CONTRATAR'!$T66</f>
        <v>0</v>
      </c>
      <c r="R66" s="52">
        <f>'OC A CONTRATAR US$'!R66*'OC A CONTRATAR'!$T66</f>
        <v>0</v>
      </c>
      <c r="S66" s="52">
        <f>'OC A CONTRATAR US$'!S66*'OC A CONTRATAR'!$T66</f>
        <v>0</v>
      </c>
      <c r="T66" s="151">
        <f>IF($T$2=0,Encargos!M71,$T$2)</f>
        <v>5.35</v>
      </c>
      <c r="V66" s="61">
        <v>46507</v>
      </c>
      <c r="W66" s="52">
        <v>0</v>
      </c>
      <c r="X66" s="52">
        <v>0</v>
      </c>
      <c r="Y66" s="52">
        <f t="shared" si="2"/>
        <v>0</v>
      </c>
      <c r="Z66" s="151"/>
      <c r="AB66" s="76">
        <v>46507</v>
      </c>
      <c r="AC66" s="21">
        <f t="shared" si="0"/>
        <v>0</v>
      </c>
      <c r="AD66" s="21">
        <f t="shared" si="5"/>
        <v>0</v>
      </c>
      <c r="AE66" s="21">
        <f t="shared" si="5"/>
        <v>0</v>
      </c>
    </row>
    <row r="67" spans="1:31" x14ac:dyDescent="0.35">
      <c r="A67" s="61">
        <v>46538</v>
      </c>
      <c r="B67" s="52">
        <f>'OC A CONTRATAR US$'!B67*'OC A CONTRATAR'!$E67</f>
        <v>0</v>
      </c>
      <c r="C67" s="52">
        <f>'OC A CONTRATAR US$'!C67*'OC A CONTRATAR'!$E67</f>
        <v>0</v>
      </c>
      <c r="D67" s="52">
        <f>'OC A CONTRATAR US$'!D67*'OC A CONTRATAR'!$E67</f>
        <v>0</v>
      </c>
      <c r="E67" s="151">
        <f>IF($E$2=0,Encargos!C72,$E$2)</f>
        <v>5.35</v>
      </c>
      <c r="F67" s="61">
        <v>46538</v>
      </c>
      <c r="G67" s="52">
        <f>'OC A CONTRATAR US$'!G67*'OC A CONTRATAR'!$J67</f>
        <v>0</v>
      </c>
      <c r="H67" s="52">
        <f>'OC A CONTRATAR US$'!H67*'OC A CONTRATAR'!$J67</f>
        <v>0</v>
      </c>
      <c r="I67" s="52">
        <f>'OC A CONTRATAR US$'!I67*'OC A CONTRATAR'!$J67</f>
        <v>0</v>
      </c>
      <c r="J67" s="151">
        <f>IF($J$2=0,Encargos!C72,$J$2)</f>
        <v>4.8413000000000004</v>
      </c>
      <c r="K67" s="61">
        <v>46538</v>
      </c>
      <c r="L67" s="52">
        <f>'OC A CONTRATAR US$'!L67*'OC A CONTRATAR'!$O67</f>
        <v>0</v>
      </c>
      <c r="M67" s="52">
        <f>'OC A CONTRATAR US$'!M67*'OC A CONTRATAR'!$O67</f>
        <v>0</v>
      </c>
      <c r="N67" s="52">
        <f>'OC A CONTRATAR US$'!N67*'OC A CONTRATAR'!$O67</f>
        <v>0</v>
      </c>
      <c r="O67" s="151">
        <f>IF($O$2=0,Encargos!C72,$O$2)</f>
        <v>4.8413000000000004</v>
      </c>
      <c r="P67" s="61">
        <v>46538</v>
      </c>
      <c r="Q67" s="52">
        <f>'OC A CONTRATAR US$'!Q67*'OC A CONTRATAR'!$T67</f>
        <v>0</v>
      </c>
      <c r="R67" s="52">
        <f>'OC A CONTRATAR US$'!R67*'OC A CONTRATAR'!$T67</f>
        <v>0</v>
      </c>
      <c r="S67" s="52">
        <f>'OC A CONTRATAR US$'!S67*'OC A CONTRATAR'!$T67</f>
        <v>0</v>
      </c>
      <c r="T67" s="151">
        <f>IF($T$2=0,Encargos!M72,$T$2)</f>
        <v>5.35</v>
      </c>
      <c r="V67" s="61">
        <v>46538</v>
      </c>
      <c r="W67" s="52">
        <v>0</v>
      </c>
      <c r="X67" s="52">
        <v>0</v>
      </c>
      <c r="Y67" s="52">
        <f t="shared" si="2"/>
        <v>0</v>
      </c>
      <c r="Z67" s="151"/>
      <c r="AB67" s="76">
        <v>46538</v>
      </c>
      <c r="AC67" s="21">
        <f t="shared" ref="AC67:AC130" si="6">SUMIF($A$2:$Z$2,AC$2,$A66:$Z67)</f>
        <v>0</v>
      </c>
      <c r="AD67" s="21">
        <f t="shared" si="5"/>
        <v>0</v>
      </c>
      <c r="AE67" s="21">
        <f t="shared" si="5"/>
        <v>0</v>
      </c>
    </row>
    <row r="68" spans="1:31" x14ac:dyDescent="0.35">
      <c r="A68" s="61">
        <v>46568</v>
      </c>
      <c r="B68" s="52">
        <f>'OC A CONTRATAR US$'!B68*'OC A CONTRATAR'!$E68</f>
        <v>0</v>
      </c>
      <c r="C68" s="52">
        <f>'OC A CONTRATAR US$'!C68*'OC A CONTRATAR'!$E68</f>
        <v>5054225.4134717006</v>
      </c>
      <c r="D68" s="52">
        <f>'OC A CONTRATAR US$'!D68*'OC A CONTRATAR'!$E68</f>
        <v>5054225.4134717006</v>
      </c>
      <c r="E68" s="151">
        <f>IF($E$2=0,Encargos!C73,$E$2)</f>
        <v>5.35</v>
      </c>
      <c r="F68" s="61">
        <v>46568</v>
      </c>
      <c r="G68" s="52">
        <f>'OC A CONTRATAR US$'!G68*'OC A CONTRATAR'!$J68</f>
        <v>0</v>
      </c>
      <c r="H68" s="52">
        <f>'OC A CONTRATAR US$'!H68*'OC A CONTRATAR'!$J68</f>
        <v>1564109.985957551</v>
      </c>
      <c r="I68" s="52">
        <f>'OC A CONTRATAR US$'!I68*'OC A CONTRATAR'!$J68</f>
        <v>1564109.985957551</v>
      </c>
      <c r="J68" s="151">
        <f>IF($J$2=0,Encargos!C73,$J$2)</f>
        <v>4.8413000000000004</v>
      </c>
      <c r="K68" s="61">
        <v>46568</v>
      </c>
      <c r="L68" s="52">
        <f>'OC A CONTRATAR US$'!L68*'OC A CONTRATAR'!$O68</f>
        <v>0</v>
      </c>
      <c r="M68" s="52">
        <f>'OC A CONTRATAR US$'!M68*'OC A CONTRATAR'!$O68</f>
        <v>37720659.367530473</v>
      </c>
      <c r="N68" s="52">
        <f>'OC A CONTRATAR US$'!N68*'OC A CONTRATAR'!$O68</f>
        <v>37720659.367530473</v>
      </c>
      <c r="O68" s="151">
        <f>IF($O$2=0,Encargos!C73,$O$2)</f>
        <v>4.8413000000000004</v>
      </c>
      <c r="P68" s="61">
        <v>46568</v>
      </c>
      <c r="Q68" s="52">
        <f>'OC A CONTRATAR US$'!Q68*'OC A CONTRATAR'!$T68</f>
        <v>0</v>
      </c>
      <c r="R68" s="52">
        <f>'OC A CONTRATAR US$'!R68*'OC A CONTRATAR'!$T68</f>
        <v>2527112.7067358517</v>
      </c>
      <c r="S68" s="52">
        <f>'OC A CONTRATAR US$'!S68*'OC A CONTRATAR'!$T68</f>
        <v>2527112.7067358503</v>
      </c>
      <c r="T68" s="151">
        <f>IF($T$2=0,Encargos!M73,$T$2)</f>
        <v>5.35</v>
      </c>
      <c r="V68" s="61">
        <v>46568</v>
      </c>
      <c r="W68" s="52">
        <v>0</v>
      </c>
      <c r="X68" s="52">
        <v>103209272.90151501</v>
      </c>
      <c r="Y68" s="52">
        <f t="shared" ref="Y68:Y131" si="7">W68+X68</f>
        <v>103209272.90151501</v>
      </c>
      <c r="Z68" s="151"/>
      <c r="AB68" s="76">
        <v>46568</v>
      </c>
      <c r="AC68" s="21">
        <f t="shared" si="6"/>
        <v>0</v>
      </c>
      <c r="AD68" s="21">
        <f t="shared" si="5"/>
        <v>150075380.37521058</v>
      </c>
      <c r="AE68" s="21">
        <f t="shared" si="5"/>
        <v>150075380.37521058</v>
      </c>
    </row>
    <row r="69" spans="1:31" x14ac:dyDescent="0.35">
      <c r="A69" s="61">
        <v>46599</v>
      </c>
      <c r="B69" s="52">
        <f>'OC A CONTRATAR US$'!B69*'OC A CONTRATAR'!$E69</f>
        <v>0</v>
      </c>
      <c r="C69" s="52">
        <f>'OC A CONTRATAR US$'!C69*'OC A CONTRATAR'!$E69</f>
        <v>0</v>
      </c>
      <c r="D69" s="52">
        <f>'OC A CONTRATAR US$'!D69*'OC A CONTRATAR'!$E69</f>
        <v>0</v>
      </c>
      <c r="E69" s="151">
        <f>IF($E$2=0,Encargos!C74,$E$2)</f>
        <v>5.35</v>
      </c>
      <c r="F69" s="61">
        <v>46599</v>
      </c>
      <c r="G69" s="52">
        <f>'OC A CONTRATAR US$'!G69*'OC A CONTRATAR'!$J69</f>
        <v>0</v>
      </c>
      <c r="H69" s="52">
        <f>'OC A CONTRATAR US$'!H69*'OC A CONTRATAR'!$J69</f>
        <v>0</v>
      </c>
      <c r="I69" s="52">
        <f>'OC A CONTRATAR US$'!I69*'OC A CONTRATAR'!$J69</f>
        <v>0</v>
      </c>
      <c r="J69" s="151">
        <f>IF($J$2=0,Encargos!C74,$J$2)</f>
        <v>4.8413000000000004</v>
      </c>
      <c r="K69" s="61">
        <v>46599</v>
      </c>
      <c r="L69" s="52">
        <f>'OC A CONTRATAR US$'!L69*'OC A CONTRATAR'!$O69</f>
        <v>0</v>
      </c>
      <c r="M69" s="52">
        <f>'OC A CONTRATAR US$'!M69*'OC A CONTRATAR'!$O69</f>
        <v>0</v>
      </c>
      <c r="N69" s="52">
        <f>'OC A CONTRATAR US$'!N69*'OC A CONTRATAR'!$O69</f>
        <v>0</v>
      </c>
      <c r="O69" s="151">
        <f>IF($O$2=0,Encargos!C74,$O$2)</f>
        <v>4.8413000000000004</v>
      </c>
      <c r="P69" s="61">
        <v>46599</v>
      </c>
      <c r="Q69" s="52">
        <f>'OC A CONTRATAR US$'!Q69*'OC A CONTRATAR'!$T69</f>
        <v>0</v>
      </c>
      <c r="R69" s="52">
        <f>'OC A CONTRATAR US$'!R69*'OC A CONTRATAR'!$T69</f>
        <v>0</v>
      </c>
      <c r="S69" s="52">
        <f>'OC A CONTRATAR US$'!S69*'OC A CONTRATAR'!$T69</f>
        <v>0</v>
      </c>
      <c r="T69" s="151">
        <f>IF($T$2=0,Encargos!M74,$T$2)</f>
        <v>5.35</v>
      </c>
      <c r="V69" s="61">
        <v>46599</v>
      </c>
      <c r="W69" s="52">
        <v>0</v>
      </c>
      <c r="X69" s="52">
        <v>0</v>
      </c>
      <c r="Y69" s="52">
        <f t="shared" si="7"/>
        <v>0</v>
      </c>
      <c r="Z69" s="151"/>
      <c r="AB69" s="76">
        <v>46599</v>
      </c>
      <c r="AC69" s="21">
        <f t="shared" si="6"/>
        <v>0</v>
      </c>
      <c r="AD69" s="21">
        <f t="shared" si="5"/>
        <v>0</v>
      </c>
      <c r="AE69" s="21">
        <f t="shared" si="5"/>
        <v>0</v>
      </c>
    </row>
    <row r="70" spans="1:31" x14ac:dyDescent="0.35">
      <c r="A70" s="61">
        <v>46630</v>
      </c>
      <c r="B70" s="52">
        <f>'OC A CONTRATAR US$'!B70*'OC A CONTRATAR'!$E70</f>
        <v>0</v>
      </c>
      <c r="C70" s="52">
        <f>'OC A CONTRATAR US$'!C70*'OC A CONTRATAR'!$E70</f>
        <v>0</v>
      </c>
      <c r="D70" s="52">
        <f>'OC A CONTRATAR US$'!D70*'OC A CONTRATAR'!$E70</f>
        <v>0</v>
      </c>
      <c r="E70" s="151">
        <f>IF($E$2=0,Encargos!C75,$E$2)</f>
        <v>5.35</v>
      </c>
      <c r="F70" s="61">
        <v>46630</v>
      </c>
      <c r="G70" s="52">
        <f>'OC A CONTRATAR US$'!G70*'OC A CONTRATAR'!$J70</f>
        <v>0</v>
      </c>
      <c r="H70" s="52">
        <f>'OC A CONTRATAR US$'!H70*'OC A CONTRATAR'!$J70</f>
        <v>0</v>
      </c>
      <c r="I70" s="52">
        <f>'OC A CONTRATAR US$'!I70*'OC A CONTRATAR'!$J70</f>
        <v>0</v>
      </c>
      <c r="J70" s="151">
        <f>IF($J$2=0,Encargos!C75,$J$2)</f>
        <v>4.8413000000000004</v>
      </c>
      <c r="K70" s="61">
        <v>46630</v>
      </c>
      <c r="L70" s="52">
        <f>'OC A CONTRATAR US$'!L70*'OC A CONTRATAR'!$O70</f>
        <v>0</v>
      </c>
      <c r="M70" s="52">
        <f>'OC A CONTRATAR US$'!M70*'OC A CONTRATAR'!$O70</f>
        <v>0</v>
      </c>
      <c r="N70" s="52">
        <f>'OC A CONTRATAR US$'!N70*'OC A CONTRATAR'!$O70</f>
        <v>0</v>
      </c>
      <c r="O70" s="151">
        <f>IF($O$2=0,Encargos!C75,$O$2)</f>
        <v>4.8413000000000004</v>
      </c>
      <c r="P70" s="61">
        <v>46630</v>
      </c>
      <c r="Q70" s="52">
        <f>'OC A CONTRATAR US$'!Q70*'OC A CONTRATAR'!$T70</f>
        <v>0</v>
      </c>
      <c r="R70" s="52">
        <f>'OC A CONTRATAR US$'!R70*'OC A CONTRATAR'!$T70</f>
        <v>0</v>
      </c>
      <c r="S70" s="52">
        <f>'OC A CONTRATAR US$'!S70*'OC A CONTRATAR'!$T70</f>
        <v>0</v>
      </c>
      <c r="T70" s="151">
        <f>IF($T$2=0,Encargos!M75,$T$2)</f>
        <v>5.35</v>
      </c>
      <c r="V70" s="61">
        <v>46630</v>
      </c>
      <c r="W70" s="52">
        <v>0</v>
      </c>
      <c r="X70" s="52">
        <v>0</v>
      </c>
      <c r="Y70" s="52">
        <f t="shared" si="7"/>
        <v>0</v>
      </c>
      <c r="Z70" s="151"/>
      <c r="AB70" s="76">
        <v>46630</v>
      </c>
      <c r="AC70" s="21">
        <f t="shared" si="6"/>
        <v>0</v>
      </c>
      <c r="AD70" s="21">
        <f t="shared" si="5"/>
        <v>0</v>
      </c>
      <c r="AE70" s="21">
        <f t="shared" si="5"/>
        <v>0</v>
      </c>
    </row>
    <row r="71" spans="1:31" x14ac:dyDescent="0.35">
      <c r="A71" s="61">
        <v>46660</v>
      </c>
      <c r="B71" s="52">
        <f>'OC A CONTRATAR US$'!B71*'OC A CONTRATAR'!$E71</f>
        <v>0</v>
      </c>
      <c r="C71" s="52">
        <f>'OC A CONTRATAR US$'!C71*'OC A CONTRATAR'!$E71</f>
        <v>0</v>
      </c>
      <c r="D71" s="52">
        <f>'OC A CONTRATAR US$'!D71*'OC A CONTRATAR'!$E71</f>
        <v>0</v>
      </c>
      <c r="E71" s="151">
        <f>IF($E$2=0,Encargos!C76,$E$2)</f>
        <v>5.35</v>
      </c>
      <c r="F71" s="61">
        <v>46660</v>
      </c>
      <c r="G71" s="52">
        <f>'OC A CONTRATAR US$'!G71*'OC A CONTRATAR'!$J71</f>
        <v>0</v>
      </c>
      <c r="H71" s="52">
        <f>'OC A CONTRATAR US$'!H71*'OC A CONTRATAR'!$J71</f>
        <v>0</v>
      </c>
      <c r="I71" s="52">
        <f>'OC A CONTRATAR US$'!I71*'OC A CONTRATAR'!$J71</f>
        <v>0</v>
      </c>
      <c r="J71" s="151">
        <f>IF($J$2=0,Encargos!C76,$J$2)</f>
        <v>4.8413000000000004</v>
      </c>
      <c r="K71" s="61">
        <v>46660</v>
      </c>
      <c r="L71" s="52">
        <f>'OC A CONTRATAR US$'!L71*'OC A CONTRATAR'!$O71</f>
        <v>0</v>
      </c>
      <c r="M71" s="52">
        <f>'OC A CONTRATAR US$'!M71*'OC A CONTRATAR'!$O71</f>
        <v>0</v>
      </c>
      <c r="N71" s="52">
        <f>'OC A CONTRATAR US$'!N71*'OC A CONTRATAR'!$O71</f>
        <v>0</v>
      </c>
      <c r="O71" s="151">
        <f>IF($O$2=0,Encargos!C76,$O$2)</f>
        <v>4.8413000000000004</v>
      </c>
      <c r="P71" s="61">
        <v>46660</v>
      </c>
      <c r="Q71" s="52">
        <f>'OC A CONTRATAR US$'!Q71*'OC A CONTRATAR'!$T71</f>
        <v>0</v>
      </c>
      <c r="R71" s="52">
        <f>'OC A CONTRATAR US$'!R71*'OC A CONTRATAR'!$T71</f>
        <v>0</v>
      </c>
      <c r="S71" s="52">
        <f>'OC A CONTRATAR US$'!S71*'OC A CONTRATAR'!$T71</f>
        <v>0</v>
      </c>
      <c r="T71" s="151">
        <f>IF($T$2=0,Encargos!M76,$T$2)</f>
        <v>5.35</v>
      </c>
      <c r="V71" s="61">
        <v>46660</v>
      </c>
      <c r="W71" s="52">
        <v>0</v>
      </c>
      <c r="X71" s="52">
        <v>0</v>
      </c>
      <c r="Y71" s="52">
        <f t="shared" si="7"/>
        <v>0</v>
      </c>
      <c r="Z71" s="151"/>
      <c r="AB71" s="76">
        <v>46660</v>
      </c>
      <c r="AC71" s="21">
        <f t="shared" si="6"/>
        <v>0</v>
      </c>
      <c r="AD71" s="21">
        <f t="shared" si="5"/>
        <v>0</v>
      </c>
      <c r="AE71" s="21">
        <f t="shared" si="5"/>
        <v>0</v>
      </c>
    </row>
    <row r="72" spans="1:31" x14ac:dyDescent="0.35">
      <c r="A72" s="61">
        <v>46691</v>
      </c>
      <c r="B72" s="52">
        <f>'OC A CONTRATAR US$'!B72*'OC A CONTRATAR'!$E72</f>
        <v>0</v>
      </c>
      <c r="C72" s="52">
        <f>'OC A CONTRATAR US$'!C72*'OC A CONTRATAR'!$E72</f>
        <v>0</v>
      </c>
      <c r="D72" s="52">
        <f>'OC A CONTRATAR US$'!D72*'OC A CONTRATAR'!$E72</f>
        <v>0</v>
      </c>
      <c r="E72" s="151">
        <f>IF($E$2=0,Encargos!C77,$E$2)</f>
        <v>5.35</v>
      </c>
      <c r="F72" s="61">
        <v>46691</v>
      </c>
      <c r="G72" s="52">
        <f>'OC A CONTRATAR US$'!G72*'OC A CONTRATAR'!$J72</f>
        <v>0</v>
      </c>
      <c r="H72" s="52">
        <f>'OC A CONTRATAR US$'!H72*'OC A CONTRATAR'!$J72</f>
        <v>0</v>
      </c>
      <c r="I72" s="52">
        <f>'OC A CONTRATAR US$'!I72*'OC A CONTRATAR'!$J72</f>
        <v>0</v>
      </c>
      <c r="J72" s="151">
        <f>IF($J$2=0,Encargos!C77,$J$2)</f>
        <v>4.8413000000000004</v>
      </c>
      <c r="K72" s="61">
        <v>46691</v>
      </c>
      <c r="L72" s="52">
        <f>'OC A CONTRATAR US$'!L72*'OC A CONTRATAR'!$O72</f>
        <v>0</v>
      </c>
      <c r="M72" s="52">
        <f>'OC A CONTRATAR US$'!M72*'OC A CONTRATAR'!$O72</f>
        <v>0</v>
      </c>
      <c r="N72" s="52">
        <f>'OC A CONTRATAR US$'!N72*'OC A CONTRATAR'!$O72</f>
        <v>0</v>
      </c>
      <c r="O72" s="151">
        <f>IF($O$2=0,Encargos!C77,$O$2)</f>
        <v>4.8413000000000004</v>
      </c>
      <c r="P72" s="61">
        <v>46691</v>
      </c>
      <c r="Q72" s="52">
        <f>'OC A CONTRATAR US$'!Q72*'OC A CONTRATAR'!$T72</f>
        <v>0</v>
      </c>
      <c r="R72" s="52">
        <f>'OC A CONTRATAR US$'!R72*'OC A CONTRATAR'!$T72</f>
        <v>0</v>
      </c>
      <c r="S72" s="52">
        <f>'OC A CONTRATAR US$'!S72*'OC A CONTRATAR'!$T72</f>
        <v>0</v>
      </c>
      <c r="T72" s="151">
        <f>IF($T$2=0,Encargos!M77,$T$2)</f>
        <v>5.35</v>
      </c>
      <c r="V72" s="61">
        <v>46691</v>
      </c>
      <c r="W72" s="52">
        <v>0</v>
      </c>
      <c r="X72" s="52">
        <v>0</v>
      </c>
      <c r="Y72" s="52">
        <f t="shared" si="7"/>
        <v>0</v>
      </c>
      <c r="Z72" s="151"/>
      <c r="AB72" s="76">
        <v>46691</v>
      </c>
      <c r="AC72" s="21">
        <f t="shared" si="6"/>
        <v>0</v>
      </c>
      <c r="AD72" s="21">
        <f t="shared" si="5"/>
        <v>0</v>
      </c>
      <c r="AE72" s="21">
        <f t="shared" si="5"/>
        <v>0</v>
      </c>
    </row>
    <row r="73" spans="1:31" x14ac:dyDescent="0.35">
      <c r="A73" s="61">
        <v>46721</v>
      </c>
      <c r="B73" s="52">
        <f>'OC A CONTRATAR US$'!B73*'OC A CONTRATAR'!$E73</f>
        <v>0</v>
      </c>
      <c r="C73" s="52">
        <f>'OC A CONTRATAR US$'!C73*'OC A CONTRATAR'!$E73</f>
        <v>0</v>
      </c>
      <c r="D73" s="52">
        <f>'OC A CONTRATAR US$'!D73*'OC A CONTRATAR'!$E73</f>
        <v>0</v>
      </c>
      <c r="E73" s="151">
        <f>IF($E$2=0,Encargos!C78,$E$2)</f>
        <v>5.35</v>
      </c>
      <c r="F73" s="61">
        <v>46721</v>
      </c>
      <c r="G73" s="52">
        <f>'OC A CONTRATAR US$'!G73*'OC A CONTRATAR'!$J73</f>
        <v>0</v>
      </c>
      <c r="H73" s="52">
        <f>'OC A CONTRATAR US$'!H73*'OC A CONTRATAR'!$J73</f>
        <v>0</v>
      </c>
      <c r="I73" s="52">
        <f>'OC A CONTRATAR US$'!I73*'OC A CONTRATAR'!$J73</f>
        <v>0</v>
      </c>
      <c r="J73" s="151">
        <f>IF($J$2=0,Encargos!C78,$J$2)</f>
        <v>4.8413000000000004</v>
      </c>
      <c r="K73" s="61">
        <v>46721</v>
      </c>
      <c r="L73" s="52">
        <f>'OC A CONTRATAR US$'!L73*'OC A CONTRATAR'!$O73</f>
        <v>0</v>
      </c>
      <c r="M73" s="52">
        <f>'OC A CONTRATAR US$'!M73*'OC A CONTRATAR'!$O73</f>
        <v>0</v>
      </c>
      <c r="N73" s="52">
        <f>'OC A CONTRATAR US$'!N73*'OC A CONTRATAR'!$O73</f>
        <v>0</v>
      </c>
      <c r="O73" s="151">
        <f>IF($O$2=0,Encargos!C78,$O$2)</f>
        <v>4.8413000000000004</v>
      </c>
      <c r="P73" s="61">
        <v>46721</v>
      </c>
      <c r="Q73" s="52">
        <f>'OC A CONTRATAR US$'!Q73*'OC A CONTRATAR'!$T73</f>
        <v>0</v>
      </c>
      <c r="R73" s="52">
        <f>'OC A CONTRATAR US$'!R73*'OC A CONTRATAR'!$T73</f>
        <v>0</v>
      </c>
      <c r="S73" s="52">
        <f>'OC A CONTRATAR US$'!S73*'OC A CONTRATAR'!$T73</f>
        <v>0</v>
      </c>
      <c r="T73" s="151">
        <f>IF($T$2=0,Encargos!M78,$T$2)</f>
        <v>5.35</v>
      </c>
      <c r="V73" s="61">
        <v>46721</v>
      </c>
      <c r="W73" s="52">
        <v>0</v>
      </c>
      <c r="X73" s="52">
        <v>0</v>
      </c>
      <c r="Y73" s="52">
        <f t="shared" si="7"/>
        <v>0</v>
      </c>
      <c r="Z73" s="151"/>
      <c r="AB73" s="76">
        <v>46721</v>
      </c>
      <c r="AC73" s="21">
        <f t="shared" si="6"/>
        <v>0</v>
      </c>
      <c r="AD73" s="21">
        <f t="shared" si="5"/>
        <v>0</v>
      </c>
      <c r="AE73" s="21">
        <f t="shared" si="5"/>
        <v>0</v>
      </c>
    </row>
    <row r="74" spans="1:31" x14ac:dyDescent="0.35">
      <c r="A74" s="61">
        <v>46752</v>
      </c>
      <c r="B74" s="52">
        <f>'OC A CONTRATAR US$'!B74*'OC A CONTRATAR'!$E74</f>
        <v>0</v>
      </c>
      <c r="C74" s="52">
        <f>'OC A CONTRATAR US$'!C74*'OC A CONTRATAR'!$E74</f>
        <v>8452029.9184539877</v>
      </c>
      <c r="D74" s="52">
        <f>'OC A CONTRATAR US$'!D74*'OC A CONTRATAR'!$E74</f>
        <v>8452029.9184539877</v>
      </c>
      <c r="E74" s="151">
        <f>IF($E$2=0,Encargos!C79,$E$2)</f>
        <v>5.35</v>
      </c>
      <c r="F74" s="61">
        <v>46752</v>
      </c>
      <c r="G74" s="52">
        <f>'OC A CONTRATAR US$'!G74*'OC A CONTRATAR'!$J74</f>
        <v>0</v>
      </c>
      <c r="H74" s="52">
        <f>'OC A CONTRATAR US$'!H74*'OC A CONTRATAR'!$J74</f>
        <v>1555302.4122362484</v>
      </c>
      <c r="I74" s="52">
        <f>'OC A CONTRATAR US$'!I74*'OC A CONTRATAR'!$J74</f>
        <v>1555302.4122362484</v>
      </c>
      <c r="J74" s="151">
        <f>IF($J$2=0,Encargos!C79,$J$2)</f>
        <v>4.8413000000000004</v>
      </c>
      <c r="K74" s="61">
        <v>46752</v>
      </c>
      <c r="L74" s="52">
        <f>'OC A CONTRATAR US$'!L74*'OC A CONTRATAR'!$O74</f>
        <v>27204607.101715628</v>
      </c>
      <c r="M74" s="52">
        <f>'OC A CONTRATAR US$'!M74*'OC A CONTRATAR'!$O74</f>
        <v>37510685.19007431</v>
      </c>
      <c r="N74" s="52">
        <f>'OC A CONTRATAR US$'!N74*'OC A CONTRATAR'!$O74</f>
        <v>64715292.291789941</v>
      </c>
      <c r="O74" s="151">
        <f>IF($O$2=0,Encargos!C79,$O$2)</f>
        <v>4.8413000000000004</v>
      </c>
      <c r="P74" s="61">
        <v>46752</v>
      </c>
      <c r="Q74" s="52">
        <f>'OC A CONTRATAR US$'!Q74*'OC A CONTRATAR'!$T74</f>
        <v>0</v>
      </c>
      <c r="R74" s="52">
        <f>'OC A CONTRATAR US$'!R74*'OC A CONTRATAR'!$T74</f>
        <v>4226014.9592269883</v>
      </c>
      <c r="S74" s="52">
        <f>'OC A CONTRATAR US$'!S74*'OC A CONTRATAR'!$T74</f>
        <v>4226014.9592269883</v>
      </c>
      <c r="T74" s="151">
        <f>IF($T$2=0,Encargos!M79,$T$2)</f>
        <v>5.35</v>
      </c>
      <c r="V74" s="61">
        <v>46752</v>
      </c>
      <c r="W74" s="52">
        <v>150000000</v>
      </c>
      <c r="X74" s="52">
        <v>105047186.476871</v>
      </c>
      <c r="Y74" s="52">
        <f t="shared" si="7"/>
        <v>255047186.47687101</v>
      </c>
      <c r="Z74" s="151"/>
      <c r="AB74" s="76">
        <v>46752</v>
      </c>
      <c r="AC74" s="21">
        <f t="shared" si="6"/>
        <v>0</v>
      </c>
      <c r="AD74" s="21">
        <f t="shared" si="5"/>
        <v>156791218.95686254</v>
      </c>
      <c r="AE74" s="21">
        <f t="shared" si="5"/>
        <v>333995826.05857819</v>
      </c>
    </row>
    <row r="75" spans="1:31" x14ac:dyDescent="0.35">
      <c r="A75" s="61">
        <v>46783</v>
      </c>
      <c r="B75" s="52">
        <f>'OC A CONTRATAR US$'!B75*'OC A CONTRATAR'!$E75</f>
        <v>0</v>
      </c>
      <c r="C75" s="52">
        <f>'OC A CONTRATAR US$'!C75*'OC A CONTRATAR'!$E75</f>
        <v>0</v>
      </c>
      <c r="D75" s="52">
        <f>'OC A CONTRATAR US$'!D75*'OC A CONTRATAR'!$E75</f>
        <v>0</v>
      </c>
      <c r="E75" s="151">
        <f>IF($E$2=0,Encargos!C80,$E$2)</f>
        <v>5.35</v>
      </c>
      <c r="F75" s="61">
        <v>46783</v>
      </c>
      <c r="G75" s="52">
        <f>'OC A CONTRATAR US$'!G75*'OC A CONTRATAR'!$J75</f>
        <v>0</v>
      </c>
      <c r="H75" s="52">
        <f>'OC A CONTRATAR US$'!H75*'OC A CONTRATAR'!$J75</f>
        <v>0</v>
      </c>
      <c r="I75" s="52">
        <f>'OC A CONTRATAR US$'!I75*'OC A CONTRATAR'!$J75</f>
        <v>0</v>
      </c>
      <c r="J75" s="151">
        <f>IF($J$2=0,Encargos!C80,$J$2)</f>
        <v>4.8413000000000004</v>
      </c>
      <c r="K75" s="61">
        <v>46783</v>
      </c>
      <c r="L75" s="52">
        <f>'OC A CONTRATAR US$'!L75*'OC A CONTRATAR'!$O75</f>
        <v>0</v>
      </c>
      <c r="M75" s="52">
        <f>'OC A CONTRATAR US$'!M75*'OC A CONTRATAR'!$O75</f>
        <v>0</v>
      </c>
      <c r="N75" s="52">
        <f>'OC A CONTRATAR US$'!N75*'OC A CONTRATAR'!$O75</f>
        <v>0</v>
      </c>
      <c r="O75" s="151">
        <f>IF($O$2=0,Encargos!C80,$O$2)</f>
        <v>4.8413000000000004</v>
      </c>
      <c r="P75" s="61">
        <v>46783</v>
      </c>
      <c r="Q75" s="52">
        <f>'OC A CONTRATAR US$'!Q75*'OC A CONTRATAR'!$T75</f>
        <v>0</v>
      </c>
      <c r="R75" s="52">
        <f>'OC A CONTRATAR US$'!R75*'OC A CONTRATAR'!$T75</f>
        <v>0</v>
      </c>
      <c r="S75" s="52">
        <f>'OC A CONTRATAR US$'!S75*'OC A CONTRATAR'!$T75</f>
        <v>0</v>
      </c>
      <c r="T75" s="151">
        <f>IF($T$2=0,Encargos!M80,$T$2)</f>
        <v>5.35</v>
      </c>
      <c r="V75" s="61">
        <v>46783</v>
      </c>
      <c r="W75" s="52">
        <v>0</v>
      </c>
      <c r="X75" s="52">
        <v>0</v>
      </c>
      <c r="Y75" s="52">
        <f t="shared" si="7"/>
        <v>0</v>
      </c>
      <c r="Z75" s="151"/>
      <c r="AB75" s="76">
        <v>46783</v>
      </c>
      <c r="AC75" s="21">
        <f t="shared" si="6"/>
        <v>177204607.10171562</v>
      </c>
      <c r="AD75" s="21">
        <f t="shared" si="5"/>
        <v>0</v>
      </c>
      <c r="AE75" s="21">
        <f t="shared" si="5"/>
        <v>0</v>
      </c>
    </row>
    <row r="76" spans="1:31" x14ac:dyDescent="0.35">
      <c r="A76" s="61">
        <v>46812</v>
      </c>
      <c r="B76" s="52">
        <f>'OC A CONTRATAR US$'!B76*'OC A CONTRATAR'!$E76</f>
        <v>0</v>
      </c>
      <c r="C76" s="52">
        <f>'OC A CONTRATAR US$'!C76*'OC A CONTRATAR'!$E76</f>
        <v>0</v>
      </c>
      <c r="D76" s="52">
        <f>'OC A CONTRATAR US$'!D76*'OC A CONTRATAR'!$E76</f>
        <v>0</v>
      </c>
      <c r="E76" s="151">
        <f>IF($E$2=0,Encargos!C81,$E$2)</f>
        <v>5.35</v>
      </c>
      <c r="F76" s="61">
        <v>46812</v>
      </c>
      <c r="G76" s="52">
        <f>'OC A CONTRATAR US$'!G76*'OC A CONTRATAR'!$J76</f>
        <v>0</v>
      </c>
      <c r="H76" s="52">
        <f>'OC A CONTRATAR US$'!H76*'OC A CONTRATAR'!$J76</f>
        <v>0</v>
      </c>
      <c r="I76" s="52">
        <f>'OC A CONTRATAR US$'!I76*'OC A CONTRATAR'!$J76</f>
        <v>0</v>
      </c>
      <c r="J76" s="151">
        <f>IF($J$2=0,Encargos!C81,$J$2)</f>
        <v>4.8413000000000004</v>
      </c>
      <c r="K76" s="61">
        <v>46812</v>
      </c>
      <c r="L76" s="52">
        <f>'OC A CONTRATAR US$'!L76*'OC A CONTRATAR'!$O76</f>
        <v>0</v>
      </c>
      <c r="M76" s="52">
        <f>'OC A CONTRATAR US$'!M76*'OC A CONTRATAR'!$O76</f>
        <v>0</v>
      </c>
      <c r="N76" s="52">
        <f>'OC A CONTRATAR US$'!N76*'OC A CONTRATAR'!$O76</f>
        <v>0</v>
      </c>
      <c r="O76" s="151">
        <f>IF($O$2=0,Encargos!C81,$O$2)</f>
        <v>4.8413000000000004</v>
      </c>
      <c r="P76" s="61">
        <v>46812</v>
      </c>
      <c r="Q76" s="52">
        <f>'OC A CONTRATAR US$'!Q76*'OC A CONTRATAR'!$T76</f>
        <v>0</v>
      </c>
      <c r="R76" s="52">
        <f>'OC A CONTRATAR US$'!R76*'OC A CONTRATAR'!$T76</f>
        <v>0</v>
      </c>
      <c r="S76" s="52">
        <f>'OC A CONTRATAR US$'!S76*'OC A CONTRATAR'!$T76</f>
        <v>0</v>
      </c>
      <c r="T76" s="151">
        <f>IF($T$2=0,Encargos!M81,$T$2)</f>
        <v>5.35</v>
      </c>
      <c r="V76" s="61">
        <v>46812</v>
      </c>
      <c r="W76" s="52">
        <v>0</v>
      </c>
      <c r="X76" s="52">
        <v>0</v>
      </c>
      <c r="Y76" s="52">
        <f t="shared" si="7"/>
        <v>0</v>
      </c>
      <c r="Z76" s="151"/>
      <c r="AB76" s="76">
        <v>46812</v>
      </c>
      <c r="AC76" s="21">
        <f t="shared" si="6"/>
        <v>0</v>
      </c>
      <c r="AD76" s="21">
        <f t="shared" si="5"/>
        <v>0</v>
      </c>
      <c r="AE76" s="21">
        <f t="shared" si="5"/>
        <v>0</v>
      </c>
    </row>
    <row r="77" spans="1:31" x14ac:dyDescent="0.35">
      <c r="A77" s="61">
        <v>46843</v>
      </c>
      <c r="B77" s="52">
        <f>'OC A CONTRATAR US$'!B77*'OC A CONTRATAR'!$E77</f>
        <v>0</v>
      </c>
      <c r="C77" s="52">
        <f>'OC A CONTRATAR US$'!C77*'OC A CONTRATAR'!$E77</f>
        <v>0</v>
      </c>
      <c r="D77" s="52">
        <f>'OC A CONTRATAR US$'!D77*'OC A CONTRATAR'!$E77</f>
        <v>0</v>
      </c>
      <c r="E77" s="151">
        <f>IF($E$2=0,Encargos!C82,$E$2)</f>
        <v>5.35</v>
      </c>
      <c r="F77" s="61">
        <v>46843</v>
      </c>
      <c r="G77" s="52">
        <f>'OC A CONTRATAR US$'!G77*'OC A CONTRATAR'!$J77</f>
        <v>0</v>
      </c>
      <c r="H77" s="52">
        <f>'OC A CONTRATAR US$'!H77*'OC A CONTRATAR'!$J77</f>
        <v>0</v>
      </c>
      <c r="I77" s="52">
        <f>'OC A CONTRATAR US$'!I77*'OC A CONTRATAR'!$J77</f>
        <v>0</v>
      </c>
      <c r="J77" s="151">
        <f>IF($J$2=0,Encargos!C82,$J$2)</f>
        <v>4.8413000000000004</v>
      </c>
      <c r="K77" s="61">
        <v>46843</v>
      </c>
      <c r="L77" s="52">
        <f>'OC A CONTRATAR US$'!L77*'OC A CONTRATAR'!$O77</f>
        <v>0</v>
      </c>
      <c r="M77" s="52">
        <f>'OC A CONTRATAR US$'!M77*'OC A CONTRATAR'!$O77</f>
        <v>0</v>
      </c>
      <c r="N77" s="52">
        <f>'OC A CONTRATAR US$'!N77*'OC A CONTRATAR'!$O77</f>
        <v>0</v>
      </c>
      <c r="O77" s="151">
        <f>IF($O$2=0,Encargos!C82,$O$2)</f>
        <v>4.8413000000000004</v>
      </c>
      <c r="P77" s="61">
        <v>46843</v>
      </c>
      <c r="Q77" s="52">
        <f>'OC A CONTRATAR US$'!Q77*'OC A CONTRATAR'!$T77</f>
        <v>0</v>
      </c>
      <c r="R77" s="52">
        <f>'OC A CONTRATAR US$'!R77*'OC A CONTRATAR'!$T77</f>
        <v>0</v>
      </c>
      <c r="S77" s="52">
        <f>'OC A CONTRATAR US$'!S77*'OC A CONTRATAR'!$T77</f>
        <v>0</v>
      </c>
      <c r="T77" s="151">
        <f>IF($T$2=0,Encargos!M82,$T$2)</f>
        <v>5.35</v>
      </c>
      <c r="V77" s="61">
        <v>46843</v>
      </c>
      <c r="W77" s="52">
        <v>0</v>
      </c>
      <c r="X77" s="52">
        <v>0</v>
      </c>
      <c r="Y77" s="52">
        <f t="shared" si="7"/>
        <v>0</v>
      </c>
      <c r="Z77" s="151"/>
      <c r="AB77" s="76">
        <v>46843</v>
      </c>
      <c r="AC77" s="21">
        <f t="shared" si="6"/>
        <v>0</v>
      </c>
      <c r="AD77" s="21">
        <f t="shared" si="5"/>
        <v>0</v>
      </c>
      <c r="AE77" s="21">
        <f t="shared" si="5"/>
        <v>0</v>
      </c>
    </row>
    <row r="78" spans="1:31" x14ac:dyDescent="0.35">
      <c r="A78" s="61">
        <v>46873</v>
      </c>
      <c r="B78" s="52">
        <f>'OC A CONTRATAR US$'!B78*'OC A CONTRATAR'!$E78</f>
        <v>0</v>
      </c>
      <c r="C78" s="52">
        <f>'OC A CONTRATAR US$'!C78*'OC A CONTRATAR'!$E78</f>
        <v>0</v>
      </c>
      <c r="D78" s="52">
        <f>'OC A CONTRATAR US$'!D78*'OC A CONTRATAR'!$E78</f>
        <v>0</v>
      </c>
      <c r="E78" s="151">
        <f>IF($E$2=0,Encargos!C83,$E$2)</f>
        <v>5.35</v>
      </c>
      <c r="F78" s="61">
        <v>46873</v>
      </c>
      <c r="G78" s="52">
        <f>'OC A CONTRATAR US$'!G78*'OC A CONTRATAR'!$J78</f>
        <v>0</v>
      </c>
      <c r="H78" s="52">
        <f>'OC A CONTRATAR US$'!H78*'OC A CONTRATAR'!$J78</f>
        <v>0</v>
      </c>
      <c r="I78" s="52">
        <f>'OC A CONTRATAR US$'!I78*'OC A CONTRATAR'!$J78</f>
        <v>0</v>
      </c>
      <c r="J78" s="151">
        <f>IF($J$2=0,Encargos!C83,$J$2)</f>
        <v>4.8413000000000004</v>
      </c>
      <c r="K78" s="61">
        <v>46873</v>
      </c>
      <c r="L78" s="52">
        <f>'OC A CONTRATAR US$'!L78*'OC A CONTRATAR'!$O78</f>
        <v>0</v>
      </c>
      <c r="M78" s="52">
        <f>'OC A CONTRATAR US$'!M78*'OC A CONTRATAR'!$O78</f>
        <v>0</v>
      </c>
      <c r="N78" s="52">
        <f>'OC A CONTRATAR US$'!N78*'OC A CONTRATAR'!$O78</f>
        <v>0</v>
      </c>
      <c r="O78" s="151">
        <f>IF($O$2=0,Encargos!C83,$O$2)</f>
        <v>4.8413000000000004</v>
      </c>
      <c r="P78" s="61">
        <v>46873</v>
      </c>
      <c r="Q78" s="52">
        <f>'OC A CONTRATAR US$'!Q78*'OC A CONTRATAR'!$T78</f>
        <v>0</v>
      </c>
      <c r="R78" s="52">
        <f>'OC A CONTRATAR US$'!R78*'OC A CONTRATAR'!$T78</f>
        <v>0</v>
      </c>
      <c r="S78" s="52">
        <f>'OC A CONTRATAR US$'!S78*'OC A CONTRATAR'!$T78</f>
        <v>0</v>
      </c>
      <c r="T78" s="151">
        <f>IF($T$2=0,Encargos!M83,$T$2)</f>
        <v>5.35</v>
      </c>
      <c r="V78" s="61">
        <v>46873</v>
      </c>
      <c r="W78" s="52">
        <v>0</v>
      </c>
      <c r="X78" s="52">
        <v>0</v>
      </c>
      <c r="Y78" s="52">
        <f t="shared" si="7"/>
        <v>0</v>
      </c>
      <c r="Z78" s="151"/>
      <c r="AB78" s="76">
        <v>46873</v>
      </c>
      <c r="AC78" s="21">
        <f t="shared" si="6"/>
        <v>0</v>
      </c>
      <c r="AD78" s="21">
        <f t="shared" si="5"/>
        <v>0</v>
      </c>
      <c r="AE78" s="21">
        <f t="shared" si="5"/>
        <v>0</v>
      </c>
    </row>
    <row r="79" spans="1:31" x14ac:dyDescent="0.35">
      <c r="A79" s="61">
        <v>46904</v>
      </c>
      <c r="B79" s="52">
        <f>'OC A CONTRATAR US$'!B79*'OC A CONTRATAR'!$E79</f>
        <v>0</v>
      </c>
      <c r="C79" s="52">
        <f>'OC A CONTRATAR US$'!C79*'OC A CONTRATAR'!$E79</f>
        <v>0</v>
      </c>
      <c r="D79" s="52">
        <f>'OC A CONTRATAR US$'!D79*'OC A CONTRATAR'!$E79</f>
        <v>0</v>
      </c>
      <c r="E79" s="151">
        <f>IF($E$2=0,Encargos!C84,$E$2)</f>
        <v>5.35</v>
      </c>
      <c r="F79" s="61">
        <v>46904</v>
      </c>
      <c r="G79" s="52">
        <f>'OC A CONTRATAR US$'!G79*'OC A CONTRATAR'!$J79</f>
        <v>0</v>
      </c>
      <c r="H79" s="52">
        <f>'OC A CONTRATAR US$'!H79*'OC A CONTRATAR'!$J79</f>
        <v>0</v>
      </c>
      <c r="I79" s="52">
        <f>'OC A CONTRATAR US$'!I79*'OC A CONTRATAR'!$J79</f>
        <v>0</v>
      </c>
      <c r="J79" s="151">
        <f>IF($J$2=0,Encargos!C84,$J$2)</f>
        <v>4.8413000000000004</v>
      </c>
      <c r="K79" s="61">
        <v>46904</v>
      </c>
      <c r="L79" s="52">
        <f>'OC A CONTRATAR US$'!L79*'OC A CONTRATAR'!$O79</f>
        <v>0</v>
      </c>
      <c r="M79" s="52">
        <f>'OC A CONTRATAR US$'!M79*'OC A CONTRATAR'!$O79</f>
        <v>0</v>
      </c>
      <c r="N79" s="52">
        <f>'OC A CONTRATAR US$'!N79*'OC A CONTRATAR'!$O79</f>
        <v>0</v>
      </c>
      <c r="O79" s="151">
        <f>IF($O$2=0,Encargos!C84,$O$2)</f>
        <v>4.8413000000000004</v>
      </c>
      <c r="P79" s="61">
        <v>46904</v>
      </c>
      <c r="Q79" s="52">
        <f>'OC A CONTRATAR US$'!Q79*'OC A CONTRATAR'!$T79</f>
        <v>0</v>
      </c>
      <c r="R79" s="52">
        <f>'OC A CONTRATAR US$'!R79*'OC A CONTRATAR'!$T79</f>
        <v>0</v>
      </c>
      <c r="S79" s="52">
        <f>'OC A CONTRATAR US$'!S79*'OC A CONTRATAR'!$T79</f>
        <v>0</v>
      </c>
      <c r="T79" s="151">
        <f>IF($T$2=0,Encargos!M84,$T$2)</f>
        <v>5.35</v>
      </c>
      <c r="V79" s="61">
        <v>46904</v>
      </c>
      <c r="W79" s="52">
        <v>0</v>
      </c>
      <c r="X79" s="52">
        <v>0</v>
      </c>
      <c r="Y79" s="52">
        <f t="shared" si="7"/>
        <v>0</v>
      </c>
      <c r="Z79" s="151"/>
      <c r="AB79" s="76">
        <v>46904</v>
      </c>
      <c r="AC79" s="21">
        <f t="shared" si="6"/>
        <v>0</v>
      </c>
      <c r="AD79" s="21">
        <f t="shared" si="5"/>
        <v>0</v>
      </c>
      <c r="AE79" s="21">
        <f t="shared" si="5"/>
        <v>0</v>
      </c>
    </row>
    <row r="80" spans="1:31" x14ac:dyDescent="0.35">
      <c r="A80" s="61">
        <v>46934</v>
      </c>
      <c r="B80" s="52">
        <f>'OC A CONTRATAR US$'!B80*'OC A CONTRATAR'!$E80</f>
        <v>0</v>
      </c>
      <c r="C80" s="52">
        <f>'OC A CONTRATAR US$'!C80*'OC A CONTRATAR'!$E80</f>
        <v>8401599.1609766949</v>
      </c>
      <c r="D80" s="52">
        <f>'OC A CONTRATAR US$'!D80*'OC A CONTRATAR'!$E80</f>
        <v>8401599.1609766949</v>
      </c>
      <c r="E80" s="151">
        <f>IF($E$2=0,Encargos!C85,$E$2)</f>
        <v>5.35</v>
      </c>
      <c r="F80" s="61">
        <v>46934</v>
      </c>
      <c r="G80" s="52">
        <f>'OC A CONTRATAR US$'!G80*'OC A CONTRATAR'!$J80</f>
        <v>0</v>
      </c>
      <c r="H80" s="52">
        <f>'OC A CONTRATAR US$'!H80*'OC A CONTRATAR'!$J80</f>
        <v>2790420.5086436956</v>
      </c>
      <c r="I80" s="52">
        <f>'OC A CONTRATAR US$'!I80*'OC A CONTRATAR'!$J80</f>
        <v>2790420.5086436956</v>
      </c>
      <c r="J80" s="151">
        <f>IF($J$2=0,Encargos!C85,$J$2)</f>
        <v>4.8413000000000004</v>
      </c>
      <c r="K80" s="61">
        <v>46934</v>
      </c>
      <c r="L80" s="52">
        <f>'OC A CONTRATAR US$'!L80*'OC A CONTRATAR'!$O80</f>
        <v>27204607.101715628</v>
      </c>
      <c r="M80" s="52">
        <f>'OC A CONTRATAR US$'!M80*'OC A CONTRATAR'!$O80</f>
        <v>36727959.212593414</v>
      </c>
      <c r="N80" s="52">
        <f>'OC A CONTRATAR US$'!N80*'OC A CONTRATAR'!$O80</f>
        <v>63932566.314309038</v>
      </c>
      <c r="O80" s="151">
        <f>IF($O$2=0,Encargos!C85,$O$2)</f>
        <v>4.8413000000000004</v>
      </c>
      <c r="P80" s="61">
        <v>46934</v>
      </c>
      <c r="Q80" s="52">
        <f>'OC A CONTRATAR US$'!Q80*'OC A CONTRATAR'!$T80</f>
        <v>0</v>
      </c>
      <c r="R80" s="52">
        <f>'OC A CONTRATAR US$'!R80*'OC A CONTRATAR'!$T80</f>
        <v>4200799.5804883521</v>
      </c>
      <c r="S80" s="52">
        <f>'OC A CONTRATAR US$'!S80*'OC A CONTRATAR'!$T80</f>
        <v>4200799.580488353</v>
      </c>
      <c r="T80" s="151">
        <f>IF($T$2=0,Encargos!M85,$T$2)</f>
        <v>5.35</v>
      </c>
      <c r="V80" s="61">
        <v>46934</v>
      </c>
      <c r="W80" s="52">
        <v>150000000</v>
      </c>
      <c r="X80" s="52">
        <v>96168596.943660706</v>
      </c>
      <c r="Y80" s="52">
        <f t="shared" si="7"/>
        <v>246168596.94366071</v>
      </c>
      <c r="Z80" s="151"/>
      <c r="AB80" s="76">
        <v>46934</v>
      </c>
      <c r="AC80" s="21">
        <f t="shared" si="6"/>
        <v>0</v>
      </c>
      <c r="AD80" s="21">
        <f t="shared" si="5"/>
        <v>148289375.40636286</v>
      </c>
      <c r="AE80" s="21">
        <f t="shared" si="5"/>
        <v>325493982.50807846</v>
      </c>
    </row>
    <row r="81" spans="1:31" x14ac:dyDescent="0.35">
      <c r="A81" s="61">
        <v>46965</v>
      </c>
      <c r="B81" s="52">
        <f>'OC A CONTRATAR US$'!B81*'OC A CONTRATAR'!$E81</f>
        <v>0</v>
      </c>
      <c r="C81" s="52">
        <f>'OC A CONTRATAR US$'!C81*'OC A CONTRATAR'!$E81</f>
        <v>0</v>
      </c>
      <c r="D81" s="52">
        <f>'OC A CONTRATAR US$'!D81*'OC A CONTRATAR'!$E81</f>
        <v>0</v>
      </c>
      <c r="E81" s="151">
        <f>IF($E$2=0,Encargos!C86,$E$2)</f>
        <v>5.35</v>
      </c>
      <c r="F81" s="61">
        <v>46965</v>
      </c>
      <c r="G81" s="52">
        <f>'OC A CONTRATAR US$'!G81*'OC A CONTRATAR'!$J81</f>
        <v>0</v>
      </c>
      <c r="H81" s="52">
        <f>'OC A CONTRATAR US$'!H81*'OC A CONTRATAR'!$J81</f>
        <v>0</v>
      </c>
      <c r="I81" s="52">
        <f>'OC A CONTRATAR US$'!I81*'OC A CONTRATAR'!$J81</f>
        <v>0</v>
      </c>
      <c r="J81" s="151">
        <f>IF($J$2=0,Encargos!C86,$J$2)</f>
        <v>4.8413000000000004</v>
      </c>
      <c r="K81" s="61">
        <v>46965</v>
      </c>
      <c r="L81" s="52">
        <f>'OC A CONTRATAR US$'!L81*'OC A CONTRATAR'!$O81</f>
        <v>0</v>
      </c>
      <c r="M81" s="52">
        <f>'OC A CONTRATAR US$'!M81*'OC A CONTRATAR'!$O81</f>
        <v>0</v>
      </c>
      <c r="N81" s="52">
        <f>'OC A CONTRATAR US$'!N81*'OC A CONTRATAR'!$O81</f>
        <v>0</v>
      </c>
      <c r="O81" s="151">
        <f>IF($O$2=0,Encargos!C86,$O$2)</f>
        <v>4.8413000000000004</v>
      </c>
      <c r="P81" s="61">
        <v>46965</v>
      </c>
      <c r="Q81" s="52">
        <f>'OC A CONTRATAR US$'!Q81*'OC A CONTRATAR'!$T81</f>
        <v>0</v>
      </c>
      <c r="R81" s="52">
        <f>'OC A CONTRATAR US$'!R81*'OC A CONTRATAR'!$T81</f>
        <v>0</v>
      </c>
      <c r="S81" s="52">
        <f>'OC A CONTRATAR US$'!S81*'OC A CONTRATAR'!$T81</f>
        <v>0</v>
      </c>
      <c r="T81" s="151">
        <f>IF($T$2=0,Encargos!M86,$T$2)</f>
        <v>5.35</v>
      </c>
      <c r="V81" s="61">
        <v>46965</v>
      </c>
      <c r="W81" s="52">
        <v>0</v>
      </c>
      <c r="X81" s="52">
        <v>0</v>
      </c>
      <c r="Y81" s="52">
        <f t="shared" si="7"/>
        <v>0</v>
      </c>
      <c r="Z81" s="151"/>
      <c r="AB81" s="76">
        <v>46965</v>
      </c>
      <c r="AC81" s="21">
        <f t="shared" si="6"/>
        <v>177204607.10171562</v>
      </c>
      <c r="AD81" s="21">
        <f t="shared" si="5"/>
        <v>0</v>
      </c>
      <c r="AE81" s="21">
        <f t="shared" si="5"/>
        <v>0</v>
      </c>
    </row>
    <row r="82" spans="1:31" x14ac:dyDescent="0.35">
      <c r="A82" s="61">
        <v>46996</v>
      </c>
      <c r="B82" s="52">
        <f>'OC A CONTRATAR US$'!B82*'OC A CONTRATAR'!$E82</f>
        <v>0</v>
      </c>
      <c r="C82" s="52">
        <f>'OC A CONTRATAR US$'!C82*'OC A CONTRATAR'!$E82</f>
        <v>0</v>
      </c>
      <c r="D82" s="52">
        <f>'OC A CONTRATAR US$'!D82*'OC A CONTRATAR'!$E82</f>
        <v>0</v>
      </c>
      <c r="E82" s="151">
        <f>IF($E$2=0,Encargos!C87,$E$2)</f>
        <v>5.35</v>
      </c>
      <c r="F82" s="61">
        <v>46996</v>
      </c>
      <c r="G82" s="52">
        <f>'OC A CONTRATAR US$'!G82*'OC A CONTRATAR'!$J82</f>
        <v>0</v>
      </c>
      <c r="H82" s="52">
        <f>'OC A CONTRATAR US$'!H82*'OC A CONTRATAR'!$J82</f>
        <v>0</v>
      </c>
      <c r="I82" s="52">
        <f>'OC A CONTRATAR US$'!I82*'OC A CONTRATAR'!$J82</f>
        <v>0</v>
      </c>
      <c r="J82" s="151">
        <f>IF($J$2=0,Encargos!C87,$J$2)</f>
        <v>4.8413000000000004</v>
      </c>
      <c r="K82" s="61">
        <v>46996</v>
      </c>
      <c r="L82" s="52">
        <f>'OC A CONTRATAR US$'!L82*'OC A CONTRATAR'!$O82</f>
        <v>0</v>
      </c>
      <c r="M82" s="52">
        <f>'OC A CONTRATAR US$'!M82*'OC A CONTRATAR'!$O82</f>
        <v>0</v>
      </c>
      <c r="N82" s="52">
        <f>'OC A CONTRATAR US$'!N82*'OC A CONTRATAR'!$O82</f>
        <v>0</v>
      </c>
      <c r="O82" s="151">
        <f>IF($O$2=0,Encargos!C87,$O$2)</f>
        <v>4.8413000000000004</v>
      </c>
      <c r="P82" s="61">
        <v>46996</v>
      </c>
      <c r="Q82" s="52">
        <f>'OC A CONTRATAR US$'!Q82*'OC A CONTRATAR'!$T82</f>
        <v>0</v>
      </c>
      <c r="R82" s="52">
        <f>'OC A CONTRATAR US$'!R82*'OC A CONTRATAR'!$T82</f>
        <v>0</v>
      </c>
      <c r="S82" s="52">
        <f>'OC A CONTRATAR US$'!S82*'OC A CONTRATAR'!$T82</f>
        <v>0</v>
      </c>
      <c r="T82" s="151">
        <f>IF($T$2=0,Encargos!M87,$T$2)</f>
        <v>5.35</v>
      </c>
      <c r="V82" s="61">
        <v>46996</v>
      </c>
      <c r="W82" s="52">
        <v>0</v>
      </c>
      <c r="X82" s="52">
        <v>0</v>
      </c>
      <c r="Y82" s="52">
        <f t="shared" si="7"/>
        <v>0</v>
      </c>
      <c r="Z82" s="151"/>
      <c r="AB82" s="76">
        <v>46996</v>
      </c>
      <c r="AC82" s="21">
        <f t="shared" si="6"/>
        <v>0</v>
      </c>
      <c r="AD82" s="21">
        <f t="shared" si="5"/>
        <v>0</v>
      </c>
      <c r="AE82" s="21">
        <f t="shared" si="5"/>
        <v>0</v>
      </c>
    </row>
    <row r="83" spans="1:31" x14ac:dyDescent="0.35">
      <c r="A83" s="61">
        <v>47026</v>
      </c>
      <c r="B83" s="52">
        <f>'OC A CONTRATAR US$'!B83*'OC A CONTRATAR'!$E83</f>
        <v>0</v>
      </c>
      <c r="C83" s="52">
        <f>'OC A CONTRATAR US$'!C83*'OC A CONTRATAR'!$E83</f>
        <v>0</v>
      </c>
      <c r="D83" s="52">
        <f>'OC A CONTRATAR US$'!D83*'OC A CONTRATAR'!$E83</f>
        <v>0</v>
      </c>
      <c r="E83" s="151">
        <f>IF($E$2=0,Encargos!C88,$E$2)</f>
        <v>5.35</v>
      </c>
      <c r="F83" s="61">
        <v>47026</v>
      </c>
      <c r="G83" s="52">
        <f>'OC A CONTRATAR US$'!G83*'OC A CONTRATAR'!$J83</f>
        <v>0</v>
      </c>
      <c r="H83" s="52">
        <f>'OC A CONTRATAR US$'!H83*'OC A CONTRATAR'!$J83</f>
        <v>0</v>
      </c>
      <c r="I83" s="52">
        <f>'OC A CONTRATAR US$'!I83*'OC A CONTRATAR'!$J83</f>
        <v>0</v>
      </c>
      <c r="J83" s="151">
        <f>IF($J$2=0,Encargos!C88,$J$2)</f>
        <v>4.8413000000000004</v>
      </c>
      <c r="K83" s="61">
        <v>47026</v>
      </c>
      <c r="L83" s="52">
        <f>'OC A CONTRATAR US$'!L83*'OC A CONTRATAR'!$O83</f>
        <v>0</v>
      </c>
      <c r="M83" s="52">
        <f>'OC A CONTRATAR US$'!M83*'OC A CONTRATAR'!$O83</f>
        <v>0</v>
      </c>
      <c r="N83" s="52">
        <f>'OC A CONTRATAR US$'!N83*'OC A CONTRATAR'!$O83</f>
        <v>0</v>
      </c>
      <c r="O83" s="151">
        <f>IF($O$2=0,Encargos!C88,$O$2)</f>
        <v>4.8413000000000004</v>
      </c>
      <c r="P83" s="61">
        <v>47026</v>
      </c>
      <c r="Q83" s="52">
        <f>'OC A CONTRATAR US$'!Q83*'OC A CONTRATAR'!$T83</f>
        <v>0</v>
      </c>
      <c r="R83" s="52">
        <f>'OC A CONTRATAR US$'!R83*'OC A CONTRATAR'!$T83</f>
        <v>0</v>
      </c>
      <c r="S83" s="52">
        <f>'OC A CONTRATAR US$'!S83*'OC A CONTRATAR'!$T83</f>
        <v>0</v>
      </c>
      <c r="T83" s="151">
        <f>IF($T$2=0,Encargos!M88,$T$2)</f>
        <v>5.35</v>
      </c>
      <c r="V83" s="61">
        <v>47026</v>
      </c>
      <c r="W83" s="52">
        <v>0</v>
      </c>
      <c r="X83" s="52">
        <v>0</v>
      </c>
      <c r="Y83" s="52">
        <f t="shared" si="7"/>
        <v>0</v>
      </c>
      <c r="Z83" s="151"/>
      <c r="AB83" s="76">
        <v>47026</v>
      </c>
      <c r="AC83" s="21">
        <f t="shared" si="6"/>
        <v>0</v>
      </c>
      <c r="AD83" s="21">
        <f t="shared" ref="AD83:AE102" si="8">SUMIF($A$2:$Z$2,AD$2,$A83:$Z83)</f>
        <v>0</v>
      </c>
      <c r="AE83" s="21">
        <f t="shared" si="8"/>
        <v>0</v>
      </c>
    </row>
    <row r="84" spans="1:31" x14ac:dyDescent="0.35">
      <c r="A84" s="61">
        <v>47057</v>
      </c>
      <c r="B84" s="52">
        <f>'OC A CONTRATAR US$'!B84*'OC A CONTRATAR'!$E84</f>
        <v>0</v>
      </c>
      <c r="C84" s="52">
        <f>'OC A CONTRATAR US$'!C84*'OC A CONTRATAR'!$E84</f>
        <v>0</v>
      </c>
      <c r="D84" s="52">
        <f>'OC A CONTRATAR US$'!D84*'OC A CONTRATAR'!$E84</f>
        <v>0</v>
      </c>
      <c r="E84" s="151">
        <f>IF($E$2=0,Encargos!C89,$E$2)</f>
        <v>5.35</v>
      </c>
      <c r="F84" s="61">
        <v>47057</v>
      </c>
      <c r="G84" s="52">
        <f>'OC A CONTRATAR US$'!G84*'OC A CONTRATAR'!$J84</f>
        <v>0</v>
      </c>
      <c r="H84" s="52">
        <f>'OC A CONTRATAR US$'!H84*'OC A CONTRATAR'!$J84</f>
        <v>0</v>
      </c>
      <c r="I84" s="52">
        <f>'OC A CONTRATAR US$'!I84*'OC A CONTRATAR'!$J84</f>
        <v>0</v>
      </c>
      <c r="J84" s="151">
        <f>IF($J$2=0,Encargos!C89,$J$2)</f>
        <v>4.8413000000000004</v>
      </c>
      <c r="K84" s="61">
        <v>47057</v>
      </c>
      <c r="L84" s="52">
        <f>'OC A CONTRATAR US$'!L84*'OC A CONTRATAR'!$O84</f>
        <v>0</v>
      </c>
      <c r="M84" s="52">
        <f>'OC A CONTRATAR US$'!M84*'OC A CONTRATAR'!$O84</f>
        <v>0</v>
      </c>
      <c r="N84" s="52">
        <f>'OC A CONTRATAR US$'!N84*'OC A CONTRATAR'!$O84</f>
        <v>0</v>
      </c>
      <c r="O84" s="151">
        <f>IF($O$2=0,Encargos!C89,$O$2)</f>
        <v>4.8413000000000004</v>
      </c>
      <c r="P84" s="61">
        <v>47057</v>
      </c>
      <c r="Q84" s="52">
        <f>'OC A CONTRATAR US$'!Q84*'OC A CONTRATAR'!$T84</f>
        <v>0</v>
      </c>
      <c r="R84" s="52">
        <f>'OC A CONTRATAR US$'!R84*'OC A CONTRATAR'!$T84</f>
        <v>0</v>
      </c>
      <c r="S84" s="52">
        <f>'OC A CONTRATAR US$'!S84*'OC A CONTRATAR'!$T84</f>
        <v>0</v>
      </c>
      <c r="T84" s="151">
        <f>IF($T$2=0,Encargos!M89,$T$2)</f>
        <v>5.35</v>
      </c>
      <c r="V84" s="61">
        <v>47057</v>
      </c>
      <c r="W84" s="52">
        <v>0</v>
      </c>
      <c r="X84" s="52">
        <v>0</v>
      </c>
      <c r="Y84" s="52">
        <f t="shared" si="7"/>
        <v>0</v>
      </c>
      <c r="Z84" s="151"/>
      <c r="AB84" s="76">
        <v>47057</v>
      </c>
      <c r="AC84" s="21">
        <f t="shared" si="6"/>
        <v>0</v>
      </c>
      <c r="AD84" s="21">
        <f t="shared" si="8"/>
        <v>0</v>
      </c>
      <c r="AE84" s="21">
        <f t="shared" si="8"/>
        <v>0</v>
      </c>
    </row>
    <row r="85" spans="1:31" x14ac:dyDescent="0.35">
      <c r="A85" s="61">
        <v>47087</v>
      </c>
      <c r="B85" s="52">
        <f>'OC A CONTRATAR US$'!B85*'OC A CONTRATAR'!$E85</f>
        <v>0</v>
      </c>
      <c r="C85" s="52">
        <f>'OC A CONTRATAR US$'!C85*'OC A CONTRATAR'!$E85</f>
        <v>0</v>
      </c>
      <c r="D85" s="52">
        <f>'OC A CONTRATAR US$'!D85*'OC A CONTRATAR'!$E85</f>
        <v>0</v>
      </c>
      <c r="E85" s="151">
        <f>IF($E$2=0,Encargos!C90,$E$2)</f>
        <v>5.35</v>
      </c>
      <c r="F85" s="61">
        <v>47087</v>
      </c>
      <c r="G85" s="52">
        <f>'OC A CONTRATAR US$'!G85*'OC A CONTRATAR'!$J85</f>
        <v>0</v>
      </c>
      <c r="H85" s="52">
        <f>'OC A CONTRATAR US$'!H85*'OC A CONTRATAR'!$J85</f>
        <v>0</v>
      </c>
      <c r="I85" s="52">
        <f>'OC A CONTRATAR US$'!I85*'OC A CONTRATAR'!$J85</f>
        <v>0</v>
      </c>
      <c r="J85" s="151">
        <f>IF($J$2=0,Encargos!C90,$J$2)</f>
        <v>4.8413000000000004</v>
      </c>
      <c r="K85" s="61">
        <v>47087</v>
      </c>
      <c r="L85" s="52">
        <f>'OC A CONTRATAR US$'!L85*'OC A CONTRATAR'!$O85</f>
        <v>0</v>
      </c>
      <c r="M85" s="52">
        <f>'OC A CONTRATAR US$'!M85*'OC A CONTRATAR'!$O85</f>
        <v>0</v>
      </c>
      <c r="N85" s="52">
        <f>'OC A CONTRATAR US$'!N85*'OC A CONTRATAR'!$O85</f>
        <v>0</v>
      </c>
      <c r="O85" s="151">
        <f>IF($O$2=0,Encargos!C90,$O$2)</f>
        <v>4.8413000000000004</v>
      </c>
      <c r="P85" s="61">
        <v>47087</v>
      </c>
      <c r="Q85" s="52">
        <f>'OC A CONTRATAR US$'!Q85*'OC A CONTRATAR'!$T85</f>
        <v>0</v>
      </c>
      <c r="R85" s="52">
        <f>'OC A CONTRATAR US$'!R85*'OC A CONTRATAR'!$T85</f>
        <v>0</v>
      </c>
      <c r="S85" s="52">
        <f>'OC A CONTRATAR US$'!S85*'OC A CONTRATAR'!$T85</f>
        <v>0</v>
      </c>
      <c r="T85" s="151">
        <f>IF($T$2=0,Encargos!M90,$T$2)</f>
        <v>5.35</v>
      </c>
      <c r="V85" s="61">
        <v>47087</v>
      </c>
      <c r="W85" s="52">
        <v>0</v>
      </c>
      <c r="X85" s="52">
        <v>0</v>
      </c>
      <c r="Y85" s="52">
        <f t="shared" si="7"/>
        <v>0</v>
      </c>
      <c r="Z85" s="151"/>
      <c r="AB85" s="76">
        <v>47087</v>
      </c>
      <c r="AC85" s="21">
        <f t="shared" si="6"/>
        <v>0</v>
      </c>
      <c r="AD85" s="21">
        <f t="shared" si="8"/>
        <v>0</v>
      </c>
      <c r="AE85" s="21">
        <f t="shared" si="8"/>
        <v>0</v>
      </c>
    </row>
    <row r="86" spans="1:31" x14ac:dyDescent="0.35">
      <c r="A86" s="61">
        <v>47118</v>
      </c>
      <c r="B86" s="52">
        <f>'OC A CONTRATAR US$'!B86*'OC A CONTRATAR'!$E86</f>
        <v>0</v>
      </c>
      <c r="C86" s="52">
        <f>'OC A CONTRATAR US$'!C86*'OC A CONTRATAR'!$E86</f>
        <v>11748392.358977471</v>
      </c>
      <c r="D86" s="52">
        <f>'OC A CONTRATAR US$'!D86*'OC A CONTRATAR'!$E86</f>
        <v>11748392.358977471</v>
      </c>
      <c r="E86" s="151">
        <f>IF($E$2=0,Encargos!C91,$E$2)</f>
        <v>5.35</v>
      </c>
      <c r="F86" s="61">
        <v>47118</v>
      </c>
      <c r="G86" s="52">
        <f>'OC A CONTRATAR US$'!G86*'OC A CONTRATAR'!$J86</f>
        <v>3630975.0000000005</v>
      </c>
      <c r="H86" s="52">
        <f>'OC A CONTRATAR US$'!H86*'OC A CONTRATAR'!$J86</f>
        <v>2657826.7255849363</v>
      </c>
      <c r="I86" s="52">
        <f>'OC A CONTRATAR US$'!I86*'OC A CONTRATAR'!$J86</f>
        <v>6288801.7255849373</v>
      </c>
      <c r="J86" s="151">
        <f>IF($J$2=0,Encargos!C91,$J$2)</f>
        <v>4.8413000000000004</v>
      </c>
      <c r="K86" s="61">
        <v>47118</v>
      </c>
      <c r="L86" s="52">
        <f>'OC A CONTRATAR US$'!L86*'OC A CONTRATAR'!$O86</f>
        <v>27204607.101715628</v>
      </c>
      <c r="M86" s="52">
        <f>'OC A CONTRATAR US$'!M86*'OC A CONTRATAR'!$O86</f>
        <v>36010192.898530036</v>
      </c>
      <c r="N86" s="52">
        <f>'OC A CONTRATAR US$'!N86*'OC A CONTRATAR'!$O86</f>
        <v>63214800.000245668</v>
      </c>
      <c r="O86" s="151">
        <f>IF($O$2=0,Encargos!C91,$O$2)</f>
        <v>4.8413000000000004</v>
      </c>
      <c r="P86" s="61">
        <v>47118</v>
      </c>
      <c r="Q86" s="52">
        <f>'OC A CONTRATAR US$'!Q86*'OC A CONTRATAR'!$T86</f>
        <v>0</v>
      </c>
      <c r="R86" s="52">
        <f>'OC A CONTRATAR US$'!R86*'OC A CONTRATAR'!$T86</f>
        <v>5874196.1794887353</v>
      </c>
      <c r="S86" s="52">
        <f>'OC A CONTRATAR US$'!S86*'OC A CONTRATAR'!$T86</f>
        <v>5874196.1794887353</v>
      </c>
      <c r="T86" s="151">
        <f>IF($T$2=0,Encargos!M91,$T$2)</f>
        <v>5.35</v>
      </c>
      <c r="V86" s="61">
        <v>47118</v>
      </c>
      <c r="W86" s="52">
        <v>150000000</v>
      </c>
      <c r="X86" s="52">
        <v>88713848.0987674</v>
      </c>
      <c r="Y86" s="52">
        <f t="shared" si="7"/>
        <v>238713848.0987674</v>
      </c>
      <c r="Z86" s="151"/>
      <c r="AB86" s="76">
        <v>47118</v>
      </c>
      <c r="AC86" s="21">
        <f t="shared" si="6"/>
        <v>0</v>
      </c>
      <c r="AD86" s="21">
        <f t="shared" si="8"/>
        <v>145004456.26134858</v>
      </c>
      <c r="AE86" s="21">
        <f t="shared" si="8"/>
        <v>325840038.36306423</v>
      </c>
    </row>
    <row r="87" spans="1:31" x14ac:dyDescent="0.35">
      <c r="A87" s="61">
        <v>47149</v>
      </c>
      <c r="B87" s="52">
        <f>'OC A CONTRATAR US$'!B87*'OC A CONTRATAR'!$E87</f>
        <v>0</v>
      </c>
      <c r="C87" s="52">
        <f>'OC A CONTRATAR US$'!C87*'OC A CONTRATAR'!$E87</f>
        <v>0</v>
      </c>
      <c r="D87" s="52">
        <f>'OC A CONTRATAR US$'!D87*'OC A CONTRATAR'!$E87</f>
        <v>0</v>
      </c>
      <c r="E87" s="151">
        <f>IF($E$2=0,Encargos!C92,$E$2)</f>
        <v>5.35</v>
      </c>
      <c r="F87" s="61">
        <v>47149</v>
      </c>
      <c r="G87" s="52">
        <f>'OC A CONTRATAR US$'!G87*'OC A CONTRATAR'!$J87</f>
        <v>0</v>
      </c>
      <c r="H87" s="52">
        <f>'OC A CONTRATAR US$'!H87*'OC A CONTRATAR'!$J87</f>
        <v>0</v>
      </c>
      <c r="I87" s="52">
        <f>'OC A CONTRATAR US$'!I87*'OC A CONTRATAR'!$J87</f>
        <v>0</v>
      </c>
      <c r="J87" s="151">
        <f>IF($J$2=0,Encargos!C92,$J$2)</f>
        <v>4.8413000000000004</v>
      </c>
      <c r="K87" s="61">
        <v>47149</v>
      </c>
      <c r="L87" s="52">
        <f>'OC A CONTRATAR US$'!L87*'OC A CONTRATAR'!$O87</f>
        <v>0</v>
      </c>
      <c r="M87" s="52">
        <f>'OC A CONTRATAR US$'!M87*'OC A CONTRATAR'!$O87</f>
        <v>0</v>
      </c>
      <c r="N87" s="52">
        <f>'OC A CONTRATAR US$'!N87*'OC A CONTRATAR'!$O87</f>
        <v>0</v>
      </c>
      <c r="O87" s="151">
        <f>IF($O$2=0,Encargos!C92,$O$2)</f>
        <v>4.8413000000000004</v>
      </c>
      <c r="P87" s="61">
        <v>47149</v>
      </c>
      <c r="Q87" s="52">
        <f>'OC A CONTRATAR US$'!Q87*'OC A CONTRATAR'!$T87</f>
        <v>0</v>
      </c>
      <c r="R87" s="52">
        <f>'OC A CONTRATAR US$'!R87*'OC A CONTRATAR'!$T87</f>
        <v>0</v>
      </c>
      <c r="S87" s="52">
        <f>'OC A CONTRATAR US$'!S87*'OC A CONTRATAR'!$T87</f>
        <v>0</v>
      </c>
      <c r="T87" s="151">
        <f>IF($T$2=0,Encargos!M92,$T$2)</f>
        <v>5.35</v>
      </c>
      <c r="V87" s="61">
        <v>47149</v>
      </c>
      <c r="W87" s="52">
        <v>0</v>
      </c>
      <c r="X87" s="52">
        <v>0</v>
      </c>
      <c r="Y87" s="52">
        <f t="shared" si="7"/>
        <v>0</v>
      </c>
      <c r="Z87" s="151"/>
      <c r="AB87" s="76">
        <v>47149</v>
      </c>
      <c r="AC87" s="21">
        <f t="shared" si="6"/>
        <v>180835582.10171562</v>
      </c>
      <c r="AD87" s="21">
        <f t="shared" si="8"/>
        <v>0</v>
      </c>
      <c r="AE87" s="21">
        <f t="shared" si="8"/>
        <v>0</v>
      </c>
    </row>
    <row r="88" spans="1:31" x14ac:dyDescent="0.35">
      <c r="A88" s="61">
        <v>47177</v>
      </c>
      <c r="B88" s="52">
        <f>'OC A CONTRATAR US$'!B88*'OC A CONTRATAR'!$E88</f>
        <v>0</v>
      </c>
      <c r="C88" s="52">
        <f>'OC A CONTRATAR US$'!C88*'OC A CONTRATAR'!$E88</f>
        <v>0</v>
      </c>
      <c r="D88" s="52">
        <f>'OC A CONTRATAR US$'!D88*'OC A CONTRATAR'!$E88</f>
        <v>0</v>
      </c>
      <c r="E88" s="151">
        <f>IF($E$2=0,Encargos!C93,$E$2)</f>
        <v>5.35</v>
      </c>
      <c r="F88" s="61">
        <v>47177</v>
      </c>
      <c r="G88" s="52">
        <f>'OC A CONTRATAR US$'!G88*'OC A CONTRATAR'!$J88</f>
        <v>0</v>
      </c>
      <c r="H88" s="52">
        <f>'OC A CONTRATAR US$'!H88*'OC A CONTRATAR'!$J88</f>
        <v>0</v>
      </c>
      <c r="I88" s="52">
        <f>'OC A CONTRATAR US$'!I88*'OC A CONTRATAR'!$J88</f>
        <v>0</v>
      </c>
      <c r="J88" s="151">
        <f>IF($J$2=0,Encargos!C93,$J$2)</f>
        <v>4.8413000000000004</v>
      </c>
      <c r="K88" s="61">
        <v>47177</v>
      </c>
      <c r="L88" s="52">
        <f>'OC A CONTRATAR US$'!L88*'OC A CONTRATAR'!$O88</f>
        <v>0</v>
      </c>
      <c r="M88" s="52">
        <f>'OC A CONTRATAR US$'!M88*'OC A CONTRATAR'!$O88</f>
        <v>0</v>
      </c>
      <c r="N88" s="52">
        <f>'OC A CONTRATAR US$'!N88*'OC A CONTRATAR'!$O88</f>
        <v>0</v>
      </c>
      <c r="O88" s="151">
        <f>IF($O$2=0,Encargos!C93,$O$2)</f>
        <v>4.8413000000000004</v>
      </c>
      <c r="P88" s="61">
        <v>47177</v>
      </c>
      <c r="Q88" s="52">
        <f>'OC A CONTRATAR US$'!Q88*'OC A CONTRATAR'!$T88</f>
        <v>0</v>
      </c>
      <c r="R88" s="52">
        <f>'OC A CONTRATAR US$'!R88*'OC A CONTRATAR'!$T88</f>
        <v>0</v>
      </c>
      <c r="S88" s="52">
        <f>'OC A CONTRATAR US$'!S88*'OC A CONTRATAR'!$T88</f>
        <v>0</v>
      </c>
      <c r="T88" s="151">
        <f>IF($T$2=0,Encargos!M93,$T$2)</f>
        <v>5.35</v>
      </c>
      <c r="V88" s="61">
        <v>47177</v>
      </c>
      <c r="W88" s="52">
        <v>0</v>
      </c>
      <c r="X88" s="52">
        <v>0</v>
      </c>
      <c r="Y88" s="52">
        <f t="shared" si="7"/>
        <v>0</v>
      </c>
      <c r="Z88" s="151"/>
      <c r="AB88" s="76">
        <v>47177</v>
      </c>
      <c r="AC88" s="21">
        <f t="shared" si="6"/>
        <v>0</v>
      </c>
      <c r="AD88" s="21">
        <f t="shared" si="8"/>
        <v>0</v>
      </c>
      <c r="AE88" s="21">
        <f t="shared" si="8"/>
        <v>0</v>
      </c>
    </row>
    <row r="89" spans="1:31" x14ac:dyDescent="0.35">
      <c r="A89" s="61">
        <v>47208</v>
      </c>
      <c r="B89" s="52">
        <f>'OC A CONTRATAR US$'!B89*'OC A CONTRATAR'!$E89</f>
        <v>0</v>
      </c>
      <c r="C89" s="52">
        <f>'OC A CONTRATAR US$'!C89*'OC A CONTRATAR'!$E89</f>
        <v>0</v>
      </c>
      <c r="D89" s="52">
        <f>'OC A CONTRATAR US$'!D89*'OC A CONTRATAR'!$E89</f>
        <v>0</v>
      </c>
      <c r="E89" s="151">
        <f>IF($E$2=0,Encargos!C94,$E$2)</f>
        <v>5.35</v>
      </c>
      <c r="F89" s="61">
        <v>47208</v>
      </c>
      <c r="G89" s="52">
        <f>'OC A CONTRATAR US$'!G89*'OC A CONTRATAR'!$J89</f>
        <v>0</v>
      </c>
      <c r="H89" s="52">
        <f>'OC A CONTRATAR US$'!H89*'OC A CONTRATAR'!$J89</f>
        <v>0</v>
      </c>
      <c r="I89" s="52">
        <f>'OC A CONTRATAR US$'!I89*'OC A CONTRATAR'!$J89</f>
        <v>0</v>
      </c>
      <c r="J89" s="151">
        <f>IF($J$2=0,Encargos!C94,$J$2)</f>
        <v>4.8413000000000004</v>
      </c>
      <c r="K89" s="61">
        <v>47208</v>
      </c>
      <c r="L89" s="52">
        <f>'OC A CONTRATAR US$'!L89*'OC A CONTRATAR'!$O89</f>
        <v>0</v>
      </c>
      <c r="M89" s="52">
        <f>'OC A CONTRATAR US$'!M89*'OC A CONTRATAR'!$O89</f>
        <v>0</v>
      </c>
      <c r="N89" s="52">
        <f>'OC A CONTRATAR US$'!N89*'OC A CONTRATAR'!$O89</f>
        <v>0</v>
      </c>
      <c r="O89" s="151">
        <f>IF($O$2=0,Encargos!C94,$O$2)</f>
        <v>4.8413000000000004</v>
      </c>
      <c r="P89" s="61">
        <v>47208</v>
      </c>
      <c r="Q89" s="52">
        <f>'OC A CONTRATAR US$'!Q89*'OC A CONTRATAR'!$T89</f>
        <v>0</v>
      </c>
      <c r="R89" s="52">
        <f>'OC A CONTRATAR US$'!R89*'OC A CONTRATAR'!$T89</f>
        <v>0</v>
      </c>
      <c r="S89" s="52">
        <f>'OC A CONTRATAR US$'!S89*'OC A CONTRATAR'!$T89</f>
        <v>0</v>
      </c>
      <c r="T89" s="151">
        <f>IF($T$2=0,Encargos!M94,$T$2)</f>
        <v>5.35</v>
      </c>
      <c r="V89" s="61">
        <v>47208</v>
      </c>
      <c r="W89" s="52">
        <v>0</v>
      </c>
      <c r="X89" s="52">
        <v>0</v>
      </c>
      <c r="Y89" s="52">
        <f t="shared" si="7"/>
        <v>0</v>
      </c>
      <c r="Z89" s="151"/>
      <c r="AB89" s="76">
        <v>47208</v>
      </c>
      <c r="AC89" s="21">
        <f t="shared" si="6"/>
        <v>0</v>
      </c>
      <c r="AD89" s="21">
        <f t="shared" si="8"/>
        <v>0</v>
      </c>
      <c r="AE89" s="21">
        <f t="shared" si="8"/>
        <v>0</v>
      </c>
    </row>
    <row r="90" spans="1:31" x14ac:dyDescent="0.35">
      <c r="A90" s="61">
        <v>47238</v>
      </c>
      <c r="B90" s="52">
        <f>'OC A CONTRATAR US$'!B90*'OC A CONTRATAR'!$E90</f>
        <v>0</v>
      </c>
      <c r="C90" s="52">
        <f>'OC A CONTRATAR US$'!C90*'OC A CONTRATAR'!$E90</f>
        <v>0</v>
      </c>
      <c r="D90" s="52">
        <f>'OC A CONTRATAR US$'!D90*'OC A CONTRATAR'!$E90</f>
        <v>0</v>
      </c>
      <c r="E90" s="151">
        <f>IF($E$2=0,Encargos!C95,$E$2)</f>
        <v>5.35</v>
      </c>
      <c r="F90" s="61">
        <v>47238</v>
      </c>
      <c r="G90" s="52">
        <f>'OC A CONTRATAR US$'!G90*'OC A CONTRATAR'!$J90</f>
        <v>0</v>
      </c>
      <c r="H90" s="52">
        <f>'OC A CONTRATAR US$'!H90*'OC A CONTRATAR'!$J90</f>
        <v>0</v>
      </c>
      <c r="I90" s="52">
        <f>'OC A CONTRATAR US$'!I90*'OC A CONTRATAR'!$J90</f>
        <v>0</v>
      </c>
      <c r="J90" s="151">
        <f>IF($J$2=0,Encargos!C95,$J$2)</f>
        <v>4.8413000000000004</v>
      </c>
      <c r="K90" s="61">
        <v>47238</v>
      </c>
      <c r="L90" s="52">
        <f>'OC A CONTRATAR US$'!L90*'OC A CONTRATAR'!$O90</f>
        <v>0</v>
      </c>
      <c r="M90" s="52">
        <f>'OC A CONTRATAR US$'!M90*'OC A CONTRATAR'!$O90</f>
        <v>0</v>
      </c>
      <c r="N90" s="52">
        <f>'OC A CONTRATAR US$'!N90*'OC A CONTRATAR'!$O90</f>
        <v>0</v>
      </c>
      <c r="O90" s="151">
        <f>IF($O$2=0,Encargos!C95,$O$2)</f>
        <v>4.8413000000000004</v>
      </c>
      <c r="P90" s="61">
        <v>47238</v>
      </c>
      <c r="Q90" s="52">
        <f>'OC A CONTRATAR US$'!Q90*'OC A CONTRATAR'!$T90</f>
        <v>0</v>
      </c>
      <c r="R90" s="52">
        <f>'OC A CONTRATAR US$'!R90*'OC A CONTRATAR'!$T90</f>
        <v>0</v>
      </c>
      <c r="S90" s="52">
        <f>'OC A CONTRATAR US$'!S90*'OC A CONTRATAR'!$T90</f>
        <v>0</v>
      </c>
      <c r="T90" s="151">
        <f>IF($T$2=0,Encargos!M95,$T$2)</f>
        <v>5.35</v>
      </c>
      <c r="V90" s="61">
        <v>47238</v>
      </c>
      <c r="W90" s="52">
        <v>0</v>
      </c>
      <c r="X90" s="52">
        <v>0</v>
      </c>
      <c r="Y90" s="52">
        <f t="shared" si="7"/>
        <v>0</v>
      </c>
      <c r="Z90" s="151"/>
      <c r="AB90" s="76">
        <v>47238</v>
      </c>
      <c r="AC90" s="21">
        <f t="shared" si="6"/>
        <v>0</v>
      </c>
      <c r="AD90" s="21">
        <f t="shared" si="8"/>
        <v>0</v>
      </c>
      <c r="AE90" s="21">
        <f t="shared" si="8"/>
        <v>0</v>
      </c>
    </row>
    <row r="91" spans="1:31" x14ac:dyDescent="0.35">
      <c r="A91" s="61">
        <v>47269</v>
      </c>
      <c r="B91" s="52">
        <f>'OC A CONTRATAR US$'!B91*'OC A CONTRATAR'!$E91</f>
        <v>0</v>
      </c>
      <c r="C91" s="52">
        <f>'OC A CONTRATAR US$'!C91*'OC A CONTRATAR'!$E91</f>
        <v>0</v>
      </c>
      <c r="D91" s="52">
        <f>'OC A CONTRATAR US$'!D91*'OC A CONTRATAR'!$E91</f>
        <v>0</v>
      </c>
      <c r="E91" s="151">
        <f>IF($E$2=0,Encargos!C96,$E$2)</f>
        <v>5.35</v>
      </c>
      <c r="F91" s="61">
        <v>47269</v>
      </c>
      <c r="G91" s="52">
        <f>'OC A CONTRATAR US$'!G91*'OC A CONTRATAR'!$J91</f>
        <v>0</v>
      </c>
      <c r="H91" s="52">
        <f>'OC A CONTRATAR US$'!H91*'OC A CONTRATAR'!$J91</f>
        <v>0</v>
      </c>
      <c r="I91" s="52">
        <f>'OC A CONTRATAR US$'!I91*'OC A CONTRATAR'!$J91</f>
        <v>0</v>
      </c>
      <c r="J91" s="151">
        <f>IF($J$2=0,Encargos!C96,$J$2)</f>
        <v>4.8413000000000004</v>
      </c>
      <c r="K91" s="61">
        <v>47269</v>
      </c>
      <c r="L91" s="52">
        <f>'OC A CONTRATAR US$'!L91*'OC A CONTRATAR'!$O91</f>
        <v>0</v>
      </c>
      <c r="M91" s="52">
        <f>'OC A CONTRATAR US$'!M91*'OC A CONTRATAR'!$O91</f>
        <v>0</v>
      </c>
      <c r="N91" s="52">
        <f>'OC A CONTRATAR US$'!N91*'OC A CONTRATAR'!$O91</f>
        <v>0</v>
      </c>
      <c r="O91" s="151">
        <f>IF($O$2=0,Encargos!C96,$O$2)</f>
        <v>4.8413000000000004</v>
      </c>
      <c r="P91" s="61">
        <v>47269</v>
      </c>
      <c r="Q91" s="52">
        <f>'OC A CONTRATAR US$'!Q91*'OC A CONTRATAR'!$T91</f>
        <v>0</v>
      </c>
      <c r="R91" s="52">
        <f>'OC A CONTRATAR US$'!R91*'OC A CONTRATAR'!$T91</f>
        <v>0</v>
      </c>
      <c r="S91" s="52">
        <f>'OC A CONTRATAR US$'!S91*'OC A CONTRATAR'!$T91</f>
        <v>0</v>
      </c>
      <c r="T91" s="151">
        <f>IF($T$2=0,Encargos!M96,$T$2)</f>
        <v>5.35</v>
      </c>
      <c r="V91" s="61">
        <v>47269</v>
      </c>
      <c r="W91" s="52">
        <v>0</v>
      </c>
      <c r="X91" s="52">
        <v>0</v>
      </c>
      <c r="Y91" s="52">
        <f t="shared" si="7"/>
        <v>0</v>
      </c>
      <c r="Z91" s="151"/>
      <c r="AB91" s="76">
        <v>47269</v>
      </c>
      <c r="AC91" s="21">
        <f t="shared" si="6"/>
        <v>0</v>
      </c>
      <c r="AD91" s="21">
        <f t="shared" si="8"/>
        <v>0</v>
      </c>
      <c r="AE91" s="21">
        <f t="shared" si="8"/>
        <v>0</v>
      </c>
    </row>
    <row r="92" spans="1:31" x14ac:dyDescent="0.35">
      <c r="A92" s="61">
        <v>47299</v>
      </c>
      <c r="B92" s="52">
        <f>'OC A CONTRATAR US$'!B92*'OC A CONTRATAR'!$E92</f>
        <v>16049999.999999998</v>
      </c>
      <c r="C92" s="52">
        <f>'OC A CONTRATAR US$'!C92*'OC A CONTRATAR'!$E92</f>
        <v>11643862.305426374</v>
      </c>
      <c r="D92" s="52">
        <f>'OC A CONTRATAR US$'!D92*'OC A CONTRATAR'!$E92</f>
        <v>27693862.305426374</v>
      </c>
      <c r="E92" s="151">
        <f>IF($E$2=0,Encargos!C97,$E$2)</f>
        <v>5.35</v>
      </c>
      <c r="F92" s="61">
        <v>47299</v>
      </c>
      <c r="G92" s="52">
        <f>'OC A CONTRATAR US$'!G92*'OC A CONTRATAR'!$J92</f>
        <v>5493013.4615384396</v>
      </c>
      <c r="H92" s="52">
        <f>'OC A CONTRATAR US$'!H92*'OC A CONTRATAR'!$J92</f>
        <v>4036516.7096430003</v>
      </c>
      <c r="I92" s="52">
        <f>'OC A CONTRATAR US$'!I92*'OC A CONTRATAR'!$J92</f>
        <v>9529530.1711814404</v>
      </c>
      <c r="J92" s="151">
        <f>IF($J$2=0,Encargos!C97,$J$2)</f>
        <v>4.8413000000000004</v>
      </c>
      <c r="K92" s="61">
        <v>47299</v>
      </c>
      <c r="L92" s="52">
        <f>'OC A CONTRATAR US$'!L92*'OC A CONTRATAR'!$O92</f>
        <v>27204607.101715628</v>
      </c>
      <c r="M92" s="52">
        <f>'OC A CONTRATAR US$'!M92*'OC A CONTRATAR'!$O92</f>
        <v>35131529.61552088</v>
      </c>
      <c r="N92" s="52">
        <f>'OC A CONTRATAR US$'!N92*'OC A CONTRATAR'!$O92</f>
        <v>62336136.717236504</v>
      </c>
      <c r="O92" s="151">
        <f>IF($O$2=0,Encargos!C97,$O$2)</f>
        <v>4.8413000000000004</v>
      </c>
      <c r="P92" s="61">
        <v>47299</v>
      </c>
      <c r="Q92" s="52">
        <f>'OC A CONTRATAR US$'!Q92*'OC A CONTRATAR'!$T92</f>
        <v>8024999.9999999991</v>
      </c>
      <c r="R92" s="52">
        <f>'OC A CONTRATAR US$'!R92*'OC A CONTRATAR'!$T92</f>
        <v>5821931.152713187</v>
      </c>
      <c r="S92" s="52">
        <f>'OC A CONTRATAR US$'!S92*'OC A CONTRATAR'!$T92</f>
        <v>13846931.152713187</v>
      </c>
      <c r="T92" s="151">
        <f>IF($T$2=0,Encargos!M97,$T$2)</f>
        <v>5.35</v>
      </c>
      <c r="V92" s="61">
        <v>47299</v>
      </c>
      <c r="W92" s="52">
        <v>150000000</v>
      </c>
      <c r="X92" s="52">
        <v>79338999.338159099</v>
      </c>
      <c r="Y92" s="52">
        <f t="shared" si="7"/>
        <v>229338999.33815908</v>
      </c>
      <c r="Z92" s="151"/>
      <c r="AB92" s="76">
        <v>47299</v>
      </c>
      <c r="AC92" s="21">
        <f t="shared" si="6"/>
        <v>0</v>
      </c>
      <c r="AD92" s="21">
        <f t="shared" si="8"/>
        <v>135972839.12146252</v>
      </c>
      <c r="AE92" s="21">
        <f t="shared" si="8"/>
        <v>342745459.68471658</v>
      </c>
    </row>
    <row r="93" spans="1:31" x14ac:dyDescent="0.35">
      <c r="A93" s="61">
        <v>47330</v>
      </c>
      <c r="B93" s="52">
        <f>'OC A CONTRATAR US$'!B93*'OC A CONTRATAR'!$E93</f>
        <v>0</v>
      </c>
      <c r="C93" s="52">
        <f>'OC A CONTRATAR US$'!C93*'OC A CONTRATAR'!$E93</f>
        <v>0</v>
      </c>
      <c r="D93" s="52">
        <f>'OC A CONTRATAR US$'!D93*'OC A CONTRATAR'!$E93</f>
        <v>0</v>
      </c>
      <c r="E93" s="151">
        <f>IF($E$2=0,Encargos!C98,$E$2)</f>
        <v>5.35</v>
      </c>
      <c r="F93" s="61">
        <v>47330</v>
      </c>
      <c r="G93" s="52">
        <f>'OC A CONTRATAR US$'!G93*'OC A CONTRATAR'!$J93</f>
        <v>0</v>
      </c>
      <c r="H93" s="52">
        <f>'OC A CONTRATAR US$'!H93*'OC A CONTRATAR'!$J93</f>
        <v>0</v>
      </c>
      <c r="I93" s="52">
        <f>'OC A CONTRATAR US$'!I93*'OC A CONTRATAR'!$J93</f>
        <v>0</v>
      </c>
      <c r="J93" s="151">
        <f>IF($J$2=0,Encargos!C98,$J$2)</f>
        <v>4.8413000000000004</v>
      </c>
      <c r="K93" s="61">
        <v>47330</v>
      </c>
      <c r="L93" s="52">
        <f>'OC A CONTRATAR US$'!L93*'OC A CONTRATAR'!$O93</f>
        <v>0</v>
      </c>
      <c r="M93" s="52">
        <f>'OC A CONTRATAR US$'!M93*'OC A CONTRATAR'!$O93</f>
        <v>0</v>
      </c>
      <c r="N93" s="52">
        <f>'OC A CONTRATAR US$'!N93*'OC A CONTRATAR'!$O93</f>
        <v>0</v>
      </c>
      <c r="O93" s="151">
        <f>IF($O$2=0,Encargos!C98,$O$2)</f>
        <v>4.8413000000000004</v>
      </c>
      <c r="P93" s="61">
        <v>47330</v>
      </c>
      <c r="Q93" s="52">
        <f>'OC A CONTRATAR US$'!Q93*'OC A CONTRATAR'!$T93</f>
        <v>0</v>
      </c>
      <c r="R93" s="52">
        <f>'OC A CONTRATAR US$'!R93*'OC A CONTRATAR'!$T93</f>
        <v>0</v>
      </c>
      <c r="S93" s="52">
        <f>'OC A CONTRATAR US$'!S93*'OC A CONTRATAR'!$T93</f>
        <v>0</v>
      </c>
      <c r="T93" s="151">
        <f>IF($T$2=0,Encargos!M98,$T$2)</f>
        <v>5.35</v>
      </c>
      <c r="V93" s="61">
        <v>47330</v>
      </c>
      <c r="W93" s="52">
        <v>0</v>
      </c>
      <c r="X93" s="52">
        <v>0</v>
      </c>
      <c r="Y93" s="52">
        <f t="shared" si="7"/>
        <v>0</v>
      </c>
      <c r="Z93" s="151"/>
      <c r="AB93" s="76">
        <v>47330</v>
      </c>
      <c r="AC93" s="21">
        <f t="shared" si="6"/>
        <v>206772620.56325406</v>
      </c>
      <c r="AD93" s="21">
        <f t="shared" si="8"/>
        <v>0</v>
      </c>
      <c r="AE93" s="21">
        <f t="shared" si="8"/>
        <v>0</v>
      </c>
    </row>
    <row r="94" spans="1:31" x14ac:dyDescent="0.35">
      <c r="A94" s="61">
        <v>47361</v>
      </c>
      <c r="B94" s="52">
        <f>'OC A CONTRATAR US$'!B94*'OC A CONTRATAR'!$E94</f>
        <v>0</v>
      </c>
      <c r="C94" s="52">
        <f>'OC A CONTRATAR US$'!C94*'OC A CONTRATAR'!$E94</f>
        <v>0</v>
      </c>
      <c r="D94" s="52">
        <f>'OC A CONTRATAR US$'!D94*'OC A CONTRATAR'!$E94</f>
        <v>0</v>
      </c>
      <c r="E94" s="151">
        <f>IF($E$2=0,Encargos!C99,$E$2)</f>
        <v>5.35</v>
      </c>
      <c r="F94" s="61">
        <v>47361</v>
      </c>
      <c r="G94" s="52">
        <f>'OC A CONTRATAR US$'!G94*'OC A CONTRATAR'!$J94</f>
        <v>0</v>
      </c>
      <c r="H94" s="52">
        <f>'OC A CONTRATAR US$'!H94*'OC A CONTRATAR'!$J94</f>
        <v>0</v>
      </c>
      <c r="I94" s="52">
        <f>'OC A CONTRATAR US$'!I94*'OC A CONTRATAR'!$J94</f>
        <v>0</v>
      </c>
      <c r="J94" s="151">
        <f>IF($J$2=0,Encargos!C99,$J$2)</f>
        <v>4.8413000000000004</v>
      </c>
      <c r="K94" s="61">
        <v>47361</v>
      </c>
      <c r="L94" s="52">
        <f>'OC A CONTRATAR US$'!L94*'OC A CONTRATAR'!$O94</f>
        <v>0</v>
      </c>
      <c r="M94" s="52">
        <f>'OC A CONTRATAR US$'!M94*'OC A CONTRATAR'!$O94</f>
        <v>0</v>
      </c>
      <c r="N94" s="52">
        <f>'OC A CONTRATAR US$'!N94*'OC A CONTRATAR'!$O94</f>
        <v>0</v>
      </c>
      <c r="O94" s="151">
        <f>IF($O$2=0,Encargos!C99,$O$2)</f>
        <v>4.8413000000000004</v>
      </c>
      <c r="P94" s="61">
        <v>47361</v>
      </c>
      <c r="Q94" s="52">
        <f>'OC A CONTRATAR US$'!Q94*'OC A CONTRATAR'!$T94</f>
        <v>0</v>
      </c>
      <c r="R94" s="52">
        <f>'OC A CONTRATAR US$'!R94*'OC A CONTRATAR'!$T94</f>
        <v>0</v>
      </c>
      <c r="S94" s="52">
        <f>'OC A CONTRATAR US$'!S94*'OC A CONTRATAR'!$T94</f>
        <v>0</v>
      </c>
      <c r="T94" s="151">
        <f>IF($T$2=0,Encargos!M99,$T$2)</f>
        <v>5.35</v>
      </c>
      <c r="V94" s="61">
        <v>47361</v>
      </c>
      <c r="W94" s="52">
        <v>0</v>
      </c>
      <c r="X94" s="52">
        <v>0</v>
      </c>
      <c r="Y94" s="52">
        <f t="shared" si="7"/>
        <v>0</v>
      </c>
      <c r="Z94" s="151"/>
      <c r="AB94" s="76">
        <v>47361</v>
      </c>
      <c r="AC94" s="21">
        <f t="shared" si="6"/>
        <v>0</v>
      </c>
      <c r="AD94" s="21">
        <f t="shared" si="8"/>
        <v>0</v>
      </c>
      <c r="AE94" s="21">
        <f t="shared" si="8"/>
        <v>0</v>
      </c>
    </row>
    <row r="95" spans="1:31" x14ac:dyDescent="0.35">
      <c r="A95" s="61">
        <v>47391</v>
      </c>
      <c r="B95" s="52">
        <f>'OC A CONTRATAR US$'!B95*'OC A CONTRATAR'!$E95</f>
        <v>0</v>
      </c>
      <c r="C95" s="52">
        <f>'OC A CONTRATAR US$'!C95*'OC A CONTRATAR'!$E95</f>
        <v>0</v>
      </c>
      <c r="D95" s="52">
        <f>'OC A CONTRATAR US$'!D95*'OC A CONTRATAR'!$E95</f>
        <v>0</v>
      </c>
      <c r="E95" s="151">
        <f>IF($E$2=0,Encargos!C100,$E$2)</f>
        <v>5.35</v>
      </c>
      <c r="F95" s="61">
        <v>47391</v>
      </c>
      <c r="G95" s="52">
        <f>'OC A CONTRATAR US$'!G95*'OC A CONTRATAR'!$J95</f>
        <v>0</v>
      </c>
      <c r="H95" s="52">
        <f>'OC A CONTRATAR US$'!H95*'OC A CONTRATAR'!$J95</f>
        <v>0</v>
      </c>
      <c r="I95" s="52">
        <f>'OC A CONTRATAR US$'!I95*'OC A CONTRATAR'!$J95</f>
        <v>0</v>
      </c>
      <c r="J95" s="151">
        <f>IF($J$2=0,Encargos!C100,$J$2)</f>
        <v>4.8413000000000004</v>
      </c>
      <c r="K95" s="61">
        <v>47391</v>
      </c>
      <c r="L95" s="52">
        <f>'OC A CONTRATAR US$'!L95*'OC A CONTRATAR'!$O95</f>
        <v>0</v>
      </c>
      <c r="M95" s="52">
        <f>'OC A CONTRATAR US$'!M95*'OC A CONTRATAR'!$O95</f>
        <v>0</v>
      </c>
      <c r="N95" s="52">
        <f>'OC A CONTRATAR US$'!N95*'OC A CONTRATAR'!$O95</f>
        <v>0</v>
      </c>
      <c r="O95" s="151">
        <f>IF($O$2=0,Encargos!C100,$O$2)</f>
        <v>4.8413000000000004</v>
      </c>
      <c r="P95" s="61">
        <v>47391</v>
      </c>
      <c r="Q95" s="52">
        <f>'OC A CONTRATAR US$'!Q95*'OC A CONTRATAR'!$T95</f>
        <v>0</v>
      </c>
      <c r="R95" s="52">
        <f>'OC A CONTRATAR US$'!R95*'OC A CONTRATAR'!$T95</f>
        <v>0</v>
      </c>
      <c r="S95" s="52">
        <f>'OC A CONTRATAR US$'!S95*'OC A CONTRATAR'!$T95</f>
        <v>0</v>
      </c>
      <c r="T95" s="151">
        <f>IF($T$2=0,Encargos!M100,$T$2)</f>
        <v>5.35</v>
      </c>
      <c r="V95" s="61">
        <v>47391</v>
      </c>
      <c r="W95" s="52">
        <v>0</v>
      </c>
      <c r="X95" s="52">
        <v>0</v>
      </c>
      <c r="Y95" s="52">
        <f t="shared" si="7"/>
        <v>0</v>
      </c>
      <c r="Z95" s="151"/>
      <c r="AB95" s="76">
        <v>47391</v>
      </c>
      <c r="AC95" s="21">
        <f t="shared" si="6"/>
        <v>0</v>
      </c>
      <c r="AD95" s="21">
        <f t="shared" si="8"/>
        <v>0</v>
      </c>
      <c r="AE95" s="21">
        <f t="shared" si="8"/>
        <v>0</v>
      </c>
    </row>
    <row r="96" spans="1:31" x14ac:dyDescent="0.35">
      <c r="A96" s="61">
        <v>47422</v>
      </c>
      <c r="B96" s="52">
        <f>'OC A CONTRATAR US$'!B96*'OC A CONTRATAR'!$E96</f>
        <v>0</v>
      </c>
      <c r="C96" s="52">
        <f>'OC A CONTRATAR US$'!C96*'OC A CONTRATAR'!$E96</f>
        <v>0</v>
      </c>
      <c r="D96" s="52">
        <f>'OC A CONTRATAR US$'!D96*'OC A CONTRATAR'!$E96</f>
        <v>0</v>
      </c>
      <c r="E96" s="151">
        <f>IF($E$2=0,Encargos!C101,$E$2)</f>
        <v>5.35</v>
      </c>
      <c r="F96" s="61">
        <v>47422</v>
      </c>
      <c r="G96" s="52">
        <f>'OC A CONTRATAR US$'!G96*'OC A CONTRATAR'!$J96</f>
        <v>0</v>
      </c>
      <c r="H96" s="52">
        <f>'OC A CONTRATAR US$'!H96*'OC A CONTRATAR'!$J96</f>
        <v>0</v>
      </c>
      <c r="I96" s="52">
        <f>'OC A CONTRATAR US$'!I96*'OC A CONTRATAR'!$J96</f>
        <v>0</v>
      </c>
      <c r="J96" s="151">
        <f>IF($J$2=0,Encargos!C101,$J$2)</f>
        <v>4.8413000000000004</v>
      </c>
      <c r="K96" s="61">
        <v>47422</v>
      </c>
      <c r="L96" s="52">
        <f>'OC A CONTRATAR US$'!L96*'OC A CONTRATAR'!$O96</f>
        <v>0</v>
      </c>
      <c r="M96" s="52">
        <f>'OC A CONTRATAR US$'!M96*'OC A CONTRATAR'!$O96</f>
        <v>0</v>
      </c>
      <c r="N96" s="52">
        <f>'OC A CONTRATAR US$'!N96*'OC A CONTRATAR'!$O96</f>
        <v>0</v>
      </c>
      <c r="O96" s="151">
        <f>IF($O$2=0,Encargos!C101,$O$2)</f>
        <v>4.8413000000000004</v>
      </c>
      <c r="P96" s="61">
        <v>47422</v>
      </c>
      <c r="Q96" s="52">
        <f>'OC A CONTRATAR US$'!Q96*'OC A CONTRATAR'!$T96</f>
        <v>0</v>
      </c>
      <c r="R96" s="52">
        <f>'OC A CONTRATAR US$'!R96*'OC A CONTRATAR'!$T96</f>
        <v>0</v>
      </c>
      <c r="S96" s="52">
        <f>'OC A CONTRATAR US$'!S96*'OC A CONTRATAR'!$T96</f>
        <v>0</v>
      </c>
      <c r="T96" s="151">
        <f>IF($T$2=0,Encargos!M101,$T$2)</f>
        <v>5.35</v>
      </c>
      <c r="V96" s="61">
        <v>47422</v>
      </c>
      <c r="W96" s="52">
        <v>0</v>
      </c>
      <c r="X96" s="52">
        <v>0</v>
      </c>
      <c r="Y96" s="52">
        <f t="shared" si="7"/>
        <v>0</v>
      </c>
      <c r="Z96" s="151"/>
      <c r="AB96" s="76">
        <v>47422</v>
      </c>
      <c r="AC96" s="21">
        <f t="shared" si="6"/>
        <v>0</v>
      </c>
      <c r="AD96" s="21">
        <f t="shared" si="8"/>
        <v>0</v>
      </c>
      <c r="AE96" s="21">
        <f t="shared" si="8"/>
        <v>0</v>
      </c>
    </row>
    <row r="97" spans="1:31" x14ac:dyDescent="0.35">
      <c r="A97" s="61">
        <v>47452</v>
      </c>
      <c r="B97" s="52">
        <f>'OC A CONTRATAR US$'!B97*'OC A CONTRATAR'!$E97</f>
        <v>0</v>
      </c>
      <c r="C97" s="52">
        <f>'OC A CONTRATAR US$'!C97*'OC A CONTRATAR'!$E97</f>
        <v>0</v>
      </c>
      <c r="D97" s="52">
        <f>'OC A CONTRATAR US$'!D97*'OC A CONTRATAR'!$E97</f>
        <v>0</v>
      </c>
      <c r="E97" s="151">
        <f>IF($E$2=0,Encargos!C102,$E$2)</f>
        <v>5.35</v>
      </c>
      <c r="F97" s="61">
        <v>47452</v>
      </c>
      <c r="G97" s="52">
        <f>'OC A CONTRATAR US$'!G97*'OC A CONTRATAR'!$J97</f>
        <v>0</v>
      </c>
      <c r="H97" s="52">
        <f>'OC A CONTRATAR US$'!H97*'OC A CONTRATAR'!$J97</f>
        <v>0</v>
      </c>
      <c r="I97" s="52">
        <f>'OC A CONTRATAR US$'!I97*'OC A CONTRATAR'!$J97</f>
        <v>0</v>
      </c>
      <c r="J97" s="151">
        <f>IF($J$2=0,Encargos!C102,$J$2)</f>
        <v>4.8413000000000004</v>
      </c>
      <c r="K97" s="61">
        <v>47452</v>
      </c>
      <c r="L97" s="52">
        <f>'OC A CONTRATAR US$'!L97*'OC A CONTRATAR'!$O97</f>
        <v>0</v>
      </c>
      <c r="M97" s="52">
        <f>'OC A CONTRATAR US$'!M97*'OC A CONTRATAR'!$O97</f>
        <v>0</v>
      </c>
      <c r="N97" s="52">
        <f>'OC A CONTRATAR US$'!N97*'OC A CONTRATAR'!$O97</f>
        <v>0</v>
      </c>
      <c r="O97" s="151">
        <f>IF($O$2=0,Encargos!C102,$O$2)</f>
        <v>4.8413000000000004</v>
      </c>
      <c r="P97" s="61">
        <v>47452</v>
      </c>
      <c r="Q97" s="52">
        <f>'OC A CONTRATAR US$'!Q97*'OC A CONTRATAR'!$T97</f>
        <v>0</v>
      </c>
      <c r="R97" s="52">
        <f>'OC A CONTRATAR US$'!R97*'OC A CONTRATAR'!$T97</f>
        <v>0</v>
      </c>
      <c r="S97" s="52">
        <f>'OC A CONTRATAR US$'!S97*'OC A CONTRATAR'!$T97</f>
        <v>0</v>
      </c>
      <c r="T97" s="151">
        <f>IF($T$2=0,Encargos!M102,$T$2)</f>
        <v>5.35</v>
      </c>
      <c r="V97" s="61">
        <v>47452</v>
      </c>
      <c r="W97" s="52">
        <v>0</v>
      </c>
      <c r="X97" s="52">
        <v>0</v>
      </c>
      <c r="Y97" s="52">
        <f t="shared" si="7"/>
        <v>0</v>
      </c>
      <c r="Z97" s="151"/>
      <c r="AB97" s="76">
        <v>47452</v>
      </c>
      <c r="AC97" s="21">
        <f t="shared" si="6"/>
        <v>0</v>
      </c>
      <c r="AD97" s="21">
        <f t="shared" si="8"/>
        <v>0</v>
      </c>
      <c r="AE97" s="21">
        <f t="shared" si="8"/>
        <v>0</v>
      </c>
    </row>
    <row r="98" spans="1:31" x14ac:dyDescent="0.35">
      <c r="A98" s="61">
        <v>47483</v>
      </c>
      <c r="B98" s="52">
        <f>'OC A CONTRATAR US$'!B98*'OC A CONTRATAR'!$E98</f>
        <v>16049999.999999998</v>
      </c>
      <c r="C98" s="52">
        <f>'OC A CONTRATAR US$'!C98*'OC A CONTRATAR'!$E98</f>
        <v>11386694.011806009</v>
      </c>
      <c r="D98" s="52">
        <f>'OC A CONTRATAR US$'!D98*'OC A CONTRATAR'!$E98</f>
        <v>27436694.011806007</v>
      </c>
      <c r="E98" s="151">
        <f>IF($E$2=0,Encargos!C103,$E$2)</f>
        <v>5.35</v>
      </c>
      <c r="F98" s="61">
        <v>47483</v>
      </c>
      <c r="G98" s="52">
        <f>'OC A CONTRATAR US$'!G98*'OC A CONTRATAR'!$J98</f>
        <v>5493013.4615384396</v>
      </c>
      <c r="H98" s="52">
        <f>'OC A CONTRATAR US$'!H98*'OC A CONTRATAR'!$J98</f>
        <v>3827424.1579010002</v>
      </c>
      <c r="I98" s="52">
        <f>'OC A CONTRATAR US$'!I98*'OC A CONTRATAR'!$J98</f>
        <v>9320437.6194394398</v>
      </c>
      <c r="J98" s="151">
        <f>IF($J$2=0,Encargos!C103,$J$2)</f>
        <v>4.8413000000000004</v>
      </c>
      <c r="K98" s="61">
        <v>47483</v>
      </c>
      <c r="L98" s="52">
        <f>'OC A CONTRATAR US$'!L98*'OC A CONTRATAR'!$O98</f>
        <v>27204607.101715628</v>
      </c>
      <c r="M98" s="52">
        <f>'OC A CONTRATAR US$'!M98*'OC A CONTRATAR'!$O98</f>
        <v>34671281.515970558</v>
      </c>
      <c r="N98" s="52">
        <f>'OC A CONTRATAR US$'!N98*'OC A CONTRATAR'!$O98</f>
        <v>61875888.617686182</v>
      </c>
      <c r="O98" s="151">
        <f>IF($O$2=0,Encargos!C103,$O$2)</f>
        <v>4.8413000000000004</v>
      </c>
      <c r="P98" s="61">
        <v>47483</v>
      </c>
      <c r="Q98" s="52">
        <f>'OC A CONTRATAR US$'!Q98*'OC A CONTRATAR'!$T98</f>
        <v>8024999.9999999991</v>
      </c>
      <c r="R98" s="52">
        <f>'OC A CONTRATAR US$'!R98*'OC A CONTRATAR'!$T98</f>
        <v>5693347.0059030047</v>
      </c>
      <c r="S98" s="52">
        <f>'OC A CONTRATAR US$'!S98*'OC A CONTRATAR'!$T98</f>
        <v>13718347.005903004</v>
      </c>
      <c r="T98" s="151">
        <f>IF($T$2=0,Encargos!M103,$T$2)</f>
        <v>5.35</v>
      </c>
      <c r="V98" s="61">
        <v>47483</v>
      </c>
      <c r="W98" s="52">
        <v>150000000</v>
      </c>
      <c r="X98" s="52">
        <v>74529280.120697901</v>
      </c>
      <c r="Y98" s="52">
        <f t="shared" si="7"/>
        <v>224529280.12069792</v>
      </c>
      <c r="Z98" s="151"/>
      <c r="AB98" s="76">
        <v>47483</v>
      </c>
      <c r="AC98" s="21">
        <f t="shared" si="6"/>
        <v>0</v>
      </c>
      <c r="AD98" s="21">
        <f t="shared" si="8"/>
        <v>130108026.81227848</v>
      </c>
      <c r="AE98" s="21">
        <f t="shared" si="8"/>
        <v>336880647.37553257</v>
      </c>
    </row>
    <row r="99" spans="1:31" x14ac:dyDescent="0.35">
      <c r="A99" s="61">
        <v>47514</v>
      </c>
      <c r="B99" s="52">
        <f>'OC A CONTRATAR US$'!B99*'OC A CONTRATAR'!$E99</f>
        <v>0</v>
      </c>
      <c r="C99" s="52">
        <f>'OC A CONTRATAR US$'!C99*'OC A CONTRATAR'!$E99</f>
        <v>0</v>
      </c>
      <c r="D99" s="52">
        <f>'OC A CONTRATAR US$'!D99*'OC A CONTRATAR'!$E99</f>
        <v>0</v>
      </c>
      <c r="E99" s="151">
        <f>IF($E$2=0,Encargos!C104,$E$2)</f>
        <v>5.35</v>
      </c>
      <c r="F99" s="61">
        <v>47514</v>
      </c>
      <c r="G99" s="52">
        <f>'OC A CONTRATAR US$'!G99*'OC A CONTRATAR'!$J99</f>
        <v>0</v>
      </c>
      <c r="H99" s="52">
        <f>'OC A CONTRATAR US$'!H99*'OC A CONTRATAR'!$J99</f>
        <v>0</v>
      </c>
      <c r="I99" s="52">
        <f>'OC A CONTRATAR US$'!I99*'OC A CONTRATAR'!$J99</f>
        <v>0</v>
      </c>
      <c r="J99" s="151">
        <f>IF($J$2=0,Encargos!C104,$J$2)</f>
        <v>4.8413000000000004</v>
      </c>
      <c r="K99" s="61">
        <v>47514</v>
      </c>
      <c r="L99" s="52">
        <f>'OC A CONTRATAR US$'!L99*'OC A CONTRATAR'!$O99</f>
        <v>0</v>
      </c>
      <c r="M99" s="52">
        <f>'OC A CONTRATAR US$'!M99*'OC A CONTRATAR'!$O99</f>
        <v>0</v>
      </c>
      <c r="N99" s="52">
        <f>'OC A CONTRATAR US$'!N99*'OC A CONTRATAR'!$O99</f>
        <v>0</v>
      </c>
      <c r="O99" s="151">
        <f>IF($O$2=0,Encargos!C104,$O$2)</f>
        <v>4.8413000000000004</v>
      </c>
      <c r="P99" s="61">
        <v>47514</v>
      </c>
      <c r="Q99" s="52">
        <f>'OC A CONTRATAR US$'!Q99*'OC A CONTRATAR'!$T99</f>
        <v>0</v>
      </c>
      <c r="R99" s="52">
        <f>'OC A CONTRATAR US$'!R99*'OC A CONTRATAR'!$T99</f>
        <v>0</v>
      </c>
      <c r="S99" s="52">
        <f>'OC A CONTRATAR US$'!S99*'OC A CONTRATAR'!$T99</f>
        <v>0</v>
      </c>
      <c r="T99" s="151">
        <f>IF($T$2=0,Encargos!M104,$T$2)</f>
        <v>5.35</v>
      </c>
      <c r="V99" s="61">
        <v>47514</v>
      </c>
      <c r="W99" s="52">
        <v>0</v>
      </c>
      <c r="X99" s="52">
        <v>0</v>
      </c>
      <c r="Y99" s="52">
        <f t="shared" si="7"/>
        <v>0</v>
      </c>
      <c r="Z99" s="151"/>
      <c r="AB99" s="76">
        <v>47514</v>
      </c>
      <c r="AC99" s="21">
        <f t="shared" si="6"/>
        <v>206772620.56325406</v>
      </c>
      <c r="AD99" s="21">
        <f t="shared" si="8"/>
        <v>0</v>
      </c>
      <c r="AE99" s="21">
        <f t="shared" si="8"/>
        <v>0</v>
      </c>
    </row>
    <row r="100" spans="1:31" x14ac:dyDescent="0.35">
      <c r="A100" s="61">
        <v>47542</v>
      </c>
      <c r="B100" s="52">
        <f>'OC A CONTRATAR US$'!B100*'OC A CONTRATAR'!$E100</f>
        <v>0</v>
      </c>
      <c r="C100" s="52">
        <f>'OC A CONTRATAR US$'!C100*'OC A CONTRATAR'!$E100</f>
        <v>0</v>
      </c>
      <c r="D100" s="52">
        <f>'OC A CONTRATAR US$'!D100*'OC A CONTRATAR'!$E100</f>
        <v>0</v>
      </c>
      <c r="E100" s="151">
        <f>IF($E$2=0,Encargos!C105,$E$2)</f>
        <v>5.35</v>
      </c>
      <c r="F100" s="61">
        <v>47542</v>
      </c>
      <c r="G100" s="52">
        <f>'OC A CONTRATAR US$'!G100*'OC A CONTRATAR'!$J100</f>
        <v>0</v>
      </c>
      <c r="H100" s="52">
        <f>'OC A CONTRATAR US$'!H100*'OC A CONTRATAR'!$J100</f>
        <v>0</v>
      </c>
      <c r="I100" s="52">
        <f>'OC A CONTRATAR US$'!I100*'OC A CONTRATAR'!$J100</f>
        <v>0</v>
      </c>
      <c r="J100" s="151">
        <f>IF($J$2=0,Encargos!C105,$J$2)</f>
        <v>4.8413000000000004</v>
      </c>
      <c r="K100" s="61">
        <v>47542</v>
      </c>
      <c r="L100" s="52">
        <f>'OC A CONTRATAR US$'!L100*'OC A CONTRATAR'!$O100</f>
        <v>0</v>
      </c>
      <c r="M100" s="52">
        <f>'OC A CONTRATAR US$'!M100*'OC A CONTRATAR'!$O100</f>
        <v>0</v>
      </c>
      <c r="N100" s="52">
        <f>'OC A CONTRATAR US$'!N100*'OC A CONTRATAR'!$O100</f>
        <v>0</v>
      </c>
      <c r="O100" s="151">
        <f>IF($O$2=0,Encargos!C105,$O$2)</f>
        <v>4.8413000000000004</v>
      </c>
      <c r="P100" s="61">
        <v>47542</v>
      </c>
      <c r="Q100" s="52">
        <f>'OC A CONTRATAR US$'!Q100*'OC A CONTRATAR'!$T100</f>
        <v>0</v>
      </c>
      <c r="R100" s="52">
        <f>'OC A CONTRATAR US$'!R100*'OC A CONTRATAR'!$T100</f>
        <v>0</v>
      </c>
      <c r="S100" s="52">
        <f>'OC A CONTRATAR US$'!S100*'OC A CONTRATAR'!$T100</f>
        <v>0</v>
      </c>
      <c r="T100" s="151">
        <f>IF($T$2=0,Encargos!M105,$T$2)</f>
        <v>5.35</v>
      </c>
      <c r="V100" s="61">
        <v>47542</v>
      </c>
      <c r="W100" s="52">
        <v>0</v>
      </c>
      <c r="X100" s="52">
        <v>0</v>
      </c>
      <c r="Y100" s="52">
        <f t="shared" si="7"/>
        <v>0</v>
      </c>
      <c r="Z100" s="151"/>
      <c r="AB100" s="76">
        <v>47542</v>
      </c>
      <c r="AC100" s="21">
        <f t="shared" si="6"/>
        <v>0</v>
      </c>
      <c r="AD100" s="21">
        <f t="shared" si="8"/>
        <v>0</v>
      </c>
      <c r="AE100" s="21">
        <f t="shared" si="8"/>
        <v>0</v>
      </c>
    </row>
    <row r="101" spans="1:31" x14ac:dyDescent="0.35">
      <c r="A101" s="61">
        <v>47573</v>
      </c>
      <c r="B101" s="52">
        <f>'OC A CONTRATAR US$'!B101*'OC A CONTRATAR'!$E101</f>
        <v>0</v>
      </c>
      <c r="C101" s="52">
        <f>'OC A CONTRATAR US$'!C101*'OC A CONTRATAR'!$E101</f>
        <v>0</v>
      </c>
      <c r="D101" s="52">
        <f>'OC A CONTRATAR US$'!D101*'OC A CONTRATAR'!$E101</f>
        <v>0</v>
      </c>
      <c r="E101" s="151">
        <f>IF($E$2=0,Encargos!C106,$E$2)</f>
        <v>5.35</v>
      </c>
      <c r="F101" s="61">
        <v>47573</v>
      </c>
      <c r="G101" s="52">
        <f>'OC A CONTRATAR US$'!G101*'OC A CONTRATAR'!$J101</f>
        <v>0</v>
      </c>
      <c r="H101" s="52">
        <f>'OC A CONTRATAR US$'!H101*'OC A CONTRATAR'!$J101</f>
        <v>0</v>
      </c>
      <c r="I101" s="52">
        <f>'OC A CONTRATAR US$'!I101*'OC A CONTRATAR'!$J101</f>
        <v>0</v>
      </c>
      <c r="J101" s="151">
        <f>IF($J$2=0,Encargos!C106,$J$2)</f>
        <v>4.8413000000000004</v>
      </c>
      <c r="K101" s="61">
        <v>47573</v>
      </c>
      <c r="L101" s="52">
        <f>'OC A CONTRATAR US$'!L101*'OC A CONTRATAR'!$O101</f>
        <v>0</v>
      </c>
      <c r="M101" s="52">
        <f>'OC A CONTRATAR US$'!M101*'OC A CONTRATAR'!$O101</f>
        <v>0</v>
      </c>
      <c r="N101" s="52">
        <f>'OC A CONTRATAR US$'!N101*'OC A CONTRATAR'!$O101</f>
        <v>0</v>
      </c>
      <c r="O101" s="151">
        <f>IF($O$2=0,Encargos!C106,$O$2)</f>
        <v>4.8413000000000004</v>
      </c>
      <c r="P101" s="61">
        <v>47573</v>
      </c>
      <c r="Q101" s="52">
        <f>'OC A CONTRATAR US$'!Q101*'OC A CONTRATAR'!$T101</f>
        <v>0</v>
      </c>
      <c r="R101" s="52">
        <f>'OC A CONTRATAR US$'!R101*'OC A CONTRATAR'!$T101</f>
        <v>0</v>
      </c>
      <c r="S101" s="52">
        <f>'OC A CONTRATAR US$'!S101*'OC A CONTRATAR'!$T101</f>
        <v>0</v>
      </c>
      <c r="T101" s="151">
        <f>IF($T$2=0,Encargos!M106,$T$2)</f>
        <v>5.35</v>
      </c>
      <c r="V101" s="61">
        <v>47573</v>
      </c>
      <c r="W101" s="52">
        <v>0</v>
      </c>
      <c r="X101" s="52">
        <v>0</v>
      </c>
      <c r="Y101" s="52">
        <f t="shared" si="7"/>
        <v>0</v>
      </c>
      <c r="Z101" s="151"/>
      <c r="AB101" s="76">
        <v>47573</v>
      </c>
      <c r="AC101" s="21">
        <f t="shared" si="6"/>
        <v>0</v>
      </c>
      <c r="AD101" s="21">
        <f t="shared" si="8"/>
        <v>0</v>
      </c>
      <c r="AE101" s="21">
        <f t="shared" si="8"/>
        <v>0</v>
      </c>
    </row>
    <row r="102" spans="1:31" x14ac:dyDescent="0.35">
      <c r="A102" s="61">
        <v>47603</v>
      </c>
      <c r="B102" s="52">
        <f>'OC A CONTRATAR US$'!B102*'OC A CONTRATAR'!$E102</f>
        <v>0</v>
      </c>
      <c r="C102" s="52">
        <f>'OC A CONTRATAR US$'!C102*'OC A CONTRATAR'!$E102</f>
        <v>0</v>
      </c>
      <c r="D102" s="52">
        <f>'OC A CONTRATAR US$'!D102*'OC A CONTRATAR'!$E102</f>
        <v>0</v>
      </c>
      <c r="E102" s="151">
        <f>IF($E$2=0,Encargos!C107,$E$2)</f>
        <v>5.35</v>
      </c>
      <c r="F102" s="61">
        <v>47603</v>
      </c>
      <c r="G102" s="52">
        <f>'OC A CONTRATAR US$'!G102*'OC A CONTRATAR'!$J102</f>
        <v>0</v>
      </c>
      <c r="H102" s="52">
        <f>'OC A CONTRATAR US$'!H102*'OC A CONTRATAR'!$J102</f>
        <v>0</v>
      </c>
      <c r="I102" s="52">
        <f>'OC A CONTRATAR US$'!I102*'OC A CONTRATAR'!$J102</f>
        <v>0</v>
      </c>
      <c r="J102" s="151">
        <f>IF($J$2=0,Encargos!C107,$J$2)</f>
        <v>4.8413000000000004</v>
      </c>
      <c r="K102" s="61">
        <v>47603</v>
      </c>
      <c r="L102" s="52">
        <f>'OC A CONTRATAR US$'!L102*'OC A CONTRATAR'!$O102</f>
        <v>0</v>
      </c>
      <c r="M102" s="52">
        <f>'OC A CONTRATAR US$'!M102*'OC A CONTRATAR'!$O102</f>
        <v>0</v>
      </c>
      <c r="N102" s="52">
        <f>'OC A CONTRATAR US$'!N102*'OC A CONTRATAR'!$O102</f>
        <v>0</v>
      </c>
      <c r="O102" s="151">
        <f>IF($O$2=0,Encargos!C107,$O$2)</f>
        <v>4.8413000000000004</v>
      </c>
      <c r="P102" s="61">
        <v>47603</v>
      </c>
      <c r="Q102" s="52">
        <f>'OC A CONTRATAR US$'!Q102*'OC A CONTRATAR'!$T102</f>
        <v>0</v>
      </c>
      <c r="R102" s="52">
        <f>'OC A CONTRATAR US$'!R102*'OC A CONTRATAR'!$T102</f>
        <v>0</v>
      </c>
      <c r="S102" s="52">
        <f>'OC A CONTRATAR US$'!S102*'OC A CONTRATAR'!$T102</f>
        <v>0</v>
      </c>
      <c r="T102" s="151">
        <f>IF($T$2=0,Encargos!M107,$T$2)</f>
        <v>5.35</v>
      </c>
      <c r="V102" s="61">
        <v>47603</v>
      </c>
      <c r="W102" s="52">
        <v>0</v>
      </c>
      <c r="X102" s="52">
        <v>0</v>
      </c>
      <c r="Y102" s="52">
        <f t="shared" si="7"/>
        <v>0</v>
      </c>
      <c r="Z102" s="151"/>
      <c r="AB102" s="76">
        <v>47603</v>
      </c>
      <c r="AC102" s="21">
        <f t="shared" si="6"/>
        <v>0</v>
      </c>
      <c r="AD102" s="21">
        <f t="shared" si="8"/>
        <v>0</v>
      </c>
      <c r="AE102" s="21">
        <f t="shared" si="8"/>
        <v>0</v>
      </c>
    </row>
    <row r="103" spans="1:31" x14ac:dyDescent="0.35">
      <c r="A103" s="61">
        <v>47634</v>
      </c>
      <c r="B103" s="52">
        <f>'OC A CONTRATAR US$'!B103*'OC A CONTRATAR'!$E103</f>
        <v>0</v>
      </c>
      <c r="C103" s="52">
        <f>'OC A CONTRATAR US$'!C103*'OC A CONTRATAR'!$E103</f>
        <v>0</v>
      </c>
      <c r="D103" s="52">
        <f>'OC A CONTRATAR US$'!D103*'OC A CONTRATAR'!$E103</f>
        <v>0</v>
      </c>
      <c r="E103" s="151">
        <f>IF($E$2=0,Encargos!C108,$E$2)</f>
        <v>5.35</v>
      </c>
      <c r="F103" s="61">
        <v>47634</v>
      </c>
      <c r="G103" s="52">
        <f>'OC A CONTRATAR US$'!G103*'OC A CONTRATAR'!$J103</f>
        <v>0</v>
      </c>
      <c r="H103" s="52">
        <f>'OC A CONTRATAR US$'!H103*'OC A CONTRATAR'!$J103</f>
        <v>0</v>
      </c>
      <c r="I103" s="52">
        <f>'OC A CONTRATAR US$'!I103*'OC A CONTRATAR'!$J103</f>
        <v>0</v>
      </c>
      <c r="J103" s="151">
        <f>IF($J$2=0,Encargos!C108,$J$2)</f>
        <v>4.8413000000000004</v>
      </c>
      <c r="K103" s="61">
        <v>47634</v>
      </c>
      <c r="L103" s="52">
        <f>'OC A CONTRATAR US$'!L103*'OC A CONTRATAR'!$O103</f>
        <v>0</v>
      </c>
      <c r="M103" s="52">
        <f>'OC A CONTRATAR US$'!M103*'OC A CONTRATAR'!$O103</f>
        <v>0</v>
      </c>
      <c r="N103" s="52">
        <f>'OC A CONTRATAR US$'!N103*'OC A CONTRATAR'!$O103</f>
        <v>0</v>
      </c>
      <c r="O103" s="151">
        <f>IF($O$2=0,Encargos!C108,$O$2)</f>
        <v>4.8413000000000004</v>
      </c>
      <c r="P103" s="61">
        <v>47634</v>
      </c>
      <c r="Q103" s="52">
        <f>'OC A CONTRATAR US$'!Q103*'OC A CONTRATAR'!$T103</f>
        <v>0</v>
      </c>
      <c r="R103" s="52">
        <f>'OC A CONTRATAR US$'!R103*'OC A CONTRATAR'!$T103</f>
        <v>0</v>
      </c>
      <c r="S103" s="52">
        <f>'OC A CONTRATAR US$'!S103*'OC A CONTRATAR'!$T103</f>
        <v>0</v>
      </c>
      <c r="T103" s="151">
        <f>IF($T$2=0,Encargos!M108,$T$2)</f>
        <v>5.35</v>
      </c>
      <c r="V103" s="61">
        <v>47634</v>
      </c>
      <c r="W103" s="52">
        <v>0</v>
      </c>
      <c r="X103" s="52">
        <v>0</v>
      </c>
      <c r="Y103" s="52">
        <f t="shared" si="7"/>
        <v>0</v>
      </c>
      <c r="Z103" s="151"/>
      <c r="AB103" s="76">
        <v>47634</v>
      </c>
      <c r="AC103" s="21">
        <f t="shared" si="6"/>
        <v>0</v>
      </c>
      <c r="AD103" s="21">
        <f t="shared" ref="AD103:AE122" si="9">SUMIF($A$2:$Z$2,AD$2,$A103:$Z103)</f>
        <v>0</v>
      </c>
      <c r="AE103" s="21">
        <f t="shared" si="9"/>
        <v>0</v>
      </c>
    </row>
    <row r="104" spans="1:31" x14ac:dyDescent="0.35">
      <c r="A104" s="61">
        <v>47664</v>
      </c>
      <c r="B104" s="52">
        <f>'OC A CONTRATAR US$'!B104*'OC A CONTRATAR'!$E104</f>
        <v>16049999.999999998</v>
      </c>
      <c r="C104" s="52">
        <f>'OC A CONTRATAR US$'!C104*'OC A CONTRATAR'!$E104</f>
        <v>11024313.738726133</v>
      </c>
      <c r="D104" s="52">
        <f>'OC A CONTRATAR US$'!D104*'OC A CONTRATAR'!$E104</f>
        <v>27074313.738726132</v>
      </c>
      <c r="E104" s="151">
        <f>IF($E$2=0,Encargos!C109,$E$2)</f>
        <v>5.35</v>
      </c>
      <c r="F104" s="61">
        <v>47664</v>
      </c>
      <c r="G104" s="52">
        <f>'OC A CONTRATAR US$'!G104*'OC A CONTRATAR'!$J104</f>
        <v>6147243.1912681926</v>
      </c>
      <c r="H104" s="52">
        <f>'OC A CONTRATAR US$'!H104*'OC A CONTRATAR'!$J104</f>
        <v>4111261.0100757163</v>
      </c>
      <c r="I104" s="52">
        <f>'OC A CONTRATAR US$'!I104*'OC A CONTRATAR'!$J104</f>
        <v>10258504.201343909</v>
      </c>
      <c r="J104" s="151">
        <f>IF($J$2=0,Encargos!C109,$J$2)</f>
        <v>4.8413000000000004</v>
      </c>
      <c r="K104" s="61">
        <v>47664</v>
      </c>
      <c r="L104" s="52">
        <f>'OC A CONTRATAR US$'!L104*'OC A CONTRATAR'!$O104</f>
        <v>27204607.101715628</v>
      </c>
      <c r="M104" s="52">
        <f>'OC A CONTRATAR US$'!M104*'OC A CONTRATAR'!$O104</f>
        <v>33881367.967148967</v>
      </c>
      <c r="N104" s="52">
        <f>'OC A CONTRATAR US$'!N104*'OC A CONTRATAR'!$O104</f>
        <v>61085975.068864599</v>
      </c>
      <c r="O104" s="151">
        <f>IF($O$2=0,Encargos!C109,$O$2)</f>
        <v>4.8413000000000004</v>
      </c>
      <c r="P104" s="61">
        <v>47664</v>
      </c>
      <c r="Q104" s="52">
        <f>'OC A CONTRATAR US$'!Q104*'OC A CONTRATAR'!$T104</f>
        <v>8024999.9999999991</v>
      </c>
      <c r="R104" s="52">
        <f>'OC A CONTRATAR US$'!R104*'OC A CONTRATAR'!$T104</f>
        <v>5512156.8693630667</v>
      </c>
      <c r="S104" s="52">
        <f>'OC A CONTRATAR US$'!S104*'OC A CONTRATAR'!$T104</f>
        <v>13537156.869363066</v>
      </c>
      <c r="T104" s="151">
        <f>IF($T$2=0,Encargos!M109,$T$2)</f>
        <v>5.35</v>
      </c>
      <c r="V104" s="61">
        <v>47664</v>
      </c>
      <c r="W104" s="52">
        <v>150000000</v>
      </c>
      <c r="X104" s="52">
        <v>65454073.464198299</v>
      </c>
      <c r="Y104" s="52">
        <f t="shared" si="7"/>
        <v>215454073.46419829</v>
      </c>
      <c r="Z104" s="151"/>
      <c r="AB104" s="76">
        <v>47664</v>
      </c>
      <c r="AC104" s="21">
        <f t="shared" si="6"/>
        <v>0</v>
      </c>
      <c r="AD104" s="21">
        <f t="shared" si="9"/>
        <v>119983173.04951218</v>
      </c>
      <c r="AE104" s="21">
        <f t="shared" si="9"/>
        <v>327410023.34249604</v>
      </c>
    </row>
    <row r="105" spans="1:31" x14ac:dyDescent="0.35">
      <c r="A105" s="61">
        <v>47695</v>
      </c>
      <c r="B105" s="52">
        <f>'OC A CONTRATAR US$'!B105*'OC A CONTRATAR'!$E105</f>
        <v>0</v>
      </c>
      <c r="C105" s="52">
        <f>'OC A CONTRATAR US$'!C105*'OC A CONTRATAR'!$E105</f>
        <v>0</v>
      </c>
      <c r="D105" s="52">
        <f>'OC A CONTRATAR US$'!D105*'OC A CONTRATAR'!$E105</f>
        <v>0</v>
      </c>
      <c r="E105" s="151">
        <f>IF($E$2=0,Encargos!C110,$E$2)</f>
        <v>5.35</v>
      </c>
      <c r="F105" s="61">
        <v>47695</v>
      </c>
      <c r="G105" s="52">
        <f>'OC A CONTRATAR US$'!G105*'OC A CONTRATAR'!$J105</f>
        <v>0</v>
      </c>
      <c r="H105" s="52">
        <f>'OC A CONTRATAR US$'!H105*'OC A CONTRATAR'!$J105</f>
        <v>0</v>
      </c>
      <c r="I105" s="52">
        <f>'OC A CONTRATAR US$'!I105*'OC A CONTRATAR'!$J105</f>
        <v>0</v>
      </c>
      <c r="J105" s="151">
        <f>IF($J$2=0,Encargos!C110,$J$2)</f>
        <v>4.8413000000000004</v>
      </c>
      <c r="K105" s="61">
        <v>47695</v>
      </c>
      <c r="L105" s="52">
        <f>'OC A CONTRATAR US$'!L105*'OC A CONTRATAR'!$O105</f>
        <v>0</v>
      </c>
      <c r="M105" s="52">
        <f>'OC A CONTRATAR US$'!M105*'OC A CONTRATAR'!$O105</f>
        <v>0</v>
      </c>
      <c r="N105" s="52">
        <f>'OC A CONTRATAR US$'!N105*'OC A CONTRATAR'!$O105</f>
        <v>0</v>
      </c>
      <c r="O105" s="151">
        <f>IF($O$2=0,Encargos!C110,$O$2)</f>
        <v>4.8413000000000004</v>
      </c>
      <c r="P105" s="61">
        <v>47695</v>
      </c>
      <c r="Q105" s="52">
        <f>'OC A CONTRATAR US$'!Q105*'OC A CONTRATAR'!$T105</f>
        <v>0</v>
      </c>
      <c r="R105" s="52">
        <f>'OC A CONTRATAR US$'!R105*'OC A CONTRATAR'!$T105</f>
        <v>0</v>
      </c>
      <c r="S105" s="52">
        <f>'OC A CONTRATAR US$'!S105*'OC A CONTRATAR'!$T105</f>
        <v>0</v>
      </c>
      <c r="T105" s="151">
        <f>IF($T$2=0,Encargos!M110,$T$2)</f>
        <v>5.35</v>
      </c>
      <c r="V105" s="61">
        <v>47695</v>
      </c>
      <c r="W105" s="52">
        <v>0</v>
      </c>
      <c r="X105" s="52">
        <v>0</v>
      </c>
      <c r="Y105" s="52">
        <f t="shared" si="7"/>
        <v>0</v>
      </c>
      <c r="Z105" s="151"/>
      <c r="AB105" s="76">
        <v>47695</v>
      </c>
      <c r="AC105" s="21">
        <f t="shared" si="6"/>
        <v>207426850.29298383</v>
      </c>
      <c r="AD105" s="21">
        <f t="shared" si="9"/>
        <v>0</v>
      </c>
      <c r="AE105" s="21">
        <f t="shared" si="9"/>
        <v>0</v>
      </c>
    </row>
    <row r="106" spans="1:31" x14ac:dyDescent="0.35">
      <c r="A106" s="61">
        <v>47726</v>
      </c>
      <c r="B106" s="52">
        <f>'OC A CONTRATAR US$'!B106*'OC A CONTRATAR'!$E106</f>
        <v>0</v>
      </c>
      <c r="C106" s="52">
        <f>'OC A CONTRATAR US$'!C106*'OC A CONTRATAR'!$E106</f>
        <v>0</v>
      </c>
      <c r="D106" s="52">
        <f>'OC A CONTRATAR US$'!D106*'OC A CONTRATAR'!$E106</f>
        <v>0</v>
      </c>
      <c r="E106" s="151">
        <f>IF($E$2=0,Encargos!C111,$E$2)</f>
        <v>5.35</v>
      </c>
      <c r="F106" s="61">
        <v>47726</v>
      </c>
      <c r="G106" s="52">
        <f>'OC A CONTRATAR US$'!G106*'OC A CONTRATAR'!$J106</f>
        <v>0</v>
      </c>
      <c r="H106" s="52">
        <f>'OC A CONTRATAR US$'!H106*'OC A CONTRATAR'!$J106</f>
        <v>0</v>
      </c>
      <c r="I106" s="52">
        <f>'OC A CONTRATAR US$'!I106*'OC A CONTRATAR'!$J106</f>
        <v>0</v>
      </c>
      <c r="J106" s="151">
        <f>IF($J$2=0,Encargos!C111,$J$2)</f>
        <v>4.8413000000000004</v>
      </c>
      <c r="K106" s="61">
        <v>47726</v>
      </c>
      <c r="L106" s="52">
        <f>'OC A CONTRATAR US$'!L106*'OC A CONTRATAR'!$O106</f>
        <v>0</v>
      </c>
      <c r="M106" s="52">
        <f>'OC A CONTRATAR US$'!M106*'OC A CONTRATAR'!$O106</f>
        <v>0</v>
      </c>
      <c r="N106" s="52">
        <f>'OC A CONTRATAR US$'!N106*'OC A CONTRATAR'!$O106</f>
        <v>0</v>
      </c>
      <c r="O106" s="151">
        <f>IF($O$2=0,Encargos!C111,$O$2)</f>
        <v>4.8413000000000004</v>
      </c>
      <c r="P106" s="61">
        <v>47726</v>
      </c>
      <c r="Q106" s="52">
        <f>'OC A CONTRATAR US$'!Q106*'OC A CONTRATAR'!$T106</f>
        <v>0</v>
      </c>
      <c r="R106" s="52">
        <f>'OC A CONTRATAR US$'!R106*'OC A CONTRATAR'!$T106</f>
        <v>0</v>
      </c>
      <c r="S106" s="52">
        <f>'OC A CONTRATAR US$'!S106*'OC A CONTRATAR'!$T106</f>
        <v>0</v>
      </c>
      <c r="T106" s="151">
        <f>IF($T$2=0,Encargos!M111,$T$2)</f>
        <v>5.35</v>
      </c>
      <c r="V106" s="61">
        <v>47726</v>
      </c>
      <c r="W106" s="52">
        <v>0</v>
      </c>
      <c r="X106" s="52">
        <v>0</v>
      </c>
      <c r="Y106" s="52">
        <f t="shared" si="7"/>
        <v>0</v>
      </c>
      <c r="Z106" s="151"/>
      <c r="AB106" s="76">
        <v>47726</v>
      </c>
      <c r="AC106" s="21">
        <f t="shared" si="6"/>
        <v>0</v>
      </c>
      <c r="AD106" s="21">
        <f t="shared" si="9"/>
        <v>0</v>
      </c>
      <c r="AE106" s="21">
        <f t="shared" si="9"/>
        <v>0</v>
      </c>
    </row>
    <row r="107" spans="1:31" x14ac:dyDescent="0.35">
      <c r="A107" s="61">
        <v>47756</v>
      </c>
      <c r="B107" s="52">
        <f>'OC A CONTRATAR US$'!B107*'OC A CONTRATAR'!$E107</f>
        <v>0</v>
      </c>
      <c r="C107" s="52">
        <f>'OC A CONTRATAR US$'!C107*'OC A CONTRATAR'!$E107</f>
        <v>0</v>
      </c>
      <c r="D107" s="52">
        <f>'OC A CONTRATAR US$'!D107*'OC A CONTRATAR'!$E107</f>
        <v>0</v>
      </c>
      <c r="E107" s="151">
        <f>IF($E$2=0,Encargos!C112,$E$2)</f>
        <v>5.35</v>
      </c>
      <c r="F107" s="61">
        <v>47756</v>
      </c>
      <c r="G107" s="52">
        <f>'OC A CONTRATAR US$'!G107*'OC A CONTRATAR'!$J107</f>
        <v>0</v>
      </c>
      <c r="H107" s="52">
        <f>'OC A CONTRATAR US$'!H107*'OC A CONTRATAR'!$J107</f>
        <v>0</v>
      </c>
      <c r="I107" s="52">
        <f>'OC A CONTRATAR US$'!I107*'OC A CONTRATAR'!$J107</f>
        <v>0</v>
      </c>
      <c r="J107" s="151">
        <f>IF($J$2=0,Encargos!C112,$J$2)</f>
        <v>4.8413000000000004</v>
      </c>
      <c r="K107" s="61">
        <v>47756</v>
      </c>
      <c r="L107" s="52">
        <f>'OC A CONTRATAR US$'!L107*'OC A CONTRATAR'!$O107</f>
        <v>0</v>
      </c>
      <c r="M107" s="52">
        <f>'OC A CONTRATAR US$'!M107*'OC A CONTRATAR'!$O107</f>
        <v>0</v>
      </c>
      <c r="N107" s="52">
        <f>'OC A CONTRATAR US$'!N107*'OC A CONTRATAR'!$O107</f>
        <v>0</v>
      </c>
      <c r="O107" s="151">
        <f>IF($O$2=0,Encargos!C112,$O$2)</f>
        <v>4.8413000000000004</v>
      </c>
      <c r="P107" s="61">
        <v>47756</v>
      </c>
      <c r="Q107" s="52">
        <f>'OC A CONTRATAR US$'!Q107*'OC A CONTRATAR'!$T107</f>
        <v>0</v>
      </c>
      <c r="R107" s="52">
        <f>'OC A CONTRATAR US$'!R107*'OC A CONTRATAR'!$T107</f>
        <v>0</v>
      </c>
      <c r="S107" s="52">
        <f>'OC A CONTRATAR US$'!S107*'OC A CONTRATAR'!$T107</f>
        <v>0</v>
      </c>
      <c r="T107" s="151">
        <f>IF($T$2=0,Encargos!M112,$T$2)</f>
        <v>5.35</v>
      </c>
      <c r="V107" s="61">
        <v>47756</v>
      </c>
      <c r="W107" s="52">
        <v>0</v>
      </c>
      <c r="X107" s="52">
        <v>0</v>
      </c>
      <c r="Y107" s="52">
        <f t="shared" si="7"/>
        <v>0</v>
      </c>
      <c r="Z107" s="151"/>
      <c r="AB107" s="76">
        <v>47756</v>
      </c>
      <c r="AC107" s="21">
        <f t="shared" si="6"/>
        <v>0</v>
      </c>
      <c r="AD107" s="21">
        <f t="shared" si="9"/>
        <v>0</v>
      </c>
      <c r="AE107" s="21">
        <f t="shared" si="9"/>
        <v>0</v>
      </c>
    </row>
    <row r="108" spans="1:31" x14ac:dyDescent="0.35">
      <c r="A108" s="61">
        <v>47787</v>
      </c>
      <c r="B108" s="52">
        <f>'OC A CONTRATAR US$'!B108*'OC A CONTRATAR'!$E108</f>
        <v>0</v>
      </c>
      <c r="C108" s="52">
        <f>'OC A CONTRATAR US$'!C108*'OC A CONTRATAR'!$E108</f>
        <v>0</v>
      </c>
      <c r="D108" s="52">
        <f>'OC A CONTRATAR US$'!D108*'OC A CONTRATAR'!$E108</f>
        <v>0</v>
      </c>
      <c r="E108" s="151">
        <f>IF($E$2=0,Encargos!C113,$E$2)</f>
        <v>5.35</v>
      </c>
      <c r="F108" s="61">
        <v>47787</v>
      </c>
      <c r="G108" s="52">
        <f>'OC A CONTRATAR US$'!G108*'OC A CONTRATAR'!$J108</f>
        <v>0</v>
      </c>
      <c r="H108" s="52">
        <f>'OC A CONTRATAR US$'!H108*'OC A CONTRATAR'!$J108</f>
        <v>0</v>
      </c>
      <c r="I108" s="52">
        <f>'OC A CONTRATAR US$'!I108*'OC A CONTRATAR'!$J108</f>
        <v>0</v>
      </c>
      <c r="J108" s="151">
        <f>IF($J$2=0,Encargos!C113,$J$2)</f>
        <v>4.8413000000000004</v>
      </c>
      <c r="K108" s="61">
        <v>47787</v>
      </c>
      <c r="L108" s="52">
        <f>'OC A CONTRATAR US$'!L108*'OC A CONTRATAR'!$O108</f>
        <v>0</v>
      </c>
      <c r="M108" s="52">
        <f>'OC A CONTRATAR US$'!M108*'OC A CONTRATAR'!$O108</f>
        <v>0</v>
      </c>
      <c r="N108" s="52">
        <f>'OC A CONTRATAR US$'!N108*'OC A CONTRATAR'!$O108</f>
        <v>0</v>
      </c>
      <c r="O108" s="151">
        <f>IF($O$2=0,Encargos!C113,$O$2)</f>
        <v>4.8413000000000004</v>
      </c>
      <c r="P108" s="61">
        <v>47787</v>
      </c>
      <c r="Q108" s="52">
        <f>'OC A CONTRATAR US$'!Q108*'OC A CONTRATAR'!$T108</f>
        <v>0</v>
      </c>
      <c r="R108" s="52">
        <f>'OC A CONTRATAR US$'!R108*'OC A CONTRATAR'!$T108</f>
        <v>0</v>
      </c>
      <c r="S108" s="52">
        <f>'OC A CONTRATAR US$'!S108*'OC A CONTRATAR'!$T108</f>
        <v>0</v>
      </c>
      <c r="T108" s="151">
        <f>IF($T$2=0,Encargos!M113,$T$2)</f>
        <v>5.35</v>
      </c>
      <c r="V108" s="61">
        <v>47787</v>
      </c>
      <c r="W108" s="52">
        <v>0</v>
      </c>
      <c r="X108" s="52">
        <v>0</v>
      </c>
      <c r="Y108" s="52">
        <f t="shared" si="7"/>
        <v>0</v>
      </c>
      <c r="Z108" s="151"/>
      <c r="AB108" s="76">
        <v>47787</v>
      </c>
      <c r="AC108" s="21">
        <f t="shared" si="6"/>
        <v>0</v>
      </c>
      <c r="AD108" s="21">
        <f t="shared" si="9"/>
        <v>0</v>
      </c>
      <c r="AE108" s="21">
        <f t="shared" si="9"/>
        <v>0</v>
      </c>
    </row>
    <row r="109" spans="1:31" x14ac:dyDescent="0.35">
      <c r="A109" s="61">
        <v>47817</v>
      </c>
      <c r="B109" s="52">
        <f>'OC A CONTRATAR US$'!B109*'OC A CONTRATAR'!$E109</f>
        <v>0</v>
      </c>
      <c r="C109" s="52">
        <f>'OC A CONTRATAR US$'!C109*'OC A CONTRATAR'!$E109</f>
        <v>0</v>
      </c>
      <c r="D109" s="52">
        <f>'OC A CONTRATAR US$'!D109*'OC A CONTRATAR'!$E109</f>
        <v>0</v>
      </c>
      <c r="E109" s="151">
        <f>IF($E$2=0,Encargos!C114,$E$2)</f>
        <v>5.35</v>
      </c>
      <c r="F109" s="61">
        <v>47817</v>
      </c>
      <c r="G109" s="52">
        <f>'OC A CONTRATAR US$'!G109*'OC A CONTRATAR'!$J109</f>
        <v>0</v>
      </c>
      <c r="H109" s="52">
        <f>'OC A CONTRATAR US$'!H109*'OC A CONTRATAR'!$J109</f>
        <v>0</v>
      </c>
      <c r="I109" s="52">
        <f>'OC A CONTRATAR US$'!I109*'OC A CONTRATAR'!$J109</f>
        <v>0</v>
      </c>
      <c r="J109" s="151">
        <f>IF($J$2=0,Encargos!C114,$J$2)</f>
        <v>4.8413000000000004</v>
      </c>
      <c r="K109" s="61">
        <v>47817</v>
      </c>
      <c r="L109" s="52">
        <f>'OC A CONTRATAR US$'!L109*'OC A CONTRATAR'!$O109</f>
        <v>0</v>
      </c>
      <c r="M109" s="52">
        <f>'OC A CONTRATAR US$'!M109*'OC A CONTRATAR'!$O109</f>
        <v>0</v>
      </c>
      <c r="N109" s="52">
        <f>'OC A CONTRATAR US$'!N109*'OC A CONTRATAR'!$O109</f>
        <v>0</v>
      </c>
      <c r="O109" s="151">
        <f>IF($O$2=0,Encargos!C114,$O$2)</f>
        <v>4.8413000000000004</v>
      </c>
      <c r="P109" s="61">
        <v>47817</v>
      </c>
      <c r="Q109" s="52">
        <f>'OC A CONTRATAR US$'!Q109*'OC A CONTRATAR'!$T109</f>
        <v>0</v>
      </c>
      <c r="R109" s="52">
        <f>'OC A CONTRATAR US$'!R109*'OC A CONTRATAR'!$T109</f>
        <v>0</v>
      </c>
      <c r="S109" s="52">
        <f>'OC A CONTRATAR US$'!S109*'OC A CONTRATAR'!$T109</f>
        <v>0</v>
      </c>
      <c r="T109" s="151">
        <f>IF($T$2=0,Encargos!M114,$T$2)</f>
        <v>5.35</v>
      </c>
      <c r="V109" s="61">
        <v>47817</v>
      </c>
      <c r="W109" s="52">
        <v>0</v>
      </c>
      <c r="X109" s="52">
        <v>0</v>
      </c>
      <c r="Y109" s="52">
        <f t="shared" si="7"/>
        <v>0</v>
      </c>
      <c r="Z109" s="151"/>
      <c r="AB109" s="76">
        <v>47817</v>
      </c>
      <c r="AC109" s="21">
        <f t="shared" si="6"/>
        <v>0</v>
      </c>
      <c r="AD109" s="21">
        <f t="shared" si="9"/>
        <v>0</v>
      </c>
      <c r="AE109" s="21">
        <f t="shared" si="9"/>
        <v>0</v>
      </c>
    </row>
    <row r="110" spans="1:31" x14ac:dyDescent="0.35">
      <c r="A110" s="61">
        <v>47848</v>
      </c>
      <c r="B110" s="52">
        <f>'OC A CONTRATAR US$'!B110*'OC A CONTRATAR'!$E110</f>
        <v>16049999.999999998</v>
      </c>
      <c r="C110" s="52">
        <f>'OC A CONTRATAR US$'!C110*'OC A CONTRATAR'!$E110</f>
        <v>10789382.30296001</v>
      </c>
      <c r="D110" s="52">
        <f>'OC A CONTRATAR US$'!D110*'OC A CONTRATAR'!$E110</f>
        <v>26839382.302960012</v>
      </c>
      <c r="E110" s="151">
        <f>IF($E$2=0,Encargos!C115,$E$2)</f>
        <v>5.35</v>
      </c>
      <c r="F110" s="61">
        <v>47848</v>
      </c>
      <c r="G110" s="52">
        <f>'OC A CONTRATAR US$'!G110*'OC A CONTRATAR'!$J110</f>
        <v>6147243.1912681926</v>
      </c>
      <c r="H110" s="52">
        <f>'OC A CONTRATAR US$'!H110*'OC A CONTRATAR'!$J110</f>
        <v>4020709.6882966678</v>
      </c>
      <c r="I110" s="52">
        <f>'OC A CONTRATAR US$'!I110*'OC A CONTRATAR'!$J110</f>
        <v>10167952.879564861</v>
      </c>
      <c r="J110" s="151">
        <f>IF($J$2=0,Encargos!C115,$J$2)</f>
        <v>4.8413000000000004</v>
      </c>
      <c r="K110" s="61">
        <v>47848</v>
      </c>
      <c r="L110" s="52">
        <f>'OC A CONTRATAR US$'!L110*'OC A CONTRATAR'!$O110</f>
        <v>27204607.101715628</v>
      </c>
      <c r="M110" s="52">
        <f>'OC A CONTRATAR US$'!M110*'OC A CONTRATAR'!$O110</f>
        <v>33480024.79757227</v>
      </c>
      <c r="N110" s="52">
        <f>'OC A CONTRATAR US$'!N110*'OC A CONTRATAR'!$O110</f>
        <v>60684631.899287894</v>
      </c>
      <c r="O110" s="151">
        <f>IF($O$2=0,Encargos!C115,$O$2)</f>
        <v>4.8413000000000004</v>
      </c>
      <c r="P110" s="61">
        <v>47848</v>
      </c>
      <c r="Q110" s="52">
        <f>'OC A CONTRATAR US$'!Q110*'OC A CONTRATAR'!$T110</f>
        <v>8024999.9999999991</v>
      </c>
      <c r="R110" s="52">
        <f>'OC A CONTRATAR US$'!R110*'OC A CONTRATAR'!$T110</f>
        <v>5394691.1514800321</v>
      </c>
      <c r="S110" s="52">
        <f>'OC A CONTRATAR US$'!S110*'OC A CONTRATAR'!$T110</f>
        <v>13419691.15148003</v>
      </c>
      <c r="T110" s="151">
        <f>IF($T$2=0,Encargos!M115,$T$2)</f>
        <v>5.35</v>
      </c>
      <c r="V110" s="61">
        <v>47848</v>
      </c>
      <c r="W110" s="52">
        <v>150000000</v>
      </c>
      <c r="X110" s="52">
        <v>60104466.430859797</v>
      </c>
      <c r="Y110" s="52">
        <f t="shared" si="7"/>
        <v>210104466.4308598</v>
      </c>
      <c r="Z110" s="151"/>
      <c r="AB110" s="76">
        <v>47848</v>
      </c>
      <c r="AC110" s="21">
        <f t="shared" si="6"/>
        <v>0</v>
      </c>
      <c r="AD110" s="21">
        <f t="shared" si="9"/>
        <v>113789274.37116878</v>
      </c>
      <c r="AE110" s="21">
        <f t="shared" si="9"/>
        <v>321216124.66415262</v>
      </c>
    </row>
    <row r="111" spans="1:31" x14ac:dyDescent="0.35">
      <c r="A111" s="61">
        <v>47879</v>
      </c>
      <c r="B111" s="52">
        <f>'OC A CONTRATAR US$'!B111*'OC A CONTRATAR'!$E111</f>
        <v>0</v>
      </c>
      <c r="C111" s="52">
        <f>'OC A CONTRATAR US$'!C111*'OC A CONTRATAR'!$E111</f>
        <v>0</v>
      </c>
      <c r="D111" s="52">
        <f>'OC A CONTRATAR US$'!D111*'OC A CONTRATAR'!$E111</f>
        <v>0</v>
      </c>
      <c r="E111" s="151">
        <f>IF($E$2=0,Encargos!C116,$E$2)</f>
        <v>5.35</v>
      </c>
      <c r="F111" s="61">
        <v>47879</v>
      </c>
      <c r="G111" s="52">
        <f>'OC A CONTRATAR US$'!G111*'OC A CONTRATAR'!$J111</f>
        <v>0</v>
      </c>
      <c r="H111" s="52">
        <f>'OC A CONTRATAR US$'!H111*'OC A CONTRATAR'!$J111</f>
        <v>0</v>
      </c>
      <c r="I111" s="52">
        <f>'OC A CONTRATAR US$'!I111*'OC A CONTRATAR'!$J111</f>
        <v>0</v>
      </c>
      <c r="J111" s="151">
        <f>IF($J$2=0,Encargos!C116,$J$2)</f>
        <v>4.8413000000000004</v>
      </c>
      <c r="K111" s="61">
        <v>47879</v>
      </c>
      <c r="L111" s="52">
        <f>'OC A CONTRATAR US$'!L111*'OC A CONTRATAR'!$O111</f>
        <v>0</v>
      </c>
      <c r="M111" s="52">
        <f>'OC A CONTRATAR US$'!M111*'OC A CONTRATAR'!$O111</f>
        <v>0</v>
      </c>
      <c r="N111" s="52">
        <f>'OC A CONTRATAR US$'!N111*'OC A CONTRATAR'!$O111</f>
        <v>0</v>
      </c>
      <c r="O111" s="151">
        <f>IF($O$2=0,Encargos!C116,$O$2)</f>
        <v>4.8413000000000004</v>
      </c>
      <c r="P111" s="61">
        <v>47879</v>
      </c>
      <c r="Q111" s="52">
        <f>'OC A CONTRATAR US$'!Q111*'OC A CONTRATAR'!$T111</f>
        <v>0</v>
      </c>
      <c r="R111" s="52">
        <f>'OC A CONTRATAR US$'!R111*'OC A CONTRATAR'!$T111</f>
        <v>0</v>
      </c>
      <c r="S111" s="52">
        <f>'OC A CONTRATAR US$'!S111*'OC A CONTRATAR'!$T111</f>
        <v>0</v>
      </c>
      <c r="T111" s="151">
        <f>IF($T$2=0,Encargos!M116,$T$2)</f>
        <v>5.35</v>
      </c>
      <c r="V111" s="61">
        <v>47879</v>
      </c>
      <c r="W111" s="52">
        <v>0</v>
      </c>
      <c r="X111" s="52">
        <v>0</v>
      </c>
      <c r="Y111" s="52">
        <f t="shared" si="7"/>
        <v>0</v>
      </c>
      <c r="Z111" s="151"/>
      <c r="AB111" s="76">
        <v>47879</v>
      </c>
      <c r="AC111" s="21">
        <f t="shared" si="6"/>
        <v>207426850.29298383</v>
      </c>
      <c r="AD111" s="21">
        <f t="shared" si="9"/>
        <v>0</v>
      </c>
      <c r="AE111" s="21">
        <f t="shared" si="9"/>
        <v>0</v>
      </c>
    </row>
    <row r="112" spans="1:31" x14ac:dyDescent="0.35">
      <c r="A112" s="61">
        <v>47907</v>
      </c>
      <c r="B112" s="52">
        <f>'OC A CONTRATAR US$'!B112*'OC A CONTRATAR'!$E112</f>
        <v>0</v>
      </c>
      <c r="C112" s="52">
        <f>'OC A CONTRATAR US$'!C112*'OC A CONTRATAR'!$E112</f>
        <v>0</v>
      </c>
      <c r="D112" s="52">
        <f>'OC A CONTRATAR US$'!D112*'OC A CONTRATAR'!$E112</f>
        <v>0</v>
      </c>
      <c r="E112" s="151">
        <f>IF($E$2=0,Encargos!C117,$E$2)</f>
        <v>5.35</v>
      </c>
      <c r="F112" s="61">
        <v>47907</v>
      </c>
      <c r="G112" s="52">
        <f>'OC A CONTRATAR US$'!G112*'OC A CONTRATAR'!$J112</f>
        <v>0</v>
      </c>
      <c r="H112" s="52">
        <f>'OC A CONTRATAR US$'!H112*'OC A CONTRATAR'!$J112</f>
        <v>0</v>
      </c>
      <c r="I112" s="52">
        <f>'OC A CONTRATAR US$'!I112*'OC A CONTRATAR'!$J112</f>
        <v>0</v>
      </c>
      <c r="J112" s="151">
        <f>IF($J$2=0,Encargos!C117,$J$2)</f>
        <v>4.8413000000000004</v>
      </c>
      <c r="K112" s="61">
        <v>47907</v>
      </c>
      <c r="L112" s="52">
        <f>'OC A CONTRATAR US$'!L112*'OC A CONTRATAR'!$O112</f>
        <v>0</v>
      </c>
      <c r="M112" s="52">
        <f>'OC A CONTRATAR US$'!M112*'OC A CONTRATAR'!$O112</f>
        <v>0</v>
      </c>
      <c r="N112" s="52">
        <f>'OC A CONTRATAR US$'!N112*'OC A CONTRATAR'!$O112</f>
        <v>0</v>
      </c>
      <c r="O112" s="151">
        <f>IF($O$2=0,Encargos!C117,$O$2)</f>
        <v>4.8413000000000004</v>
      </c>
      <c r="P112" s="61">
        <v>47907</v>
      </c>
      <c r="Q112" s="52">
        <f>'OC A CONTRATAR US$'!Q112*'OC A CONTRATAR'!$T112</f>
        <v>0</v>
      </c>
      <c r="R112" s="52">
        <f>'OC A CONTRATAR US$'!R112*'OC A CONTRATAR'!$T112</f>
        <v>0</v>
      </c>
      <c r="S112" s="52">
        <f>'OC A CONTRATAR US$'!S112*'OC A CONTRATAR'!$T112</f>
        <v>0</v>
      </c>
      <c r="T112" s="151">
        <f>IF($T$2=0,Encargos!M117,$T$2)</f>
        <v>5.35</v>
      </c>
      <c r="V112" s="61">
        <v>47907</v>
      </c>
      <c r="W112" s="52">
        <v>0</v>
      </c>
      <c r="X112" s="52">
        <v>0</v>
      </c>
      <c r="Y112" s="52">
        <f t="shared" si="7"/>
        <v>0</v>
      </c>
      <c r="Z112" s="151"/>
      <c r="AB112" s="76">
        <v>47907</v>
      </c>
      <c r="AC112" s="21">
        <f t="shared" si="6"/>
        <v>0</v>
      </c>
      <c r="AD112" s="21">
        <f t="shared" si="9"/>
        <v>0</v>
      </c>
      <c r="AE112" s="21">
        <f t="shared" si="9"/>
        <v>0</v>
      </c>
    </row>
    <row r="113" spans="1:31" x14ac:dyDescent="0.35">
      <c r="A113" s="61">
        <v>47938</v>
      </c>
      <c r="B113" s="52">
        <f>'OC A CONTRATAR US$'!B113*'OC A CONTRATAR'!$E113</f>
        <v>0</v>
      </c>
      <c r="C113" s="52">
        <f>'OC A CONTRATAR US$'!C113*'OC A CONTRATAR'!$E113</f>
        <v>0</v>
      </c>
      <c r="D113" s="52">
        <f>'OC A CONTRATAR US$'!D113*'OC A CONTRATAR'!$E113</f>
        <v>0</v>
      </c>
      <c r="E113" s="151">
        <f>IF($E$2=0,Encargos!C118,$E$2)</f>
        <v>5.35</v>
      </c>
      <c r="F113" s="61">
        <v>47938</v>
      </c>
      <c r="G113" s="52">
        <f>'OC A CONTRATAR US$'!G113*'OC A CONTRATAR'!$J113</f>
        <v>0</v>
      </c>
      <c r="H113" s="52">
        <f>'OC A CONTRATAR US$'!H113*'OC A CONTRATAR'!$J113</f>
        <v>0</v>
      </c>
      <c r="I113" s="52">
        <f>'OC A CONTRATAR US$'!I113*'OC A CONTRATAR'!$J113</f>
        <v>0</v>
      </c>
      <c r="J113" s="151">
        <f>IF($J$2=0,Encargos!C118,$J$2)</f>
        <v>4.8413000000000004</v>
      </c>
      <c r="K113" s="61">
        <v>47938</v>
      </c>
      <c r="L113" s="52">
        <f>'OC A CONTRATAR US$'!L113*'OC A CONTRATAR'!$O113</f>
        <v>0</v>
      </c>
      <c r="M113" s="52">
        <f>'OC A CONTRATAR US$'!M113*'OC A CONTRATAR'!$O113</f>
        <v>0</v>
      </c>
      <c r="N113" s="52">
        <f>'OC A CONTRATAR US$'!N113*'OC A CONTRATAR'!$O113</f>
        <v>0</v>
      </c>
      <c r="O113" s="151">
        <f>IF($O$2=0,Encargos!C118,$O$2)</f>
        <v>4.8413000000000004</v>
      </c>
      <c r="P113" s="61">
        <v>47938</v>
      </c>
      <c r="Q113" s="52">
        <f>'OC A CONTRATAR US$'!Q113*'OC A CONTRATAR'!$T113</f>
        <v>0</v>
      </c>
      <c r="R113" s="52">
        <f>'OC A CONTRATAR US$'!R113*'OC A CONTRATAR'!$T113</f>
        <v>0</v>
      </c>
      <c r="S113" s="52">
        <f>'OC A CONTRATAR US$'!S113*'OC A CONTRATAR'!$T113</f>
        <v>0</v>
      </c>
      <c r="T113" s="151">
        <f>IF($T$2=0,Encargos!M118,$T$2)</f>
        <v>5.35</v>
      </c>
      <c r="V113" s="61">
        <v>47938</v>
      </c>
      <c r="W113" s="52">
        <v>0</v>
      </c>
      <c r="X113" s="52">
        <v>0</v>
      </c>
      <c r="Y113" s="52">
        <f t="shared" si="7"/>
        <v>0</v>
      </c>
      <c r="Z113" s="151"/>
      <c r="AB113" s="76">
        <v>47938</v>
      </c>
      <c r="AC113" s="21">
        <f t="shared" si="6"/>
        <v>0</v>
      </c>
      <c r="AD113" s="21">
        <f t="shared" si="9"/>
        <v>0</v>
      </c>
      <c r="AE113" s="21">
        <f t="shared" si="9"/>
        <v>0</v>
      </c>
    </row>
    <row r="114" spans="1:31" x14ac:dyDescent="0.35">
      <c r="A114" s="61">
        <v>47968</v>
      </c>
      <c r="B114" s="52">
        <f>'OC A CONTRATAR US$'!B114*'OC A CONTRATAR'!$E114</f>
        <v>0</v>
      </c>
      <c r="C114" s="52">
        <f>'OC A CONTRATAR US$'!C114*'OC A CONTRATAR'!$E114</f>
        <v>0</v>
      </c>
      <c r="D114" s="52">
        <f>'OC A CONTRATAR US$'!D114*'OC A CONTRATAR'!$E114</f>
        <v>0</v>
      </c>
      <c r="E114" s="151">
        <f>IF($E$2=0,Encargos!C119,$E$2)</f>
        <v>5.35</v>
      </c>
      <c r="F114" s="61">
        <v>47968</v>
      </c>
      <c r="G114" s="52">
        <f>'OC A CONTRATAR US$'!G114*'OC A CONTRATAR'!$J114</f>
        <v>0</v>
      </c>
      <c r="H114" s="52">
        <f>'OC A CONTRATAR US$'!H114*'OC A CONTRATAR'!$J114</f>
        <v>0</v>
      </c>
      <c r="I114" s="52">
        <f>'OC A CONTRATAR US$'!I114*'OC A CONTRATAR'!$J114</f>
        <v>0</v>
      </c>
      <c r="J114" s="151">
        <f>IF($J$2=0,Encargos!C119,$J$2)</f>
        <v>4.8413000000000004</v>
      </c>
      <c r="K114" s="61">
        <v>47968</v>
      </c>
      <c r="L114" s="52">
        <f>'OC A CONTRATAR US$'!L114*'OC A CONTRATAR'!$O114</f>
        <v>0</v>
      </c>
      <c r="M114" s="52">
        <f>'OC A CONTRATAR US$'!M114*'OC A CONTRATAR'!$O114</f>
        <v>0</v>
      </c>
      <c r="N114" s="52">
        <f>'OC A CONTRATAR US$'!N114*'OC A CONTRATAR'!$O114</f>
        <v>0</v>
      </c>
      <c r="O114" s="151">
        <f>IF($O$2=0,Encargos!C119,$O$2)</f>
        <v>4.8413000000000004</v>
      </c>
      <c r="P114" s="61">
        <v>47968</v>
      </c>
      <c r="Q114" s="52">
        <f>'OC A CONTRATAR US$'!Q114*'OC A CONTRATAR'!$T114</f>
        <v>0</v>
      </c>
      <c r="R114" s="52">
        <f>'OC A CONTRATAR US$'!R114*'OC A CONTRATAR'!$T114</f>
        <v>0</v>
      </c>
      <c r="S114" s="52">
        <f>'OC A CONTRATAR US$'!S114*'OC A CONTRATAR'!$T114</f>
        <v>0</v>
      </c>
      <c r="T114" s="151">
        <f>IF($T$2=0,Encargos!M119,$T$2)</f>
        <v>5.35</v>
      </c>
      <c r="V114" s="61">
        <v>47968</v>
      </c>
      <c r="W114" s="52">
        <v>0</v>
      </c>
      <c r="X114" s="52">
        <v>0</v>
      </c>
      <c r="Y114" s="52">
        <f t="shared" si="7"/>
        <v>0</v>
      </c>
      <c r="Z114" s="151"/>
      <c r="AB114" s="76">
        <v>47968</v>
      </c>
      <c r="AC114" s="21">
        <f t="shared" si="6"/>
        <v>0</v>
      </c>
      <c r="AD114" s="21">
        <f t="shared" si="9"/>
        <v>0</v>
      </c>
      <c r="AE114" s="21">
        <f t="shared" si="9"/>
        <v>0</v>
      </c>
    </row>
    <row r="115" spans="1:31" x14ac:dyDescent="0.35">
      <c r="A115" s="61">
        <v>47999</v>
      </c>
      <c r="B115" s="52">
        <f>'OC A CONTRATAR US$'!B115*'OC A CONTRATAR'!$E115</f>
        <v>0</v>
      </c>
      <c r="C115" s="52">
        <f>'OC A CONTRATAR US$'!C115*'OC A CONTRATAR'!$E115</f>
        <v>0</v>
      </c>
      <c r="D115" s="52">
        <f>'OC A CONTRATAR US$'!D115*'OC A CONTRATAR'!$E115</f>
        <v>0</v>
      </c>
      <c r="E115" s="151">
        <f>IF($E$2=0,Encargos!C120,$E$2)</f>
        <v>5.35</v>
      </c>
      <c r="F115" s="61">
        <v>47999</v>
      </c>
      <c r="G115" s="52">
        <f>'OC A CONTRATAR US$'!G115*'OC A CONTRATAR'!$J115</f>
        <v>0</v>
      </c>
      <c r="H115" s="52">
        <f>'OC A CONTRATAR US$'!H115*'OC A CONTRATAR'!$J115</f>
        <v>0</v>
      </c>
      <c r="I115" s="52">
        <f>'OC A CONTRATAR US$'!I115*'OC A CONTRATAR'!$J115</f>
        <v>0</v>
      </c>
      <c r="J115" s="151">
        <f>IF($J$2=0,Encargos!C120,$J$2)</f>
        <v>4.8413000000000004</v>
      </c>
      <c r="K115" s="61">
        <v>47999</v>
      </c>
      <c r="L115" s="52">
        <f>'OC A CONTRATAR US$'!L115*'OC A CONTRATAR'!$O115</f>
        <v>0</v>
      </c>
      <c r="M115" s="52">
        <f>'OC A CONTRATAR US$'!M115*'OC A CONTRATAR'!$O115</f>
        <v>0</v>
      </c>
      <c r="N115" s="52">
        <f>'OC A CONTRATAR US$'!N115*'OC A CONTRATAR'!$O115</f>
        <v>0</v>
      </c>
      <c r="O115" s="151">
        <f>IF($O$2=0,Encargos!C120,$O$2)</f>
        <v>4.8413000000000004</v>
      </c>
      <c r="P115" s="61">
        <v>47999</v>
      </c>
      <c r="Q115" s="52">
        <f>'OC A CONTRATAR US$'!Q115*'OC A CONTRATAR'!$T115</f>
        <v>0</v>
      </c>
      <c r="R115" s="52">
        <f>'OC A CONTRATAR US$'!R115*'OC A CONTRATAR'!$T115</f>
        <v>0</v>
      </c>
      <c r="S115" s="52">
        <f>'OC A CONTRATAR US$'!S115*'OC A CONTRATAR'!$T115</f>
        <v>0</v>
      </c>
      <c r="T115" s="151">
        <f>IF($T$2=0,Encargos!M120,$T$2)</f>
        <v>5.35</v>
      </c>
      <c r="V115" s="61">
        <v>47999</v>
      </c>
      <c r="W115" s="52">
        <v>0</v>
      </c>
      <c r="X115" s="52">
        <v>0</v>
      </c>
      <c r="Y115" s="52">
        <f t="shared" si="7"/>
        <v>0</v>
      </c>
      <c r="Z115" s="151"/>
      <c r="AB115" s="76">
        <v>47999</v>
      </c>
      <c r="AC115" s="21">
        <f t="shared" si="6"/>
        <v>0</v>
      </c>
      <c r="AD115" s="21">
        <f t="shared" si="9"/>
        <v>0</v>
      </c>
      <c r="AE115" s="21">
        <f t="shared" si="9"/>
        <v>0</v>
      </c>
    </row>
    <row r="116" spans="1:31" x14ac:dyDescent="0.35">
      <c r="A116" s="61">
        <v>48029</v>
      </c>
      <c r="B116" s="52">
        <f>'OC A CONTRATAR US$'!B116*'OC A CONTRATAR'!$E116</f>
        <v>16049999.999999998</v>
      </c>
      <c r="C116" s="52">
        <f>'OC A CONTRATAR US$'!C116*'OC A CONTRATAR'!$E116</f>
        <v>10451539.099265262</v>
      </c>
      <c r="D116" s="52">
        <f>'OC A CONTRATAR US$'!D116*'OC A CONTRATAR'!$E116</f>
        <v>26501539.099265262</v>
      </c>
      <c r="E116" s="151">
        <f>IF($E$2=0,Encargos!C121,$E$2)</f>
        <v>5.35</v>
      </c>
      <c r="F116" s="61">
        <v>48029</v>
      </c>
      <c r="G116" s="52">
        <f>'OC A CONTRATAR US$'!G116*'OC A CONTRATAR'!$J116</f>
        <v>6147243.1912681926</v>
      </c>
      <c r="H116" s="52">
        <f>'OC A CONTRATAR US$'!H116*'OC A CONTRATAR'!$J116</f>
        <v>3891805.7110040025</v>
      </c>
      <c r="I116" s="52">
        <f>'OC A CONTRATAR US$'!I116*'OC A CONTRATAR'!$J116</f>
        <v>10039048.902272195</v>
      </c>
      <c r="J116" s="151">
        <f>IF($J$2=0,Encargos!C121,$J$2)</f>
        <v>4.8413000000000004</v>
      </c>
      <c r="K116" s="61">
        <v>48029</v>
      </c>
      <c r="L116" s="52">
        <f>'OC A CONTRATAR US$'!L116*'OC A CONTRATAR'!$O116</f>
        <v>27204607.101715628</v>
      </c>
      <c r="M116" s="52">
        <f>'OC A CONTRATAR US$'!M116*'OC A CONTRATAR'!$O116</f>
        <v>32752847.290996119</v>
      </c>
      <c r="N116" s="52">
        <f>'OC A CONTRATAR US$'!N116*'OC A CONTRATAR'!$O116</f>
        <v>59957454.392711744</v>
      </c>
      <c r="O116" s="151">
        <f>IF($O$2=0,Encargos!C121,$O$2)</f>
        <v>4.8413000000000004</v>
      </c>
      <c r="P116" s="61">
        <v>48029</v>
      </c>
      <c r="Q116" s="52">
        <f>'OC A CONTRATAR US$'!Q116*'OC A CONTRATAR'!$T116</f>
        <v>8024999.9999999991</v>
      </c>
      <c r="R116" s="52">
        <f>'OC A CONTRATAR US$'!R116*'OC A CONTRATAR'!$T116</f>
        <v>5225769.5496326424</v>
      </c>
      <c r="S116" s="52">
        <f>'OC A CONTRATAR US$'!S116*'OC A CONTRATAR'!$T116</f>
        <v>13250769.549632631</v>
      </c>
      <c r="T116" s="151">
        <f>IF($T$2=0,Encargos!M121,$T$2)</f>
        <v>5.35</v>
      </c>
      <c r="V116" s="61">
        <v>48029</v>
      </c>
      <c r="W116" s="52">
        <v>150000000</v>
      </c>
      <c r="X116" s="52">
        <v>50068344.880203299</v>
      </c>
      <c r="Y116" s="52">
        <f t="shared" si="7"/>
        <v>200068344.88020331</v>
      </c>
      <c r="Z116" s="151"/>
      <c r="AB116" s="76">
        <v>48029</v>
      </c>
      <c r="AC116" s="21">
        <f t="shared" si="6"/>
        <v>0</v>
      </c>
      <c r="AD116" s="21">
        <f t="shared" si="9"/>
        <v>102390306.53110132</v>
      </c>
      <c r="AE116" s="21">
        <f t="shared" si="9"/>
        <v>309817156.82408512</v>
      </c>
    </row>
    <row r="117" spans="1:31" x14ac:dyDescent="0.35">
      <c r="A117" s="61">
        <v>48060</v>
      </c>
      <c r="B117" s="52">
        <f>'OC A CONTRATAR US$'!B117*'OC A CONTRATAR'!$E117</f>
        <v>0</v>
      </c>
      <c r="C117" s="52">
        <f>'OC A CONTRATAR US$'!C117*'OC A CONTRATAR'!$E117</f>
        <v>0</v>
      </c>
      <c r="D117" s="52">
        <f>'OC A CONTRATAR US$'!D117*'OC A CONTRATAR'!$E117</f>
        <v>0</v>
      </c>
      <c r="E117" s="151">
        <f>IF($E$2=0,Encargos!C122,$E$2)</f>
        <v>5.35</v>
      </c>
      <c r="F117" s="61">
        <v>48060</v>
      </c>
      <c r="G117" s="52">
        <f>'OC A CONTRATAR US$'!G117*'OC A CONTRATAR'!$J117</f>
        <v>0</v>
      </c>
      <c r="H117" s="52">
        <f>'OC A CONTRATAR US$'!H117*'OC A CONTRATAR'!$J117</f>
        <v>0</v>
      </c>
      <c r="I117" s="52">
        <f>'OC A CONTRATAR US$'!I117*'OC A CONTRATAR'!$J117</f>
        <v>0</v>
      </c>
      <c r="J117" s="151">
        <f>IF($J$2=0,Encargos!C122,$J$2)</f>
        <v>4.8413000000000004</v>
      </c>
      <c r="K117" s="61">
        <v>48060</v>
      </c>
      <c r="L117" s="52">
        <f>'OC A CONTRATAR US$'!L117*'OC A CONTRATAR'!$O117</f>
        <v>0</v>
      </c>
      <c r="M117" s="52">
        <f>'OC A CONTRATAR US$'!M117*'OC A CONTRATAR'!$O117</f>
        <v>0</v>
      </c>
      <c r="N117" s="52">
        <f>'OC A CONTRATAR US$'!N117*'OC A CONTRATAR'!$O117</f>
        <v>0</v>
      </c>
      <c r="O117" s="151">
        <f>IF($O$2=0,Encargos!C122,$O$2)</f>
        <v>4.8413000000000004</v>
      </c>
      <c r="P117" s="61">
        <v>48060</v>
      </c>
      <c r="Q117" s="52">
        <f>'OC A CONTRATAR US$'!Q117*'OC A CONTRATAR'!$T117</f>
        <v>0</v>
      </c>
      <c r="R117" s="52">
        <f>'OC A CONTRATAR US$'!R117*'OC A CONTRATAR'!$T117</f>
        <v>0</v>
      </c>
      <c r="S117" s="52">
        <f>'OC A CONTRATAR US$'!S117*'OC A CONTRATAR'!$T117</f>
        <v>0</v>
      </c>
      <c r="T117" s="151">
        <f>IF($T$2=0,Encargos!M122,$T$2)</f>
        <v>5.35</v>
      </c>
      <c r="V117" s="61">
        <v>48060</v>
      </c>
      <c r="W117" s="52">
        <v>0</v>
      </c>
      <c r="X117" s="52">
        <v>0</v>
      </c>
      <c r="Y117" s="52">
        <f t="shared" si="7"/>
        <v>0</v>
      </c>
      <c r="Z117" s="151"/>
      <c r="AB117" s="76">
        <v>48060</v>
      </c>
      <c r="AC117" s="21">
        <f t="shared" si="6"/>
        <v>207426850.29298383</v>
      </c>
      <c r="AD117" s="21">
        <f t="shared" si="9"/>
        <v>0</v>
      </c>
      <c r="AE117" s="21">
        <f t="shared" si="9"/>
        <v>0</v>
      </c>
    </row>
    <row r="118" spans="1:31" x14ac:dyDescent="0.35">
      <c r="A118" s="61">
        <v>48091</v>
      </c>
      <c r="B118" s="52">
        <f>'OC A CONTRATAR US$'!B118*'OC A CONTRATAR'!$E118</f>
        <v>0</v>
      </c>
      <c r="C118" s="52">
        <f>'OC A CONTRATAR US$'!C118*'OC A CONTRATAR'!$E118</f>
        <v>0</v>
      </c>
      <c r="D118" s="52">
        <f>'OC A CONTRATAR US$'!D118*'OC A CONTRATAR'!$E118</f>
        <v>0</v>
      </c>
      <c r="E118" s="151">
        <f>IF($E$2=0,Encargos!C123,$E$2)</f>
        <v>5.35</v>
      </c>
      <c r="F118" s="61">
        <v>48091</v>
      </c>
      <c r="G118" s="52">
        <f>'OC A CONTRATAR US$'!G118*'OC A CONTRATAR'!$J118</f>
        <v>0</v>
      </c>
      <c r="H118" s="52">
        <f>'OC A CONTRATAR US$'!H118*'OC A CONTRATAR'!$J118</f>
        <v>0</v>
      </c>
      <c r="I118" s="52">
        <f>'OC A CONTRATAR US$'!I118*'OC A CONTRATAR'!$J118</f>
        <v>0</v>
      </c>
      <c r="J118" s="151">
        <f>IF($J$2=0,Encargos!C123,$J$2)</f>
        <v>4.8413000000000004</v>
      </c>
      <c r="K118" s="61">
        <v>48091</v>
      </c>
      <c r="L118" s="52">
        <f>'OC A CONTRATAR US$'!L118*'OC A CONTRATAR'!$O118</f>
        <v>0</v>
      </c>
      <c r="M118" s="52">
        <f>'OC A CONTRATAR US$'!M118*'OC A CONTRATAR'!$O118</f>
        <v>0</v>
      </c>
      <c r="N118" s="52">
        <f>'OC A CONTRATAR US$'!N118*'OC A CONTRATAR'!$O118</f>
        <v>0</v>
      </c>
      <c r="O118" s="151">
        <f>IF($O$2=0,Encargos!C123,$O$2)</f>
        <v>4.8413000000000004</v>
      </c>
      <c r="P118" s="61">
        <v>48091</v>
      </c>
      <c r="Q118" s="52">
        <f>'OC A CONTRATAR US$'!Q118*'OC A CONTRATAR'!$T118</f>
        <v>0</v>
      </c>
      <c r="R118" s="52">
        <f>'OC A CONTRATAR US$'!R118*'OC A CONTRATAR'!$T118</f>
        <v>0</v>
      </c>
      <c r="S118" s="52">
        <f>'OC A CONTRATAR US$'!S118*'OC A CONTRATAR'!$T118</f>
        <v>0</v>
      </c>
      <c r="T118" s="151">
        <f>IF($T$2=0,Encargos!M123,$T$2)</f>
        <v>5.35</v>
      </c>
      <c r="V118" s="61">
        <v>48091</v>
      </c>
      <c r="W118" s="52">
        <v>0</v>
      </c>
      <c r="X118" s="52">
        <v>0</v>
      </c>
      <c r="Y118" s="52">
        <f t="shared" si="7"/>
        <v>0</v>
      </c>
      <c r="Z118" s="151"/>
      <c r="AB118" s="76">
        <v>48091</v>
      </c>
      <c r="AC118" s="21">
        <f t="shared" si="6"/>
        <v>0</v>
      </c>
      <c r="AD118" s="21">
        <f t="shared" si="9"/>
        <v>0</v>
      </c>
      <c r="AE118" s="21">
        <f t="shared" si="9"/>
        <v>0</v>
      </c>
    </row>
    <row r="119" spans="1:31" x14ac:dyDescent="0.35">
      <c r="A119" s="61">
        <v>48121</v>
      </c>
      <c r="B119" s="52">
        <f>'OC A CONTRATAR US$'!B119*'OC A CONTRATAR'!$E119</f>
        <v>0</v>
      </c>
      <c r="C119" s="52">
        <f>'OC A CONTRATAR US$'!C119*'OC A CONTRATAR'!$E119</f>
        <v>0</v>
      </c>
      <c r="D119" s="52">
        <f>'OC A CONTRATAR US$'!D119*'OC A CONTRATAR'!$E119</f>
        <v>0</v>
      </c>
      <c r="E119" s="151">
        <f>IF($E$2=0,Encargos!C124,$E$2)</f>
        <v>5.35</v>
      </c>
      <c r="F119" s="61">
        <v>48121</v>
      </c>
      <c r="G119" s="52">
        <f>'OC A CONTRATAR US$'!G119*'OC A CONTRATAR'!$J119</f>
        <v>0</v>
      </c>
      <c r="H119" s="52">
        <f>'OC A CONTRATAR US$'!H119*'OC A CONTRATAR'!$J119</f>
        <v>0</v>
      </c>
      <c r="I119" s="52">
        <f>'OC A CONTRATAR US$'!I119*'OC A CONTRATAR'!$J119</f>
        <v>0</v>
      </c>
      <c r="J119" s="151">
        <f>IF($J$2=0,Encargos!C124,$J$2)</f>
        <v>4.8413000000000004</v>
      </c>
      <c r="K119" s="61">
        <v>48121</v>
      </c>
      <c r="L119" s="52">
        <f>'OC A CONTRATAR US$'!L119*'OC A CONTRATAR'!$O119</f>
        <v>0</v>
      </c>
      <c r="M119" s="52">
        <f>'OC A CONTRATAR US$'!M119*'OC A CONTRATAR'!$O119</f>
        <v>0</v>
      </c>
      <c r="N119" s="52">
        <f>'OC A CONTRATAR US$'!N119*'OC A CONTRATAR'!$O119</f>
        <v>0</v>
      </c>
      <c r="O119" s="151">
        <f>IF($O$2=0,Encargos!C124,$O$2)</f>
        <v>4.8413000000000004</v>
      </c>
      <c r="P119" s="61">
        <v>48121</v>
      </c>
      <c r="Q119" s="52">
        <f>'OC A CONTRATAR US$'!Q119*'OC A CONTRATAR'!$T119</f>
        <v>0</v>
      </c>
      <c r="R119" s="52">
        <f>'OC A CONTRATAR US$'!R119*'OC A CONTRATAR'!$T119</f>
        <v>0</v>
      </c>
      <c r="S119" s="52">
        <f>'OC A CONTRATAR US$'!S119*'OC A CONTRATAR'!$T119</f>
        <v>0</v>
      </c>
      <c r="T119" s="151">
        <f>IF($T$2=0,Encargos!M124,$T$2)</f>
        <v>5.35</v>
      </c>
      <c r="V119" s="61">
        <v>48121</v>
      </c>
      <c r="W119" s="52">
        <v>0</v>
      </c>
      <c r="X119" s="52">
        <v>0</v>
      </c>
      <c r="Y119" s="52">
        <f t="shared" si="7"/>
        <v>0</v>
      </c>
      <c r="Z119" s="151"/>
      <c r="AB119" s="76">
        <v>48121</v>
      </c>
      <c r="AC119" s="21">
        <f t="shared" si="6"/>
        <v>0</v>
      </c>
      <c r="AD119" s="21">
        <f t="shared" si="9"/>
        <v>0</v>
      </c>
      <c r="AE119" s="21">
        <f t="shared" si="9"/>
        <v>0</v>
      </c>
    </row>
    <row r="120" spans="1:31" x14ac:dyDescent="0.35">
      <c r="A120" s="61">
        <v>48152</v>
      </c>
      <c r="B120" s="52">
        <f>'OC A CONTRATAR US$'!B120*'OC A CONTRATAR'!$E120</f>
        <v>0</v>
      </c>
      <c r="C120" s="52">
        <f>'OC A CONTRATAR US$'!C120*'OC A CONTRATAR'!$E120</f>
        <v>0</v>
      </c>
      <c r="D120" s="52">
        <f>'OC A CONTRATAR US$'!D120*'OC A CONTRATAR'!$E120</f>
        <v>0</v>
      </c>
      <c r="E120" s="151">
        <f>IF($E$2=0,Encargos!C125,$E$2)</f>
        <v>5.35</v>
      </c>
      <c r="F120" s="61">
        <v>48152</v>
      </c>
      <c r="G120" s="52">
        <f>'OC A CONTRATAR US$'!G120*'OC A CONTRATAR'!$J120</f>
        <v>0</v>
      </c>
      <c r="H120" s="52">
        <f>'OC A CONTRATAR US$'!H120*'OC A CONTRATAR'!$J120</f>
        <v>0</v>
      </c>
      <c r="I120" s="52">
        <f>'OC A CONTRATAR US$'!I120*'OC A CONTRATAR'!$J120</f>
        <v>0</v>
      </c>
      <c r="J120" s="151">
        <f>IF($J$2=0,Encargos!C125,$J$2)</f>
        <v>4.8413000000000004</v>
      </c>
      <c r="K120" s="61">
        <v>48152</v>
      </c>
      <c r="L120" s="52">
        <f>'OC A CONTRATAR US$'!L120*'OC A CONTRATAR'!$O120</f>
        <v>0</v>
      </c>
      <c r="M120" s="52">
        <f>'OC A CONTRATAR US$'!M120*'OC A CONTRATAR'!$O120</f>
        <v>0</v>
      </c>
      <c r="N120" s="52">
        <f>'OC A CONTRATAR US$'!N120*'OC A CONTRATAR'!$O120</f>
        <v>0</v>
      </c>
      <c r="O120" s="151">
        <f>IF($O$2=0,Encargos!C125,$O$2)</f>
        <v>4.8413000000000004</v>
      </c>
      <c r="P120" s="61">
        <v>48152</v>
      </c>
      <c r="Q120" s="52">
        <f>'OC A CONTRATAR US$'!Q120*'OC A CONTRATAR'!$T120</f>
        <v>0</v>
      </c>
      <c r="R120" s="52">
        <f>'OC A CONTRATAR US$'!R120*'OC A CONTRATAR'!$T120</f>
        <v>0</v>
      </c>
      <c r="S120" s="52">
        <f>'OC A CONTRATAR US$'!S120*'OC A CONTRATAR'!$T120</f>
        <v>0</v>
      </c>
      <c r="T120" s="151">
        <f>IF($T$2=0,Encargos!M125,$T$2)</f>
        <v>5.35</v>
      </c>
      <c r="V120" s="61">
        <v>48152</v>
      </c>
      <c r="W120" s="52">
        <v>0</v>
      </c>
      <c r="X120" s="52">
        <v>0</v>
      </c>
      <c r="Y120" s="52">
        <f t="shared" si="7"/>
        <v>0</v>
      </c>
      <c r="Z120" s="151"/>
      <c r="AB120" s="76">
        <v>48152</v>
      </c>
      <c r="AC120" s="21">
        <f t="shared" si="6"/>
        <v>0</v>
      </c>
      <c r="AD120" s="21">
        <f t="shared" si="9"/>
        <v>0</v>
      </c>
      <c r="AE120" s="21">
        <f t="shared" si="9"/>
        <v>0</v>
      </c>
    </row>
    <row r="121" spans="1:31" x14ac:dyDescent="0.35">
      <c r="A121" s="61">
        <v>48182</v>
      </c>
      <c r="B121" s="52">
        <f>'OC A CONTRATAR US$'!B121*'OC A CONTRATAR'!$E121</f>
        <v>0</v>
      </c>
      <c r="C121" s="52">
        <f>'OC A CONTRATAR US$'!C121*'OC A CONTRATAR'!$E121</f>
        <v>0</v>
      </c>
      <c r="D121" s="52">
        <f>'OC A CONTRATAR US$'!D121*'OC A CONTRATAR'!$E121</f>
        <v>0</v>
      </c>
      <c r="E121" s="151">
        <f>IF($E$2=0,Encargos!C126,$E$2)</f>
        <v>5.35</v>
      </c>
      <c r="F121" s="61">
        <v>48182</v>
      </c>
      <c r="G121" s="52">
        <f>'OC A CONTRATAR US$'!G121*'OC A CONTRATAR'!$J121</f>
        <v>0</v>
      </c>
      <c r="H121" s="52">
        <f>'OC A CONTRATAR US$'!H121*'OC A CONTRATAR'!$J121</f>
        <v>0</v>
      </c>
      <c r="I121" s="52">
        <f>'OC A CONTRATAR US$'!I121*'OC A CONTRATAR'!$J121</f>
        <v>0</v>
      </c>
      <c r="J121" s="151">
        <f>IF($J$2=0,Encargos!C126,$J$2)</f>
        <v>4.8413000000000004</v>
      </c>
      <c r="K121" s="61">
        <v>48182</v>
      </c>
      <c r="L121" s="52">
        <f>'OC A CONTRATAR US$'!L121*'OC A CONTRATAR'!$O121</f>
        <v>0</v>
      </c>
      <c r="M121" s="52">
        <f>'OC A CONTRATAR US$'!M121*'OC A CONTRATAR'!$O121</f>
        <v>0</v>
      </c>
      <c r="N121" s="52">
        <f>'OC A CONTRATAR US$'!N121*'OC A CONTRATAR'!$O121</f>
        <v>0</v>
      </c>
      <c r="O121" s="151">
        <f>IF($O$2=0,Encargos!C126,$O$2)</f>
        <v>4.8413000000000004</v>
      </c>
      <c r="P121" s="61">
        <v>48182</v>
      </c>
      <c r="Q121" s="52">
        <f>'OC A CONTRATAR US$'!Q121*'OC A CONTRATAR'!$T121</f>
        <v>0</v>
      </c>
      <c r="R121" s="52">
        <f>'OC A CONTRATAR US$'!R121*'OC A CONTRATAR'!$T121</f>
        <v>0</v>
      </c>
      <c r="S121" s="52">
        <f>'OC A CONTRATAR US$'!S121*'OC A CONTRATAR'!$T121</f>
        <v>0</v>
      </c>
      <c r="T121" s="151">
        <f>IF($T$2=0,Encargos!M126,$T$2)</f>
        <v>5.35</v>
      </c>
      <c r="V121" s="61">
        <v>48182</v>
      </c>
      <c r="W121" s="52">
        <v>0</v>
      </c>
      <c r="X121" s="52">
        <v>0</v>
      </c>
      <c r="Y121" s="52">
        <f t="shared" si="7"/>
        <v>0</v>
      </c>
      <c r="Z121" s="151"/>
      <c r="AB121" s="76">
        <v>48182</v>
      </c>
      <c r="AC121" s="21">
        <f t="shared" si="6"/>
        <v>0</v>
      </c>
      <c r="AD121" s="21">
        <f t="shared" si="9"/>
        <v>0</v>
      </c>
      <c r="AE121" s="21">
        <f t="shared" si="9"/>
        <v>0</v>
      </c>
    </row>
    <row r="122" spans="1:31" x14ac:dyDescent="0.35">
      <c r="A122" s="61">
        <v>48213</v>
      </c>
      <c r="B122" s="52">
        <f>'OC A CONTRATAR US$'!B122*'OC A CONTRATAR'!$E122</f>
        <v>16049999.999999998</v>
      </c>
      <c r="C122" s="52">
        <f>'OC A CONTRATAR US$'!C122*'OC A CONTRATAR'!$E122</f>
        <v>10235045.769693179</v>
      </c>
      <c r="D122" s="52">
        <f>'OC A CONTRATAR US$'!D122*'OC A CONTRATAR'!$E122</f>
        <v>26285045.769693177</v>
      </c>
      <c r="E122" s="151">
        <f>IF($E$2=0,Encargos!C127,$E$2)</f>
        <v>5.35</v>
      </c>
      <c r="F122" s="61">
        <v>48213</v>
      </c>
      <c r="G122" s="52">
        <f>'OC A CONTRATAR US$'!G122*'OC A CONTRATAR'!$J122</f>
        <v>6147243.1912681926</v>
      </c>
      <c r="H122" s="52">
        <f>'OC A CONTRATAR US$'!H122*'OC A CONTRATAR'!$J122</f>
        <v>3808079.6159896809</v>
      </c>
      <c r="I122" s="52">
        <f>'OC A CONTRATAR US$'!I122*'OC A CONTRATAR'!$J122</f>
        <v>9955322.8072578721</v>
      </c>
      <c r="J122" s="151">
        <f>IF($J$2=0,Encargos!C127,$J$2)</f>
        <v>4.8413000000000004</v>
      </c>
      <c r="K122" s="61">
        <v>48213</v>
      </c>
      <c r="L122" s="52">
        <f>'OC A CONTRATAR US$'!L122*'OC A CONTRATAR'!$O122</f>
        <v>27204607.101715628</v>
      </c>
      <c r="M122" s="52">
        <f>'OC A CONTRATAR US$'!M122*'OC A CONTRATAR'!$O122</f>
        <v>32403845.218962304</v>
      </c>
      <c r="N122" s="52">
        <f>'OC A CONTRATAR US$'!N122*'OC A CONTRATAR'!$O122</f>
        <v>59608452.320677936</v>
      </c>
      <c r="O122" s="151">
        <f>IF($O$2=0,Encargos!C127,$O$2)</f>
        <v>4.8413000000000004</v>
      </c>
      <c r="P122" s="61">
        <v>48213</v>
      </c>
      <c r="Q122" s="52">
        <f>'OC A CONTRATAR US$'!Q122*'OC A CONTRATAR'!$T122</f>
        <v>8024999.9999999991</v>
      </c>
      <c r="R122" s="52">
        <f>'OC A CONTRATAR US$'!R122*'OC A CONTRATAR'!$T122</f>
        <v>5117522.8848465951</v>
      </c>
      <c r="S122" s="52">
        <f>'OC A CONTRATAR US$'!S122*'OC A CONTRATAR'!$T122</f>
        <v>13142522.884846617</v>
      </c>
      <c r="T122" s="151">
        <f>IF($T$2=0,Encargos!M127,$T$2)</f>
        <v>5.35</v>
      </c>
      <c r="V122" s="61">
        <v>48213</v>
      </c>
      <c r="W122" s="52">
        <v>150000000</v>
      </c>
      <c r="X122" s="52">
        <v>45800326.718155302</v>
      </c>
      <c r="Y122" s="52">
        <f t="shared" si="7"/>
        <v>195800326.71815529</v>
      </c>
      <c r="Z122" s="151"/>
      <c r="AB122" s="76">
        <v>48213</v>
      </c>
      <c r="AC122" s="21">
        <f t="shared" si="6"/>
        <v>0</v>
      </c>
      <c r="AD122" s="21">
        <f t="shared" si="9"/>
        <v>97364820.207647055</v>
      </c>
      <c r="AE122" s="21">
        <f t="shared" si="9"/>
        <v>304791670.50063092</v>
      </c>
    </row>
    <row r="123" spans="1:31" x14ac:dyDescent="0.35">
      <c r="A123" s="1">
        <f>EDATE(A122+1,1)-1</f>
        <v>48244</v>
      </c>
      <c r="B123" s="52">
        <f>'OC A CONTRATAR US$'!B123*'OC A CONTRATAR'!$E123</f>
        <v>0</v>
      </c>
      <c r="C123" s="52">
        <f>'OC A CONTRATAR US$'!C123*'OC A CONTRATAR'!$E123</f>
        <v>0</v>
      </c>
      <c r="D123" s="52">
        <f>'OC A CONTRATAR US$'!D123*'OC A CONTRATAR'!$E123</f>
        <v>0</v>
      </c>
      <c r="E123" s="151">
        <f>IF($E$2=0,Encargos!C128,$E$2)</f>
        <v>5.35</v>
      </c>
      <c r="F123" s="1">
        <f>EDATE(F122+1,1)-1</f>
        <v>48244</v>
      </c>
      <c r="G123" s="52">
        <f>'OC A CONTRATAR US$'!G123*'OC A CONTRATAR'!$J123</f>
        <v>0</v>
      </c>
      <c r="H123" s="52">
        <f>'OC A CONTRATAR US$'!H123*'OC A CONTRATAR'!$J123</f>
        <v>0</v>
      </c>
      <c r="I123" s="52">
        <f>'OC A CONTRATAR US$'!I123*'OC A CONTRATAR'!$J123</f>
        <v>0</v>
      </c>
      <c r="J123" s="151">
        <f>IF($J$2=0,Encargos!C128,$J$2)</f>
        <v>4.8413000000000004</v>
      </c>
      <c r="K123" s="1">
        <f>EDATE(K122+1,1)-1</f>
        <v>48244</v>
      </c>
      <c r="L123" s="52">
        <f>'OC A CONTRATAR US$'!L123*'OC A CONTRATAR'!$O123</f>
        <v>0</v>
      </c>
      <c r="M123" s="52">
        <f>'OC A CONTRATAR US$'!M123*'OC A CONTRATAR'!$O123</f>
        <v>0</v>
      </c>
      <c r="N123" s="52">
        <f>'OC A CONTRATAR US$'!N123*'OC A CONTRATAR'!$O123</f>
        <v>0</v>
      </c>
      <c r="O123" s="151">
        <f>IF($O$2=0,Encargos!C128,$O$2)</f>
        <v>4.8413000000000004</v>
      </c>
      <c r="P123" s="1">
        <f>EDATE(P122+1,1)-1</f>
        <v>48244</v>
      </c>
      <c r="Q123" s="52">
        <f>'OC A CONTRATAR US$'!Q123*'OC A CONTRATAR'!$T123</f>
        <v>0</v>
      </c>
      <c r="R123" s="52">
        <f>'OC A CONTRATAR US$'!R123*'OC A CONTRATAR'!$T123</f>
        <v>0</v>
      </c>
      <c r="S123" s="52">
        <f>'OC A CONTRATAR US$'!S123*'OC A CONTRATAR'!$T123</f>
        <v>0</v>
      </c>
      <c r="T123" s="151">
        <f>IF($T$2=0,Encargos!M128,$T$2)</f>
        <v>5.35</v>
      </c>
      <c r="V123" s="1">
        <f>EDATE(V122+1,1)-1</f>
        <v>48244</v>
      </c>
      <c r="W123" s="52">
        <v>0</v>
      </c>
      <c r="X123" s="52">
        <v>0</v>
      </c>
      <c r="Y123" s="52">
        <f t="shared" si="7"/>
        <v>0</v>
      </c>
      <c r="Z123" s="151"/>
      <c r="AB123" s="1">
        <f>EDATE(AB122+1,1)-1</f>
        <v>48244</v>
      </c>
      <c r="AC123" s="21">
        <f t="shared" si="6"/>
        <v>207426850.29298383</v>
      </c>
      <c r="AD123" s="21">
        <f t="shared" ref="AD123:AE142" si="10">SUMIF($A$2:$Z$2,AD$2,$A123:$Z123)</f>
        <v>0</v>
      </c>
      <c r="AE123" s="21">
        <f t="shared" si="10"/>
        <v>0</v>
      </c>
    </row>
    <row r="124" spans="1:31" x14ac:dyDescent="0.35">
      <c r="A124" s="1">
        <f t="shared" ref="A124:A187" si="11">EDATE(A123+1,1)-1</f>
        <v>48273</v>
      </c>
      <c r="B124" s="52">
        <f>'OC A CONTRATAR US$'!B124*'OC A CONTRATAR'!$E124</f>
        <v>0</v>
      </c>
      <c r="C124" s="52">
        <f>'OC A CONTRATAR US$'!C124*'OC A CONTRATAR'!$E124</f>
        <v>0</v>
      </c>
      <c r="D124" s="52">
        <f>'OC A CONTRATAR US$'!D124*'OC A CONTRATAR'!$E124</f>
        <v>0</v>
      </c>
      <c r="E124" s="151">
        <f>IF($E$2=0,Encargos!C129,$E$2)</f>
        <v>5.35</v>
      </c>
      <c r="F124" s="1">
        <f t="shared" ref="F124:F187" si="12">EDATE(F123+1,1)-1</f>
        <v>48273</v>
      </c>
      <c r="G124" s="52">
        <f>'OC A CONTRATAR US$'!G124*'OC A CONTRATAR'!$J124</f>
        <v>0</v>
      </c>
      <c r="H124" s="52">
        <f>'OC A CONTRATAR US$'!H124*'OC A CONTRATAR'!$J124</f>
        <v>0</v>
      </c>
      <c r="I124" s="52">
        <f>'OC A CONTRATAR US$'!I124*'OC A CONTRATAR'!$J124</f>
        <v>0</v>
      </c>
      <c r="J124" s="151">
        <f>IF($J$2=0,Encargos!C129,$J$2)</f>
        <v>4.8413000000000004</v>
      </c>
      <c r="K124" s="1">
        <f t="shared" ref="K124:K187" si="13">EDATE(K123+1,1)-1</f>
        <v>48273</v>
      </c>
      <c r="L124" s="52">
        <f>'OC A CONTRATAR US$'!L124*'OC A CONTRATAR'!$O124</f>
        <v>0</v>
      </c>
      <c r="M124" s="52">
        <f>'OC A CONTRATAR US$'!M124*'OC A CONTRATAR'!$O124</f>
        <v>0</v>
      </c>
      <c r="N124" s="52">
        <f>'OC A CONTRATAR US$'!N124*'OC A CONTRATAR'!$O124</f>
        <v>0</v>
      </c>
      <c r="O124" s="151">
        <f>IF($O$2=0,Encargos!C129,$O$2)</f>
        <v>4.8413000000000004</v>
      </c>
      <c r="P124" s="1">
        <f t="shared" ref="P124:P187" si="14">EDATE(P123+1,1)-1</f>
        <v>48273</v>
      </c>
      <c r="Q124" s="52">
        <f>'OC A CONTRATAR US$'!Q124*'OC A CONTRATAR'!$T124</f>
        <v>0</v>
      </c>
      <c r="R124" s="52">
        <f>'OC A CONTRATAR US$'!R124*'OC A CONTRATAR'!$T124</f>
        <v>0</v>
      </c>
      <c r="S124" s="52">
        <f>'OC A CONTRATAR US$'!S124*'OC A CONTRATAR'!$T124</f>
        <v>0</v>
      </c>
      <c r="T124" s="151">
        <f>IF($T$2=0,Encargos!M129,$T$2)</f>
        <v>5.35</v>
      </c>
      <c r="V124" s="1">
        <f t="shared" ref="V124:V187" si="15">EDATE(V123+1,1)-1</f>
        <v>48273</v>
      </c>
      <c r="W124" s="52">
        <v>0</v>
      </c>
      <c r="X124" s="52">
        <v>0</v>
      </c>
      <c r="Y124" s="52">
        <f t="shared" si="7"/>
        <v>0</v>
      </c>
      <c r="Z124" s="151"/>
      <c r="AB124" s="1">
        <f t="shared" ref="AB124:AB187" si="16">EDATE(AB123+1,1)-1</f>
        <v>48273</v>
      </c>
      <c r="AC124" s="21">
        <f t="shared" si="6"/>
        <v>0</v>
      </c>
      <c r="AD124" s="21">
        <f t="shared" si="10"/>
        <v>0</v>
      </c>
      <c r="AE124" s="21">
        <f t="shared" si="10"/>
        <v>0</v>
      </c>
    </row>
    <row r="125" spans="1:31" x14ac:dyDescent="0.35">
      <c r="A125" s="1">
        <f t="shared" si="11"/>
        <v>48304</v>
      </c>
      <c r="B125" s="52">
        <f>'OC A CONTRATAR US$'!B125*'OC A CONTRATAR'!$E125</f>
        <v>0</v>
      </c>
      <c r="C125" s="52">
        <f>'OC A CONTRATAR US$'!C125*'OC A CONTRATAR'!$E125</f>
        <v>0</v>
      </c>
      <c r="D125" s="52">
        <f>'OC A CONTRATAR US$'!D125*'OC A CONTRATAR'!$E125</f>
        <v>0</v>
      </c>
      <c r="E125" s="151">
        <f>IF($E$2=0,Encargos!C130,$E$2)</f>
        <v>5.35</v>
      </c>
      <c r="F125" s="1">
        <f t="shared" si="12"/>
        <v>48304</v>
      </c>
      <c r="G125" s="52">
        <f>'OC A CONTRATAR US$'!G125*'OC A CONTRATAR'!$J125</f>
        <v>0</v>
      </c>
      <c r="H125" s="52">
        <f>'OC A CONTRATAR US$'!H125*'OC A CONTRATAR'!$J125</f>
        <v>0</v>
      </c>
      <c r="I125" s="52">
        <f>'OC A CONTRATAR US$'!I125*'OC A CONTRATAR'!$J125</f>
        <v>0</v>
      </c>
      <c r="J125" s="151">
        <f>IF($J$2=0,Encargos!C130,$J$2)</f>
        <v>4.8413000000000004</v>
      </c>
      <c r="K125" s="1">
        <f t="shared" si="13"/>
        <v>48304</v>
      </c>
      <c r="L125" s="52">
        <f>'OC A CONTRATAR US$'!L125*'OC A CONTRATAR'!$O125</f>
        <v>0</v>
      </c>
      <c r="M125" s="52">
        <f>'OC A CONTRATAR US$'!M125*'OC A CONTRATAR'!$O125</f>
        <v>0</v>
      </c>
      <c r="N125" s="52">
        <f>'OC A CONTRATAR US$'!N125*'OC A CONTRATAR'!$O125</f>
        <v>0</v>
      </c>
      <c r="O125" s="151">
        <f>IF($O$2=0,Encargos!C130,$O$2)</f>
        <v>4.8413000000000004</v>
      </c>
      <c r="P125" s="1">
        <f t="shared" si="14"/>
        <v>48304</v>
      </c>
      <c r="Q125" s="52">
        <f>'OC A CONTRATAR US$'!Q125*'OC A CONTRATAR'!$T125</f>
        <v>0</v>
      </c>
      <c r="R125" s="52">
        <f>'OC A CONTRATAR US$'!R125*'OC A CONTRATAR'!$T125</f>
        <v>0</v>
      </c>
      <c r="S125" s="52">
        <f>'OC A CONTRATAR US$'!S125*'OC A CONTRATAR'!$T125</f>
        <v>0</v>
      </c>
      <c r="T125" s="151">
        <f>IF($T$2=0,Encargos!M130,$T$2)</f>
        <v>5.35</v>
      </c>
      <c r="V125" s="1">
        <f t="shared" si="15"/>
        <v>48304</v>
      </c>
      <c r="W125" s="52">
        <v>0</v>
      </c>
      <c r="X125" s="52">
        <v>0</v>
      </c>
      <c r="Y125" s="52">
        <f t="shared" si="7"/>
        <v>0</v>
      </c>
      <c r="Z125" s="151"/>
      <c r="AB125" s="1">
        <f t="shared" si="16"/>
        <v>48304</v>
      </c>
      <c r="AC125" s="21">
        <f t="shared" si="6"/>
        <v>0</v>
      </c>
      <c r="AD125" s="21">
        <f t="shared" si="10"/>
        <v>0</v>
      </c>
      <c r="AE125" s="21">
        <f t="shared" si="10"/>
        <v>0</v>
      </c>
    </row>
    <row r="126" spans="1:31" x14ac:dyDescent="0.35">
      <c r="A126" s="1">
        <f t="shared" si="11"/>
        <v>48334</v>
      </c>
      <c r="B126" s="52">
        <f>'OC A CONTRATAR US$'!B126*'OC A CONTRATAR'!$E126</f>
        <v>0</v>
      </c>
      <c r="C126" s="52">
        <f>'OC A CONTRATAR US$'!C126*'OC A CONTRATAR'!$E126</f>
        <v>0</v>
      </c>
      <c r="D126" s="52">
        <f>'OC A CONTRATAR US$'!D126*'OC A CONTRATAR'!$E126</f>
        <v>0</v>
      </c>
      <c r="E126" s="151">
        <f>IF($E$2=0,Encargos!C131,$E$2)</f>
        <v>5.35</v>
      </c>
      <c r="F126" s="1">
        <f t="shared" si="12"/>
        <v>48334</v>
      </c>
      <c r="G126" s="52">
        <f>'OC A CONTRATAR US$'!G126*'OC A CONTRATAR'!$J126</f>
        <v>0</v>
      </c>
      <c r="H126" s="52">
        <f>'OC A CONTRATAR US$'!H126*'OC A CONTRATAR'!$J126</f>
        <v>0</v>
      </c>
      <c r="I126" s="52">
        <f>'OC A CONTRATAR US$'!I126*'OC A CONTRATAR'!$J126</f>
        <v>0</v>
      </c>
      <c r="J126" s="151">
        <f>IF($J$2=0,Encargos!C131,$J$2)</f>
        <v>4.8413000000000004</v>
      </c>
      <c r="K126" s="1">
        <f t="shared" si="13"/>
        <v>48334</v>
      </c>
      <c r="L126" s="52">
        <f>'OC A CONTRATAR US$'!L126*'OC A CONTRATAR'!$O126</f>
        <v>0</v>
      </c>
      <c r="M126" s="52">
        <f>'OC A CONTRATAR US$'!M126*'OC A CONTRATAR'!$O126</f>
        <v>0</v>
      </c>
      <c r="N126" s="52">
        <f>'OC A CONTRATAR US$'!N126*'OC A CONTRATAR'!$O126</f>
        <v>0</v>
      </c>
      <c r="O126" s="151">
        <f>IF($O$2=0,Encargos!C131,$O$2)</f>
        <v>4.8413000000000004</v>
      </c>
      <c r="P126" s="1">
        <f t="shared" si="14"/>
        <v>48334</v>
      </c>
      <c r="Q126" s="52">
        <f>'OC A CONTRATAR US$'!Q126*'OC A CONTRATAR'!$T126</f>
        <v>0</v>
      </c>
      <c r="R126" s="52">
        <f>'OC A CONTRATAR US$'!R126*'OC A CONTRATAR'!$T126</f>
        <v>0</v>
      </c>
      <c r="S126" s="52">
        <f>'OC A CONTRATAR US$'!S126*'OC A CONTRATAR'!$T126</f>
        <v>0</v>
      </c>
      <c r="T126" s="151">
        <f>IF($T$2=0,Encargos!M131,$T$2)</f>
        <v>5.35</v>
      </c>
      <c r="V126" s="1">
        <f t="shared" si="15"/>
        <v>48334</v>
      </c>
      <c r="W126" s="52">
        <v>0</v>
      </c>
      <c r="X126" s="52">
        <v>0</v>
      </c>
      <c r="Y126" s="52">
        <f t="shared" si="7"/>
        <v>0</v>
      </c>
      <c r="Z126" s="151"/>
      <c r="AB126" s="1">
        <f t="shared" si="16"/>
        <v>48334</v>
      </c>
      <c r="AC126" s="21">
        <f t="shared" si="6"/>
        <v>0</v>
      </c>
      <c r="AD126" s="21">
        <f t="shared" si="10"/>
        <v>0</v>
      </c>
      <c r="AE126" s="21">
        <f t="shared" si="10"/>
        <v>0</v>
      </c>
    </row>
    <row r="127" spans="1:31" x14ac:dyDescent="0.35">
      <c r="A127" s="1">
        <f t="shared" si="11"/>
        <v>48365</v>
      </c>
      <c r="B127" s="52">
        <f>'OC A CONTRATAR US$'!B127*'OC A CONTRATAR'!$E127</f>
        <v>0</v>
      </c>
      <c r="C127" s="52">
        <f>'OC A CONTRATAR US$'!C127*'OC A CONTRATAR'!$E127</f>
        <v>0</v>
      </c>
      <c r="D127" s="52">
        <f>'OC A CONTRATAR US$'!D127*'OC A CONTRATAR'!$E127</f>
        <v>0</v>
      </c>
      <c r="E127" s="151">
        <f>IF($E$2=0,Encargos!C132,$E$2)</f>
        <v>5.35</v>
      </c>
      <c r="F127" s="1">
        <f t="shared" si="12"/>
        <v>48365</v>
      </c>
      <c r="G127" s="52">
        <f>'OC A CONTRATAR US$'!G127*'OC A CONTRATAR'!$J127</f>
        <v>0</v>
      </c>
      <c r="H127" s="52">
        <f>'OC A CONTRATAR US$'!H127*'OC A CONTRATAR'!$J127</f>
        <v>0</v>
      </c>
      <c r="I127" s="52">
        <f>'OC A CONTRATAR US$'!I127*'OC A CONTRATAR'!$J127</f>
        <v>0</v>
      </c>
      <c r="J127" s="151">
        <f>IF($J$2=0,Encargos!C132,$J$2)</f>
        <v>4.8413000000000004</v>
      </c>
      <c r="K127" s="1">
        <f t="shared" si="13"/>
        <v>48365</v>
      </c>
      <c r="L127" s="52">
        <f>'OC A CONTRATAR US$'!L127*'OC A CONTRATAR'!$O127</f>
        <v>0</v>
      </c>
      <c r="M127" s="52">
        <f>'OC A CONTRATAR US$'!M127*'OC A CONTRATAR'!$O127</f>
        <v>0</v>
      </c>
      <c r="N127" s="52">
        <f>'OC A CONTRATAR US$'!N127*'OC A CONTRATAR'!$O127</f>
        <v>0</v>
      </c>
      <c r="O127" s="151">
        <f>IF($O$2=0,Encargos!C132,$O$2)</f>
        <v>4.8413000000000004</v>
      </c>
      <c r="P127" s="1">
        <f t="shared" si="14"/>
        <v>48365</v>
      </c>
      <c r="Q127" s="52">
        <f>'OC A CONTRATAR US$'!Q127*'OC A CONTRATAR'!$T127</f>
        <v>0</v>
      </c>
      <c r="R127" s="52">
        <f>'OC A CONTRATAR US$'!R127*'OC A CONTRATAR'!$T127</f>
        <v>0</v>
      </c>
      <c r="S127" s="52">
        <f>'OC A CONTRATAR US$'!S127*'OC A CONTRATAR'!$T127</f>
        <v>0</v>
      </c>
      <c r="T127" s="151">
        <f>IF($T$2=0,Encargos!M132,$T$2)</f>
        <v>5.35</v>
      </c>
      <c r="V127" s="1">
        <f t="shared" si="15"/>
        <v>48365</v>
      </c>
      <c r="W127" s="52">
        <v>0</v>
      </c>
      <c r="X127" s="52">
        <v>0</v>
      </c>
      <c r="Y127" s="52">
        <f t="shared" si="7"/>
        <v>0</v>
      </c>
      <c r="Z127" s="151"/>
      <c r="AB127" s="1">
        <f t="shared" si="16"/>
        <v>48365</v>
      </c>
      <c r="AC127" s="21">
        <f t="shared" si="6"/>
        <v>0</v>
      </c>
      <c r="AD127" s="21">
        <f t="shared" si="10"/>
        <v>0</v>
      </c>
      <c r="AE127" s="21">
        <f t="shared" si="10"/>
        <v>0</v>
      </c>
    </row>
    <row r="128" spans="1:31" x14ac:dyDescent="0.35">
      <c r="A128" s="1">
        <f t="shared" si="11"/>
        <v>48395</v>
      </c>
      <c r="B128" s="52">
        <f>'OC A CONTRATAR US$'!B128*'OC A CONTRATAR'!$E128</f>
        <v>16049999.999999998</v>
      </c>
      <c r="C128" s="52">
        <f>'OC A CONTRATAR US$'!C128*'OC A CONTRATAR'!$E128</f>
        <v>9973168.368499605</v>
      </c>
      <c r="D128" s="52">
        <f>'OC A CONTRATAR US$'!D128*'OC A CONTRATAR'!$E128</f>
        <v>26023168.368499603</v>
      </c>
      <c r="E128" s="151">
        <f>IF($E$2=0,Encargos!C133,$E$2)</f>
        <v>5.35</v>
      </c>
      <c r="F128" s="1">
        <f t="shared" si="12"/>
        <v>48395</v>
      </c>
      <c r="G128" s="52">
        <f>'OC A CONTRATAR US$'!G128*'OC A CONTRATAR'!$J128</f>
        <v>6147243.1912681926</v>
      </c>
      <c r="H128" s="52">
        <f>'OC A CONTRATAR US$'!H128*'OC A CONTRATAR'!$J128</f>
        <v>3707434.8808957399</v>
      </c>
      <c r="I128" s="52">
        <f>'OC A CONTRATAR US$'!I128*'OC A CONTRATAR'!$J128</f>
        <v>9854678.072163932</v>
      </c>
      <c r="J128" s="151">
        <f>IF($J$2=0,Encargos!C133,$J$2)</f>
        <v>4.8413000000000004</v>
      </c>
      <c r="K128" s="1">
        <f t="shared" si="13"/>
        <v>48395</v>
      </c>
      <c r="L128" s="52">
        <f>'OC A CONTRATAR US$'!L128*'OC A CONTRATAR'!$O128</f>
        <v>27204607.101715628</v>
      </c>
      <c r="M128" s="52">
        <f>'OC A CONTRATAR US$'!M128*'OC A CONTRATAR'!$O128</f>
        <v>31908976.884442609</v>
      </c>
      <c r="N128" s="52">
        <f>'OC A CONTRATAR US$'!N128*'OC A CONTRATAR'!$O128</f>
        <v>59113583.986158229</v>
      </c>
      <c r="O128" s="151">
        <f>IF($O$2=0,Encargos!C133,$O$2)</f>
        <v>4.8413000000000004</v>
      </c>
      <c r="P128" s="1">
        <f t="shared" si="14"/>
        <v>48395</v>
      </c>
      <c r="Q128" s="52">
        <f>'OC A CONTRATAR US$'!Q128*'OC A CONTRATAR'!$T128</f>
        <v>8024999.9999999991</v>
      </c>
      <c r="R128" s="52">
        <f>'OC A CONTRATAR US$'!R128*'OC A CONTRATAR'!$T128</f>
        <v>4986584.1842497969</v>
      </c>
      <c r="S128" s="52">
        <f>'OC A CONTRATAR US$'!S128*'OC A CONTRATAR'!$T128</f>
        <v>13011584.184249802</v>
      </c>
      <c r="T128" s="151">
        <f>IF($T$2=0,Encargos!M133,$T$2)</f>
        <v>5.35</v>
      </c>
      <c r="V128" s="1">
        <f t="shared" si="15"/>
        <v>48395</v>
      </c>
      <c r="W128" s="52">
        <v>150000000</v>
      </c>
      <c r="X128" s="52">
        <v>36363374.146776401</v>
      </c>
      <c r="Y128" s="52">
        <f t="shared" si="7"/>
        <v>186363374.14677641</v>
      </c>
      <c r="Z128" s="151"/>
      <c r="AB128" s="1">
        <f t="shared" si="16"/>
        <v>48395</v>
      </c>
      <c r="AC128" s="21">
        <f t="shared" si="6"/>
        <v>0</v>
      </c>
      <c r="AD128" s="21">
        <f t="shared" si="10"/>
        <v>86939538.46486415</v>
      </c>
      <c r="AE128" s="21">
        <f t="shared" si="10"/>
        <v>294366388.75784796</v>
      </c>
    </row>
    <row r="129" spans="1:31" x14ac:dyDescent="0.35">
      <c r="A129" s="1">
        <f t="shared" si="11"/>
        <v>48426</v>
      </c>
      <c r="B129" s="52">
        <f>'OC A CONTRATAR US$'!B129*'OC A CONTRATAR'!$E129</f>
        <v>0</v>
      </c>
      <c r="C129" s="52">
        <f>'OC A CONTRATAR US$'!C129*'OC A CONTRATAR'!$E129</f>
        <v>0</v>
      </c>
      <c r="D129" s="52">
        <f>'OC A CONTRATAR US$'!D129*'OC A CONTRATAR'!$E129</f>
        <v>0</v>
      </c>
      <c r="E129" s="151">
        <f>IF($E$2=0,Encargos!C134,$E$2)</f>
        <v>5.35</v>
      </c>
      <c r="F129" s="1">
        <f t="shared" si="12"/>
        <v>48426</v>
      </c>
      <c r="G129" s="52">
        <f>'OC A CONTRATAR US$'!G129*'OC A CONTRATAR'!$J129</f>
        <v>0</v>
      </c>
      <c r="H129" s="52">
        <f>'OC A CONTRATAR US$'!H129*'OC A CONTRATAR'!$J129</f>
        <v>0</v>
      </c>
      <c r="I129" s="52">
        <f>'OC A CONTRATAR US$'!I129*'OC A CONTRATAR'!$J129</f>
        <v>0</v>
      </c>
      <c r="J129" s="151">
        <f>IF($J$2=0,Encargos!C134,$J$2)</f>
        <v>4.8413000000000004</v>
      </c>
      <c r="K129" s="1">
        <f t="shared" si="13"/>
        <v>48426</v>
      </c>
      <c r="L129" s="52">
        <f>'OC A CONTRATAR US$'!L129*'OC A CONTRATAR'!$O129</f>
        <v>0</v>
      </c>
      <c r="M129" s="52">
        <f>'OC A CONTRATAR US$'!M129*'OC A CONTRATAR'!$O129</f>
        <v>0</v>
      </c>
      <c r="N129" s="52">
        <f>'OC A CONTRATAR US$'!N129*'OC A CONTRATAR'!$O129</f>
        <v>0</v>
      </c>
      <c r="O129" s="151">
        <f>IF($O$2=0,Encargos!C134,$O$2)</f>
        <v>4.8413000000000004</v>
      </c>
      <c r="P129" s="1">
        <f t="shared" si="14"/>
        <v>48426</v>
      </c>
      <c r="Q129" s="52">
        <f>'OC A CONTRATAR US$'!Q129*'OC A CONTRATAR'!$T129</f>
        <v>0</v>
      </c>
      <c r="R129" s="52">
        <f>'OC A CONTRATAR US$'!R129*'OC A CONTRATAR'!$T129</f>
        <v>0</v>
      </c>
      <c r="S129" s="52">
        <f>'OC A CONTRATAR US$'!S129*'OC A CONTRATAR'!$T129</f>
        <v>0</v>
      </c>
      <c r="T129" s="151">
        <f>IF($T$2=0,Encargos!M134,$T$2)</f>
        <v>5.35</v>
      </c>
      <c r="V129" s="1">
        <f t="shared" si="15"/>
        <v>48426</v>
      </c>
      <c r="W129" s="52">
        <v>0</v>
      </c>
      <c r="X129" s="52">
        <v>0</v>
      </c>
      <c r="Y129" s="52">
        <f t="shared" si="7"/>
        <v>0</v>
      </c>
      <c r="Z129" s="151"/>
      <c r="AB129" s="1">
        <f t="shared" si="16"/>
        <v>48426</v>
      </c>
      <c r="AC129" s="21">
        <f t="shared" si="6"/>
        <v>207426850.29298383</v>
      </c>
      <c r="AD129" s="21">
        <f t="shared" si="10"/>
        <v>0</v>
      </c>
      <c r="AE129" s="21">
        <f t="shared" si="10"/>
        <v>0</v>
      </c>
    </row>
    <row r="130" spans="1:31" x14ac:dyDescent="0.35">
      <c r="A130" s="1">
        <f t="shared" si="11"/>
        <v>48457</v>
      </c>
      <c r="B130" s="52">
        <f>'OC A CONTRATAR US$'!B130*'OC A CONTRATAR'!$E130</f>
        <v>0</v>
      </c>
      <c r="C130" s="52">
        <f>'OC A CONTRATAR US$'!C130*'OC A CONTRATAR'!$E130</f>
        <v>0</v>
      </c>
      <c r="D130" s="52">
        <f>'OC A CONTRATAR US$'!D130*'OC A CONTRATAR'!$E130</f>
        <v>0</v>
      </c>
      <c r="E130" s="151">
        <f>IF($E$2=0,Encargos!C135,$E$2)</f>
        <v>5.35</v>
      </c>
      <c r="F130" s="1">
        <f t="shared" si="12"/>
        <v>48457</v>
      </c>
      <c r="G130" s="52">
        <f>'OC A CONTRATAR US$'!G130*'OC A CONTRATAR'!$J130</f>
        <v>0</v>
      </c>
      <c r="H130" s="52">
        <f>'OC A CONTRATAR US$'!H130*'OC A CONTRATAR'!$J130</f>
        <v>0</v>
      </c>
      <c r="I130" s="52">
        <f>'OC A CONTRATAR US$'!I130*'OC A CONTRATAR'!$J130</f>
        <v>0</v>
      </c>
      <c r="J130" s="151">
        <f>IF($J$2=0,Encargos!C135,$J$2)</f>
        <v>4.8413000000000004</v>
      </c>
      <c r="K130" s="1">
        <f t="shared" si="13"/>
        <v>48457</v>
      </c>
      <c r="L130" s="52">
        <f>'OC A CONTRATAR US$'!L130*'OC A CONTRATAR'!$O130</f>
        <v>0</v>
      </c>
      <c r="M130" s="52">
        <f>'OC A CONTRATAR US$'!M130*'OC A CONTRATAR'!$O130</f>
        <v>0</v>
      </c>
      <c r="N130" s="52">
        <f>'OC A CONTRATAR US$'!N130*'OC A CONTRATAR'!$O130</f>
        <v>0</v>
      </c>
      <c r="O130" s="151">
        <f>IF($O$2=0,Encargos!C135,$O$2)</f>
        <v>4.8413000000000004</v>
      </c>
      <c r="P130" s="1">
        <f t="shared" si="14"/>
        <v>48457</v>
      </c>
      <c r="Q130" s="52">
        <f>'OC A CONTRATAR US$'!Q130*'OC A CONTRATAR'!$T130</f>
        <v>0</v>
      </c>
      <c r="R130" s="52">
        <f>'OC A CONTRATAR US$'!R130*'OC A CONTRATAR'!$T130</f>
        <v>0</v>
      </c>
      <c r="S130" s="52">
        <f>'OC A CONTRATAR US$'!S130*'OC A CONTRATAR'!$T130</f>
        <v>0</v>
      </c>
      <c r="T130" s="151">
        <f>IF($T$2=0,Encargos!M135,$T$2)</f>
        <v>5.35</v>
      </c>
      <c r="V130" s="1">
        <f t="shared" si="15"/>
        <v>48457</v>
      </c>
      <c r="W130" s="52">
        <v>0</v>
      </c>
      <c r="X130" s="52">
        <v>0</v>
      </c>
      <c r="Y130" s="52">
        <f t="shared" si="7"/>
        <v>0</v>
      </c>
      <c r="Z130" s="151"/>
      <c r="AB130" s="1">
        <f t="shared" si="16"/>
        <v>48457</v>
      </c>
      <c r="AC130" s="21">
        <f t="shared" si="6"/>
        <v>0</v>
      </c>
      <c r="AD130" s="21">
        <f t="shared" si="10"/>
        <v>0</v>
      </c>
      <c r="AE130" s="21">
        <f t="shared" si="10"/>
        <v>0</v>
      </c>
    </row>
    <row r="131" spans="1:31" x14ac:dyDescent="0.35">
      <c r="A131" s="1">
        <f t="shared" si="11"/>
        <v>48487</v>
      </c>
      <c r="B131" s="52">
        <f>'OC A CONTRATAR US$'!B131*'OC A CONTRATAR'!$E131</f>
        <v>0</v>
      </c>
      <c r="C131" s="52">
        <f>'OC A CONTRATAR US$'!C131*'OC A CONTRATAR'!$E131</f>
        <v>0</v>
      </c>
      <c r="D131" s="52">
        <f>'OC A CONTRATAR US$'!D131*'OC A CONTRATAR'!$E131</f>
        <v>0</v>
      </c>
      <c r="E131" s="151">
        <f>IF($E$2=0,Encargos!C136,$E$2)</f>
        <v>5.35</v>
      </c>
      <c r="F131" s="1">
        <f t="shared" si="12"/>
        <v>48487</v>
      </c>
      <c r="G131" s="52">
        <f>'OC A CONTRATAR US$'!G131*'OC A CONTRATAR'!$J131</f>
        <v>0</v>
      </c>
      <c r="H131" s="52">
        <f>'OC A CONTRATAR US$'!H131*'OC A CONTRATAR'!$J131</f>
        <v>0</v>
      </c>
      <c r="I131" s="52">
        <f>'OC A CONTRATAR US$'!I131*'OC A CONTRATAR'!$J131</f>
        <v>0</v>
      </c>
      <c r="J131" s="151">
        <f>IF($J$2=0,Encargos!C136,$J$2)</f>
        <v>4.8413000000000004</v>
      </c>
      <c r="K131" s="1">
        <f t="shared" si="13"/>
        <v>48487</v>
      </c>
      <c r="L131" s="52">
        <f>'OC A CONTRATAR US$'!L131*'OC A CONTRATAR'!$O131</f>
        <v>0</v>
      </c>
      <c r="M131" s="52">
        <f>'OC A CONTRATAR US$'!M131*'OC A CONTRATAR'!$O131</f>
        <v>0</v>
      </c>
      <c r="N131" s="52">
        <f>'OC A CONTRATAR US$'!N131*'OC A CONTRATAR'!$O131</f>
        <v>0</v>
      </c>
      <c r="O131" s="151">
        <f>IF($O$2=0,Encargos!C136,$O$2)</f>
        <v>4.8413000000000004</v>
      </c>
      <c r="P131" s="1">
        <f t="shared" si="14"/>
        <v>48487</v>
      </c>
      <c r="Q131" s="52">
        <f>'OC A CONTRATAR US$'!Q131*'OC A CONTRATAR'!$T131</f>
        <v>0</v>
      </c>
      <c r="R131" s="52">
        <f>'OC A CONTRATAR US$'!R131*'OC A CONTRATAR'!$T131</f>
        <v>0</v>
      </c>
      <c r="S131" s="52">
        <f>'OC A CONTRATAR US$'!S131*'OC A CONTRATAR'!$T131</f>
        <v>0</v>
      </c>
      <c r="T131" s="151">
        <f>IF($T$2=0,Encargos!M136,$T$2)</f>
        <v>5.35</v>
      </c>
      <c r="V131" s="1">
        <f t="shared" si="15"/>
        <v>48487</v>
      </c>
      <c r="W131" s="52">
        <v>0</v>
      </c>
      <c r="X131" s="52">
        <v>0</v>
      </c>
      <c r="Y131" s="52">
        <f t="shared" si="7"/>
        <v>0</v>
      </c>
      <c r="Z131" s="151"/>
      <c r="AB131" s="1">
        <f t="shared" si="16"/>
        <v>48487</v>
      </c>
      <c r="AC131" s="21">
        <f t="shared" ref="AC131:AC194" si="17">SUMIF($A$2:$Z$2,AC$2,$A130:$Z131)</f>
        <v>0</v>
      </c>
      <c r="AD131" s="21">
        <f t="shared" si="10"/>
        <v>0</v>
      </c>
      <c r="AE131" s="21">
        <f t="shared" si="10"/>
        <v>0</v>
      </c>
    </row>
    <row r="132" spans="1:31" x14ac:dyDescent="0.35">
      <c r="A132" s="1">
        <f t="shared" si="11"/>
        <v>48518</v>
      </c>
      <c r="B132" s="52">
        <f>'OC A CONTRATAR US$'!B132*'OC A CONTRATAR'!$E132</f>
        <v>0</v>
      </c>
      <c r="C132" s="52">
        <f>'OC A CONTRATAR US$'!C132*'OC A CONTRATAR'!$E132</f>
        <v>0</v>
      </c>
      <c r="D132" s="52">
        <f>'OC A CONTRATAR US$'!D132*'OC A CONTRATAR'!$E132</f>
        <v>0</v>
      </c>
      <c r="E132" s="151">
        <f>IF($E$2=0,Encargos!C137,$E$2)</f>
        <v>5.35</v>
      </c>
      <c r="F132" s="1">
        <f t="shared" si="12"/>
        <v>48518</v>
      </c>
      <c r="G132" s="52">
        <f>'OC A CONTRATAR US$'!G132*'OC A CONTRATAR'!$J132</f>
        <v>0</v>
      </c>
      <c r="H132" s="52">
        <f>'OC A CONTRATAR US$'!H132*'OC A CONTRATAR'!$J132</f>
        <v>0</v>
      </c>
      <c r="I132" s="52">
        <f>'OC A CONTRATAR US$'!I132*'OC A CONTRATAR'!$J132</f>
        <v>0</v>
      </c>
      <c r="J132" s="151">
        <f>IF($J$2=0,Encargos!C137,$J$2)</f>
        <v>4.8413000000000004</v>
      </c>
      <c r="K132" s="1">
        <f t="shared" si="13"/>
        <v>48518</v>
      </c>
      <c r="L132" s="52">
        <f>'OC A CONTRATAR US$'!L132*'OC A CONTRATAR'!$O132</f>
        <v>0</v>
      </c>
      <c r="M132" s="52">
        <f>'OC A CONTRATAR US$'!M132*'OC A CONTRATAR'!$O132</f>
        <v>0</v>
      </c>
      <c r="N132" s="52">
        <f>'OC A CONTRATAR US$'!N132*'OC A CONTRATAR'!$O132</f>
        <v>0</v>
      </c>
      <c r="O132" s="151">
        <f>IF($O$2=0,Encargos!C137,$O$2)</f>
        <v>4.8413000000000004</v>
      </c>
      <c r="P132" s="1">
        <f t="shared" si="14"/>
        <v>48518</v>
      </c>
      <c r="Q132" s="52">
        <f>'OC A CONTRATAR US$'!Q132*'OC A CONTRATAR'!$T132</f>
        <v>0</v>
      </c>
      <c r="R132" s="52">
        <f>'OC A CONTRATAR US$'!R132*'OC A CONTRATAR'!$T132</f>
        <v>0</v>
      </c>
      <c r="S132" s="52">
        <f>'OC A CONTRATAR US$'!S132*'OC A CONTRATAR'!$T132</f>
        <v>0</v>
      </c>
      <c r="T132" s="151">
        <f>IF($T$2=0,Encargos!M137,$T$2)</f>
        <v>5.35</v>
      </c>
      <c r="V132" s="1">
        <f t="shared" si="15"/>
        <v>48518</v>
      </c>
      <c r="W132" s="52">
        <v>0</v>
      </c>
      <c r="X132" s="52">
        <v>0</v>
      </c>
      <c r="Y132" s="52">
        <f t="shared" ref="Y132:Y195" si="18">W132+X132</f>
        <v>0</v>
      </c>
      <c r="Z132" s="151"/>
      <c r="AB132" s="1">
        <f t="shared" si="16"/>
        <v>48518</v>
      </c>
      <c r="AC132" s="21">
        <f t="shared" si="17"/>
        <v>0</v>
      </c>
      <c r="AD132" s="21">
        <f t="shared" si="10"/>
        <v>0</v>
      </c>
      <c r="AE132" s="21">
        <f t="shared" si="10"/>
        <v>0</v>
      </c>
    </row>
    <row r="133" spans="1:31" x14ac:dyDescent="0.35">
      <c r="A133" s="1">
        <f t="shared" si="11"/>
        <v>48548</v>
      </c>
      <c r="B133" s="52">
        <f>'OC A CONTRATAR US$'!B133*'OC A CONTRATAR'!$E133</f>
        <v>0</v>
      </c>
      <c r="C133" s="52">
        <f>'OC A CONTRATAR US$'!C133*'OC A CONTRATAR'!$E133</f>
        <v>0</v>
      </c>
      <c r="D133" s="52">
        <f>'OC A CONTRATAR US$'!D133*'OC A CONTRATAR'!$E133</f>
        <v>0</v>
      </c>
      <c r="E133" s="151">
        <f>IF($E$2=0,Encargos!C138,$E$2)</f>
        <v>5.35</v>
      </c>
      <c r="F133" s="1">
        <f t="shared" si="12"/>
        <v>48548</v>
      </c>
      <c r="G133" s="52">
        <f>'OC A CONTRATAR US$'!G133*'OC A CONTRATAR'!$J133</f>
        <v>0</v>
      </c>
      <c r="H133" s="52">
        <f>'OC A CONTRATAR US$'!H133*'OC A CONTRATAR'!$J133</f>
        <v>0</v>
      </c>
      <c r="I133" s="52">
        <f>'OC A CONTRATAR US$'!I133*'OC A CONTRATAR'!$J133</f>
        <v>0</v>
      </c>
      <c r="J133" s="151">
        <f>IF($J$2=0,Encargos!C138,$J$2)</f>
        <v>4.8413000000000004</v>
      </c>
      <c r="K133" s="1">
        <f t="shared" si="13"/>
        <v>48548</v>
      </c>
      <c r="L133" s="52">
        <f>'OC A CONTRATAR US$'!L133*'OC A CONTRATAR'!$O133</f>
        <v>0</v>
      </c>
      <c r="M133" s="52">
        <f>'OC A CONTRATAR US$'!M133*'OC A CONTRATAR'!$O133</f>
        <v>0</v>
      </c>
      <c r="N133" s="52">
        <f>'OC A CONTRATAR US$'!N133*'OC A CONTRATAR'!$O133</f>
        <v>0</v>
      </c>
      <c r="O133" s="151">
        <f>IF($O$2=0,Encargos!C138,$O$2)</f>
        <v>4.8413000000000004</v>
      </c>
      <c r="P133" s="1">
        <f t="shared" si="14"/>
        <v>48548</v>
      </c>
      <c r="Q133" s="52">
        <f>'OC A CONTRATAR US$'!Q133*'OC A CONTRATAR'!$T133</f>
        <v>0</v>
      </c>
      <c r="R133" s="52">
        <f>'OC A CONTRATAR US$'!R133*'OC A CONTRATAR'!$T133</f>
        <v>0</v>
      </c>
      <c r="S133" s="52">
        <f>'OC A CONTRATAR US$'!S133*'OC A CONTRATAR'!$T133</f>
        <v>0</v>
      </c>
      <c r="T133" s="151">
        <f>IF($T$2=0,Encargos!M138,$T$2)</f>
        <v>5.35</v>
      </c>
      <c r="V133" s="1">
        <f t="shared" si="15"/>
        <v>48548</v>
      </c>
      <c r="W133" s="52">
        <v>0</v>
      </c>
      <c r="X133" s="52">
        <v>0</v>
      </c>
      <c r="Y133" s="52">
        <f t="shared" si="18"/>
        <v>0</v>
      </c>
      <c r="Z133" s="151"/>
      <c r="AB133" s="1">
        <f t="shared" si="16"/>
        <v>48548</v>
      </c>
      <c r="AC133" s="21">
        <f t="shared" si="17"/>
        <v>0</v>
      </c>
      <c r="AD133" s="21">
        <f t="shared" si="10"/>
        <v>0</v>
      </c>
      <c r="AE133" s="21">
        <f t="shared" si="10"/>
        <v>0</v>
      </c>
    </row>
    <row r="134" spans="1:31" x14ac:dyDescent="0.35">
      <c r="A134" s="1">
        <f t="shared" si="11"/>
        <v>48579</v>
      </c>
      <c r="B134" s="52">
        <f>'OC A CONTRATAR US$'!B134*'OC A CONTRATAR'!$E134</f>
        <v>16049999.999999998</v>
      </c>
      <c r="C134" s="52">
        <f>'OC A CONTRATAR US$'!C134*'OC A CONTRATAR'!$E134</f>
        <v>9709989.1711505596</v>
      </c>
      <c r="D134" s="52">
        <f>'OC A CONTRATAR US$'!D134*'OC A CONTRATAR'!$E134</f>
        <v>25759989.171150558</v>
      </c>
      <c r="E134" s="151">
        <f>IF($E$2=0,Encargos!C139,$E$2)</f>
        <v>5.35</v>
      </c>
      <c r="F134" s="1">
        <f t="shared" si="12"/>
        <v>48579</v>
      </c>
      <c r="G134" s="52">
        <f>'OC A CONTRATAR US$'!G134*'OC A CONTRATAR'!$J134</f>
        <v>6147243.1912681926</v>
      </c>
      <c r="H134" s="52">
        <f>'OC A CONTRATAR US$'!H134*'OC A CONTRATAR'!$J134</f>
        <v>3606285.8004882107</v>
      </c>
      <c r="I134" s="52">
        <f>'OC A CONTRATAR US$'!I134*'OC A CONTRATAR'!$J134</f>
        <v>9753528.9917564038</v>
      </c>
      <c r="J134" s="151">
        <f>IF($J$2=0,Encargos!C139,$J$2)</f>
        <v>4.8413000000000004</v>
      </c>
      <c r="K134" s="1">
        <f t="shared" si="13"/>
        <v>48579</v>
      </c>
      <c r="L134" s="52">
        <f>'OC A CONTRATAR US$'!L134*'OC A CONTRATAR'!$O134</f>
        <v>27204607.101715628</v>
      </c>
      <c r="M134" s="52">
        <f>'OC A CONTRATAR US$'!M134*'OC A CONTRATAR'!$O134</f>
        <v>31412436.379769575</v>
      </c>
      <c r="N134" s="52">
        <f>'OC A CONTRATAR US$'!N134*'OC A CONTRATAR'!$O134</f>
        <v>58617043.48148521</v>
      </c>
      <c r="O134" s="151">
        <f>IF($O$2=0,Encargos!C139,$O$2)</f>
        <v>4.8413000000000004</v>
      </c>
      <c r="P134" s="1">
        <f t="shared" si="14"/>
        <v>48579</v>
      </c>
      <c r="Q134" s="52">
        <f>'OC A CONTRATAR US$'!Q134*'OC A CONTRATAR'!$T134</f>
        <v>8024999.9999999991</v>
      </c>
      <c r="R134" s="52">
        <f>'OC A CONTRATAR US$'!R134*'OC A CONTRATAR'!$T134</f>
        <v>4854994.5855752798</v>
      </c>
      <c r="S134" s="52">
        <f>'OC A CONTRATAR US$'!S134*'OC A CONTRATAR'!$T134</f>
        <v>12879994.585575307</v>
      </c>
      <c r="T134" s="151">
        <f>IF($T$2=0,Encargos!M139,$T$2)</f>
        <v>5.35</v>
      </c>
      <c r="V134" s="1">
        <f t="shared" si="15"/>
        <v>48579</v>
      </c>
      <c r="W134" s="52">
        <v>150000000</v>
      </c>
      <c r="X134" s="52">
        <v>29811712.048278</v>
      </c>
      <c r="Y134" s="52">
        <f t="shared" si="18"/>
        <v>179811712.048278</v>
      </c>
      <c r="Z134" s="151"/>
      <c r="AB134" s="1">
        <f t="shared" si="16"/>
        <v>48579</v>
      </c>
      <c r="AC134" s="21">
        <f t="shared" si="17"/>
        <v>0</v>
      </c>
      <c r="AD134" s="21">
        <f t="shared" si="10"/>
        <v>79395417.985261634</v>
      </c>
      <c r="AE134" s="21">
        <f t="shared" si="10"/>
        <v>286822268.27824545</v>
      </c>
    </row>
    <row r="135" spans="1:31" x14ac:dyDescent="0.35">
      <c r="A135" s="1">
        <f t="shared" si="11"/>
        <v>48610</v>
      </c>
      <c r="B135" s="52">
        <f>'OC A CONTRATAR US$'!B135*'OC A CONTRATAR'!$E135</f>
        <v>0</v>
      </c>
      <c r="C135" s="52">
        <f>'OC A CONTRATAR US$'!C135*'OC A CONTRATAR'!$E135</f>
        <v>0</v>
      </c>
      <c r="D135" s="52">
        <f>'OC A CONTRATAR US$'!D135*'OC A CONTRATAR'!$E135</f>
        <v>0</v>
      </c>
      <c r="E135" s="151">
        <f>IF($E$2=0,Encargos!C140,$E$2)</f>
        <v>5.35</v>
      </c>
      <c r="F135" s="1">
        <f t="shared" si="12"/>
        <v>48610</v>
      </c>
      <c r="G135" s="52">
        <f>'OC A CONTRATAR US$'!G135*'OC A CONTRATAR'!$J135</f>
        <v>0</v>
      </c>
      <c r="H135" s="52">
        <f>'OC A CONTRATAR US$'!H135*'OC A CONTRATAR'!$J135</f>
        <v>0</v>
      </c>
      <c r="I135" s="52">
        <f>'OC A CONTRATAR US$'!I135*'OC A CONTRATAR'!$J135</f>
        <v>0</v>
      </c>
      <c r="J135" s="151">
        <f>IF($J$2=0,Encargos!C140,$J$2)</f>
        <v>4.8413000000000004</v>
      </c>
      <c r="K135" s="1">
        <f t="shared" si="13"/>
        <v>48610</v>
      </c>
      <c r="L135" s="52">
        <f>'OC A CONTRATAR US$'!L135*'OC A CONTRATAR'!$O135</f>
        <v>0</v>
      </c>
      <c r="M135" s="52">
        <f>'OC A CONTRATAR US$'!M135*'OC A CONTRATAR'!$O135</f>
        <v>0</v>
      </c>
      <c r="N135" s="52">
        <f>'OC A CONTRATAR US$'!N135*'OC A CONTRATAR'!$O135</f>
        <v>0</v>
      </c>
      <c r="O135" s="151">
        <f>IF($O$2=0,Encargos!C140,$O$2)</f>
        <v>4.8413000000000004</v>
      </c>
      <c r="P135" s="1">
        <f t="shared" si="14"/>
        <v>48610</v>
      </c>
      <c r="Q135" s="52">
        <f>'OC A CONTRATAR US$'!Q135*'OC A CONTRATAR'!$T135</f>
        <v>0</v>
      </c>
      <c r="R135" s="52">
        <f>'OC A CONTRATAR US$'!R135*'OC A CONTRATAR'!$T135</f>
        <v>0</v>
      </c>
      <c r="S135" s="52">
        <f>'OC A CONTRATAR US$'!S135*'OC A CONTRATAR'!$T135</f>
        <v>0</v>
      </c>
      <c r="T135" s="151">
        <f>IF($T$2=0,Encargos!M140,$T$2)</f>
        <v>5.35</v>
      </c>
      <c r="V135" s="1">
        <f t="shared" si="15"/>
        <v>48610</v>
      </c>
      <c r="W135" s="52">
        <v>0</v>
      </c>
      <c r="X135" s="52">
        <v>0</v>
      </c>
      <c r="Y135" s="52">
        <f t="shared" si="18"/>
        <v>0</v>
      </c>
      <c r="Z135" s="151"/>
      <c r="AB135" s="1">
        <f t="shared" si="16"/>
        <v>48610</v>
      </c>
      <c r="AC135" s="21">
        <f t="shared" si="17"/>
        <v>207426850.29298383</v>
      </c>
      <c r="AD135" s="21">
        <f t="shared" si="10"/>
        <v>0</v>
      </c>
      <c r="AE135" s="21">
        <f t="shared" si="10"/>
        <v>0</v>
      </c>
    </row>
    <row r="136" spans="1:31" x14ac:dyDescent="0.35">
      <c r="A136" s="1">
        <f t="shared" si="11"/>
        <v>48638</v>
      </c>
      <c r="B136" s="52">
        <f>'OC A CONTRATAR US$'!B136*'OC A CONTRATAR'!$E136</f>
        <v>0</v>
      </c>
      <c r="C136" s="52">
        <f>'OC A CONTRATAR US$'!C136*'OC A CONTRATAR'!$E136</f>
        <v>0</v>
      </c>
      <c r="D136" s="52">
        <f>'OC A CONTRATAR US$'!D136*'OC A CONTRATAR'!$E136</f>
        <v>0</v>
      </c>
      <c r="E136" s="151">
        <f>IF($E$2=0,Encargos!C141,$E$2)</f>
        <v>5.35</v>
      </c>
      <c r="F136" s="1">
        <f t="shared" si="12"/>
        <v>48638</v>
      </c>
      <c r="G136" s="52">
        <f>'OC A CONTRATAR US$'!G136*'OC A CONTRATAR'!$J136</f>
        <v>0</v>
      </c>
      <c r="H136" s="52">
        <f>'OC A CONTRATAR US$'!H136*'OC A CONTRATAR'!$J136</f>
        <v>0</v>
      </c>
      <c r="I136" s="52">
        <f>'OC A CONTRATAR US$'!I136*'OC A CONTRATAR'!$J136</f>
        <v>0</v>
      </c>
      <c r="J136" s="151">
        <f>IF($J$2=0,Encargos!C141,$J$2)</f>
        <v>4.8413000000000004</v>
      </c>
      <c r="K136" s="1">
        <f t="shared" si="13"/>
        <v>48638</v>
      </c>
      <c r="L136" s="52">
        <f>'OC A CONTRATAR US$'!L136*'OC A CONTRATAR'!$O136</f>
        <v>0</v>
      </c>
      <c r="M136" s="52">
        <f>'OC A CONTRATAR US$'!M136*'OC A CONTRATAR'!$O136</f>
        <v>0</v>
      </c>
      <c r="N136" s="52">
        <f>'OC A CONTRATAR US$'!N136*'OC A CONTRATAR'!$O136</f>
        <v>0</v>
      </c>
      <c r="O136" s="151">
        <f>IF($O$2=0,Encargos!C141,$O$2)</f>
        <v>4.8413000000000004</v>
      </c>
      <c r="P136" s="1">
        <f t="shared" si="14"/>
        <v>48638</v>
      </c>
      <c r="Q136" s="52">
        <f>'OC A CONTRATAR US$'!Q136*'OC A CONTRATAR'!$T136</f>
        <v>0</v>
      </c>
      <c r="R136" s="52">
        <f>'OC A CONTRATAR US$'!R136*'OC A CONTRATAR'!$T136</f>
        <v>0</v>
      </c>
      <c r="S136" s="52">
        <f>'OC A CONTRATAR US$'!S136*'OC A CONTRATAR'!$T136</f>
        <v>0</v>
      </c>
      <c r="T136" s="151">
        <f>IF($T$2=0,Encargos!M141,$T$2)</f>
        <v>5.35</v>
      </c>
      <c r="V136" s="1">
        <f t="shared" si="15"/>
        <v>48638</v>
      </c>
      <c r="W136" s="52">
        <v>0</v>
      </c>
      <c r="X136" s="52">
        <v>0</v>
      </c>
      <c r="Y136" s="52">
        <f t="shared" si="18"/>
        <v>0</v>
      </c>
      <c r="Z136" s="151"/>
      <c r="AB136" s="1">
        <f t="shared" si="16"/>
        <v>48638</v>
      </c>
      <c r="AC136" s="21">
        <f t="shared" si="17"/>
        <v>0</v>
      </c>
      <c r="AD136" s="21">
        <f t="shared" si="10"/>
        <v>0</v>
      </c>
      <c r="AE136" s="21">
        <f t="shared" si="10"/>
        <v>0</v>
      </c>
    </row>
    <row r="137" spans="1:31" x14ac:dyDescent="0.35">
      <c r="A137" s="1">
        <f t="shared" si="11"/>
        <v>48669</v>
      </c>
      <c r="B137" s="52">
        <f>'OC A CONTRATAR US$'!B137*'OC A CONTRATAR'!$E137</f>
        <v>0</v>
      </c>
      <c r="C137" s="52">
        <f>'OC A CONTRATAR US$'!C137*'OC A CONTRATAR'!$E137</f>
        <v>0</v>
      </c>
      <c r="D137" s="52">
        <f>'OC A CONTRATAR US$'!D137*'OC A CONTRATAR'!$E137</f>
        <v>0</v>
      </c>
      <c r="E137" s="151">
        <f>IF($E$2=0,Encargos!C142,$E$2)</f>
        <v>5.35</v>
      </c>
      <c r="F137" s="1">
        <f t="shared" si="12"/>
        <v>48669</v>
      </c>
      <c r="G137" s="52">
        <f>'OC A CONTRATAR US$'!G137*'OC A CONTRATAR'!$J137</f>
        <v>0</v>
      </c>
      <c r="H137" s="52">
        <f>'OC A CONTRATAR US$'!H137*'OC A CONTRATAR'!$J137</f>
        <v>0</v>
      </c>
      <c r="I137" s="52">
        <f>'OC A CONTRATAR US$'!I137*'OC A CONTRATAR'!$J137</f>
        <v>0</v>
      </c>
      <c r="J137" s="151">
        <f>IF($J$2=0,Encargos!C142,$J$2)</f>
        <v>4.8413000000000004</v>
      </c>
      <c r="K137" s="1">
        <f t="shared" si="13"/>
        <v>48669</v>
      </c>
      <c r="L137" s="52">
        <f>'OC A CONTRATAR US$'!L137*'OC A CONTRATAR'!$O137</f>
        <v>0</v>
      </c>
      <c r="M137" s="52">
        <f>'OC A CONTRATAR US$'!M137*'OC A CONTRATAR'!$O137</f>
        <v>0</v>
      </c>
      <c r="N137" s="52">
        <f>'OC A CONTRATAR US$'!N137*'OC A CONTRATAR'!$O137</f>
        <v>0</v>
      </c>
      <c r="O137" s="151">
        <f>IF($O$2=0,Encargos!C142,$O$2)</f>
        <v>4.8413000000000004</v>
      </c>
      <c r="P137" s="1">
        <f t="shared" si="14"/>
        <v>48669</v>
      </c>
      <c r="Q137" s="52">
        <f>'OC A CONTRATAR US$'!Q137*'OC A CONTRATAR'!$T137</f>
        <v>0</v>
      </c>
      <c r="R137" s="52">
        <f>'OC A CONTRATAR US$'!R137*'OC A CONTRATAR'!$T137</f>
        <v>0</v>
      </c>
      <c r="S137" s="52">
        <f>'OC A CONTRATAR US$'!S137*'OC A CONTRATAR'!$T137</f>
        <v>0</v>
      </c>
      <c r="T137" s="151">
        <f>IF($T$2=0,Encargos!M142,$T$2)</f>
        <v>5.35</v>
      </c>
      <c r="V137" s="1">
        <f t="shared" si="15"/>
        <v>48669</v>
      </c>
      <c r="W137" s="52">
        <v>0</v>
      </c>
      <c r="X137" s="52">
        <v>0</v>
      </c>
      <c r="Y137" s="52">
        <f t="shared" si="18"/>
        <v>0</v>
      </c>
      <c r="Z137" s="151"/>
      <c r="AB137" s="1">
        <f t="shared" si="16"/>
        <v>48669</v>
      </c>
      <c r="AC137" s="21">
        <f t="shared" si="17"/>
        <v>0</v>
      </c>
      <c r="AD137" s="21">
        <f t="shared" si="10"/>
        <v>0</v>
      </c>
      <c r="AE137" s="21">
        <f t="shared" si="10"/>
        <v>0</v>
      </c>
    </row>
    <row r="138" spans="1:31" x14ac:dyDescent="0.35">
      <c r="A138" s="1">
        <f t="shared" si="11"/>
        <v>48699</v>
      </c>
      <c r="B138" s="52">
        <f>'OC A CONTRATAR US$'!B138*'OC A CONTRATAR'!$E138</f>
        <v>0</v>
      </c>
      <c r="C138" s="52">
        <f>'OC A CONTRATAR US$'!C138*'OC A CONTRATAR'!$E138</f>
        <v>0</v>
      </c>
      <c r="D138" s="52">
        <f>'OC A CONTRATAR US$'!D138*'OC A CONTRATAR'!$E138</f>
        <v>0</v>
      </c>
      <c r="E138" s="151">
        <f>IF($E$2=0,Encargos!C143,$E$2)</f>
        <v>5.35</v>
      </c>
      <c r="F138" s="1">
        <f t="shared" si="12"/>
        <v>48699</v>
      </c>
      <c r="G138" s="52">
        <f>'OC A CONTRATAR US$'!G138*'OC A CONTRATAR'!$J138</f>
        <v>0</v>
      </c>
      <c r="H138" s="52">
        <f>'OC A CONTRATAR US$'!H138*'OC A CONTRATAR'!$J138</f>
        <v>0</v>
      </c>
      <c r="I138" s="52">
        <f>'OC A CONTRATAR US$'!I138*'OC A CONTRATAR'!$J138</f>
        <v>0</v>
      </c>
      <c r="J138" s="151">
        <f>IF($J$2=0,Encargos!C143,$J$2)</f>
        <v>4.8413000000000004</v>
      </c>
      <c r="K138" s="1">
        <f t="shared" si="13"/>
        <v>48699</v>
      </c>
      <c r="L138" s="52">
        <f>'OC A CONTRATAR US$'!L138*'OC A CONTRATAR'!$O138</f>
        <v>0</v>
      </c>
      <c r="M138" s="52">
        <f>'OC A CONTRATAR US$'!M138*'OC A CONTRATAR'!$O138</f>
        <v>0</v>
      </c>
      <c r="N138" s="52">
        <f>'OC A CONTRATAR US$'!N138*'OC A CONTRATAR'!$O138</f>
        <v>0</v>
      </c>
      <c r="O138" s="151">
        <f>IF($O$2=0,Encargos!C143,$O$2)</f>
        <v>4.8413000000000004</v>
      </c>
      <c r="P138" s="1">
        <f t="shared" si="14"/>
        <v>48699</v>
      </c>
      <c r="Q138" s="52">
        <f>'OC A CONTRATAR US$'!Q138*'OC A CONTRATAR'!$T138</f>
        <v>0</v>
      </c>
      <c r="R138" s="52">
        <f>'OC A CONTRATAR US$'!R138*'OC A CONTRATAR'!$T138</f>
        <v>0</v>
      </c>
      <c r="S138" s="52">
        <f>'OC A CONTRATAR US$'!S138*'OC A CONTRATAR'!$T138</f>
        <v>0</v>
      </c>
      <c r="T138" s="151">
        <f>IF($T$2=0,Encargos!M143,$T$2)</f>
        <v>5.35</v>
      </c>
      <c r="V138" s="1">
        <f t="shared" si="15"/>
        <v>48699</v>
      </c>
      <c r="W138" s="52">
        <v>0</v>
      </c>
      <c r="X138" s="52">
        <v>0</v>
      </c>
      <c r="Y138" s="52">
        <f t="shared" si="18"/>
        <v>0</v>
      </c>
      <c r="Z138" s="151"/>
      <c r="AB138" s="1">
        <f t="shared" si="16"/>
        <v>48699</v>
      </c>
      <c r="AC138" s="21">
        <f t="shared" si="17"/>
        <v>0</v>
      </c>
      <c r="AD138" s="21">
        <f t="shared" si="10"/>
        <v>0</v>
      </c>
      <c r="AE138" s="21">
        <f t="shared" si="10"/>
        <v>0</v>
      </c>
    </row>
    <row r="139" spans="1:31" x14ac:dyDescent="0.35">
      <c r="A139" s="1">
        <f t="shared" si="11"/>
        <v>48730</v>
      </c>
      <c r="B139" s="52">
        <f>'OC A CONTRATAR US$'!B139*'OC A CONTRATAR'!$E139</f>
        <v>0</v>
      </c>
      <c r="C139" s="52">
        <f>'OC A CONTRATAR US$'!C139*'OC A CONTRATAR'!$E139</f>
        <v>0</v>
      </c>
      <c r="D139" s="52">
        <f>'OC A CONTRATAR US$'!D139*'OC A CONTRATAR'!$E139</f>
        <v>0</v>
      </c>
      <c r="E139" s="151">
        <f>IF($E$2=0,Encargos!C144,$E$2)</f>
        <v>5.35</v>
      </c>
      <c r="F139" s="1">
        <f t="shared" si="12"/>
        <v>48730</v>
      </c>
      <c r="G139" s="52">
        <f>'OC A CONTRATAR US$'!G139*'OC A CONTRATAR'!$J139</f>
        <v>0</v>
      </c>
      <c r="H139" s="52">
        <f>'OC A CONTRATAR US$'!H139*'OC A CONTRATAR'!$J139</f>
        <v>0</v>
      </c>
      <c r="I139" s="52">
        <f>'OC A CONTRATAR US$'!I139*'OC A CONTRATAR'!$J139</f>
        <v>0</v>
      </c>
      <c r="J139" s="151">
        <f>IF($J$2=0,Encargos!C144,$J$2)</f>
        <v>4.8413000000000004</v>
      </c>
      <c r="K139" s="1">
        <f t="shared" si="13"/>
        <v>48730</v>
      </c>
      <c r="L139" s="52">
        <f>'OC A CONTRATAR US$'!L139*'OC A CONTRATAR'!$O139</f>
        <v>0</v>
      </c>
      <c r="M139" s="52">
        <f>'OC A CONTRATAR US$'!M139*'OC A CONTRATAR'!$O139</f>
        <v>0</v>
      </c>
      <c r="N139" s="52">
        <f>'OC A CONTRATAR US$'!N139*'OC A CONTRATAR'!$O139</f>
        <v>0</v>
      </c>
      <c r="O139" s="151">
        <f>IF($O$2=0,Encargos!C144,$O$2)</f>
        <v>4.8413000000000004</v>
      </c>
      <c r="P139" s="1">
        <f t="shared" si="14"/>
        <v>48730</v>
      </c>
      <c r="Q139" s="52">
        <f>'OC A CONTRATAR US$'!Q139*'OC A CONTRATAR'!$T139</f>
        <v>0</v>
      </c>
      <c r="R139" s="52">
        <f>'OC A CONTRATAR US$'!R139*'OC A CONTRATAR'!$T139</f>
        <v>0</v>
      </c>
      <c r="S139" s="52">
        <f>'OC A CONTRATAR US$'!S139*'OC A CONTRATAR'!$T139</f>
        <v>0</v>
      </c>
      <c r="T139" s="151">
        <f>IF($T$2=0,Encargos!M144,$T$2)</f>
        <v>5.35</v>
      </c>
      <c r="V139" s="1">
        <f t="shared" si="15"/>
        <v>48730</v>
      </c>
      <c r="W139" s="52">
        <v>0</v>
      </c>
      <c r="X139" s="52">
        <v>0</v>
      </c>
      <c r="Y139" s="52">
        <f t="shared" si="18"/>
        <v>0</v>
      </c>
      <c r="Z139" s="151"/>
      <c r="AB139" s="1">
        <f t="shared" si="16"/>
        <v>48730</v>
      </c>
      <c r="AC139" s="21">
        <f t="shared" si="17"/>
        <v>0</v>
      </c>
      <c r="AD139" s="21">
        <f t="shared" si="10"/>
        <v>0</v>
      </c>
      <c r="AE139" s="21">
        <f t="shared" si="10"/>
        <v>0</v>
      </c>
    </row>
    <row r="140" spans="1:31" x14ac:dyDescent="0.35">
      <c r="A140" s="1">
        <f t="shared" si="11"/>
        <v>48760</v>
      </c>
      <c r="B140" s="52">
        <f>'OC A CONTRATAR US$'!B140*'OC A CONTRATAR'!$E140</f>
        <v>16049999.999999998</v>
      </c>
      <c r="C140" s="52">
        <f>'OC A CONTRATAR US$'!C140*'OC A CONTRATAR'!$E140</f>
        <v>9399046.9414202757</v>
      </c>
      <c r="D140" s="52">
        <f>'OC A CONTRATAR US$'!D140*'OC A CONTRATAR'!$E140</f>
        <v>25449046.941420276</v>
      </c>
      <c r="E140" s="151">
        <f>IF($E$2=0,Encargos!C145,$E$2)</f>
        <v>5.35</v>
      </c>
      <c r="F140" s="1">
        <f t="shared" si="12"/>
        <v>48760</v>
      </c>
      <c r="G140" s="52">
        <f>'OC A CONTRATAR US$'!G140*'OC A CONTRATAR'!$J140</f>
        <v>6147243.1912681926</v>
      </c>
      <c r="H140" s="52">
        <f>'OC A CONTRATAR US$'!H140*'OC A CONTRATAR'!$J140</f>
        <v>3487393.003829306</v>
      </c>
      <c r="I140" s="52">
        <f>'OC A CONTRATAR US$'!I140*'OC A CONTRATAR'!$J140</f>
        <v>9634636.1950974986</v>
      </c>
      <c r="J140" s="151">
        <f>IF($J$2=0,Encargos!C145,$J$2)</f>
        <v>4.8413000000000004</v>
      </c>
      <c r="K140" s="1">
        <f t="shared" si="13"/>
        <v>48760</v>
      </c>
      <c r="L140" s="52">
        <f>'OC A CONTRATAR US$'!L140*'OC A CONTRATAR'!$O140</f>
        <v>27204607.101715628</v>
      </c>
      <c r="M140" s="52">
        <f>'OC A CONTRATAR US$'!M140*'OC A CONTRATAR'!$O140</f>
        <v>30759811.08916422</v>
      </c>
      <c r="N140" s="52">
        <f>'OC A CONTRATAR US$'!N140*'OC A CONTRATAR'!$O140</f>
        <v>57964418.190879852</v>
      </c>
      <c r="O140" s="151">
        <f>IF($O$2=0,Encargos!C145,$O$2)</f>
        <v>4.8413000000000004</v>
      </c>
      <c r="P140" s="1">
        <f t="shared" si="14"/>
        <v>48760</v>
      </c>
      <c r="Q140" s="52">
        <f>'OC A CONTRATAR US$'!Q140*'OC A CONTRATAR'!$T140</f>
        <v>8024999.9999999991</v>
      </c>
      <c r="R140" s="52">
        <f>'OC A CONTRATAR US$'!R140*'OC A CONTRATAR'!$T140</f>
        <v>4699523.4707101379</v>
      </c>
      <c r="S140" s="52">
        <f>'OC A CONTRATAR US$'!S140*'OC A CONTRATAR'!$T140</f>
        <v>12724523.470710112</v>
      </c>
      <c r="T140" s="151">
        <f>IF($T$2=0,Encargos!M145,$T$2)</f>
        <v>5.35</v>
      </c>
      <c r="V140" s="1">
        <f t="shared" si="15"/>
        <v>48760</v>
      </c>
      <c r="W140" s="52">
        <v>150000000</v>
      </c>
      <c r="X140" s="52">
        <v>22178462.024682</v>
      </c>
      <c r="Y140" s="52">
        <f t="shared" si="18"/>
        <v>172178462.02468199</v>
      </c>
      <c r="Z140" s="151"/>
      <c r="AB140" s="1">
        <f t="shared" si="16"/>
        <v>48760</v>
      </c>
      <c r="AC140" s="21">
        <f t="shared" si="17"/>
        <v>0</v>
      </c>
      <c r="AD140" s="21">
        <f t="shared" si="10"/>
        <v>70524236.529805928</v>
      </c>
      <c r="AE140" s="21">
        <f t="shared" si="10"/>
        <v>277951086.82278973</v>
      </c>
    </row>
    <row r="141" spans="1:31" x14ac:dyDescent="0.35">
      <c r="A141" s="1">
        <f t="shared" si="11"/>
        <v>48791</v>
      </c>
      <c r="B141" s="52">
        <f>'OC A CONTRATAR US$'!B141*'OC A CONTRATAR'!$E141</f>
        <v>0</v>
      </c>
      <c r="C141" s="52">
        <f>'OC A CONTRATAR US$'!C141*'OC A CONTRATAR'!$E141</f>
        <v>0</v>
      </c>
      <c r="D141" s="52">
        <f>'OC A CONTRATAR US$'!D141*'OC A CONTRATAR'!$E141</f>
        <v>0</v>
      </c>
      <c r="E141" s="151">
        <f>IF($E$2=0,Encargos!C146,$E$2)</f>
        <v>5.35</v>
      </c>
      <c r="F141" s="1">
        <f t="shared" si="12"/>
        <v>48791</v>
      </c>
      <c r="G141" s="52">
        <f>'OC A CONTRATAR US$'!G141*'OC A CONTRATAR'!$J141</f>
        <v>0</v>
      </c>
      <c r="H141" s="52">
        <f>'OC A CONTRATAR US$'!H141*'OC A CONTRATAR'!$J141</f>
        <v>0</v>
      </c>
      <c r="I141" s="52">
        <f>'OC A CONTRATAR US$'!I141*'OC A CONTRATAR'!$J141</f>
        <v>0</v>
      </c>
      <c r="J141" s="151">
        <f>IF($J$2=0,Encargos!C146,$J$2)</f>
        <v>4.8413000000000004</v>
      </c>
      <c r="K141" s="1">
        <f t="shared" si="13"/>
        <v>48791</v>
      </c>
      <c r="L141" s="52">
        <f>'OC A CONTRATAR US$'!L141*'OC A CONTRATAR'!$O141</f>
        <v>0</v>
      </c>
      <c r="M141" s="52">
        <f>'OC A CONTRATAR US$'!M141*'OC A CONTRATAR'!$O141</f>
        <v>0</v>
      </c>
      <c r="N141" s="52">
        <f>'OC A CONTRATAR US$'!N141*'OC A CONTRATAR'!$O141</f>
        <v>0</v>
      </c>
      <c r="O141" s="151">
        <f>IF($O$2=0,Encargos!C146,$O$2)</f>
        <v>4.8413000000000004</v>
      </c>
      <c r="P141" s="1">
        <f t="shared" si="14"/>
        <v>48791</v>
      </c>
      <c r="Q141" s="52">
        <f>'OC A CONTRATAR US$'!Q141*'OC A CONTRATAR'!$T141</f>
        <v>0</v>
      </c>
      <c r="R141" s="52">
        <f>'OC A CONTRATAR US$'!R141*'OC A CONTRATAR'!$T141</f>
        <v>0</v>
      </c>
      <c r="S141" s="52">
        <f>'OC A CONTRATAR US$'!S141*'OC A CONTRATAR'!$T141</f>
        <v>0</v>
      </c>
      <c r="T141" s="151">
        <f>IF($T$2=0,Encargos!M146,$T$2)</f>
        <v>5.35</v>
      </c>
      <c r="V141" s="1">
        <f t="shared" si="15"/>
        <v>48791</v>
      </c>
      <c r="W141" s="52">
        <v>0</v>
      </c>
      <c r="X141" s="52">
        <v>0</v>
      </c>
      <c r="Y141" s="52">
        <f t="shared" si="18"/>
        <v>0</v>
      </c>
      <c r="Z141" s="151"/>
      <c r="AB141" s="1">
        <f t="shared" si="16"/>
        <v>48791</v>
      </c>
      <c r="AC141" s="21">
        <f t="shared" si="17"/>
        <v>207426850.29298383</v>
      </c>
      <c r="AD141" s="21">
        <f t="shared" si="10"/>
        <v>0</v>
      </c>
      <c r="AE141" s="21">
        <f t="shared" si="10"/>
        <v>0</v>
      </c>
    </row>
    <row r="142" spans="1:31" x14ac:dyDescent="0.35">
      <c r="A142" s="1">
        <f t="shared" si="11"/>
        <v>48822</v>
      </c>
      <c r="B142" s="52">
        <f>'OC A CONTRATAR US$'!B142*'OC A CONTRATAR'!$E142</f>
        <v>0</v>
      </c>
      <c r="C142" s="52">
        <f>'OC A CONTRATAR US$'!C142*'OC A CONTRATAR'!$E142</f>
        <v>0</v>
      </c>
      <c r="D142" s="52">
        <f>'OC A CONTRATAR US$'!D142*'OC A CONTRATAR'!$E142</f>
        <v>0</v>
      </c>
      <c r="E142" s="151">
        <f>IF($E$2=0,Encargos!C147,$E$2)</f>
        <v>5.35</v>
      </c>
      <c r="F142" s="1">
        <f t="shared" si="12"/>
        <v>48822</v>
      </c>
      <c r="G142" s="52">
        <f>'OC A CONTRATAR US$'!G142*'OC A CONTRATAR'!$J142</f>
        <v>0</v>
      </c>
      <c r="H142" s="52">
        <f>'OC A CONTRATAR US$'!H142*'OC A CONTRATAR'!$J142</f>
        <v>0</v>
      </c>
      <c r="I142" s="52">
        <f>'OC A CONTRATAR US$'!I142*'OC A CONTRATAR'!$J142</f>
        <v>0</v>
      </c>
      <c r="J142" s="151">
        <f>IF($J$2=0,Encargos!C147,$J$2)</f>
        <v>4.8413000000000004</v>
      </c>
      <c r="K142" s="1">
        <f t="shared" si="13"/>
        <v>48822</v>
      </c>
      <c r="L142" s="52">
        <f>'OC A CONTRATAR US$'!L142*'OC A CONTRATAR'!$O142</f>
        <v>0</v>
      </c>
      <c r="M142" s="52">
        <f>'OC A CONTRATAR US$'!M142*'OC A CONTRATAR'!$O142</f>
        <v>0</v>
      </c>
      <c r="N142" s="52">
        <f>'OC A CONTRATAR US$'!N142*'OC A CONTRATAR'!$O142</f>
        <v>0</v>
      </c>
      <c r="O142" s="151">
        <f>IF($O$2=0,Encargos!C147,$O$2)</f>
        <v>4.8413000000000004</v>
      </c>
      <c r="P142" s="1">
        <f t="shared" si="14"/>
        <v>48822</v>
      </c>
      <c r="Q142" s="52">
        <f>'OC A CONTRATAR US$'!Q142*'OC A CONTRATAR'!$T142</f>
        <v>0</v>
      </c>
      <c r="R142" s="52">
        <f>'OC A CONTRATAR US$'!R142*'OC A CONTRATAR'!$T142</f>
        <v>0</v>
      </c>
      <c r="S142" s="52">
        <f>'OC A CONTRATAR US$'!S142*'OC A CONTRATAR'!$T142</f>
        <v>0</v>
      </c>
      <c r="T142" s="151">
        <f>IF($T$2=0,Encargos!M147,$T$2)</f>
        <v>5.35</v>
      </c>
      <c r="V142" s="1">
        <f t="shared" si="15"/>
        <v>48822</v>
      </c>
      <c r="W142" s="52">
        <v>0</v>
      </c>
      <c r="X142" s="52">
        <v>0</v>
      </c>
      <c r="Y142" s="52">
        <f t="shared" si="18"/>
        <v>0</v>
      </c>
      <c r="Z142" s="151"/>
      <c r="AB142" s="1">
        <f t="shared" si="16"/>
        <v>48822</v>
      </c>
      <c r="AC142" s="21">
        <f t="shared" si="17"/>
        <v>0</v>
      </c>
      <c r="AD142" s="21">
        <f t="shared" si="10"/>
        <v>0</v>
      </c>
      <c r="AE142" s="21">
        <f t="shared" si="10"/>
        <v>0</v>
      </c>
    </row>
    <row r="143" spans="1:31" x14ac:dyDescent="0.35">
      <c r="A143" s="1">
        <f t="shared" si="11"/>
        <v>48852</v>
      </c>
      <c r="B143" s="52">
        <f>'OC A CONTRATAR US$'!B143*'OC A CONTRATAR'!$E143</f>
        <v>0</v>
      </c>
      <c r="C143" s="52">
        <f>'OC A CONTRATAR US$'!C143*'OC A CONTRATAR'!$E143</f>
        <v>0</v>
      </c>
      <c r="D143" s="52">
        <f>'OC A CONTRATAR US$'!D143*'OC A CONTRATAR'!$E143</f>
        <v>0</v>
      </c>
      <c r="E143" s="151">
        <f>IF($E$2=0,Encargos!C148,$E$2)</f>
        <v>5.35</v>
      </c>
      <c r="F143" s="1">
        <f t="shared" si="12"/>
        <v>48852</v>
      </c>
      <c r="G143" s="52">
        <f>'OC A CONTRATAR US$'!G143*'OC A CONTRATAR'!$J143</f>
        <v>0</v>
      </c>
      <c r="H143" s="52">
        <f>'OC A CONTRATAR US$'!H143*'OC A CONTRATAR'!$J143</f>
        <v>0</v>
      </c>
      <c r="I143" s="52">
        <f>'OC A CONTRATAR US$'!I143*'OC A CONTRATAR'!$J143</f>
        <v>0</v>
      </c>
      <c r="J143" s="151">
        <f>IF($J$2=0,Encargos!C148,$J$2)</f>
        <v>4.8413000000000004</v>
      </c>
      <c r="K143" s="1">
        <f t="shared" si="13"/>
        <v>48852</v>
      </c>
      <c r="L143" s="52">
        <f>'OC A CONTRATAR US$'!L143*'OC A CONTRATAR'!$O143</f>
        <v>0</v>
      </c>
      <c r="M143" s="52">
        <f>'OC A CONTRATAR US$'!M143*'OC A CONTRATAR'!$O143</f>
        <v>0</v>
      </c>
      <c r="N143" s="52">
        <f>'OC A CONTRATAR US$'!N143*'OC A CONTRATAR'!$O143</f>
        <v>0</v>
      </c>
      <c r="O143" s="151">
        <f>IF($O$2=0,Encargos!C148,$O$2)</f>
        <v>4.8413000000000004</v>
      </c>
      <c r="P143" s="1">
        <f t="shared" si="14"/>
        <v>48852</v>
      </c>
      <c r="Q143" s="52">
        <f>'OC A CONTRATAR US$'!Q143*'OC A CONTRATAR'!$T143</f>
        <v>0</v>
      </c>
      <c r="R143" s="52">
        <f>'OC A CONTRATAR US$'!R143*'OC A CONTRATAR'!$T143</f>
        <v>0</v>
      </c>
      <c r="S143" s="52">
        <f>'OC A CONTRATAR US$'!S143*'OC A CONTRATAR'!$T143</f>
        <v>0</v>
      </c>
      <c r="T143" s="151">
        <f>IF($T$2=0,Encargos!M148,$T$2)</f>
        <v>5.35</v>
      </c>
      <c r="V143" s="1">
        <f t="shared" si="15"/>
        <v>48852</v>
      </c>
      <c r="W143" s="52">
        <v>0</v>
      </c>
      <c r="X143" s="52">
        <v>0</v>
      </c>
      <c r="Y143" s="52">
        <f t="shared" si="18"/>
        <v>0</v>
      </c>
      <c r="Z143" s="151"/>
      <c r="AB143" s="1">
        <f t="shared" si="16"/>
        <v>48852</v>
      </c>
      <c r="AC143" s="21">
        <f t="shared" si="17"/>
        <v>0</v>
      </c>
      <c r="AD143" s="21">
        <f t="shared" ref="AD143:AE162" si="19">SUMIF($A$2:$Z$2,AD$2,$A143:$Z143)</f>
        <v>0</v>
      </c>
      <c r="AE143" s="21">
        <f t="shared" si="19"/>
        <v>0</v>
      </c>
    </row>
    <row r="144" spans="1:31" x14ac:dyDescent="0.35">
      <c r="A144" s="1">
        <f t="shared" si="11"/>
        <v>48883</v>
      </c>
      <c r="B144" s="52">
        <f>'OC A CONTRATAR US$'!B144*'OC A CONTRATAR'!$E144</f>
        <v>0</v>
      </c>
      <c r="C144" s="52">
        <f>'OC A CONTRATAR US$'!C144*'OC A CONTRATAR'!$E144</f>
        <v>0</v>
      </c>
      <c r="D144" s="52">
        <f>'OC A CONTRATAR US$'!D144*'OC A CONTRATAR'!$E144</f>
        <v>0</v>
      </c>
      <c r="E144" s="151">
        <f>IF($E$2=0,Encargos!C149,$E$2)</f>
        <v>5.35</v>
      </c>
      <c r="F144" s="1">
        <f t="shared" si="12"/>
        <v>48883</v>
      </c>
      <c r="G144" s="52">
        <f>'OC A CONTRATAR US$'!G144*'OC A CONTRATAR'!$J144</f>
        <v>0</v>
      </c>
      <c r="H144" s="52">
        <f>'OC A CONTRATAR US$'!H144*'OC A CONTRATAR'!$J144</f>
        <v>0</v>
      </c>
      <c r="I144" s="52">
        <f>'OC A CONTRATAR US$'!I144*'OC A CONTRATAR'!$J144</f>
        <v>0</v>
      </c>
      <c r="J144" s="151">
        <f>IF($J$2=0,Encargos!C149,$J$2)</f>
        <v>4.8413000000000004</v>
      </c>
      <c r="K144" s="1">
        <f t="shared" si="13"/>
        <v>48883</v>
      </c>
      <c r="L144" s="52">
        <f>'OC A CONTRATAR US$'!L144*'OC A CONTRATAR'!$O144</f>
        <v>0</v>
      </c>
      <c r="M144" s="52">
        <f>'OC A CONTRATAR US$'!M144*'OC A CONTRATAR'!$O144</f>
        <v>0</v>
      </c>
      <c r="N144" s="52">
        <f>'OC A CONTRATAR US$'!N144*'OC A CONTRATAR'!$O144</f>
        <v>0</v>
      </c>
      <c r="O144" s="151">
        <f>IF($O$2=0,Encargos!C149,$O$2)</f>
        <v>4.8413000000000004</v>
      </c>
      <c r="P144" s="1">
        <f t="shared" si="14"/>
        <v>48883</v>
      </c>
      <c r="Q144" s="52">
        <f>'OC A CONTRATAR US$'!Q144*'OC A CONTRATAR'!$T144</f>
        <v>0</v>
      </c>
      <c r="R144" s="52">
        <f>'OC A CONTRATAR US$'!R144*'OC A CONTRATAR'!$T144</f>
        <v>0</v>
      </c>
      <c r="S144" s="52">
        <f>'OC A CONTRATAR US$'!S144*'OC A CONTRATAR'!$T144</f>
        <v>0</v>
      </c>
      <c r="T144" s="151">
        <f>IF($T$2=0,Encargos!M149,$T$2)</f>
        <v>5.35</v>
      </c>
      <c r="V144" s="1">
        <f t="shared" si="15"/>
        <v>48883</v>
      </c>
      <c r="W144" s="52">
        <v>0</v>
      </c>
      <c r="X144" s="52">
        <v>0</v>
      </c>
      <c r="Y144" s="52">
        <f t="shared" si="18"/>
        <v>0</v>
      </c>
      <c r="Z144" s="151"/>
      <c r="AB144" s="1">
        <f t="shared" si="16"/>
        <v>48883</v>
      </c>
      <c r="AC144" s="21">
        <f t="shared" si="17"/>
        <v>0</v>
      </c>
      <c r="AD144" s="21">
        <f t="shared" si="19"/>
        <v>0</v>
      </c>
      <c r="AE144" s="21">
        <f t="shared" si="19"/>
        <v>0</v>
      </c>
    </row>
    <row r="145" spans="1:31" x14ac:dyDescent="0.35">
      <c r="A145" s="1">
        <f t="shared" si="11"/>
        <v>48913</v>
      </c>
      <c r="B145" s="52">
        <f>'OC A CONTRATAR US$'!B145*'OC A CONTRATAR'!$E145</f>
        <v>0</v>
      </c>
      <c r="C145" s="52">
        <f>'OC A CONTRATAR US$'!C145*'OC A CONTRATAR'!$E145</f>
        <v>0</v>
      </c>
      <c r="D145" s="52">
        <f>'OC A CONTRATAR US$'!D145*'OC A CONTRATAR'!$E145</f>
        <v>0</v>
      </c>
      <c r="E145" s="151">
        <f>IF($E$2=0,Encargos!C150,$E$2)</f>
        <v>5.35</v>
      </c>
      <c r="F145" s="1">
        <f t="shared" si="12"/>
        <v>48913</v>
      </c>
      <c r="G145" s="52">
        <f>'OC A CONTRATAR US$'!G145*'OC A CONTRATAR'!$J145</f>
        <v>0</v>
      </c>
      <c r="H145" s="52">
        <f>'OC A CONTRATAR US$'!H145*'OC A CONTRATAR'!$J145</f>
        <v>0</v>
      </c>
      <c r="I145" s="52">
        <f>'OC A CONTRATAR US$'!I145*'OC A CONTRATAR'!$J145</f>
        <v>0</v>
      </c>
      <c r="J145" s="151">
        <f>IF($J$2=0,Encargos!C150,$J$2)</f>
        <v>4.8413000000000004</v>
      </c>
      <c r="K145" s="1">
        <f t="shared" si="13"/>
        <v>48913</v>
      </c>
      <c r="L145" s="52">
        <f>'OC A CONTRATAR US$'!L145*'OC A CONTRATAR'!$O145</f>
        <v>0</v>
      </c>
      <c r="M145" s="52">
        <f>'OC A CONTRATAR US$'!M145*'OC A CONTRATAR'!$O145</f>
        <v>0</v>
      </c>
      <c r="N145" s="52">
        <f>'OC A CONTRATAR US$'!N145*'OC A CONTRATAR'!$O145</f>
        <v>0</v>
      </c>
      <c r="O145" s="151">
        <f>IF($O$2=0,Encargos!C150,$O$2)</f>
        <v>4.8413000000000004</v>
      </c>
      <c r="P145" s="1">
        <f t="shared" si="14"/>
        <v>48913</v>
      </c>
      <c r="Q145" s="52">
        <f>'OC A CONTRATAR US$'!Q145*'OC A CONTRATAR'!$T145</f>
        <v>0</v>
      </c>
      <c r="R145" s="52">
        <f>'OC A CONTRATAR US$'!R145*'OC A CONTRATAR'!$T145</f>
        <v>0</v>
      </c>
      <c r="S145" s="52">
        <f>'OC A CONTRATAR US$'!S145*'OC A CONTRATAR'!$T145</f>
        <v>0</v>
      </c>
      <c r="T145" s="151">
        <f>IF($T$2=0,Encargos!M150,$T$2)</f>
        <v>5.35</v>
      </c>
      <c r="V145" s="1">
        <f t="shared" si="15"/>
        <v>48913</v>
      </c>
      <c r="W145" s="52">
        <v>0</v>
      </c>
      <c r="X145" s="52">
        <v>0</v>
      </c>
      <c r="Y145" s="52">
        <f t="shared" si="18"/>
        <v>0</v>
      </c>
      <c r="Z145" s="151"/>
      <c r="AB145" s="1">
        <f t="shared" si="16"/>
        <v>48913</v>
      </c>
      <c r="AC145" s="21">
        <f t="shared" si="17"/>
        <v>0</v>
      </c>
      <c r="AD145" s="21">
        <f t="shared" si="19"/>
        <v>0</v>
      </c>
      <c r="AE145" s="21">
        <f t="shared" si="19"/>
        <v>0</v>
      </c>
    </row>
    <row r="146" spans="1:31" x14ac:dyDescent="0.35">
      <c r="A146" s="1">
        <f t="shared" si="11"/>
        <v>48944</v>
      </c>
      <c r="B146" s="52">
        <f>'OC A CONTRATAR US$'!B146*'OC A CONTRATAR'!$E146</f>
        <v>16049999.999999998</v>
      </c>
      <c r="C146" s="52">
        <f>'OC A CONTRATAR US$'!C146*'OC A CONTRATAR'!$E146</f>
        <v>9188585.857768409</v>
      </c>
      <c r="D146" s="52">
        <f>'OC A CONTRATAR US$'!D146*'OC A CONTRATAR'!$E146</f>
        <v>25238585.857768405</v>
      </c>
      <c r="E146" s="151">
        <f>IF($E$2=0,Encargos!C151,$E$2)</f>
        <v>5.35</v>
      </c>
      <c r="F146" s="1">
        <f t="shared" si="12"/>
        <v>48944</v>
      </c>
      <c r="G146" s="52">
        <f>'OC A CONTRATAR US$'!G146*'OC A CONTRATAR'!$J146</f>
        <v>6147243.1912681926</v>
      </c>
      <c r="H146" s="52">
        <f>'OC A CONTRATAR US$'!H146*'OC A CONTRATAR'!$J146</f>
        <v>3405756.518031362</v>
      </c>
      <c r="I146" s="52">
        <f>'OC A CONTRATAR US$'!I146*'OC A CONTRATAR'!$J146</f>
        <v>9552999.7092995532</v>
      </c>
      <c r="J146" s="151">
        <f>IF($J$2=0,Encargos!C151,$J$2)</f>
        <v>4.8413000000000004</v>
      </c>
      <c r="K146" s="1">
        <f t="shared" si="13"/>
        <v>48944</v>
      </c>
      <c r="L146" s="52">
        <f>'OC A CONTRATAR US$'!L146*'OC A CONTRATAR'!$O146</f>
        <v>27204607.101715628</v>
      </c>
      <c r="M146" s="52">
        <f>'OC A CONTRATAR US$'!M146*'OC A CONTRATAR'!$O146</f>
        <v>30439737.894070946</v>
      </c>
      <c r="N146" s="52">
        <f>'OC A CONTRATAR US$'!N146*'OC A CONTRATAR'!$O146</f>
        <v>57644344.99578657</v>
      </c>
      <c r="O146" s="151">
        <f>IF($O$2=0,Encargos!C151,$O$2)</f>
        <v>4.8413000000000004</v>
      </c>
      <c r="P146" s="1">
        <f t="shared" si="14"/>
        <v>48944</v>
      </c>
      <c r="Q146" s="52">
        <f>'OC A CONTRATAR US$'!Q146*'OC A CONTRATAR'!$T146</f>
        <v>8024999.9999999991</v>
      </c>
      <c r="R146" s="52">
        <f>'OC A CONTRATAR US$'!R146*'OC A CONTRATAR'!$T146</f>
        <v>4594292.9288842101</v>
      </c>
      <c r="S146" s="52">
        <f>'OC A CONTRATAR US$'!S146*'OC A CONTRATAR'!$T146</f>
        <v>12619292.928884231</v>
      </c>
      <c r="T146" s="151">
        <f>IF($T$2=0,Encargos!M151,$T$2)</f>
        <v>5.35</v>
      </c>
      <c r="V146" s="1">
        <f t="shared" si="15"/>
        <v>48944</v>
      </c>
      <c r="W146" s="52">
        <v>150000000</v>
      </c>
      <c r="X146" s="52">
        <v>14785641.349791501</v>
      </c>
      <c r="Y146" s="52">
        <f t="shared" si="18"/>
        <v>164785641.3497915</v>
      </c>
      <c r="Z146" s="151"/>
      <c r="AB146" s="1">
        <f t="shared" si="16"/>
        <v>48944</v>
      </c>
      <c r="AC146" s="21">
        <f t="shared" si="17"/>
        <v>0</v>
      </c>
      <c r="AD146" s="21">
        <f t="shared" si="19"/>
        <v>62414014.548546419</v>
      </c>
      <c r="AE146" s="21">
        <f t="shared" si="19"/>
        <v>269840864.84153026</v>
      </c>
    </row>
    <row r="147" spans="1:31" x14ac:dyDescent="0.35">
      <c r="A147" s="1">
        <f t="shared" si="11"/>
        <v>48975</v>
      </c>
      <c r="B147" s="52">
        <f>'OC A CONTRATAR US$'!B147*'OC A CONTRATAR'!$E147</f>
        <v>0</v>
      </c>
      <c r="C147" s="52">
        <f>'OC A CONTRATAR US$'!C147*'OC A CONTRATAR'!$E147</f>
        <v>0</v>
      </c>
      <c r="D147" s="52">
        <f>'OC A CONTRATAR US$'!D147*'OC A CONTRATAR'!$E147</f>
        <v>0</v>
      </c>
      <c r="E147" s="151">
        <f>IF($E$2=0,Encargos!C152,$E$2)</f>
        <v>5.35</v>
      </c>
      <c r="F147" s="1">
        <f t="shared" si="12"/>
        <v>48975</v>
      </c>
      <c r="G147" s="52">
        <f>'OC A CONTRATAR US$'!G147*'OC A CONTRATAR'!$J147</f>
        <v>0</v>
      </c>
      <c r="H147" s="52">
        <f>'OC A CONTRATAR US$'!H147*'OC A CONTRATAR'!$J147</f>
        <v>0</v>
      </c>
      <c r="I147" s="52">
        <f>'OC A CONTRATAR US$'!I147*'OC A CONTRATAR'!$J147</f>
        <v>0</v>
      </c>
      <c r="J147" s="151">
        <f>IF($J$2=0,Encargos!C152,$J$2)</f>
        <v>4.8413000000000004</v>
      </c>
      <c r="K147" s="1">
        <f t="shared" si="13"/>
        <v>48975</v>
      </c>
      <c r="L147" s="52">
        <f>'OC A CONTRATAR US$'!L147*'OC A CONTRATAR'!$O147</f>
        <v>0</v>
      </c>
      <c r="M147" s="52">
        <f>'OC A CONTRATAR US$'!M147*'OC A CONTRATAR'!$O147</f>
        <v>0</v>
      </c>
      <c r="N147" s="52">
        <f>'OC A CONTRATAR US$'!N147*'OC A CONTRATAR'!$O147</f>
        <v>0</v>
      </c>
      <c r="O147" s="151">
        <f>IF($O$2=0,Encargos!C152,$O$2)</f>
        <v>4.8413000000000004</v>
      </c>
      <c r="P147" s="1">
        <f t="shared" si="14"/>
        <v>48975</v>
      </c>
      <c r="Q147" s="52">
        <f>'OC A CONTRATAR US$'!Q147*'OC A CONTRATAR'!$T147</f>
        <v>0</v>
      </c>
      <c r="R147" s="52">
        <f>'OC A CONTRATAR US$'!R147*'OC A CONTRATAR'!$T147</f>
        <v>0</v>
      </c>
      <c r="S147" s="52">
        <f>'OC A CONTRATAR US$'!S147*'OC A CONTRATAR'!$T147</f>
        <v>0</v>
      </c>
      <c r="T147" s="151">
        <f>IF($T$2=0,Encargos!M152,$T$2)</f>
        <v>5.35</v>
      </c>
      <c r="V147" s="1">
        <f t="shared" si="15"/>
        <v>48975</v>
      </c>
      <c r="W147" s="52">
        <v>0</v>
      </c>
      <c r="X147" s="52">
        <v>0</v>
      </c>
      <c r="Y147" s="52">
        <f t="shared" si="18"/>
        <v>0</v>
      </c>
      <c r="Z147" s="151"/>
      <c r="AB147" s="1">
        <f t="shared" si="16"/>
        <v>48975</v>
      </c>
      <c r="AC147" s="21">
        <f t="shared" si="17"/>
        <v>207426850.29298383</v>
      </c>
      <c r="AD147" s="21">
        <f t="shared" si="19"/>
        <v>0</v>
      </c>
      <c r="AE147" s="21">
        <f t="shared" si="19"/>
        <v>0</v>
      </c>
    </row>
    <row r="148" spans="1:31" x14ac:dyDescent="0.35">
      <c r="A148" s="1">
        <f t="shared" si="11"/>
        <v>49003</v>
      </c>
      <c r="B148" s="52">
        <f>'OC A CONTRATAR US$'!B148*'OC A CONTRATAR'!$E148</f>
        <v>0</v>
      </c>
      <c r="C148" s="52">
        <f>'OC A CONTRATAR US$'!C148*'OC A CONTRATAR'!$E148</f>
        <v>0</v>
      </c>
      <c r="D148" s="52">
        <f>'OC A CONTRATAR US$'!D148*'OC A CONTRATAR'!$E148</f>
        <v>0</v>
      </c>
      <c r="E148" s="151">
        <f>IF($E$2=0,Encargos!C153,$E$2)</f>
        <v>5.35</v>
      </c>
      <c r="F148" s="1">
        <f t="shared" si="12"/>
        <v>49003</v>
      </c>
      <c r="G148" s="52">
        <f>'OC A CONTRATAR US$'!G148*'OC A CONTRATAR'!$J148</f>
        <v>0</v>
      </c>
      <c r="H148" s="52">
        <f>'OC A CONTRATAR US$'!H148*'OC A CONTRATAR'!$J148</f>
        <v>0</v>
      </c>
      <c r="I148" s="52">
        <f>'OC A CONTRATAR US$'!I148*'OC A CONTRATAR'!$J148</f>
        <v>0</v>
      </c>
      <c r="J148" s="151">
        <f>IF($J$2=0,Encargos!C153,$J$2)</f>
        <v>4.8413000000000004</v>
      </c>
      <c r="K148" s="1">
        <f t="shared" si="13"/>
        <v>49003</v>
      </c>
      <c r="L148" s="52">
        <f>'OC A CONTRATAR US$'!L148*'OC A CONTRATAR'!$O148</f>
        <v>0</v>
      </c>
      <c r="M148" s="52">
        <f>'OC A CONTRATAR US$'!M148*'OC A CONTRATAR'!$O148</f>
        <v>0</v>
      </c>
      <c r="N148" s="52">
        <f>'OC A CONTRATAR US$'!N148*'OC A CONTRATAR'!$O148</f>
        <v>0</v>
      </c>
      <c r="O148" s="151">
        <f>IF($O$2=0,Encargos!C153,$O$2)</f>
        <v>4.8413000000000004</v>
      </c>
      <c r="P148" s="1">
        <f t="shared" si="14"/>
        <v>49003</v>
      </c>
      <c r="Q148" s="52">
        <f>'OC A CONTRATAR US$'!Q148*'OC A CONTRATAR'!$T148</f>
        <v>0</v>
      </c>
      <c r="R148" s="52">
        <f>'OC A CONTRATAR US$'!R148*'OC A CONTRATAR'!$T148</f>
        <v>0</v>
      </c>
      <c r="S148" s="52">
        <f>'OC A CONTRATAR US$'!S148*'OC A CONTRATAR'!$T148</f>
        <v>0</v>
      </c>
      <c r="T148" s="151">
        <f>IF($T$2=0,Encargos!M153,$T$2)</f>
        <v>5.35</v>
      </c>
      <c r="V148" s="1">
        <f t="shared" si="15"/>
        <v>49003</v>
      </c>
      <c r="W148" s="52">
        <v>0</v>
      </c>
      <c r="X148" s="52">
        <v>0</v>
      </c>
      <c r="Y148" s="52">
        <f t="shared" si="18"/>
        <v>0</v>
      </c>
      <c r="Z148" s="151"/>
      <c r="AB148" s="1">
        <f t="shared" si="16"/>
        <v>49003</v>
      </c>
      <c r="AC148" s="21">
        <f t="shared" si="17"/>
        <v>0</v>
      </c>
      <c r="AD148" s="21">
        <f t="shared" si="19"/>
        <v>0</v>
      </c>
      <c r="AE148" s="21">
        <f t="shared" si="19"/>
        <v>0</v>
      </c>
    </row>
    <row r="149" spans="1:31" x14ac:dyDescent="0.35">
      <c r="A149" s="1">
        <f t="shared" si="11"/>
        <v>49034</v>
      </c>
      <c r="B149" s="52">
        <f>'OC A CONTRATAR US$'!B149*'OC A CONTRATAR'!$E149</f>
        <v>0</v>
      </c>
      <c r="C149" s="52">
        <f>'OC A CONTRATAR US$'!C149*'OC A CONTRATAR'!$E149</f>
        <v>0</v>
      </c>
      <c r="D149" s="52">
        <f>'OC A CONTRATAR US$'!D149*'OC A CONTRATAR'!$E149</f>
        <v>0</v>
      </c>
      <c r="E149" s="151">
        <f>IF($E$2=0,Encargos!C154,$E$2)</f>
        <v>5.35</v>
      </c>
      <c r="F149" s="1">
        <f t="shared" si="12"/>
        <v>49034</v>
      </c>
      <c r="G149" s="52">
        <f>'OC A CONTRATAR US$'!G149*'OC A CONTRATAR'!$J149</f>
        <v>0</v>
      </c>
      <c r="H149" s="52">
        <f>'OC A CONTRATAR US$'!H149*'OC A CONTRATAR'!$J149</f>
        <v>0</v>
      </c>
      <c r="I149" s="52">
        <f>'OC A CONTRATAR US$'!I149*'OC A CONTRATAR'!$J149</f>
        <v>0</v>
      </c>
      <c r="J149" s="151">
        <f>IF($J$2=0,Encargos!C154,$J$2)</f>
        <v>4.8413000000000004</v>
      </c>
      <c r="K149" s="1">
        <f t="shared" si="13"/>
        <v>49034</v>
      </c>
      <c r="L149" s="52">
        <f>'OC A CONTRATAR US$'!L149*'OC A CONTRATAR'!$O149</f>
        <v>0</v>
      </c>
      <c r="M149" s="52">
        <f>'OC A CONTRATAR US$'!M149*'OC A CONTRATAR'!$O149</f>
        <v>0</v>
      </c>
      <c r="N149" s="52">
        <f>'OC A CONTRATAR US$'!N149*'OC A CONTRATAR'!$O149</f>
        <v>0</v>
      </c>
      <c r="O149" s="151">
        <f>IF($O$2=0,Encargos!C154,$O$2)</f>
        <v>4.8413000000000004</v>
      </c>
      <c r="P149" s="1">
        <f t="shared" si="14"/>
        <v>49034</v>
      </c>
      <c r="Q149" s="52">
        <f>'OC A CONTRATAR US$'!Q149*'OC A CONTRATAR'!$T149</f>
        <v>0</v>
      </c>
      <c r="R149" s="52">
        <f>'OC A CONTRATAR US$'!R149*'OC A CONTRATAR'!$T149</f>
        <v>0</v>
      </c>
      <c r="S149" s="52">
        <f>'OC A CONTRATAR US$'!S149*'OC A CONTRATAR'!$T149</f>
        <v>0</v>
      </c>
      <c r="T149" s="151">
        <f>IF($T$2=0,Encargos!M154,$T$2)</f>
        <v>5.35</v>
      </c>
      <c r="V149" s="1">
        <f t="shared" si="15"/>
        <v>49034</v>
      </c>
      <c r="W149" s="52">
        <v>0</v>
      </c>
      <c r="X149" s="52">
        <v>0</v>
      </c>
      <c r="Y149" s="52">
        <f t="shared" si="18"/>
        <v>0</v>
      </c>
      <c r="Z149" s="151"/>
      <c r="AB149" s="1">
        <f t="shared" si="16"/>
        <v>49034</v>
      </c>
      <c r="AC149" s="21">
        <f t="shared" si="17"/>
        <v>0</v>
      </c>
      <c r="AD149" s="21">
        <f t="shared" si="19"/>
        <v>0</v>
      </c>
      <c r="AE149" s="21">
        <f t="shared" si="19"/>
        <v>0</v>
      </c>
    </row>
    <row r="150" spans="1:31" x14ac:dyDescent="0.35">
      <c r="A150" s="1">
        <f t="shared" si="11"/>
        <v>49064</v>
      </c>
      <c r="B150" s="52">
        <f>'OC A CONTRATAR US$'!B150*'OC A CONTRATAR'!$E150</f>
        <v>0</v>
      </c>
      <c r="C150" s="52">
        <f>'OC A CONTRATAR US$'!C150*'OC A CONTRATAR'!$E150</f>
        <v>0</v>
      </c>
      <c r="D150" s="52">
        <f>'OC A CONTRATAR US$'!D150*'OC A CONTRATAR'!$E150</f>
        <v>0</v>
      </c>
      <c r="E150" s="151">
        <f>IF($E$2=0,Encargos!C155,$E$2)</f>
        <v>5.35</v>
      </c>
      <c r="F150" s="1">
        <f t="shared" si="12"/>
        <v>49064</v>
      </c>
      <c r="G150" s="52">
        <f>'OC A CONTRATAR US$'!G150*'OC A CONTRATAR'!$J150</f>
        <v>0</v>
      </c>
      <c r="H150" s="52">
        <f>'OC A CONTRATAR US$'!H150*'OC A CONTRATAR'!$J150</f>
        <v>0</v>
      </c>
      <c r="I150" s="52">
        <f>'OC A CONTRATAR US$'!I150*'OC A CONTRATAR'!$J150</f>
        <v>0</v>
      </c>
      <c r="J150" s="151">
        <f>IF($J$2=0,Encargos!C155,$J$2)</f>
        <v>4.8413000000000004</v>
      </c>
      <c r="K150" s="1">
        <f t="shared" si="13"/>
        <v>49064</v>
      </c>
      <c r="L150" s="52">
        <f>'OC A CONTRATAR US$'!L150*'OC A CONTRATAR'!$O150</f>
        <v>0</v>
      </c>
      <c r="M150" s="52">
        <f>'OC A CONTRATAR US$'!M150*'OC A CONTRATAR'!$O150</f>
        <v>0</v>
      </c>
      <c r="N150" s="52">
        <f>'OC A CONTRATAR US$'!N150*'OC A CONTRATAR'!$O150</f>
        <v>0</v>
      </c>
      <c r="O150" s="151">
        <f>IF($O$2=0,Encargos!C155,$O$2)</f>
        <v>4.8413000000000004</v>
      </c>
      <c r="P150" s="1">
        <f t="shared" si="14"/>
        <v>49064</v>
      </c>
      <c r="Q150" s="52">
        <f>'OC A CONTRATAR US$'!Q150*'OC A CONTRATAR'!$T150</f>
        <v>0</v>
      </c>
      <c r="R150" s="52">
        <f>'OC A CONTRATAR US$'!R150*'OC A CONTRATAR'!$T150</f>
        <v>0</v>
      </c>
      <c r="S150" s="52">
        <f>'OC A CONTRATAR US$'!S150*'OC A CONTRATAR'!$T150</f>
        <v>0</v>
      </c>
      <c r="T150" s="151">
        <f>IF($T$2=0,Encargos!M155,$T$2)</f>
        <v>5.35</v>
      </c>
      <c r="V150" s="1">
        <f t="shared" si="15"/>
        <v>49064</v>
      </c>
      <c r="W150" s="52">
        <v>0</v>
      </c>
      <c r="X150" s="52">
        <v>0</v>
      </c>
      <c r="Y150" s="52">
        <f t="shared" si="18"/>
        <v>0</v>
      </c>
      <c r="Z150" s="151"/>
      <c r="AB150" s="1">
        <f t="shared" si="16"/>
        <v>49064</v>
      </c>
      <c r="AC150" s="21">
        <f t="shared" si="17"/>
        <v>0</v>
      </c>
      <c r="AD150" s="21">
        <f t="shared" si="19"/>
        <v>0</v>
      </c>
      <c r="AE150" s="21">
        <f t="shared" si="19"/>
        <v>0</v>
      </c>
    </row>
    <row r="151" spans="1:31" x14ac:dyDescent="0.35">
      <c r="A151" s="1">
        <f t="shared" si="11"/>
        <v>49095</v>
      </c>
      <c r="B151" s="52">
        <f>'OC A CONTRATAR US$'!B151*'OC A CONTRATAR'!$E151</f>
        <v>0</v>
      </c>
      <c r="C151" s="52">
        <f>'OC A CONTRATAR US$'!C151*'OC A CONTRATAR'!$E151</f>
        <v>0</v>
      </c>
      <c r="D151" s="52">
        <f>'OC A CONTRATAR US$'!D151*'OC A CONTRATAR'!$E151</f>
        <v>0</v>
      </c>
      <c r="E151" s="151">
        <f>IF($E$2=0,Encargos!C156,$E$2)</f>
        <v>5.35</v>
      </c>
      <c r="F151" s="1">
        <f t="shared" si="12"/>
        <v>49095</v>
      </c>
      <c r="G151" s="52">
        <f>'OC A CONTRATAR US$'!G151*'OC A CONTRATAR'!$J151</f>
        <v>0</v>
      </c>
      <c r="H151" s="52">
        <f>'OC A CONTRATAR US$'!H151*'OC A CONTRATAR'!$J151</f>
        <v>0</v>
      </c>
      <c r="I151" s="52">
        <f>'OC A CONTRATAR US$'!I151*'OC A CONTRATAR'!$J151</f>
        <v>0</v>
      </c>
      <c r="J151" s="151">
        <f>IF($J$2=0,Encargos!C156,$J$2)</f>
        <v>4.8413000000000004</v>
      </c>
      <c r="K151" s="1">
        <f t="shared" si="13"/>
        <v>49095</v>
      </c>
      <c r="L151" s="52">
        <f>'OC A CONTRATAR US$'!L151*'OC A CONTRATAR'!$O151</f>
        <v>0</v>
      </c>
      <c r="M151" s="52">
        <f>'OC A CONTRATAR US$'!M151*'OC A CONTRATAR'!$O151</f>
        <v>0</v>
      </c>
      <c r="N151" s="52">
        <f>'OC A CONTRATAR US$'!N151*'OC A CONTRATAR'!$O151</f>
        <v>0</v>
      </c>
      <c r="O151" s="151">
        <f>IF($O$2=0,Encargos!C156,$O$2)</f>
        <v>4.8413000000000004</v>
      </c>
      <c r="P151" s="1">
        <f t="shared" si="14"/>
        <v>49095</v>
      </c>
      <c r="Q151" s="52">
        <f>'OC A CONTRATAR US$'!Q151*'OC A CONTRATAR'!$T151</f>
        <v>0</v>
      </c>
      <c r="R151" s="52">
        <f>'OC A CONTRATAR US$'!R151*'OC A CONTRATAR'!$T151</f>
        <v>0</v>
      </c>
      <c r="S151" s="52">
        <f>'OC A CONTRATAR US$'!S151*'OC A CONTRATAR'!$T151</f>
        <v>0</v>
      </c>
      <c r="T151" s="151">
        <f>IF($T$2=0,Encargos!M156,$T$2)</f>
        <v>5.35</v>
      </c>
      <c r="V151" s="1">
        <f t="shared" si="15"/>
        <v>49095</v>
      </c>
      <c r="W151" s="52">
        <v>0</v>
      </c>
      <c r="X151" s="52">
        <v>0</v>
      </c>
      <c r="Y151" s="52">
        <f t="shared" si="18"/>
        <v>0</v>
      </c>
      <c r="Z151" s="151"/>
      <c r="AB151" s="1">
        <f t="shared" si="16"/>
        <v>49095</v>
      </c>
      <c r="AC151" s="21">
        <f t="shared" si="17"/>
        <v>0</v>
      </c>
      <c r="AD151" s="21">
        <f t="shared" si="19"/>
        <v>0</v>
      </c>
      <c r="AE151" s="21">
        <f t="shared" si="19"/>
        <v>0</v>
      </c>
    </row>
    <row r="152" spans="1:31" x14ac:dyDescent="0.35">
      <c r="A152" s="1">
        <f t="shared" si="11"/>
        <v>49125</v>
      </c>
      <c r="B152" s="52">
        <f>'OC A CONTRATAR US$'!B152*'OC A CONTRATAR'!$E152</f>
        <v>16049999.999999998</v>
      </c>
      <c r="C152" s="52">
        <f>'OC A CONTRATAR US$'!C152*'OC A CONTRATAR'!$E152</f>
        <v>8878869.4086365812</v>
      </c>
      <c r="D152" s="52">
        <f>'OC A CONTRATAR US$'!D152*'OC A CONTRATAR'!$E152</f>
        <v>24928869.408636577</v>
      </c>
      <c r="E152" s="151">
        <f>IF($E$2=0,Encargos!C157,$E$2)</f>
        <v>5.35</v>
      </c>
      <c r="F152" s="1">
        <f t="shared" si="12"/>
        <v>49125</v>
      </c>
      <c r="G152" s="52">
        <f>'OC A CONTRATAR US$'!G152*'OC A CONTRATAR'!$J152</f>
        <v>6147243.1912681926</v>
      </c>
      <c r="H152" s="52">
        <f>'OC A CONTRATAR US$'!H152*'OC A CONTRATAR'!$J152</f>
        <v>3287303.2524062814</v>
      </c>
      <c r="I152" s="52">
        <f>'OC A CONTRATAR US$'!I152*'OC A CONTRATAR'!$J152</f>
        <v>9434546.443674475</v>
      </c>
      <c r="J152" s="151">
        <f>IF($J$2=0,Encargos!C157,$J$2)</f>
        <v>4.8413000000000004</v>
      </c>
      <c r="K152" s="1">
        <f t="shared" si="13"/>
        <v>49125</v>
      </c>
      <c r="L152" s="52">
        <f>'OC A CONTRATAR US$'!L152*'OC A CONTRATAR'!$O152</f>
        <v>27204607.101715628</v>
      </c>
      <c r="M152" s="52">
        <f>'OC A CONTRATAR US$'!M152*'OC A CONTRATAR'!$O152</f>
        <v>29792880.532216821</v>
      </c>
      <c r="N152" s="52">
        <f>'OC A CONTRATAR US$'!N152*'OC A CONTRATAR'!$O152</f>
        <v>56997487.633932449</v>
      </c>
      <c r="O152" s="151">
        <f>IF($O$2=0,Encargos!C157,$O$2)</f>
        <v>4.8413000000000004</v>
      </c>
      <c r="P152" s="1">
        <f t="shared" si="14"/>
        <v>49125</v>
      </c>
      <c r="Q152" s="52">
        <f>'OC A CONTRATAR US$'!Q152*'OC A CONTRATAR'!$T152</f>
        <v>8024999.9999999991</v>
      </c>
      <c r="R152" s="52">
        <f>'OC A CONTRATAR US$'!R152*'OC A CONTRATAR'!$T152</f>
        <v>4439434.7043183008</v>
      </c>
      <c r="S152" s="52">
        <f>'OC A CONTRATAR US$'!S152*'OC A CONTRATAR'!$T152</f>
        <v>12464434.704318289</v>
      </c>
      <c r="T152" s="151">
        <f>IF($T$2=0,Encargos!M157,$T$2)</f>
        <v>5.35</v>
      </c>
      <c r="V152" s="1">
        <f t="shared" si="15"/>
        <v>49125</v>
      </c>
      <c r="W152" s="52">
        <v>150000000</v>
      </c>
      <c r="X152" s="52">
        <v>7272674.8293511895</v>
      </c>
      <c r="Y152" s="52">
        <f t="shared" si="18"/>
        <v>157272674.82935119</v>
      </c>
      <c r="Z152" s="151"/>
      <c r="AB152" s="1">
        <f t="shared" si="16"/>
        <v>49125</v>
      </c>
      <c r="AC152" s="21">
        <f t="shared" si="17"/>
        <v>0</v>
      </c>
      <c r="AD152" s="21">
        <f t="shared" si="19"/>
        <v>53671162.726929173</v>
      </c>
      <c r="AE152" s="21">
        <f t="shared" si="19"/>
        <v>261098013.01991296</v>
      </c>
    </row>
    <row r="153" spans="1:31" x14ac:dyDescent="0.35">
      <c r="A153" s="1">
        <f t="shared" si="11"/>
        <v>49156</v>
      </c>
      <c r="B153" s="52">
        <f>'OC A CONTRATAR US$'!B153*'OC A CONTRATAR'!$E153</f>
        <v>0</v>
      </c>
      <c r="C153" s="52">
        <f>'OC A CONTRATAR US$'!C153*'OC A CONTRATAR'!$E153</f>
        <v>0</v>
      </c>
      <c r="D153" s="52">
        <f>'OC A CONTRATAR US$'!D153*'OC A CONTRATAR'!$E153</f>
        <v>0</v>
      </c>
      <c r="E153" s="151">
        <f>IF($E$2=0,Encargos!C158,$E$2)</f>
        <v>5.35</v>
      </c>
      <c r="F153" s="1">
        <f t="shared" si="12"/>
        <v>49156</v>
      </c>
      <c r="G153" s="52">
        <f>'OC A CONTRATAR US$'!G153*'OC A CONTRATAR'!$J153</f>
        <v>0</v>
      </c>
      <c r="H153" s="52">
        <f>'OC A CONTRATAR US$'!H153*'OC A CONTRATAR'!$J153</f>
        <v>0</v>
      </c>
      <c r="I153" s="52">
        <f>'OC A CONTRATAR US$'!I153*'OC A CONTRATAR'!$J153</f>
        <v>0</v>
      </c>
      <c r="J153" s="151">
        <f>IF($J$2=0,Encargos!C158,$J$2)</f>
        <v>4.8413000000000004</v>
      </c>
      <c r="K153" s="1">
        <f t="shared" si="13"/>
        <v>49156</v>
      </c>
      <c r="L153" s="52">
        <f>'OC A CONTRATAR US$'!L153*'OC A CONTRATAR'!$O153</f>
        <v>0</v>
      </c>
      <c r="M153" s="52">
        <f>'OC A CONTRATAR US$'!M153*'OC A CONTRATAR'!$O153</f>
        <v>0</v>
      </c>
      <c r="N153" s="52">
        <f>'OC A CONTRATAR US$'!N153*'OC A CONTRATAR'!$O153</f>
        <v>0</v>
      </c>
      <c r="O153" s="151">
        <f>IF($O$2=0,Encargos!C158,$O$2)</f>
        <v>4.8413000000000004</v>
      </c>
      <c r="P153" s="1">
        <f t="shared" si="14"/>
        <v>49156</v>
      </c>
      <c r="Q153" s="52">
        <f>'OC A CONTRATAR US$'!Q153*'OC A CONTRATAR'!$T153</f>
        <v>0</v>
      </c>
      <c r="R153" s="52">
        <f>'OC A CONTRATAR US$'!R153*'OC A CONTRATAR'!$T153</f>
        <v>0</v>
      </c>
      <c r="S153" s="52">
        <f>'OC A CONTRATAR US$'!S153*'OC A CONTRATAR'!$T153</f>
        <v>0</v>
      </c>
      <c r="T153" s="151">
        <f>IF($T$2=0,Encargos!M158,$T$2)</f>
        <v>5.35</v>
      </c>
      <c r="V153" s="1">
        <f t="shared" si="15"/>
        <v>49156</v>
      </c>
      <c r="W153" s="52">
        <v>0</v>
      </c>
      <c r="X153" s="52">
        <v>0</v>
      </c>
      <c r="Y153" s="52">
        <f t="shared" si="18"/>
        <v>0</v>
      </c>
      <c r="Z153" s="151"/>
      <c r="AB153" s="1">
        <f t="shared" si="16"/>
        <v>49156</v>
      </c>
      <c r="AC153" s="21">
        <f t="shared" si="17"/>
        <v>207426850.29298383</v>
      </c>
      <c r="AD153" s="21">
        <f t="shared" si="19"/>
        <v>0</v>
      </c>
      <c r="AE153" s="21">
        <f t="shared" si="19"/>
        <v>0</v>
      </c>
    </row>
    <row r="154" spans="1:31" x14ac:dyDescent="0.35">
      <c r="A154" s="1">
        <f t="shared" si="11"/>
        <v>49187</v>
      </c>
      <c r="B154" s="52">
        <f>'OC A CONTRATAR US$'!B154*'OC A CONTRATAR'!$E154</f>
        <v>0</v>
      </c>
      <c r="C154" s="52">
        <f>'OC A CONTRATAR US$'!C154*'OC A CONTRATAR'!$E154</f>
        <v>0</v>
      </c>
      <c r="D154" s="52">
        <f>'OC A CONTRATAR US$'!D154*'OC A CONTRATAR'!$E154</f>
        <v>0</v>
      </c>
      <c r="E154" s="151">
        <f>IF($E$2=0,Encargos!C159,$E$2)</f>
        <v>5.35</v>
      </c>
      <c r="F154" s="1">
        <f t="shared" si="12"/>
        <v>49187</v>
      </c>
      <c r="G154" s="52">
        <f>'OC A CONTRATAR US$'!G154*'OC A CONTRATAR'!$J154</f>
        <v>0</v>
      </c>
      <c r="H154" s="52">
        <f>'OC A CONTRATAR US$'!H154*'OC A CONTRATAR'!$J154</f>
        <v>0</v>
      </c>
      <c r="I154" s="52">
        <f>'OC A CONTRATAR US$'!I154*'OC A CONTRATAR'!$J154</f>
        <v>0</v>
      </c>
      <c r="J154" s="151">
        <f>IF($J$2=0,Encargos!C159,$J$2)</f>
        <v>4.8413000000000004</v>
      </c>
      <c r="K154" s="1">
        <f t="shared" si="13"/>
        <v>49187</v>
      </c>
      <c r="L154" s="52">
        <f>'OC A CONTRATAR US$'!L154*'OC A CONTRATAR'!$O154</f>
        <v>0</v>
      </c>
      <c r="M154" s="52">
        <f>'OC A CONTRATAR US$'!M154*'OC A CONTRATAR'!$O154</f>
        <v>0</v>
      </c>
      <c r="N154" s="52">
        <f>'OC A CONTRATAR US$'!N154*'OC A CONTRATAR'!$O154</f>
        <v>0</v>
      </c>
      <c r="O154" s="151">
        <f>IF($O$2=0,Encargos!C159,$O$2)</f>
        <v>4.8413000000000004</v>
      </c>
      <c r="P154" s="1">
        <f t="shared" si="14"/>
        <v>49187</v>
      </c>
      <c r="Q154" s="52">
        <f>'OC A CONTRATAR US$'!Q154*'OC A CONTRATAR'!$T154</f>
        <v>0</v>
      </c>
      <c r="R154" s="52">
        <f>'OC A CONTRATAR US$'!R154*'OC A CONTRATAR'!$T154</f>
        <v>0</v>
      </c>
      <c r="S154" s="52">
        <f>'OC A CONTRATAR US$'!S154*'OC A CONTRATAR'!$T154</f>
        <v>0</v>
      </c>
      <c r="T154" s="151">
        <f>IF($T$2=0,Encargos!M159,$T$2)</f>
        <v>5.35</v>
      </c>
      <c r="V154" s="1">
        <f t="shared" si="15"/>
        <v>49187</v>
      </c>
      <c r="W154" s="52">
        <v>0</v>
      </c>
      <c r="X154" s="52">
        <v>0</v>
      </c>
      <c r="Y154" s="52">
        <f t="shared" si="18"/>
        <v>0</v>
      </c>
      <c r="Z154" s="151"/>
      <c r="AB154" s="1">
        <f t="shared" si="16"/>
        <v>49187</v>
      </c>
      <c r="AC154" s="21">
        <f t="shared" si="17"/>
        <v>0</v>
      </c>
      <c r="AD154" s="21">
        <f t="shared" si="19"/>
        <v>0</v>
      </c>
      <c r="AE154" s="21">
        <f t="shared" si="19"/>
        <v>0</v>
      </c>
    </row>
    <row r="155" spans="1:31" x14ac:dyDescent="0.35">
      <c r="A155" s="1">
        <f t="shared" si="11"/>
        <v>49217</v>
      </c>
      <c r="B155" s="52">
        <f>'OC A CONTRATAR US$'!B155*'OC A CONTRATAR'!$E155</f>
        <v>0</v>
      </c>
      <c r="C155" s="52">
        <f>'OC A CONTRATAR US$'!C155*'OC A CONTRATAR'!$E155</f>
        <v>0</v>
      </c>
      <c r="D155" s="52">
        <f>'OC A CONTRATAR US$'!D155*'OC A CONTRATAR'!$E155</f>
        <v>0</v>
      </c>
      <c r="E155" s="151">
        <f>IF($E$2=0,Encargos!C160,$E$2)</f>
        <v>5.35</v>
      </c>
      <c r="F155" s="1">
        <f t="shared" si="12"/>
        <v>49217</v>
      </c>
      <c r="G155" s="52">
        <f>'OC A CONTRATAR US$'!G155*'OC A CONTRATAR'!$J155</f>
        <v>0</v>
      </c>
      <c r="H155" s="52">
        <f>'OC A CONTRATAR US$'!H155*'OC A CONTRATAR'!$J155</f>
        <v>0</v>
      </c>
      <c r="I155" s="52">
        <f>'OC A CONTRATAR US$'!I155*'OC A CONTRATAR'!$J155</f>
        <v>0</v>
      </c>
      <c r="J155" s="151">
        <f>IF($J$2=0,Encargos!C160,$J$2)</f>
        <v>4.8413000000000004</v>
      </c>
      <c r="K155" s="1">
        <f t="shared" si="13"/>
        <v>49217</v>
      </c>
      <c r="L155" s="52">
        <f>'OC A CONTRATAR US$'!L155*'OC A CONTRATAR'!$O155</f>
        <v>0</v>
      </c>
      <c r="M155" s="52">
        <f>'OC A CONTRATAR US$'!M155*'OC A CONTRATAR'!$O155</f>
        <v>0</v>
      </c>
      <c r="N155" s="52">
        <f>'OC A CONTRATAR US$'!N155*'OC A CONTRATAR'!$O155</f>
        <v>0</v>
      </c>
      <c r="O155" s="151">
        <f>IF($O$2=0,Encargos!C160,$O$2)</f>
        <v>4.8413000000000004</v>
      </c>
      <c r="P155" s="1">
        <f t="shared" si="14"/>
        <v>49217</v>
      </c>
      <c r="Q155" s="52">
        <f>'OC A CONTRATAR US$'!Q155*'OC A CONTRATAR'!$T155</f>
        <v>0</v>
      </c>
      <c r="R155" s="52">
        <f>'OC A CONTRATAR US$'!R155*'OC A CONTRATAR'!$T155</f>
        <v>0</v>
      </c>
      <c r="S155" s="52">
        <f>'OC A CONTRATAR US$'!S155*'OC A CONTRATAR'!$T155</f>
        <v>0</v>
      </c>
      <c r="T155" s="151">
        <f>IF($T$2=0,Encargos!M160,$T$2)</f>
        <v>5.35</v>
      </c>
      <c r="V155" s="1">
        <f t="shared" si="15"/>
        <v>49217</v>
      </c>
      <c r="W155" s="52">
        <v>0</v>
      </c>
      <c r="X155" s="52">
        <v>0</v>
      </c>
      <c r="Y155" s="52">
        <f t="shared" si="18"/>
        <v>0</v>
      </c>
      <c r="Z155" s="151"/>
      <c r="AB155" s="1">
        <f t="shared" si="16"/>
        <v>49217</v>
      </c>
      <c r="AC155" s="21">
        <f t="shared" si="17"/>
        <v>0</v>
      </c>
      <c r="AD155" s="21">
        <f t="shared" si="19"/>
        <v>0</v>
      </c>
      <c r="AE155" s="21">
        <f t="shared" si="19"/>
        <v>0</v>
      </c>
    </row>
    <row r="156" spans="1:31" x14ac:dyDescent="0.35">
      <c r="A156" s="1">
        <f t="shared" si="11"/>
        <v>49248</v>
      </c>
      <c r="B156" s="52">
        <f>'OC A CONTRATAR US$'!B156*'OC A CONTRATAR'!$E156</f>
        <v>0</v>
      </c>
      <c r="C156" s="52">
        <f>'OC A CONTRATAR US$'!C156*'OC A CONTRATAR'!$E156</f>
        <v>0</v>
      </c>
      <c r="D156" s="52">
        <f>'OC A CONTRATAR US$'!D156*'OC A CONTRATAR'!$E156</f>
        <v>0</v>
      </c>
      <c r="E156" s="151">
        <f>IF($E$2=0,Encargos!C161,$E$2)</f>
        <v>5.35</v>
      </c>
      <c r="F156" s="1">
        <f t="shared" si="12"/>
        <v>49248</v>
      </c>
      <c r="G156" s="52">
        <f>'OC A CONTRATAR US$'!G156*'OC A CONTRATAR'!$J156</f>
        <v>0</v>
      </c>
      <c r="H156" s="52">
        <f>'OC A CONTRATAR US$'!H156*'OC A CONTRATAR'!$J156</f>
        <v>0</v>
      </c>
      <c r="I156" s="52">
        <f>'OC A CONTRATAR US$'!I156*'OC A CONTRATAR'!$J156</f>
        <v>0</v>
      </c>
      <c r="J156" s="151">
        <f>IF($J$2=0,Encargos!C161,$J$2)</f>
        <v>4.8413000000000004</v>
      </c>
      <c r="K156" s="1">
        <f t="shared" si="13"/>
        <v>49248</v>
      </c>
      <c r="L156" s="52">
        <f>'OC A CONTRATAR US$'!L156*'OC A CONTRATAR'!$O156</f>
        <v>0</v>
      </c>
      <c r="M156" s="52">
        <f>'OC A CONTRATAR US$'!M156*'OC A CONTRATAR'!$O156</f>
        <v>0</v>
      </c>
      <c r="N156" s="52">
        <f>'OC A CONTRATAR US$'!N156*'OC A CONTRATAR'!$O156</f>
        <v>0</v>
      </c>
      <c r="O156" s="151">
        <f>IF($O$2=0,Encargos!C161,$O$2)</f>
        <v>4.8413000000000004</v>
      </c>
      <c r="P156" s="1">
        <f t="shared" si="14"/>
        <v>49248</v>
      </c>
      <c r="Q156" s="52">
        <f>'OC A CONTRATAR US$'!Q156*'OC A CONTRATAR'!$T156</f>
        <v>0</v>
      </c>
      <c r="R156" s="52">
        <f>'OC A CONTRATAR US$'!R156*'OC A CONTRATAR'!$T156</f>
        <v>0</v>
      </c>
      <c r="S156" s="52">
        <f>'OC A CONTRATAR US$'!S156*'OC A CONTRATAR'!$T156</f>
        <v>0</v>
      </c>
      <c r="T156" s="151">
        <f>IF($T$2=0,Encargos!M161,$T$2)</f>
        <v>5.35</v>
      </c>
      <c r="V156" s="1">
        <f t="shared" si="15"/>
        <v>49248</v>
      </c>
      <c r="W156" s="52">
        <v>0</v>
      </c>
      <c r="X156" s="52">
        <v>0</v>
      </c>
      <c r="Y156" s="52">
        <f t="shared" si="18"/>
        <v>0</v>
      </c>
      <c r="Z156" s="151"/>
      <c r="AB156" s="1">
        <f t="shared" si="16"/>
        <v>49248</v>
      </c>
      <c r="AC156" s="21">
        <f t="shared" si="17"/>
        <v>0</v>
      </c>
      <c r="AD156" s="21">
        <f t="shared" si="19"/>
        <v>0</v>
      </c>
      <c r="AE156" s="21">
        <f t="shared" si="19"/>
        <v>0</v>
      </c>
    </row>
    <row r="157" spans="1:31" x14ac:dyDescent="0.35">
      <c r="A157" s="1">
        <f t="shared" si="11"/>
        <v>49278</v>
      </c>
      <c r="B157" s="52">
        <f>'OC A CONTRATAR US$'!B157*'OC A CONTRATAR'!$E157</f>
        <v>0</v>
      </c>
      <c r="C157" s="52">
        <f>'OC A CONTRATAR US$'!C157*'OC A CONTRATAR'!$E157</f>
        <v>0</v>
      </c>
      <c r="D157" s="52">
        <f>'OC A CONTRATAR US$'!D157*'OC A CONTRATAR'!$E157</f>
        <v>0</v>
      </c>
      <c r="E157" s="151">
        <f>IF($E$2=0,Encargos!C162,$E$2)</f>
        <v>5.35</v>
      </c>
      <c r="F157" s="1">
        <f t="shared" si="12"/>
        <v>49278</v>
      </c>
      <c r="G157" s="52">
        <f>'OC A CONTRATAR US$'!G157*'OC A CONTRATAR'!$J157</f>
        <v>0</v>
      </c>
      <c r="H157" s="52">
        <f>'OC A CONTRATAR US$'!H157*'OC A CONTRATAR'!$J157</f>
        <v>0</v>
      </c>
      <c r="I157" s="52">
        <f>'OC A CONTRATAR US$'!I157*'OC A CONTRATAR'!$J157</f>
        <v>0</v>
      </c>
      <c r="J157" s="151">
        <f>IF($J$2=0,Encargos!C162,$J$2)</f>
        <v>4.8413000000000004</v>
      </c>
      <c r="K157" s="1">
        <f t="shared" si="13"/>
        <v>49278</v>
      </c>
      <c r="L157" s="52">
        <f>'OC A CONTRATAR US$'!L157*'OC A CONTRATAR'!$O157</f>
        <v>0</v>
      </c>
      <c r="M157" s="52">
        <f>'OC A CONTRATAR US$'!M157*'OC A CONTRATAR'!$O157</f>
        <v>0</v>
      </c>
      <c r="N157" s="52">
        <f>'OC A CONTRATAR US$'!N157*'OC A CONTRATAR'!$O157</f>
        <v>0</v>
      </c>
      <c r="O157" s="151">
        <f>IF($O$2=0,Encargos!C162,$O$2)</f>
        <v>4.8413000000000004</v>
      </c>
      <c r="P157" s="1">
        <f t="shared" si="14"/>
        <v>49278</v>
      </c>
      <c r="Q157" s="52">
        <f>'OC A CONTRATAR US$'!Q157*'OC A CONTRATAR'!$T157</f>
        <v>0</v>
      </c>
      <c r="R157" s="52">
        <f>'OC A CONTRATAR US$'!R157*'OC A CONTRATAR'!$T157</f>
        <v>0</v>
      </c>
      <c r="S157" s="52">
        <f>'OC A CONTRATAR US$'!S157*'OC A CONTRATAR'!$T157</f>
        <v>0</v>
      </c>
      <c r="T157" s="151">
        <f>IF($T$2=0,Encargos!M162,$T$2)</f>
        <v>5.35</v>
      </c>
      <c r="V157" s="1">
        <f t="shared" si="15"/>
        <v>49278</v>
      </c>
      <c r="W157" s="52">
        <v>0</v>
      </c>
      <c r="X157" s="52">
        <v>0</v>
      </c>
      <c r="Y157" s="52">
        <f t="shared" si="18"/>
        <v>0</v>
      </c>
      <c r="Z157" s="151"/>
      <c r="AB157" s="1">
        <f t="shared" si="16"/>
        <v>49278</v>
      </c>
      <c r="AC157" s="21">
        <f t="shared" si="17"/>
        <v>0</v>
      </c>
      <c r="AD157" s="21">
        <f t="shared" si="19"/>
        <v>0</v>
      </c>
      <c r="AE157" s="21">
        <f t="shared" si="19"/>
        <v>0</v>
      </c>
    </row>
    <row r="158" spans="1:31" x14ac:dyDescent="0.35">
      <c r="A158" s="1">
        <f t="shared" si="11"/>
        <v>49309</v>
      </c>
      <c r="B158" s="52">
        <f>'OC A CONTRATAR US$'!B158*'OC A CONTRATAR'!$E158</f>
        <v>16049999.999999998</v>
      </c>
      <c r="C158" s="52">
        <f>'OC A CONTRATAR US$'!C158*'OC A CONTRATAR'!$E158</f>
        <v>8664156.7996642683</v>
      </c>
      <c r="D158" s="52">
        <f>'OC A CONTRATAR US$'!D158*'OC A CONTRATAR'!$E158</f>
        <v>24714156.799664266</v>
      </c>
      <c r="E158" s="151">
        <f>IF($E$2=0,Encargos!C163,$E$2)</f>
        <v>5.35</v>
      </c>
      <c r="F158" s="1">
        <f t="shared" si="12"/>
        <v>49309</v>
      </c>
      <c r="G158" s="52">
        <f>'OC A CONTRATAR US$'!G158*'OC A CONTRATAR'!$J158</f>
        <v>6147243.1912681926</v>
      </c>
      <c r="H158" s="52">
        <f>'OC A CONTRATAR US$'!H158*'OC A CONTRATAR'!$J158</f>
        <v>3203994.0037702303</v>
      </c>
      <c r="I158" s="52">
        <f>'OC A CONTRATAR US$'!I158*'OC A CONTRATAR'!$J158</f>
        <v>9351237.1950384229</v>
      </c>
      <c r="J158" s="151">
        <f>IF($J$2=0,Encargos!C163,$J$2)</f>
        <v>4.8413000000000004</v>
      </c>
      <c r="K158" s="1">
        <f t="shared" si="13"/>
        <v>49309</v>
      </c>
      <c r="L158" s="52">
        <f>'OC A CONTRATAR US$'!L158*'OC A CONTRATAR'!$O158</f>
        <v>27204607.101715628</v>
      </c>
      <c r="M158" s="52">
        <f>'OC A CONTRATAR US$'!M158*'OC A CONTRATAR'!$O158</f>
        <v>29468820.920375973</v>
      </c>
      <c r="N158" s="52">
        <f>'OC A CONTRATAR US$'!N158*'OC A CONTRATAR'!$O158</f>
        <v>56673428.022091597</v>
      </c>
      <c r="O158" s="151">
        <f>IF($O$2=0,Encargos!C163,$O$2)</f>
        <v>4.8413000000000004</v>
      </c>
      <c r="P158" s="1">
        <f t="shared" si="14"/>
        <v>49309</v>
      </c>
      <c r="Q158" s="52">
        <f>'OC A CONTRATAR US$'!Q158*'OC A CONTRATAR'!$T158</f>
        <v>8024999.9999999991</v>
      </c>
      <c r="R158" s="52">
        <f>'OC A CONTRATAR US$'!R158*'OC A CONTRATAR'!$T158</f>
        <v>4332078.3998321388</v>
      </c>
      <c r="S158" s="52">
        <f>'OC A CONTRATAR US$'!S158*'OC A CONTRATAR'!$T158</f>
        <v>12357078.399832161</v>
      </c>
      <c r="T158" s="151">
        <f>IF($T$2=0,Encargos!M163,$T$2)</f>
        <v>5.35</v>
      </c>
      <c r="V158" s="1">
        <f t="shared" si="15"/>
        <v>49309</v>
      </c>
      <c r="W158" s="52">
        <v>0</v>
      </c>
      <c r="X158" s="52">
        <v>0</v>
      </c>
      <c r="Y158" s="52">
        <f t="shared" si="18"/>
        <v>0</v>
      </c>
      <c r="Z158" s="151"/>
      <c r="AB158" s="1">
        <f t="shared" si="16"/>
        <v>49309</v>
      </c>
      <c r="AC158" s="21">
        <f t="shared" si="17"/>
        <v>0</v>
      </c>
      <c r="AD158" s="21">
        <f t="shared" si="19"/>
        <v>45669050.123642609</v>
      </c>
      <c r="AE158" s="21">
        <f t="shared" si="19"/>
        <v>103095900.41662645</v>
      </c>
    </row>
    <row r="159" spans="1:31" x14ac:dyDescent="0.35">
      <c r="A159" s="1">
        <f t="shared" si="11"/>
        <v>49340</v>
      </c>
      <c r="B159" s="52">
        <f>'OC A CONTRATAR US$'!B159*'OC A CONTRATAR'!$E159</f>
        <v>0</v>
      </c>
      <c r="C159" s="52">
        <f>'OC A CONTRATAR US$'!C159*'OC A CONTRATAR'!$E159</f>
        <v>0</v>
      </c>
      <c r="D159" s="52">
        <f>'OC A CONTRATAR US$'!D159*'OC A CONTRATAR'!$E159</f>
        <v>0</v>
      </c>
      <c r="E159" s="151">
        <f>IF($E$2=0,Encargos!C164,$E$2)</f>
        <v>5.35</v>
      </c>
      <c r="F159" s="1">
        <f t="shared" si="12"/>
        <v>49340</v>
      </c>
      <c r="G159" s="52">
        <f>'OC A CONTRATAR US$'!G159*'OC A CONTRATAR'!$J159</f>
        <v>0</v>
      </c>
      <c r="H159" s="52">
        <f>'OC A CONTRATAR US$'!H159*'OC A CONTRATAR'!$J159</f>
        <v>0</v>
      </c>
      <c r="I159" s="52">
        <f>'OC A CONTRATAR US$'!I159*'OC A CONTRATAR'!$J159</f>
        <v>0</v>
      </c>
      <c r="J159" s="151">
        <f>IF($J$2=0,Encargos!C164,$J$2)</f>
        <v>4.8413000000000004</v>
      </c>
      <c r="K159" s="1">
        <f t="shared" si="13"/>
        <v>49340</v>
      </c>
      <c r="L159" s="52">
        <f>'OC A CONTRATAR US$'!L159*'OC A CONTRATAR'!$O159</f>
        <v>0</v>
      </c>
      <c r="M159" s="52">
        <f>'OC A CONTRATAR US$'!M159*'OC A CONTRATAR'!$O159</f>
        <v>0</v>
      </c>
      <c r="N159" s="52">
        <f>'OC A CONTRATAR US$'!N159*'OC A CONTRATAR'!$O159</f>
        <v>0</v>
      </c>
      <c r="O159" s="151">
        <f>IF($O$2=0,Encargos!C164,$O$2)</f>
        <v>4.8413000000000004</v>
      </c>
      <c r="P159" s="1">
        <f t="shared" si="14"/>
        <v>49340</v>
      </c>
      <c r="Q159" s="52">
        <f>'OC A CONTRATAR US$'!Q159*'OC A CONTRATAR'!$T159</f>
        <v>0</v>
      </c>
      <c r="R159" s="52">
        <f>'OC A CONTRATAR US$'!R159*'OC A CONTRATAR'!$T159</f>
        <v>0</v>
      </c>
      <c r="S159" s="52">
        <f>'OC A CONTRATAR US$'!S159*'OC A CONTRATAR'!$T159</f>
        <v>0</v>
      </c>
      <c r="T159" s="151">
        <f>IF($T$2=0,Encargos!M164,$T$2)</f>
        <v>5.35</v>
      </c>
      <c r="V159" s="1">
        <f t="shared" si="15"/>
        <v>49340</v>
      </c>
      <c r="W159" s="52">
        <v>0</v>
      </c>
      <c r="X159" s="52">
        <v>0</v>
      </c>
      <c r="Y159" s="52">
        <f t="shared" si="18"/>
        <v>0</v>
      </c>
      <c r="Z159" s="151"/>
      <c r="AB159" s="1">
        <f t="shared" si="16"/>
        <v>49340</v>
      </c>
      <c r="AC159" s="21">
        <f t="shared" si="17"/>
        <v>57426850.292983815</v>
      </c>
      <c r="AD159" s="21">
        <f t="shared" si="19"/>
        <v>0</v>
      </c>
      <c r="AE159" s="21">
        <f t="shared" si="19"/>
        <v>0</v>
      </c>
    </row>
    <row r="160" spans="1:31" x14ac:dyDescent="0.35">
      <c r="A160" s="1">
        <f t="shared" si="11"/>
        <v>49368</v>
      </c>
      <c r="B160" s="52">
        <f>'OC A CONTRATAR US$'!B160*'OC A CONTRATAR'!$E160</f>
        <v>0</v>
      </c>
      <c r="C160" s="52">
        <f>'OC A CONTRATAR US$'!C160*'OC A CONTRATAR'!$E160</f>
        <v>0</v>
      </c>
      <c r="D160" s="52">
        <f>'OC A CONTRATAR US$'!D160*'OC A CONTRATAR'!$E160</f>
        <v>0</v>
      </c>
      <c r="E160" s="151">
        <f>IF($E$2=0,Encargos!C165,$E$2)</f>
        <v>5.35</v>
      </c>
      <c r="F160" s="1">
        <f t="shared" si="12"/>
        <v>49368</v>
      </c>
      <c r="G160" s="52">
        <f>'OC A CONTRATAR US$'!G160*'OC A CONTRATAR'!$J160</f>
        <v>0</v>
      </c>
      <c r="H160" s="52">
        <f>'OC A CONTRATAR US$'!H160*'OC A CONTRATAR'!$J160</f>
        <v>0</v>
      </c>
      <c r="I160" s="52">
        <f>'OC A CONTRATAR US$'!I160*'OC A CONTRATAR'!$J160</f>
        <v>0</v>
      </c>
      <c r="J160" s="151">
        <f>IF($J$2=0,Encargos!C165,$J$2)</f>
        <v>4.8413000000000004</v>
      </c>
      <c r="K160" s="1">
        <f t="shared" si="13"/>
        <v>49368</v>
      </c>
      <c r="L160" s="52">
        <f>'OC A CONTRATAR US$'!L160*'OC A CONTRATAR'!$O160</f>
        <v>0</v>
      </c>
      <c r="M160" s="52">
        <f>'OC A CONTRATAR US$'!M160*'OC A CONTRATAR'!$O160</f>
        <v>0</v>
      </c>
      <c r="N160" s="52">
        <f>'OC A CONTRATAR US$'!N160*'OC A CONTRATAR'!$O160</f>
        <v>0</v>
      </c>
      <c r="O160" s="151">
        <f>IF($O$2=0,Encargos!C165,$O$2)</f>
        <v>4.8413000000000004</v>
      </c>
      <c r="P160" s="1">
        <f t="shared" si="14"/>
        <v>49368</v>
      </c>
      <c r="Q160" s="52">
        <f>'OC A CONTRATAR US$'!Q160*'OC A CONTRATAR'!$T160</f>
        <v>0</v>
      </c>
      <c r="R160" s="52">
        <f>'OC A CONTRATAR US$'!R160*'OC A CONTRATAR'!$T160</f>
        <v>0</v>
      </c>
      <c r="S160" s="52">
        <f>'OC A CONTRATAR US$'!S160*'OC A CONTRATAR'!$T160</f>
        <v>0</v>
      </c>
      <c r="T160" s="151">
        <f>IF($T$2=0,Encargos!M165,$T$2)</f>
        <v>5.35</v>
      </c>
      <c r="V160" s="1">
        <f t="shared" si="15"/>
        <v>49368</v>
      </c>
      <c r="W160" s="52">
        <v>0</v>
      </c>
      <c r="X160" s="52">
        <v>0</v>
      </c>
      <c r="Y160" s="52">
        <f t="shared" si="18"/>
        <v>0</v>
      </c>
      <c r="Z160" s="151"/>
      <c r="AB160" s="1">
        <f t="shared" si="16"/>
        <v>49368</v>
      </c>
      <c r="AC160" s="21">
        <f t="shared" si="17"/>
        <v>0</v>
      </c>
      <c r="AD160" s="21">
        <f t="shared" si="19"/>
        <v>0</v>
      </c>
      <c r="AE160" s="21">
        <f t="shared" si="19"/>
        <v>0</v>
      </c>
    </row>
    <row r="161" spans="1:31" x14ac:dyDescent="0.35">
      <c r="A161" s="1">
        <f t="shared" si="11"/>
        <v>49399</v>
      </c>
      <c r="B161" s="52">
        <f>'OC A CONTRATAR US$'!B161*'OC A CONTRATAR'!$E161</f>
        <v>0</v>
      </c>
      <c r="C161" s="52">
        <f>'OC A CONTRATAR US$'!C161*'OC A CONTRATAR'!$E161</f>
        <v>0</v>
      </c>
      <c r="D161" s="52">
        <f>'OC A CONTRATAR US$'!D161*'OC A CONTRATAR'!$E161</f>
        <v>0</v>
      </c>
      <c r="E161" s="151">
        <f>IF($E$2=0,Encargos!C166,$E$2)</f>
        <v>5.35</v>
      </c>
      <c r="F161" s="1">
        <f t="shared" si="12"/>
        <v>49399</v>
      </c>
      <c r="G161" s="52">
        <f>'OC A CONTRATAR US$'!G161*'OC A CONTRATAR'!$J161</f>
        <v>0</v>
      </c>
      <c r="H161" s="52">
        <f>'OC A CONTRATAR US$'!H161*'OC A CONTRATAR'!$J161</f>
        <v>0</v>
      </c>
      <c r="I161" s="52">
        <f>'OC A CONTRATAR US$'!I161*'OC A CONTRATAR'!$J161</f>
        <v>0</v>
      </c>
      <c r="J161" s="151">
        <f>IF($J$2=0,Encargos!C166,$J$2)</f>
        <v>4.8413000000000004</v>
      </c>
      <c r="K161" s="1">
        <f t="shared" si="13"/>
        <v>49399</v>
      </c>
      <c r="L161" s="52">
        <f>'OC A CONTRATAR US$'!L161*'OC A CONTRATAR'!$O161</f>
        <v>0</v>
      </c>
      <c r="M161" s="52">
        <f>'OC A CONTRATAR US$'!M161*'OC A CONTRATAR'!$O161</f>
        <v>0</v>
      </c>
      <c r="N161" s="52">
        <f>'OC A CONTRATAR US$'!N161*'OC A CONTRATAR'!$O161</f>
        <v>0</v>
      </c>
      <c r="O161" s="151">
        <f>IF($O$2=0,Encargos!C166,$O$2)</f>
        <v>4.8413000000000004</v>
      </c>
      <c r="P161" s="1">
        <f t="shared" si="14"/>
        <v>49399</v>
      </c>
      <c r="Q161" s="52">
        <f>'OC A CONTRATAR US$'!Q161*'OC A CONTRATAR'!$T161</f>
        <v>0</v>
      </c>
      <c r="R161" s="52">
        <f>'OC A CONTRATAR US$'!R161*'OC A CONTRATAR'!$T161</f>
        <v>0</v>
      </c>
      <c r="S161" s="52">
        <f>'OC A CONTRATAR US$'!S161*'OC A CONTRATAR'!$T161</f>
        <v>0</v>
      </c>
      <c r="T161" s="151">
        <f>IF($T$2=0,Encargos!M166,$T$2)</f>
        <v>5.35</v>
      </c>
      <c r="V161" s="1">
        <f t="shared" si="15"/>
        <v>49399</v>
      </c>
      <c r="W161" s="52">
        <v>0</v>
      </c>
      <c r="X161" s="52">
        <v>0</v>
      </c>
      <c r="Y161" s="52">
        <f t="shared" si="18"/>
        <v>0</v>
      </c>
      <c r="Z161" s="151"/>
      <c r="AB161" s="1">
        <f t="shared" si="16"/>
        <v>49399</v>
      </c>
      <c r="AC161" s="21">
        <f t="shared" si="17"/>
        <v>0</v>
      </c>
      <c r="AD161" s="21">
        <f t="shared" si="19"/>
        <v>0</v>
      </c>
      <c r="AE161" s="21">
        <f t="shared" si="19"/>
        <v>0</v>
      </c>
    </row>
    <row r="162" spans="1:31" x14ac:dyDescent="0.35">
      <c r="A162" s="1">
        <f t="shared" si="11"/>
        <v>49429</v>
      </c>
      <c r="B162" s="52">
        <f>'OC A CONTRATAR US$'!B162*'OC A CONTRATAR'!$E162</f>
        <v>0</v>
      </c>
      <c r="C162" s="52">
        <f>'OC A CONTRATAR US$'!C162*'OC A CONTRATAR'!$E162</f>
        <v>0</v>
      </c>
      <c r="D162" s="52">
        <f>'OC A CONTRATAR US$'!D162*'OC A CONTRATAR'!$E162</f>
        <v>0</v>
      </c>
      <c r="E162" s="151">
        <f>IF($E$2=0,Encargos!C167,$E$2)</f>
        <v>5.35</v>
      </c>
      <c r="F162" s="1">
        <f t="shared" si="12"/>
        <v>49429</v>
      </c>
      <c r="G162" s="52">
        <f>'OC A CONTRATAR US$'!G162*'OC A CONTRATAR'!$J162</f>
        <v>0</v>
      </c>
      <c r="H162" s="52">
        <f>'OC A CONTRATAR US$'!H162*'OC A CONTRATAR'!$J162</f>
        <v>0</v>
      </c>
      <c r="I162" s="52">
        <f>'OC A CONTRATAR US$'!I162*'OC A CONTRATAR'!$J162</f>
        <v>0</v>
      </c>
      <c r="J162" s="151">
        <f>IF($J$2=0,Encargos!C167,$J$2)</f>
        <v>4.8413000000000004</v>
      </c>
      <c r="K162" s="1">
        <f t="shared" si="13"/>
        <v>49429</v>
      </c>
      <c r="L162" s="52">
        <f>'OC A CONTRATAR US$'!L162*'OC A CONTRATAR'!$O162</f>
        <v>0</v>
      </c>
      <c r="M162" s="52">
        <f>'OC A CONTRATAR US$'!M162*'OC A CONTRATAR'!$O162</f>
        <v>0</v>
      </c>
      <c r="N162" s="52">
        <f>'OC A CONTRATAR US$'!N162*'OC A CONTRATAR'!$O162</f>
        <v>0</v>
      </c>
      <c r="O162" s="151">
        <f>IF($O$2=0,Encargos!C167,$O$2)</f>
        <v>4.8413000000000004</v>
      </c>
      <c r="P162" s="1">
        <f t="shared" si="14"/>
        <v>49429</v>
      </c>
      <c r="Q162" s="52">
        <f>'OC A CONTRATAR US$'!Q162*'OC A CONTRATAR'!$T162</f>
        <v>0</v>
      </c>
      <c r="R162" s="52">
        <f>'OC A CONTRATAR US$'!R162*'OC A CONTRATAR'!$T162</f>
        <v>0</v>
      </c>
      <c r="S162" s="52">
        <f>'OC A CONTRATAR US$'!S162*'OC A CONTRATAR'!$T162</f>
        <v>0</v>
      </c>
      <c r="T162" s="151">
        <f>IF($T$2=0,Encargos!M167,$T$2)</f>
        <v>5.35</v>
      </c>
      <c r="V162" s="1">
        <f t="shared" si="15"/>
        <v>49429</v>
      </c>
      <c r="W162" s="52">
        <v>0</v>
      </c>
      <c r="X162" s="52">
        <v>0</v>
      </c>
      <c r="Y162" s="52">
        <f t="shared" si="18"/>
        <v>0</v>
      </c>
      <c r="Z162" s="151"/>
      <c r="AB162" s="1">
        <f t="shared" si="16"/>
        <v>49429</v>
      </c>
      <c r="AC162" s="21">
        <f t="shared" si="17"/>
        <v>0</v>
      </c>
      <c r="AD162" s="21">
        <f t="shared" si="19"/>
        <v>0</v>
      </c>
      <c r="AE162" s="21">
        <f t="shared" si="19"/>
        <v>0</v>
      </c>
    </row>
    <row r="163" spans="1:31" x14ac:dyDescent="0.35">
      <c r="A163" s="1">
        <f t="shared" si="11"/>
        <v>49460</v>
      </c>
      <c r="B163" s="52">
        <f>'OC A CONTRATAR US$'!B163*'OC A CONTRATAR'!$E163</f>
        <v>0</v>
      </c>
      <c r="C163" s="52">
        <f>'OC A CONTRATAR US$'!C163*'OC A CONTRATAR'!$E163</f>
        <v>0</v>
      </c>
      <c r="D163" s="52">
        <f>'OC A CONTRATAR US$'!D163*'OC A CONTRATAR'!$E163</f>
        <v>0</v>
      </c>
      <c r="E163" s="151">
        <f>IF($E$2=0,Encargos!C168,$E$2)</f>
        <v>5.35</v>
      </c>
      <c r="F163" s="1">
        <f t="shared" si="12"/>
        <v>49460</v>
      </c>
      <c r="G163" s="52">
        <f>'OC A CONTRATAR US$'!G163*'OC A CONTRATAR'!$J163</f>
        <v>0</v>
      </c>
      <c r="H163" s="52">
        <f>'OC A CONTRATAR US$'!H163*'OC A CONTRATAR'!$J163</f>
        <v>0</v>
      </c>
      <c r="I163" s="52">
        <f>'OC A CONTRATAR US$'!I163*'OC A CONTRATAR'!$J163</f>
        <v>0</v>
      </c>
      <c r="J163" s="151">
        <f>IF($J$2=0,Encargos!C168,$J$2)</f>
        <v>4.8413000000000004</v>
      </c>
      <c r="K163" s="1">
        <f t="shared" si="13"/>
        <v>49460</v>
      </c>
      <c r="L163" s="52">
        <f>'OC A CONTRATAR US$'!L163*'OC A CONTRATAR'!$O163</f>
        <v>0</v>
      </c>
      <c r="M163" s="52">
        <f>'OC A CONTRATAR US$'!M163*'OC A CONTRATAR'!$O163</f>
        <v>0</v>
      </c>
      <c r="N163" s="52">
        <f>'OC A CONTRATAR US$'!N163*'OC A CONTRATAR'!$O163</f>
        <v>0</v>
      </c>
      <c r="O163" s="151">
        <f>IF($O$2=0,Encargos!C168,$O$2)</f>
        <v>4.8413000000000004</v>
      </c>
      <c r="P163" s="1">
        <f t="shared" si="14"/>
        <v>49460</v>
      </c>
      <c r="Q163" s="52">
        <f>'OC A CONTRATAR US$'!Q163*'OC A CONTRATAR'!$T163</f>
        <v>0</v>
      </c>
      <c r="R163" s="52">
        <f>'OC A CONTRATAR US$'!R163*'OC A CONTRATAR'!$T163</f>
        <v>0</v>
      </c>
      <c r="S163" s="52">
        <f>'OC A CONTRATAR US$'!S163*'OC A CONTRATAR'!$T163</f>
        <v>0</v>
      </c>
      <c r="T163" s="151">
        <f>IF($T$2=0,Encargos!M168,$T$2)</f>
        <v>5.35</v>
      </c>
      <c r="V163" s="1">
        <f t="shared" si="15"/>
        <v>49460</v>
      </c>
      <c r="W163" s="52">
        <v>0</v>
      </c>
      <c r="X163" s="52">
        <v>0</v>
      </c>
      <c r="Y163" s="52">
        <f t="shared" si="18"/>
        <v>0</v>
      </c>
      <c r="Z163" s="151"/>
      <c r="AB163" s="1">
        <f t="shared" si="16"/>
        <v>49460</v>
      </c>
      <c r="AC163" s="21">
        <f t="shared" si="17"/>
        <v>0</v>
      </c>
      <c r="AD163" s="21">
        <f t="shared" ref="AD163:AE182" si="20">SUMIF($A$2:$Z$2,AD$2,$A163:$Z163)</f>
        <v>0</v>
      </c>
      <c r="AE163" s="21">
        <f t="shared" si="20"/>
        <v>0</v>
      </c>
    </row>
    <row r="164" spans="1:31" x14ac:dyDescent="0.35">
      <c r="A164" s="1">
        <f t="shared" si="11"/>
        <v>49490</v>
      </c>
      <c r="B164" s="52">
        <f>'OC A CONTRATAR US$'!B164*'OC A CONTRATAR'!$E164</f>
        <v>16049999.999999998</v>
      </c>
      <c r="C164" s="52">
        <f>'OC A CONTRATAR US$'!C164*'OC A CONTRATAR'!$E164</f>
        <v>8352367.1157478169</v>
      </c>
      <c r="D164" s="52">
        <f>'OC A CONTRATAR US$'!D164*'OC A CONTRATAR'!$E164</f>
        <v>24402367.115747817</v>
      </c>
      <c r="E164" s="151">
        <f>IF($E$2=0,Encargos!C169,$E$2)</f>
        <v>5.35</v>
      </c>
      <c r="F164" s="1">
        <f t="shared" si="12"/>
        <v>49490</v>
      </c>
      <c r="G164" s="52">
        <f>'OC A CONTRATAR US$'!G164*'OC A CONTRATAR'!$J164</f>
        <v>6147243.1912681926</v>
      </c>
      <c r="H164" s="52">
        <f>'OC A CONTRATAR US$'!H164*'OC A CONTRATAR'!$J164</f>
        <v>3084754.9195545898</v>
      </c>
      <c r="I164" s="52">
        <f>'OC A CONTRATAR US$'!I164*'OC A CONTRATAR'!$J164</f>
        <v>9231998.1108227819</v>
      </c>
      <c r="J164" s="151">
        <f>IF($J$2=0,Encargos!C169,$J$2)</f>
        <v>4.8413000000000004</v>
      </c>
      <c r="K164" s="1">
        <f t="shared" si="13"/>
        <v>49490</v>
      </c>
      <c r="L164" s="52">
        <f>'OC A CONTRATAR US$'!L164*'OC A CONTRATAR'!$O164</f>
        <v>27204607.101715628</v>
      </c>
      <c r="M164" s="52">
        <f>'OC A CONTRATAR US$'!M164*'OC A CONTRATAR'!$O164</f>
        <v>28818590.255995031</v>
      </c>
      <c r="N164" s="52">
        <f>'OC A CONTRATAR US$'!N164*'OC A CONTRATAR'!$O164</f>
        <v>56023197.35771066</v>
      </c>
      <c r="O164" s="151">
        <f>IF($O$2=0,Encargos!C169,$O$2)</f>
        <v>4.8413000000000004</v>
      </c>
      <c r="P164" s="1">
        <f t="shared" si="14"/>
        <v>49490</v>
      </c>
      <c r="Q164" s="52">
        <f>'OC A CONTRATAR US$'!Q164*'OC A CONTRATAR'!$T164</f>
        <v>8024999.9999999991</v>
      </c>
      <c r="R164" s="52">
        <f>'OC A CONTRATAR US$'!R164*'OC A CONTRATAR'!$T164</f>
        <v>4176183.5578739084</v>
      </c>
      <c r="S164" s="52">
        <f>'OC A CONTRATAR US$'!S164*'OC A CONTRATAR'!$T164</f>
        <v>12201183.557873882</v>
      </c>
      <c r="T164" s="151">
        <f>IF($T$2=0,Encargos!M169,$T$2)</f>
        <v>5.35</v>
      </c>
      <c r="V164" s="1">
        <f t="shared" si="15"/>
        <v>49490</v>
      </c>
      <c r="W164" s="52">
        <v>0</v>
      </c>
      <c r="X164" s="52">
        <v>0</v>
      </c>
      <c r="Y164" s="52">
        <f t="shared" si="18"/>
        <v>0</v>
      </c>
      <c r="Z164" s="151"/>
      <c r="AB164" s="1">
        <f t="shared" si="16"/>
        <v>49490</v>
      </c>
      <c r="AC164" s="21">
        <f t="shared" si="17"/>
        <v>0</v>
      </c>
      <c r="AD164" s="21">
        <f t="shared" si="20"/>
        <v>44431895.84917134</v>
      </c>
      <c r="AE164" s="21">
        <f t="shared" si="20"/>
        <v>101858746.14215514</v>
      </c>
    </row>
    <row r="165" spans="1:31" x14ac:dyDescent="0.35">
      <c r="A165" s="1">
        <f t="shared" si="11"/>
        <v>49521</v>
      </c>
      <c r="B165" s="52">
        <f>'OC A CONTRATAR US$'!B165*'OC A CONTRATAR'!$E165</f>
        <v>0</v>
      </c>
      <c r="C165" s="52">
        <f>'OC A CONTRATAR US$'!C165*'OC A CONTRATAR'!$E165</f>
        <v>0</v>
      </c>
      <c r="D165" s="52">
        <f>'OC A CONTRATAR US$'!D165*'OC A CONTRATAR'!$E165</f>
        <v>0</v>
      </c>
      <c r="E165" s="151">
        <f>IF($E$2=0,Encargos!C170,$E$2)</f>
        <v>5.35</v>
      </c>
      <c r="F165" s="1">
        <f t="shared" si="12"/>
        <v>49521</v>
      </c>
      <c r="G165" s="52">
        <f>'OC A CONTRATAR US$'!G165*'OC A CONTRATAR'!$J165</f>
        <v>0</v>
      </c>
      <c r="H165" s="52">
        <f>'OC A CONTRATAR US$'!H165*'OC A CONTRATAR'!$J165</f>
        <v>0</v>
      </c>
      <c r="I165" s="52">
        <f>'OC A CONTRATAR US$'!I165*'OC A CONTRATAR'!$J165</f>
        <v>0</v>
      </c>
      <c r="J165" s="151">
        <f>IF($J$2=0,Encargos!C170,$J$2)</f>
        <v>4.8413000000000004</v>
      </c>
      <c r="K165" s="1">
        <f t="shared" si="13"/>
        <v>49521</v>
      </c>
      <c r="L165" s="52">
        <f>'OC A CONTRATAR US$'!L165*'OC A CONTRATAR'!$O165</f>
        <v>0</v>
      </c>
      <c r="M165" s="52">
        <f>'OC A CONTRATAR US$'!M165*'OC A CONTRATAR'!$O165</f>
        <v>0</v>
      </c>
      <c r="N165" s="52">
        <f>'OC A CONTRATAR US$'!N165*'OC A CONTRATAR'!$O165</f>
        <v>0</v>
      </c>
      <c r="O165" s="151">
        <f>IF($O$2=0,Encargos!C170,$O$2)</f>
        <v>4.8413000000000004</v>
      </c>
      <c r="P165" s="1">
        <f t="shared" si="14"/>
        <v>49521</v>
      </c>
      <c r="Q165" s="52">
        <f>'OC A CONTRATAR US$'!Q165*'OC A CONTRATAR'!$T165</f>
        <v>0</v>
      </c>
      <c r="R165" s="52">
        <f>'OC A CONTRATAR US$'!R165*'OC A CONTRATAR'!$T165</f>
        <v>0</v>
      </c>
      <c r="S165" s="52">
        <f>'OC A CONTRATAR US$'!S165*'OC A CONTRATAR'!$T165</f>
        <v>0</v>
      </c>
      <c r="T165" s="151">
        <f>IF($T$2=0,Encargos!M170,$T$2)</f>
        <v>5.35</v>
      </c>
      <c r="V165" s="1">
        <f t="shared" si="15"/>
        <v>49521</v>
      </c>
      <c r="W165" s="52">
        <v>0</v>
      </c>
      <c r="X165" s="52">
        <v>0</v>
      </c>
      <c r="Y165" s="52">
        <f t="shared" si="18"/>
        <v>0</v>
      </c>
      <c r="Z165" s="151"/>
      <c r="AB165" s="1">
        <f t="shared" si="16"/>
        <v>49521</v>
      </c>
      <c r="AC165" s="21">
        <f t="shared" si="17"/>
        <v>57426850.292983815</v>
      </c>
      <c r="AD165" s="21">
        <f t="shared" si="20"/>
        <v>0</v>
      </c>
      <c r="AE165" s="21">
        <f t="shared" si="20"/>
        <v>0</v>
      </c>
    </row>
    <row r="166" spans="1:31" x14ac:dyDescent="0.35">
      <c r="A166" s="1">
        <f t="shared" si="11"/>
        <v>49552</v>
      </c>
      <c r="B166" s="52">
        <f>'OC A CONTRATAR US$'!B166*'OC A CONTRATAR'!$E166</f>
        <v>0</v>
      </c>
      <c r="C166" s="52">
        <f>'OC A CONTRATAR US$'!C166*'OC A CONTRATAR'!$E166</f>
        <v>0</v>
      </c>
      <c r="D166" s="52">
        <f>'OC A CONTRATAR US$'!D166*'OC A CONTRATAR'!$E166</f>
        <v>0</v>
      </c>
      <c r="E166" s="151">
        <f>IF($E$2=0,Encargos!C171,$E$2)</f>
        <v>5.35</v>
      </c>
      <c r="F166" s="1">
        <f t="shared" si="12"/>
        <v>49552</v>
      </c>
      <c r="G166" s="52">
        <f>'OC A CONTRATAR US$'!G166*'OC A CONTRATAR'!$J166</f>
        <v>0</v>
      </c>
      <c r="H166" s="52">
        <f>'OC A CONTRATAR US$'!H166*'OC A CONTRATAR'!$J166</f>
        <v>0</v>
      </c>
      <c r="I166" s="52">
        <f>'OC A CONTRATAR US$'!I166*'OC A CONTRATAR'!$J166</f>
        <v>0</v>
      </c>
      <c r="J166" s="151">
        <f>IF($J$2=0,Encargos!C171,$J$2)</f>
        <v>4.8413000000000004</v>
      </c>
      <c r="K166" s="1">
        <f t="shared" si="13"/>
        <v>49552</v>
      </c>
      <c r="L166" s="52">
        <f>'OC A CONTRATAR US$'!L166*'OC A CONTRATAR'!$O166</f>
        <v>0</v>
      </c>
      <c r="M166" s="52">
        <f>'OC A CONTRATAR US$'!M166*'OC A CONTRATAR'!$O166</f>
        <v>0</v>
      </c>
      <c r="N166" s="52">
        <f>'OC A CONTRATAR US$'!N166*'OC A CONTRATAR'!$O166</f>
        <v>0</v>
      </c>
      <c r="O166" s="151">
        <f>IF($O$2=0,Encargos!C171,$O$2)</f>
        <v>4.8413000000000004</v>
      </c>
      <c r="P166" s="1">
        <f t="shared" si="14"/>
        <v>49552</v>
      </c>
      <c r="Q166" s="52">
        <f>'OC A CONTRATAR US$'!Q166*'OC A CONTRATAR'!$T166</f>
        <v>0</v>
      </c>
      <c r="R166" s="52">
        <f>'OC A CONTRATAR US$'!R166*'OC A CONTRATAR'!$T166</f>
        <v>0</v>
      </c>
      <c r="S166" s="52">
        <f>'OC A CONTRATAR US$'!S166*'OC A CONTRATAR'!$T166</f>
        <v>0</v>
      </c>
      <c r="T166" s="151">
        <f>IF($T$2=0,Encargos!M171,$T$2)</f>
        <v>5.35</v>
      </c>
      <c r="V166" s="1">
        <f t="shared" si="15"/>
        <v>49552</v>
      </c>
      <c r="W166" s="52">
        <v>0</v>
      </c>
      <c r="X166" s="52">
        <v>0</v>
      </c>
      <c r="Y166" s="52">
        <f t="shared" si="18"/>
        <v>0</v>
      </c>
      <c r="Z166" s="151"/>
      <c r="AB166" s="1">
        <f t="shared" si="16"/>
        <v>49552</v>
      </c>
      <c r="AC166" s="21">
        <f t="shared" si="17"/>
        <v>0</v>
      </c>
      <c r="AD166" s="21">
        <f t="shared" si="20"/>
        <v>0</v>
      </c>
      <c r="AE166" s="21">
        <f t="shared" si="20"/>
        <v>0</v>
      </c>
    </row>
    <row r="167" spans="1:31" x14ac:dyDescent="0.35">
      <c r="A167" s="1">
        <f t="shared" si="11"/>
        <v>49582</v>
      </c>
      <c r="B167" s="52">
        <f>'OC A CONTRATAR US$'!B167*'OC A CONTRATAR'!$E167</f>
        <v>0</v>
      </c>
      <c r="C167" s="52">
        <f>'OC A CONTRATAR US$'!C167*'OC A CONTRATAR'!$E167</f>
        <v>0</v>
      </c>
      <c r="D167" s="52">
        <f>'OC A CONTRATAR US$'!D167*'OC A CONTRATAR'!$E167</f>
        <v>0</v>
      </c>
      <c r="E167" s="151">
        <f>IF($E$2=0,Encargos!C172,$E$2)</f>
        <v>5.35</v>
      </c>
      <c r="F167" s="1">
        <f t="shared" si="12"/>
        <v>49582</v>
      </c>
      <c r="G167" s="52">
        <f>'OC A CONTRATAR US$'!G167*'OC A CONTRATAR'!$J167</f>
        <v>0</v>
      </c>
      <c r="H167" s="52">
        <f>'OC A CONTRATAR US$'!H167*'OC A CONTRATAR'!$J167</f>
        <v>0</v>
      </c>
      <c r="I167" s="52">
        <f>'OC A CONTRATAR US$'!I167*'OC A CONTRATAR'!$J167</f>
        <v>0</v>
      </c>
      <c r="J167" s="151">
        <f>IF($J$2=0,Encargos!C172,$J$2)</f>
        <v>4.8413000000000004</v>
      </c>
      <c r="K167" s="1">
        <f t="shared" si="13"/>
        <v>49582</v>
      </c>
      <c r="L167" s="52">
        <f>'OC A CONTRATAR US$'!L167*'OC A CONTRATAR'!$O167</f>
        <v>0</v>
      </c>
      <c r="M167" s="52">
        <f>'OC A CONTRATAR US$'!M167*'OC A CONTRATAR'!$O167</f>
        <v>0</v>
      </c>
      <c r="N167" s="52">
        <f>'OC A CONTRATAR US$'!N167*'OC A CONTRATAR'!$O167</f>
        <v>0</v>
      </c>
      <c r="O167" s="151">
        <f>IF($O$2=0,Encargos!C172,$O$2)</f>
        <v>4.8413000000000004</v>
      </c>
      <c r="P167" s="1">
        <f t="shared" si="14"/>
        <v>49582</v>
      </c>
      <c r="Q167" s="52">
        <f>'OC A CONTRATAR US$'!Q167*'OC A CONTRATAR'!$T167</f>
        <v>0</v>
      </c>
      <c r="R167" s="52">
        <f>'OC A CONTRATAR US$'!R167*'OC A CONTRATAR'!$T167</f>
        <v>0</v>
      </c>
      <c r="S167" s="52">
        <f>'OC A CONTRATAR US$'!S167*'OC A CONTRATAR'!$T167</f>
        <v>0</v>
      </c>
      <c r="T167" s="151">
        <f>IF($T$2=0,Encargos!M172,$T$2)</f>
        <v>5.35</v>
      </c>
      <c r="V167" s="1">
        <f t="shared" si="15"/>
        <v>49582</v>
      </c>
      <c r="W167" s="52">
        <v>0</v>
      </c>
      <c r="X167" s="52">
        <v>0</v>
      </c>
      <c r="Y167" s="52">
        <f t="shared" si="18"/>
        <v>0</v>
      </c>
      <c r="Z167" s="151"/>
      <c r="AB167" s="1">
        <f t="shared" si="16"/>
        <v>49582</v>
      </c>
      <c r="AC167" s="21">
        <f t="shared" si="17"/>
        <v>0</v>
      </c>
      <c r="AD167" s="21">
        <f t="shared" si="20"/>
        <v>0</v>
      </c>
      <c r="AE167" s="21">
        <f t="shared" si="20"/>
        <v>0</v>
      </c>
    </row>
    <row r="168" spans="1:31" x14ac:dyDescent="0.35">
      <c r="A168" s="1">
        <f t="shared" si="11"/>
        <v>49613</v>
      </c>
      <c r="B168" s="52">
        <f>'OC A CONTRATAR US$'!B168*'OC A CONTRATAR'!$E168</f>
        <v>0</v>
      </c>
      <c r="C168" s="52">
        <f>'OC A CONTRATAR US$'!C168*'OC A CONTRATAR'!$E168</f>
        <v>0</v>
      </c>
      <c r="D168" s="52">
        <f>'OC A CONTRATAR US$'!D168*'OC A CONTRATAR'!$E168</f>
        <v>0</v>
      </c>
      <c r="E168" s="151">
        <f>IF($E$2=0,Encargos!C173,$E$2)</f>
        <v>5.35</v>
      </c>
      <c r="F168" s="1">
        <f t="shared" si="12"/>
        <v>49613</v>
      </c>
      <c r="G168" s="52">
        <f>'OC A CONTRATAR US$'!G168*'OC A CONTRATAR'!$J168</f>
        <v>0</v>
      </c>
      <c r="H168" s="52">
        <f>'OC A CONTRATAR US$'!H168*'OC A CONTRATAR'!$J168</f>
        <v>0</v>
      </c>
      <c r="I168" s="52">
        <f>'OC A CONTRATAR US$'!I168*'OC A CONTRATAR'!$J168</f>
        <v>0</v>
      </c>
      <c r="J168" s="151">
        <f>IF($J$2=0,Encargos!C173,$J$2)</f>
        <v>4.8413000000000004</v>
      </c>
      <c r="K168" s="1">
        <f t="shared" si="13"/>
        <v>49613</v>
      </c>
      <c r="L168" s="52">
        <f>'OC A CONTRATAR US$'!L168*'OC A CONTRATAR'!$O168</f>
        <v>0</v>
      </c>
      <c r="M168" s="52">
        <f>'OC A CONTRATAR US$'!M168*'OC A CONTRATAR'!$O168</f>
        <v>0</v>
      </c>
      <c r="N168" s="52">
        <f>'OC A CONTRATAR US$'!N168*'OC A CONTRATAR'!$O168</f>
        <v>0</v>
      </c>
      <c r="O168" s="151">
        <f>IF($O$2=0,Encargos!C173,$O$2)</f>
        <v>4.8413000000000004</v>
      </c>
      <c r="P168" s="1">
        <f t="shared" si="14"/>
        <v>49613</v>
      </c>
      <c r="Q168" s="52">
        <f>'OC A CONTRATAR US$'!Q168*'OC A CONTRATAR'!$T168</f>
        <v>0</v>
      </c>
      <c r="R168" s="52">
        <f>'OC A CONTRATAR US$'!R168*'OC A CONTRATAR'!$T168</f>
        <v>0</v>
      </c>
      <c r="S168" s="52">
        <f>'OC A CONTRATAR US$'!S168*'OC A CONTRATAR'!$T168</f>
        <v>0</v>
      </c>
      <c r="T168" s="151">
        <f>IF($T$2=0,Encargos!M173,$T$2)</f>
        <v>5.35</v>
      </c>
      <c r="V168" s="1">
        <f t="shared" si="15"/>
        <v>49613</v>
      </c>
      <c r="W168" s="52">
        <v>0</v>
      </c>
      <c r="X168" s="52">
        <v>0</v>
      </c>
      <c r="Y168" s="52">
        <f t="shared" si="18"/>
        <v>0</v>
      </c>
      <c r="Z168" s="151"/>
      <c r="AB168" s="1">
        <f t="shared" si="16"/>
        <v>49613</v>
      </c>
      <c r="AC168" s="21">
        <f t="shared" si="17"/>
        <v>0</v>
      </c>
      <c r="AD168" s="21">
        <f t="shared" si="20"/>
        <v>0</v>
      </c>
      <c r="AE168" s="21">
        <f t="shared" si="20"/>
        <v>0</v>
      </c>
    </row>
    <row r="169" spans="1:31" x14ac:dyDescent="0.35">
      <c r="A169" s="1">
        <f t="shared" si="11"/>
        <v>49643</v>
      </c>
      <c r="B169" s="52">
        <f>'OC A CONTRATAR US$'!B169*'OC A CONTRATAR'!$E169</f>
        <v>0</v>
      </c>
      <c r="C169" s="52">
        <f>'OC A CONTRATAR US$'!C169*'OC A CONTRATAR'!$E169</f>
        <v>0</v>
      </c>
      <c r="D169" s="52">
        <f>'OC A CONTRATAR US$'!D169*'OC A CONTRATAR'!$E169</f>
        <v>0</v>
      </c>
      <c r="E169" s="151">
        <f>IF($E$2=0,Encargos!C174,$E$2)</f>
        <v>5.35</v>
      </c>
      <c r="F169" s="1">
        <f t="shared" si="12"/>
        <v>49643</v>
      </c>
      <c r="G169" s="52">
        <f>'OC A CONTRATAR US$'!G169*'OC A CONTRATAR'!$J169</f>
        <v>0</v>
      </c>
      <c r="H169" s="52">
        <f>'OC A CONTRATAR US$'!H169*'OC A CONTRATAR'!$J169</f>
        <v>0</v>
      </c>
      <c r="I169" s="52">
        <f>'OC A CONTRATAR US$'!I169*'OC A CONTRATAR'!$J169</f>
        <v>0</v>
      </c>
      <c r="J169" s="151">
        <f>IF($J$2=0,Encargos!C174,$J$2)</f>
        <v>4.8413000000000004</v>
      </c>
      <c r="K169" s="1">
        <f t="shared" si="13"/>
        <v>49643</v>
      </c>
      <c r="L169" s="52">
        <f>'OC A CONTRATAR US$'!L169*'OC A CONTRATAR'!$O169</f>
        <v>0</v>
      </c>
      <c r="M169" s="52">
        <f>'OC A CONTRATAR US$'!M169*'OC A CONTRATAR'!$O169</f>
        <v>0</v>
      </c>
      <c r="N169" s="52">
        <f>'OC A CONTRATAR US$'!N169*'OC A CONTRATAR'!$O169</f>
        <v>0</v>
      </c>
      <c r="O169" s="151">
        <f>IF($O$2=0,Encargos!C174,$O$2)</f>
        <v>4.8413000000000004</v>
      </c>
      <c r="P169" s="1">
        <f t="shared" si="14"/>
        <v>49643</v>
      </c>
      <c r="Q169" s="52">
        <f>'OC A CONTRATAR US$'!Q169*'OC A CONTRATAR'!$T169</f>
        <v>0</v>
      </c>
      <c r="R169" s="52">
        <f>'OC A CONTRATAR US$'!R169*'OC A CONTRATAR'!$T169</f>
        <v>0</v>
      </c>
      <c r="S169" s="52">
        <f>'OC A CONTRATAR US$'!S169*'OC A CONTRATAR'!$T169</f>
        <v>0</v>
      </c>
      <c r="T169" s="151">
        <f>IF($T$2=0,Encargos!M174,$T$2)</f>
        <v>5.35</v>
      </c>
      <c r="V169" s="1">
        <f t="shared" si="15"/>
        <v>49643</v>
      </c>
      <c r="W169" s="52">
        <v>0</v>
      </c>
      <c r="X169" s="52">
        <v>0</v>
      </c>
      <c r="Y169" s="52">
        <f t="shared" si="18"/>
        <v>0</v>
      </c>
      <c r="Z169" s="151"/>
      <c r="AB169" s="1">
        <f t="shared" si="16"/>
        <v>49643</v>
      </c>
      <c r="AC169" s="21">
        <f t="shared" si="17"/>
        <v>0</v>
      </c>
      <c r="AD169" s="21">
        <f t="shared" si="20"/>
        <v>0</v>
      </c>
      <c r="AE169" s="21">
        <f t="shared" si="20"/>
        <v>0</v>
      </c>
    </row>
    <row r="170" spans="1:31" x14ac:dyDescent="0.35">
      <c r="A170" s="1">
        <f t="shared" si="11"/>
        <v>49674</v>
      </c>
      <c r="B170" s="52">
        <f>'OC A CONTRATAR US$'!B170*'OC A CONTRATAR'!$E170</f>
        <v>16049999.999999998</v>
      </c>
      <c r="C170" s="52">
        <f>'OC A CONTRATAR US$'!C170*'OC A CONTRATAR'!$E170</f>
        <v>8132870.1061094394</v>
      </c>
      <c r="D170" s="52">
        <f>'OC A CONTRATAR US$'!D170*'OC A CONTRATAR'!$E170</f>
        <v>24182870.106109437</v>
      </c>
      <c r="E170" s="151">
        <f>IF($E$2=0,Encargos!C175,$E$2)</f>
        <v>5.35</v>
      </c>
      <c r="F170" s="1">
        <f t="shared" si="12"/>
        <v>49674</v>
      </c>
      <c r="G170" s="52">
        <f>'OC A CONTRATAR US$'!G170*'OC A CONTRATAR'!$J170</f>
        <v>6147243.1912681926</v>
      </c>
      <c r="H170" s="52">
        <f>'OC A CONTRATAR US$'!H170*'OC A CONTRATAR'!$J170</f>
        <v>2999568.4550974858</v>
      </c>
      <c r="I170" s="52">
        <f>'OC A CONTRATAR US$'!I170*'OC A CONTRATAR'!$J170</f>
        <v>9146811.6463656779</v>
      </c>
      <c r="J170" s="151">
        <f>IF($J$2=0,Encargos!C175,$J$2)</f>
        <v>4.8413000000000004</v>
      </c>
      <c r="K170" s="1">
        <f t="shared" si="13"/>
        <v>49674</v>
      </c>
      <c r="L170" s="52">
        <f>'OC A CONTRATAR US$'!L170*'OC A CONTRATAR'!$O170</f>
        <v>27204607.101715628</v>
      </c>
      <c r="M170" s="52">
        <f>'OC A CONTRATAR US$'!M170*'OC A CONTRATAR'!$O170</f>
        <v>28489674.338022266</v>
      </c>
      <c r="N170" s="52">
        <f>'OC A CONTRATAR US$'!N170*'OC A CONTRATAR'!$O170</f>
        <v>55694281.439737894</v>
      </c>
      <c r="O170" s="151">
        <f>IF($O$2=0,Encargos!C175,$O$2)</f>
        <v>4.8413000000000004</v>
      </c>
      <c r="P170" s="1">
        <f t="shared" si="14"/>
        <v>49674</v>
      </c>
      <c r="Q170" s="52">
        <f>'OC A CONTRATAR US$'!Q170*'OC A CONTRATAR'!$T170</f>
        <v>8024999.9999999991</v>
      </c>
      <c r="R170" s="52">
        <f>'OC A CONTRATAR US$'!R170*'OC A CONTRATAR'!$T170</f>
        <v>4066435.0530547197</v>
      </c>
      <c r="S170" s="52">
        <f>'OC A CONTRATAR US$'!S170*'OC A CONTRATAR'!$T170</f>
        <v>12091435.053054692</v>
      </c>
      <c r="T170" s="151">
        <f>IF($T$2=0,Encargos!M175,$T$2)</f>
        <v>5.35</v>
      </c>
      <c r="V170" s="1">
        <f t="shared" si="15"/>
        <v>49674</v>
      </c>
      <c r="W170" s="52">
        <v>0</v>
      </c>
      <c r="X170" s="52">
        <v>0</v>
      </c>
      <c r="Y170" s="52">
        <f t="shared" si="18"/>
        <v>0</v>
      </c>
      <c r="Z170" s="151"/>
      <c r="AB170" s="1">
        <f t="shared" si="16"/>
        <v>49674</v>
      </c>
      <c r="AC170" s="21">
        <f t="shared" si="17"/>
        <v>0</v>
      </c>
      <c r="AD170" s="21">
        <f t="shared" si="20"/>
        <v>43688547.952283911</v>
      </c>
      <c r="AE170" s="21">
        <f t="shared" si="20"/>
        <v>101115398.24526769</v>
      </c>
    </row>
    <row r="171" spans="1:31" x14ac:dyDescent="0.35">
      <c r="A171" s="1">
        <f t="shared" si="11"/>
        <v>49705</v>
      </c>
      <c r="B171" s="52">
        <f>'OC A CONTRATAR US$'!B171*'OC A CONTRATAR'!$E171</f>
        <v>0</v>
      </c>
      <c r="C171" s="52">
        <f>'OC A CONTRATAR US$'!C171*'OC A CONTRATAR'!$E171</f>
        <v>0</v>
      </c>
      <c r="D171" s="52">
        <f>'OC A CONTRATAR US$'!D171*'OC A CONTRATAR'!$E171</f>
        <v>0</v>
      </c>
      <c r="E171" s="151">
        <f>IF($E$2=0,Encargos!C176,$E$2)</f>
        <v>5.35</v>
      </c>
      <c r="F171" s="1">
        <f t="shared" si="12"/>
        <v>49705</v>
      </c>
      <c r="G171" s="52">
        <f>'OC A CONTRATAR US$'!G171*'OC A CONTRATAR'!$J171</f>
        <v>0</v>
      </c>
      <c r="H171" s="52">
        <f>'OC A CONTRATAR US$'!H171*'OC A CONTRATAR'!$J171</f>
        <v>0</v>
      </c>
      <c r="I171" s="52">
        <f>'OC A CONTRATAR US$'!I171*'OC A CONTRATAR'!$J171</f>
        <v>0</v>
      </c>
      <c r="J171" s="151">
        <f>IF($J$2=0,Encargos!C176,$J$2)</f>
        <v>4.8413000000000004</v>
      </c>
      <c r="K171" s="1">
        <f t="shared" si="13"/>
        <v>49705</v>
      </c>
      <c r="L171" s="52">
        <f>'OC A CONTRATAR US$'!L171*'OC A CONTRATAR'!$O171</f>
        <v>0</v>
      </c>
      <c r="M171" s="52">
        <f>'OC A CONTRATAR US$'!M171*'OC A CONTRATAR'!$O171</f>
        <v>0</v>
      </c>
      <c r="N171" s="52">
        <f>'OC A CONTRATAR US$'!N171*'OC A CONTRATAR'!$O171</f>
        <v>0</v>
      </c>
      <c r="O171" s="151">
        <f>IF($O$2=0,Encargos!C176,$O$2)</f>
        <v>4.8413000000000004</v>
      </c>
      <c r="P171" s="1">
        <f t="shared" si="14"/>
        <v>49705</v>
      </c>
      <c r="Q171" s="52">
        <f>'OC A CONTRATAR US$'!Q171*'OC A CONTRATAR'!$T171</f>
        <v>0</v>
      </c>
      <c r="R171" s="52">
        <f>'OC A CONTRATAR US$'!R171*'OC A CONTRATAR'!$T171</f>
        <v>0</v>
      </c>
      <c r="S171" s="52">
        <f>'OC A CONTRATAR US$'!S171*'OC A CONTRATAR'!$T171</f>
        <v>0</v>
      </c>
      <c r="T171" s="151">
        <f>IF($T$2=0,Encargos!M176,$T$2)</f>
        <v>5.35</v>
      </c>
      <c r="V171" s="1">
        <f t="shared" si="15"/>
        <v>49705</v>
      </c>
      <c r="W171" s="52">
        <v>0</v>
      </c>
      <c r="X171" s="52">
        <v>0</v>
      </c>
      <c r="Y171" s="52">
        <f t="shared" si="18"/>
        <v>0</v>
      </c>
      <c r="Z171" s="151"/>
      <c r="AB171" s="1">
        <f t="shared" si="16"/>
        <v>49705</v>
      </c>
      <c r="AC171" s="21">
        <f t="shared" si="17"/>
        <v>57426850.292983815</v>
      </c>
      <c r="AD171" s="21">
        <f t="shared" si="20"/>
        <v>0</v>
      </c>
      <c r="AE171" s="21">
        <f t="shared" si="20"/>
        <v>0</v>
      </c>
    </row>
    <row r="172" spans="1:31" x14ac:dyDescent="0.35">
      <c r="A172" s="1">
        <f t="shared" si="11"/>
        <v>49734</v>
      </c>
      <c r="B172" s="52">
        <f>'OC A CONTRATAR US$'!B172*'OC A CONTRATAR'!$E172</f>
        <v>0</v>
      </c>
      <c r="C172" s="52">
        <f>'OC A CONTRATAR US$'!C172*'OC A CONTRATAR'!$E172</f>
        <v>0</v>
      </c>
      <c r="D172" s="52">
        <f>'OC A CONTRATAR US$'!D172*'OC A CONTRATAR'!$E172</f>
        <v>0</v>
      </c>
      <c r="E172" s="151">
        <f>IF($E$2=0,Encargos!C177,$E$2)</f>
        <v>5.35</v>
      </c>
      <c r="F172" s="1">
        <f t="shared" si="12"/>
        <v>49734</v>
      </c>
      <c r="G172" s="52">
        <f>'OC A CONTRATAR US$'!G172*'OC A CONTRATAR'!$J172</f>
        <v>0</v>
      </c>
      <c r="H172" s="52">
        <f>'OC A CONTRATAR US$'!H172*'OC A CONTRATAR'!$J172</f>
        <v>0</v>
      </c>
      <c r="I172" s="52">
        <f>'OC A CONTRATAR US$'!I172*'OC A CONTRATAR'!$J172</f>
        <v>0</v>
      </c>
      <c r="J172" s="151">
        <f>IF($J$2=0,Encargos!C177,$J$2)</f>
        <v>4.8413000000000004</v>
      </c>
      <c r="K172" s="1">
        <f t="shared" si="13"/>
        <v>49734</v>
      </c>
      <c r="L172" s="52">
        <f>'OC A CONTRATAR US$'!L172*'OC A CONTRATAR'!$O172</f>
        <v>0</v>
      </c>
      <c r="M172" s="52">
        <f>'OC A CONTRATAR US$'!M172*'OC A CONTRATAR'!$O172</f>
        <v>0</v>
      </c>
      <c r="N172" s="52">
        <f>'OC A CONTRATAR US$'!N172*'OC A CONTRATAR'!$O172</f>
        <v>0</v>
      </c>
      <c r="O172" s="151">
        <f>IF($O$2=0,Encargos!C177,$O$2)</f>
        <v>4.8413000000000004</v>
      </c>
      <c r="P172" s="1">
        <f t="shared" si="14"/>
        <v>49734</v>
      </c>
      <c r="Q172" s="52">
        <f>'OC A CONTRATAR US$'!Q172*'OC A CONTRATAR'!$T172</f>
        <v>0</v>
      </c>
      <c r="R172" s="52">
        <f>'OC A CONTRATAR US$'!R172*'OC A CONTRATAR'!$T172</f>
        <v>0</v>
      </c>
      <c r="S172" s="52">
        <f>'OC A CONTRATAR US$'!S172*'OC A CONTRATAR'!$T172</f>
        <v>0</v>
      </c>
      <c r="T172" s="151">
        <f>IF($T$2=0,Encargos!M177,$T$2)</f>
        <v>5.35</v>
      </c>
      <c r="V172" s="1">
        <f t="shared" si="15"/>
        <v>49734</v>
      </c>
      <c r="W172" s="52">
        <v>0</v>
      </c>
      <c r="X172" s="52">
        <v>0</v>
      </c>
      <c r="Y172" s="52">
        <f t="shared" si="18"/>
        <v>0</v>
      </c>
      <c r="Z172" s="151"/>
      <c r="AB172" s="1">
        <f t="shared" si="16"/>
        <v>49734</v>
      </c>
      <c r="AC172" s="21">
        <f t="shared" si="17"/>
        <v>0</v>
      </c>
      <c r="AD172" s="21">
        <f t="shared" si="20"/>
        <v>0</v>
      </c>
      <c r="AE172" s="21">
        <f t="shared" si="20"/>
        <v>0</v>
      </c>
    </row>
    <row r="173" spans="1:31" x14ac:dyDescent="0.35">
      <c r="A173" s="1">
        <f t="shared" si="11"/>
        <v>49765</v>
      </c>
      <c r="B173" s="52">
        <f>'OC A CONTRATAR US$'!B173*'OC A CONTRATAR'!$E173</f>
        <v>0</v>
      </c>
      <c r="C173" s="52">
        <f>'OC A CONTRATAR US$'!C173*'OC A CONTRATAR'!$E173</f>
        <v>0</v>
      </c>
      <c r="D173" s="52">
        <f>'OC A CONTRATAR US$'!D173*'OC A CONTRATAR'!$E173</f>
        <v>0</v>
      </c>
      <c r="E173" s="151">
        <f>IF($E$2=0,Encargos!C178,$E$2)</f>
        <v>5.35</v>
      </c>
      <c r="F173" s="1">
        <f t="shared" si="12"/>
        <v>49765</v>
      </c>
      <c r="G173" s="52">
        <f>'OC A CONTRATAR US$'!G173*'OC A CONTRATAR'!$J173</f>
        <v>0</v>
      </c>
      <c r="H173" s="52">
        <f>'OC A CONTRATAR US$'!H173*'OC A CONTRATAR'!$J173</f>
        <v>0</v>
      </c>
      <c r="I173" s="52">
        <f>'OC A CONTRATAR US$'!I173*'OC A CONTRATAR'!$J173</f>
        <v>0</v>
      </c>
      <c r="J173" s="151">
        <f>IF($J$2=0,Encargos!C178,$J$2)</f>
        <v>4.8413000000000004</v>
      </c>
      <c r="K173" s="1">
        <f t="shared" si="13"/>
        <v>49765</v>
      </c>
      <c r="L173" s="52">
        <f>'OC A CONTRATAR US$'!L173*'OC A CONTRATAR'!$O173</f>
        <v>0</v>
      </c>
      <c r="M173" s="52">
        <f>'OC A CONTRATAR US$'!M173*'OC A CONTRATAR'!$O173</f>
        <v>0</v>
      </c>
      <c r="N173" s="52">
        <f>'OC A CONTRATAR US$'!N173*'OC A CONTRATAR'!$O173</f>
        <v>0</v>
      </c>
      <c r="O173" s="151">
        <f>IF($O$2=0,Encargos!C178,$O$2)</f>
        <v>4.8413000000000004</v>
      </c>
      <c r="P173" s="1">
        <f t="shared" si="14"/>
        <v>49765</v>
      </c>
      <c r="Q173" s="52">
        <f>'OC A CONTRATAR US$'!Q173*'OC A CONTRATAR'!$T173</f>
        <v>0</v>
      </c>
      <c r="R173" s="52">
        <f>'OC A CONTRATAR US$'!R173*'OC A CONTRATAR'!$T173</f>
        <v>0</v>
      </c>
      <c r="S173" s="52">
        <f>'OC A CONTRATAR US$'!S173*'OC A CONTRATAR'!$T173</f>
        <v>0</v>
      </c>
      <c r="T173" s="151">
        <f>IF($T$2=0,Encargos!M178,$T$2)</f>
        <v>5.35</v>
      </c>
      <c r="V173" s="1">
        <f t="shared" si="15"/>
        <v>49765</v>
      </c>
      <c r="W173" s="52">
        <v>0</v>
      </c>
      <c r="X173" s="52">
        <v>0</v>
      </c>
      <c r="Y173" s="52">
        <f t="shared" si="18"/>
        <v>0</v>
      </c>
      <c r="Z173" s="151"/>
      <c r="AB173" s="1">
        <f t="shared" si="16"/>
        <v>49765</v>
      </c>
      <c r="AC173" s="21">
        <f t="shared" si="17"/>
        <v>0</v>
      </c>
      <c r="AD173" s="21">
        <f t="shared" si="20"/>
        <v>0</v>
      </c>
      <c r="AE173" s="21">
        <f t="shared" si="20"/>
        <v>0</v>
      </c>
    </row>
    <row r="174" spans="1:31" x14ac:dyDescent="0.35">
      <c r="A174" s="1">
        <f t="shared" si="11"/>
        <v>49795</v>
      </c>
      <c r="B174" s="52">
        <f>'OC A CONTRATAR US$'!B174*'OC A CONTRATAR'!$E174</f>
        <v>0</v>
      </c>
      <c r="C174" s="52">
        <f>'OC A CONTRATAR US$'!C174*'OC A CONTRATAR'!$E174</f>
        <v>0</v>
      </c>
      <c r="D174" s="52">
        <f>'OC A CONTRATAR US$'!D174*'OC A CONTRATAR'!$E174</f>
        <v>0</v>
      </c>
      <c r="E174" s="151">
        <f>IF($E$2=0,Encargos!C179,$E$2)</f>
        <v>5.35</v>
      </c>
      <c r="F174" s="1">
        <f t="shared" si="12"/>
        <v>49795</v>
      </c>
      <c r="G174" s="52">
        <f>'OC A CONTRATAR US$'!G174*'OC A CONTRATAR'!$J174</f>
        <v>0</v>
      </c>
      <c r="H174" s="52">
        <f>'OC A CONTRATAR US$'!H174*'OC A CONTRATAR'!$J174</f>
        <v>0</v>
      </c>
      <c r="I174" s="52">
        <f>'OC A CONTRATAR US$'!I174*'OC A CONTRATAR'!$J174</f>
        <v>0</v>
      </c>
      <c r="J174" s="151">
        <f>IF($J$2=0,Encargos!C179,$J$2)</f>
        <v>4.8413000000000004</v>
      </c>
      <c r="K174" s="1">
        <f t="shared" si="13"/>
        <v>49795</v>
      </c>
      <c r="L174" s="52">
        <f>'OC A CONTRATAR US$'!L174*'OC A CONTRATAR'!$O174</f>
        <v>0</v>
      </c>
      <c r="M174" s="52">
        <f>'OC A CONTRATAR US$'!M174*'OC A CONTRATAR'!$O174</f>
        <v>0</v>
      </c>
      <c r="N174" s="52">
        <f>'OC A CONTRATAR US$'!N174*'OC A CONTRATAR'!$O174</f>
        <v>0</v>
      </c>
      <c r="O174" s="151">
        <f>IF($O$2=0,Encargos!C179,$O$2)</f>
        <v>4.8413000000000004</v>
      </c>
      <c r="P174" s="1">
        <f t="shared" si="14"/>
        <v>49795</v>
      </c>
      <c r="Q174" s="52">
        <f>'OC A CONTRATAR US$'!Q174*'OC A CONTRATAR'!$T174</f>
        <v>0</v>
      </c>
      <c r="R174" s="52">
        <f>'OC A CONTRATAR US$'!R174*'OC A CONTRATAR'!$T174</f>
        <v>0</v>
      </c>
      <c r="S174" s="52">
        <f>'OC A CONTRATAR US$'!S174*'OC A CONTRATAR'!$T174</f>
        <v>0</v>
      </c>
      <c r="T174" s="151">
        <f>IF($T$2=0,Encargos!M179,$T$2)</f>
        <v>5.35</v>
      </c>
      <c r="V174" s="1">
        <f t="shared" si="15"/>
        <v>49795</v>
      </c>
      <c r="W174" s="52">
        <v>0</v>
      </c>
      <c r="X174" s="52">
        <v>0</v>
      </c>
      <c r="Y174" s="52">
        <f t="shared" si="18"/>
        <v>0</v>
      </c>
      <c r="Z174" s="151"/>
      <c r="AB174" s="1">
        <f t="shared" si="16"/>
        <v>49795</v>
      </c>
      <c r="AC174" s="21">
        <f t="shared" si="17"/>
        <v>0</v>
      </c>
      <c r="AD174" s="21">
        <f t="shared" si="20"/>
        <v>0</v>
      </c>
      <c r="AE174" s="21">
        <f t="shared" si="20"/>
        <v>0</v>
      </c>
    </row>
    <row r="175" spans="1:31" x14ac:dyDescent="0.35">
      <c r="A175" s="1">
        <f t="shared" si="11"/>
        <v>49826</v>
      </c>
      <c r="B175" s="52">
        <f>'OC A CONTRATAR US$'!B175*'OC A CONTRATAR'!$E175</f>
        <v>0</v>
      </c>
      <c r="C175" s="52">
        <f>'OC A CONTRATAR US$'!C175*'OC A CONTRATAR'!$E175</f>
        <v>0</v>
      </c>
      <c r="D175" s="52">
        <f>'OC A CONTRATAR US$'!D175*'OC A CONTRATAR'!$E175</f>
        <v>0</v>
      </c>
      <c r="E175" s="151">
        <f>IF($E$2=0,Encargos!C180,$E$2)</f>
        <v>5.35</v>
      </c>
      <c r="F175" s="1">
        <f t="shared" si="12"/>
        <v>49826</v>
      </c>
      <c r="G175" s="52">
        <f>'OC A CONTRATAR US$'!G175*'OC A CONTRATAR'!$J175</f>
        <v>0</v>
      </c>
      <c r="H175" s="52">
        <f>'OC A CONTRATAR US$'!H175*'OC A CONTRATAR'!$J175</f>
        <v>0</v>
      </c>
      <c r="I175" s="52">
        <f>'OC A CONTRATAR US$'!I175*'OC A CONTRATAR'!$J175</f>
        <v>0</v>
      </c>
      <c r="J175" s="151">
        <f>IF($J$2=0,Encargos!C180,$J$2)</f>
        <v>4.8413000000000004</v>
      </c>
      <c r="K175" s="1">
        <f t="shared" si="13"/>
        <v>49826</v>
      </c>
      <c r="L175" s="52">
        <f>'OC A CONTRATAR US$'!L175*'OC A CONTRATAR'!$O175</f>
        <v>0</v>
      </c>
      <c r="M175" s="52">
        <f>'OC A CONTRATAR US$'!M175*'OC A CONTRATAR'!$O175</f>
        <v>0</v>
      </c>
      <c r="N175" s="52">
        <f>'OC A CONTRATAR US$'!N175*'OC A CONTRATAR'!$O175</f>
        <v>0</v>
      </c>
      <c r="O175" s="151">
        <f>IF($O$2=0,Encargos!C180,$O$2)</f>
        <v>4.8413000000000004</v>
      </c>
      <c r="P175" s="1">
        <f t="shared" si="14"/>
        <v>49826</v>
      </c>
      <c r="Q175" s="52">
        <f>'OC A CONTRATAR US$'!Q175*'OC A CONTRATAR'!$T175</f>
        <v>0</v>
      </c>
      <c r="R175" s="52">
        <f>'OC A CONTRATAR US$'!R175*'OC A CONTRATAR'!$T175</f>
        <v>0</v>
      </c>
      <c r="S175" s="52">
        <f>'OC A CONTRATAR US$'!S175*'OC A CONTRATAR'!$T175</f>
        <v>0</v>
      </c>
      <c r="T175" s="151">
        <f>IF($T$2=0,Encargos!M180,$T$2)</f>
        <v>5.35</v>
      </c>
      <c r="V175" s="1">
        <f t="shared" si="15"/>
        <v>49826</v>
      </c>
      <c r="W175" s="52">
        <v>0</v>
      </c>
      <c r="X175" s="52">
        <v>0</v>
      </c>
      <c r="Y175" s="52">
        <f t="shared" si="18"/>
        <v>0</v>
      </c>
      <c r="Z175" s="151"/>
      <c r="AB175" s="1">
        <f t="shared" si="16"/>
        <v>49826</v>
      </c>
      <c r="AC175" s="21">
        <f t="shared" si="17"/>
        <v>0</v>
      </c>
      <c r="AD175" s="21">
        <f t="shared" si="20"/>
        <v>0</v>
      </c>
      <c r="AE175" s="21">
        <f t="shared" si="20"/>
        <v>0</v>
      </c>
    </row>
    <row r="176" spans="1:31" x14ac:dyDescent="0.35">
      <c r="A176" s="1">
        <f t="shared" si="11"/>
        <v>49856</v>
      </c>
      <c r="B176" s="52">
        <f>'OC A CONTRATAR US$'!B176*'OC A CONTRATAR'!$E176</f>
        <v>16049999.999999998</v>
      </c>
      <c r="C176" s="52">
        <f>'OC A CONTRATAR US$'!C176*'OC A CONTRATAR'!$E176</f>
        <v>7872726.5352913719</v>
      </c>
      <c r="D176" s="52">
        <f>'OC A CONTRATAR US$'!D176*'OC A CONTRATAR'!$E176</f>
        <v>23922726.53529137</v>
      </c>
      <c r="E176" s="151">
        <f>IF($E$2=0,Encargos!C181,$E$2)</f>
        <v>5.35</v>
      </c>
      <c r="F176" s="1">
        <f t="shared" si="12"/>
        <v>49856</v>
      </c>
      <c r="G176" s="52">
        <f>'OC A CONTRATAR US$'!G176*'OC A CONTRATAR'!$J176</f>
        <v>6147243.1912681926</v>
      </c>
      <c r="H176" s="52">
        <f>'OC A CONTRATAR US$'!H176*'OC A CONTRATAR'!$J176</f>
        <v>2899326.8985613715</v>
      </c>
      <c r="I176" s="52">
        <f>'OC A CONTRATAR US$'!I176*'OC A CONTRATAR'!$J176</f>
        <v>9046570.0898295641</v>
      </c>
      <c r="J176" s="151">
        <f>IF($J$2=0,Encargos!C181,$J$2)</f>
        <v>4.8413000000000004</v>
      </c>
      <c r="K176" s="1">
        <f t="shared" si="13"/>
        <v>49856</v>
      </c>
      <c r="L176" s="52">
        <f>'OC A CONTRATAR US$'!L176*'OC A CONTRATAR'!$O176</f>
        <v>27204607.101715628</v>
      </c>
      <c r="M176" s="52">
        <f>'OC A CONTRATAR US$'!M176*'OC A CONTRATAR'!$O176</f>
        <v>28021990.622033074</v>
      </c>
      <c r="N176" s="52">
        <f>'OC A CONTRATAR US$'!N176*'OC A CONTRATAR'!$O176</f>
        <v>55226597.723748706</v>
      </c>
      <c r="O176" s="151">
        <f>IF($O$2=0,Encargos!C181,$O$2)</f>
        <v>4.8413000000000004</v>
      </c>
      <c r="P176" s="1">
        <f t="shared" si="14"/>
        <v>49856</v>
      </c>
      <c r="Q176" s="52">
        <f>'OC A CONTRATAR US$'!Q176*'OC A CONTRATAR'!$T176</f>
        <v>8024999.9999999991</v>
      </c>
      <c r="R176" s="52">
        <f>'OC A CONTRATAR US$'!R176*'OC A CONTRATAR'!$T176</f>
        <v>3936363.2676456906</v>
      </c>
      <c r="S176" s="52">
        <f>'OC A CONTRATAR US$'!S176*'OC A CONTRATAR'!$T176</f>
        <v>11961363.267645685</v>
      </c>
      <c r="T176" s="151">
        <f>IF($T$2=0,Encargos!M181,$T$2)</f>
        <v>5.35</v>
      </c>
      <c r="V176" s="1">
        <f t="shared" si="15"/>
        <v>49856</v>
      </c>
      <c r="W176" s="52">
        <v>0</v>
      </c>
      <c r="X176" s="52">
        <v>0</v>
      </c>
      <c r="Y176" s="52">
        <f t="shared" si="18"/>
        <v>0</v>
      </c>
      <c r="Z176" s="151"/>
      <c r="AB176" s="1">
        <f t="shared" si="16"/>
        <v>49856</v>
      </c>
      <c r="AC176" s="21">
        <f t="shared" si="17"/>
        <v>0</v>
      </c>
      <c r="AD176" s="21">
        <f t="shared" si="20"/>
        <v>42730407.323531508</v>
      </c>
      <c r="AE176" s="21">
        <f t="shared" si="20"/>
        <v>100157257.61651532</v>
      </c>
    </row>
    <row r="177" spans="1:31" x14ac:dyDescent="0.35">
      <c r="A177" s="1">
        <f t="shared" si="11"/>
        <v>49887</v>
      </c>
      <c r="B177" s="52">
        <f>'OC A CONTRATAR US$'!B177*'OC A CONTRATAR'!$E177</f>
        <v>0</v>
      </c>
      <c r="C177" s="52">
        <f>'OC A CONTRATAR US$'!C177*'OC A CONTRATAR'!$E177</f>
        <v>0</v>
      </c>
      <c r="D177" s="52">
        <f>'OC A CONTRATAR US$'!D177*'OC A CONTRATAR'!$E177</f>
        <v>0</v>
      </c>
      <c r="E177" s="151">
        <f>IF($E$2=0,Encargos!C182,$E$2)</f>
        <v>5.35</v>
      </c>
      <c r="F177" s="1">
        <f t="shared" si="12"/>
        <v>49887</v>
      </c>
      <c r="G177" s="52">
        <f>'OC A CONTRATAR US$'!G177*'OC A CONTRATAR'!$J177</f>
        <v>0</v>
      </c>
      <c r="H177" s="52">
        <f>'OC A CONTRATAR US$'!H177*'OC A CONTRATAR'!$J177</f>
        <v>0</v>
      </c>
      <c r="I177" s="52">
        <f>'OC A CONTRATAR US$'!I177*'OC A CONTRATAR'!$J177</f>
        <v>0</v>
      </c>
      <c r="J177" s="151">
        <f>IF($J$2=0,Encargos!C182,$J$2)</f>
        <v>4.8413000000000004</v>
      </c>
      <c r="K177" s="1">
        <f t="shared" si="13"/>
        <v>49887</v>
      </c>
      <c r="L177" s="52">
        <f>'OC A CONTRATAR US$'!L177*'OC A CONTRATAR'!$O177</f>
        <v>0</v>
      </c>
      <c r="M177" s="52">
        <f>'OC A CONTRATAR US$'!M177*'OC A CONTRATAR'!$O177</f>
        <v>0</v>
      </c>
      <c r="N177" s="52">
        <f>'OC A CONTRATAR US$'!N177*'OC A CONTRATAR'!$O177</f>
        <v>0</v>
      </c>
      <c r="O177" s="151">
        <f>IF($O$2=0,Encargos!C182,$O$2)</f>
        <v>4.8413000000000004</v>
      </c>
      <c r="P177" s="1">
        <f t="shared" si="14"/>
        <v>49887</v>
      </c>
      <c r="Q177" s="52">
        <f>'OC A CONTRATAR US$'!Q177*'OC A CONTRATAR'!$T177</f>
        <v>0</v>
      </c>
      <c r="R177" s="52">
        <f>'OC A CONTRATAR US$'!R177*'OC A CONTRATAR'!$T177</f>
        <v>0</v>
      </c>
      <c r="S177" s="52">
        <f>'OC A CONTRATAR US$'!S177*'OC A CONTRATAR'!$T177</f>
        <v>0</v>
      </c>
      <c r="T177" s="151">
        <f>IF($T$2=0,Encargos!M182,$T$2)</f>
        <v>5.35</v>
      </c>
      <c r="V177" s="1">
        <f t="shared" si="15"/>
        <v>49887</v>
      </c>
      <c r="W177" s="52">
        <v>0</v>
      </c>
      <c r="X177" s="52">
        <v>0</v>
      </c>
      <c r="Y177" s="52">
        <f t="shared" si="18"/>
        <v>0</v>
      </c>
      <c r="Z177" s="151"/>
      <c r="AB177" s="1">
        <f t="shared" si="16"/>
        <v>49887</v>
      </c>
      <c r="AC177" s="21">
        <f t="shared" si="17"/>
        <v>57426850.292983815</v>
      </c>
      <c r="AD177" s="21">
        <f t="shared" si="20"/>
        <v>0</v>
      </c>
      <c r="AE177" s="21">
        <f t="shared" si="20"/>
        <v>0</v>
      </c>
    </row>
    <row r="178" spans="1:31" x14ac:dyDescent="0.35">
      <c r="A178" s="1">
        <f t="shared" si="11"/>
        <v>49918</v>
      </c>
      <c r="B178" s="52">
        <f>'OC A CONTRATAR US$'!B178*'OC A CONTRATAR'!$E178</f>
        <v>0</v>
      </c>
      <c r="C178" s="52">
        <f>'OC A CONTRATAR US$'!C178*'OC A CONTRATAR'!$E178</f>
        <v>0</v>
      </c>
      <c r="D178" s="52">
        <f>'OC A CONTRATAR US$'!D178*'OC A CONTRATAR'!$E178</f>
        <v>0</v>
      </c>
      <c r="E178" s="151">
        <f>IF($E$2=0,Encargos!C183,$E$2)</f>
        <v>5.35</v>
      </c>
      <c r="F178" s="1">
        <f t="shared" si="12"/>
        <v>49918</v>
      </c>
      <c r="G178" s="52">
        <f>'OC A CONTRATAR US$'!G178*'OC A CONTRATAR'!$J178</f>
        <v>0</v>
      </c>
      <c r="H178" s="52">
        <f>'OC A CONTRATAR US$'!H178*'OC A CONTRATAR'!$J178</f>
        <v>0</v>
      </c>
      <c r="I178" s="52">
        <f>'OC A CONTRATAR US$'!I178*'OC A CONTRATAR'!$J178</f>
        <v>0</v>
      </c>
      <c r="J178" s="151">
        <f>IF($J$2=0,Encargos!C183,$J$2)</f>
        <v>4.8413000000000004</v>
      </c>
      <c r="K178" s="1">
        <f t="shared" si="13"/>
        <v>49918</v>
      </c>
      <c r="L178" s="52">
        <f>'OC A CONTRATAR US$'!L178*'OC A CONTRATAR'!$O178</f>
        <v>0</v>
      </c>
      <c r="M178" s="52">
        <f>'OC A CONTRATAR US$'!M178*'OC A CONTRATAR'!$O178</f>
        <v>0</v>
      </c>
      <c r="N178" s="52">
        <f>'OC A CONTRATAR US$'!N178*'OC A CONTRATAR'!$O178</f>
        <v>0</v>
      </c>
      <c r="O178" s="151">
        <f>IF($O$2=0,Encargos!C183,$O$2)</f>
        <v>4.8413000000000004</v>
      </c>
      <c r="P178" s="1">
        <f t="shared" si="14"/>
        <v>49918</v>
      </c>
      <c r="Q178" s="52">
        <f>'OC A CONTRATAR US$'!Q178*'OC A CONTRATAR'!$T178</f>
        <v>0</v>
      </c>
      <c r="R178" s="52">
        <f>'OC A CONTRATAR US$'!R178*'OC A CONTRATAR'!$T178</f>
        <v>0</v>
      </c>
      <c r="S178" s="52">
        <f>'OC A CONTRATAR US$'!S178*'OC A CONTRATAR'!$T178</f>
        <v>0</v>
      </c>
      <c r="T178" s="151">
        <f>IF($T$2=0,Encargos!M183,$T$2)</f>
        <v>5.35</v>
      </c>
      <c r="V178" s="1">
        <f t="shared" si="15"/>
        <v>49918</v>
      </c>
      <c r="W178" s="52">
        <v>0</v>
      </c>
      <c r="X178" s="52">
        <v>0</v>
      </c>
      <c r="Y178" s="52">
        <f t="shared" si="18"/>
        <v>0</v>
      </c>
      <c r="Z178" s="151"/>
      <c r="AB178" s="1">
        <f t="shared" si="16"/>
        <v>49918</v>
      </c>
      <c r="AC178" s="21">
        <f t="shared" si="17"/>
        <v>0</v>
      </c>
      <c r="AD178" s="21">
        <f t="shared" si="20"/>
        <v>0</v>
      </c>
      <c r="AE178" s="21">
        <f t="shared" si="20"/>
        <v>0</v>
      </c>
    </row>
    <row r="179" spans="1:31" x14ac:dyDescent="0.35">
      <c r="A179" s="1">
        <f t="shared" si="11"/>
        <v>49948</v>
      </c>
      <c r="B179" s="52">
        <f>'OC A CONTRATAR US$'!B179*'OC A CONTRATAR'!$E179</f>
        <v>0</v>
      </c>
      <c r="C179" s="52">
        <f>'OC A CONTRATAR US$'!C179*'OC A CONTRATAR'!$E179</f>
        <v>0</v>
      </c>
      <c r="D179" s="52">
        <f>'OC A CONTRATAR US$'!D179*'OC A CONTRATAR'!$E179</f>
        <v>0</v>
      </c>
      <c r="E179" s="151">
        <f>IF($E$2=0,Encargos!C184,$E$2)</f>
        <v>5.35</v>
      </c>
      <c r="F179" s="1">
        <f t="shared" si="12"/>
        <v>49948</v>
      </c>
      <c r="G179" s="52">
        <f>'OC A CONTRATAR US$'!G179*'OC A CONTRATAR'!$J179</f>
        <v>0</v>
      </c>
      <c r="H179" s="52">
        <f>'OC A CONTRATAR US$'!H179*'OC A CONTRATAR'!$J179</f>
        <v>0</v>
      </c>
      <c r="I179" s="52">
        <f>'OC A CONTRATAR US$'!I179*'OC A CONTRATAR'!$J179</f>
        <v>0</v>
      </c>
      <c r="J179" s="151">
        <f>IF($J$2=0,Encargos!C184,$J$2)</f>
        <v>4.8413000000000004</v>
      </c>
      <c r="K179" s="1">
        <f t="shared" si="13"/>
        <v>49948</v>
      </c>
      <c r="L179" s="52">
        <f>'OC A CONTRATAR US$'!L179*'OC A CONTRATAR'!$O179</f>
        <v>0</v>
      </c>
      <c r="M179" s="52">
        <f>'OC A CONTRATAR US$'!M179*'OC A CONTRATAR'!$O179</f>
        <v>0</v>
      </c>
      <c r="N179" s="52">
        <f>'OC A CONTRATAR US$'!N179*'OC A CONTRATAR'!$O179</f>
        <v>0</v>
      </c>
      <c r="O179" s="151">
        <f>IF($O$2=0,Encargos!C184,$O$2)</f>
        <v>4.8413000000000004</v>
      </c>
      <c r="P179" s="1">
        <f t="shared" si="14"/>
        <v>49948</v>
      </c>
      <c r="Q179" s="52">
        <f>'OC A CONTRATAR US$'!Q179*'OC A CONTRATAR'!$T179</f>
        <v>0</v>
      </c>
      <c r="R179" s="52">
        <f>'OC A CONTRATAR US$'!R179*'OC A CONTRATAR'!$T179</f>
        <v>0</v>
      </c>
      <c r="S179" s="52">
        <f>'OC A CONTRATAR US$'!S179*'OC A CONTRATAR'!$T179</f>
        <v>0</v>
      </c>
      <c r="T179" s="151">
        <f>IF($T$2=0,Encargos!M184,$T$2)</f>
        <v>5.35</v>
      </c>
      <c r="V179" s="1">
        <f t="shared" si="15"/>
        <v>49948</v>
      </c>
      <c r="W179" s="52">
        <v>0</v>
      </c>
      <c r="X179" s="52">
        <v>0</v>
      </c>
      <c r="Y179" s="52">
        <f t="shared" si="18"/>
        <v>0</v>
      </c>
      <c r="Z179" s="151"/>
      <c r="AB179" s="1">
        <f t="shared" si="16"/>
        <v>49948</v>
      </c>
      <c r="AC179" s="21">
        <f t="shared" si="17"/>
        <v>0</v>
      </c>
      <c r="AD179" s="21">
        <f t="shared" si="20"/>
        <v>0</v>
      </c>
      <c r="AE179" s="21">
        <f t="shared" si="20"/>
        <v>0</v>
      </c>
    </row>
    <row r="180" spans="1:31" x14ac:dyDescent="0.35">
      <c r="A180" s="1">
        <f t="shared" si="11"/>
        <v>49979</v>
      </c>
      <c r="B180" s="52">
        <f>'OC A CONTRATAR US$'!B180*'OC A CONTRATAR'!$E180</f>
        <v>0</v>
      </c>
      <c r="C180" s="52">
        <f>'OC A CONTRATAR US$'!C180*'OC A CONTRATAR'!$E180</f>
        <v>0</v>
      </c>
      <c r="D180" s="52">
        <f>'OC A CONTRATAR US$'!D180*'OC A CONTRATAR'!$E180</f>
        <v>0</v>
      </c>
      <c r="E180" s="151">
        <f>IF($E$2=0,Encargos!C185,$E$2)</f>
        <v>5.35</v>
      </c>
      <c r="F180" s="1">
        <f t="shared" si="12"/>
        <v>49979</v>
      </c>
      <c r="G180" s="52">
        <f>'OC A CONTRATAR US$'!G180*'OC A CONTRATAR'!$J180</f>
        <v>0</v>
      </c>
      <c r="H180" s="52">
        <f>'OC A CONTRATAR US$'!H180*'OC A CONTRATAR'!$J180</f>
        <v>0</v>
      </c>
      <c r="I180" s="52">
        <f>'OC A CONTRATAR US$'!I180*'OC A CONTRATAR'!$J180</f>
        <v>0</v>
      </c>
      <c r="J180" s="151">
        <f>IF($J$2=0,Encargos!C185,$J$2)</f>
        <v>4.8413000000000004</v>
      </c>
      <c r="K180" s="1">
        <f t="shared" si="13"/>
        <v>49979</v>
      </c>
      <c r="L180" s="52">
        <f>'OC A CONTRATAR US$'!L180*'OC A CONTRATAR'!$O180</f>
        <v>0</v>
      </c>
      <c r="M180" s="52">
        <f>'OC A CONTRATAR US$'!M180*'OC A CONTRATAR'!$O180</f>
        <v>0</v>
      </c>
      <c r="N180" s="52">
        <f>'OC A CONTRATAR US$'!N180*'OC A CONTRATAR'!$O180</f>
        <v>0</v>
      </c>
      <c r="O180" s="151">
        <f>IF($O$2=0,Encargos!C185,$O$2)</f>
        <v>4.8413000000000004</v>
      </c>
      <c r="P180" s="1">
        <f t="shared" si="14"/>
        <v>49979</v>
      </c>
      <c r="Q180" s="52">
        <f>'OC A CONTRATAR US$'!Q180*'OC A CONTRATAR'!$T180</f>
        <v>0</v>
      </c>
      <c r="R180" s="52">
        <f>'OC A CONTRATAR US$'!R180*'OC A CONTRATAR'!$T180</f>
        <v>0</v>
      </c>
      <c r="S180" s="52">
        <f>'OC A CONTRATAR US$'!S180*'OC A CONTRATAR'!$T180</f>
        <v>0</v>
      </c>
      <c r="T180" s="151">
        <f>IF($T$2=0,Encargos!M185,$T$2)</f>
        <v>5.35</v>
      </c>
      <c r="V180" s="1">
        <f t="shared" si="15"/>
        <v>49979</v>
      </c>
      <c r="W180" s="52">
        <v>0</v>
      </c>
      <c r="X180" s="52">
        <v>0</v>
      </c>
      <c r="Y180" s="52">
        <f t="shared" si="18"/>
        <v>0</v>
      </c>
      <c r="Z180" s="151"/>
      <c r="AB180" s="1">
        <f t="shared" si="16"/>
        <v>49979</v>
      </c>
      <c r="AC180" s="21">
        <f t="shared" si="17"/>
        <v>0</v>
      </c>
      <c r="AD180" s="21">
        <f t="shared" si="20"/>
        <v>0</v>
      </c>
      <c r="AE180" s="21">
        <f t="shared" si="20"/>
        <v>0</v>
      </c>
    </row>
    <row r="181" spans="1:31" x14ac:dyDescent="0.35">
      <c r="A181" s="1">
        <f t="shared" si="11"/>
        <v>50009</v>
      </c>
      <c r="B181" s="52">
        <f>'OC A CONTRATAR US$'!B181*'OC A CONTRATAR'!$E181</f>
        <v>0</v>
      </c>
      <c r="C181" s="52">
        <f>'OC A CONTRATAR US$'!C181*'OC A CONTRATAR'!$E181</f>
        <v>0</v>
      </c>
      <c r="D181" s="52">
        <f>'OC A CONTRATAR US$'!D181*'OC A CONTRATAR'!$E181</f>
        <v>0</v>
      </c>
      <c r="E181" s="151">
        <f>IF($E$2=0,Encargos!C186,$E$2)</f>
        <v>5.35</v>
      </c>
      <c r="F181" s="1">
        <f t="shared" si="12"/>
        <v>50009</v>
      </c>
      <c r="G181" s="52">
        <f>'OC A CONTRATAR US$'!G181*'OC A CONTRATAR'!$J181</f>
        <v>0</v>
      </c>
      <c r="H181" s="52">
        <f>'OC A CONTRATAR US$'!H181*'OC A CONTRATAR'!$J181</f>
        <v>0</v>
      </c>
      <c r="I181" s="52">
        <f>'OC A CONTRATAR US$'!I181*'OC A CONTRATAR'!$J181</f>
        <v>0</v>
      </c>
      <c r="J181" s="151">
        <f>IF($J$2=0,Encargos!C186,$J$2)</f>
        <v>4.8413000000000004</v>
      </c>
      <c r="K181" s="1">
        <f t="shared" si="13"/>
        <v>50009</v>
      </c>
      <c r="L181" s="52">
        <f>'OC A CONTRATAR US$'!L181*'OC A CONTRATAR'!$O181</f>
        <v>0</v>
      </c>
      <c r="M181" s="52">
        <f>'OC A CONTRATAR US$'!M181*'OC A CONTRATAR'!$O181</f>
        <v>0</v>
      </c>
      <c r="N181" s="52">
        <f>'OC A CONTRATAR US$'!N181*'OC A CONTRATAR'!$O181</f>
        <v>0</v>
      </c>
      <c r="O181" s="151">
        <f>IF($O$2=0,Encargos!C186,$O$2)</f>
        <v>4.8413000000000004</v>
      </c>
      <c r="P181" s="1">
        <f t="shared" si="14"/>
        <v>50009</v>
      </c>
      <c r="Q181" s="52">
        <f>'OC A CONTRATAR US$'!Q181*'OC A CONTRATAR'!$T181</f>
        <v>0</v>
      </c>
      <c r="R181" s="52">
        <f>'OC A CONTRATAR US$'!R181*'OC A CONTRATAR'!$T181</f>
        <v>0</v>
      </c>
      <c r="S181" s="52">
        <f>'OC A CONTRATAR US$'!S181*'OC A CONTRATAR'!$T181</f>
        <v>0</v>
      </c>
      <c r="T181" s="151">
        <f>IF($T$2=0,Encargos!M186,$T$2)</f>
        <v>5.35</v>
      </c>
      <c r="V181" s="1">
        <f t="shared" si="15"/>
        <v>50009</v>
      </c>
      <c r="W181" s="52">
        <v>0</v>
      </c>
      <c r="X181" s="52">
        <v>0</v>
      </c>
      <c r="Y181" s="52">
        <f t="shared" si="18"/>
        <v>0</v>
      </c>
      <c r="Z181" s="151"/>
      <c r="AB181" s="1">
        <f t="shared" si="16"/>
        <v>50009</v>
      </c>
      <c r="AC181" s="21">
        <f t="shared" si="17"/>
        <v>0</v>
      </c>
      <c r="AD181" s="21">
        <f t="shared" si="20"/>
        <v>0</v>
      </c>
      <c r="AE181" s="21">
        <f t="shared" si="20"/>
        <v>0</v>
      </c>
    </row>
    <row r="182" spans="1:31" x14ac:dyDescent="0.35">
      <c r="A182" s="1">
        <f t="shared" si="11"/>
        <v>50040</v>
      </c>
      <c r="B182" s="52">
        <f>'OC A CONTRATAR US$'!B182*'OC A CONTRATAR'!$E182</f>
        <v>16049999.999999998</v>
      </c>
      <c r="C182" s="52">
        <f>'OC A CONTRATAR US$'!C182*'OC A CONTRATAR'!$E182</f>
        <v>7599471.9007848576</v>
      </c>
      <c r="D182" s="52">
        <f>'OC A CONTRATAR US$'!D182*'OC A CONTRATAR'!$E182</f>
        <v>23649471.900784858</v>
      </c>
      <c r="E182" s="151">
        <f>IF($E$2=0,Encargos!C187,$E$2)</f>
        <v>5.35</v>
      </c>
      <c r="F182" s="1">
        <f t="shared" si="12"/>
        <v>50040</v>
      </c>
      <c r="G182" s="52">
        <f>'OC A CONTRATAR US$'!G182*'OC A CONTRATAR'!$J182</f>
        <v>6147243.1912681926</v>
      </c>
      <c r="H182" s="52">
        <f>'OC A CONTRATAR US$'!H182*'OC A CONTRATAR'!$J182</f>
        <v>2794216.1883713487</v>
      </c>
      <c r="I182" s="52">
        <f>'OC A CONTRATAR US$'!I182*'OC A CONTRATAR'!$J182</f>
        <v>8941459.3796395417</v>
      </c>
      <c r="J182" s="151">
        <f>IF($J$2=0,Encargos!C187,$J$2)</f>
        <v>4.8413000000000004</v>
      </c>
      <c r="K182" s="1">
        <f t="shared" si="13"/>
        <v>50040</v>
      </c>
      <c r="L182" s="52">
        <f>'OC A CONTRATAR US$'!L182*'OC A CONTRATAR'!$O182</f>
        <v>27204607.101715628</v>
      </c>
      <c r="M182" s="52">
        <f>'OC A CONTRATAR US$'!M182*'OC A CONTRATAR'!$O182</f>
        <v>27517914.845164329</v>
      </c>
      <c r="N182" s="52">
        <f>'OC A CONTRATAR US$'!N182*'OC A CONTRATAR'!$O182</f>
        <v>54722521.946879953</v>
      </c>
      <c r="O182" s="151">
        <f>IF($O$2=0,Encargos!C187,$O$2)</f>
        <v>4.8413000000000004</v>
      </c>
      <c r="P182" s="1">
        <f t="shared" si="14"/>
        <v>50040</v>
      </c>
      <c r="Q182" s="52">
        <f>'OC A CONTRATAR US$'!Q182*'OC A CONTRATAR'!$T182</f>
        <v>8024999.9999999991</v>
      </c>
      <c r="R182" s="52">
        <f>'OC A CONTRATAR US$'!R182*'OC A CONTRATAR'!$T182</f>
        <v>3799735.9503924181</v>
      </c>
      <c r="S182" s="52">
        <f>'OC A CONTRATAR US$'!S182*'OC A CONTRATAR'!$T182</f>
        <v>11824735.950392429</v>
      </c>
      <c r="T182" s="151">
        <f>IF($T$2=0,Encargos!M187,$T$2)</f>
        <v>5.35</v>
      </c>
      <c r="V182" s="1">
        <f t="shared" si="15"/>
        <v>50040</v>
      </c>
      <c r="W182" s="52">
        <v>0</v>
      </c>
      <c r="X182" s="52">
        <v>0</v>
      </c>
      <c r="Y182" s="52">
        <f t="shared" si="18"/>
        <v>0</v>
      </c>
      <c r="Z182" s="151"/>
      <c r="AB182" s="1">
        <f t="shared" si="16"/>
        <v>50040</v>
      </c>
      <c r="AC182" s="21">
        <f t="shared" si="17"/>
        <v>0</v>
      </c>
      <c r="AD182" s="21">
        <f t="shared" si="20"/>
        <v>41711338.884712957</v>
      </c>
      <c r="AE182" s="21">
        <f t="shared" si="20"/>
        <v>99138189.177696779</v>
      </c>
    </row>
    <row r="183" spans="1:31" x14ac:dyDescent="0.35">
      <c r="A183" s="1">
        <f t="shared" si="11"/>
        <v>50071</v>
      </c>
      <c r="B183" s="52">
        <f>'OC A CONTRATAR US$'!B183*'OC A CONTRATAR'!$E183</f>
        <v>0</v>
      </c>
      <c r="C183" s="52">
        <f>'OC A CONTRATAR US$'!C183*'OC A CONTRATAR'!$E183</f>
        <v>0</v>
      </c>
      <c r="D183" s="52">
        <f>'OC A CONTRATAR US$'!D183*'OC A CONTRATAR'!$E183</f>
        <v>0</v>
      </c>
      <c r="E183" s="151">
        <f>IF($E$2=0,Encargos!C188,$E$2)</f>
        <v>5.35</v>
      </c>
      <c r="F183" s="1">
        <f t="shared" si="12"/>
        <v>50071</v>
      </c>
      <c r="G183" s="52">
        <f>'OC A CONTRATAR US$'!G183*'OC A CONTRATAR'!$J183</f>
        <v>0</v>
      </c>
      <c r="H183" s="52">
        <f>'OC A CONTRATAR US$'!H183*'OC A CONTRATAR'!$J183</f>
        <v>0</v>
      </c>
      <c r="I183" s="52">
        <f>'OC A CONTRATAR US$'!I183*'OC A CONTRATAR'!$J183</f>
        <v>0</v>
      </c>
      <c r="J183" s="151">
        <f>IF($J$2=0,Encargos!C188,$J$2)</f>
        <v>4.8413000000000004</v>
      </c>
      <c r="K183" s="1">
        <f t="shared" si="13"/>
        <v>50071</v>
      </c>
      <c r="L183" s="52">
        <f>'OC A CONTRATAR US$'!L183*'OC A CONTRATAR'!$O183</f>
        <v>0</v>
      </c>
      <c r="M183" s="52">
        <f>'OC A CONTRATAR US$'!M183*'OC A CONTRATAR'!$O183</f>
        <v>0</v>
      </c>
      <c r="N183" s="52">
        <f>'OC A CONTRATAR US$'!N183*'OC A CONTRATAR'!$O183</f>
        <v>0</v>
      </c>
      <c r="O183" s="151">
        <f>IF($O$2=0,Encargos!C188,$O$2)</f>
        <v>4.8413000000000004</v>
      </c>
      <c r="P183" s="1">
        <f t="shared" si="14"/>
        <v>50071</v>
      </c>
      <c r="Q183" s="52">
        <f>'OC A CONTRATAR US$'!Q183*'OC A CONTRATAR'!$T183</f>
        <v>0</v>
      </c>
      <c r="R183" s="52">
        <f>'OC A CONTRATAR US$'!R183*'OC A CONTRATAR'!$T183</f>
        <v>0</v>
      </c>
      <c r="S183" s="52">
        <f>'OC A CONTRATAR US$'!S183*'OC A CONTRATAR'!$T183</f>
        <v>0</v>
      </c>
      <c r="T183" s="151">
        <f>IF($T$2=0,Encargos!M188,$T$2)</f>
        <v>5.35</v>
      </c>
      <c r="V183" s="1">
        <f t="shared" si="15"/>
        <v>50071</v>
      </c>
      <c r="W183" s="52">
        <v>0</v>
      </c>
      <c r="X183" s="52">
        <v>0</v>
      </c>
      <c r="Y183" s="52">
        <f t="shared" si="18"/>
        <v>0</v>
      </c>
      <c r="Z183" s="151"/>
      <c r="AB183" s="1">
        <f t="shared" si="16"/>
        <v>50071</v>
      </c>
      <c r="AC183" s="21">
        <f t="shared" si="17"/>
        <v>57426850.292983815</v>
      </c>
      <c r="AD183" s="21">
        <f t="shared" ref="AD183:AE202" si="21">SUMIF($A$2:$Z$2,AD$2,$A183:$Z183)</f>
        <v>0</v>
      </c>
      <c r="AE183" s="21">
        <f t="shared" si="21"/>
        <v>0</v>
      </c>
    </row>
    <row r="184" spans="1:31" x14ac:dyDescent="0.35">
      <c r="A184" s="1">
        <f t="shared" si="11"/>
        <v>50099</v>
      </c>
      <c r="B184" s="52">
        <f>'OC A CONTRATAR US$'!B184*'OC A CONTRATAR'!$E184</f>
        <v>0</v>
      </c>
      <c r="C184" s="52">
        <f>'OC A CONTRATAR US$'!C184*'OC A CONTRATAR'!$E184</f>
        <v>0</v>
      </c>
      <c r="D184" s="52">
        <f>'OC A CONTRATAR US$'!D184*'OC A CONTRATAR'!$E184</f>
        <v>0</v>
      </c>
      <c r="E184" s="151">
        <f>IF($E$2=0,Encargos!C189,$E$2)</f>
        <v>5.35</v>
      </c>
      <c r="F184" s="1">
        <f t="shared" si="12"/>
        <v>50099</v>
      </c>
      <c r="G184" s="52">
        <f>'OC A CONTRATAR US$'!G184*'OC A CONTRATAR'!$J184</f>
        <v>0</v>
      </c>
      <c r="H184" s="52">
        <f>'OC A CONTRATAR US$'!H184*'OC A CONTRATAR'!$J184</f>
        <v>0</v>
      </c>
      <c r="I184" s="52">
        <f>'OC A CONTRATAR US$'!I184*'OC A CONTRATAR'!$J184</f>
        <v>0</v>
      </c>
      <c r="J184" s="151">
        <f>IF($J$2=0,Encargos!C189,$J$2)</f>
        <v>4.8413000000000004</v>
      </c>
      <c r="K184" s="1">
        <f t="shared" si="13"/>
        <v>50099</v>
      </c>
      <c r="L184" s="52">
        <f>'OC A CONTRATAR US$'!L184*'OC A CONTRATAR'!$O184</f>
        <v>0</v>
      </c>
      <c r="M184" s="52">
        <f>'OC A CONTRATAR US$'!M184*'OC A CONTRATAR'!$O184</f>
        <v>0</v>
      </c>
      <c r="N184" s="52">
        <f>'OC A CONTRATAR US$'!N184*'OC A CONTRATAR'!$O184</f>
        <v>0</v>
      </c>
      <c r="O184" s="151">
        <f>IF($O$2=0,Encargos!C189,$O$2)</f>
        <v>4.8413000000000004</v>
      </c>
      <c r="P184" s="1">
        <f t="shared" si="14"/>
        <v>50099</v>
      </c>
      <c r="Q184" s="52">
        <f>'OC A CONTRATAR US$'!Q184*'OC A CONTRATAR'!$T184</f>
        <v>0</v>
      </c>
      <c r="R184" s="52">
        <f>'OC A CONTRATAR US$'!R184*'OC A CONTRATAR'!$T184</f>
        <v>0</v>
      </c>
      <c r="S184" s="52">
        <f>'OC A CONTRATAR US$'!S184*'OC A CONTRATAR'!$T184</f>
        <v>0</v>
      </c>
      <c r="T184" s="151">
        <f>IF($T$2=0,Encargos!M189,$T$2)</f>
        <v>5.35</v>
      </c>
      <c r="V184" s="1">
        <f t="shared" si="15"/>
        <v>50099</v>
      </c>
      <c r="W184" s="52">
        <v>0</v>
      </c>
      <c r="X184" s="52">
        <v>0</v>
      </c>
      <c r="Y184" s="52">
        <f t="shared" si="18"/>
        <v>0</v>
      </c>
      <c r="Z184" s="151"/>
      <c r="AB184" s="1">
        <f t="shared" si="16"/>
        <v>50099</v>
      </c>
      <c r="AC184" s="21">
        <f t="shared" si="17"/>
        <v>0</v>
      </c>
      <c r="AD184" s="21">
        <f t="shared" si="21"/>
        <v>0</v>
      </c>
      <c r="AE184" s="21">
        <f t="shared" si="21"/>
        <v>0</v>
      </c>
    </row>
    <row r="185" spans="1:31" x14ac:dyDescent="0.35">
      <c r="A185" s="1">
        <f t="shared" si="11"/>
        <v>50130</v>
      </c>
      <c r="B185" s="52">
        <f>'OC A CONTRATAR US$'!B185*'OC A CONTRATAR'!$E185</f>
        <v>0</v>
      </c>
      <c r="C185" s="52">
        <f>'OC A CONTRATAR US$'!C185*'OC A CONTRATAR'!$E185</f>
        <v>0</v>
      </c>
      <c r="D185" s="52">
        <f>'OC A CONTRATAR US$'!D185*'OC A CONTRATAR'!$E185</f>
        <v>0</v>
      </c>
      <c r="E185" s="151">
        <f>IF($E$2=0,Encargos!C190,$E$2)</f>
        <v>5.35</v>
      </c>
      <c r="F185" s="1">
        <f t="shared" si="12"/>
        <v>50130</v>
      </c>
      <c r="G185" s="52">
        <f>'OC A CONTRATAR US$'!G185*'OC A CONTRATAR'!$J185</f>
        <v>0</v>
      </c>
      <c r="H185" s="52">
        <f>'OC A CONTRATAR US$'!H185*'OC A CONTRATAR'!$J185</f>
        <v>0</v>
      </c>
      <c r="I185" s="52">
        <f>'OC A CONTRATAR US$'!I185*'OC A CONTRATAR'!$J185</f>
        <v>0</v>
      </c>
      <c r="J185" s="151">
        <f>IF($J$2=0,Encargos!C190,$J$2)</f>
        <v>4.8413000000000004</v>
      </c>
      <c r="K185" s="1">
        <f t="shared" si="13"/>
        <v>50130</v>
      </c>
      <c r="L185" s="52">
        <f>'OC A CONTRATAR US$'!L185*'OC A CONTRATAR'!$O185</f>
        <v>0</v>
      </c>
      <c r="M185" s="52">
        <f>'OC A CONTRATAR US$'!M185*'OC A CONTRATAR'!$O185</f>
        <v>0</v>
      </c>
      <c r="N185" s="52">
        <f>'OC A CONTRATAR US$'!N185*'OC A CONTRATAR'!$O185</f>
        <v>0</v>
      </c>
      <c r="O185" s="151">
        <f>IF($O$2=0,Encargos!C190,$O$2)</f>
        <v>4.8413000000000004</v>
      </c>
      <c r="P185" s="1">
        <f t="shared" si="14"/>
        <v>50130</v>
      </c>
      <c r="Q185" s="52">
        <f>'OC A CONTRATAR US$'!Q185*'OC A CONTRATAR'!$T185</f>
        <v>0</v>
      </c>
      <c r="R185" s="52">
        <f>'OC A CONTRATAR US$'!R185*'OC A CONTRATAR'!$T185</f>
        <v>0</v>
      </c>
      <c r="S185" s="52">
        <f>'OC A CONTRATAR US$'!S185*'OC A CONTRATAR'!$T185</f>
        <v>0</v>
      </c>
      <c r="T185" s="151">
        <f>IF($T$2=0,Encargos!M190,$T$2)</f>
        <v>5.35</v>
      </c>
      <c r="V185" s="1">
        <f t="shared" si="15"/>
        <v>50130</v>
      </c>
      <c r="W185" s="52">
        <v>0</v>
      </c>
      <c r="X185" s="52">
        <v>0</v>
      </c>
      <c r="Y185" s="52">
        <f t="shared" si="18"/>
        <v>0</v>
      </c>
      <c r="Z185" s="151"/>
      <c r="AB185" s="1">
        <f t="shared" si="16"/>
        <v>50130</v>
      </c>
      <c r="AC185" s="21">
        <f t="shared" si="17"/>
        <v>0</v>
      </c>
      <c r="AD185" s="21">
        <f t="shared" si="21"/>
        <v>0</v>
      </c>
      <c r="AE185" s="21">
        <f t="shared" si="21"/>
        <v>0</v>
      </c>
    </row>
    <row r="186" spans="1:31" x14ac:dyDescent="0.35">
      <c r="A186" s="1">
        <f t="shared" si="11"/>
        <v>50160</v>
      </c>
      <c r="B186" s="52">
        <f>'OC A CONTRATAR US$'!B186*'OC A CONTRATAR'!$E186</f>
        <v>0</v>
      </c>
      <c r="C186" s="52">
        <f>'OC A CONTRATAR US$'!C186*'OC A CONTRATAR'!$E186</f>
        <v>0</v>
      </c>
      <c r="D186" s="52">
        <f>'OC A CONTRATAR US$'!D186*'OC A CONTRATAR'!$E186</f>
        <v>0</v>
      </c>
      <c r="E186" s="151">
        <f>IF($E$2=0,Encargos!C191,$E$2)</f>
        <v>5.35</v>
      </c>
      <c r="F186" s="1">
        <f t="shared" si="12"/>
        <v>50160</v>
      </c>
      <c r="G186" s="52">
        <f>'OC A CONTRATAR US$'!G186*'OC A CONTRATAR'!$J186</f>
        <v>0</v>
      </c>
      <c r="H186" s="52">
        <f>'OC A CONTRATAR US$'!H186*'OC A CONTRATAR'!$J186</f>
        <v>0</v>
      </c>
      <c r="I186" s="52">
        <f>'OC A CONTRATAR US$'!I186*'OC A CONTRATAR'!$J186</f>
        <v>0</v>
      </c>
      <c r="J186" s="151">
        <f>IF($J$2=0,Encargos!C191,$J$2)</f>
        <v>4.8413000000000004</v>
      </c>
      <c r="K186" s="1">
        <f t="shared" si="13"/>
        <v>50160</v>
      </c>
      <c r="L186" s="52">
        <f>'OC A CONTRATAR US$'!L186*'OC A CONTRATAR'!$O186</f>
        <v>0</v>
      </c>
      <c r="M186" s="52">
        <f>'OC A CONTRATAR US$'!M186*'OC A CONTRATAR'!$O186</f>
        <v>0</v>
      </c>
      <c r="N186" s="52">
        <f>'OC A CONTRATAR US$'!N186*'OC A CONTRATAR'!$O186</f>
        <v>0</v>
      </c>
      <c r="O186" s="151">
        <f>IF($O$2=0,Encargos!C191,$O$2)</f>
        <v>4.8413000000000004</v>
      </c>
      <c r="P186" s="1">
        <f t="shared" si="14"/>
        <v>50160</v>
      </c>
      <c r="Q186" s="52">
        <f>'OC A CONTRATAR US$'!Q186*'OC A CONTRATAR'!$T186</f>
        <v>0</v>
      </c>
      <c r="R186" s="52">
        <f>'OC A CONTRATAR US$'!R186*'OC A CONTRATAR'!$T186</f>
        <v>0</v>
      </c>
      <c r="S186" s="52">
        <f>'OC A CONTRATAR US$'!S186*'OC A CONTRATAR'!$T186</f>
        <v>0</v>
      </c>
      <c r="T186" s="151">
        <f>IF($T$2=0,Encargos!M191,$T$2)</f>
        <v>5.35</v>
      </c>
      <c r="V186" s="1">
        <f t="shared" si="15"/>
        <v>50160</v>
      </c>
      <c r="W186" s="52">
        <v>0</v>
      </c>
      <c r="X186" s="52">
        <v>0</v>
      </c>
      <c r="Y186" s="52">
        <f t="shared" si="18"/>
        <v>0</v>
      </c>
      <c r="Z186" s="151"/>
      <c r="AB186" s="1">
        <f t="shared" si="16"/>
        <v>50160</v>
      </c>
      <c r="AC186" s="21">
        <f t="shared" si="17"/>
        <v>0</v>
      </c>
      <c r="AD186" s="21">
        <f t="shared" si="21"/>
        <v>0</v>
      </c>
      <c r="AE186" s="21">
        <f t="shared" si="21"/>
        <v>0</v>
      </c>
    </row>
    <row r="187" spans="1:31" x14ac:dyDescent="0.35">
      <c r="A187" s="1">
        <f t="shared" si="11"/>
        <v>50191</v>
      </c>
      <c r="B187" s="52">
        <f>'OC A CONTRATAR US$'!B187*'OC A CONTRATAR'!$E187</f>
        <v>0</v>
      </c>
      <c r="C187" s="52">
        <f>'OC A CONTRATAR US$'!C187*'OC A CONTRATAR'!$E187</f>
        <v>0</v>
      </c>
      <c r="D187" s="52">
        <f>'OC A CONTRATAR US$'!D187*'OC A CONTRATAR'!$E187</f>
        <v>0</v>
      </c>
      <c r="E187" s="151">
        <f>IF($E$2=0,Encargos!C192,$E$2)</f>
        <v>5.35</v>
      </c>
      <c r="F187" s="1">
        <f t="shared" si="12"/>
        <v>50191</v>
      </c>
      <c r="G187" s="52">
        <f>'OC A CONTRATAR US$'!G187*'OC A CONTRATAR'!$J187</f>
        <v>0</v>
      </c>
      <c r="H187" s="52">
        <f>'OC A CONTRATAR US$'!H187*'OC A CONTRATAR'!$J187</f>
        <v>0</v>
      </c>
      <c r="I187" s="52">
        <f>'OC A CONTRATAR US$'!I187*'OC A CONTRATAR'!$J187</f>
        <v>0</v>
      </c>
      <c r="J187" s="151">
        <f>IF($J$2=0,Encargos!C192,$J$2)</f>
        <v>4.8413000000000004</v>
      </c>
      <c r="K187" s="1">
        <f t="shared" si="13"/>
        <v>50191</v>
      </c>
      <c r="L187" s="52">
        <f>'OC A CONTRATAR US$'!L187*'OC A CONTRATAR'!$O187</f>
        <v>0</v>
      </c>
      <c r="M187" s="52">
        <f>'OC A CONTRATAR US$'!M187*'OC A CONTRATAR'!$O187</f>
        <v>0</v>
      </c>
      <c r="N187" s="52">
        <f>'OC A CONTRATAR US$'!N187*'OC A CONTRATAR'!$O187</f>
        <v>0</v>
      </c>
      <c r="O187" s="151">
        <f>IF($O$2=0,Encargos!C192,$O$2)</f>
        <v>4.8413000000000004</v>
      </c>
      <c r="P187" s="1">
        <f t="shared" si="14"/>
        <v>50191</v>
      </c>
      <c r="Q187" s="52">
        <f>'OC A CONTRATAR US$'!Q187*'OC A CONTRATAR'!$T187</f>
        <v>0</v>
      </c>
      <c r="R187" s="52">
        <f>'OC A CONTRATAR US$'!R187*'OC A CONTRATAR'!$T187</f>
        <v>0</v>
      </c>
      <c r="S187" s="52">
        <f>'OC A CONTRATAR US$'!S187*'OC A CONTRATAR'!$T187</f>
        <v>0</v>
      </c>
      <c r="T187" s="151">
        <f>IF($T$2=0,Encargos!M192,$T$2)</f>
        <v>5.35</v>
      </c>
      <c r="V187" s="1">
        <f t="shared" si="15"/>
        <v>50191</v>
      </c>
      <c r="W187" s="52">
        <v>0</v>
      </c>
      <c r="X187" s="52">
        <v>0</v>
      </c>
      <c r="Y187" s="52">
        <f t="shared" si="18"/>
        <v>0</v>
      </c>
      <c r="Z187" s="151"/>
      <c r="AB187" s="1">
        <f t="shared" si="16"/>
        <v>50191</v>
      </c>
      <c r="AC187" s="21">
        <f t="shared" si="17"/>
        <v>0</v>
      </c>
      <c r="AD187" s="21">
        <f t="shared" si="21"/>
        <v>0</v>
      </c>
      <c r="AE187" s="21">
        <f t="shared" si="21"/>
        <v>0</v>
      </c>
    </row>
    <row r="188" spans="1:31" x14ac:dyDescent="0.35">
      <c r="A188" s="1">
        <f t="shared" ref="A188:A251" si="22">EDATE(A187+1,1)-1</f>
        <v>50221</v>
      </c>
      <c r="B188" s="52">
        <f>'OC A CONTRATAR US$'!B188*'OC A CONTRATAR'!$E188</f>
        <v>16049999.999999998</v>
      </c>
      <c r="C188" s="52">
        <f>'OC A CONTRATAR US$'!C188*'OC A CONTRATAR'!$E188</f>
        <v>7267525.3557859277</v>
      </c>
      <c r="D188" s="52">
        <f>'OC A CONTRATAR US$'!D188*'OC A CONTRATAR'!$E188</f>
        <v>23317525.355785929</v>
      </c>
      <c r="E188" s="151">
        <f>IF($E$2=0,Encargos!C193,$E$2)</f>
        <v>5.35</v>
      </c>
      <c r="F188" s="1">
        <f t="shared" ref="F188:F251" si="23">EDATE(F187+1,1)-1</f>
        <v>50221</v>
      </c>
      <c r="G188" s="52">
        <f>'OC A CONTRATAR US$'!G188*'OC A CONTRATAR'!$J188</f>
        <v>6147243.1912681926</v>
      </c>
      <c r="H188" s="52">
        <f>'OC A CONTRATAR US$'!H188*'OC A CONTRATAR'!$J188</f>
        <v>2667525.058402522</v>
      </c>
      <c r="I188" s="52">
        <f>'OC A CONTRATAR US$'!I188*'OC A CONTRATAR'!$J188</f>
        <v>8814768.2496707141</v>
      </c>
      <c r="J188" s="151">
        <f>IF($J$2=0,Encargos!C193,$J$2)</f>
        <v>4.8413000000000004</v>
      </c>
      <c r="K188" s="1">
        <f t="shared" ref="K188:K251" si="24">EDATE(K187+1,1)-1</f>
        <v>50221</v>
      </c>
      <c r="L188" s="52">
        <f>'OC A CONTRATAR US$'!L188*'OC A CONTRATAR'!$O188</f>
        <v>27204607.101715628</v>
      </c>
      <c r="M188" s="52">
        <f>'OC A CONTRATAR US$'!M188*'OC A CONTRATAR'!$O188</f>
        <v>26810411.568673007</v>
      </c>
      <c r="N188" s="52">
        <f>'OC A CONTRATAR US$'!N188*'OC A CONTRATAR'!$O188</f>
        <v>54015018.670388632</v>
      </c>
      <c r="O188" s="151">
        <f>IF($O$2=0,Encargos!C193,$O$2)</f>
        <v>4.8413000000000004</v>
      </c>
      <c r="P188" s="1">
        <f t="shared" ref="P188:P251" si="25">EDATE(P187+1,1)-1</f>
        <v>50221</v>
      </c>
      <c r="Q188" s="52">
        <f>'OC A CONTRATAR US$'!Q188*'OC A CONTRATAR'!$T188</f>
        <v>8024999.9999999991</v>
      </c>
      <c r="R188" s="52">
        <f>'OC A CONTRATAR US$'!R188*'OC A CONTRATAR'!$T188</f>
        <v>3633762.6778929639</v>
      </c>
      <c r="S188" s="52">
        <f>'OC A CONTRATAR US$'!S188*'OC A CONTRATAR'!$T188</f>
        <v>11658762.67789299</v>
      </c>
      <c r="T188" s="151">
        <f>IF($T$2=0,Encargos!M193,$T$2)</f>
        <v>5.35</v>
      </c>
      <c r="V188" s="1">
        <f t="shared" ref="V188:V251" si="26">EDATE(V187+1,1)-1</f>
        <v>50221</v>
      </c>
      <c r="W188" s="52">
        <v>0</v>
      </c>
      <c r="X188" s="52">
        <v>0</v>
      </c>
      <c r="Y188" s="52">
        <f t="shared" si="18"/>
        <v>0</v>
      </c>
      <c r="Z188" s="151"/>
      <c r="AB188" s="1">
        <f t="shared" ref="AB188:AB251" si="27">EDATE(AB187+1,1)-1</f>
        <v>50221</v>
      </c>
      <c r="AC188" s="21">
        <f t="shared" si="17"/>
        <v>0</v>
      </c>
      <c r="AD188" s="21">
        <f t="shared" si="21"/>
        <v>40379224.66075442</v>
      </c>
      <c r="AE188" s="21">
        <f t="shared" si="21"/>
        <v>97806074.953738272</v>
      </c>
    </row>
    <row r="189" spans="1:31" x14ac:dyDescent="0.35">
      <c r="A189" s="1">
        <f t="shared" si="22"/>
        <v>50252</v>
      </c>
      <c r="B189" s="52">
        <f>'OC A CONTRATAR US$'!B189*'OC A CONTRATAR'!$E189</f>
        <v>0</v>
      </c>
      <c r="C189" s="52">
        <f>'OC A CONTRATAR US$'!C189*'OC A CONTRATAR'!$E189</f>
        <v>0</v>
      </c>
      <c r="D189" s="52">
        <f>'OC A CONTRATAR US$'!D189*'OC A CONTRATAR'!$E189</f>
        <v>0</v>
      </c>
      <c r="E189" s="151">
        <f>IF($E$2=0,Encargos!C194,$E$2)</f>
        <v>5.35</v>
      </c>
      <c r="F189" s="1">
        <f t="shared" si="23"/>
        <v>50252</v>
      </c>
      <c r="G189" s="52">
        <f>'OC A CONTRATAR US$'!G189*'OC A CONTRATAR'!$J189</f>
        <v>0</v>
      </c>
      <c r="H189" s="52">
        <f>'OC A CONTRATAR US$'!H189*'OC A CONTRATAR'!$J189</f>
        <v>0</v>
      </c>
      <c r="I189" s="52">
        <f>'OC A CONTRATAR US$'!I189*'OC A CONTRATAR'!$J189</f>
        <v>0</v>
      </c>
      <c r="J189" s="151">
        <f>IF($J$2=0,Encargos!C194,$J$2)</f>
        <v>4.8413000000000004</v>
      </c>
      <c r="K189" s="1">
        <f t="shared" si="24"/>
        <v>50252</v>
      </c>
      <c r="L189" s="52">
        <f>'OC A CONTRATAR US$'!L189*'OC A CONTRATAR'!$O189</f>
        <v>0</v>
      </c>
      <c r="M189" s="52">
        <f>'OC A CONTRATAR US$'!M189*'OC A CONTRATAR'!$O189</f>
        <v>0</v>
      </c>
      <c r="N189" s="52">
        <f>'OC A CONTRATAR US$'!N189*'OC A CONTRATAR'!$O189</f>
        <v>0</v>
      </c>
      <c r="O189" s="151">
        <f>IF($O$2=0,Encargos!C194,$O$2)</f>
        <v>4.8413000000000004</v>
      </c>
      <c r="P189" s="1">
        <f t="shared" si="25"/>
        <v>50252</v>
      </c>
      <c r="Q189" s="52">
        <f>'OC A CONTRATAR US$'!Q189*'OC A CONTRATAR'!$T189</f>
        <v>0</v>
      </c>
      <c r="R189" s="52">
        <f>'OC A CONTRATAR US$'!R189*'OC A CONTRATAR'!$T189</f>
        <v>0</v>
      </c>
      <c r="S189" s="52">
        <f>'OC A CONTRATAR US$'!S189*'OC A CONTRATAR'!$T189</f>
        <v>0</v>
      </c>
      <c r="T189" s="151">
        <f>IF($T$2=0,Encargos!M194,$T$2)</f>
        <v>5.35</v>
      </c>
      <c r="V189" s="1">
        <f t="shared" si="26"/>
        <v>50252</v>
      </c>
      <c r="W189" s="52">
        <v>0</v>
      </c>
      <c r="X189" s="52">
        <v>0</v>
      </c>
      <c r="Y189" s="52">
        <f t="shared" si="18"/>
        <v>0</v>
      </c>
      <c r="Z189" s="151"/>
      <c r="AB189" s="1">
        <f t="shared" si="27"/>
        <v>50252</v>
      </c>
      <c r="AC189" s="21">
        <f t="shared" si="17"/>
        <v>57426850.292983815</v>
      </c>
      <c r="AD189" s="21">
        <f t="shared" si="21"/>
        <v>0</v>
      </c>
      <c r="AE189" s="21">
        <f t="shared" si="21"/>
        <v>0</v>
      </c>
    </row>
    <row r="190" spans="1:31" x14ac:dyDescent="0.35">
      <c r="A190" s="1">
        <f t="shared" si="22"/>
        <v>50283</v>
      </c>
      <c r="B190" s="52">
        <f>'OC A CONTRATAR US$'!B190*'OC A CONTRATAR'!$E190</f>
        <v>0</v>
      </c>
      <c r="C190" s="52">
        <f>'OC A CONTRATAR US$'!C190*'OC A CONTRATAR'!$E190</f>
        <v>0</v>
      </c>
      <c r="D190" s="52">
        <f>'OC A CONTRATAR US$'!D190*'OC A CONTRATAR'!$E190</f>
        <v>0</v>
      </c>
      <c r="E190" s="151">
        <f>IF($E$2=0,Encargos!C195,$E$2)</f>
        <v>5.35</v>
      </c>
      <c r="F190" s="1">
        <f t="shared" si="23"/>
        <v>50283</v>
      </c>
      <c r="G190" s="52">
        <f>'OC A CONTRATAR US$'!G190*'OC A CONTRATAR'!$J190</f>
        <v>0</v>
      </c>
      <c r="H190" s="52">
        <f>'OC A CONTRATAR US$'!H190*'OC A CONTRATAR'!$J190</f>
        <v>0</v>
      </c>
      <c r="I190" s="52">
        <f>'OC A CONTRATAR US$'!I190*'OC A CONTRATAR'!$J190</f>
        <v>0</v>
      </c>
      <c r="J190" s="151">
        <f>IF($J$2=0,Encargos!C195,$J$2)</f>
        <v>4.8413000000000004</v>
      </c>
      <c r="K190" s="1">
        <f t="shared" si="24"/>
        <v>50283</v>
      </c>
      <c r="L190" s="52">
        <f>'OC A CONTRATAR US$'!L190*'OC A CONTRATAR'!$O190</f>
        <v>0</v>
      </c>
      <c r="M190" s="52">
        <f>'OC A CONTRATAR US$'!M190*'OC A CONTRATAR'!$O190</f>
        <v>0</v>
      </c>
      <c r="N190" s="52">
        <f>'OC A CONTRATAR US$'!N190*'OC A CONTRATAR'!$O190</f>
        <v>0</v>
      </c>
      <c r="O190" s="151">
        <f>IF($O$2=0,Encargos!C195,$O$2)</f>
        <v>4.8413000000000004</v>
      </c>
      <c r="P190" s="1">
        <f t="shared" si="25"/>
        <v>50283</v>
      </c>
      <c r="Q190" s="52">
        <f>'OC A CONTRATAR US$'!Q190*'OC A CONTRATAR'!$T190</f>
        <v>0</v>
      </c>
      <c r="R190" s="52">
        <f>'OC A CONTRATAR US$'!R190*'OC A CONTRATAR'!$T190</f>
        <v>0</v>
      </c>
      <c r="S190" s="52">
        <f>'OC A CONTRATAR US$'!S190*'OC A CONTRATAR'!$T190</f>
        <v>0</v>
      </c>
      <c r="T190" s="151">
        <f>IF($T$2=0,Encargos!M195,$T$2)</f>
        <v>5.35</v>
      </c>
      <c r="V190" s="1">
        <f t="shared" si="26"/>
        <v>50283</v>
      </c>
      <c r="W190" s="52">
        <v>0</v>
      </c>
      <c r="X190" s="52">
        <v>0</v>
      </c>
      <c r="Y190" s="52">
        <f t="shared" si="18"/>
        <v>0</v>
      </c>
      <c r="Z190" s="151"/>
      <c r="AB190" s="1">
        <f t="shared" si="27"/>
        <v>50283</v>
      </c>
      <c r="AC190" s="21">
        <f t="shared" si="17"/>
        <v>0</v>
      </c>
      <c r="AD190" s="21">
        <f t="shared" si="21"/>
        <v>0</v>
      </c>
      <c r="AE190" s="21">
        <f t="shared" si="21"/>
        <v>0</v>
      </c>
    </row>
    <row r="191" spans="1:31" x14ac:dyDescent="0.35">
      <c r="A191" s="1">
        <f t="shared" si="22"/>
        <v>50313</v>
      </c>
      <c r="B191" s="52">
        <f>'OC A CONTRATAR US$'!B191*'OC A CONTRATAR'!$E191</f>
        <v>0</v>
      </c>
      <c r="C191" s="52">
        <f>'OC A CONTRATAR US$'!C191*'OC A CONTRATAR'!$E191</f>
        <v>0</v>
      </c>
      <c r="D191" s="52">
        <f>'OC A CONTRATAR US$'!D191*'OC A CONTRATAR'!$E191</f>
        <v>0</v>
      </c>
      <c r="E191" s="151">
        <f>IF($E$2=0,Encargos!C196,$E$2)</f>
        <v>5.35</v>
      </c>
      <c r="F191" s="1">
        <f t="shared" si="23"/>
        <v>50313</v>
      </c>
      <c r="G191" s="52">
        <f>'OC A CONTRATAR US$'!G191*'OC A CONTRATAR'!$J191</f>
        <v>0</v>
      </c>
      <c r="H191" s="52">
        <f>'OC A CONTRATAR US$'!H191*'OC A CONTRATAR'!$J191</f>
        <v>0</v>
      </c>
      <c r="I191" s="52">
        <f>'OC A CONTRATAR US$'!I191*'OC A CONTRATAR'!$J191</f>
        <v>0</v>
      </c>
      <c r="J191" s="151">
        <f>IF($J$2=0,Encargos!C196,$J$2)</f>
        <v>4.8413000000000004</v>
      </c>
      <c r="K191" s="1">
        <f t="shared" si="24"/>
        <v>50313</v>
      </c>
      <c r="L191" s="52">
        <f>'OC A CONTRATAR US$'!L191*'OC A CONTRATAR'!$O191</f>
        <v>0</v>
      </c>
      <c r="M191" s="52">
        <f>'OC A CONTRATAR US$'!M191*'OC A CONTRATAR'!$O191</f>
        <v>0</v>
      </c>
      <c r="N191" s="52">
        <f>'OC A CONTRATAR US$'!N191*'OC A CONTRATAR'!$O191</f>
        <v>0</v>
      </c>
      <c r="O191" s="151">
        <f>IF($O$2=0,Encargos!C196,$O$2)</f>
        <v>4.8413000000000004</v>
      </c>
      <c r="P191" s="1">
        <f t="shared" si="25"/>
        <v>50313</v>
      </c>
      <c r="Q191" s="52">
        <f>'OC A CONTRATAR US$'!Q191*'OC A CONTRATAR'!$T191</f>
        <v>0</v>
      </c>
      <c r="R191" s="52">
        <f>'OC A CONTRATAR US$'!R191*'OC A CONTRATAR'!$T191</f>
        <v>0</v>
      </c>
      <c r="S191" s="52">
        <f>'OC A CONTRATAR US$'!S191*'OC A CONTRATAR'!$T191</f>
        <v>0</v>
      </c>
      <c r="T191" s="151">
        <f>IF($T$2=0,Encargos!M196,$T$2)</f>
        <v>5.35</v>
      </c>
      <c r="V191" s="1">
        <f t="shared" si="26"/>
        <v>50313</v>
      </c>
      <c r="W191" s="52">
        <v>0</v>
      </c>
      <c r="X191" s="52">
        <v>0</v>
      </c>
      <c r="Y191" s="52">
        <f t="shared" si="18"/>
        <v>0</v>
      </c>
      <c r="Z191" s="151"/>
      <c r="AB191" s="1">
        <f t="shared" si="27"/>
        <v>50313</v>
      </c>
      <c r="AC191" s="21">
        <f t="shared" si="17"/>
        <v>0</v>
      </c>
      <c r="AD191" s="21">
        <f t="shared" si="21"/>
        <v>0</v>
      </c>
      <c r="AE191" s="21">
        <f t="shared" si="21"/>
        <v>0</v>
      </c>
    </row>
    <row r="192" spans="1:31" x14ac:dyDescent="0.35">
      <c r="A192" s="1">
        <f t="shared" si="22"/>
        <v>50344</v>
      </c>
      <c r="B192" s="52">
        <f>'OC A CONTRATAR US$'!B192*'OC A CONTRATAR'!$E192</f>
        <v>0</v>
      </c>
      <c r="C192" s="52">
        <f>'OC A CONTRATAR US$'!C192*'OC A CONTRATAR'!$E192</f>
        <v>0</v>
      </c>
      <c r="D192" s="52">
        <f>'OC A CONTRATAR US$'!D192*'OC A CONTRATAR'!$E192</f>
        <v>0</v>
      </c>
      <c r="E192" s="151">
        <f>IF($E$2=0,Encargos!C197,$E$2)</f>
        <v>5.35</v>
      </c>
      <c r="F192" s="1">
        <f t="shared" si="23"/>
        <v>50344</v>
      </c>
      <c r="G192" s="52">
        <f>'OC A CONTRATAR US$'!G192*'OC A CONTRATAR'!$J192</f>
        <v>0</v>
      </c>
      <c r="H192" s="52">
        <f>'OC A CONTRATAR US$'!H192*'OC A CONTRATAR'!$J192</f>
        <v>0</v>
      </c>
      <c r="I192" s="52">
        <f>'OC A CONTRATAR US$'!I192*'OC A CONTRATAR'!$J192</f>
        <v>0</v>
      </c>
      <c r="J192" s="151">
        <f>IF($J$2=0,Encargos!C197,$J$2)</f>
        <v>4.8413000000000004</v>
      </c>
      <c r="K192" s="1">
        <f t="shared" si="24"/>
        <v>50344</v>
      </c>
      <c r="L192" s="52">
        <f>'OC A CONTRATAR US$'!L192*'OC A CONTRATAR'!$O192</f>
        <v>0</v>
      </c>
      <c r="M192" s="52">
        <f>'OC A CONTRATAR US$'!M192*'OC A CONTRATAR'!$O192</f>
        <v>0</v>
      </c>
      <c r="N192" s="52">
        <f>'OC A CONTRATAR US$'!N192*'OC A CONTRATAR'!$O192</f>
        <v>0</v>
      </c>
      <c r="O192" s="151">
        <f>IF($O$2=0,Encargos!C197,$O$2)</f>
        <v>4.8413000000000004</v>
      </c>
      <c r="P192" s="1">
        <f t="shared" si="25"/>
        <v>50344</v>
      </c>
      <c r="Q192" s="52">
        <f>'OC A CONTRATAR US$'!Q192*'OC A CONTRATAR'!$T192</f>
        <v>0</v>
      </c>
      <c r="R192" s="52">
        <f>'OC A CONTRATAR US$'!R192*'OC A CONTRATAR'!$T192</f>
        <v>0</v>
      </c>
      <c r="S192" s="52">
        <f>'OC A CONTRATAR US$'!S192*'OC A CONTRATAR'!$T192</f>
        <v>0</v>
      </c>
      <c r="T192" s="151">
        <f>IF($T$2=0,Encargos!M197,$T$2)</f>
        <v>5.35</v>
      </c>
      <c r="V192" s="1">
        <f t="shared" si="26"/>
        <v>50344</v>
      </c>
      <c r="W192" s="52">
        <v>0</v>
      </c>
      <c r="X192" s="52">
        <v>0</v>
      </c>
      <c r="Y192" s="52">
        <f t="shared" si="18"/>
        <v>0</v>
      </c>
      <c r="Z192" s="151"/>
      <c r="AB192" s="1">
        <f t="shared" si="27"/>
        <v>50344</v>
      </c>
      <c r="AC192" s="21">
        <f t="shared" si="17"/>
        <v>0</v>
      </c>
      <c r="AD192" s="21">
        <f t="shared" si="21"/>
        <v>0</v>
      </c>
      <c r="AE192" s="21">
        <f t="shared" si="21"/>
        <v>0</v>
      </c>
    </row>
    <row r="193" spans="1:31" x14ac:dyDescent="0.35">
      <c r="A193" s="1">
        <f t="shared" si="22"/>
        <v>50374</v>
      </c>
      <c r="B193" s="52">
        <f>'OC A CONTRATAR US$'!B193*'OC A CONTRATAR'!$E193</f>
        <v>0</v>
      </c>
      <c r="C193" s="52">
        <f>'OC A CONTRATAR US$'!C193*'OC A CONTRATAR'!$E193</f>
        <v>0</v>
      </c>
      <c r="D193" s="52">
        <f>'OC A CONTRATAR US$'!D193*'OC A CONTRATAR'!$E193</f>
        <v>0</v>
      </c>
      <c r="E193" s="151">
        <f>IF($E$2=0,Encargos!C198,$E$2)</f>
        <v>5.35</v>
      </c>
      <c r="F193" s="1">
        <f t="shared" si="23"/>
        <v>50374</v>
      </c>
      <c r="G193" s="52">
        <f>'OC A CONTRATAR US$'!G193*'OC A CONTRATAR'!$J193</f>
        <v>0</v>
      </c>
      <c r="H193" s="52">
        <f>'OC A CONTRATAR US$'!H193*'OC A CONTRATAR'!$J193</f>
        <v>0</v>
      </c>
      <c r="I193" s="52">
        <f>'OC A CONTRATAR US$'!I193*'OC A CONTRATAR'!$J193</f>
        <v>0</v>
      </c>
      <c r="J193" s="151">
        <f>IF($J$2=0,Encargos!C198,$J$2)</f>
        <v>4.8413000000000004</v>
      </c>
      <c r="K193" s="1">
        <f t="shared" si="24"/>
        <v>50374</v>
      </c>
      <c r="L193" s="52">
        <f>'OC A CONTRATAR US$'!L193*'OC A CONTRATAR'!$O193</f>
        <v>0</v>
      </c>
      <c r="M193" s="52">
        <f>'OC A CONTRATAR US$'!M193*'OC A CONTRATAR'!$O193</f>
        <v>0</v>
      </c>
      <c r="N193" s="52">
        <f>'OC A CONTRATAR US$'!N193*'OC A CONTRATAR'!$O193</f>
        <v>0</v>
      </c>
      <c r="O193" s="151">
        <f>IF($O$2=0,Encargos!C198,$O$2)</f>
        <v>4.8413000000000004</v>
      </c>
      <c r="P193" s="1">
        <f t="shared" si="25"/>
        <v>50374</v>
      </c>
      <c r="Q193" s="52">
        <f>'OC A CONTRATAR US$'!Q193*'OC A CONTRATAR'!$T193</f>
        <v>0</v>
      </c>
      <c r="R193" s="52">
        <f>'OC A CONTRATAR US$'!R193*'OC A CONTRATAR'!$T193</f>
        <v>0</v>
      </c>
      <c r="S193" s="52">
        <f>'OC A CONTRATAR US$'!S193*'OC A CONTRATAR'!$T193</f>
        <v>0</v>
      </c>
      <c r="T193" s="151">
        <f>IF($T$2=0,Encargos!M198,$T$2)</f>
        <v>5.35</v>
      </c>
      <c r="V193" s="1">
        <f t="shared" si="26"/>
        <v>50374</v>
      </c>
      <c r="W193" s="52">
        <v>0</v>
      </c>
      <c r="X193" s="52">
        <v>0</v>
      </c>
      <c r="Y193" s="52">
        <f t="shared" si="18"/>
        <v>0</v>
      </c>
      <c r="Z193" s="151"/>
      <c r="AB193" s="1">
        <f t="shared" si="27"/>
        <v>50374</v>
      </c>
      <c r="AC193" s="21">
        <f t="shared" si="17"/>
        <v>0</v>
      </c>
      <c r="AD193" s="21">
        <f t="shared" si="21"/>
        <v>0</v>
      </c>
      <c r="AE193" s="21">
        <f t="shared" si="21"/>
        <v>0</v>
      </c>
    </row>
    <row r="194" spans="1:31" x14ac:dyDescent="0.35">
      <c r="A194" s="1">
        <f t="shared" si="22"/>
        <v>50405</v>
      </c>
      <c r="B194" s="52">
        <f>'OC A CONTRATAR US$'!B194*'OC A CONTRATAR'!$E194</f>
        <v>16049999.999999998</v>
      </c>
      <c r="C194" s="52">
        <f>'OC A CONTRATAR US$'!C194*'OC A CONTRATAR'!$E194</f>
        <v>7029233.1886385186</v>
      </c>
      <c r="D194" s="52">
        <f>'OC A CONTRATAR US$'!D194*'OC A CONTRATAR'!$E194</f>
        <v>23079233.188638519</v>
      </c>
      <c r="E194" s="151">
        <f>IF($E$2=0,Encargos!C199,$E$2)</f>
        <v>5.35</v>
      </c>
      <c r="F194" s="1">
        <f t="shared" si="23"/>
        <v>50405</v>
      </c>
      <c r="G194" s="52">
        <f>'OC A CONTRATAR US$'!G194*'OC A CONTRATAR'!$J194</f>
        <v>6147243.1912681926</v>
      </c>
      <c r="H194" s="52">
        <f>'OC A CONTRATAR US$'!H194*'OC A CONTRATAR'!$J194</f>
        <v>2575183.337102198</v>
      </c>
      <c r="I194" s="52">
        <f>'OC A CONTRATAR US$'!I194*'OC A CONTRATAR'!$J194</f>
        <v>8722426.5283703897</v>
      </c>
      <c r="J194" s="151">
        <f>IF($J$2=0,Encargos!C199,$J$2)</f>
        <v>4.8413000000000004</v>
      </c>
      <c r="K194" s="1">
        <f t="shared" si="24"/>
        <v>50405</v>
      </c>
      <c r="L194" s="52">
        <f>'OC A CONTRATAR US$'!L194*'OC A CONTRATAR'!$O194</f>
        <v>27204607.101715628</v>
      </c>
      <c r="M194" s="52">
        <f>'OC A CONTRATAR US$'!M194*'OC A CONTRATAR'!$O194</f>
        <v>26443791.209317323</v>
      </c>
      <c r="N194" s="52">
        <f>'OC A CONTRATAR US$'!N194*'OC A CONTRATAR'!$O194</f>
        <v>53648398.311032958</v>
      </c>
      <c r="O194" s="151">
        <f>IF($O$2=0,Encargos!C199,$O$2)</f>
        <v>4.8413000000000004</v>
      </c>
      <c r="P194" s="1">
        <f t="shared" si="25"/>
        <v>50405</v>
      </c>
      <c r="Q194" s="52">
        <f>'OC A CONTRATAR US$'!Q194*'OC A CONTRATAR'!$T194</f>
        <v>8024999.9999999991</v>
      </c>
      <c r="R194" s="52">
        <f>'OC A CONTRATAR US$'!R194*'OC A CONTRATAR'!$T194</f>
        <v>3514616.5943192481</v>
      </c>
      <c r="S194" s="52">
        <f>'OC A CONTRATAR US$'!S194*'OC A CONTRATAR'!$T194</f>
        <v>11539616.59431926</v>
      </c>
      <c r="T194" s="151">
        <f>IF($T$2=0,Encargos!M199,$T$2)</f>
        <v>5.35</v>
      </c>
      <c r="V194" s="1">
        <f t="shared" si="26"/>
        <v>50405</v>
      </c>
      <c r="W194" s="52">
        <v>0</v>
      </c>
      <c r="X194" s="52">
        <v>0</v>
      </c>
      <c r="Y194" s="52">
        <f t="shared" si="18"/>
        <v>0</v>
      </c>
      <c r="Z194" s="151"/>
      <c r="AB194" s="1">
        <f t="shared" si="27"/>
        <v>50405</v>
      </c>
      <c r="AC194" s="21">
        <f t="shared" si="17"/>
        <v>0</v>
      </c>
      <c r="AD194" s="21">
        <f t="shared" si="21"/>
        <v>39562824.329377286</v>
      </c>
      <c r="AE194" s="21">
        <f t="shared" si="21"/>
        <v>96989674.622361124</v>
      </c>
    </row>
    <row r="195" spans="1:31" x14ac:dyDescent="0.35">
      <c r="A195" s="1">
        <f t="shared" si="22"/>
        <v>50436</v>
      </c>
      <c r="B195" s="52">
        <f>'OC A CONTRATAR US$'!B195*'OC A CONTRATAR'!$E195</f>
        <v>0</v>
      </c>
      <c r="C195" s="52">
        <f>'OC A CONTRATAR US$'!C195*'OC A CONTRATAR'!$E195</f>
        <v>0</v>
      </c>
      <c r="D195" s="52">
        <f>'OC A CONTRATAR US$'!D195*'OC A CONTRATAR'!$E195</f>
        <v>0</v>
      </c>
      <c r="E195" s="151">
        <f>IF($E$2=0,Encargos!C200,$E$2)</f>
        <v>5.35</v>
      </c>
      <c r="F195" s="1">
        <f t="shared" si="23"/>
        <v>50436</v>
      </c>
      <c r="G195" s="52">
        <f>'OC A CONTRATAR US$'!G195*'OC A CONTRATAR'!$J195</f>
        <v>0</v>
      </c>
      <c r="H195" s="52">
        <f>'OC A CONTRATAR US$'!H195*'OC A CONTRATAR'!$J195</f>
        <v>0</v>
      </c>
      <c r="I195" s="52">
        <f>'OC A CONTRATAR US$'!I195*'OC A CONTRATAR'!$J195</f>
        <v>0</v>
      </c>
      <c r="J195" s="151">
        <f>IF($J$2=0,Encargos!C200,$J$2)</f>
        <v>4.8413000000000004</v>
      </c>
      <c r="K195" s="1">
        <f t="shared" si="24"/>
        <v>50436</v>
      </c>
      <c r="L195" s="52">
        <f>'OC A CONTRATAR US$'!L195*'OC A CONTRATAR'!$O195</f>
        <v>0</v>
      </c>
      <c r="M195" s="52">
        <f>'OC A CONTRATAR US$'!M195*'OC A CONTRATAR'!$O195</f>
        <v>0</v>
      </c>
      <c r="N195" s="52">
        <f>'OC A CONTRATAR US$'!N195*'OC A CONTRATAR'!$O195</f>
        <v>0</v>
      </c>
      <c r="O195" s="151">
        <f>IF($O$2=0,Encargos!C200,$O$2)</f>
        <v>4.8413000000000004</v>
      </c>
      <c r="P195" s="1">
        <f t="shared" si="25"/>
        <v>50436</v>
      </c>
      <c r="Q195" s="52">
        <f>'OC A CONTRATAR US$'!Q195*'OC A CONTRATAR'!$T195</f>
        <v>0</v>
      </c>
      <c r="R195" s="52">
        <f>'OC A CONTRATAR US$'!R195*'OC A CONTRATAR'!$T195</f>
        <v>0</v>
      </c>
      <c r="S195" s="52">
        <f>'OC A CONTRATAR US$'!S195*'OC A CONTRATAR'!$T195</f>
        <v>0</v>
      </c>
      <c r="T195" s="151">
        <f>IF($T$2=0,Encargos!M200,$T$2)</f>
        <v>5.35</v>
      </c>
      <c r="V195" s="1">
        <f t="shared" si="26"/>
        <v>50436</v>
      </c>
      <c r="W195" s="52">
        <v>0</v>
      </c>
      <c r="X195" s="52">
        <v>0</v>
      </c>
      <c r="Y195" s="52">
        <f t="shared" si="18"/>
        <v>0</v>
      </c>
      <c r="Z195" s="151"/>
      <c r="AB195" s="1">
        <f t="shared" si="27"/>
        <v>50436</v>
      </c>
      <c r="AC195" s="21">
        <f t="shared" ref="AC195:AC258" si="28">SUMIF($A$2:$Z$2,AC$2,$A194:$Z195)</f>
        <v>57426850.292983815</v>
      </c>
      <c r="AD195" s="21">
        <f t="shared" si="21"/>
        <v>0</v>
      </c>
      <c r="AE195" s="21">
        <f t="shared" si="21"/>
        <v>0</v>
      </c>
    </row>
    <row r="196" spans="1:31" x14ac:dyDescent="0.35">
      <c r="A196" s="1">
        <f t="shared" si="22"/>
        <v>50464</v>
      </c>
      <c r="B196" s="52">
        <f>'OC A CONTRATAR US$'!B196*'OC A CONTRATAR'!$E196</f>
        <v>0</v>
      </c>
      <c r="C196" s="52">
        <f>'OC A CONTRATAR US$'!C196*'OC A CONTRATAR'!$E196</f>
        <v>0</v>
      </c>
      <c r="D196" s="52">
        <f>'OC A CONTRATAR US$'!D196*'OC A CONTRATAR'!$E196</f>
        <v>0</v>
      </c>
      <c r="E196" s="151">
        <f>IF($E$2=0,Encargos!C201,$E$2)</f>
        <v>5.35</v>
      </c>
      <c r="F196" s="1">
        <f t="shared" si="23"/>
        <v>50464</v>
      </c>
      <c r="G196" s="52">
        <f>'OC A CONTRATAR US$'!G196*'OC A CONTRATAR'!$J196</f>
        <v>0</v>
      </c>
      <c r="H196" s="52">
        <f>'OC A CONTRATAR US$'!H196*'OC A CONTRATAR'!$J196</f>
        <v>0</v>
      </c>
      <c r="I196" s="52">
        <f>'OC A CONTRATAR US$'!I196*'OC A CONTRATAR'!$J196</f>
        <v>0</v>
      </c>
      <c r="J196" s="151">
        <f>IF($J$2=0,Encargos!C201,$J$2)</f>
        <v>4.8413000000000004</v>
      </c>
      <c r="K196" s="1">
        <f t="shared" si="24"/>
        <v>50464</v>
      </c>
      <c r="L196" s="52">
        <f>'OC A CONTRATAR US$'!L196*'OC A CONTRATAR'!$O196</f>
        <v>0</v>
      </c>
      <c r="M196" s="52">
        <f>'OC A CONTRATAR US$'!M196*'OC A CONTRATAR'!$O196</f>
        <v>0</v>
      </c>
      <c r="N196" s="52">
        <f>'OC A CONTRATAR US$'!N196*'OC A CONTRATAR'!$O196</f>
        <v>0</v>
      </c>
      <c r="O196" s="151">
        <f>IF($O$2=0,Encargos!C201,$O$2)</f>
        <v>4.8413000000000004</v>
      </c>
      <c r="P196" s="1">
        <f t="shared" si="25"/>
        <v>50464</v>
      </c>
      <c r="Q196" s="52">
        <f>'OC A CONTRATAR US$'!Q196*'OC A CONTRATAR'!$T196</f>
        <v>0</v>
      </c>
      <c r="R196" s="52">
        <f>'OC A CONTRATAR US$'!R196*'OC A CONTRATAR'!$T196</f>
        <v>0</v>
      </c>
      <c r="S196" s="52">
        <f>'OC A CONTRATAR US$'!S196*'OC A CONTRATAR'!$T196</f>
        <v>0</v>
      </c>
      <c r="T196" s="151">
        <f>IF($T$2=0,Encargos!M201,$T$2)</f>
        <v>5.35</v>
      </c>
      <c r="V196" s="1">
        <f t="shared" si="26"/>
        <v>50464</v>
      </c>
      <c r="W196" s="52">
        <v>0</v>
      </c>
      <c r="X196" s="52">
        <v>0</v>
      </c>
      <c r="Y196" s="52">
        <f t="shared" ref="Y196:Y259" si="29">W196+X196</f>
        <v>0</v>
      </c>
      <c r="Z196" s="151"/>
      <c r="AB196" s="1">
        <f t="shared" si="27"/>
        <v>50464</v>
      </c>
      <c r="AC196" s="21">
        <f t="shared" si="28"/>
        <v>0</v>
      </c>
      <c r="AD196" s="21">
        <f t="shared" si="21"/>
        <v>0</v>
      </c>
      <c r="AE196" s="21">
        <f t="shared" si="21"/>
        <v>0</v>
      </c>
    </row>
    <row r="197" spans="1:31" x14ac:dyDescent="0.35">
      <c r="A197" s="1">
        <f t="shared" si="22"/>
        <v>50495</v>
      </c>
      <c r="B197" s="52">
        <f>'OC A CONTRATAR US$'!B197*'OC A CONTRATAR'!$E197</f>
        <v>0</v>
      </c>
      <c r="C197" s="52">
        <f>'OC A CONTRATAR US$'!C197*'OC A CONTRATAR'!$E197</f>
        <v>0</v>
      </c>
      <c r="D197" s="52">
        <f>'OC A CONTRATAR US$'!D197*'OC A CONTRATAR'!$E197</f>
        <v>0</v>
      </c>
      <c r="E197" s="151">
        <f>IF($E$2=0,Encargos!C202,$E$2)</f>
        <v>5.35</v>
      </c>
      <c r="F197" s="1">
        <f t="shared" si="23"/>
        <v>50495</v>
      </c>
      <c r="G197" s="52">
        <f>'OC A CONTRATAR US$'!G197*'OC A CONTRATAR'!$J197</f>
        <v>0</v>
      </c>
      <c r="H197" s="52">
        <f>'OC A CONTRATAR US$'!H197*'OC A CONTRATAR'!$J197</f>
        <v>0</v>
      </c>
      <c r="I197" s="52">
        <f>'OC A CONTRATAR US$'!I197*'OC A CONTRATAR'!$J197</f>
        <v>0</v>
      </c>
      <c r="J197" s="151">
        <f>IF($J$2=0,Encargos!C202,$J$2)</f>
        <v>4.8413000000000004</v>
      </c>
      <c r="K197" s="1">
        <f t="shared" si="24"/>
        <v>50495</v>
      </c>
      <c r="L197" s="52">
        <f>'OC A CONTRATAR US$'!L197*'OC A CONTRATAR'!$O197</f>
        <v>0</v>
      </c>
      <c r="M197" s="52">
        <f>'OC A CONTRATAR US$'!M197*'OC A CONTRATAR'!$O197</f>
        <v>0</v>
      </c>
      <c r="N197" s="52">
        <f>'OC A CONTRATAR US$'!N197*'OC A CONTRATAR'!$O197</f>
        <v>0</v>
      </c>
      <c r="O197" s="151">
        <f>IF($O$2=0,Encargos!C202,$O$2)</f>
        <v>4.8413000000000004</v>
      </c>
      <c r="P197" s="1">
        <f t="shared" si="25"/>
        <v>50495</v>
      </c>
      <c r="Q197" s="52">
        <f>'OC A CONTRATAR US$'!Q197*'OC A CONTRATAR'!$T197</f>
        <v>0</v>
      </c>
      <c r="R197" s="52">
        <f>'OC A CONTRATAR US$'!R197*'OC A CONTRATAR'!$T197</f>
        <v>0</v>
      </c>
      <c r="S197" s="52">
        <f>'OC A CONTRATAR US$'!S197*'OC A CONTRATAR'!$T197</f>
        <v>0</v>
      </c>
      <c r="T197" s="151">
        <f>IF($T$2=0,Encargos!M202,$T$2)</f>
        <v>5.35</v>
      </c>
      <c r="V197" s="1">
        <f t="shared" si="26"/>
        <v>50495</v>
      </c>
      <c r="W197" s="52">
        <v>0</v>
      </c>
      <c r="X197" s="52">
        <v>0</v>
      </c>
      <c r="Y197" s="52">
        <f t="shared" si="29"/>
        <v>0</v>
      </c>
      <c r="Z197" s="151"/>
      <c r="AB197" s="1">
        <f t="shared" si="27"/>
        <v>50495</v>
      </c>
      <c r="AC197" s="21">
        <f t="shared" si="28"/>
        <v>0</v>
      </c>
      <c r="AD197" s="21">
        <f t="shared" si="21"/>
        <v>0</v>
      </c>
      <c r="AE197" s="21">
        <f t="shared" si="21"/>
        <v>0</v>
      </c>
    </row>
    <row r="198" spans="1:31" x14ac:dyDescent="0.35">
      <c r="A198" s="1">
        <f t="shared" si="22"/>
        <v>50525</v>
      </c>
      <c r="B198" s="52">
        <f>'OC A CONTRATAR US$'!B198*'OC A CONTRATAR'!$E198</f>
        <v>0</v>
      </c>
      <c r="C198" s="52">
        <f>'OC A CONTRATAR US$'!C198*'OC A CONTRATAR'!$E198</f>
        <v>0</v>
      </c>
      <c r="D198" s="52">
        <f>'OC A CONTRATAR US$'!D198*'OC A CONTRATAR'!$E198</f>
        <v>0</v>
      </c>
      <c r="E198" s="151">
        <f>IF($E$2=0,Encargos!C203,$E$2)</f>
        <v>5.35</v>
      </c>
      <c r="F198" s="1">
        <f t="shared" si="23"/>
        <v>50525</v>
      </c>
      <c r="G198" s="52">
        <f>'OC A CONTRATAR US$'!G198*'OC A CONTRATAR'!$J198</f>
        <v>0</v>
      </c>
      <c r="H198" s="52">
        <f>'OC A CONTRATAR US$'!H198*'OC A CONTRATAR'!$J198</f>
        <v>0</v>
      </c>
      <c r="I198" s="52">
        <f>'OC A CONTRATAR US$'!I198*'OC A CONTRATAR'!$J198</f>
        <v>0</v>
      </c>
      <c r="J198" s="151">
        <f>IF($J$2=0,Encargos!C203,$J$2)</f>
        <v>4.8413000000000004</v>
      </c>
      <c r="K198" s="1">
        <f t="shared" si="24"/>
        <v>50525</v>
      </c>
      <c r="L198" s="52">
        <f>'OC A CONTRATAR US$'!L198*'OC A CONTRATAR'!$O198</f>
        <v>0</v>
      </c>
      <c r="M198" s="52">
        <f>'OC A CONTRATAR US$'!M198*'OC A CONTRATAR'!$O198</f>
        <v>0</v>
      </c>
      <c r="N198" s="52">
        <f>'OC A CONTRATAR US$'!N198*'OC A CONTRATAR'!$O198</f>
        <v>0</v>
      </c>
      <c r="O198" s="151">
        <f>IF($O$2=0,Encargos!C203,$O$2)</f>
        <v>4.8413000000000004</v>
      </c>
      <c r="P198" s="1">
        <f t="shared" si="25"/>
        <v>50525</v>
      </c>
      <c r="Q198" s="52">
        <f>'OC A CONTRATAR US$'!Q198*'OC A CONTRATAR'!$T198</f>
        <v>0</v>
      </c>
      <c r="R198" s="52">
        <f>'OC A CONTRATAR US$'!R198*'OC A CONTRATAR'!$T198</f>
        <v>0</v>
      </c>
      <c r="S198" s="52">
        <f>'OC A CONTRATAR US$'!S198*'OC A CONTRATAR'!$T198</f>
        <v>0</v>
      </c>
      <c r="T198" s="151">
        <f>IF($T$2=0,Encargos!M203,$T$2)</f>
        <v>5.35</v>
      </c>
      <c r="V198" s="1">
        <f t="shared" si="26"/>
        <v>50525</v>
      </c>
      <c r="W198" s="52">
        <v>0</v>
      </c>
      <c r="X198" s="52">
        <v>0</v>
      </c>
      <c r="Y198" s="52">
        <f t="shared" si="29"/>
        <v>0</v>
      </c>
      <c r="Z198" s="151"/>
      <c r="AB198" s="1">
        <f t="shared" si="27"/>
        <v>50525</v>
      </c>
      <c r="AC198" s="21">
        <f t="shared" si="28"/>
        <v>0</v>
      </c>
      <c r="AD198" s="21">
        <f t="shared" si="21"/>
        <v>0</v>
      </c>
      <c r="AE198" s="21">
        <f t="shared" si="21"/>
        <v>0</v>
      </c>
    </row>
    <row r="199" spans="1:31" x14ac:dyDescent="0.35">
      <c r="A199" s="1">
        <f t="shared" si="22"/>
        <v>50556</v>
      </c>
      <c r="B199" s="52">
        <f>'OC A CONTRATAR US$'!B199*'OC A CONTRATAR'!$E199</f>
        <v>0</v>
      </c>
      <c r="C199" s="52">
        <f>'OC A CONTRATAR US$'!C199*'OC A CONTRATAR'!$E199</f>
        <v>0</v>
      </c>
      <c r="D199" s="52">
        <f>'OC A CONTRATAR US$'!D199*'OC A CONTRATAR'!$E199</f>
        <v>0</v>
      </c>
      <c r="E199" s="151">
        <f>IF($E$2=0,Encargos!C204,$E$2)</f>
        <v>5.35</v>
      </c>
      <c r="F199" s="1">
        <f t="shared" si="23"/>
        <v>50556</v>
      </c>
      <c r="G199" s="52">
        <f>'OC A CONTRATAR US$'!G199*'OC A CONTRATAR'!$J199</f>
        <v>0</v>
      </c>
      <c r="H199" s="52">
        <f>'OC A CONTRATAR US$'!H199*'OC A CONTRATAR'!$J199</f>
        <v>0</v>
      </c>
      <c r="I199" s="52">
        <f>'OC A CONTRATAR US$'!I199*'OC A CONTRATAR'!$J199</f>
        <v>0</v>
      </c>
      <c r="J199" s="151">
        <f>IF($J$2=0,Encargos!C204,$J$2)</f>
        <v>4.8413000000000004</v>
      </c>
      <c r="K199" s="1">
        <f t="shared" si="24"/>
        <v>50556</v>
      </c>
      <c r="L199" s="52">
        <f>'OC A CONTRATAR US$'!L199*'OC A CONTRATAR'!$O199</f>
        <v>0</v>
      </c>
      <c r="M199" s="52">
        <f>'OC A CONTRATAR US$'!M199*'OC A CONTRATAR'!$O199</f>
        <v>0</v>
      </c>
      <c r="N199" s="52">
        <f>'OC A CONTRATAR US$'!N199*'OC A CONTRATAR'!$O199</f>
        <v>0</v>
      </c>
      <c r="O199" s="151">
        <f>IF($O$2=0,Encargos!C204,$O$2)</f>
        <v>4.8413000000000004</v>
      </c>
      <c r="P199" s="1">
        <f t="shared" si="25"/>
        <v>50556</v>
      </c>
      <c r="Q199" s="52">
        <f>'OC A CONTRATAR US$'!Q199*'OC A CONTRATAR'!$T199</f>
        <v>0</v>
      </c>
      <c r="R199" s="52">
        <f>'OC A CONTRATAR US$'!R199*'OC A CONTRATAR'!$T199</f>
        <v>0</v>
      </c>
      <c r="S199" s="52">
        <f>'OC A CONTRATAR US$'!S199*'OC A CONTRATAR'!$T199</f>
        <v>0</v>
      </c>
      <c r="T199" s="151">
        <f>IF($T$2=0,Encargos!M204,$T$2)</f>
        <v>5.35</v>
      </c>
      <c r="V199" s="1">
        <f t="shared" si="26"/>
        <v>50556</v>
      </c>
      <c r="W199" s="52">
        <v>0</v>
      </c>
      <c r="X199" s="52">
        <v>0</v>
      </c>
      <c r="Y199" s="52">
        <f t="shared" si="29"/>
        <v>0</v>
      </c>
      <c r="Z199" s="151"/>
      <c r="AB199" s="1">
        <f t="shared" si="27"/>
        <v>50556</v>
      </c>
      <c r="AC199" s="21">
        <f t="shared" si="28"/>
        <v>0</v>
      </c>
      <c r="AD199" s="21">
        <f t="shared" si="21"/>
        <v>0</v>
      </c>
      <c r="AE199" s="21">
        <f t="shared" si="21"/>
        <v>0</v>
      </c>
    </row>
    <row r="200" spans="1:31" x14ac:dyDescent="0.35">
      <c r="A200" s="1">
        <f t="shared" si="22"/>
        <v>50586</v>
      </c>
      <c r="B200" s="52">
        <f>'OC A CONTRATAR US$'!B200*'OC A CONTRATAR'!$E200</f>
        <v>16049999.999999998</v>
      </c>
      <c r="C200" s="52">
        <f>'OC A CONTRATAR US$'!C200*'OC A CONTRATAR'!$E200</f>
        <v>6732876.0474858899</v>
      </c>
      <c r="D200" s="52">
        <f>'OC A CONTRATAR US$'!D200*'OC A CONTRATAR'!$E200</f>
        <v>22782876.047485888</v>
      </c>
      <c r="E200" s="151">
        <f>IF($E$2=0,Encargos!C205,$E$2)</f>
        <v>5.35</v>
      </c>
      <c r="F200" s="1">
        <f t="shared" si="23"/>
        <v>50586</v>
      </c>
      <c r="G200" s="52">
        <f>'OC A CONTRATAR US$'!G200*'OC A CONTRATAR'!$J200</f>
        <v>6147243.1912681926</v>
      </c>
      <c r="H200" s="52">
        <f>'OC A CONTRATAR US$'!H200*'OC A CONTRATAR'!$J200</f>
        <v>2461515.5911973063</v>
      </c>
      <c r="I200" s="52">
        <f>'OC A CONTRATAR US$'!I200*'OC A CONTRATAR'!$J200</f>
        <v>8608758.7824654989</v>
      </c>
      <c r="J200" s="151">
        <f>IF($J$2=0,Encargos!C205,$J$2)</f>
        <v>4.8413000000000004</v>
      </c>
      <c r="K200" s="1">
        <f t="shared" si="24"/>
        <v>50586</v>
      </c>
      <c r="L200" s="52">
        <f>'OC A CONTRATAR US$'!L200*'OC A CONTRATAR'!$O200</f>
        <v>27204607.101715628</v>
      </c>
      <c r="M200" s="52">
        <f>'OC A CONTRATAR US$'!M200*'OC A CONTRATAR'!$O200</f>
        <v>25853982.726672735</v>
      </c>
      <c r="N200" s="52">
        <f>'OC A CONTRATAR US$'!N200*'OC A CONTRATAR'!$O200</f>
        <v>53058589.828388356</v>
      </c>
      <c r="O200" s="151">
        <f>IF($O$2=0,Encargos!C205,$O$2)</f>
        <v>4.8413000000000004</v>
      </c>
      <c r="P200" s="1">
        <f t="shared" si="25"/>
        <v>50586</v>
      </c>
      <c r="Q200" s="52">
        <f>'OC A CONTRATAR US$'!Q200*'OC A CONTRATAR'!$T200</f>
        <v>8024999.9999999991</v>
      </c>
      <c r="R200" s="52">
        <f>'OC A CONTRATAR US$'!R200*'OC A CONTRATAR'!$T200</f>
        <v>3366438.0237429496</v>
      </c>
      <c r="S200" s="52">
        <f>'OC A CONTRATAR US$'!S200*'OC A CONTRATAR'!$T200</f>
        <v>11391438.02374297</v>
      </c>
      <c r="T200" s="151">
        <f>IF($T$2=0,Encargos!M205,$T$2)</f>
        <v>5.35</v>
      </c>
      <c r="V200" s="1">
        <f t="shared" si="26"/>
        <v>50586</v>
      </c>
      <c r="W200" s="52">
        <v>0</v>
      </c>
      <c r="X200" s="52">
        <v>0</v>
      </c>
      <c r="Y200" s="52">
        <f t="shared" si="29"/>
        <v>0</v>
      </c>
      <c r="Z200" s="151"/>
      <c r="AB200" s="1">
        <f t="shared" si="27"/>
        <v>50586</v>
      </c>
      <c r="AC200" s="21">
        <f t="shared" si="28"/>
        <v>0</v>
      </c>
      <c r="AD200" s="21">
        <f t="shared" si="21"/>
        <v>38414812.389098883</v>
      </c>
      <c r="AE200" s="21">
        <f t="shared" si="21"/>
        <v>95841662.682082713</v>
      </c>
    </row>
    <row r="201" spans="1:31" x14ac:dyDescent="0.35">
      <c r="A201" s="1">
        <f t="shared" si="22"/>
        <v>50617</v>
      </c>
      <c r="B201" s="52">
        <f>'OC A CONTRATAR US$'!B201*'OC A CONTRATAR'!$E201</f>
        <v>0</v>
      </c>
      <c r="C201" s="52">
        <f>'OC A CONTRATAR US$'!C201*'OC A CONTRATAR'!$E201</f>
        <v>0</v>
      </c>
      <c r="D201" s="52">
        <f>'OC A CONTRATAR US$'!D201*'OC A CONTRATAR'!$E201</f>
        <v>0</v>
      </c>
      <c r="E201" s="151">
        <f>IF($E$2=0,Encargos!C206,$E$2)</f>
        <v>5.35</v>
      </c>
      <c r="F201" s="1">
        <f t="shared" si="23"/>
        <v>50617</v>
      </c>
      <c r="G201" s="52">
        <f>'OC A CONTRATAR US$'!G201*'OC A CONTRATAR'!$J201</f>
        <v>0</v>
      </c>
      <c r="H201" s="52">
        <f>'OC A CONTRATAR US$'!H201*'OC A CONTRATAR'!$J201</f>
        <v>0</v>
      </c>
      <c r="I201" s="52">
        <f>'OC A CONTRATAR US$'!I201*'OC A CONTRATAR'!$J201</f>
        <v>0</v>
      </c>
      <c r="J201" s="151">
        <f>IF($J$2=0,Encargos!C206,$J$2)</f>
        <v>4.8413000000000004</v>
      </c>
      <c r="K201" s="1">
        <f t="shared" si="24"/>
        <v>50617</v>
      </c>
      <c r="L201" s="52">
        <f>'OC A CONTRATAR US$'!L201*'OC A CONTRATAR'!$O201</f>
        <v>0</v>
      </c>
      <c r="M201" s="52">
        <f>'OC A CONTRATAR US$'!M201*'OC A CONTRATAR'!$O201</f>
        <v>0</v>
      </c>
      <c r="N201" s="52">
        <f>'OC A CONTRATAR US$'!N201*'OC A CONTRATAR'!$O201</f>
        <v>0</v>
      </c>
      <c r="O201" s="151">
        <f>IF($O$2=0,Encargos!C206,$O$2)</f>
        <v>4.8413000000000004</v>
      </c>
      <c r="P201" s="1">
        <f t="shared" si="25"/>
        <v>50617</v>
      </c>
      <c r="Q201" s="52">
        <f>'OC A CONTRATAR US$'!Q201*'OC A CONTRATAR'!$T201</f>
        <v>0</v>
      </c>
      <c r="R201" s="52">
        <f>'OC A CONTRATAR US$'!R201*'OC A CONTRATAR'!$T201</f>
        <v>0</v>
      </c>
      <c r="S201" s="52">
        <f>'OC A CONTRATAR US$'!S201*'OC A CONTRATAR'!$T201</f>
        <v>0</v>
      </c>
      <c r="T201" s="151">
        <f>IF($T$2=0,Encargos!M206,$T$2)</f>
        <v>5.35</v>
      </c>
      <c r="V201" s="1">
        <f t="shared" si="26"/>
        <v>50617</v>
      </c>
      <c r="W201" s="52">
        <v>0</v>
      </c>
      <c r="X201" s="52">
        <v>0</v>
      </c>
      <c r="Y201" s="52">
        <f t="shared" si="29"/>
        <v>0</v>
      </c>
      <c r="Z201" s="151"/>
      <c r="AB201" s="1">
        <f t="shared" si="27"/>
        <v>50617</v>
      </c>
      <c r="AC201" s="21">
        <f t="shared" si="28"/>
        <v>57426850.292983815</v>
      </c>
      <c r="AD201" s="21">
        <f t="shared" si="21"/>
        <v>0</v>
      </c>
      <c r="AE201" s="21">
        <f t="shared" si="21"/>
        <v>0</v>
      </c>
    </row>
    <row r="202" spans="1:31" x14ac:dyDescent="0.35">
      <c r="A202" s="1">
        <f t="shared" si="22"/>
        <v>50648</v>
      </c>
      <c r="B202" s="52">
        <f>'OC A CONTRATAR US$'!B202*'OC A CONTRATAR'!$E202</f>
        <v>0</v>
      </c>
      <c r="C202" s="52">
        <f>'OC A CONTRATAR US$'!C202*'OC A CONTRATAR'!$E202</f>
        <v>0</v>
      </c>
      <c r="D202" s="52">
        <f>'OC A CONTRATAR US$'!D202*'OC A CONTRATAR'!$E202</f>
        <v>0</v>
      </c>
      <c r="E202" s="151">
        <f>IF($E$2=0,Encargos!C207,$E$2)</f>
        <v>5.35</v>
      </c>
      <c r="F202" s="1">
        <f t="shared" si="23"/>
        <v>50648</v>
      </c>
      <c r="G202" s="52">
        <f>'OC A CONTRATAR US$'!G202*'OC A CONTRATAR'!$J202</f>
        <v>0</v>
      </c>
      <c r="H202" s="52">
        <f>'OC A CONTRATAR US$'!H202*'OC A CONTRATAR'!$J202</f>
        <v>0</v>
      </c>
      <c r="I202" s="52">
        <f>'OC A CONTRATAR US$'!I202*'OC A CONTRATAR'!$J202</f>
        <v>0</v>
      </c>
      <c r="J202" s="151">
        <f>IF($J$2=0,Encargos!C207,$J$2)</f>
        <v>4.8413000000000004</v>
      </c>
      <c r="K202" s="1">
        <f t="shared" si="24"/>
        <v>50648</v>
      </c>
      <c r="L202" s="52">
        <f>'OC A CONTRATAR US$'!L202*'OC A CONTRATAR'!$O202</f>
        <v>0</v>
      </c>
      <c r="M202" s="52">
        <f>'OC A CONTRATAR US$'!M202*'OC A CONTRATAR'!$O202</f>
        <v>0</v>
      </c>
      <c r="N202" s="52">
        <f>'OC A CONTRATAR US$'!N202*'OC A CONTRATAR'!$O202</f>
        <v>0</v>
      </c>
      <c r="O202" s="151">
        <f>IF($O$2=0,Encargos!C207,$O$2)</f>
        <v>4.8413000000000004</v>
      </c>
      <c r="P202" s="1">
        <f t="shared" si="25"/>
        <v>50648</v>
      </c>
      <c r="Q202" s="52">
        <f>'OC A CONTRATAR US$'!Q202*'OC A CONTRATAR'!$T202</f>
        <v>0</v>
      </c>
      <c r="R202" s="52">
        <f>'OC A CONTRATAR US$'!R202*'OC A CONTRATAR'!$T202</f>
        <v>0</v>
      </c>
      <c r="S202" s="52">
        <f>'OC A CONTRATAR US$'!S202*'OC A CONTRATAR'!$T202</f>
        <v>0</v>
      </c>
      <c r="T202" s="151">
        <f>IF($T$2=0,Encargos!M207,$T$2)</f>
        <v>5.35</v>
      </c>
      <c r="V202" s="1">
        <f t="shared" si="26"/>
        <v>50648</v>
      </c>
      <c r="W202" s="52">
        <v>0</v>
      </c>
      <c r="X202" s="52">
        <v>0</v>
      </c>
      <c r="Y202" s="52">
        <f t="shared" si="29"/>
        <v>0</v>
      </c>
      <c r="Z202" s="151"/>
      <c r="AB202" s="1">
        <f t="shared" si="27"/>
        <v>50648</v>
      </c>
      <c r="AC202" s="21">
        <f t="shared" si="28"/>
        <v>0</v>
      </c>
      <c r="AD202" s="21">
        <f t="shared" si="21"/>
        <v>0</v>
      </c>
      <c r="AE202" s="21">
        <f t="shared" si="21"/>
        <v>0</v>
      </c>
    </row>
    <row r="203" spans="1:31" x14ac:dyDescent="0.35">
      <c r="A203" s="1">
        <f t="shared" si="22"/>
        <v>50678</v>
      </c>
      <c r="B203" s="52">
        <f>'OC A CONTRATAR US$'!B203*'OC A CONTRATAR'!$E203</f>
        <v>0</v>
      </c>
      <c r="C203" s="52">
        <f>'OC A CONTRATAR US$'!C203*'OC A CONTRATAR'!$E203</f>
        <v>0</v>
      </c>
      <c r="D203" s="52">
        <f>'OC A CONTRATAR US$'!D203*'OC A CONTRATAR'!$E203</f>
        <v>0</v>
      </c>
      <c r="E203" s="151">
        <f>IF($E$2=0,Encargos!C208,$E$2)</f>
        <v>5.35</v>
      </c>
      <c r="F203" s="1">
        <f t="shared" si="23"/>
        <v>50678</v>
      </c>
      <c r="G203" s="52">
        <f>'OC A CONTRATAR US$'!G203*'OC A CONTRATAR'!$J203</f>
        <v>0</v>
      </c>
      <c r="H203" s="52">
        <f>'OC A CONTRATAR US$'!H203*'OC A CONTRATAR'!$J203</f>
        <v>0</v>
      </c>
      <c r="I203" s="52">
        <f>'OC A CONTRATAR US$'!I203*'OC A CONTRATAR'!$J203</f>
        <v>0</v>
      </c>
      <c r="J203" s="151">
        <f>IF($J$2=0,Encargos!C208,$J$2)</f>
        <v>4.8413000000000004</v>
      </c>
      <c r="K203" s="1">
        <f t="shared" si="24"/>
        <v>50678</v>
      </c>
      <c r="L203" s="52">
        <f>'OC A CONTRATAR US$'!L203*'OC A CONTRATAR'!$O203</f>
        <v>0</v>
      </c>
      <c r="M203" s="52">
        <f>'OC A CONTRATAR US$'!M203*'OC A CONTRATAR'!$O203</f>
        <v>0</v>
      </c>
      <c r="N203" s="52">
        <f>'OC A CONTRATAR US$'!N203*'OC A CONTRATAR'!$O203</f>
        <v>0</v>
      </c>
      <c r="O203" s="151">
        <f>IF($O$2=0,Encargos!C208,$O$2)</f>
        <v>4.8413000000000004</v>
      </c>
      <c r="P203" s="1">
        <f t="shared" si="25"/>
        <v>50678</v>
      </c>
      <c r="Q203" s="52">
        <f>'OC A CONTRATAR US$'!Q203*'OC A CONTRATAR'!$T203</f>
        <v>0</v>
      </c>
      <c r="R203" s="52">
        <f>'OC A CONTRATAR US$'!R203*'OC A CONTRATAR'!$T203</f>
        <v>0</v>
      </c>
      <c r="S203" s="52">
        <f>'OC A CONTRATAR US$'!S203*'OC A CONTRATAR'!$T203</f>
        <v>0</v>
      </c>
      <c r="T203" s="151">
        <f>IF($T$2=0,Encargos!M208,$T$2)</f>
        <v>5.35</v>
      </c>
      <c r="V203" s="1">
        <f t="shared" si="26"/>
        <v>50678</v>
      </c>
      <c r="W203" s="52">
        <v>0</v>
      </c>
      <c r="X203" s="52">
        <v>0</v>
      </c>
      <c r="Y203" s="52">
        <f t="shared" si="29"/>
        <v>0</v>
      </c>
      <c r="Z203" s="151"/>
      <c r="AB203" s="1">
        <f t="shared" si="27"/>
        <v>50678</v>
      </c>
      <c r="AC203" s="21">
        <f t="shared" si="28"/>
        <v>0</v>
      </c>
      <c r="AD203" s="21">
        <f t="shared" ref="AD203:AE222" si="30">SUMIF($A$2:$Z$2,AD$2,$A203:$Z203)</f>
        <v>0</v>
      </c>
      <c r="AE203" s="21">
        <f t="shared" si="30"/>
        <v>0</v>
      </c>
    </row>
    <row r="204" spans="1:31" x14ac:dyDescent="0.35">
      <c r="A204" s="1">
        <f t="shared" si="22"/>
        <v>50709</v>
      </c>
      <c r="B204" s="52">
        <f>'OC A CONTRATAR US$'!B204*'OC A CONTRATAR'!$E204</f>
        <v>0</v>
      </c>
      <c r="C204" s="52">
        <f>'OC A CONTRATAR US$'!C204*'OC A CONTRATAR'!$E204</f>
        <v>0</v>
      </c>
      <c r="D204" s="52">
        <f>'OC A CONTRATAR US$'!D204*'OC A CONTRATAR'!$E204</f>
        <v>0</v>
      </c>
      <c r="E204" s="151">
        <f>IF($E$2=0,Encargos!C209,$E$2)</f>
        <v>5.35</v>
      </c>
      <c r="F204" s="1">
        <f t="shared" si="23"/>
        <v>50709</v>
      </c>
      <c r="G204" s="52">
        <f>'OC A CONTRATAR US$'!G204*'OC A CONTRATAR'!$J204</f>
        <v>0</v>
      </c>
      <c r="H204" s="52">
        <f>'OC A CONTRATAR US$'!H204*'OC A CONTRATAR'!$J204</f>
        <v>0</v>
      </c>
      <c r="I204" s="52">
        <f>'OC A CONTRATAR US$'!I204*'OC A CONTRATAR'!$J204</f>
        <v>0</v>
      </c>
      <c r="J204" s="151">
        <f>IF($J$2=0,Encargos!C209,$J$2)</f>
        <v>4.8413000000000004</v>
      </c>
      <c r="K204" s="1">
        <f t="shared" si="24"/>
        <v>50709</v>
      </c>
      <c r="L204" s="52">
        <f>'OC A CONTRATAR US$'!L204*'OC A CONTRATAR'!$O204</f>
        <v>0</v>
      </c>
      <c r="M204" s="52">
        <f>'OC A CONTRATAR US$'!M204*'OC A CONTRATAR'!$O204</f>
        <v>0</v>
      </c>
      <c r="N204" s="52">
        <f>'OC A CONTRATAR US$'!N204*'OC A CONTRATAR'!$O204</f>
        <v>0</v>
      </c>
      <c r="O204" s="151">
        <f>IF($O$2=0,Encargos!C209,$O$2)</f>
        <v>4.8413000000000004</v>
      </c>
      <c r="P204" s="1">
        <f t="shared" si="25"/>
        <v>50709</v>
      </c>
      <c r="Q204" s="52">
        <f>'OC A CONTRATAR US$'!Q204*'OC A CONTRATAR'!$T204</f>
        <v>0</v>
      </c>
      <c r="R204" s="52">
        <f>'OC A CONTRATAR US$'!R204*'OC A CONTRATAR'!$T204</f>
        <v>0</v>
      </c>
      <c r="S204" s="52">
        <f>'OC A CONTRATAR US$'!S204*'OC A CONTRATAR'!$T204</f>
        <v>0</v>
      </c>
      <c r="T204" s="151">
        <f>IF($T$2=0,Encargos!M209,$T$2)</f>
        <v>5.35</v>
      </c>
      <c r="V204" s="1">
        <f t="shared" si="26"/>
        <v>50709</v>
      </c>
      <c r="W204" s="52">
        <v>0</v>
      </c>
      <c r="X204" s="52">
        <v>0</v>
      </c>
      <c r="Y204" s="52">
        <f t="shared" si="29"/>
        <v>0</v>
      </c>
      <c r="Z204" s="151"/>
      <c r="AB204" s="1">
        <f t="shared" si="27"/>
        <v>50709</v>
      </c>
      <c r="AC204" s="21">
        <f t="shared" si="28"/>
        <v>0</v>
      </c>
      <c r="AD204" s="21">
        <f t="shared" si="30"/>
        <v>0</v>
      </c>
      <c r="AE204" s="21">
        <f t="shared" si="30"/>
        <v>0</v>
      </c>
    </row>
    <row r="205" spans="1:31" x14ac:dyDescent="0.35">
      <c r="A205" s="1">
        <f t="shared" si="22"/>
        <v>50739</v>
      </c>
      <c r="B205" s="52">
        <f>'OC A CONTRATAR US$'!B205*'OC A CONTRATAR'!$E205</f>
        <v>0</v>
      </c>
      <c r="C205" s="52">
        <f>'OC A CONTRATAR US$'!C205*'OC A CONTRATAR'!$E205</f>
        <v>0</v>
      </c>
      <c r="D205" s="52">
        <f>'OC A CONTRATAR US$'!D205*'OC A CONTRATAR'!$E205</f>
        <v>0</v>
      </c>
      <c r="E205" s="151">
        <f>IF($E$2=0,Encargos!C210,$E$2)</f>
        <v>5.35</v>
      </c>
      <c r="F205" s="1">
        <f t="shared" si="23"/>
        <v>50739</v>
      </c>
      <c r="G205" s="52">
        <f>'OC A CONTRATAR US$'!G205*'OC A CONTRATAR'!$J205</f>
        <v>0</v>
      </c>
      <c r="H205" s="52">
        <f>'OC A CONTRATAR US$'!H205*'OC A CONTRATAR'!$J205</f>
        <v>0</v>
      </c>
      <c r="I205" s="52">
        <f>'OC A CONTRATAR US$'!I205*'OC A CONTRATAR'!$J205</f>
        <v>0</v>
      </c>
      <c r="J205" s="151">
        <f>IF($J$2=0,Encargos!C210,$J$2)</f>
        <v>4.8413000000000004</v>
      </c>
      <c r="K205" s="1">
        <f t="shared" si="24"/>
        <v>50739</v>
      </c>
      <c r="L205" s="52">
        <f>'OC A CONTRATAR US$'!L205*'OC A CONTRATAR'!$O205</f>
        <v>0</v>
      </c>
      <c r="M205" s="52">
        <f>'OC A CONTRATAR US$'!M205*'OC A CONTRATAR'!$O205</f>
        <v>0</v>
      </c>
      <c r="N205" s="52">
        <f>'OC A CONTRATAR US$'!N205*'OC A CONTRATAR'!$O205</f>
        <v>0</v>
      </c>
      <c r="O205" s="151">
        <f>IF($O$2=0,Encargos!C210,$O$2)</f>
        <v>4.8413000000000004</v>
      </c>
      <c r="P205" s="1">
        <f t="shared" si="25"/>
        <v>50739</v>
      </c>
      <c r="Q205" s="52">
        <f>'OC A CONTRATAR US$'!Q205*'OC A CONTRATAR'!$T205</f>
        <v>0</v>
      </c>
      <c r="R205" s="52">
        <f>'OC A CONTRATAR US$'!R205*'OC A CONTRATAR'!$T205</f>
        <v>0</v>
      </c>
      <c r="S205" s="52">
        <f>'OC A CONTRATAR US$'!S205*'OC A CONTRATAR'!$T205</f>
        <v>0</v>
      </c>
      <c r="T205" s="151">
        <f>IF($T$2=0,Encargos!M210,$T$2)</f>
        <v>5.35</v>
      </c>
      <c r="V205" s="1">
        <f t="shared" si="26"/>
        <v>50739</v>
      </c>
      <c r="W205" s="52">
        <v>0</v>
      </c>
      <c r="X205" s="52">
        <v>0</v>
      </c>
      <c r="Y205" s="52">
        <f t="shared" si="29"/>
        <v>0</v>
      </c>
      <c r="Z205" s="151"/>
      <c r="AB205" s="1">
        <f t="shared" si="27"/>
        <v>50739</v>
      </c>
      <c r="AC205" s="21">
        <f t="shared" si="28"/>
        <v>0</v>
      </c>
      <c r="AD205" s="21">
        <f t="shared" si="30"/>
        <v>0</v>
      </c>
      <c r="AE205" s="21">
        <f t="shared" si="30"/>
        <v>0</v>
      </c>
    </row>
    <row r="206" spans="1:31" x14ac:dyDescent="0.35">
      <c r="A206" s="1">
        <f t="shared" si="22"/>
        <v>50770</v>
      </c>
      <c r="B206" s="52">
        <f>'OC A CONTRATAR US$'!B206*'OC A CONTRATAR'!$E206</f>
        <v>16049999.999999998</v>
      </c>
      <c r="C206" s="52">
        <f>'OC A CONTRATAR US$'!C206*'OC A CONTRATAR'!$E206</f>
        <v>6480410.6023825184</v>
      </c>
      <c r="D206" s="52">
        <f>'OC A CONTRATAR US$'!D206*'OC A CONTRATAR'!$E206</f>
        <v>22530410.602382518</v>
      </c>
      <c r="E206" s="151">
        <f>IF($E$2=0,Encargos!C211,$E$2)</f>
        <v>5.35</v>
      </c>
      <c r="F206" s="1">
        <f t="shared" si="23"/>
        <v>50770</v>
      </c>
      <c r="G206" s="52">
        <f>'OC A CONTRATAR US$'!G206*'OC A CONTRATAR'!$J206</f>
        <v>6147243.1912681926</v>
      </c>
      <c r="H206" s="52">
        <f>'OC A CONTRATAR US$'!H206*'OC A CONTRATAR'!$J206</f>
        <v>2363842.7504594633</v>
      </c>
      <c r="I206" s="52">
        <f>'OC A CONTRATAR US$'!I206*'OC A CONTRATAR'!$J206</f>
        <v>8511085.941727655</v>
      </c>
      <c r="J206" s="151">
        <f>IF($J$2=0,Encargos!C211,$J$2)</f>
        <v>4.8413000000000004</v>
      </c>
      <c r="K206" s="1">
        <f t="shared" si="24"/>
        <v>50770</v>
      </c>
      <c r="L206" s="52">
        <f>'OC A CONTRATAR US$'!L206*'OC A CONTRATAR'!$O206</f>
        <v>27204607.101715628</v>
      </c>
      <c r="M206" s="52">
        <f>'OC A CONTRATAR US$'!M206*'OC A CONTRATAR'!$O206</f>
        <v>25453386.717469145</v>
      </c>
      <c r="N206" s="52">
        <f>'OC A CONTRATAR US$'!N206*'OC A CONTRATAR'!$O206</f>
        <v>52657993.819184773</v>
      </c>
      <c r="O206" s="151">
        <f>IF($O$2=0,Encargos!C211,$O$2)</f>
        <v>4.8413000000000004</v>
      </c>
      <c r="P206" s="1">
        <f t="shared" si="25"/>
        <v>50770</v>
      </c>
      <c r="Q206" s="52">
        <f>'OC A CONTRATAR US$'!Q206*'OC A CONTRATAR'!$T206</f>
        <v>8024999.9999999991</v>
      </c>
      <c r="R206" s="52">
        <f>'OC A CONTRATAR US$'!R206*'OC A CONTRATAR'!$T206</f>
        <v>3240205.3011912536</v>
      </c>
      <c r="S206" s="52">
        <f>'OC A CONTRATAR US$'!S206*'OC A CONTRATAR'!$T206</f>
        <v>11265205.301191231</v>
      </c>
      <c r="T206" s="151">
        <f>IF($T$2=0,Encargos!M211,$T$2)</f>
        <v>5.35</v>
      </c>
      <c r="V206" s="1">
        <f t="shared" si="26"/>
        <v>50770</v>
      </c>
      <c r="W206" s="52">
        <v>0</v>
      </c>
      <c r="X206" s="52">
        <v>0</v>
      </c>
      <c r="Y206" s="52">
        <f t="shared" si="29"/>
        <v>0</v>
      </c>
      <c r="Z206" s="151"/>
      <c r="AB206" s="1">
        <f t="shared" si="27"/>
        <v>50770</v>
      </c>
      <c r="AC206" s="21">
        <f t="shared" si="28"/>
        <v>0</v>
      </c>
      <c r="AD206" s="21">
        <f t="shared" si="30"/>
        <v>37537845.371502385</v>
      </c>
      <c r="AE206" s="21">
        <f t="shared" si="30"/>
        <v>94964695.66448617</v>
      </c>
    </row>
    <row r="207" spans="1:31" x14ac:dyDescent="0.35">
      <c r="A207" s="1">
        <f t="shared" si="22"/>
        <v>50801</v>
      </c>
      <c r="B207" s="52">
        <f>'OC A CONTRATAR US$'!B207*'OC A CONTRATAR'!$E207</f>
        <v>0</v>
      </c>
      <c r="C207" s="52">
        <f>'OC A CONTRATAR US$'!C207*'OC A CONTRATAR'!$E207</f>
        <v>0</v>
      </c>
      <c r="D207" s="52">
        <f>'OC A CONTRATAR US$'!D207*'OC A CONTRATAR'!$E207</f>
        <v>0</v>
      </c>
      <c r="E207" s="151">
        <f>IF($E$2=0,Encargos!C212,$E$2)</f>
        <v>5.35</v>
      </c>
      <c r="F207" s="1">
        <f t="shared" si="23"/>
        <v>50801</v>
      </c>
      <c r="G207" s="52">
        <f>'OC A CONTRATAR US$'!G207*'OC A CONTRATAR'!$J207</f>
        <v>0</v>
      </c>
      <c r="H207" s="52">
        <f>'OC A CONTRATAR US$'!H207*'OC A CONTRATAR'!$J207</f>
        <v>0</v>
      </c>
      <c r="I207" s="52">
        <f>'OC A CONTRATAR US$'!I207*'OC A CONTRATAR'!$J207</f>
        <v>0</v>
      </c>
      <c r="J207" s="151">
        <f>IF($J$2=0,Encargos!C212,$J$2)</f>
        <v>4.8413000000000004</v>
      </c>
      <c r="K207" s="1">
        <f t="shared" si="24"/>
        <v>50801</v>
      </c>
      <c r="L207" s="52">
        <f>'OC A CONTRATAR US$'!L207*'OC A CONTRATAR'!$O207</f>
        <v>0</v>
      </c>
      <c r="M207" s="52">
        <f>'OC A CONTRATAR US$'!M207*'OC A CONTRATAR'!$O207</f>
        <v>0</v>
      </c>
      <c r="N207" s="52">
        <f>'OC A CONTRATAR US$'!N207*'OC A CONTRATAR'!$O207</f>
        <v>0</v>
      </c>
      <c r="O207" s="151">
        <f>IF($O$2=0,Encargos!C212,$O$2)</f>
        <v>4.8413000000000004</v>
      </c>
      <c r="P207" s="1">
        <f t="shared" si="25"/>
        <v>50801</v>
      </c>
      <c r="Q207" s="52">
        <f>'OC A CONTRATAR US$'!Q207*'OC A CONTRATAR'!$T207</f>
        <v>0</v>
      </c>
      <c r="R207" s="52">
        <f>'OC A CONTRATAR US$'!R207*'OC A CONTRATAR'!$T207</f>
        <v>0</v>
      </c>
      <c r="S207" s="52">
        <f>'OC A CONTRATAR US$'!S207*'OC A CONTRATAR'!$T207</f>
        <v>0</v>
      </c>
      <c r="T207" s="151">
        <f>IF($T$2=0,Encargos!M212,$T$2)</f>
        <v>5.35</v>
      </c>
      <c r="V207" s="1">
        <f t="shared" si="26"/>
        <v>50801</v>
      </c>
      <c r="W207" s="52">
        <v>0</v>
      </c>
      <c r="X207" s="52">
        <v>0</v>
      </c>
      <c r="Y207" s="52">
        <f t="shared" si="29"/>
        <v>0</v>
      </c>
      <c r="Z207" s="151"/>
      <c r="AB207" s="1">
        <f t="shared" si="27"/>
        <v>50801</v>
      </c>
      <c r="AC207" s="21">
        <f t="shared" si="28"/>
        <v>57426850.292983815</v>
      </c>
      <c r="AD207" s="21">
        <f t="shared" si="30"/>
        <v>0</v>
      </c>
      <c r="AE207" s="21">
        <f t="shared" si="30"/>
        <v>0</v>
      </c>
    </row>
    <row r="208" spans="1:31" x14ac:dyDescent="0.35">
      <c r="A208" s="1">
        <f t="shared" si="22"/>
        <v>50829</v>
      </c>
      <c r="B208" s="52">
        <f>'OC A CONTRATAR US$'!B208*'OC A CONTRATAR'!$E208</f>
        <v>0</v>
      </c>
      <c r="C208" s="52">
        <f>'OC A CONTRATAR US$'!C208*'OC A CONTRATAR'!$E208</f>
        <v>0</v>
      </c>
      <c r="D208" s="52">
        <f>'OC A CONTRATAR US$'!D208*'OC A CONTRATAR'!$E208</f>
        <v>0</v>
      </c>
      <c r="E208" s="151">
        <f>IF($E$2=0,Encargos!C213,$E$2)</f>
        <v>5.35</v>
      </c>
      <c r="F208" s="1">
        <f t="shared" si="23"/>
        <v>50829</v>
      </c>
      <c r="G208" s="52">
        <f>'OC A CONTRATAR US$'!G208*'OC A CONTRATAR'!$J208</f>
        <v>0</v>
      </c>
      <c r="H208" s="52">
        <f>'OC A CONTRATAR US$'!H208*'OC A CONTRATAR'!$J208</f>
        <v>0</v>
      </c>
      <c r="I208" s="52">
        <f>'OC A CONTRATAR US$'!I208*'OC A CONTRATAR'!$J208</f>
        <v>0</v>
      </c>
      <c r="J208" s="151">
        <f>IF($J$2=0,Encargos!C213,$J$2)</f>
        <v>4.8413000000000004</v>
      </c>
      <c r="K208" s="1">
        <f t="shared" si="24"/>
        <v>50829</v>
      </c>
      <c r="L208" s="52">
        <f>'OC A CONTRATAR US$'!L208*'OC A CONTRATAR'!$O208</f>
        <v>0</v>
      </c>
      <c r="M208" s="52">
        <f>'OC A CONTRATAR US$'!M208*'OC A CONTRATAR'!$O208</f>
        <v>0</v>
      </c>
      <c r="N208" s="52">
        <f>'OC A CONTRATAR US$'!N208*'OC A CONTRATAR'!$O208</f>
        <v>0</v>
      </c>
      <c r="O208" s="151">
        <f>IF($O$2=0,Encargos!C213,$O$2)</f>
        <v>4.8413000000000004</v>
      </c>
      <c r="P208" s="1">
        <f t="shared" si="25"/>
        <v>50829</v>
      </c>
      <c r="Q208" s="52">
        <f>'OC A CONTRATAR US$'!Q208*'OC A CONTRATAR'!$T208</f>
        <v>0</v>
      </c>
      <c r="R208" s="52">
        <f>'OC A CONTRATAR US$'!R208*'OC A CONTRATAR'!$T208</f>
        <v>0</v>
      </c>
      <c r="S208" s="52">
        <f>'OC A CONTRATAR US$'!S208*'OC A CONTRATAR'!$T208</f>
        <v>0</v>
      </c>
      <c r="T208" s="151">
        <f>IF($T$2=0,Encargos!M213,$T$2)</f>
        <v>5.35</v>
      </c>
      <c r="V208" s="1">
        <f t="shared" si="26"/>
        <v>50829</v>
      </c>
      <c r="W208" s="52">
        <v>0</v>
      </c>
      <c r="X208" s="52">
        <v>0</v>
      </c>
      <c r="Y208" s="52">
        <f t="shared" si="29"/>
        <v>0</v>
      </c>
      <c r="Z208" s="151"/>
      <c r="AB208" s="1">
        <f t="shared" si="27"/>
        <v>50829</v>
      </c>
      <c r="AC208" s="21">
        <f t="shared" si="28"/>
        <v>0</v>
      </c>
      <c r="AD208" s="21">
        <f t="shared" si="30"/>
        <v>0</v>
      </c>
      <c r="AE208" s="21">
        <f t="shared" si="30"/>
        <v>0</v>
      </c>
    </row>
    <row r="209" spans="1:31" x14ac:dyDescent="0.35">
      <c r="A209" s="1">
        <f t="shared" si="22"/>
        <v>50860</v>
      </c>
      <c r="B209" s="52">
        <f>'OC A CONTRATAR US$'!B209*'OC A CONTRATAR'!$E209</f>
        <v>0</v>
      </c>
      <c r="C209" s="52">
        <f>'OC A CONTRATAR US$'!C209*'OC A CONTRATAR'!$E209</f>
        <v>0</v>
      </c>
      <c r="D209" s="52">
        <f>'OC A CONTRATAR US$'!D209*'OC A CONTRATAR'!$E209</f>
        <v>0</v>
      </c>
      <c r="E209" s="151">
        <f>IF($E$2=0,Encargos!C214,$E$2)</f>
        <v>5.35</v>
      </c>
      <c r="F209" s="1">
        <f t="shared" si="23"/>
        <v>50860</v>
      </c>
      <c r="G209" s="52">
        <f>'OC A CONTRATAR US$'!G209*'OC A CONTRATAR'!$J209</f>
        <v>0</v>
      </c>
      <c r="H209" s="52">
        <f>'OC A CONTRATAR US$'!H209*'OC A CONTRATAR'!$J209</f>
        <v>0</v>
      </c>
      <c r="I209" s="52">
        <f>'OC A CONTRATAR US$'!I209*'OC A CONTRATAR'!$J209</f>
        <v>0</v>
      </c>
      <c r="J209" s="151">
        <f>IF($J$2=0,Encargos!C214,$J$2)</f>
        <v>4.8413000000000004</v>
      </c>
      <c r="K209" s="1">
        <f t="shared" si="24"/>
        <v>50860</v>
      </c>
      <c r="L209" s="52">
        <f>'OC A CONTRATAR US$'!L209*'OC A CONTRATAR'!$O209</f>
        <v>0</v>
      </c>
      <c r="M209" s="52">
        <f>'OC A CONTRATAR US$'!M209*'OC A CONTRATAR'!$O209</f>
        <v>0</v>
      </c>
      <c r="N209" s="52">
        <f>'OC A CONTRATAR US$'!N209*'OC A CONTRATAR'!$O209</f>
        <v>0</v>
      </c>
      <c r="O209" s="151">
        <f>IF($O$2=0,Encargos!C214,$O$2)</f>
        <v>4.8413000000000004</v>
      </c>
      <c r="P209" s="1">
        <f t="shared" si="25"/>
        <v>50860</v>
      </c>
      <c r="Q209" s="52">
        <f>'OC A CONTRATAR US$'!Q209*'OC A CONTRATAR'!$T209</f>
        <v>0</v>
      </c>
      <c r="R209" s="52">
        <f>'OC A CONTRATAR US$'!R209*'OC A CONTRATAR'!$T209</f>
        <v>0</v>
      </c>
      <c r="S209" s="52">
        <f>'OC A CONTRATAR US$'!S209*'OC A CONTRATAR'!$T209</f>
        <v>0</v>
      </c>
      <c r="T209" s="151">
        <f>IF($T$2=0,Encargos!M214,$T$2)</f>
        <v>5.35</v>
      </c>
      <c r="V209" s="1">
        <f t="shared" si="26"/>
        <v>50860</v>
      </c>
      <c r="W209" s="52">
        <v>0</v>
      </c>
      <c r="X209" s="52">
        <v>0</v>
      </c>
      <c r="Y209" s="52">
        <f t="shared" si="29"/>
        <v>0</v>
      </c>
      <c r="Z209" s="151"/>
      <c r="AB209" s="1">
        <f t="shared" si="27"/>
        <v>50860</v>
      </c>
      <c r="AC209" s="21">
        <f t="shared" si="28"/>
        <v>0</v>
      </c>
      <c r="AD209" s="21">
        <f t="shared" si="30"/>
        <v>0</v>
      </c>
      <c r="AE209" s="21">
        <f t="shared" si="30"/>
        <v>0</v>
      </c>
    </row>
    <row r="210" spans="1:31" x14ac:dyDescent="0.35">
      <c r="A210" s="1">
        <f t="shared" si="22"/>
        <v>50890</v>
      </c>
      <c r="B210" s="52">
        <f>'OC A CONTRATAR US$'!B210*'OC A CONTRATAR'!$E210</f>
        <v>0</v>
      </c>
      <c r="C210" s="52">
        <f>'OC A CONTRATAR US$'!C210*'OC A CONTRATAR'!$E210</f>
        <v>0</v>
      </c>
      <c r="D210" s="52">
        <f>'OC A CONTRATAR US$'!D210*'OC A CONTRATAR'!$E210</f>
        <v>0</v>
      </c>
      <c r="E210" s="151">
        <f>IF($E$2=0,Encargos!C215,$E$2)</f>
        <v>5.35</v>
      </c>
      <c r="F210" s="1">
        <f t="shared" si="23"/>
        <v>50890</v>
      </c>
      <c r="G210" s="52">
        <f>'OC A CONTRATAR US$'!G210*'OC A CONTRATAR'!$J210</f>
        <v>0</v>
      </c>
      <c r="H210" s="52">
        <f>'OC A CONTRATAR US$'!H210*'OC A CONTRATAR'!$J210</f>
        <v>0</v>
      </c>
      <c r="I210" s="52">
        <f>'OC A CONTRATAR US$'!I210*'OC A CONTRATAR'!$J210</f>
        <v>0</v>
      </c>
      <c r="J210" s="151">
        <f>IF($J$2=0,Encargos!C215,$J$2)</f>
        <v>4.8413000000000004</v>
      </c>
      <c r="K210" s="1">
        <f t="shared" si="24"/>
        <v>50890</v>
      </c>
      <c r="L210" s="52">
        <f>'OC A CONTRATAR US$'!L210*'OC A CONTRATAR'!$O210</f>
        <v>0</v>
      </c>
      <c r="M210" s="52">
        <f>'OC A CONTRATAR US$'!M210*'OC A CONTRATAR'!$O210</f>
        <v>0</v>
      </c>
      <c r="N210" s="52">
        <f>'OC A CONTRATAR US$'!N210*'OC A CONTRATAR'!$O210</f>
        <v>0</v>
      </c>
      <c r="O210" s="151">
        <f>IF($O$2=0,Encargos!C215,$O$2)</f>
        <v>4.8413000000000004</v>
      </c>
      <c r="P210" s="1">
        <f t="shared" si="25"/>
        <v>50890</v>
      </c>
      <c r="Q210" s="52">
        <f>'OC A CONTRATAR US$'!Q210*'OC A CONTRATAR'!$T210</f>
        <v>0</v>
      </c>
      <c r="R210" s="52">
        <f>'OC A CONTRATAR US$'!R210*'OC A CONTRATAR'!$T210</f>
        <v>0</v>
      </c>
      <c r="S210" s="52">
        <f>'OC A CONTRATAR US$'!S210*'OC A CONTRATAR'!$T210</f>
        <v>0</v>
      </c>
      <c r="T210" s="151">
        <f>IF($T$2=0,Encargos!M215,$T$2)</f>
        <v>5.35</v>
      </c>
      <c r="V210" s="1">
        <f t="shared" si="26"/>
        <v>50890</v>
      </c>
      <c r="W210" s="52">
        <v>0</v>
      </c>
      <c r="X210" s="52">
        <v>0</v>
      </c>
      <c r="Y210" s="52">
        <f t="shared" si="29"/>
        <v>0</v>
      </c>
      <c r="Z210" s="151"/>
      <c r="AB210" s="1">
        <f t="shared" si="27"/>
        <v>50890</v>
      </c>
      <c r="AC210" s="21">
        <f t="shared" si="28"/>
        <v>0</v>
      </c>
      <c r="AD210" s="21">
        <f t="shared" si="30"/>
        <v>0</v>
      </c>
      <c r="AE210" s="21">
        <f t="shared" si="30"/>
        <v>0</v>
      </c>
    </row>
    <row r="211" spans="1:31" x14ac:dyDescent="0.35">
      <c r="A211" s="1">
        <f t="shared" si="22"/>
        <v>50921</v>
      </c>
      <c r="B211" s="52">
        <f>'OC A CONTRATAR US$'!B211*'OC A CONTRATAR'!$E211</f>
        <v>0</v>
      </c>
      <c r="C211" s="52">
        <f>'OC A CONTRATAR US$'!C211*'OC A CONTRATAR'!$E211</f>
        <v>0</v>
      </c>
      <c r="D211" s="52">
        <f>'OC A CONTRATAR US$'!D211*'OC A CONTRATAR'!$E211</f>
        <v>0</v>
      </c>
      <c r="E211" s="151">
        <f>IF($E$2=0,Encargos!C216,$E$2)</f>
        <v>5.35</v>
      </c>
      <c r="F211" s="1">
        <f t="shared" si="23"/>
        <v>50921</v>
      </c>
      <c r="G211" s="52">
        <f>'OC A CONTRATAR US$'!G211*'OC A CONTRATAR'!$J211</f>
        <v>0</v>
      </c>
      <c r="H211" s="52">
        <f>'OC A CONTRATAR US$'!H211*'OC A CONTRATAR'!$J211</f>
        <v>0</v>
      </c>
      <c r="I211" s="52">
        <f>'OC A CONTRATAR US$'!I211*'OC A CONTRATAR'!$J211</f>
        <v>0</v>
      </c>
      <c r="J211" s="151">
        <f>IF($J$2=0,Encargos!C216,$J$2)</f>
        <v>4.8413000000000004</v>
      </c>
      <c r="K211" s="1">
        <f t="shared" si="24"/>
        <v>50921</v>
      </c>
      <c r="L211" s="52">
        <f>'OC A CONTRATAR US$'!L211*'OC A CONTRATAR'!$O211</f>
        <v>0</v>
      </c>
      <c r="M211" s="52">
        <f>'OC A CONTRATAR US$'!M211*'OC A CONTRATAR'!$O211</f>
        <v>0</v>
      </c>
      <c r="N211" s="52">
        <f>'OC A CONTRATAR US$'!N211*'OC A CONTRATAR'!$O211</f>
        <v>0</v>
      </c>
      <c r="O211" s="151">
        <f>IF($O$2=0,Encargos!C216,$O$2)</f>
        <v>4.8413000000000004</v>
      </c>
      <c r="P211" s="1">
        <f t="shared" si="25"/>
        <v>50921</v>
      </c>
      <c r="Q211" s="52">
        <f>'OC A CONTRATAR US$'!Q211*'OC A CONTRATAR'!$T211</f>
        <v>0</v>
      </c>
      <c r="R211" s="52">
        <f>'OC A CONTRATAR US$'!R211*'OC A CONTRATAR'!$T211</f>
        <v>0</v>
      </c>
      <c r="S211" s="52">
        <f>'OC A CONTRATAR US$'!S211*'OC A CONTRATAR'!$T211</f>
        <v>0</v>
      </c>
      <c r="T211" s="151">
        <f>IF($T$2=0,Encargos!M216,$T$2)</f>
        <v>5.35</v>
      </c>
      <c r="V211" s="1">
        <f t="shared" si="26"/>
        <v>50921</v>
      </c>
      <c r="W211" s="52">
        <v>0</v>
      </c>
      <c r="X211" s="52">
        <v>0</v>
      </c>
      <c r="Y211" s="52">
        <f t="shared" si="29"/>
        <v>0</v>
      </c>
      <c r="Z211" s="151"/>
      <c r="AB211" s="1">
        <f t="shared" si="27"/>
        <v>50921</v>
      </c>
      <c r="AC211" s="21">
        <f t="shared" si="28"/>
        <v>0</v>
      </c>
      <c r="AD211" s="21">
        <f t="shared" si="30"/>
        <v>0</v>
      </c>
      <c r="AE211" s="21">
        <f t="shared" si="30"/>
        <v>0</v>
      </c>
    </row>
    <row r="212" spans="1:31" x14ac:dyDescent="0.35">
      <c r="A212" s="1">
        <f t="shared" si="22"/>
        <v>50951</v>
      </c>
      <c r="B212" s="52">
        <f>'OC A CONTRATAR US$'!B212*'OC A CONTRATAR'!$E212</f>
        <v>16049999.999999998</v>
      </c>
      <c r="C212" s="52">
        <f>'OC A CONTRATAR US$'!C212*'OC A CONTRATAR'!$E212</f>
        <v>6122261.8150313599</v>
      </c>
      <c r="D212" s="52">
        <f>'OC A CONTRATAR US$'!D212*'OC A CONTRATAR'!$E212</f>
        <v>22172261.815031357</v>
      </c>
      <c r="E212" s="151">
        <f>IF($E$2=0,Encargos!C217,$E$2)</f>
        <v>5.35</v>
      </c>
      <c r="F212" s="1">
        <f t="shared" si="23"/>
        <v>50951</v>
      </c>
      <c r="G212" s="52">
        <f>'OC A CONTRATAR US$'!G212*'OC A CONTRATAR'!$J212</f>
        <v>6147243.1912681926</v>
      </c>
      <c r="H212" s="52">
        <f>'OC A CONTRATAR US$'!H212*'OC A CONTRATAR'!$J212</f>
        <v>2227618.7317590145</v>
      </c>
      <c r="I212" s="52">
        <f>'OC A CONTRATAR US$'!I212*'OC A CONTRATAR'!$J212</f>
        <v>8374861.9230272071</v>
      </c>
      <c r="J212" s="151">
        <f>IF($J$2=0,Encargos!C217,$J$2)</f>
        <v>4.8413000000000004</v>
      </c>
      <c r="K212" s="1">
        <f t="shared" si="24"/>
        <v>50951</v>
      </c>
      <c r="L212" s="52">
        <f>'OC A CONTRATAR US$'!L212*'OC A CONTRATAR'!$O212</f>
        <v>27204607.101715628</v>
      </c>
      <c r="M212" s="52">
        <f>'OC A CONTRATAR US$'!M212*'OC A CONTRATAR'!$O212</f>
        <v>24656563.802663315</v>
      </c>
      <c r="N212" s="52">
        <f>'OC A CONTRATAR US$'!N212*'OC A CONTRATAR'!$O212</f>
        <v>51861170.904378936</v>
      </c>
      <c r="O212" s="151">
        <f>IF($O$2=0,Encargos!C217,$O$2)</f>
        <v>4.8413000000000004</v>
      </c>
      <c r="P212" s="1">
        <f t="shared" si="25"/>
        <v>50951</v>
      </c>
      <c r="Q212" s="52">
        <f>'OC A CONTRATAR US$'!Q212*'OC A CONTRATAR'!$T212</f>
        <v>8024999.9999999991</v>
      </c>
      <c r="R212" s="52">
        <f>'OC A CONTRATAR US$'!R212*'OC A CONTRATAR'!$T212</f>
        <v>3061130.9075156855</v>
      </c>
      <c r="S212" s="52">
        <f>'OC A CONTRATAR US$'!S212*'OC A CONTRATAR'!$T212</f>
        <v>11086130.907515679</v>
      </c>
      <c r="T212" s="151">
        <f>IF($T$2=0,Encargos!M217,$T$2)</f>
        <v>5.35</v>
      </c>
      <c r="V212" s="1">
        <f t="shared" si="26"/>
        <v>50951</v>
      </c>
      <c r="W212" s="52">
        <v>0</v>
      </c>
      <c r="X212" s="52">
        <v>0</v>
      </c>
      <c r="Y212" s="52">
        <f t="shared" si="29"/>
        <v>0</v>
      </c>
      <c r="Z212" s="151"/>
      <c r="AB212" s="1">
        <f t="shared" si="27"/>
        <v>50951</v>
      </c>
      <c r="AC212" s="21">
        <f t="shared" si="28"/>
        <v>0</v>
      </c>
      <c r="AD212" s="21">
        <f t="shared" si="30"/>
        <v>36067575.25696937</v>
      </c>
      <c r="AE212" s="21">
        <f t="shared" si="30"/>
        <v>93494425.549953178</v>
      </c>
    </row>
    <row r="213" spans="1:31" x14ac:dyDescent="0.35">
      <c r="A213" s="1">
        <f t="shared" si="22"/>
        <v>50982</v>
      </c>
      <c r="B213" s="52">
        <f>'OC A CONTRATAR US$'!B213*'OC A CONTRATAR'!$E213</f>
        <v>0</v>
      </c>
      <c r="C213" s="52">
        <f>'OC A CONTRATAR US$'!C213*'OC A CONTRATAR'!$E213</f>
        <v>0</v>
      </c>
      <c r="D213" s="52">
        <f>'OC A CONTRATAR US$'!D213*'OC A CONTRATAR'!$E213</f>
        <v>0</v>
      </c>
      <c r="E213" s="151">
        <f>IF($E$2=0,Encargos!C218,$E$2)</f>
        <v>5.35</v>
      </c>
      <c r="F213" s="1">
        <f t="shared" si="23"/>
        <v>50982</v>
      </c>
      <c r="G213" s="52">
        <f>'OC A CONTRATAR US$'!G213*'OC A CONTRATAR'!$J213</f>
        <v>0</v>
      </c>
      <c r="H213" s="52">
        <f>'OC A CONTRATAR US$'!H213*'OC A CONTRATAR'!$J213</f>
        <v>0</v>
      </c>
      <c r="I213" s="52">
        <f>'OC A CONTRATAR US$'!I213*'OC A CONTRATAR'!$J213</f>
        <v>0</v>
      </c>
      <c r="J213" s="151">
        <f>IF($J$2=0,Encargos!C218,$J$2)</f>
        <v>4.8413000000000004</v>
      </c>
      <c r="K213" s="1">
        <f t="shared" si="24"/>
        <v>50982</v>
      </c>
      <c r="L213" s="52">
        <f>'OC A CONTRATAR US$'!L213*'OC A CONTRATAR'!$O213</f>
        <v>0</v>
      </c>
      <c r="M213" s="52">
        <f>'OC A CONTRATAR US$'!M213*'OC A CONTRATAR'!$O213</f>
        <v>0</v>
      </c>
      <c r="N213" s="52">
        <f>'OC A CONTRATAR US$'!N213*'OC A CONTRATAR'!$O213</f>
        <v>0</v>
      </c>
      <c r="O213" s="151">
        <f>IF($O$2=0,Encargos!C218,$O$2)</f>
        <v>4.8413000000000004</v>
      </c>
      <c r="P213" s="1">
        <f t="shared" si="25"/>
        <v>50982</v>
      </c>
      <c r="Q213" s="52">
        <f>'OC A CONTRATAR US$'!Q213*'OC A CONTRATAR'!$T213</f>
        <v>0</v>
      </c>
      <c r="R213" s="52">
        <f>'OC A CONTRATAR US$'!R213*'OC A CONTRATAR'!$T213</f>
        <v>0</v>
      </c>
      <c r="S213" s="52">
        <f>'OC A CONTRATAR US$'!S213*'OC A CONTRATAR'!$T213</f>
        <v>0</v>
      </c>
      <c r="T213" s="151">
        <f>IF($T$2=0,Encargos!M218,$T$2)</f>
        <v>5.35</v>
      </c>
      <c r="V213" s="1">
        <f t="shared" si="26"/>
        <v>50982</v>
      </c>
      <c r="W213" s="52">
        <v>0</v>
      </c>
      <c r="X213" s="52">
        <v>0</v>
      </c>
      <c r="Y213" s="52">
        <f t="shared" si="29"/>
        <v>0</v>
      </c>
      <c r="Z213" s="151"/>
      <c r="AB213" s="1">
        <f t="shared" si="27"/>
        <v>50982</v>
      </c>
      <c r="AC213" s="21">
        <f t="shared" si="28"/>
        <v>57426850.292983815</v>
      </c>
      <c r="AD213" s="21">
        <f t="shared" si="30"/>
        <v>0</v>
      </c>
      <c r="AE213" s="21">
        <f t="shared" si="30"/>
        <v>0</v>
      </c>
    </row>
    <row r="214" spans="1:31" x14ac:dyDescent="0.35">
      <c r="A214" s="1">
        <f t="shared" si="22"/>
        <v>51013</v>
      </c>
      <c r="B214" s="52">
        <f>'OC A CONTRATAR US$'!B214*'OC A CONTRATAR'!$E214</f>
        <v>0</v>
      </c>
      <c r="C214" s="52">
        <f>'OC A CONTRATAR US$'!C214*'OC A CONTRATAR'!$E214</f>
        <v>0</v>
      </c>
      <c r="D214" s="52">
        <f>'OC A CONTRATAR US$'!D214*'OC A CONTRATAR'!$E214</f>
        <v>0</v>
      </c>
      <c r="E214" s="151">
        <f>IF($E$2=0,Encargos!C219,$E$2)</f>
        <v>5.35</v>
      </c>
      <c r="F214" s="1">
        <f t="shared" si="23"/>
        <v>51013</v>
      </c>
      <c r="G214" s="52">
        <f>'OC A CONTRATAR US$'!G214*'OC A CONTRATAR'!$J214</f>
        <v>0</v>
      </c>
      <c r="H214" s="52">
        <f>'OC A CONTRATAR US$'!H214*'OC A CONTRATAR'!$J214</f>
        <v>0</v>
      </c>
      <c r="I214" s="52">
        <f>'OC A CONTRATAR US$'!I214*'OC A CONTRATAR'!$J214</f>
        <v>0</v>
      </c>
      <c r="J214" s="151">
        <f>IF($J$2=0,Encargos!C219,$J$2)</f>
        <v>4.8413000000000004</v>
      </c>
      <c r="K214" s="1">
        <f t="shared" si="24"/>
        <v>51013</v>
      </c>
      <c r="L214" s="52">
        <f>'OC A CONTRATAR US$'!L214*'OC A CONTRATAR'!$O214</f>
        <v>0</v>
      </c>
      <c r="M214" s="52">
        <f>'OC A CONTRATAR US$'!M214*'OC A CONTRATAR'!$O214</f>
        <v>0</v>
      </c>
      <c r="N214" s="52">
        <f>'OC A CONTRATAR US$'!N214*'OC A CONTRATAR'!$O214</f>
        <v>0</v>
      </c>
      <c r="O214" s="151">
        <f>IF($O$2=0,Encargos!C219,$O$2)</f>
        <v>4.8413000000000004</v>
      </c>
      <c r="P214" s="1">
        <f t="shared" si="25"/>
        <v>51013</v>
      </c>
      <c r="Q214" s="52">
        <f>'OC A CONTRATAR US$'!Q214*'OC A CONTRATAR'!$T214</f>
        <v>0</v>
      </c>
      <c r="R214" s="52">
        <f>'OC A CONTRATAR US$'!R214*'OC A CONTRATAR'!$T214</f>
        <v>0</v>
      </c>
      <c r="S214" s="52">
        <f>'OC A CONTRATAR US$'!S214*'OC A CONTRATAR'!$T214</f>
        <v>0</v>
      </c>
      <c r="T214" s="151">
        <f>IF($T$2=0,Encargos!M219,$T$2)</f>
        <v>5.35</v>
      </c>
      <c r="V214" s="1">
        <f t="shared" si="26"/>
        <v>51013</v>
      </c>
      <c r="W214" s="52">
        <v>0</v>
      </c>
      <c r="X214" s="52">
        <v>0</v>
      </c>
      <c r="Y214" s="52">
        <f t="shared" si="29"/>
        <v>0</v>
      </c>
      <c r="Z214" s="151"/>
      <c r="AB214" s="1">
        <f t="shared" si="27"/>
        <v>51013</v>
      </c>
      <c r="AC214" s="21">
        <f t="shared" si="28"/>
        <v>0</v>
      </c>
      <c r="AD214" s="21">
        <f t="shared" si="30"/>
        <v>0</v>
      </c>
      <c r="AE214" s="21">
        <f t="shared" si="30"/>
        <v>0</v>
      </c>
    </row>
    <row r="215" spans="1:31" x14ac:dyDescent="0.35">
      <c r="A215" s="1">
        <f t="shared" si="22"/>
        <v>51043</v>
      </c>
      <c r="B215" s="52">
        <f>'OC A CONTRATAR US$'!B215*'OC A CONTRATAR'!$E215</f>
        <v>0</v>
      </c>
      <c r="C215" s="52">
        <f>'OC A CONTRATAR US$'!C215*'OC A CONTRATAR'!$E215</f>
        <v>0</v>
      </c>
      <c r="D215" s="52">
        <f>'OC A CONTRATAR US$'!D215*'OC A CONTRATAR'!$E215</f>
        <v>0</v>
      </c>
      <c r="E215" s="151">
        <f>IF($E$2=0,Encargos!C220,$E$2)</f>
        <v>5.35</v>
      </c>
      <c r="F215" s="1">
        <f t="shared" si="23"/>
        <v>51043</v>
      </c>
      <c r="G215" s="52">
        <f>'OC A CONTRATAR US$'!G215*'OC A CONTRATAR'!$J215</f>
        <v>0</v>
      </c>
      <c r="H215" s="52">
        <f>'OC A CONTRATAR US$'!H215*'OC A CONTRATAR'!$J215</f>
        <v>0</v>
      </c>
      <c r="I215" s="52">
        <f>'OC A CONTRATAR US$'!I215*'OC A CONTRATAR'!$J215</f>
        <v>0</v>
      </c>
      <c r="J215" s="151">
        <f>IF($J$2=0,Encargos!C220,$J$2)</f>
        <v>4.8413000000000004</v>
      </c>
      <c r="K215" s="1">
        <f t="shared" si="24"/>
        <v>51043</v>
      </c>
      <c r="L215" s="52">
        <f>'OC A CONTRATAR US$'!L215*'OC A CONTRATAR'!$O215</f>
        <v>0</v>
      </c>
      <c r="M215" s="52">
        <f>'OC A CONTRATAR US$'!M215*'OC A CONTRATAR'!$O215</f>
        <v>0</v>
      </c>
      <c r="N215" s="52">
        <f>'OC A CONTRATAR US$'!N215*'OC A CONTRATAR'!$O215</f>
        <v>0</v>
      </c>
      <c r="O215" s="151">
        <f>IF($O$2=0,Encargos!C220,$O$2)</f>
        <v>4.8413000000000004</v>
      </c>
      <c r="P215" s="1">
        <f t="shared" si="25"/>
        <v>51043</v>
      </c>
      <c r="Q215" s="52">
        <f>'OC A CONTRATAR US$'!Q215*'OC A CONTRATAR'!$T215</f>
        <v>0</v>
      </c>
      <c r="R215" s="52">
        <f>'OC A CONTRATAR US$'!R215*'OC A CONTRATAR'!$T215</f>
        <v>0</v>
      </c>
      <c r="S215" s="52">
        <f>'OC A CONTRATAR US$'!S215*'OC A CONTRATAR'!$T215</f>
        <v>0</v>
      </c>
      <c r="T215" s="151">
        <f>IF($T$2=0,Encargos!M220,$T$2)</f>
        <v>5.35</v>
      </c>
      <c r="V215" s="1">
        <f t="shared" si="26"/>
        <v>51043</v>
      </c>
      <c r="W215" s="52">
        <v>0</v>
      </c>
      <c r="X215" s="52">
        <v>0</v>
      </c>
      <c r="Y215" s="52">
        <f t="shared" si="29"/>
        <v>0</v>
      </c>
      <c r="Z215" s="151"/>
      <c r="AB215" s="1">
        <f t="shared" si="27"/>
        <v>51043</v>
      </c>
      <c r="AC215" s="21">
        <f t="shared" si="28"/>
        <v>0</v>
      </c>
      <c r="AD215" s="21">
        <f t="shared" si="30"/>
        <v>0</v>
      </c>
      <c r="AE215" s="21">
        <f t="shared" si="30"/>
        <v>0</v>
      </c>
    </row>
    <row r="216" spans="1:31" x14ac:dyDescent="0.35">
      <c r="A216" s="1">
        <f t="shared" si="22"/>
        <v>51074</v>
      </c>
      <c r="B216" s="52">
        <f>'OC A CONTRATAR US$'!B216*'OC A CONTRATAR'!$E216</f>
        <v>0</v>
      </c>
      <c r="C216" s="52">
        <f>'OC A CONTRATAR US$'!C216*'OC A CONTRATAR'!$E216</f>
        <v>0</v>
      </c>
      <c r="D216" s="52">
        <f>'OC A CONTRATAR US$'!D216*'OC A CONTRATAR'!$E216</f>
        <v>0</v>
      </c>
      <c r="E216" s="151">
        <f>IF($E$2=0,Encargos!C221,$E$2)</f>
        <v>5.35</v>
      </c>
      <c r="F216" s="1">
        <f t="shared" si="23"/>
        <v>51074</v>
      </c>
      <c r="G216" s="52">
        <f>'OC A CONTRATAR US$'!G216*'OC A CONTRATAR'!$J216</f>
        <v>0</v>
      </c>
      <c r="H216" s="52">
        <f>'OC A CONTRATAR US$'!H216*'OC A CONTRATAR'!$J216</f>
        <v>0</v>
      </c>
      <c r="I216" s="52">
        <f>'OC A CONTRATAR US$'!I216*'OC A CONTRATAR'!$J216</f>
        <v>0</v>
      </c>
      <c r="J216" s="151">
        <f>IF($J$2=0,Encargos!C221,$J$2)</f>
        <v>4.8413000000000004</v>
      </c>
      <c r="K216" s="1">
        <f t="shared" si="24"/>
        <v>51074</v>
      </c>
      <c r="L216" s="52">
        <f>'OC A CONTRATAR US$'!L216*'OC A CONTRATAR'!$O216</f>
        <v>0</v>
      </c>
      <c r="M216" s="52">
        <f>'OC A CONTRATAR US$'!M216*'OC A CONTRATAR'!$O216</f>
        <v>0</v>
      </c>
      <c r="N216" s="52">
        <f>'OC A CONTRATAR US$'!N216*'OC A CONTRATAR'!$O216</f>
        <v>0</v>
      </c>
      <c r="O216" s="151">
        <f>IF($O$2=0,Encargos!C221,$O$2)</f>
        <v>4.8413000000000004</v>
      </c>
      <c r="P216" s="1">
        <f t="shared" si="25"/>
        <v>51074</v>
      </c>
      <c r="Q216" s="52">
        <f>'OC A CONTRATAR US$'!Q216*'OC A CONTRATAR'!$T216</f>
        <v>0</v>
      </c>
      <c r="R216" s="52">
        <f>'OC A CONTRATAR US$'!R216*'OC A CONTRATAR'!$T216</f>
        <v>0</v>
      </c>
      <c r="S216" s="52">
        <f>'OC A CONTRATAR US$'!S216*'OC A CONTRATAR'!$T216</f>
        <v>0</v>
      </c>
      <c r="T216" s="151">
        <f>IF($T$2=0,Encargos!M221,$T$2)</f>
        <v>5.35</v>
      </c>
      <c r="V216" s="1">
        <f t="shared" si="26"/>
        <v>51074</v>
      </c>
      <c r="W216" s="52">
        <v>0</v>
      </c>
      <c r="X216" s="52">
        <v>0</v>
      </c>
      <c r="Y216" s="52">
        <f t="shared" si="29"/>
        <v>0</v>
      </c>
      <c r="Z216" s="151"/>
      <c r="AB216" s="1">
        <f t="shared" si="27"/>
        <v>51074</v>
      </c>
      <c r="AC216" s="21">
        <f t="shared" si="28"/>
        <v>0</v>
      </c>
      <c r="AD216" s="21">
        <f t="shared" si="30"/>
        <v>0</v>
      </c>
      <c r="AE216" s="21">
        <f t="shared" si="30"/>
        <v>0</v>
      </c>
    </row>
    <row r="217" spans="1:31" x14ac:dyDescent="0.35">
      <c r="A217" s="1">
        <f t="shared" si="22"/>
        <v>51104</v>
      </c>
      <c r="B217" s="52">
        <f>'OC A CONTRATAR US$'!B217*'OC A CONTRATAR'!$E217</f>
        <v>0</v>
      </c>
      <c r="C217" s="52">
        <f>'OC A CONTRATAR US$'!C217*'OC A CONTRATAR'!$E217</f>
        <v>0</v>
      </c>
      <c r="D217" s="52">
        <f>'OC A CONTRATAR US$'!D217*'OC A CONTRATAR'!$E217</f>
        <v>0</v>
      </c>
      <c r="E217" s="151">
        <f>IF($E$2=0,Encargos!C222,$E$2)</f>
        <v>5.35</v>
      </c>
      <c r="F217" s="1">
        <f t="shared" si="23"/>
        <v>51104</v>
      </c>
      <c r="G217" s="52">
        <f>'OC A CONTRATAR US$'!G217*'OC A CONTRATAR'!$J217</f>
        <v>0</v>
      </c>
      <c r="H217" s="52">
        <f>'OC A CONTRATAR US$'!H217*'OC A CONTRATAR'!$J217</f>
        <v>0</v>
      </c>
      <c r="I217" s="52">
        <f>'OC A CONTRATAR US$'!I217*'OC A CONTRATAR'!$J217</f>
        <v>0</v>
      </c>
      <c r="J217" s="151">
        <f>IF($J$2=0,Encargos!C222,$J$2)</f>
        <v>4.8413000000000004</v>
      </c>
      <c r="K217" s="1">
        <f t="shared" si="24"/>
        <v>51104</v>
      </c>
      <c r="L217" s="52">
        <f>'OC A CONTRATAR US$'!L217*'OC A CONTRATAR'!$O217</f>
        <v>0</v>
      </c>
      <c r="M217" s="52">
        <f>'OC A CONTRATAR US$'!M217*'OC A CONTRATAR'!$O217</f>
        <v>0</v>
      </c>
      <c r="N217" s="52">
        <f>'OC A CONTRATAR US$'!N217*'OC A CONTRATAR'!$O217</f>
        <v>0</v>
      </c>
      <c r="O217" s="151">
        <f>IF($O$2=0,Encargos!C222,$O$2)</f>
        <v>4.8413000000000004</v>
      </c>
      <c r="P217" s="1">
        <f t="shared" si="25"/>
        <v>51104</v>
      </c>
      <c r="Q217" s="52">
        <f>'OC A CONTRATAR US$'!Q217*'OC A CONTRATAR'!$T217</f>
        <v>0</v>
      </c>
      <c r="R217" s="52">
        <f>'OC A CONTRATAR US$'!R217*'OC A CONTRATAR'!$T217</f>
        <v>0</v>
      </c>
      <c r="S217" s="52">
        <f>'OC A CONTRATAR US$'!S217*'OC A CONTRATAR'!$T217</f>
        <v>0</v>
      </c>
      <c r="T217" s="151">
        <f>IF($T$2=0,Encargos!M222,$T$2)</f>
        <v>5.35</v>
      </c>
      <c r="V217" s="1">
        <f t="shared" si="26"/>
        <v>51104</v>
      </c>
      <c r="W217" s="52">
        <v>0</v>
      </c>
      <c r="X217" s="52">
        <v>0</v>
      </c>
      <c r="Y217" s="52">
        <f t="shared" si="29"/>
        <v>0</v>
      </c>
      <c r="Z217" s="151"/>
      <c r="AB217" s="1">
        <f t="shared" si="27"/>
        <v>51104</v>
      </c>
      <c r="AC217" s="21">
        <f t="shared" si="28"/>
        <v>0</v>
      </c>
      <c r="AD217" s="21">
        <f t="shared" si="30"/>
        <v>0</v>
      </c>
      <c r="AE217" s="21">
        <f t="shared" si="30"/>
        <v>0</v>
      </c>
    </row>
    <row r="218" spans="1:31" x14ac:dyDescent="0.35">
      <c r="A218" s="1">
        <f t="shared" si="22"/>
        <v>51135</v>
      </c>
      <c r="B218" s="52">
        <f>'OC A CONTRATAR US$'!B218*'OC A CONTRATAR'!$E218</f>
        <v>16049999.999999998</v>
      </c>
      <c r="C218" s="52">
        <f>'OC A CONTRATAR US$'!C218*'OC A CONTRATAR'!$E218</f>
        <v>5839558.6177921649</v>
      </c>
      <c r="D218" s="52">
        <f>'OC A CONTRATAR US$'!D218*'OC A CONTRATAR'!$E218</f>
        <v>21889558.617792163</v>
      </c>
      <c r="E218" s="151">
        <f>IF($E$2=0,Encargos!C223,$E$2)</f>
        <v>5.35</v>
      </c>
      <c r="F218" s="1">
        <f t="shared" si="23"/>
        <v>51135</v>
      </c>
      <c r="G218" s="52">
        <f>'OC A CONTRATAR US$'!G218*'OC A CONTRATAR'!$J218</f>
        <v>6147243.1912681926</v>
      </c>
      <c r="H218" s="52">
        <f>'OC A CONTRATAR US$'!H218*'OC A CONTRATAR'!$J218</f>
        <v>2118869.86443095</v>
      </c>
      <c r="I218" s="52">
        <f>'OC A CONTRATAR US$'!I218*'OC A CONTRATAR'!$J218</f>
        <v>8266113.0556991426</v>
      </c>
      <c r="J218" s="151">
        <f>IF($J$2=0,Encargos!C223,$J$2)</f>
        <v>4.8413000000000004</v>
      </c>
      <c r="K218" s="1">
        <f t="shared" si="24"/>
        <v>51135</v>
      </c>
      <c r="L218" s="52">
        <f>'OC A CONTRATAR US$'!L218*'OC A CONTRATAR'!$O218</f>
        <v>27204607.101715628</v>
      </c>
      <c r="M218" s="52">
        <f>'OC A CONTRATAR US$'!M218*'OC A CONTRATAR'!$O218</f>
        <v>24156856.520513035</v>
      </c>
      <c r="N218" s="52">
        <f>'OC A CONTRATAR US$'!N218*'OC A CONTRATAR'!$O218</f>
        <v>51361463.622228667</v>
      </c>
      <c r="O218" s="151">
        <f>IF($O$2=0,Encargos!C223,$O$2)</f>
        <v>4.8413000000000004</v>
      </c>
      <c r="P218" s="1">
        <f t="shared" si="25"/>
        <v>51135</v>
      </c>
      <c r="Q218" s="52">
        <f>'OC A CONTRATAR US$'!Q218*'OC A CONTRATAR'!$T218</f>
        <v>8024999.9999999991</v>
      </c>
      <c r="R218" s="52">
        <f>'OC A CONTRATAR US$'!R218*'OC A CONTRATAR'!$T218</f>
        <v>2919779.3088960825</v>
      </c>
      <c r="S218" s="52">
        <f>'OC A CONTRATAR US$'!S218*'OC A CONTRATAR'!$T218</f>
        <v>10944779.308896054</v>
      </c>
      <c r="T218" s="151">
        <f>IF($T$2=0,Encargos!M223,$T$2)</f>
        <v>5.35</v>
      </c>
      <c r="V218" s="1">
        <f t="shared" si="26"/>
        <v>51135</v>
      </c>
      <c r="W218" s="52">
        <v>0</v>
      </c>
      <c r="X218" s="52">
        <v>0</v>
      </c>
      <c r="Y218" s="52">
        <f t="shared" si="29"/>
        <v>0</v>
      </c>
      <c r="Z218" s="151"/>
      <c r="AB218" s="1">
        <f t="shared" si="27"/>
        <v>51135</v>
      </c>
      <c r="AC218" s="21">
        <f t="shared" si="28"/>
        <v>0</v>
      </c>
      <c r="AD218" s="21">
        <f t="shared" si="30"/>
        <v>35035064.311632231</v>
      </c>
      <c r="AE218" s="21">
        <f t="shared" si="30"/>
        <v>92461914.604616031</v>
      </c>
    </row>
    <row r="219" spans="1:31" x14ac:dyDescent="0.35">
      <c r="A219" s="1">
        <f t="shared" si="22"/>
        <v>51166</v>
      </c>
      <c r="B219" s="52">
        <f>'OC A CONTRATAR US$'!B219*'OC A CONTRATAR'!$E219</f>
        <v>0</v>
      </c>
      <c r="C219" s="52">
        <f>'OC A CONTRATAR US$'!C219*'OC A CONTRATAR'!$E219</f>
        <v>0</v>
      </c>
      <c r="D219" s="52">
        <f>'OC A CONTRATAR US$'!D219*'OC A CONTRATAR'!$E219</f>
        <v>0</v>
      </c>
      <c r="E219" s="151">
        <f>IF($E$2=0,Encargos!C224,$E$2)</f>
        <v>5.35</v>
      </c>
      <c r="F219" s="1">
        <f t="shared" si="23"/>
        <v>51166</v>
      </c>
      <c r="G219" s="52">
        <f>'OC A CONTRATAR US$'!G219*'OC A CONTRATAR'!$J219</f>
        <v>0</v>
      </c>
      <c r="H219" s="52">
        <f>'OC A CONTRATAR US$'!H219*'OC A CONTRATAR'!$J219</f>
        <v>0</v>
      </c>
      <c r="I219" s="52">
        <f>'OC A CONTRATAR US$'!I219*'OC A CONTRATAR'!$J219</f>
        <v>0</v>
      </c>
      <c r="J219" s="151">
        <f>IF($J$2=0,Encargos!C224,$J$2)</f>
        <v>4.8413000000000004</v>
      </c>
      <c r="K219" s="1">
        <f t="shared" si="24"/>
        <v>51166</v>
      </c>
      <c r="L219" s="52">
        <f>'OC A CONTRATAR US$'!L219*'OC A CONTRATAR'!$O219</f>
        <v>0</v>
      </c>
      <c r="M219" s="52">
        <f>'OC A CONTRATAR US$'!M219*'OC A CONTRATAR'!$O219</f>
        <v>0</v>
      </c>
      <c r="N219" s="52">
        <f>'OC A CONTRATAR US$'!N219*'OC A CONTRATAR'!$O219</f>
        <v>0</v>
      </c>
      <c r="O219" s="151">
        <f>IF($O$2=0,Encargos!C224,$O$2)</f>
        <v>4.8413000000000004</v>
      </c>
      <c r="P219" s="1">
        <f t="shared" si="25"/>
        <v>51166</v>
      </c>
      <c r="Q219" s="52">
        <f>'OC A CONTRATAR US$'!Q219*'OC A CONTRATAR'!$T219</f>
        <v>0</v>
      </c>
      <c r="R219" s="52">
        <f>'OC A CONTRATAR US$'!R219*'OC A CONTRATAR'!$T219</f>
        <v>0</v>
      </c>
      <c r="S219" s="52">
        <f>'OC A CONTRATAR US$'!S219*'OC A CONTRATAR'!$T219</f>
        <v>0</v>
      </c>
      <c r="T219" s="151">
        <f>IF($T$2=0,Encargos!M224,$T$2)</f>
        <v>5.35</v>
      </c>
      <c r="V219" s="1">
        <f t="shared" si="26"/>
        <v>51166</v>
      </c>
      <c r="W219" s="52">
        <v>0</v>
      </c>
      <c r="X219" s="52">
        <v>0</v>
      </c>
      <c r="Y219" s="52">
        <f t="shared" si="29"/>
        <v>0</v>
      </c>
      <c r="Z219" s="151"/>
      <c r="AB219" s="1">
        <f t="shared" si="27"/>
        <v>51166</v>
      </c>
      <c r="AC219" s="21">
        <f t="shared" si="28"/>
        <v>57426850.292983815</v>
      </c>
      <c r="AD219" s="21">
        <f t="shared" si="30"/>
        <v>0</v>
      </c>
      <c r="AE219" s="21">
        <f t="shared" si="30"/>
        <v>0</v>
      </c>
    </row>
    <row r="220" spans="1:31" x14ac:dyDescent="0.35">
      <c r="A220" s="1">
        <f t="shared" si="22"/>
        <v>51195</v>
      </c>
      <c r="B220" s="52">
        <f>'OC A CONTRATAR US$'!B220*'OC A CONTRATAR'!$E220</f>
        <v>0</v>
      </c>
      <c r="C220" s="52">
        <f>'OC A CONTRATAR US$'!C220*'OC A CONTRATAR'!$E220</f>
        <v>0</v>
      </c>
      <c r="D220" s="52">
        <f>'OC A CONTRATAR US$'!D220*'OC A CONTRATAR'!$E220</f>
        <v>0</v>
      </c>
      <c r="E220" s="151">
        <f>IF($E$2=0,Encargos!C225,$E$2)</f>
        <v>5.35</v>
      </c>
      <c r="F220" s="1">
        <f t="shared" si="23"/>
        <v>51195</v>
      </c>
      <c r="G220" s="52">
        <f>'OC A CONTRATAR US$'!G220*'OC A CONTRATAR'!$J220</f>
        <v>0</v>
      </c>
      <c r="H220" s="52">
        <f>'OC A CONTRATAR US$'!H220*'OC A CONTRATAR'!$J220</f>
        <v>0</v>
      </c>
      <c r="I220" s="52">
        <f>'OC A CONTRATAR US$'!I220*'OC A CONTRATAR'!$J220</f>
        <v>0</v>
      </c>
      <c r="J220" s="151">
        <f>IF($J$2=0,Encargos!C225,$J$2)</f>
        <v>4.8413000000000004</v>
      </c>
      <c r="K220" s="1">
        <f t="shared" si="24"/>
        <v>51195</v>
      </c>
      <c r="L220" s="52">
        <f>'OC A CONTRATAR US$'!L220*'OC A CONTRATAR'!$O220</f>
        <v>0</v>
      </c>
      <c r="M220" s="52">
        <f>'OC A CONTRATAR US$'!M220*'OC A CONTRATAR'!$O220</f>
        <v>0</v>
      </c>
      <c r="N220" s="52">
        <f>'OC A CONTRATAR US$'!N220*'OC A CONTRATAR'!$O220</f>
        <v>0</v>
      </c>
      <c r="O220" s="151">
        <f>IF($O$2=0,Encargos!C225,$O$2)</f>
        <v>4.8413000000000004</v>
      </c>
      <c r="P220" s="1">
        <f t="shared" si="25"/>
        <v>51195</v>
      </c>
      <c r="Q220" s="52">
        <f>'OC A CONTRATAR US$'!Q220*'OC A CONTRATAR'!$T220</f>
        <v>0</v>
      </c>
      <c r="R220" s="52">
        <f>'OC A CONTRATAR US$'!R220*'OC A CONTRATAR'!$T220</f>
        <v>0</v>
      </c>
      <c r="S220" s="52">
        <f>'OC A CONTRATAR US$'!S220*'OC A CONTRATAR'!$T220</f>
        <v>0</v>
      </c>
      <c r="T220" s="151">
        <f>IF($T$2=0,Encargos!M225,$T$2)</f>
        <v>5.35</v>
      </c>
      <c r="V220" s="1">
        <f t="shared" si="26"/>
        <v>51195</v>
      </c>
      <c r="W220" s="52">
        <v>0</v>
      </c>
      <c r="X220" s="52">
        <v>0</v>
      </c>
      <c r="Y220" s="52">
        <f t="shared" si="29"/>
        <v>0</v>
      </c>
      <c r="Z220" s="151"/>
      <c r="AB220" s="1">
        <f t="shared" si="27"/>
        <v>51195</v>
      </c>
      <c r="AC220" s="21">
        <f t="shared" si="28"/>
        <v>0</v>
      </c>
      <c r="AD220" s="21">
        <f t="shared" si="30"/>
        <v>0</v>
      </c>
      <c r="AE220" s="21">
        <f t="shared" si="30"/>
        <v>0</v>
      </c>
    </row>
    <row r="221" spans="1:31" x14ac:dyDescent="0.35">
      <c r="A221" s="1">
        <f t="shared" si="22"/>
        <v>51226</v>
      </c>
      <c r="B221" s="52">
        <f>'OC A CONTRATAR US$'!B221*'OC A CONTRATAR'!$E221</f>
        <v>0</v>
      </c>
      <c r="C221" s="52">
        <f>'OC A CONTRATAR US$'!C221*'OC A CONTRATAR'!$E221</f>
        <v>0</v>
      </c>
      <c r="D221" s="52">
        <f>'OC A CONTRATAR US$'!D221*'OC A CONTRATAR'!$E221</f>
        <v>0</v>
      </c>
      <c r="E221" s="151">
        <f>IF($E$2=0,Encargos!C226,$E$2)</f>
        <v>5.35</v>
      </c>
      <c r="F221" s="1">
        <f t="shared" si="23"/>
        <v>51226</v>
      </c>
      <c r="G221" s="52">
        <f>'OC A CONTRATAR US$'!G221*'OC A CONTRATAR'!$J221</f>
        <v>0</v>
      </c>
      <c r="H221" s="52">
        <f>'OC A CONTRATAR US$'!H221*'OC A CONTRATAR'!$J221</f>
        <v>0</v>
      </c>
      <c r="I221" s="52">
        <f>'OC A CONTRATAR US$'!I221*'OC A CONTRATAR'!$J221</f>
        <v>0</v>
      </c>
      <c r="J221" s="151">
        <f>IF($J$2=0,Encargos!C226,$J$2)</f>
        <v>4.8413000000000004</v>
      </c>
      <c r="K221" s="1">
        <f t="shared" si="24"/>
        <v>51226</v>
      </c>
      <c r="L221" s="52">
        <f>'OC A CONTRATAR US$'!L221*'OC A CONTRATAR'!$O221</f>
        <v>0</v>
      </c>
      <c r="M221" s="52">
        <f>'OC A CONTRATAR US$'!M221*'OC A CONTRATAR'!$O221</f>
        <v>0</v>
      </c>
      <c r="N221" s="52">
        <f>'OC A CONTRATAR US$'!N221*'OC A CONTRATAR'!$O221</f>
        <v>0</v>
      </c>
      <c r="O221" s="151">
        <f>IF($O$2=0,Encargos!C226,$O$2)</f>
        <v>4.8413000000000004</v>
      </c>
      <c r="P221" s="1">
        <f t="shared" si="25"/>
        <v>51226</v>
      </c>
      <c r="Q221" s="52">
        <f>'OC A CONTRATAR US$'!Q221*'OC A CONTRATAR'!$T221</f>
        <v>0</v>
      </c>
      <c r="R221" s="52">
        <f>'OC A CONTRATAR US$'!R221*'OC A CONTRATAR'!$T221</f>
        <v>0</v>
      </c>
      <c r="S221" s="52">
        <f>'OC A CONTRATAR US$'!S221*'OC A CONTRATAR'!$T221</f>
        <v>0</v>
      </c>
      <c r="T221" s="151">
        <f>IF($T$2=0,Encargos!M226,$T$2)</f>
        <v>5.35</v>
      </c>
      <c r="V221" s="1">
        <f t="shared" si="26"/>
        <v>51226</v>
      </c>
      <c r="W221" s="52">
        <v>0</v>
      </c>
      <c r="X221" s="52">
        <v>0</v>
      </c>
      <c r="Y221" s="52">
        <f t="shared" si="29"/>
        <v>0</v>
      </c>
      <c r="Z221" s="151"/>
      <c r="AB221" s="1">
        <f t="shared" si="27"/>
        <v>51226</v>
      </c>
      <c r="AC221" s="21">
        <f t="shared" si="28"/>
        <v>0</v>
      </c>
      <c r="AD221" s="21">
        <f t="shared" si="30"/>
        <v>0</v>
      </c>
      <c r="AE221" s="21">
        <f t="shared" si="30"/>
        <v>0</v>
      </c>
    </row>
    <row r="222" spans="1:31" x14ac:dyDescent="0.35">
      <c r="A222" s="1">
        <f t="shared" si="22"/>
        <v>51256</v>
      </c>
      <c r="B222" s="52">
        <f>'OC A CONTRATAR US$'!B222*'OC A CONTRATAR'!$E222</f>
        <v>0</v>
      </c>
      <c r="C222" s="52">
        <f>'OC A CONTRATAR US$'!C222*'OC A CONTRATAR'!$E222</f>
        <v>0</v>
      </c>
      <c r="D222" s="52">
        <f>'OC A CONTRATAR US$'!D222*'OC A CONTRATAR'!$E222</f>
        <v>0</v>
      </c>
      <c r="E222" s="151">
        <f>IF($E$2=0,Encargos!C227,$E$2)</f>
        <v>5.35</v>
      </c>
      <c r="F222" s="1">
        <f t="shared" si="23"/>
        <v>51256</v>
      </c>
      <c r="G222" s="52">
        <f>'OC A CONTRATAR US$'!G222*'OC A CONTRATAR'!$J222</f>
        <v>0</v>
      </c>
      <c r="H222" s="52">
        <f>'OC A CONTRATAR US$'!H222*'OC A CONTRATAR'!$J222</f>
        <v>0</v>
      </c>
      <c r="I222" s="52">
        <f>'OC A CONTRATAR US$'!I222*'OC A CONTRATAR'!$J222</f>
        <v>0</v>
      </c>
      <c r="J222" s="151">
        <f>IF($J$2=0,Encargos!C227,$J$2)</f>
        <v>4.8413000000000004</v>
      </c>
      <c r="K222" s="1">
        <f t="shared" si="24"/>
        <v>51256</v>
      </c>
      <c r="L222" s="52">
        <f>'OC A CONTRATAR US$'!L222*'OC A CONTRATAR'!$O222</f>
        <v>0</v>
      </c>
      <c r="M222" s="52">
        <f>'OC A CONTRATAR US$'!M222*'OC A CONTRATAR'!$O222</f>
        <v>0</v>
      </c>
      <c r="N222" s="52">
        <f>'OC A CONTRATAR US$'!N222*'OC A CONTRATAR'!$O222</f>
        <v>0</v>
      </c>
      <c r="O222" s="151">
        <f>IF($O$2=0,Encargos!C227,$O$2)</f>
        <v>4.8413000000000004</v>
      </c>
      <c r="P222" s="1">
        <f t="shared" si="25"/>
        <v>51256</v>
      </c>
      <c r="Q222" s="52">
        <f>'OC A CONTRATAR US$'!Q222*'OC A CONTRATAR'!$T222</f>
        <v>0</v>
      </c>
      <c r="R222" s="52">
        <f>'OC A CONTRATAR US$'!R222*'OC A CONTRATAR'!$T222</f>
        <v>0</v>
      </c>
      <c r="S222" s="52">
        <f>'OC A CONTRATAR US$'!S222*'OC A CONTRATAR'!$T222</f>
        <v>0</v>
      </c>
      <c r="T222" s="151">
        <f>IF($T$2=0,Encargos!M227,$T$2)</f>
        <v>5.35</v>
      </c>
      <c r="V222" s="1">
        <f t="shared" si="26"/>
        <v>51256</v>
      </c>
      <c r="W222" s="52">
        <v>0</v>
      </c>
      <c r="X222" s="52">
        <v>0</v>
      </c>
      <c r="Y222" s="52">
        <f t="shared" si="29"/>
        <v>0</v>
      </c>
      <c r="Z222" s="151"/>
      <c r="AB222" s="1">
        <f t="shared" si="27"/>
        <v>51256</v>
      </c>
      <c r="AC222" s="21">
        <f t="shared" si="28"/>
        <v>0</v>
      </c>
      <c r="AD222" s="21">
        <f t="shared" si="30"/>
        <v>0</v>
      </c>
      <c r="AE222" s="21">
        <f t="shared" si="30"/>
        <v>0</v>
      </c>
    </row>
    <row r="223" spans="1:31" x14ac:dyDescent="0.35">
      <c r="A223" s="1">
        <f t="shared" si="22"/>
        <v>51287</v>
      </c>
      <c r="B223" s="52">
        <f>'OC A CONTRATAR US$'!B223*'OC A CONTRATAR'!$E223</f>
        <v>0</v>
      </c>
      <c r="C223" s="52">
        <f>'OC A CONTRATAR US$'!C223*'OC A CONTRATAR'!$E223</f>
        <v>0</v>
      </c>
      <c r="D223" s="52">
        <f>'OC A CONTRATAR US$'!D223*'OC A CONTRATAR'!$E223</f>
        <v>0</v>
      </c>
      <c r="E223" s="151">
        <f>IF($E$2=0,Encargos!C228,$E$2)</f>
        <v>5.35</v>
      </c>
      <c r="F223" s="1">
        <f t="shared" si="23"/>
        <v>51287</v>
      </c>
      <c r="G223" s="52">
        <f>'OC A CONTRATAR US$'!G223*'OC A CONTRATAR'!$J223</f>
        <v>0</v>
      </c>
      <c r="H223" s="52">
        <f>'OC A CONTRATAR US$'!H223*'OC A CONTRATAR'!$J223</f>
        <v>0</v>
      </c>
      <c r="I223" s="52">
        <f>'OC A CONTRATAR US$'!I223*'OC A CONTRATAR'!$J223</f>
        <v>0</v>
      </c>
      <c r="J223" s="151">
        <f>IF($J$2=0,Encargos!C228,$J$2)</f>
        <v>4.8413000000000004</v>
      </c>
      <c r="K223" s="1">
        <f t="shared" si="24"/>
        <v>51287</v>
      </c>
      <c r="L223" s="52">
        <f>'OC A CONTRATAR US$'!L223*'OC A CONTRATAR'!$O223</f>
        <v>0</v>
      </c>
      <c r="M223" s="52">
        <f>'OC A CONTRATAR US$'!M223*'OC A CONTRATAR'!$O223</f>
        <v>0</v>
      </c>
      <c r="N223" s="52">
        <f>'OC A CONTRATAR US$'!N223*'OC A CONTRATAR'!$O223</f>
        <v>0</v>
      </c>
      <c r="O223" s="151">
        <f>IF($O$2=0,Encargos!C228,$O$2)</f>
        <v>4.8413000000000004</v>
      </c>
      <c r="P223" s="1">
        <f t="shared" si="25"/>
        <v>51287</v>
      </c>
      <c r="Q223" s="52">
        <f>'OC A CONTRATAR US$'!Q223*'OC A CONTRATAR'!$T223</f>
        <v>0</v>
      </c>
      <c r="R223" s="52">
        <f>'OC A CONTRATAR US$'!R223*'OC A CONTRATAR'!$T223</f>
        <v>0</v>
      </c>
      <c r="S223" s="52">
        <f>'OC A CONTRATAR US$'!S223*'OC A CONTRATAR'!$T223</f>
        <v>0</v>
      </c>
      <c r="T223" s="151">
        <f>IF($T$2=0,Encargos!M228,$T$2)</f>
        <v>5.35</v>
      </c>
      <c r="V223" s="1">
        <f t="shared" si="26"/>
        <v>51287</v>
      </c>
      <c r="W223" s="52">
        <v>0</v>
      </c>
      <c r="X223" s="52">
        <v>0</v>
      </c>
      <c r="Y223" s="52">
        <f t="shared" si="29"/>
        <v>0</v>
      </c>
      <c r="Z223" s="151"/>
      <c r="AB223" s="1">
        <f t="shared" si="27"/>
        <v>51287</v>
      </c>
      <c r="AC223" s="21">
        <f t="shared" si="28"/>
        <v>0</v>
      </c>
      <c r="AD223" s="21">
        <f t="shared" ref="AD223:AE242" si="31">SUMIF($A$2:$Z$2,AD$2,$A223:$Z223)</f>
        <v>0</v>
      </c>
      <c r="AE223" s="21">
        <f t="shared" si="31"/>
        <v>0</v>
      </c>
    </row>
    <row r="224" spans="1:31" x14ac:dyDescent="0.35">
      <c r="A224" s="1">
        <f t="shared" si="22"/>
        <v>51317</v>
      </c>
      <c r="B224" s="52">
        <f>'OC A CONTRATAR US$'!B224*'OC A CONTRATAR'!$E224</f>
        <v>16049999.999999998</v>
      </c>
      <c r="C224" s="52">
        <f>'OC A CONTRATAR US$'!C224*'OC A CONTRATAR'!$E224</f>
        <v>5532122.0249999994</v>
      </c>
      <c r="D224" s="52">
        <f>'OC A CONTRATAR US$'!D224*'OC A CONTRATAR'!$E224</f>
        <v>21582122.024999999</v>
      </c>
      <c r="E224" s="151">
        <f>IF($E$2=0,Encargos!C229,$E$2)</f>
        <v>5.35</v>
      </c>
      <c r="F224" s="1">
        <f t="shared" si="23"/>
        <v>51317</v>
      </c>
      <c r="G224" s="52">
        <f>'OC A CONTRATAR US$'!G224*'OC A CONTRATAR'!$J224</f>
        <v>6147243.1912681926</v>
      </c>
      <c r="H224" s="52">
        <f>'OC A CONTRATAR US$'!H224*'OC A CONTRATAR'!$J224</f>
        <v>2001121.809188589</v>
      </c>
      <c r="I224" s="52">
        <f>'OC A CONTRATAR US$'!I224*'OC A CONTRATAR'!$J224</f>
        <v>8148365.0004567811</v>
      </c>
      <c r="J224" s="151">
        <f>IF($J$2=0,Encargos!C229,$J$2)</f>
        <v>4.8413000000000004</v>
      </c>
      <c r="K224" s="1">
        <f t="shared" si="24"/>
        <v>51317</v>
      </c>
      <c r="L224" s="52">
        <f>'OC A CONTRATAR US$'!L224*'OC A CONTRATAR'!$O224</f>
        <v>27204607.101715628</v>
      </c>
      <c r="M224" s="52">
        <f>'OC A CONTRATAR US$'!M224*'OC A CONTRATAR'!$O224</f>
        <v>23552599.434015356</v>
      </c>
      <c r="N224" s="52">
        <f>'OC A CONTRATAR US$'!N224*'OC A CONTRATAR'!$O224</f>
        <v>50757206.53573098</v>
      </c>
      <c r="O224" s="151">
        <f>IF($O$2=0,Encargos!C229,$O$2)</f>
        <v>4.8413000000000004</v>
      </c>
      <c r="P224" s="1">
        <f t="shared" si="25"/>
        <v>51317</v>
      </c>
      <c r="Q224" s="52">
        <f>'OC A CONTRATAR US$'!Q224*'OC A CONTRATAR'!$T224</f>
        <v>8024999.9999999991</v>
      </c>
      <c r="R224" s="52">
        <f>'OC A CONTRATAR US$'!R224*'OC A CONTRATAR'!$T224</f>
        <v>2766061.0124999997</v>
      </c>
      <c r="S224" s="52">
        <f>'OC A CONTRATAR US$'!S224*'OC A CONTRATAR'!$T224</f>
        <v>10791061.012499999</v>
      </c>
      <c r="T224" s="151">
        <f>IF($T$2=0,Encargos!M229,$T$2)</f>
        <v>5.35</v>
      </c>
      <c r="V224" s="1">
        <f t="shared" si="26"/>
        <v>51317</v>
      </c>
      <c r="W224" s="52">
        <v>0</v>
      </c>
      <c r="X224" s="52">
        <v>0</v>
      </c>
      <c r="Y224" s="52">
        <f t="shared" si="29"/>
        <v>0</v>
      </c>
      <c r="Z224" s="151"/>
      <c r="AB224" s="1">
        <f t="shared" si="27"/>
        <v>51317</v>
      </c>
      <c r="AC224" s="21">
        <f t="shared" si="28"/>
        <v>0</v>
      </c>
      <c r="AD224" s="21">
        <f t="shared" si="31"/>
        <v>33851904.280703947</v>
      </c>
      <c r="AE224" s="21">
        <f t="shared" si="31"/>
        <v>91278754.573687762</v>
      </c>
    </row>
    <row r="225" spans="1:31" x14ac:dyDescent="0.35">
      <c r="A225" s="1">
        <f t="shared" si="22"/>
        <v>51348</v>
      </c>
      <c r="B225" s="52">
        <f>'OC A CONTRATAR US$'!B225*'OC A CONTRATAR'!$E225</f>
        <v>0</v>
      </c>
      <c r="C225" s="52">
        <f>'OC A CONTRATAR US$'!C225*'OC A CONTRATAR'!$E225</f>
        <v>0</v>
      </c>
      <c r="D225" s="52">
        <f>'OC A CONTRATAR US$'!D225*'OC A CONTRATAR'!$E225</f>
        <v>0</v>
      </c>
      <c r="E225" s="151">
        <f>IF($E$2=0,Encargos!C230,$E$2)</f>
        <v>5.35</v>
      </c>
      <c r="F225" s="1">
        <f t="shared" si="23"/>
        <v>51348</v>
      </c>
      <c r="G225" s="52">
        <f>'OC A CONTRATAR US$'!G225*'OC A CONTRATAR'!$J225</f>
        <v>0</v>
      </c>
      <c r="H225" s="52">
        <f>'OC A CONTRATAR US$'!H225*'OC A CONTRATAR'!$J225</f>
        <v>0</v>
      </c>
      <c r="I225" s="52">
        <f>'OC A CONTRATAR US$'!I225*'OC A CONTRATAR'!$J225</f>
        <v>0</v>
      </c>
      <c r="J225" s="151">
        <f>IF($J$2=0,Encargos!C230,$J$2)</f>
        <v>4.8413000000000004</v>
      </c>
      <c r="K225" s="1">
        <f t="shared" si="24"/>
        <v>51348</v>
      </c>
      <c r="L225" s="52">
        <f>'OC A CONTRATAR US$'!L225*'OC A CONTRATAR'!$O225</f>
        <v>0</v>
      </c>
      <c r="M225" s="52">
        <f>'OC A CONTRATAR US$'!M225*'OC A CONTRATAR'!$O225</f>
        <v>0</v>
      </c>
      <c r="N225" s="52">
        <f>'OC A CONTRATAR US$'!N225*'OC A CONTRATAR'!$O225</f>
        <v>0</v>
      </c>
      <c r="O225" s="151">
        <f>IF($O$2=0,Encargos!C230,$O$2)</f>
        <v>4.8413000000000004</v>
      </c>
      <c r="P225" s="1">
        <f t="shared" si="25"/>
        <v>51348</v>
      </c>
      <c r="Q225" s="52">
        <f>'OC A CONTRATAR US$'!Q225*'OC A CONTRATAR'!$T225</f>
        <v>0</v>
      </c>
      <c r="R225" s="52">
        <f>'OC A CONTRATAR US$'!R225*'OC A CONTRATAR'!$T225</f>
        <v>0</v>
      </c>
      <c r="S225" s="52">
        <f>'OC A CONTRATAR US$'!S225*'OC A CONTRATAR'!$T225</f>
        <v>0</v>
      </c>
      <c r="T225" s="151">
        <f>IF($T$2=0,Encargos!M230,$T$2)</f>
        <v>5.35</v>
      </c>
      <c r="V225" s="1">
        <f t="shared" si="26"/>
        <v>51348</v>
      </c>
      <c r="W225" s="52">
        <v>0</v>
      </c>
      <c r="X225" s="52">
        <v>0</v>
      </c>
      <c r="Y225" s="52">
        <f t="shared" si="29"/>
        <v>0</v>
      </c>
      <c r="Z225" s="151"/>
      <c r="AB225" s="1">
        <f t="shared" si="27"/>
        <v>51348</v>
      </c>
      <c r="AC225" s="21">
        <f t="shared" si="28"/>
        <v>57426850.292983815</v>
      </c>
      <c r="AD225" s="21">
        <f t="shared" si="31"/>
        <v>0</v>
      </c>
      <c r="AE225" s="21">
        <f t="shared" si="31"/>
        <v>0</v>
      </c>
    </row>
    <row r="226" spans="1:31" x14ac:dyDescent="0.35">
      <c r="A226" s="1">
        <f t="shared" si="22"/>
        <v>51379</v>
      </c>
      <c r="B226" s="52">
        <f>'OC A CONTRATAR US$'!B226*'OC A CONTRATAR'!$E226</f>
        <v>0</v>
      </c>
      <c r="C226" s="52">
        <f>'OC A CONTRATAR US$'!C226*'OC A CONTRATAR'!$E226</f>
        <v>0</v>
      </c>
      <c r="D226" s="52">
        <f>'OC A CONTRATAR US$'!D226*'OC A CONTRATAR'!$E226</f>
        <v>0</v>
      </c>
      <c r="E226" s="151">
        <f>IF($E$2=0,Encargos!C231,$E$2)</f>
        <v>5.35</v>
      </c>
      <c r="F226" s="1">
        <f t="shared" si="23"/>
        <v>51379</v>
      </c>
      <c r="G226" s="52">
        <f>'OC A CONTRATAR US$'!G226*'OC A CONTRATAR'!$J226</f>
        <v>0</v>
      </c>
      <c r="H226" s="52">
        <f>'OC A CONTRATAR US$'!H226*'OC A CONTRATAR'!$J226</f>
        <v>0</v>
      </c>
      <c r="I226" s="52">
        <f>'OC A CONTRATAR US$'!I226*'OC A CONTRATAR'!$J226</f>
        <v>0</v>
      </c>
      <c r="J226" s="151">
        <f>IF($J$2=0,Encargos!C231,$J$2)</f>
        <v>4.8413000000000004</v>
      </c>
      <c r="K226" s="1">
        <f t="shared" si="24"/>
        <v>51379</v>
      </c>
      <c r="L226" s="52">
        <f>'OC A CONTRATAR US$'!L226*'OC A CONTRATAR'!$O226</f>
        <v>0</v>
      </c>
      <c r="M226" s="52">
        <f>'OC A CONTRATAR US$'!M226*'OC A CONTRATAR'!$O226</f>
        <v>0</v>
      </c>
      <c r="N226" s="52">
        <f>'OC A CONTRATAR US$'!N226*'OC A CONTRATAR'!$O226</f>
        <v>0</v>
      </c>
      <c r="O226" s="151">
        <f>IF($O$2=0,Encargos!C231,$O$2)</f>
        <v>4.8413000000000004</v>
      </c>
      <c r="P226" s="1">
        <f t="shared" si="25"/>
        <v>51379</v>
      </c>
      <c r="Q226" s="52">
        <f>'OC A CONTRATAR US$'!Q226*'OC A CONTRATAR'!$T226</f>
        <v>0</v>
      </c>
      <c r="R226" s="52">
        <f>'OC A CONTRATAR US$'!R226*'OC A CONTRATAR'!$T226</f>
        <v>0</v>
      </c>
      <c r="S226" s="52">
        <f>'OC A CONTRATAR US$'!S226*'OC A CONTRATAR'!$T226</f>
        <v>0</v>
      </c>
      <c r="T226" s="151">
        <f>IF($T$2=0,Encargos!M231,$T$2)</f>
        <v>5.35</v>
      </c>
      <c r="V226" s="1">
        <f t="shared" si="26"/>
        <v>51379</v>
      </c>
      <c r="W226" s="52">
        <v>0</v>
      </c>
      <c r="X226" s="52">
        <v>0</v>
      </c>
      <c r="Y226" s="52">
        <f t="shared" si="29"/>
        <v>0</v>
      </c>
      <c r="Z226" s="151"/>
      <c r="AB226" s="1">
        <f t="shared" si="27"/>
        <v>51379</v>
      </c>
      <c r="AC226" s="21">
        <f t="shared" si="28"/>
        <v>0</v>
      </c>
      <c r="AD226" s="21">
        <f t="shared" si="31"/>
        <v>0</v>
      </c>
      <c r="AE226" s="21">
        <f t="shared" si="31"/>
        <v>0</v>
      </c>
    </row>
    <row r="227" spans="1:31" x14ac:dyDescent="0.35">
      <c r="A227" s="1">
        <f t="shared" si="22"/>
        <v>51409</v>
      </c>
      <c r="B227" s="52">
        <f>'OC A CONTRATAR US$'!B227*'OC A CONTRATAR'!$E227</f>
        <v>0</v>
      </c>
      <c r="C227" s="52">
        <f>'OC A CONTRATAR US$'!C227*'OC A CONTRATAR'!$E227</f>
        <v>0</v>
      </c>
      <c r="D227" s="52">
        <f>'OC A CONTRATAR US$'!D227*'OC A CONTRATAR'!$E227</f>
        <v>0</v>
      </c>
      <c r="E227" s="151">
        <f>IF($E$2=0,Encargos!C232,$E$2)</f>
        <v>5.35</v>
      </c>
      <c r="F227" s="1">
        <f t="shared" si="23"/>
        <v>51409</v>
      </c>
      <c r="G227" s="52">
        <f>'OC A CONTRATAR US$'!G227*'OC A CONTRATAR'!$J227</f>
        <v>0</v>
      </c>
      <c r="H227" s="52">
        <f>'OC A CONTRATAR US$'!H227*'OC A CONTRATAR'!$J227</f>
        <v>0</v>
      </c>
      <c r="I227" s="52">
        <f>'OC A CONTRATAR US$'!I227*'OC A CONTRATAR'!$J227</f>
        <v>0</v>
      </c>
      <c r="J227" s="151">
        <f>IF($J$2=0,Encargos!C232,$J$2)</f>
        <v>4.8413000000000004</v>
      </c>
      <c r="K227" s="1">
        <f t="shared" si="24"/>
        <v>51409</v>
      </c>
      <c r="L227" s="52">
        <f>'OC A CONTRATAR US$'!L227*'OC A CONTRATAR'!$O227</f>
        <v>0</v>
      </c>
      <c r="M227" s="52">
        <f>'OC A CONTRATAR US$'!M227*'OC A CONTRATAR'!$O227</f>
        <v>0</v>
      </c>
      <c r="N227" s="52">
        <f>'OC A CONTRATAR US$'!N227*'OC A CONTRATAR'!$O227</f>
        <v>0</v>
      </c>
      <c r="O227" s="151">
        <f>IF($O$2=0,Encargos!C232,$O$2)</f>
        <v>4.8413000000000004</v>
      </c>
      <c r="P227" s="1">
        <f t="shared" si="25"/>
        <v>51409</v>
      </c>
      <c r="Q227" s="52">
        <f>'OC A CONTRATAR US$'!Q227*'OC A CONTRATAR'!$T227</f>
        <v>0</v>
      </c>
      <c r="R227" s="52">
        <f>'OC A CONTRATAR US$'!R227*'OC A CONTRATAR'!$T227</f>
        <v>0</v>
      </c>
      <c r="S227" s="52">
        <f>'OC A CONTRATAR US$'!S227*'OC A CONTRATAR'!$T227</f>
        <v>0</v>
      </c>
      <c r="T227" s="151">
        <f>IF($T$2=0,Encargos!M232,$T$2)</f>
        <v>5.35</v>
      </c>
      <c r="V227" s="1">
        <f t="shared" si="26"/>
        <v>51409</v>
      </c>
      <c r="W227" s="52">
        <v>0</v>
      </c>
      <c r="X227" s="52">
        <v>0</v>
      </c>
      <c r="Y227" s="52">
        <f t="shared" si="29"/>
        <v>0</v>
      </c>
      <c r="Z227" s="151"/>
      <c r="AB227" s="1">
        <f t="shared" si="27"/>
        <v>51409</v>
      </c>
      <c r="AC227" s="21">
        <f t="shared" si="28"/>
        <v>0</v>
      </c>
      <c r="AD227" s="21">
        <f t="shared" si="31"/>
        <v>0</v>
      </c>
      <c r="AE227" s="21">
        <f t="shared" si="31"/>
        <v>0</v>
      </c>
    </row>
    <row r="228" spans="1:31" x14ac:dyDescent="0.35">
      <c r="A228" s="1">
        <f t="shared" si="22"/>
        <v>51440</v>
      </c>
      <c r="B228" s="52">
        <f>'OC A CONTRATAR US$'!B228*'OC A CONTRATAR'!$E228</f>
        <v>0</v>
      </c>
      <c r="C228" s="52">
        <f>'OC A CONTRATAR US$'!C228*'OC A CONTRATAR'!$E228</f>
        <v>0</v>
      </c>
      <c r="D228" s="52">
        <f>'OC A CONTRATAR US$'!D228*'OC A CONTRATAR'!$E228</f>
        <v>0</v>
      </c>
      <c r="E228" s="151">
        <f>IF($E$2=0,Encargos!C233,$E$2)</f>
        <v>5.35</v>
      </c>
      <c r="F228" s="1">
        <f t="shared" si="23"/>
        <v>51440</v>
      </c>
      <c r="G228" s="52">
        <f>'OC A CONTRATAR US$'!G228*'OC A CONTRATAR'!$J228</f>
        <v>0</v>
      </c>
      <c r="H228" s="52">
        <f>'OC A CONTRATAR US$'!H228*'OC A CONTRATAR'!$J228</f>
        <v>0</v>
      </c>
      <c r="I228" s="52">
        <f>'OC A CONTRATAR US$'!I228*'OC A CONTRATAR'!$J228</f>
        <v>0</v>
      </c>
      <c r="J228" s="151">
        <f>IF($J$2=0,Encargos!C233,$J$2)</f>
        <v>4.8413000000000004</v>
      </c>
      <c r="K228" s="1">
        <f t="shared" si="24"/>
        <v>51440</v>
      </c>
      <c r="L228" s="52">
        <f>'OC A CONTRATAR US$'!L228*'OC A CONTRATAR'!$O228</f>
        <v>0</v>
      </c>
      <c r="M228" s="52">
        <f>'OC A CONTRATAR US$'!M228*'OC A CONTRATAR'!$O228</f>
        <v>0</v>
      </c>
      <c r="N228" s="52">
        <f>'OC A CONTRATAR US$'!N228*'OC A CONTRATAR'!$O228</f>
        <v>0</v>
      </c>
      <c r="O228" s="151">
        <f>IF($O$2=0,Encargos!C233,$O$2)</f>
        <v>4.8413000000000004</v>
      </c>
      <c r="P228" s="1">
        <f t="shared" si="25"/>
        <v>51440</v>
      </c>
      <c r="Q228" s="52">
        <f>'OC A CONTRATAR US$'!Q228*'OC A CONTRATAR'!$T228</f>
        <v>0</v>
      </c>
      <c r="R228" s="52">
        <f>'OC A CONTRATAR US$'!R228*'OC A CONTRATAR'!$T228</f>
        <v>0</v>
      </c>
      <c r="S228" s="52">
        <f>'OC A CONTRATAR US$'!S228*'OC A CONTRATAR'!$T228</f>
        <v>0</v>
      </c>
      <c r="T228" s="151">
        <f>IF($T$2=0,Encargos!M233,$T$2)</f>
        <v>5.35</v>
      </c>
      <c r="V228" s="1">
        <f t="shared" si="26"/>
        <v>51440</v>
      </c>
      <c r="W228" s="52">
        <v>0</v>
      </c>
      <c r="X228" s="52">
        <v>0</v>
      </c>
      <c r="Y228" s="52">
        <f t="shared" si="29"/>
        <v>0</v>
      </c>
      <c r="Z228" s="151"/>
      <c r="AB228" s="1">
        <f t="shared" si="27"/>
        <v>51440</v>
      </c>
      <c r="AC228" s="21">
        <f t="shared" si="28"/>
        <v>0</v>
      </c>
      <c r="AD228" s="21">
        <f t="shared" si="31"/>
        <v>0</v>
      </c>
      <c r="AE228" s="21">
        <f t="shared" si="31"/>
        <v>0</v>
      </c>
    </row>
    <row r="229" spans="1:31" x14ac:dyDescent="0.35">
      <c r="A229" s="1">
        <f t="shared" si="22"/>
        <v>51470</v>
      </c>
      <c r="B229" s="52">
        <f>'OC A CONTRATAR US$'!B229*'OC A CONTRATAR'!$E229</f>
        <v>0</v>
      </c>
      <c r="C229" s="52">
        <f>'OC A CONTRATAR US$'!C229*'OC A CONTRATAR'!$E229</f>
        <v>0</v>
      </c>
      <c r="D229" s="52">
        <f>'OC A CONTRATAR US$'!D229*'OC A CONTRATAR'!$E229</f>
        <v>0</v>
      </c>
      <c r="E229" s="151">
        <f>IF($E$2=0,Encargos!C234,$E$2)</f>
        <v>5.35</v>
      </c>
      <c r="F229" s="1">
        <f t="shared" si="23"/>
        <v>51470</v>
      </c>
      <c r="G229" s="52">
        <f>'OC A CONTRATAR US$'!G229*'OC A CONTRATAR'!$J229</f>
        <v>0</v>
      </c>
      <c r="H229" s="52">
        <f>'OC A CONTRATAR US$'!H229*'OC A CONTRATAR'!$J229</f>
        <v>0</v>
      </c>
      <c r="I229" s="52">
        <f>'OC A CONTRATAR US$'!I229*'OC A CONTRATAR'!$J229</f>
        <v>0</v>
      </c>
      <c r="J229" s="151">
        <f>IF($J$2=0,Encargos!C234,$J$2)</f>
        <v>4.8413000000000004</v>
      </c>
      <c r="K229" s="1">
        <f t="shared" si="24"/>
        <v>51470</v>
      </c>
      <c r="L229" s="52">
        <f>'OC A CONTRATAR US$'!L229*'OC A CONTRATAR'!$O229</f>
        <v>0</v>
      </c>
      <c r="M229" s="52">
        <f>'OC A CONTRATAR US$'!M229*'OC A CONTRATAR'!$O229</f>
        <v>0</v>
      </c>
      <c r="N229" s="52">
        <f>'OC A CONTRATAR US$'!N229*'OC A CONTRATAR'!$O229</f>
        <v>0</v>
      </c>
      <c r="O229" s="151">
        <f>IF($O$2=0,Encargos!C234,$O$2)</f>
        <v>4.8413000000000004</v>
      </c>
      <c r="P229" s="1">
        <f t="shared" si="25"/>
        <v>51470</v>
      </c>
      <c r="Q229" s="52">
        <f>'OC A CONTRATAR US$'!Q229*'OC A CONTRATAR'!$T229</f>
        <v>0</v>
      </c>
      <c r="R229" s="52">
        <f>'OC A CONTRATAR US$'!R229*'OC A CONTRATAR'!$T229</f>
        <v>0</v>
      </c>
      <c r="S229" s="52">
        <f>'OC A CONTRATAR US$'!S229*'OC A CONTRATAR'!$T229</f>
        <v>0</v>
      </c>
      <c r="T229" s="151">
        <f>IF($T$2=0,Encargos!M234,$T$2)</f>
        <v>5.35</v>
      </c>
      <c r="V229" s="1">
        <f t="shared" si="26"/>
        <v>51470</v>
      </c>
      <c r="W229" s="52">
        <v>0</v>
      </c>
      <c r="X229" s="52">
        <v>0</v>
      </c>
      <c r="Y229" s="52">
        <f t="shared" si="29"/>
        <v>0</v>
      </c>
      <c r="Z229" s="151"/>
      <c r="AB229" s="1">
        <f t="shared" si="27"/>
        <v>51470</v>
      </c>
      <c r="AC229" s="21">
        <f t="shared" si="28"/>
        <v>0</v>
      </c>
      <c r="AD229" s="21">
        <f t="shared" si="31"/>
        <v>0</v>
      </c>
      <c r="AE229" s="21">
        <f t="shared" si="31"/>
        <v>0</v>
      </c>
    </row>
    <row r="230" spans="1:31" x14ac:dyDescent="0.35">
      <c r="A230" s="1">
        <f t="shared" si="22"/>
        <v>51501</v>
      </c>
      <c r="B230" s="52">
        <f>'OC A CONTRATAR US$'!B230*'OC A CONTRATAR'!$E230</f>
        <v>16049999.999999998</v>
      </c>
      <c r="C230" s="52">
        <f>'OC A CONTRATAR US$'!C230*'OC A CONTRATAR'!$E230</f>
        <v>5224781.9124999996</v>
      </c>
      <c r="D230" s="52">
        <f>'OC A CONTRATAR US$'!D230*'OC A CONTRATAR'!$E230</f>
        <v>21274781.912499998</v>
      </c>
      <c r="E230" s="151">
        <f>IF($E$2=0,Encargos!C235,$E$2)</f>
        <v>5.35</v>
      </c>
      <c r="F230" s="1">
        <f t="shared" si="23"/>
        <v>51501</v>
      </c>
      <c r="G230" s="52">
        <f>'OC A CONTRATAR US$'!G230*'OC A CONTRATAR'!$J230</f>
        <v>6147243.1912681926</v>
      </c>
      <c r="H230" s="52">
        <f>'OC A CONTRATAR US$'!H230*'OC A CONTRATAR'!$J230</f>
        <v>1883408.7615892573</v>
      </c>
      <c r="I230" s="52">
        <f>'OC A CONTRATAR US$'!I230*'OC A CONTRATAR'!$J230</f>
        <v>8030651.9528574497</v>
      </c>
      <c r="J230" s="151">
        <f>IF($J$2=0,Encargos!C235,$J$2)</f>
        <v>4.8413000000000004</v>
      </c>
      <c r="K230" s="1">
        <f t="shared" si="24"/>
        <v>51501</v>
      </c>
      <c r="L230" s="52">
        <f>'OC A CONTRATAR US$'!L230*'OC A CONTRATAR'!$O230</f>
        <v>27204607.101715628</v>
      </c>
      <c r="M230" s="52">
        <f>'OC A CONTRATAR US$'!M230*'OC A CONTRATAR'!$O230</f>
        <v>22948686.628014971</v>
      </c>
      <c r="N230" s="52">
        <f>'OC A CONTRATAR US$'!N230*'OC A CONTRATAR'!$O230</f>
        <v>50153293.729730591</v>
      </c>
      <c r="O230" s="151">
        <f>IF($O$2=0,Encargos!C235,$O$2)</f>
        <v>4.8413000000000004</v>
      </c>
      <c r="P230" s="1">
        <f t="shared" si="25"/>
        <v>51501</v>
      </c>
      <c r="Q230" s="52">
        <f>'OC A CONTRATAR US$'!Q230*'OC A CONTRATAR'!$T230</f>
        <v>8024999.9999999991</v>
      </c>
      <c r="R230" s="52">
        <f>'OC A CONTRATAR US$'!R230*'OC A CONTRATAR'!$T230</f>
        <v>2612390.9562499998</v>
      </c>
      <c r="S230" s="52">
        <f>'OC A CONTRATAR US$'!S230*'OC A CONTRATAR'!$T230</f>
        <v>10637390.956249999</v>
      </c>
      <c r="T230" s="151">
        <f>IF($T$2=0,Encargos!M235,$T$2)</f>
        <v>5.35</v>
      </c>
      <c r="V230" s="1">
        <f t="shared" si="26"/>
        <v>51501</v>
      </c>
      <c r="W230" s="52">
        <v>0</v>
      </c>
      <c r="X230" s="52">
        <v>0</v>
      </c>
      <c r="Y230" s="52">
        <f t="shared" si="29"/>
        <v>0</v>
      </c>
      <c r="Z230" s="151"/>
      <c r="AB230" s="1">
        <f t="shared" si="27"/>
        <v>51501</v>
      </c>
      <c r="AC230" s="21">
        <f t="shared" si="28"/>
        <v>0</v>
      </c>
      <c r="AD230" s="21">
        <f t="shared" si="31"/>
        <v>32669268.258354228</v>
      </c>
      <c r="AE230" s="21">
        <f t="shared" si="31"/>
        <v>90096118.551338032</v>
      </c>
    </row>
    <row r="231" spans="1:31" x14ac:dyDescent="0.35">
      <c r="A231" s="1">
        <f t="shared" si="22"/>
        <v>51532</v>
      </c>
      <c r="B231" s="52">
        <f>'OC A CONTRATAR US$'!B231*'OC A CONTRATAR'!$E231</f>
        <v>0</v>
      </c>
      <c r="C231" s="52">
        <f>'OC A CONTRATAR US$'!C231*'OC A CONTRATAR'!$E231</f>
        <v>0</v>
      </c>
      <c r="D231" s="52">
        <f>'OC A CONTRATAR US$'!D231*'OC A CONTRATAR'!$E231</f>
        <v>0</v>
      </c>
      <c r="E231" s="151">
        <f>IF($E$2=0,Encargos!C236,$E$2)</f>
        <v>5.35</v>
      </c>
      <c r="F231" s="1">
        <f t="shared" si="23"/>
        <v>51532</v>
      </c>
      <c r="G231" s="52">
        <f>'OC A CONTRATAR US$'!G231*'OC A CONTRATAR'!$J231</f>
        <v>0</v>
      </c>
      <c r="H231" s="52">
        <f>'OC A CONTRATAR US$'!H231*'OC A CONTRATAR'!$J231</f>
        <v>0</v>
      </c>
      <c r="I231" s="52">
        <f>'OC A CONTRATAR US$'!I231*'OC A CONTRATAR'!$J231</f>
        <v>0</v>
      </c>
      <c r="J231" s="151">
        <f>IF($J$2=0,Encargos!C236,$J$2)</f>
        <v>4.8413000000000004</v>
      </c>
      <c r="K231" s="1">
        <f t="shared" si="24"/>
        <v>51532</v>
      </c>
      <c r="L231" s="52">
        <f>'OC A CONTRATAR US$'!L231*'OC A CONTRATAR'!$O231</f>
        <v>0</v>
      </c>
      <c r="M231" s="52">
        <f>'OC A CONTRATAR US$'!M231*'OC A CONTRATAR'!$O231</f>
        <v>0</v>
      </c>
      <c r="N231" s="52">
        <f>'OC A CONTRATAR US$'!N231*'OC A CONTRATAR'!$O231</f>
        <v>0</v>
      </c>
      <c r="O231" s="151">
        <f>IF($O$2=0,Encargos!C236,$O$2)</f>
        <v>4.8413000000000004</v>
      </c>
      <c r="P231" s="1">
        <f t="shared" si="25"/>
        <v>51532</v>
      </c>
      <c r="Q231" s="52">
        <f>'OC A CONTRATAR US$'!Q231*'OC A CONTRATAR'!$T231</f>
        <v>0</v>
      </c>
      <c r="R231" s="52">
        <f>'OC A CONTRATAR US$'!R231*'OC A CONTRATAR'!$T231</f>
        <v>0</v>
      </c>
      <c r="S231" s="52">
        <f>'OC A CONTRATAR US$'!S231*'OC A CONTRATAR'!$T231</f>
        <v>0</v>
      </c>
      <c r="T231" s="151">
        <f>IF($T$2=0,Encargos!M236,$T$2)</f>
        <v>5.35</v>
      </c>
      <c r="V231" s="1">
        <f t="shared" si="26"/>
        <v>51532</v>
      </c>
      <c r="W231" s="52">
        <v>0</v>
      </c>
      <c r="X231" s="52">
        <v>0</v>
      </c>
      <c r="Y231" s="52">
        <f t="shared" si="29"/>
        <v>0</v>
      </c>
      <c r="Z231" s="151"/>
      <c r="AB231" s="1">
        <f t="shared" si="27"/>
        <v>51532</v>
      </c>
      <c r="AC231" s="21">
        <f t="shared" si="28"/>
        <v>57426850.292983815</v>
      </c>
      <c r="AD231" s="21">
        <f t="shared" si="31"/>
        <v>0</v>
      </c>
      <c r="AE231" s="21">
        <f t="shared" si="31"/>
        <v>0</v>
      </c>
    </row>
    <row r="232" spans="1:31" x14ac:dyDescent="0.35">
      <c r="A232" s="1">
        <f t="shared" si="22"/>
        <v>51560</v>
      </c>
      <c r="B232" s="52">
        <f>'OC A CONTRATAR US$'!B232*'OC A CONTRATAR'!$E232</f>
        <v>0</v>
      </c>
      <c r="C232" s="52">
        <f>'OC A CONTRATAR US$'!C232*'OC A CONTRATAR'!$E232</f>
        <v>0</v>
      </c>
      <c r="D232" s="52">
        <f>'OC A CONTRATAR US$'!D232*'OC A CONTRATAR'!$E232</f>
        <v>0</v>
      </c>
      <c r="E232" s="151">
        <f>IF($E$2=0,Encargos!C237,$E$2)</f>
        <v>5.35</v>
      </c>
      <c r="F232" s="1">
        <f t="shared" si="23"/>
        <v>51560</v>
      </c>
      <c r="G232" s="52">
        <f>'OC A CONTRATAR US$'!G232*'OC A CONTRATAR'!$J232</f>
        <v>0</v>
      </c>
      <c r="H232" s="52">
        <f>'OC A CONTRATAR US$'!H232*'OC A CONTRATAR'!$J232</f>
        <v>0</v>
      </c>
      <c r="I232" s="52">
        <f>'OC A CONTRATAR US$'!I232*'OC A CONTRATAR'!$J232</f>
        <v>0</v>
      </c>
      <c r="J232" s="151">
        <f>IF($J$2=0,Encargos!C237,$J$2)</f>
        <v>4.8413000000000004</v>
      </c>
      <c r="K232" s="1">
        <f t="shared" si="24"/>
        <v>51560</v>
      </c>
      <c r="L232" s="52">
        <f>'OC A CONTRATAR US$'!L232*'OC A CONTRATAR'!$O232</f>
        <v>0</v>
      </c>
      <c r="M232" s="52">
        <f>'OC A CONTRATAR US$'!M232*'OC A CONTRATAR'!$O232</f>
        <v>0</v>
      </c>
      <c r="N232" s="52">
        <f>'OC A CONTRATAR US$'!N232*'OC A CONTRATAR'!$O232</f>
        <v>0</v>
      </c>
      <c r="O232" s="151">
        <f>IF($O$2=0,Encargos!C237,$O$2)</f>
        <v>4.8413000000000004</v>
      </c>
      <c r="P232" s="1">
        <f t="shared" si="25"/>
        <v>51560</v>
      </c>
      <c r="Q232" s="52">
        <f>'OC A CONTRATAR US$'!Q232*'OC A CONTRATAR'!$T232</f>
        <v>0</v>
      </c>
      <c r="R232" s="52">
        <f>'OC A CONTRATAR US$'!R232*'OC A CONTRATAR'!$T232</f>
        <v>0</v>
      </c>
      <c r="S232" s="52">
        <f>'OC A CONTRATAR US$'!S232*'OC A CONTRATAR'!$T232</f>
        <v>0</v>
      </c>
      <c r="T232" s="151">
        <f>IF($T$2=0,Encargos!M237,$T$2)</f>
        <v>5.35</v>
      </c>
      <c r="V232" s="1">
        <f t="shared" si="26"/>
        <v>51560</v>
      </c>
      <c r="W232" s="52">
        <v>0</v>
      </c>
      <c r="X232" s="52">
        <v>0</v>
      </c>
      <c r="Y232" s="52">
        <f t="shared" si="29"/>
        <v>0</v>
      </c>
      <c r="Z232" s="151"/>
      <c r="AB232" s="1">
        <f t="shared" si="27"/>
        <v>51560</v>
      </c>
      <c r="AC232" s="21">
        <f t="shared" si="28"/>
        <v>0</v>
      </c>
      <c r="AD232" s="21">
        <f t="shared" si="31"/>
        <v>0</v>
      </c>
      <c r="AE232" s="21">
        <f t="shared" si="31"/>
        <v>0</v>
      </c>
    </row>
    <row r="233" spans="1:31" x14ac:dyDescent="0.35">
      <c r="A233" s="1">
        <f t="shared" si="22"/>
        <v>51591</v>
      </c>
      <c r="B233" s="52">
        <f>'OC A CONTRATAR US$'!B233*'OC A CONTRATAR'!$E233</f>
        <v>0</v>
      </c>
      <c r="C233" s="52">
        <f>'OC A CONTRATAR US$'!C233*'OC A CONTRATAR'!$E233</f>
        <v>0</v>
      </c>
      <c r="D233" s="52">
        <f>'OC A CONTRATAR US$'!D233*'OC A CONTRATAR'!$E233</f>
        <v>0</v>
      </c>
      <c r="E233" s="151">
        <f>IF($E$2=0,Encargos!C238,$E$2)</f>
        <v>5.35</v>
      </c>
      <c r="F233" s="1">
        <f t="shared" si="23"/>
        <v>51591</v>
      </c>
      <c r="G233" s="52">
        <f>'OC A CONTRATAR US$'!G233*'OC A CONTRATAR'!$J233</f>
        <v>0</v>
      </c>
      <c r="H233" s="52">
        <f>'OC A CONTRATAR US$'!H233*'OC A CONTRATAR'!$J233</f>
        <v>0</v>
      </c>
      <c r="I233" s="52">
        <f>'OC A CONTRATAR US$'!I233*'OC A CONTRATAR'!$J233</f>
        <v>0</v>
      </c>
      <c r="J233" s="151">
        <f>IF($J$2=0,Encargos!C238,$J$2)</f>
        <v>4.8413000000000004</v>
      </c>
      <c r="K233" s="1">
        <f t="shared" si="24"/>
        <v>51591</v>
      </c>
      <c r="L233" s="52">
        <f>'OC A CONTRATAR US$'!L233*'OC A CONTRATAR'!$O233</f>
        <v>0</v>
      </c>
      <c r="M233" s="52">
        <f>'OC A CONTRATAR US$'!M233*'OC A CONTRATAR'!$O233</f>
        <v>0</v>
      </c>
      <c r="N233" s="52">
        <f>'OC A CONTRATAR US$'!N233*'OC A CONTRATAR'!$O233</f>
        <v>0</v>
      </c>
      <c r="O233" s="151">
        <f>IF($O$2=0,Encargos!C238,$O$2)</f>
        <v>4.8413000000000004</v>
      </c>
      <c r="P233" s="1">
        <f t="shared" si="25"/>
        <v>51591</v>
      </c>
      <c r="Q233" s="52">
        <f>'OC A CONTRATAR US$'!Q233*'OC A CONTRATAR'!$T233</f>
        <v>0</v>
      </c>
      <c r="R233" s="52">
        <f>'OC A CONTRATAR US$'!R233*'OC A CONTRATAR'!$T233</f>
        <v>0</v>
      </c>
      <c r="S233" s="52">
        <f>'OC A CONTRATAR US$'!S233*'OC A CONTRATAR'!$T233</f>
        <v>0</v>
      </c>
      <c r="T233" s="151">
        <f>IF($T$2=0,Encargos!M238,$T$2)</f>
        <v>5.35</v>
      </c>
      <c r="V233" s="1">
        <f t="shared" si="26"/>
        <v>51591</v>
      </c>
      <c r="W233" s="52">
        <v>0</v>
      </c>
      <c r="X233" s="52">
        <v>0</v>
      </c>
      <c r="Y233" s="52">
        <f t="shared" si="29"/>
        <v>0</v>
      </c>
      <c r="Z233" s="151"/>
      <c r="AB233" s="1">
        <f t="shared" si="27"/>
        <v>51591</v>
      </c>
      <c r="AC233" s="21">
        <f t="shared" si="28"/>
        <v>0</v>
      </c>
      <c r="AD233" s="21">
        <f t="shared" si="31"/>
        <v>0</v>
      </c>
      <c r="AE233" s="21">
        <f t="shared" si="31"/>
        <v>0</v>
      </c>
    </row>
    <row r="234" spans="1:31" x14ac:dyDescent="0.35">
      <c r="A234" s="1">
        <f t="shared" si="22"/>
        <v>51621</v>
      </c>
      <c r="B234" s="52">
        <f>'OC A CONTRATAR US$'!B234*'OC A CONTRATAR'!$E234</f>
        <v>0</v>
      </c>
      <c r="C234" s="52">
        <f>'OC A CONTRATAR US$'!C234*'OC A CONTRATAR'!$E234</f>
        <v>0</v>
      </c>
      <c r="D234" s="52">
        <f>'OC A CONTRATAR US$'!D234*'OC A CONTRATAR'!$E234</f>
        <v>0</v>
      </c>
      <c r="E234" s="151">
        <f>IF($E$2=0,Encargos!C239,$E$2)</f>
        <v>5.35</v>
      </c>
      <c r="F234" s="1">
        <f t="shared" si="23"/>
        <v>51621</v>
      </c>
      <c r="G234" s="52">
        <f>'OC A CONTRATAR US$'!G234*'OC A CONTRATAR'!$J234</f>
        <v>0</v>
      </c>
      <c r="H234" s="52">
        <f>'OC A CONTRATAR US$'!H234*'OC A CONTRATAR'!$J234</f>
        <v>0</v>
      </c>
      <c r="I234" s="52">
        <f>'OC A CONTRATAR US$'!I234*'OC A CONTRATAR'!$J234</f>
        <v>0</v>
      </c>
      <c r="J234" s="151">
        <f>IF($J$2=0,Encargos!C239,$J$2)</f>
        <v>4.8413000000000004</v>
      </c>
      <c r="K234" s="1">
        <f t="shared" si="24"/>
        <v>51621</v>
      </c>
      <c r="L234" s="52">
        <f>'OC A CONTRATAR US$'!L234*'OC A CONTRATAR'!$O234</f>
        <v>0</v>
      </c>
      <c r="M234" s="52">
        <f>'OC A CONTRATAR US$'!M234*'OC A CONTRATAR'!$O234</f>
        <v>0</v>
      </c>
      <c r="N234" s="52">
        <f>'OC A CONTRATAR US$'!N234*'OC A CONTRATAR'!$O234</f>
        <v>0</v>
      </c>
      <c r="O234" s="151">
        <f>IF($O$2=0,Encargos!C239,$O$2)</f>
        <v>4.8413000000000004</v>
      </c>
      <c r="P234" s="1">
        <f t="shared" si="25"/>
        <v>51621</v>
      </c>
      <c r="Q234" s="52">
        <f>'OC A CONTRATAR US$'!Q234*'OC A CONTRATAR'!$T234</f>
        <v>0</v>
      </c>
      <c r="R234" s="52">
        <f>'OC A CONTRATAR US$'!R234*'OC A CONTRATAR'!$T234</f>
        <v>0</v>
      </c>
      <c r="S234" s="52">
        <f>'OC A CONTRATAR US$'!S234*'OC A CONTRATAR'!$T234</f>
        <v>0</v>
      </c>
      <c r="T234" s="151">
        <f>IF($T$2=0,Encargos!M239,$T$2)</f>
        <v>5.35</v>
      </c>
      <c r="V234" s="1">
        <f t="shared" si="26"/>
        <v>51621</v>
      </c>
      <c r="W234" s="52">
        <v>0</v>
      </c>
      <c r="X234" s="52">
        <v>0</v>
      </c>
      <c r="Y234" s="52">
        <f t="shared" si="29"/>
        <v>0</v>
      </c>
      <c r="Z234" s="151"/>
      <c r="AB234" s="1">
        <f t="shared" si="27"/>
        <v>51621</v>
      </c>
      <c r="AC234" s="21">
        <f t="shared" si="28"/>
        <v>0</v>
      </c>
      <c r="AD234" s="21">
        <f t="shared" si="31"/>
        <v>0</v>
      </c>
      <c r="AE234" s="21">
        <f t="shared" si="31"/>
        <v>0</v>
      </c>
    </row>
    <row r="235" spans="1:31" x14ac:dyDescent="0.35">
      <c r="A235" s="1">
        <f t="shared" si="22"/>
        <v>51652</v>
      </c>
      <c r="B235" s="52">
        <f>'OC A CONTRATAR US$'!B235*'OC A CONTRATAR'!$E235</f>
        <v>0</v>
      </c>
      <c r="C235" s="52">
        <f>'OC A CONTRATAR US$'!C235*'OC A CONTRATAR'!$E235</f>
        <v>0</v>
      </c>
      <c r="D235" s="52">
        <f>'OC A CONTRATAR US$'!D235*'OC A CONTRATAR'!$E235</f>
        <v>0</v>
      </c>
      <c r="E235" s="151">
        <f>IF($E$2=0,Encargos!C240,$E$2)</f>
        <v>5.35</v>
      </c>
      <c r="F235" s="1">
        <f t="shared" si="23"/>
        <v>51652</v>
      </c>
      <c r="G235" s="52">
        <f>'OC A CONTRATAR US$'!G235*'OC A CONTRATAR'!$J235</f>
        <v>0</v>
      </c>
      <c r="H235" s="52">
        <f>'OC A CONTRATAR US$'!H235*'OC A CONTRATAR'!$J235</f>
        <v>0</v>
      </c>
      <c r="I235" s="52">
        <f>'OC A CONTRATAR US$'!I235*'OC A CONTRATAR'!$J235</f>
        <v>0</v>
      </c>
      <c r="J235" s="151">
        <f>IF($J$2=0,Encargos!C240,$J$2)</f>
        <v>4.8413000000000004</v>
      </c>
      <c r="K235" s="1">
        <f t="shared" si="24"/>
        <v>51652</v>
      </c>
      <c r="L235" s="52">
        <f>'OC A CONTRATAR US$'!L235*'OC A CONTRATAR'!$O235</f>
        <v>0</v>
      </c>
      <c r="M235" s="52">
        <f>'OC A CONTRATAR US$'!M235*'OC A CONTRATAR'!$O235</f>
        <v>0</v>
      </c>
      <c r="N235" s="52">
        <f>'OC A CONTRATAR US$'!N235*'OC A CONTRATAR'!$O235</f>
        <v>0</v>
      </c>
      <c r="O235" s="151">
        <f>IF($O$2=0,Encargos!C240,$O$2)</f>
        <v>4.8413000000000004</v>
      </c>
      <c r="P235" s="1">
        <f t="shared" si="25"/>
        <v>51652</v>
      </c>
      <c r="Q235" s="52">
        <f>'OC A CONTRATAR US$'!Q235*'OC A CONTRATAR'!$T235</f>
        <v>0</v>
      </c>
      <c r="R235" s="52">
        <f>'OC A CONTRATAR US$'!R235*'OC A CONTRATAR'!$T235</f>
        <v>0</v>
      </c>
      <c r="S235" s="52">
        <f>'OC A CONTRATAR US$'!S235*'OC A CONTRATAR'!$T235</f>
        <v>0</v>
      </c>
      <c r="T235" s="151">
        <f>IF($T$2=0,Encargos!M240,$T$2)</f>
        <v>5.35</v>
      </c>
      <c r="V235" s="1">
        <f t="shared" si="26"/>
        <v>51652</v>
      </c>
      <c r="W235" s="52">
        <v>0</v>
      </c>
      <c r="X235" s="52">
        <v>0</v>
      </c>
      <c r="Y235" s="52">
        <f t="shared" si="29"/>
        <v>0</v>
      </c>
      <c r="Z235" s="151"/>
      <c r="AB235" s="1">
        <f t="shared" si="27"/>
        <v>51652</v>
      </c>
      <c r="AC235" s="21">
        <f t="shared" si="28"/>
        <v>0</v>
      </c>
      <c r="AD235" s="21">
        <f t="shared" si="31"/>
        <v>0</v>
      </c>
      <c r="AE235" s="21">
        <f t="shared" si="31"/>
        <v>0</v>
      </c>
    </row>
    <row r="236" spans="1:31" x14ac:dyDescent="0.35">
      <c r="A236" s="1">
        <f t="shared" si="22"/>
        <v>51682</v>
      </c>
      <c r="B236" s="52">
        <f>'OC A CONTRATAR US$'!B236*'OC A CONTRATAR'!$E236</f>
        <v>16049999.999999998</v>
      </c>
      <c r="C236" s="52">
        <f>'OC A CONTRATAR US$'!C236*'OC A CONTRATAR'!$E236</f>
        <v>4890570.5333333313</v>
      </c>
      <c r="D236" s="52">
        <f>'OC A CONTRATAR US$'!D236*'OC A CONTRATAR'!$E236</f>
        <v>20940570.533333331</v>
      </c>
      <c r="E236" s="151">
        <f>IF($E$2=0,Encargos!C241,$E$2)</f>
        <v>5.35</v>
      </c>
      <c r="F236" s="1">
        <f t="shared" si="23"/>
        <v>51682</v>
      </c>
      <c r="G236" s="52">
        <f>'OC A CONTRATAR US$'!G236*'OC A CONTRATAR'!$J236</f>
        <v>6147243.1912681926</v>
      </c>
      <c r="H236" s="52">
        <f>'OC A CONTRATAR US$'!H236*'OC A CONTRATAR'!$J236</f>
        <v>1756047.1035309681</v>
      </c>
      <c r="I236" s="52">
        <f>'OC A CONTRATAR US$'!I236*'OC A CONTRATAR'!$J236</f>
        <v>7903290.2947991602</v>
      </c>
      <c r="J236" s="151">
        <f>IF($J$2=0,Encargos!C241,$J$2)</f>
        <v>4.8413000000000004</v>
      </c>
      <c r="K236" s="1">
        <f t="shared" si="24"/>
        <v>51682</v>
      </c>
      <c r="L236" s="52">
        <f>'OC A CONTRATAR US$'!L236*'OC A CONTRATAR'!$O236</f>
        <v>27204607.101715628</v>
      </c>
      <c r="M236" s="52">
        <f>'OC A CONTRATAR US$'!M236*'OC A CONTRATAR'!$O236</f>
        <v>22222671.232823212</v>
      </c>
      <c r="N236" s="52">
        <f>'OC A CONTRATAR US$'!N236*'OC A CONTRATAR'!$O236</f>
        <v>49427278.334538847</v>
      </c>
      <c r="O236" s="151">
        <f>IF($O$2=0,Encargos!C241,$O$2)</f>
        <v>4.8413000000000004</v>
      </c>
      <c r="P236" s="1">
        <f t="shared" si="25"/>
        <v>51682</v>
      </c>
      <c r="Q236" s="52">
        <f>'OC A CONTRATAR US$'!Q236*'OC A CONTRATAR'!$T236</f>
        <v>8024999.9999999991</v>
      </c>
      <c r="R236" s="52">
        <f>'OC A CONTRATAR US$'!R236*'OC A CONTRATAR'!$T236</f>
        <v>2445285.266666668</v>
      </c>
      <c r="S236" s="52">
        <f>'OC A CONTRATAR US$'!S236*'OC A CONTRATAR'!$T236</f>
        <v>10470285.266666684</v>
      </c>
      <c r="T236" s="151">
        <f>IF($T$2=0,Encargos!M241,$T$2)</f>
        <v>5.35</v>
      </c>
      <c r="V236" s="1">
        <f t="shared" si="26"/>
        <v>51682</v>
      </c>
      <c r="W236" s="52">
        <v>0</v>
      </c>
      <c r="X236" s="52">
        <v>0</v>
      </c>
      <c r="Y236" s="52">
        <f t="shared" si="29"/>
        <v>0</v>
      </c>
      <c r="Z236" s="151"/>
      <c r="AB236" s="1">
        <f t="shared" si="27"/>
        <v>51682</v>
      </c>
      <c r="AC236" s="21">
        <f t="shared" si="28"/>
        <v>0</v>
      </c>
      <c r="AD236" s="21">
        <f t="shared" si="31"/>
        <v>31314574.136354182</v>
      </c>
      <c r="AE236" s="21">
        <f t="shared" si="31"/>
        <v>88741424.429338023</v>
      </c>
    </row>
    <row r="237" spans="1:31" x14ac:dyDescent="0.35">
      <c r="A237" s="1">
        <f t="shared" si="22"/>
        <v>51713</v>
      </c>
      <c r="B237" s="52">
        <f>'OC A CONTRATAR US$'!B237*'OC A CONTRATAR'!$E237</f>
        <v>0</v>
      </c>
      <c r="C237" s="52">
        <f>'OC A CONTRATAR US$'!C237*'OC A CONTRATAR'!$E237</f>
        <v>0</v>
      </c>
      <c r="D237" s="52">
        <f>'OC A CONTRATAR US$'!D237*'OC A CONTRATAR'!$E237</f>
        <v>0</v>
      </c>
      <c r="E237" s="151">
        <f>IF($E$2=0,Encargos!C242,$E$2)</f>
        <v>5.35</v>
      </c>
      <c r="F237" s="1">
        <f t="shared" si="23"/>
        <v>51713</v>
      </c>
      <c r="G237" s="52">
        <f>'OC A CONTRATAR US$'!G237*'OC A CONTRATAR'!$J237</f>
        <v>0</v>
      </c>
      <c r="H237" s="52">
        <f>'OC A CONTRATAR US$'!H237*'OC A CONTRATAR'!$J237</f>
        <v>0</v>
      </c>
      <c r="I237" s="52">
        <f>'OC A CONTRATAR US$'!I237*'OC A CONTRATAR'!$J237</f>
        <v>0</v>
      </c>
      <c r="J237" s="151">
        <f>IF($J$2=0,Encargos!C242,$J$2)</f>
        <v>4.8413000000000004</v>
      </c>
      <c r="K237" s="1">
        <f t="shared" si="24"/>
        <v>51713</v>
      </c>
      <c r="L237" s="52">
        <f>'OC A CONTRATAR US$'!L237*'OC A CONTRATAR'!$O237</f>
        <v>0</v>
      </c>
      <c r="M237" s="52">
        <f>'OC A CONTRATAR US$'!M237*'OC A CONTRATAR'!$O237</f>
        <v>0</v>
      </c>
      <c r="N237" s="52">
        <f>'OC A CONTRATAR US$'!N237*'OC A CONTRATAR'!$O237</f>
        <v>0</v>
      </c>
      <c r="O237" s="151">
        <f>IF($O$2=0,Encargos!C242,$O$2)</f>
        <v>4.8413000000000004</v>
      </c>
      <c r="P237" s="1">
        <f t="shared" si="25"/>
        <v>51713</v>
      </c>
      <c r="Q237" s="52">
        <f>'OC A CONTRATAR US$'!Q237*'OC A CONTRATAR'!$T237</f>
        <v>0</v>
      </c>
      <c r="R237" s="52">
        <f>'OC A CONTRATAR US$'!R237*'OC A CONTRATAR'!$T237</f>
        <v>0</v>
      </c>
      <c r="S237" s="52">
        <f>'OC A CONTRATAR US$'!S237*'OC A CONTRATAR'!$T237</f>
        <v>0</v>
      </c>
      <c r="T237" s="151">
        <f>IF($T$2=0,Encargos!M242,$T$2)</f>
        <v>5.35</v>
      </c>
      <c r="V237" s="1">
        <f t="shared" si="26"/>
        <v>51713</v>
      </c>
      <c r="W237" s="52">
        <v>0</v>
      </c>
      <c r="X237" s="52">
        <v>0</v>
      </c>
      <c r="Y237" s="52">
        <f t="shared" si="29"/>
        <v>0</v>
      </c>
      <c r="Z237" s="151"/>
      <c r="AB237" s="1">
        <f t="shared" si="27"/>
        <v>51713</v>
      </c>
      <c r="AC237" s="21">
        <f t="shared" si="28"/>
        <v>57426850.292983815</v>
      </c>
      <c r="AD237" s="21">
        <f t="shared" si="31"/>
        <v>0</v>
      </c>
      <c r="AE237" s="21">
        <f t="shared" si="31"/>
        <v>0</v>
      </c>
    </row>
    <row r="238" spans="1:31" x14ac:dyDescent="0.35">
      <c r="A238" s="1">
        <f t="shared" si="22"/>
        <v>51744</v>
      </c>
      <c r="B238" s="52">
        <f>'OC A CONTRATAR US$'!B238*'OC A CONTRATAR'!$E238</f>
        <v>0</v>
      </c>
      <c r="C238" s="52">
        <f>'OC A CONTRATAR US$'!C238*'OC A CONTRATAR'!$E238</f>
        <v>0</v>
      </c>
      <c r="D238" s="52">
        <f>'OC A CONTRATAR US$'!D238*'OC A CONTRATAR'!$E238</f>
        <v>0</v>
      </c>
      <c r="E238" s="151">
        <f>IF($E$2=0,Encargos!C243,$E$2)</f>
        <v>5.35</v>
      </c>
      <c r="F238" s="1">
        <f t="shared" si="23"/>
        <v>51744</v>
      </c>
      <c r="G238" s="52">
        <f>'OC A CONTRATAR US$'!G238*'OC A CONTRATAR'!$J238</f>
        <v>0</v>
      </c>
      <c r="H238" s="52">
        <f>'OC A CONTRATAR US$'!H238*'OC A CONTRATAR'!$J238</f>
        <v>0</v>
      </c>
      <c r="I238" s="52">
        <f>'OC A CONTRATAR US$'!I238*'OC A CONTRATAR'!$J238</f>
        <v>0</v>
      </c>
      <c r="J238" s="151">
        <f>IF($J$2=0,Encargos!C243,$J$2)</f>
        <v>4.8413000000000004</v>
      </c>
      <c r="K238" s="1">
        <f t="shared" si="24"/>
        <v>51744</v>
      </c>
      <c r="L238" s="52">
        <f>'OC A CONTRATAR US$'!L238*'OC A CONTRATAR'!$O238</f>
        <v>0</v>
      </c>
      <c r="M238" s="52">
        <f>'OC A CONTRATAR US$'!M238*'OC A CONTRATAR'!$O238</f>
        <v>0</v>
      </c>
      <c r="N238" s="52">
        <f>'OC A CONTRATAR US$'!N238*'OC A CONTRATAR'!$O238</f>
        <v>0</v>
      </c>
      <c r="O238" s="151">
        <f>IF($O$2=0,Encargos!C243,$O$2)</f>
        <v>4.8413000000000004</v>
      </c>
      <c r="P238" s="1">
        <f t="shared" si="25"/>
        <v>51744</v>
      </c>
      <c r="Q238" s="52">
        <f>'OC A CONTRATAR US$'!Q238*'OC A CONTRATAR'!$T238</f>
        <v>0</v>
      </c>
      <c r="R238" s="52">
        <f>'OC A CONTRATAR US$'!R238*'OC A CONTRATAR'!$T238</f>
        <v>0</v>
      </c>
      <c r="S238" s="52">
        <f>'OC A CONTRATAR US$'!S238*'OC A CONTRATAR'!$T238</f>
        <v>0</v>
      </c>
      <c r="T238" s="151">
        <f>IF($T$2=0,Encargos!M243,$T$2)</f>
        <v>5.35</v>
      </c>
      <c r="V238" s="1">
        <f t="shared" si="26"/>
        <v>51744</v>
      </c>
      <c r="W238" s="52">
        <v>0</v>
      </c>
      <c r="X238" s="52">
        <v>0</v>
      </c>
      <c r="Y238" s="52">
        <f t="shared" si="29"/>
        <v>0</v>
      </c>
      <c r="Z238" s="151"/>
      <c r="AB238" s="1">
        <f t="shared" si="27"/>
        <v>51744</v>
      </c>
      <c r="AC238" s="21">
        <f t="shared" si="28"/>
        <v>0</v>
      </c>
      <c r="AD238" s="21">
        <f t="shared" si="31"/>
        <v>0</v>
      </c>
      <c r="AE238" s="21">
        <f t="shared" si="31"/>
        <v>0</v>
      </c>
    </row>
    <row r="239" spans="1:31" x14ac:dyDescent="0.35">
      <c r="A239" s="1">
        <f t="shared" si="22"/>
        <v>51774</v>
      </c>
      <c r="B239" s="52">
        <f>'OC A CONTRATAR US$'!B239*'OC A CONTRATAR'!$E239</f>
        <v>0</v>
      </c>
      <c r="C239" s="52">
        <f>'OC A CONTRATAR US$'!C239*'OC A CONTRATAR'!$E239</f>
        <v>0</v>
      </c>
      <c r="D239" s="52">
        <f>'OC A CONTRATAR US$'!D239*'OC A CONTRATAR'!$E239</f>
        <v>0</v>
      </c>
      <c r="E239" s="151">
        <f>IF($E$2=0,Encargos!C244,$E$2)</f>
        <v>5.35</v>
      </c>
      <c r="F239" s="1">
        <f t="shared" si="23"/>
        <v>51774</v>
      </c>
      <c r="G239" s="52">
        <f>'OC A CONTRATAR US$'!G239*'OC A CONTRATAR'!$J239</f>
        <v>0</v>
      </c>
      <c r="H239" s="52">
        <f>'OC A CONTRATAR US$'!H239*'OC A CONTRATAR'!$J239</f>
        <v>0</v>
      </c>
      <c r="I239" s="52">
        <f>'OC A CONTRATAR US$'!I239*'OC A CONTRATAR'!$J239</f>
        <v>0</v>
      </c>
      <c r="J239" s="151">
        <f>IF($J$2=0,Encargos!C244,$J$2)</f>
        <v>4.8413000000000004</v>
      </c>
      <c r="K239" s="1">
        <f t="shared" si="24"/>
        <v>51774</v>
      </c>
      <c r="L239" s="52">
        <f>'OC A CONTRATAR US$'!L239*'OC A CONTRATAR'!$O239</f>
        <v>0</v>
      </c>
      <c r="M239" s="52">
        <f>'OC A CONTRATAR US$'!M239*'OC A CONTRATAR'!$O239</f>
        <v>0</v>
      </c>
      <c r="N239" s="52">
        <f>'OC A CONTRATAR US$'!N239*'OC A CONTRATAR'!$O239</f>
        <v>0</v>
      </c>
      <c r="O239" s="151">
        <f>IF($O$2=0,Encargos!C244,$O$2)</f>
        <v>4.8413000000000004</v>
      </c>
      <c r="P239" s="1">
        <f t="shared" si="25"/>
        <v>51774</v>
      </c>
      <c r="Q239" s="52">
        <f>'OC A CONTRATAR US$'!Q239*'OC A CONTRATAR'!$T239</f>
        <v>0</v>
      </c>
      <c r="R239" s="52">
        <f>'OC A CONTRATAR US$'!R239*'OC A CONTRATAR'!$T239</f>
        <v>0</v>
      </c>
      <c r="S239" s="52">
        <f>'OC A CONTRATAR US$'!S239*'OC A CONTRATAR'!$T239</f>
        <v>0</v>
      </c>
      <c r="T239" s="151">
        <f>IF($T$2=0,Encargos!M244,$T$2)</f>
        <v>5.35</v>
      </c>
      <c r="V239" s="1">
        <f t="shared" si="26"/>
        <v>51774</v>
      </c>
      <c r="W239" s="52">
        <v>0</v>
      </c>
      <c r="X239" s="52">
        <v>0</v>
      </c>
      <c r="Y239" s="52">
        <f t="shared" si="29"/>
        <v>0</v>
      </c>
      <c r="Z239" s="151"/>
      <c r="AB239" s="1">
        <f t="shared" si="27"/>
        <v>51774</v>
      </c>
      <c r="AC239" s="21">
        <f t="shared" si="28"/>
        <v>0</v>
      </c>
      <c r="AD239" s="21">
        <f t="shared" si="31"/>
        <v>0</v>
      </c>
      <c r="AE239" s="21">
        <f t="shared" si="31"/>
        <v>0</v>
      </c>
    </row>
    <row r="240" spans="1:31" x14ac:dyDescent="0.35">
      <c r="A240" s="1">
        <f t="shared" si="22"/>
        <v>51805</v>
      </c>
      <c r="B240" s="52">
        <f>'OC A CONTRATAR US$'!B240*'OC A CONTRATAR'!$E240</f>
        <v>0</v>
      </c>
      <c r="C240" s="52">
        <f>'OC A CONTRATAR US$'!C240*'OC A CONTRATAR'!$E240</f>
        <v>0</v>
      </c>
      <c r="D240" s="52">
        <f>'OC A CONTRATAR US$'!D240*'OC A CONTRATAR'!$E240</f>
        <v>0</v>
      </c>
      <c r="E240" s="151">
        <f>IF($E$2=0,Encargos!C245,$E$2)</f>
        <v>5.35</v>
      </c>
      <c r="F240" s="1">
        <f t="shared" si="23"/>
        <v>51805</v>
      </c>
      <c r="G240" s="52">
        <f>'OC A CONTRATAR US$'!G240*'OC A CONTRATAR'!$J240</f>
        <v>0</v>
      </c>
      <c r="H240" s="52">
        <f>'OC A CONTRATAR US$'!H240*'OC A CONTRATAR'!$J240</f>
        <v>0</v>
      </c>
      <c r="I240" s="52">
        <f>'OC A CONTRATAR US$'!I240*'OC A CONTRATAR'!$J240</f>
        <v>0</v>
      </c>
      <c r="J240" s="151">
        <f>IF($J$2=0,Encargos!C245,$J$2)</f>
        <v>4.8413000000000004</v>
      </c>
      <c r="K240" s="1">
        <f t="shared" si="24"/>
        <v>51805</v>
      </c>
      <c r="L240" s="52">
        <f>'OC A CONTRATAR US$'!L240*'OC A CONTRATAR'!$O240</f>
        <v>0</v>
      </c>
      <c r="M240" s="52">
        <f>'OC A CONTRATAR US$'!M240*'OC A CONTRATAR'!$O240</f>
        <v>0</v>
      </c>
      <c r="N240" s="52">
        <f>'OC A CONTRATAR US$'!N240*'OC A CONTRATAR'!$O240</f>
        <v>0</v>
      </c>
      <c r="O240" s="151">
        <f>IF($O$2=0,Encargos!C245,$O$2)</f>
        <v>4.8413000000000004</v>
      </c>
      <c r="P240" s="1">
        <f t="shared" si="25"/>
        <v>51805</v>
      </c>
      <c r="Q240" s="52">
        <f>'OC A CONTRATAR US$'!Q240*'OC A CONTRATAR'!$T240</f>
        <v>0</v>
      </c>
      <c r="R240" s="52">
        <f>'OC A CONTRATAR US$'!R240*'OC A CONTRATAR'!$T240</f>
        <v>0</v>
      </c>
      <c r="S240" s="52">
        <f>'OC A CONTRATAR US$'!S240*'OC A CONTRATAR'!$T240</f>
        <v>0</v>
      </c>
      <c r="T240" s="151">
        <f>IF($T$2=0,Encargos!M245,$T$2)</f>
        <v>5.35</v>
      </c>
      <c r="V240" s="1">
        <f t="shared" si="26"/>
        <v>51805</v>
      </c>
      <c r="W240" s="52">
        <v>0</v>
      </c>
      <c r="X240" s="52">
        <v>0</v>
      </c>
      <c r="Y240" s="52">
        <f t="shared" si="29"/>
        <v>0</v>
      </c>
      <c r="Z240" s="151"/>
      <c r="AB240" s="1">
        <f t="shared" si="27"/>
        <v>51805</v>
      </c>
      <c r="AC240" s="21">
        <f t="shared" si="28"/>
        <v>0</v>
      </c>
      <c r="AD240" s="21">
        <f t="shared" si="31"/>
        <v>0</v>
      </c>
      <c r="AE240" s="21">
        <f t="shared" si="31"/>
        <v>0</v>
      </c>
    </row>
    <row r="241" spans="1:31" x14ac:dyDescent="0.35">
      <c r="A241" s="1">
        <f t="shared" si="22"/>
        <v>51835</v>
      </c>
      <c r="B241" s="52">
        <f>'OC A CONTRATAR US$'!B241*'OC A CONTRATAR'!$E241</f>
        <v>0</v>
      </c>
      <c r="C241" s="52">
        <f>'OC A CONTRATAR US$'!C241*'OC A CONTRATAR'!$E241</f>
        <v>0</v>
      </c>
      <c r="D241" s="52">
        <f>'OC A CONTRATAR US$'!D241*'OC A CONTRATAR'!$E241</f>
        <v>0</v>
      </c>
      <c r="E241" s="151">
        <f>IF($E$2=0,Encargos!C246,$E$2)</f>
        <v>5.35</v>
      </c>
      <c r="F241" s="1">
        <f t="shared" si="23"/>
        <v>51835</v>
      </c>
      <c r="G241" s="52">
        <f>'OC A CONTRATAR US$'!G241*'OC A CONTRATAR'!$J241</f>
        <v>0</v>
      </c>
      <c r="H241" s="52">
        <f>'OC A CONTRATAR US$'!H241*'OC A CONTRATAR'!$J241</f>
        <v>0</v>
      </c>
      <c r="I241" s="52">
        <f>'OC A CONTRATAR US$'!I241*'OC A CONTRATAR'!$J241</f>
        <v>0</v>
      </c>
      <c r="J241" s="151">
        <f>IF($J$2=0,Encargos!C246,$J$2)</f>
        <v>4.8413000000000004</v>
      </c>
      <c r="K241" s="1">
        <f t="shared" si="24"/>
        <v>51835</v>
      </c>
      <c r="L241" s="52">
        <f>'OC A CONTRATAR US$'!L241*'OC A CONTRATAR'!$O241</f>
        <v>0</v>
      </c>
      <c r="M241" s="52">
        <f>'OC A CONTRATAR US$'!M241*'OC A CONTRATAR'!$O241</f>
        <v>0</v>
      </c>
      <c r="N241" s="52">
        <f>'OC A CONTRATAR US$'!N241*'OC A CONTRATAR'!$O241</f>
        <v>0</v>
      </c>
      <c r="O241" s="151">
        <f>IF($O$2=0,Encargos!C246,$O$2)</f>
        <v>4.8413000000000004</v>
      </c>
      <c r="P241" s="1">
        <f t="shared" si="25"/>
        <v>51835</v>
      </c>
      <c r="Q241" s="52">
        <f>'OC A CONTRATAR US$'!Q241*'OC A CONTRATAR'!$T241</f>
        <v>0</v>
      </c>
      <c r="R241" s="52">
        <f>'OC A CONTRATAR US$'!R241*'OC A CONTRATAR'!$T241</f>
        <v>0</v>
      </c>
      <c r="S241" s="52">
        <f>'OC A CONTRATAR US$'!S241*'OC A CONTRATAR'!$T241</f>
        <v>0</v>
      </c>
      <c r="T241" s="151">
        <f>IF($T$2=0,Encargos!M246,$T$2)</f>
        <v>5.35</v>
      </c>
      <c r="V241" s="1">
        <f t="shared" si="26"/>
        <v>51835</v>
      </c>
      <c r="W241" s="52">
        <v>0</v>
      </c>
      <c r="X241" s="52">
        <v>0</v>
      </c>
      <c r="Y241" s="52">
        <f t="shared" si="29"/>
        <v>0</v>
      </c>
      <c r="Z241" s="151"/>
      <c r="AB241" s="1">
        <f t="shared" si="27"/>
        <v>51835</v>
      </c>
      <c r="AC241" s="21">
        <f t="shared" si="28"/>
        <v>0</v>
      </c>
      <c r="AD241" s="21">
        <f t="shared" si="31"/>
        <v>0</v>
      </c>
      <c r="AE241" s="21">
        <f t="shared" si="31"/>
        <v>0</v>
      </c>
    </row>
    <row r="242" spans="1:31" x14ac:dyDescent="0.35">
      <c r="A242" s="1">
        <f t="shared" si="22"/>
        <v>51866</v>
      </c>
      <c r="B242" s="52">
        <f>'OC A CONTRATAR US$'!B242*'OC A CONTRATAR'!$E242</f>
        <v>16049999.999999998</v>
      </c>
      <c r="C242" s="52">
        <f>'OC A CONTRATAR US$'!C242*'OC A CONTRATAR'!$E242</f>
        <v>4610101.6875</v>
      </c>
      <c r="D242" s="52">
        <f>'OC A CONTRATAR US$'!D242*'OC A CONTRATAR'!$E242</f>
        <v>20660101.6875</v>
      </c>
      <c r="E242" s="151">
        <f>IF($E$2=0,Encargos!C247,$E$2)</f>
        <v>5.35</v>
      </c>
      <c r="F242" s="1">
        <f t="shared" si="23"/>
        <v>51866</v>
      </c>
      <c r="G242" s="52">
        <f>'OC A CONTRATAR US$'!G242*'OC A CONTRATAR'!$J242</f>
        <v>6147243.1912681926</v>
      </c>
      <c r="H242" s="52">
        <f>'OC A CONTRATAR US$'!H242*'OC A CONTRATAR'!$J242</f>
        <v>1647982.6663905992</v>
      </c>
      <c r="I242" s="52">
        <f>'OC A CONTRATAR US$'!I242*'OC A CONTRATAR'!$J242</f>
        <v>7795225.8576587923</v>
      </c>
      <c r="J242" s="151">
        <f>IF($J$2=0,Encargos!C247,$J$2)</f>
        <v>4.8413000000000004</v>
      </c>
      <c r="K242" s="1">
        <f t="shared" si="24"/>
        <v>51866</v>
      </c>
      <c r="L242" s="52">
        <f>'OC A CONTRATAR US$'!L242*'OC A CONTRATAR'!$O242</f>
        <v>27204607.101715628</v>
      </c>
      <c r="M242" s="52">
        <f>'OC A CONTRATAR US$'!M242*'OC A CONTRATAR'!$O242</f>
        <v>21740861.016014159</v>
      </c>
      <c r="N242" s="52">
        <f>'OC A CONTRATAR US$'!N242*'OC A CONTRATAR'!$O242</f>
        <v>48945468.117729791</v>
      </c>
      <c r="O242" s="151">
        <f>IF($O$2=0,Encargos!C247,$O$2)</f>
        <v>4.8413000000000004</v>
      </c>
      <c r="P242" s="1">
        <f t="shared" si="25"/>
        <v>51866</v>
      </c>
      <c r="Q242" s="52">
        <f>'OC A CONTRATAR US$'!Q242*'OC A CONTRATAR'!$T242</f>
        <v>8024999.9999999991</v>
      </c>
      <c r="R242" s="52">
        <f>'OC A CONTRATAR US$'!R242*'OC A CONTRATAR'!$T242</f>
        <v>2305050.84375</v>
      </c>
      <c r="S242" s="52">
        <f>'OC A CONTRATAR US$'!S242*'OC A CONTRATAR'!$T242</f>
        <v>10330050.84375</v>
      </c>
      <c r="T242" s="151">
        <f>IF($T$2=0,Encargos!M247,$T$2)</f>
        <v>5.35</v>
      </c>
      <c r="V242" s="1">
        <f t="shared" si="26"/>
        <v>51866</v>
      </c>
      <c r="W242" s="52">
        <v>0</v>
      </c>
      <c r="X242" s="52">
        <v>0</v>
      </c>
      <c r="Y242" s="52">
        <f t="shared" si="29"/>
        <v>0</v>
      </c>
      <c r="Z242" s="151"/>
      <c r="AB242" s="1">
        <f t="shared" si="27"/>
        <v>51866</v>
      </c>
      <c r="AC242" s="21">
        <f t="shared" si="28"/>
        <v>0</v>
      </c>
      <c r="AD242" s="21">
        <f t="shared" si="31"/>
        <v>30303996.213654757</v>
      </c>
      <c r="AE242" s="21">
        <f t="shared" si="31"/>
        <v>87730846.506638587</v>
      </c>
    </row>
    <row r="243" spans="1:31" x14ac:dyDescent="0.35">
      <c r="A243" s="1">
        <f t="shared" si="22"/>
        <v>51897</v>
      </c>
      <c r="B243" s="52">
        <f>'OC A CONTRATAR US$'!B243*'OC A CONTRATAR'!$E243</f>
        <v>0</v>
      </c>
      <c r="C243" s="52">
        <f>'OC A CONTRATAR US$'!C243*'OC A CONTRATAR'!$E243</f>
        <v>0</v>
      </c>
      <c r="D243" s="52">
        <f>'OC A CONTRATAR US$'!D243*'OC A CONTRATAR'!$E243</f>
        <v>0</v>
      </c>
      <c r="E243" s="151">
        <f>IF($E$2=0,Encargos!C248,$E$2)</f>
        <v>5.35</v>
      </c>
      <c r="F243" s="1">
        <f t="shared" si="23"/>
        <v>51897</v>
      </c>
      <c r="G243" s="52">
        <f>'OC A CONTRATAR US$'!G243*'OC A CONTRATAR'!$J243</f>
        <v>0</v>
      </c>
      <c r="H243" s="52">
        <f>'OC A CONTRATAR US$'!H243*'OC A CONTRATAR'!$J243</f>
        <v>0</v>
      </c>
      <c r="I243" s="52">
        <f>'OC A CONTRATAR US$'!I243*'OC A CONTRATAR'!$J243</f>
        <v>0</v>
      </c>
      <c r="J243" s="151">
        <f>IF($J$2=0,Encargos!C248,$J$2)</f>
        <v>4.8413000000000004</v>
      </c>
      <c r="K243" s="1">
        <f t="shared" si="24"/>
        <v>51897</v>
      </c>
      <c r="L243" s="52">
        <f>'OC A CONTRATAR US$'!L243*'OC A CONTRATAR'!$O243</f>
        <v>0</v>
      </c>
      <c r="M243" s="52">
        <f>'OC A CONTRATAR US$'!M243*'OC A CONTRATAR'!$O243</f>
        <v>0</v>
      </c>
      <c r="N243" s="52">
        <f>'OC A CONTRATAR US$'!N243*'OC A CONTRATAR'!$O243</f>
        <v>0</v>
      </c>
      <c r="O243" s="151">
        <f>IF($O$2=0,Encargos!C248,$O$2)</f>
        <v>4.8413000000000004</v>
      </c>
      <c r="P243" s="1">
        <f t="shared" si="25"/>
        <v>51897</v>
      </c>
      <c r="Q243" s="52">
        <f>'OC A CONTRATAR US$'!Q243*'OC A CONTRATAR'!$T243</f>
        <v>0</v>
      </c>
      <c r="R243" s="52">
        <f>'OC A CONTRATAR US$'!R243*'OC A CONTRATAR'!$T243</f>
        <v>0</v>
      </c>
      <c r="S243" s="52">
        <f>'OC A CONTRATAR US$'!S243*'OC A CONTRATAR'!$T243</f>
        <v>0</v>
      </c>
      <c r="T243" s="151">
        <f>IF($T$2=0,Encargos!M248,$T$2)</f>
        <v>5.35</v>
      </c>
      <c r="V243" s="1">
        <f t="shared" si="26"/>
        <v>51897</v>
      </c>
      <c r="W243" s="52">
        <v>0</v>
      </c>
      <c r="X243" s="52">
        <v>0</v>
      </c>
      <c r="Y243" s="52">
        <f t="shared" si="29"/>
        <v>0</v>
      </c>
      <c r="Z243" s="151"/>
      <c r="AB243" s="1">
        <f t="shared" si="27"/>
        <v>51897</v>
      </c>
      <c r="AC243" s="21">
        <f t="shared" si="28"/>
        <v>57426850.292983815</v>
      </c>
      <c r="AD243" s="21">
        <f t="shared" ref="AD243:AE262" si="32">SUMIF($A$2:$Z$2,AD$2,$A243:$Z243)</f>
        <v>0</v>
      </c>
      <c r="AE243" s="21">
        <f t="shared" si="32"/>
        <v>0</v>
      </c>
    </row>
    <row r="244" spans="1:31" x14ac:dyDescent="0.35">
      <c r="A244" s="1">
        <f t="shared" si="22"/>
        <v>51925</v>
      </c>
      <c r="B244" s="52">
        <f>'OC A CONTRATAR US$'!B244*'OC A CONTRATAR'!$E244</f>
        <v>0</v>
      </c>
      <c r="C244" s="52">
        <f>'OC A CONTRATAR US$'!C244*'OC A CONTRATAR'!$E244</f>
        <v>0</v>
      </c>
      <c r="D244" s="52">
        <f>'OC A CONTRATAR US$'!D244*'OC A CONTRATAR'!$E244</f>
        <v>0</v>
      </c>
      <c r="E244" s="151">
        <f>IF($E$2=0,Encargos!C249,$E$2)</f>
        <v>5.35</v>
      </c>
      <c r="F244" s="1">
        <f t="shared" si="23"/>
        <v>51925</v>
      </c>
      <c r="G244" s="52">
        <f>'OC A CONTRATAR US$'!G244*'OC A CONTRATAR'!$J244</f>
        <v>0</v>
      </c>
      <c r="H244" s="52">
        <f>'OC A CONTRATAR US$'!H244*'OC A CONTRATAR'!$J244</f>
        <v>0</v>
      </c>
      <c r="I244" s="52">
        <f>'OC A CONTRATAR US$'!I244*'OC A CONTRATAR'!$J244</f>
        <v>0</v>
      </c>
      <c r="J244" s="151">
        <f>IF($J$2=0,Encargos!C249,$J$2)</f>
        <v>4.8413000000000004</v>
      </c>
      <c r="K244" s="1">
        <f t="shared" si="24"/>
        <v>51925</v>
      </c>
      <c r="L244" s="52">
        <f>'OC A CONTRATAR US$'!L244*'OC A CONTRATAR'!$O244</f>
        <v>0</v>
      </c>
      <c r="M244" s="52">
        <f>'OC A CONTRATAR US$'!M244*'OC A CONTRATAR'!$O244</f>
        <v>0</v>
      </c>
      <c r="N244" s="52">
        <f>'OC A CONTRATAR US$'!N244*'OC A CONTRATAR'!$O244</f>
        <v>0</v>
      </c>
      <c r="O244" s="151">
        <f>IF($O$2=0,Encargos!C249,$O$2)</f>
        <v>4.8413000000000004</v>
      </c>
      <c r="P244" s="1">
        <f t="shared" si="25"/>
        <v>51925</v>
      </c>
      <c r="Q244" s="52">
        <f>'OC A CONTRATAR US$'!Q244*'OC A CONTRATAR'!$T244</f>
        <v>0</v>
      </c>
      <c r="R244" s="52">
        <f>'OC A CONTRATAR US$'!R244*'OC A CONTRATAR'!$T244</f>
        <v>0</v>
      </c>
      <c r="S244" s="52">
        <f>'OC A CONTRATAR US$'!S244*'OC A CONTRATAR'!$T244</f>
        <v>0</v>
      </c>
      <c r="T244" s="151">
        <f>IF($T$2=0,Encargos!M249,$T$2)</f>
        <v>5.35</v>
      </c>
      <c r="V244" s="1">
        <f t="shared" si="26"/>
        <v>51925</v>
      </c>
      <c r="W244" s="52">
        <v>0</v>
      </c>
      <c r="X244" s="52">
        <v>0</v>
      </c>
      <c r="Y244" s="52">
        <f t="shared" si="29"/>
        <v>0</v>
      </c>
      <c r="Z244" s="151"/>
      <c r="AB244" s="1">
        <f t="shared" si="27"/>
        <v>51925</v>
      </c>
      <c r="AC244" s="21">
        <f t="shared" si="28"/>
        <v>0</v>
      </c>
      <c r="AD244" s="21">
        <f t="shared" si="32"/>
        <v>0</v>
      </c>
      <c r="AE244" s="21">
        <f t="shared" si="32"/>
        <v>0</v>
      </c>
    </row>
    <row r="245" spans="1:31" x14ac:dyDescent="0.35">
      <c r="A245" s="1">
        <f t="shared" si="22"/>
        <v>51956</v>
      </c>
      <c r="B245" s="52">
        <f>'OC A CONTRATAR US$'!B245*'OC A CONTRATAR'!$E245</f>
        <v>0</v>
      </c>
      <c r="C245" s="52">
        <f>'OC A CONTRATAR US$'!C245*'OC A CONTRATAR'!$E245</f>
        <v>0</v>
      </c>
      <c r="D245" s="52">
        <f>'OC A CONTRATAR US$'!D245*'OC A CONTRATAR'!$E245</f>
        <v>0</v>
      </c>
      <c r="E245" s="151">
        <f>IF($E$2=0,Encargos!C250,$E$2)</f>
        <v>5.35</v>
      </c>
      <c r="F245" s="1">
        <f t="shared" si="23"/>
        <v>51956</v>
      </c>
      <c r="G245" s="52">
        <f>'OC A CONTRATAR US$'!G245*'OC A CONTRATAR'!$J245</f>
        <v>0</v>
      </c>
      <c r="H245" s="52">
        <f>'OC A CONTRATAR US$'!H245*'OC A CONTRATAR'!$J245</f>
        <v>0</v>
      </c>
      <c r="I245" s="52">
        <f>'OC A CONTRATAR US$'!I245*'OC A CONTRATAR'!$J245</f>
        <v>0</v>
      </c>
      <c r="J245" s="151">
        <f>IF($J$2=0,Encargos!C250,$J$2)</f>
        <v>4.8413000000000004</v>
      </c>
      <c r="K245" s="1">
        <f t="shared" si="24"/>
        <v>51956</v>
      </c>
      <c r="L245" s="52">
        <f>'OC A CONTRATAR US$'!L245*'OC A CONTRATAR'!$O245</f>
        <v>0</v>
      </c>
      <c r="M245" s="52">
        <f>'OC A CONTRATAR US$'!M245*'OC A CONTRATAR'!$O245</f>
        <v>0</v>
      </c>
      <c r="N245" s="52">
        <f>'OC A CONTRATAR US$'!N245*'OC A CONTRATAR'!$O245</f>
        <v>0</v>
      </c>
      <c r="O245" s="151">
        <f>IF($O$2=0,Encargos!C250,$O$2)</f>
        <v>4.8413000000000004</v>
      </c>
      <c r="P245" s="1">
        <f t="shared" si="25"/>
        <v>51956</v>
      </c>
      <c r="Q245" s="52">
        <f>'OC A CONTRATAR US$'!Q245*'OC A CONTRATAR'!$T245</f>
        <v>0</v>
      </c>
      <c r="R245" s="52">
        <f>'OC A CONTRATAR US$'!R245*'OC A CONTRATAR'!$T245</f>
        <v>0</v>
      </c>
      <c r="S245" s="52">
        <f>'OC A CONTRATAR US$'!S245*'OC A CONTRATAR'!$T245</f>
        <v>0</v>
      </c>
      <c r="T245" s="151">
        <f>IF($T$2=0,Encargos!M250,$T$2)</f>
        <v>5.35</v>
      </c>
      <c r="V245" s="1">
        <f t="shared" si="26"/>
        <v>51956</v>
      </c>
      <c r="W245" s="52">
        <v>0</v>
      </c>
      <c r="X245" s="52">
        <v>0</v>
      </c>
      <c r="Y245" s="52">
        <f t="shared" si="29"/>
        <v>0</v>
      </c>
      <c r="Z245" s="151"/>
      <c r="AB245" s="1">
        <f t="shared" si="27"/>
        <v>51956</v>
      </c>
      <c r="AC245" s="21">
        <f t="shared" si="28"/>
        <v>0</v>
      </c>
      <c r="AD245" s="21">
        <f t="shared" si="32"/>
        <v>0</v>
      </c>
      <c r="AE245" s="21">
        <f t="shared" si="32"/>
        <v>0</v>
      </c>
    </row>
    <row r="246" spans="1:31" x14ac:dyDescent="0.35">
      <c r="A246" s="1">
        <f t="shared" si="22"/>
        <v>51986</v>
      </c>
      <c r="B246" s="52">
        <f>'OC A CONTRATAR US$'!B246*'OC A CONTRATAR'!$E246</f>
        <v>0</v>
      </c>
      <c r="C246" s="52">
        <f>'OC A CONTRATAR US$'!C246*'OC A CONTRATAR'!$E246</f>
        <v>0</v>
      </c>
      <c r="D246" s="52">
        <f>'OC A CONTRATAR US$'!D246*'OC A CONTRATAR'!$E246</f>
        <v>0</v>
      </c>
      <c r="E246" s="151">
        <f>IF($E$2=0,Encargos!C251,$E$2)</f>
        <v>5.35</v>
      </c>
      <c r="F246" s="1">
        <f t="shared" si="23"/>
        <v>51986</v>
      </c>
      <c r="G246" s="52">
        <f>'OC A CONTRATAR US$'!G246*'OC A CONTRATAR'!$J246</f>
        <v>0</v>
      </c>
      <c r="H246" s="52">
        <f>'OC A CONTRATAR US$'!H246*'OC A CONTRATAR'!$J246</f>
        <v>0</v>
      </c>
      <c r="I246" s="52">
        <f>'OC A CONTRATAR US$'!I246*'OC A CONTRATAR'!$J246</f>
        <v>0</v>
      </c>
      <c r="J246" s="151">
        <f>IF($J$2=0,Encargos!C251,$J$2)</f>
        <v>4.8413000000000004</v>
      </c>
      <c r="K246" s="1">
        <f t="shared" si="24"/>
        <v>51986</v>
      </c>
      <c r="L246" s="52">
        <f>'OC A CONTRATAR US$'!L246*'OC A CONTRATAR'!$O246</f>
        <v>0</v>
      </c>
      <c r="M246" s="52">
        <f>'OC A CONTRATAR US$'!M246*'OC A CONTRATAR'!$O246</f>
        <v>0</v>
      </c>
      <c r="N246" s="52">
        <f>'OC A CONTRATAR US$'!N246*'OC A CONTRATAR'!$O246</f>
        <v>0</v>
      </c>
      <c r="O246" s="151">
        <f>IF($O$2=0,Encargos!C251,$O$2)</f>
        <v>4.8413000000000004</v>
      </c>
      <c r="P246" s="1">
        <f t="shared" si="25"/>
        <v>51986</v>
      </c>
      <c r="Q246" s="52">
        <f>'OC A CONTRATAR US$'!Q246*'OC A CONTRATAR'!$T246</f>
        <v>0</v>
      </c>
      <c r="R246" s="52">
        <f>'OC A CONTRATAR US$'!R246*'OC A CONTRATAR'!$T246</f>
        <v>0</v>
      </c>
      <c r="S246" s="52">
        <f>'OC A CONTRATAR US$'!S246*'OC A CONTRATAR'!$T246</f>
        <v>0</v>
      </c>
      <c r="T246" s="151">
        <f>IF($T$2=0,Encargos!M251,$T$2)</f>
        <v>5.35</v>
      </c>
      <c r="V246" s="1">
        <f t="shared" si="26"/>
        <v>51986</v>
      </c>
      <c r="W246" s="52">
        <v>0</v>
      </c>
      <c r="X246" s="52">
        <v>0</v>
      </c>
      <c r="Y246" s="52">
        <f t="shared" si="29"/>
        <v>0</v>
      </c>
      <c r="Z246" s="151"/>
      <c r="AB246" s="1">
        <f t="shared" si="27"/>
        <v>51986</v>
      </c>
      <c r="AC246" s="21">
        <f t="shared" si="28"/>
        <v>0</v>
      </c>
      <c r="AD246" s="21">
        <f t="shared" si="32"/>
        <v>0</v>
      </c>
      <c r="AE246" s="21">
        <f t="shared" si="32"/>
        <v>0</v>
      </c>
    </row>
    <row r="247" spans="1:31" x14ac:dyDescent="0.35">
      <c r="A247" s="1">
        <f t="shared" si="22"/>
        <v>52017</v>
      </c>
      <c r="B247" s="52">
        <f>'OC A CONTRATAR US$'!B247*'OC A CONTRATAR'!$E247</f>
        <v>0</v>
      </c>
      <c r="C247" s="52">
        <f>'OC A CONTRATAR US$'!C247*'OC A CONTRATAR'!$E247</f>
        <v>0</v>
      </c>
      <c r="D247" s="52">
        <f>'OC A CONTRATAR US$'!D247*'OC A CONTRATAR'!$E247</f>
        <v>0</v>
      </c>
      <c r="E247" s="151">
        <f>IF($E$2=0,Encargos!C252,$E$2)</f>
        <v>5.35</v>
      </c>
      <c r="F247" s="1">
        <f t="shared" si="23"/>
        <v>52017</v>
      </c>
      <c r="G247" s="52">
        <f>'OC A CONTRATAR US$'!G247*'OC A CONTRATAR'!$J247</f>
        <v>0</v>
      </c>
      <c r="H247" s="52">
        <f>'OC A CONTRATAR US$'!H247*'OC A CONTRATAR'!$J247</f>
        <v>0</v>
      </c>
      <c r="I247" s="52">
        <f>'OC A CONTRATAR US$'!I247*'OC A CONTRATAR'!$J247</f>
        <v>0</v>
      </c>
      <c r="J247" s="151">
        <f>IF($J$2=0,Encargos!C252,$J$2)</f>
        <v>4.8413000000000004</v>
      </c>
      <c r="K247" s="1">
        <f t="shared" si="24"/>
        <v>52017</v>
      </c>
      <c r="L247" s="52">
        <f>'OC A CONTRATAR US$'!L247*'OC A CONTRATAR'!$O247</f>
        <v>0</v>
      </c>
      <c r="M247" s="52">
        <f>'OC A CONTRATAR US$'!M247*'OC A CONTRATAR'!$O247</f>
        <v>0</v>
      </c>
      <c r="N247" s="52">
        <f>'OC A CONTRATAR US$'!N247*'OC A CONTRATAR'!$O247</f>
        <v>0</v>
      </c>
      <c r="O247" s="151">
        <f>IF($O$2=0,Encargos!C252,$O$2)</f>
        <v>4.8413000000000004</v>
      </c>
      <c r="P247" s="1">
        <f t="shared" si="25"/>
        <v>52017</v>
      </c>
      <c r="Q247" s="52">
        <f>'OC A CONTRATAR US$'!Q247*'OC A CONTRATAR'!$T247</f>
        <v>0</v>
      </c>
      <c r="R247" s="52">
        <f>'OC A CONTRATAR US$'!R247*'OC A CONTRATAR'!$T247</f>
        <v>0</v>
      </c>
      <c r="S247" s="52">
        <f>'OC A CONTRATAR US$'!S247*'OC A CONTRATAR'!$T247</f>
        <v>0</v>
      </c>
      <c r="T247" s="151">
        <f>IF($T$2=0,Encargos!M252,$T$2)</f>
        <v>5.35</v>
      </c>
      <c r="V247" s="1">
        <f t="shared" si="26"/>
        <v>52017</v>
      </c>
      <c r="W247" s="52">
        <v>0</v>
      </c>
      <c r="X247" s="52">
        <v>0</v>
      </c>
      <c r="Y247" s="52">
        <f t="shared" si="29"/>
        <v>0</v>
      </c>
      <c r="Z247" s="151"/>
      <c r="AB247" s="1">
        <f t="shared" si="27"/>
        <v>52017</v>
      </c>
      <c r="AC247" s="21">
        <f t="shared" si="28"/>
        <v>0</v>
      </c>
      <c r="AD247" s="21">
        <f t="shared" si="32"/>
        <v>0</v>
      </c>
      <c r="AE247" s="21">
        <f t="shared" si="32"/>
        <v>0</v>
      </c>
    </row>
    <row r="248" spans="1:31" x14ac:dyDescent="0.35">
      <c r="A248" s="1">
        <f t="shared" si="22"/>
        <v>52047</v>
      </c>
      <c r="B248" s="52">
        <f>'OC A CONTRATAR US$'!B248*'OC A CONTRATAR'!$E248</f>
        <v>16049999.999999998</v>
      </c>
      <c r="C248" s="52">
        <f>'OC A CONTRATAR US$'!C248*'OC A CONTRATAR'!$E248</f>
        <v>4279249.2166666677</v>
      </c>
      <c r="D248" s="52">
        <f>'OC A CONTRATAR US$'!D248*'OC A CONTRATAR'!$E248</f>
        <v>20329249.216666669</v>
      </c>
      <c r="E248" s="151">
        <f>IF($E$2=0,Encargos!C253,$E$2)</f>
        <v>5.35</v>
      </c>
      <c r="F248" s="1">
        <f t="shared" si="23"/>
        <v>52047</v>
      </c>
      <c r="G248" s="52">
        <f>'OC A CONTRATAR US$'!G248*'OC A CONTRATAR'!$J248</f>
        <v>6147243.1912681926</v>
      </c>
      <c r="H248" s="52">
        <f>'OC A CONTRATAR US$'!H248*'OC A CONTRATAR'!$J248</f>
        <v>1521907.4897268398</v>
      </c>
      <c r="I248" s="52">
        <f>'OC A CONTRATAR US$'!I248*'OC A CONTRATAR'!$J248</f>
        <v>7669150.6809950322</v>
      </c>
      <c r="J248" s="151">
        <f>IF($J$2=0,Encargos!C253,$J$2)</f>
        <v>4.8413000000000004</v>
      </c>
      <c r="K248" s="1">
        <f t="shared" si="24"/>
        <v>52047</v>
      </c>
      <c r="L248" s="52">
        <f>'OC A CONTRATAR US$'!L248*'OC A CONTRATAR'!$O248</f>
        <v>27204607.101715628</v>
      </c>
      <c r="M248" s="52">
        <f>'OC A CONTRATAR US$'!M248*'OC A CONTRATAR'!$O248</f>
        <v>21021445.760778703</v>
      </c>
      <c r="N248" s="52">
        <f>'OC A CONTRATAR US$'!N248*'OC A CONTRATAR'!$O248</f>
        <v>48226052.862494335</v>
      </c>
      <c r="O248" s="151">
        <f>IF($O$2=0,Encargos!C253,$O$2)</f>
        <v>4.8413000000000004</v>
      </c>
      <c r="P248" s="1">
        <f t="shared" si="25"/>
        <v>52047</v>
      </c>
      <c r="Q248" s="52">
        <f>'OC A CONTRATAR US$'!Q248*'OC A CONTRATAR'!$T248</f>
        <v>8024999.9999999991</v>
      </c>
      <c r="R248" s="52">
        <f>'OC A CONTRATAR US$'!R248*'OC A CONTRATAR'!$T248</f>
        <v>2139624.6083333315</v>
      </c>
      <c r="S248" s="52">
        <f>'OC A CONTRATAR US$'!S248*'OC A CONTRATAR'!$T248</f>
        <v>10164624.608333316</v>
      </c>
      <c r="T248" s="151">
        <f>IF($T$2=0,Encargos!M253,$T$2)</f>
        <v>5.35</v>
      </c>
      <c r="V248" s="1">
        <f t="shared" si="26"/>
        <v>52047</v>
      </c>
      <c r="W248" s="52">
        <v>0</v>
      </c>
      <c r="X248" s="52">
        <v>0</v>
      </c>
      <c r="Y248" s="52">
        <f t="shared" si="29"/>
        <v>0</v>
      </c>
      <c r="Z248" s="151"/>
      <c r="AB248" s="1">
        <f t="shared" si="27"/>
        <v>52047</v>
      </c>
      <c r="AC248" s="21">
        <f t="shared" si="28"/>
        <v>0</v>
      </c>
      <c r="AD248" s="21">
        <f t="shared" si="32"/>
        <v>28962227.07550554</v>
      </c>
      <c r="AE248" s="21">
        <f t="shared" si="32"/>
        <v>86389077.368489355</v>
      </c>
    </row>
    <row r="249" spans="1:31" x14ac:dyDescent="0.35">
      <c r="A249" s="1">
        <f t="shared" si="22"/>
        <v>52078</v>
      </c>
      <c r="B249" s="52">
        <f>'OC A CONTRATAR US$'!B249*'OC A CONTRATAR'!$E249</f>
        <v>0</v>
      </c>
      <c r="C249" s="52">
        <f>'OC A CONTRATAR US$'!C249*'OC A CONTRATAR'!$E249</f>
        <v>0</v>
      </c>
      <c r="D249" s="52">
        <f>'OC A CONTRATAR US$'!D249*'OC A CONTRATAR'!$E249</f>
        <v>0</v>
      </c>
      <c r="E249" s="151">
        <f>IF($E$2=0,Encargos!C254,$E$2)</f>
        <v>5.35</v>
      </c>
      <c r="F249" s="1">
        <f t="shared" si="23"/>
        <v>52078</v>
      </c>
      <c r="G249" s="52">
        <f>'OC A CONTRATAR US$'!G249*'OC A CONTRATAR'!$J249</f>
        <v>0</v>
      </c>
      <c r="H249" s="52">
        <f>'OC A CONTRATAR US$'!H249*'OC A CONTRATAR'!$J249</f>
        <v>0</v>
      </c>
      <c r="I249" s="52">
        <f>'OC A CONTRATAR US$'!I249*'OC A CONTRATAR'!$J249</f>
        <v>0</v>
      </c>
      <c r="J249" s="151">
        <f>IF($J$2=0,Encargos!C254,$J$2)</f>
        <v>4.8413000000000004</v>
      </c>
      <c r="K249" s="1">
        <f t="shared" si="24"/>
        <v>52078</v>
      </c>
      <c r="L249" s="52">
        <f>'OC A CONTRATAR US$'!L249*'OC A CONTRATAR'!$O249</f>
        <v>0</v>
      </c>
      <c r="M249" s="52">
        <f>'OC A CONTRATAR US$'!M249*'OC A CONTRATAR'!$O249</f>
        <v>0</v>
      </c>
      <c r="N249" s="52">
        <f>'OC A CONTRATAR US$'!N249*'OC A CONTRATAR'!$O249</f>
        <v>0</v>
      </c>
      <c r="O249" s="151">
        <f>IF($O$2=0,Encargos!C254,$O$2)</f>
        <v>4.8413000000000004</v>
      </c>
      <c r="P249" s="1">
        <f t="shared" si="25"/>
        <v>52078</v>
      </c>
      <c r="Q249" s="52">
        <f>'OC A CONTRATAR US$'!Q249*'OC A CONTRATAR'!$T249</f>
        <v>0</v>
      </c>
      <c r="R249" s="52">
        <f>'OC A CONTRATAR US$'!R249*'OC A CONTRATAR'!$T249</f>
        <v>0</v>
      </c>
      <c r="S249" s="52">
        <f>'OC A CONTRATAR US$'!S249*'OC A CONTRATAR'!$T249</f>
        <v>0</v>
      </c>
      <c r="T249" s="151">
        <f>IF($T$2=0,Encargos!M254,$T$2)</f>
        <v>5.35</v>
      </c>
      <c r="V249" s="1">
        <f t="shared" si="26"/>
        <v>52078</v>
      </c>
      <c r="W249" s="52">
        <v>0</v>
      </c>
      <c r="X249" s="52">
        <v>0</v>
      </c>
      <c r="Y249" s="52">
        <f t="shared" si="29"/>
        <v>0</v>
      </c>
      <c r="Z249" s="151"/>
      <c r="AB249" s="1">
        <f t="shared" si="27"/>
        <v>52078</v>
      </c>
      <c r="AC249" s="21">
        <f t="shared" si="28"/>
        <v>57426850.292983815</v>
      </c>
      <c r="AD249" s="21">
        <f t="shared" si="32"/>
        <v>0</v>
      </c>
      <c r="AE249" s="21">
        <f t="shared" si="32"/>
        <v>0</v>
      </c>
    </row>
    <row r="250" spans="1:31" x14ac:dyDescent="0.35">
      <c r="A250" s="1">
        <f t="shared" si="22"/>
        <v>52109</v>
      </c>
      <c r="B250" s="52">
        <f>'OC A CONTRATAR US$'!B250*'OC A CONTRATAR'!$E250</f>
        <v>0</v>
      </c>
      <c r="C250" s="52">
        <f>'OC A CONTRATAR US$'!C250*'OC A CONTRATAR'!$E250</f>
        <v>0</v>
      </c>
      <c r="D250" s="52">
        <f>'OC A CONTRATAR US$'!D250*'OC A CONTRATAR'!$E250</f>
        <v>0</v>
      </c>
      <c r="E250" s="151">
        <f>IF($E$2=0,Encargos!C255,$E$2)</f>
        <v>5.35</v>
      </c>
      <c r="F250" s="1">
        <f t="shared" si="23"/>
        <v>52109</v>
      </c>
      <c r="G250" s="52">
        <f>'OC A CONTRATAR US$'!G250*'OC A CONTRATAR'!$J250</f>
        <v>0</v>
      </c>
      <c r="H250" s="52">
        <f>'OC A CONTRATAR US$'!H250*'OC A CONTRATAR'!$J250</f>
        <v>0</v>
      </c>
      <c r="I250" s="52">
        <f>'OC A CONTRATAR US$'!I250*'OC A CONTRATAR'!$J250</f>
        <v>0</v>
      </c>
      <c r="J250" s="151">
        <f>IF($J$2=0,Encargos!C255,$J$2)</f>
        <v>4.8413000000000004</v>
      </c>
      <c r="K250" s="1">
        <f t="shared" si="24"/>
        <v>52109</v>
      </c>
      <c r="L250" s="52">
        <f>'OC A CONTRATAR US$'!L250*'OC A CONTRATAR'!$O250</f>
        <v>0</v>
      </c>
      <c r="M250" s="52">
        <f>'OC A CONTRATAR US$'!M250*'OC A CONTRATAR'!$O250</f>
        <v>0</v>
      </c>
      <c r="N250" s="52">
        <f>'OC A CONTRATAR US$'!N250*'OC A CONTRATAR'!$O250</f>
        <v>0</v>
      </c>
      <c r="O250" s="151">
        <f>IF($O$2=0,Encargos!C255,$O$2)</f>
        <v>4.8413000000000004</v>
      </c>
      <c r="P250" s="1">
        <f t="shared" si="25"/>
        <v>52109</v>
      </c>
      <c r="Q250" s="52">
        <f>'OC A CONTRATAR US$'!Q250*'OC A CONTRATAR'!$T250</f>
        <v>0</v>
      </c>
      <c r="R250" s="52">
        <f>'OC A CONTRATAR US$'!R250*'OC A CONTRATAR'!$T250</f>
        <v>0</v>
      </c>
      <c r="S250" s="52">
        <f>'OC A CONTRATAR US$'!S250*'OC A CONTRATAR'!$T250</f>
        <v>0</v>
      </c>
      <c r="T250" s="151">
        <f>IF($T$2=0,Encargos!M255,$T$2)</f>
        <v>5.35</v>
      </c>
      <c r="V250" s="1">
        <f t="shared" si="26"/>
        <v>52109</v>
      </c>
      <c r="W250" s="52">
        <v>0</v>
      </c>
      <c r="X250" s="52">
        <v>0</v>
      </c>
      <c r="Y250" s="52">
        <f t="shared" si="29"/>
        <v>0</v>
      </c>
      <c r="Z250" s="151"/>
      <c r="AB250" s="1">
        <f t="shared" si="27"/>
        <v>52109</v>
      </c>
      <c r="AC250" s="21">
        <f t="shared" si="28"/>
        <v>0</v>
      </c>
      <c r="AD250" s="21">
        <f t="shared" si="32"/>
        <v>0</v>
      </c>
      <c r="AE250" s="21">
        <f t="shared" si="32"/>
        <v>0</v>
      </c>
    </row>
    <row r="251" spans="1:31" x14ac:dyDescent="0.35">
      <c r="A251" s="1">
        <f t="shared" si="22"/>
        <v>52139</v>
      </c>
      <c r="B251" s="52">
        <f>'OC A CONTRATAR US$'!B251*'OC A CONTRATAR'!$E251</f>
        <v>0</v>
      </c>
      <c r="C251" s="52">
        <f>'OC A CONTRATAR US$'!C251*'OC A CONTRATAR'!$E251</f>
        <v>0</v>
      </c>
      <c r="D251" s="52">
        <f>'OC A CONTRATAR US$'!D251*'OC A CONTRATAR'!$E251</f>
        <v>0</v>
      </c>
      <c r="E251" s="151">
        <f>IF($E$2=0,Encargos!C256,$E$2)</f>
        <v>5.35</v>
      </c>
      <c r="F251" s="1">
        <f t="shared" si="23"/>
        <v>52139</v>
      </c>
      <c r="G251" s="52">
        <f>'OC A CONTRATAR US$'!G251*'OC A CONTRATAR'!$J251</f>
        <v>0</v>
      </c>
      <c r="H251" s="52">
        <f>'OC A CONTRATAR US$'!H251*'OC A CONTRATAR'!$J251</f>
        <v>0</v>
      </c>
      <c r="I251" s="52">
        <f>'OC A CONTRATAR US$'!I251*'OC A CONTRATAR'!$J251</f>
        <v>0</v>
      </c>
      <c r="J251" s="151">
        <f>IF($J$2=0,Encargos!C256,$J$2)</f>
        <v>4.8413000000000004</v>
      </c>
      <c r="K251" s="1">
        <f t="shared" si="24"/>
        <v>52139</v>
      </c>
      <c r="L251" s="52">
        <f>'OC A CONTRATAR US$'!L251*'OC A CONTRATAR'!$O251</f>
        <v>0</v>
      </c>
      <c r="M251" s="52">
        <f>'OC A CONTRATAR US$'!M251*'OC A CONTRATAR'!$O251</f>
        <v>0</v>
      </c>
      <c r="N251" s="52">
        <f>'OC A CONTRATAR US$'!N251*'OC A CONTRATAR'!$O251</f>
        <v>0</v>
      </c>
      <c r="O251" s="151">
        <f>IF($O$2=0,Encargos!C256,$O$2)</f>
        <v>4.8413000000000004</v>
      </c>
      <c r="P251" s="1">
        <f t="shared" si="25"/>
        <v>52139</v>
      </c>
      <c r="Q251" s="52">
        <f>'OC A CONTRATAR US$'!Q251*'OC A CONTRATAR'!$T251</f>
        <v>0</v>
      </c>
      <c r="R251" s="52">
        <f>'OC A CONTRATAR US$'!R251*'OC A CONTRATAR'!$T251</f>
        <v>0</v>
      </c>
      <c r="S251" s="52">
        <f>'OC A CONTRATAR US$'!S251*'OC A CONTRATAR'!$T251</f>
        <v>0</v>
      </c>
      <c r="T251" s="151">
        <f>IF($T$2=0,Encargos!M256,$T$2)</f>
        <v>5.35</v>
      </c>
      <c r="V251" s="1">
        <f t="shared" si="26"/>
        <v>52139</v>
      </c>
      <c r="W251" s="52">
        <v>0</v>
      </c>
      <c r="X251" s="52">
        <v>0</v>
      </c>
      <c r="Y251" s="52">
        <f t="shared" si="29"/>
        <v>0</v>
      </c>
      <c r="Z251" s="151"/>
      <c r="AB251" s="1">
        <f t="shared" si="27"/>
        <v>52139</v>
      </c>
      <c r="AC251" s="21">
        <f t="shared" si="28"/>
        <v>0</v>
      </c>
      <c r="AD251" s="21">
        <f t="shared" si="32"/>
        <v>0</v>
      </c>
      <c r="AE251" s="21">
        <f t="shared" si="32"/>
        <v>0</v>
      </c>
    </row>
    <row r="252" spans="1:31" x14ac:dyDescent="0.35">
      <c r="A252" s="1">
        <f t="shared" ref="A252:A315" si="33">EDATE(A251+1,1)-1</f>
        <v>52170</v>
      </c>
      <c r="B252" s="52">
        <f>'OC A CONTRATAR US$'!B252*'OC A CONTRATAR'!$E252</f>
        <v>0</v>
      </c>
      <c r="C252" s="52">
        <f>'OC A CONTRATAR US$'!C252*'OC A CONTRATAR'!$E252</f>
        <v>0</v>
      </c>
      <c r="D252" s="52">
        <f>'OC A CONTRATAR US$'!D252*'OC A CONTRATAR'!$E252</f>
        <v>0</v>
      </c>
      <c r="E252" s="151">
        <f>IF($E$2=0,Encargos!C257,$E$2)</f>
        <v>5.35</v>
      </c>
      <c r="F252" s="1">
        <f t="shared" ref="F252:F315" si="34">EDATE(F251+1,1)-1</f>
        <v>52170</v>
      </c>
      <c r="G252" s="52">
        <f>'OC A CONTRATAR US$'!G252*'OC A CONTRATAR'!$J252</f>
        <v>0</v>
      </c>
      <c r="H252" s="52">
        <f>'OC A CONTRATAR US$'!H252*'OC A CONTRATAR'!$J252</f>
        <v>0</v>
      </c>
      <c r="I252" s="52">
        <f>'OC A CONTRATAR US$'!I252*'OC A CONTRATAR'!$J252</f>
        <v>0</v>
      </c>
      <c r="J252" s="151">
        <f>IF($J$2=0,Encargos!C257,$J$2)</f>
        <v>4.8413000000000004</v>
      </c>
      <c r="K252" s="1">
        <f t="shared" ref="K252:K315" si="35">EDATE(K251+1,1)-1</f>
        <v>52170</v>
      </c>
      <c r="L252" s="52">
        <f>'OC A CONTRATAR US$'!L252*'OC A CONTRATAR'!$O252</f>
        <v>0</v>
      </c>
      <c r="M252" s="52">
        <f>'OC A CONTRATAR US$'!M252*'OC A CONTRATAR'!$O252</f>
        <v>0</v>
      </c>
      <c r="N252" s="52">
        <f>'OC A CONTRATAR US$'!N252*'OC A CONTRATAR'!$O252</f>
        <v>0</v>
      </c>
      <c r="O252" s="151">
        <f>IF($O$2=0,Encargos!C257,$O$2)</f>
        <v>4.8413000000000004</v>
      </c>
      <c r="P252" s="1">
        <f t="shared" ref="P252:P315" si="36">EDATE(P251+1,1)-1</f>
        <v>52170</v>
      </c>
      <c r="Q252" s="52">
        <f>'OC A CONTRATAR US$'!Q252*'OC A CONTRATAR'!$T252</f>
        <v>0</v>
      </c>
      <c r="R252" s="52">
        <f>'OC A CONTRATAR US$'!R252*'OC A CONTRATAR'!$T252</f>
        <v>0</v>
      </c>
      <c r="S252" s="52">
        <f>'OC A CONTRATAR US$'!S252*'OC A CONTRATAR'!$T252</f>
        <v>0</v>
      </c>
      <c r="T252" s="151">
        <f>IF($T$2=0,Encargos!M257,$T$2)</f>
        <v>5.35</v>
      </c>
      <c r="V252" s="1">
        <f t="shared" ref="V252:V315" si="37">EDATE(V251+1,1)-1</f>
        <v>52170</v>
      </c>
      <c r="W252" s="52">
        <v>0</v>
      </c>
      <c r="X252" s="52">
        <v>0</v>
      </c>
      <c r="Y252" s="52">
        <f t="shared" si="29"/>
        <v>0</v>
      </c>
      <c r="Z252" s="151"/>
      <c r="AB252" s="1">
        <f t="shared" ref="AB252:AB315" si="38">EDATE(AB251+1,1)-1</f>
        <v>52170</v>
      </c>
      <c r="AC252" s="21">
        <f t="shared" si="28"/>
        <v>0</v>
      </c>
      <c r="AD252" s="21">
        <f t="shared" si="32"/>
        <v>0</v>
      </c>
      <c r="AE252" s="21">
        <f t="shared" si="32"/>
        <v>0</v>
      </c>
    </row>
    <row r="253" spans="1:31" x14ac:dyDescent="0.35">
      <c r="A253" s="1">
        <f t="shared" si="33"/>
        <v>52200</v>
      </c>
      <c r="B253" s="52">
        <f>'OC A CONTRATAR US$'!B253*'OC A CONTRATAR'!$E253</f>
        <v>0</v>
      </c>
      <c r="C253" s="52">
        <f>'OC A CONTRATAR US$'!C253*'OC A CONTRATAR'!$E253</f>
        <v>0</v>
      </c>
      <c r="D253" s="52">
        <f>'OC A CONTRATAR US$'!D253*'OC A CONTRATAR'!$E253</f>
        <v>0</v>
      </c>
      <c r="E253" s="151">
        <f>IF($E$2=0,Encargos!C258,$E$2)</f>
        <v>5.35</v>
      </c>
      <c r="F253" s="1">
        <f t="shared" si="34"/>
        <v>52200</v>
      </c>
      <c r="G253" s="52">
        <f>'OC A CONTRATAR US$'!G253*'OC A CONTRATAR'!$J253</f>
        <v>0</v>
      </c>
      <c r="H253" s="52">
        <f>'OC A CONTRATAR US$'!H253*'OC A CONTRATAR'!$J253</f>
        <v>0</v>
      </c>
      <c r="I253" s="52">
        <f>'OC A CONTRATAR US$'!I253*'OC A CONTRATAR'!$J253</f>
        <v>0</v>
      </c>
      <c r="J253" s="151">
        <f>IF($J$2=0,Encargos!C258,$J$2)</f>
        <v>4.8413000000000004</v>
      </c>
      <c r="K253" s="1">
        <f t="shared" si="35"/>
        <v>52200</v>
      </c>
      <c r="L253" s="52">
        <f>'OC A CONTRATAR US$'!L253*'OC A CONTRATAR'!$O253</f>
        <v>0</v>
      </c>
      <c r="M253" s="52">
        <f>'OC A CONTRATAR US$'!M253*'OC A CONTRATAR'!$O253</f>
        <v>0</v>
      </c>
      <c r="N253" s="52">
        <f>'OC A CONTRATAR US$'!N253*'OC A CONTRATAR'!$O253</f>
        <v>0</v>
      </c>
      <c r="O253" s="151">
        <f>IF($O$2=0,Encargos!C258,$O$2)</f>
        <v>4.8413000000000004</v>
      </c>
      <c r="P253" s="1">
        <f t="shared" si="36"/>
        <v>52200</v>
      </c>
      <c r="Q253" s="52">
        <f>'OC A CONTRATAR US$'!Q253*'OC A CONTRATAR'!$T253</f>
        <v>0</v>
      </c>
      <c r="R253" s="52">
        <f>'OC A CONTRATAR US$'!R253*'OC A CONTRATAR'!$T253</f>
        <v>0</v>
      </c>
      <c r="S253" s="52">
        <f>'OC A CONTRATAR US$'!S253*'OC A CONTRATAR'!$T253</f>
        <v>0</v>
      </c>
      <c r="T253" s="151">
        <f>IF($T$2=0,Encargos!M258,$T$2)</f>
        <v>5.35</v>
      </c>
      <c r="V253" s="1">
        <f t="shared" si="37"/>
        <v>52200</v>
      </c>
      <c r="W253" s="52">
        <v>0</v>
      </c>
      <c r="X253" s="52">
        <v>0</v>
      </c>
      <c r="Y253" s="52">
        <f t="shared" si="29"/>
        <v>0</v>
      </c>
      <c r="Z253" s="151"/>
      <c r="AB253" s="1">
        <f t="shared" si="38"/>
        <v>52200</v>
      </c>
      <c r="AC253" s="21">
        <f t="shared" si="28"/>
        <v>0</v>
      </c>
      <c r="AD253" s="21">
        <f t="shared" si="32"/>
        <v>0</v>
      </c>
      <c r="AE253" s="21">
        <f t="shared" si="32"/>
        <v>0</v>
      </c>
    </row>
    <row r="254" spans="1:31" x14ac:dyDescent="0.35">
      <c r="A254" s="1">
        <f t="shared" si="33"/>
        <v>52231</v>
      </c>
      <c r="B254" s="52">
        <f>'OC A CONTRATAR US$'!B254*'OC A CONTRATAR'!$E254</f>
        <v>16049999.999999998</v>
      </c>
      <c r="C254" s="52">
        <f>'OC A CONTRATAR US$'!C254*'OC A CONTRATAR'!$E254</f>
        <v>3995421.4624999999</v>
      </c>
      <c r="D254" s="52">
        <f>'OC A CONTRATAR US$'!D254*'OC A CONTRATAR'!$E254</f>
        <v>20045421.462499999</v>
      </c>
      <c r="E254" s="151">
        <f>IF($E$2=0,Encargos!C259,$E$2)</f>
        <v>5.35</v>
      </c>
      <c r="F254" s="1">
        <f t="shared" si="34"/>
        <v>52231</v>
      </c>
      <c r="G254" s="52">
        <f>'OC A CONTRATAR US$'!G254*'OC A CONTRATAR'!$J254</f>
        <v>6147243.1912681926</v>
      </c>
      <c r="H254" s="52">
        <f>'OC A CONTRATAR US$'!H254*'OC A CONTRATAR'!$J254</f>
        <v>1412556.5711919456</v>
      </c>
      <c r="I254" s="52">
        <f>'OC A CONTRATAR US$'!I254*'OC A CONTRATAR'!$J254</f>
        <v>7559799.7624601377</v>
      </c>
      <c r="J254" s="151">
        <f>IF($J$2=0,Encargos!C259,$J$2)</f>
        <v>4.8413000000000004</v>
      </c>
      <c r="K254" s="1">
        <f t="shared" si="35"/>
        <v>52231</v>
      </c>
      <c r="L254" s="52">
        <f>'OC A CONTRATAR US$'!L254*'OC A CONTRATAR'!$O254</f>
        <v>27204607.101715628</v>
      </c>
      <c r="M254" s="52">
        <f>'OC A CONTRATAR US$'!M254*'OC A CONTRATAR'!$O254</f>
        <v>20533035.404013388</v>
      </c>
      <c r="N254" s="52">
        <f>'OC A CONTRATAR US$'!N254*'OC A CONTRATAR'!$O254</f>
        <v>47737642.50572902</v>
      </c>
      <c r="O254" s="151">
        <f>IF($O$2=0,Encargos!C259,$O$2)</f>
        <v>4.8413000000000004</v>
      </c>
      <c r="P254" s="1">
        <f t="shared" si="36"/>
        <v>52231</v>
      </c>
      <c r="Q254" s="52">
        <f>'OC A CONTRATAR US$'!Q254*'OC A CONTRATAR'!$T254</f>
        <v>8024999.9999999991</v>
      </c>
      <c r="R254" s="52">
        <f>'OC A CONTRATAR US$'!R254*'OC A CONTRATAR'!$T254</f>
        <v>1997710.73125</v>
      </c>
      <c r="S254" s="52">
        <f>'OC A CONTRATAR US$'!S254*'OC A CONTRATAR'!$T254</f>
        <v>10022710.731249999</v>
      </c>
      <c r="T254" s="151">
        <f>IF($T$2=0,Encargos!M259,$T$2)</f>
        <v>5.35</v>
      </c>
      <c r="V254" s="1">
        <f t="shared" si="37"/>
        <v>52231</v>
      </c>
      <c r="W254" s="52">
        <v>0</v>
      </c>
      <c r="X254" s="52">
        <v>0</v>
      </c>
      <c r="Y254" s="52">
        <f t="shared" si="29"/>
        <v>0</v>
      </c>
      <c r="Z254" s="151"/>
      <c r="AB254" s="1">
        <f t="shared" si="38"/>
        <v>52231</v>
      </c>
      <c r="AC254" s="21">
        <f t="shared" si="28"/>
        <v>0</v>
      </c>
      <c r="AD254" s="21">
        <f t="shared" si="32"/>
        <v>27938724.168955334</v>
      </c>
      <c r="AE254" s="21">
        <f t="shared" si="32"/>
        <v>85365574.461939156</v>
      </c>
    </row>
    <row r="255" spans="1:31" x14ac:dyDescent="0.35">
      <c r="A255" s="1">
        <f t="shared" si="33"/>
        <v>52262</v>
      </c>
      <c r="B255" s="52">
        <f>'OC A CONTRATAR US$'!B255*'OC A CONTRATAR'!$E255</f>
        <v>0</v>
      </c>
      <c r="C255" s="52">
        <f>'OC A CONTRATAR US$'!C255*'OC A CONTRATAR'!$E255</f>
        <v>0</v>
      </c>
      <c r="D255" s="52">
        <f>'OC A CONTRATAR US$'!D255*'OC A CONTRATAR'!$E255</f>
        <v>0</v>
      </c>
      <c r="E255" s="151">
        <f>IF($E$2=0,Encargos!C260,$E$2)</f>
        <v>5.35</v>
      </c>
      <c r="F255" s="1">
        <f t="shared" si="34"/>
        <v>52262</v>
      </c>
      <c r="G255" s="52">
        <f>'OC A CONTRATAR US$'!G255*'OC A CONTRATAR'!$J255</f>
        <v>0</v>
      </c>
      <c r="H255" s="52">
        <f>'OC A CONTRATAR US$'!H255*'OC A CONTRATAR'!$J255</f>
        <v>0</v>
      </c>
      <c r="I255" s="52">
        <f>'OC A CONTRATAR US$'!I255*'OC A CONTRATAR'!$J255</f>
        <v>0</v>
      </c>
      <c r="J255" s="151">
        <f>IF($J$2=0,Encargos!C260,$J$2)</f>
        <v>4.8413000000000004</v>
      </c>
      <c r="K255" s="1">
        <f t="shared" si="35"/>
        <v>52262</v>
      </c>
      <c r="L255" s="52">
        <f>'OC A CONTRATAR US$'!L255*'OC A CONTRATAR'!$O255</f>
        <v>0</v>
      </c>
      <c r="M255" s="52">
        <f>'OC A CONTRATAR US$'!M255*'OC A CONTRATAR'!$O255</f>
        <v>0</v>
      </c>
      <c r="N255" s="52">
        <f>'OC A CONTRATAR US$'!N255*'OC A CONTRATAR'!$O255</f>
        <v>0</v>
      </c>
      <c r="O255" s="151">
        <f>IF($O$2=0,Encargos!C260,$O$2)</f>
        <v>4.8413000000000004</v>
      </c>
      <c r="P255" s="1">
        <f t="shared" si="36"/>
        <v>52262</v>
      </c>
      <c r="Q255" s="52">
        <f>'OC A CONTRATAR US$'!Q255*'OC A CONTRATAR'!$T255</f>
        <v>0</v>
      </c>
      <c r="R255" s="52">
        <f>'OC A CONTRATAR US$'!R255*'OC A CONTRATAR'!$T255</f>
        <v>0</v>
      </c>
      <c r="S255" s="52">
        <f>'OC A CONTRATAR US$'!S255*'OC A CONTRATAR'!$T255</f>
        <v>0</v>
      </c>
      <c r="T255" s="151">
        <f>IF($T$2=0,Encargos!M260,$T$2)</f>
        <v>5.35</v>
      </c>
      <c r="V255" s="1">
        <f t="shared" si="37"/>
        <v>52262</v>
      </c>
      <c r="W255" s="52">
        <v>0</v>
      </c>
      <c r="X255" s="52">
        <v>0</v>
      </c>
      <c r="Y255" s="52">
        <f t="shared" si="29"/>
        <v>0</v>
      </c>
      <c r="Z255" s="151"/>
      <c r="AB255" s="1">
        <f t="shared" si="38"/>
        <v>52262</v>
      </c>
      <c r="AC255" s="21">
        <f t="shared" si="28"/>
        <v>57426850.292983815</v>
      </c>
      <c r="AD255" s="21">
        <f t="shared" si="32"/>
        <v>0</v>
      </c>
      <c r="AE255" s="21">
        <f t="shared" si="32"/>
        <v>0</v>
      </c>
    </row>
    <row r="256" spans="1:31" x14ac:dyDescent="0.35">
      <c r="A256" s="1">
        <f t="shared" si="33"/>
        <v>52290</v>
      </c>
      <c r="B256" s="52">
        <f>'OC A CONTRATAR US$'!B256*'OC A CONTRATAR'!$E256</f>
        <v>0</v>
      </c>
      <c r="C256" s="52">
        <f>'OC A CONTRATAR US$'!C256*'OC A CONTRATAR'!$E256</f>
        <v>0</v>
      </c>
      <c r="D256" s="52">
        <f>'OC A CONTRATAR US$'!D256*'OC A CONTRATAR'!$E256</f>
        <v>0</v>
      </c>
      <c r="E256" s="151">
        <f>IF($E$2=0,Encargos!C261,$E$2)</f>
        <v>5.35</v>
      </c>
      <c r="F256" s="1">
        <f t="shared" si="34"/>
        <v>52290</v>
      </c>
      <c r="G256" s="52">
        <f>'OC A CONTRATAR US$'!G256*'OC A CONTRATAR'!$J256</f>
        <v>0</v>
      </c>
      <c r="H256" s="52">
        <f>'OC A CONTRATAR US$'!H256*'OC A CONTRATAR'!$J256</f>
        <v>0</v>
      </c>
      <c r="I256" s="52">
        <f>'OC A CONTRATAR US$'!I256*'OC A CONTRATAR'!$J256</f>
        <v>0</v>
      </c>
      <c r="J256" s="151">
        <f>IF($J$2=0,Encargos!C261,$J$2)</f>
        <v>4.8413000000000004</v>
      </c>
      <c r="K256" s="1">
        <f t="shared" si="35"/>
        <v>52290</v>
      </c>
      <c r="L256" s="52">
        <f>'OC A CONTRATAR US$'!L256*'OC A CONTRATAR'!$O256</f>
        <v>0</v>
      </c>
      <c r="M256" s="52">
        <f>'OC A CONTRATAR US$'!M256*'OC A CONTRATAR'!$O256</f>
        <v>0</v>
      </c>
      <c r="N256" s="52">
        <f>'OC A CONTRATAR US$'!N256*'OC A CONTRATAR'!$O256</f>
        <v>0</v>
      </c>
      <c r="O256" s="151">
        <f>IF($O$2=0,Encargos!C261,$O$2)</f>
        <v>4.8413000000000004</v>
      </c>
      <c r="P256" s="1">
        <f t="shared" si="36"/>
        <v>52290</v>
      </c>
      <c r="Q256" s="52">
        <f>'OC A CONTRATAR US$'!Q256*'OC A CONTRATAR'!$T256</f>
        <v>0</v>
      </c>
      <c r="R256" s="52">
        <f>'OC A CONTRATAR US$'!R256*'OC A CONTRATAR'!$T256</f>
        <v>0</v>
      </c>
      <c r="S256" s="52">
        <f>'OC A CONTRATAR US$'!S256*'OC A CONTRATAR'!$T256</f>
        <v>0</v>
      </c>
      <c r="T256" s="151">
        <f>IF($T$2=0,Encargos!M261,$T$2)</f>
        <v>5.35</v>
      </c>
      <c r="V256" s="1">
        <f t="shared" si="37"/>
        <v>52290</v>
      </c>
      <c r="W256" s="52">
        <v>0</v>
      </c>
      <c r="X256" s="52">
        <v>0</v>
      </c>
      <c r="Y256" s="52">
        <f t="shared" si="29"/>
        <v>0</v>
      </c>
      <c r="Z256" s="151"/>
      <c r="AB256" s="1">
        <f t="shared" si="38"/>
        <v>52290</v>
      </c>
      <c r="AC256" s="21">
        <f t="shared" si="28"/>
        <v>0</v>
      </c>
      <c r="AD256" s="21">
        <f t="shared" si="32"/>
        <v>0</v>
      </c>
      <c r="AE256" s="21">
        <f t="shared" si="32"/>
        <v>0</v>
      </c>
    </row>
    <row r="257" spans="1:31" x14ac:dyDescent="0.35">
      <c r="A257" s="1">
        <f t="shared" si="33"/>
        <v>52321</v>
      </c>
      <c r="B257" s="52">
        <f>'OC A CONTRATAR US$'!B257*'OC A CONTRATAR'!$E257</f>
        <v>0</v>
      </c>
      <c r="C257" s="52">
        <f>'OC A CONTRATAR US$'!C257*'OC A CONTRATAR'!$E257</f>
        <v>0</v>
      </c>
      <c r="D257" s="52">
        <f>'OC A CONTRATAR US$'!D257*'OC A CONTRATAR'!$E257</f>
        <v>0</v>
      </c>
      <c r="E257" s="151">
        <f>IF($E$2=0,Encargos!C262,$E$2)</f>
        <v>5.35</v>
      </c>
      <c r="F257" s="1">
        <f t="shared" si="34"/>
        <v>52321</v>
      </c>
      <c r="G257" s="52">
        <f>'OC A CONTRATAR US$'!G257*'OC A CONTRATAR'!$J257</f>
        <v>0</v>
      </c>
      <c r="H257" s="52">
        <f>'OC A CONTRATAR US$'!H257*'OC A CONTRATAR'!$J257</f>
        <v>0</v>
      </c>
      <c r="I257" s="52">
        <f>'OC A CONTRATAR US$'!I257*'OC A CONTRATAR'!$J257</f>
        <v>0</v>
      </c>
      <c r="J257" s="151">
        <f>IF($J$2=0,Encargos!C262,$J$2)</f>
        <v>4.8413000000000004</v>
      </c>
      <c r="K257" s="1">
        <f t="shared" si="35"/>
        <v>52321</v>
      </c>
      <c r="L257" s="52">
        <f>'OC A CONTRATAR US$'!L257*'OC A CONTRATAR'!$O257</f>
        <v>0</v>
      </c>
      <c r="M257" s="52">
        <f>'OC A CONTRATAR US$'!M257*'OC A CONTRATAR'!$O257</f>
        <v>0</v>
      </c>
      <c r="N257" s="52">
        <f>'OC A CONTRATAR US$'!N257*'OC A CONTRATAR'!$O257</f>
        <v>0</v>
      </c>
      <c r="O257" s="151">
        <f>IF($O$2=0,Encargos!C262,$O$2)</f>
        <v>4.8413000000000004</v>
      </c>
      <c r="P257" s="1">
        <f t="shared" si="36"/>
        <v>52321</v>
      </c>
      <c r="Q257" s="52">
        <f>'OC A CONTRATAR US$'!Q257*'OC A CONTRATAR'!$T257</f>
        <v>0</v>
      </c>
      <c r="R257" s="52">
        <f>'OC A CONTRATAR US$'!R257*'OC A CONTRATAR'!$T257</f>
        <v>0</v>
      </c>
      <c r="S257" s="52">
        <f>'OC A CONTRATAR US$'!S257*'OC A CONTRATAR'!$T257</f>
        <v>0</v>
      </c>
      <c r="T257" s="151">
        <f>IF($T$2=0,Encargos!M262,$T$2)</f>
        <v>5.35</v>
      </c>
      <c r="V257" s="1">
        <f t="shared" si="37"/>
        <v>52321</v>
      </c>
      <c r="W257" s="52">
        <v>0</v>
      </c>
      <c r="X257" s="52">
        <v>0</v>
      </c>
      <c r="Y257" s="52">
        <f t="shared" si="29"/>
        <v>0</v>
      </c>
      <c r="Z257" s="151"/>
      <c r="AB257" s="1">
        <f t="shared" si="38"/>
        <v>52321</v>
      </c>
      <c r="AC257" s="21">
        <f t="shared" si="28"/>
        <v>0</v>
      </c>
      <c r="AD257" s="21">
        <f t="shared" si="32"/>
        <v>0</v>
      </c>
      <c r="AE257" s="21">
        <f t="shared" si="32"/>
        <v>0</v>
      </c>
    </row>
    <row r="258" spans="1:31" x14ac:dyDescent="0.35">
      <c r="A258" s="1">
        <f t="shared" si="33"/>
        <v>52351</v>
      </c>
      <c r="B258" s="52">
        <f>'OC A CONTRATAR US$'!B258*'OC A CONTRATAR'!$E258</f>
        <v>0</v>
      </c>
      <c r="C258" s="52">
        <f>'OC A CONTRATAR US$'!C258*'OC A CONTRATAR'!$E258</f>
        <v>0</v>
      </c>
      <c r="D258" s="52">
        <f>'OC A CONTRATAR US$'!D258*'OC A CONTRATAR'!$E258</f>
        <v>0</v>
      </c>
      <c r="E258" s="151">
        <f>IF($E$2=0,Encargos!C263,$E$2)</f>
        <v>5.35</v>
      </c>
      <c r="F258" s="1">
        <f t="shared" si="34"/>
        <v>52351</v>
      </c>
      <c r="G258" s="52">
        <f>'OC A CONTRATAR US$'!G258*'OC A CONTRATAR'!$J258</f>
        <v>0</v>
      </c>
      <c r="H258" s="52">
        <f>'OC A CONTRATAR US$'!H258*'OC A CONTRATAR'!$J258</f>
        <v>0</v>
      </c>
      <c r="I258" s="52">
        <f>'OC A CONTRATAR US$'!I258*'OC A CONTRATAR'!$J258</f>
        <v>0</v>
      </c>
      <c r="J258" s="151">
        <f>IF($J$2=0,Encargos!C263,$J$2)</f>
        <v>4.8413000000000004</v>
      </c>
      <c r="K258" s="1">
        <f t="shared" si="35"/>
        <v>52351</v>
      </c>
      <c r="L258" s="52">
        <f>'OC A CONTRATAR US$'!L258*'OC A CONTRATAR'!$O258</f>
        <v>0</v>
      </c>
      <c r="M258" s="52">
        <f>'OC A CONTRATAR US$'!M258*'OC A CONTRATAR'!$O258</f>
        <v>0</v>
      </c>
      <c r="N258" s="52">
        <f>'OC A CONTRATAR US$'!N258*'OC A CONTRATAR'!$O258</f>
        <v>0</v>
      </c>
      <c r="O258" s="151">
        <f>IF($O$2=0,Encargos!C263,$O$2)</f>
        <v>4.8413000000000004</v>
      </c>
      <c r="P258" s="1">
        <f t="shared" si="36"/>
        <v>52351</v>
      </c>
      <c r="Q258" s="52">
        <f>'OC A CONTRATAR US$'!Q258*'OC A CONTRATAR'!$T258</f>
        <v>0</v>
      </c>
      <c r="R258" s="52">
        <f>'OC A CONTRATAR US$'!R258*'OC A CONTRATAR'!$T258</f>
        <v>0</v>
      </c>
      <c r="S258" s="52">
        <f>'OC A CONTRATAR US$'!S258*'OC A CONTRATAR'!$T258</f>
        <v>0</v>
      </c>
      <c r="T258" s="151">
        <f>IF($T$2=0,Encargos!M263,$T$2)</f>
        <v>5.35</v>
      </c>
      <c r="V258" s="1">
        <f t="shared" si="37"/>
        <v>52351</v>
      </c>
      <c r="W258" s="52">
        <v>0</v>
      </c>
      <c r="X258" s="52">
        <v>0</v>
      </c>
      <c r="Y258" s="52">
        <f t="shared" si="29"/>
        <v>0</v>
      </c>
      <c r="Z258" s="151"/>
      <c r="AB258" s="1">
        <f t="shared" si="38"/>
        <v>52351</v>
      </c>
      <c r="AC258" s="21">
        <f t="shared" si="28"/>
        <v>0</v>
      </c>
      <c r="AD258" s="21">
        <f t="shared" si="32"/>
        <v>0</v>
      </c>
      <c r="AE258" s="21">
        <f t="shared" si="32"/>
        <v>0</v>
      </c>
    </row>
    <row r="259" spans="1:31" x14ac:dyDescent="0.35">
      <c r="A259" s="1">
        <f t="shared" si="33"/>
        <v>52382</v>
      </c>
      <c r="B259" s="52">
        <f>'OC A CONTRATAR US$'!B259*'OC A CONTRATAR'!$E259</f>
        <v>0</v>
      </c>
      <c r="C259" s="52">
        <f>'OC A CONTRATAR US$'!C259*'OC A CONTRATAR'!$E259</f>
        <v>0</v>
      </c>
      <c r="D259" s="52">
        <f>'OC A CONTRATAR US$'!D259*'OC A CONTRATAR'!$E259</f>
        <v>0</v>
      </c>
      <c r="E259" s="151">
        <f>IF($E$2=0,Encargos!C264,$E$2)</f>
        <v>5.35</v>
      </c>
      <c r="F259" s="1">
        <f t="shared" si="34"/>
        <v>52382</v>
      </c>
      <c r="G259" s="52">
        <f>'OC A CONTRATAR US$'!G259*'OC A CONTRATAR'!$J259</f>
        <v>0</v>
      </c>
      <c r="H259" s="52">
        <f>'OC A CONTRATAR US$'!H259*'OC A CONTRATAR'!$J259</f>
        <v>0</v>
      </c>
      <c r="I259" s="52">
        <f>'OC A CONTRATAR US$'!I259*'OC A CONTRATAR'!$J259</f>
        <v>0</v>
      </c>
      <c r="J259" s="151">
        <f>IF($J$2=0,Encargos!C264,$J$2)</f>
        <v>4.8413000000000004</v>
      </c>
      <c r="K259" s="1">
        <f t="shared" si="35"/>
        <v>52382</v>
      </c>
      <c r="L259" s="52">
        <f>'OC A CONTRATAR US$'!L259*'OC A CONTRATAR'!$O259</f>
        <v>0</v>
      </c>
      <c r="M259" s="52">
        <f>'OC A CONTRATAR US$'!M259*'OC A CONTRATAR'!$O259</f>
        <v>0</v>
      </c>
      <c r="N259" s="52">
        <f>'OC A CONTRATAR US$'!N259*'OC A CONTRATAR'!$O259</f>
        <v>0</v>
      </c>
      <c r="O259" s="151">
        <f>IF($O$2=0,Encargos!C264,$O$2)</f>
        <v>4.8413000000000004</v>
      </c>
      <c r="P259" s="1">
        <f t="shared" si="36"/>
        <v>52382</v>
      </c>
      <c r="Q259" s="52">
        <f>'OC A CONTRATAR US$'!Q259*'OC A CONTRATAR'!$T259</f>
        <v>0</v>
      </c>
      <c r="R259" s="52">
        <f>'OC A CONTRATAR US$'!R259*'OC A CONTRATAR'!$T259</f>
        <v>0</v>
      </c>
      <c r="S259" s="52">
        <f>'OC A CONTRATAR US$'!S259*'OC A CONTRATAR'!$T259</f>
        <v>0</v>
      </c>
      <c r="T259" s="151">
        <f>IF($T$2=0,Encargos!M264,$T$2)</f>
        <v>5.35</v>
      </c>
      <c r="V259" s="1">
        <f t="shared" si="37"/>
        <v>52382</v>
      </c>
      <c r="W259" s="52">
        <v>0</v>
      </c>
      <c r="X259" s="52">
        <v>0</v>
      </c>
      <c r="Y259" s="52">
        <f t="shared" si="29"/>
        <v>0</v>
      </c>
      <c r="Z259" s="151"/>
      <c r="AB259" s="1">
        <f t="shared" si="38"/>
        <v>52382</v>
      </c>
      <c r="AC259" s="21">
        <f t="shared" ref="AC259:AC288" si="39">SUMIF($A$2:$Z$2,AC$2,$A258:$Z259)</f>
        <v>0</v>
      </c>
      <c r="AD259" s="21">
        <f t="shared" si="32"/>
        <v>0</v>
      </c>
      <c r="AE259" s="21">
        <f t="shared" si="32"/>
        <v>0</v>
      </c>
    </row>
    <row r="260" spans="1:31" x14ac:dyDescent="0.35">
      <c r="A260" s="1">
        <f t="shared" si="33"/>
        <v>52412</v>
      </c>
      <c r="B260" s="52">
        <f>'OC A CONTRATAR US$'!B260*'OC A CONTRATAR'!$E260</f>
        <v>16049999.999999998</v>
      </c>
      <c r="C260" s="52">
        <f>'OC A CONTRATAR US$'!C260*'OC A CONTRATAR'!$E260</f>
        <v>3667927.9</v>
      </c>
      <c r="D260" s="52">
        <f>'OC A CONTRATAR US$'!D260*'OC A CONTRATAR'!$E260</f>
        <v>19717927.899999999</v>
      </c>
      <c r="E260" s="151">
        <f>IF($E$2=0,Encargos!C265,$E$2)</f>
        <v>5.35</v>
      </c>
      <c r="F260" s="1">
        <f t="shared" si="34"/>
        <v>52412</v>
      </c>
      <c r="G260" s="52">
        <f>'OC A CONTRATAR US$'!G260*'OC A CONTRATAR'!$J260</f>
        <v>6147243.1912681926</v>
      </c>
      <c r="H260" s="52">
        <f>'OC A CONTRATAR US$'!H260*'OC A CONTRATAR'!$J260</f>
        <v>1287767.875922712</v>
      </c>
      <c r="I260" s="52">
        <f>'OC A CONTRATAR US$'!I260*'OC A CONTRATAR'!$J260</f>
        <v>7435011.0671909042</v>
      </c>
      <c r="J260" s="151">
        <f>IF($J$2=0,Encargos!C265,$J$2)</f>
        <v>4.8413000000000004</v>
      </c>
      <c r="K260" s="1">
        <f t="shared" si="35"/>
        <v>52412</v>
      </c>
      <c r="L260" s="52">
        <f>'OC A CONTRATAR US$'!L260*'OC A CONTRATAR'!$O260</f>
        <v>27204607.101715628</v>
      </c>
      <c r="M260" s="52">
        <f>'OC A CONTRATAR US$'!M260*'OC A CONTRATAR'!$O260</f>
        <v>19820220.288734201</v>
      </c>
      <c r="N260" s="52">
        <f>'OC A CONTRATAR US$'!N260*'OC A CONTRATAR'!$O260</f>
        <v>47024827.390449822</v>
      </c>
      <c r="O260" s="151">
        <f>IF($O$2=0,Encargos!C265,$O$2)</f>
        <v>4.8413000000000004</v>
      </c>
      <c r="P260" s="1">
        <f t="shared" si="36"/>
        <v>52412</v>
      </c>
      <c r="Q260" s="52">
        <f>'OC A CONTRATAR US$'!Q260*'OC A CONTRATAR'!$T260</f>
        <v>8024999.9999999991</v>
      </c>
      <c r="R260" s="52">
        <f>'OC A CONTRATAR US$'!R260*'OC A CONTRATAR'!$T260</f>
        <v>1833963.95</v>
      </c>
      <c r="S260" s="52">
        <f>'OC A CONTRATAR US$'!S260*'OC A CONTRATAR'!$T260</f>
        <v>9858963.9499999993</v>
      </c>
      <c r="T260" s="151">
        <f>IF($T$2=0,Encargos!M265,$T$2)</f>
        <v>5.35</v>
      </c>
      <c r="V260" s="1">
        <f t="shared" si="37"/>
        <v>52412</v>
      </c>
      <c r="W260" s="52">
        <v>0</v>
      </c>
      <c r="X260" s="52">
        <v>0</v>
      </c>
      <c r="Y260" s="52">
        <f t="shared" ref="Y260:Y323" si="40">W260+X260</f>
        <v>0</v>
      </c>
      <c r="Z260" s="151"/>
      <c r="AB260" s="1">
        <f t="shared" si="38"/>
        <v>52412</v>
      </c>
      <c r="AC260" s="21">
        <f t="shared" si="39"/>
        <v>0</v>
      </c>
      <c r="AD260" s="21">
        <f t="shared" si="32"/>
        <v>26609880.014656913</v>
      </c>
      <c r="AE260" s="21">
        <f t="shared" si="32"/>
        <v>84036730.307640731</v>
      </c>
    </row>
    <row r="261" spans="1:31" x14ac:dyDescent="0.35">
      <c r="A261" s="1">
        <f t="shared" si="33"/>
        <v>52443</v>
      </c>
      <c r="B261" s="52">
        <f>'OC A CONTRATAR US$'!B261*'OC A CONTRATAR'!$E261</f>
        <v>0</v>
      </c>
      <c r="C261" s="52">
        <f>'OC A CONTRATAR US$'!C261*'OC A CONTRATAR'!$E261</f>
        <v>0</v>
      </c>
      <c r="D261" s="52">
        <f>'OC A CONTRATAR US$'!D261*'OC A CONTRATAR'!$E261</f>
        <v>0</v>
      </c>
      <c r="E261" s="151">
        <f>IF($E$2=0,Encargos!C266,$E$2)</f>
        <v>5.35</v>
      </c>
      <c r="F261" s="1">
        <f t="shared" si="34"/>
        <v>52443</v>
      </c>
      <c r="G261" s="52">
        <f>'OC A CONTRATAR US$'!G261*'OC A CONTRATAR'!$J261</f>
        <v>0</v>
      </c>
      <c r="H261" s="52">
        <f>'OC A CONTRATAR US$'!H261*'OC A CONTRATAR'!$J261</f>
        <v>0</v>
      </c>
      <c r="I261" s="52">
        <f>'OC A CONTRATAR US$'!I261*'OC A CONTRATAR'!$J261</f>
        <v>0</v>
      </c>
      <c r="J261" s="151">
        <f>IF($J$2=0,Encargos!C266,$J$2)</f>
        <v>4.8413000000000004</v>
      </c>
      <c r="K261" s="1">
        <f t="shared" si="35"/>
        <v>52443</v>
      </c>
      <c r="L261" s="52">
        <f>'OC A CONTRATAR US$'!L261*'OC A CONTRATAR'!$O261</f>
        <v>0</v>
      </c>
      <c r="M261" s="52">
        <f>'OC A CONTRATAR US$'!M261*'OC A CONTRATAR'!$O261</f>
        <v>0</v>
      </c>
      <c r="N261" s="52">
        <f>'OC A CONTRATAR US$'!N261*'OC A CONTRATAR'!$O261</f>
        <v>0</v>
      </c>
      <c r="O261" s="151">
        <f>IF($O$2=0,Encargos!C266,$O$2)</f>
        <v>4.8413000000000004</v>
      </c>
      <c r="P261" s="1">
        <f t="shared" si="36"/>
        <v>52443</v>
      </c>
      <c r="Q261" s="52">
        <f>'OC A CONTRATAR US$'!Q261*'OC A CONTRATAR'!$T261</f>
        <v>0</v>
      </c>
      <c r="R261" s="52">
        <f>'OC A CONTRATAR US$'!R261*'OC A CONTRATAR'!$T261</f>
        <v>0</v>
      </c>
      <c r="S261" s="52">
        <f>'OC A CONTRATAR US$'!S261*'OC A CONTRATAR'!$T261</f>
        <v>0</v>
      </c>
      <c r="T261" s="151">
        <f>IF($T$2=0,Encargos!M266,$T$2)</f>
        <v>5.35</v>
      </c>
      <c r="V261" s="1">
        <f t="shared" si="37"/>
        <v>52443</v>
      </c>
      <c r="W261" s="52">
        <v>0</v>
      </c>
      <c r="X261" s="52">
        <v>0</v>
      </c>
      <c r="Y261" s="52">
        <f t="shared" si="40"/>
        <v>0</v>
      </c>
      <c r="Z261" s="151"/>
      <c r="AB261" s="1">
        <f t="shared" si="38"/>
        <v>52443</v>
      </c>
      <c r="AC261" s="21">
        <f t="shared" si="39"/>
        <v>57426850.292983815</v>
      </c>
      <c r="AD261" s="21">
        <f t="shared" si="32"/>
        <v>0</v>
      </c>
      <c r="AE261" s="21">
        <f t="shared" si="32"/>
        <v>0</v>
      </c>
    </row>
    <row r="262" spans="1:31" x14ac:dyDescent="0.35">
      <c r="A262" s="1">
        <f t="shared" si="33"/>
        <v>52474</v>
      </c>
      <c r="B262" s="52">
        <f>'OC A CONTRATAR US$'!B262*'OC A CONTRATAR'!$E262</f>
        <v>0</v>
      </c>
      <c r="C262" s="52">
        <f>'OC A CONTRATAR US$'!C262*'OC A CONTRATAR'!$E262</f>
        <v>0</v>
      </c>
      <c r="D262" s="52">
        <f>'OC A CONTRATAR US$'!D262*'OC A CONTRATAR'!$E262</f>
        <v>0</v>
      </c>
      <c r="E262" s="151">
        <f>IF($E$2=0,Encargos!C267,$E$2)</f>
        <v>5.35</v>
      </c>
      <c r="F262" s="1">
        <f t="shared" si="34"/>
        <v>52474</v>
      </c>
      <c r="G262" s="52">
        <f>'OC A CONTRATAR US$'!G262*'OC A CONTRATAR'!$J262</f>
        <v>0</v>
      </c>
      <c r="H262" s="52">
        <f>'OC A CONTRATAR US$'!H262*'OC A CONTRATAR'!$J262</f>
        <v>0</v>
      </c>
      <c r="I262" s="52">
        <f>'OC A CONTRATAR US$'!I262*'OC A CONTRATAR'!$J262</f>
        <v>0</v>
      </c>
      <c r="J262" s="151">
        <f>IF($J$2=0,Encargos!C267,$J$2)</f>
        <v>4.8413000000000004</v>
      </c>
      <c r="K262" s="1">
        <f t="shared" si="35"/>
        <v>52474</v>
      </c>
      <c r="L262" s="52">
        <f>'OC A CONTRATAR US$'!L262*'OC A CONTRATAR'!$O262</f>
        <v>0</v>
      </c>
      <c r="M262" s="52">
        <f>'OC A CONTRATAR US$'!M262*'OC A CONTRATAR'!$O262</f>
        <v>0</v>
      </c>
      <c r="N262" s="52">
        <f>'OC A CONTRATAR US$'!N262*'OC A CONTRATAR'!$O262</f>
        <v>0</v>
      </c>
      <c r="O262" s="151">
        <f>IF($O$2=0,Encargos!C267,$O$2)</f>
        <v>4.8413000000000004</v>
      </c>
      <c r="P262" s="1">
        <f t="shared" si="36"/>
        <v>52474</v>
      </c>
      <c r="Q262" s="52">
        <f>'OC A CONTRATAR US$'!Q262*'OC A CONTRATAR'!$T262</f>
        <v>0</v>
      </c>
      <c r="R262" s="52">
        <f>'OC A CONTRATAR US$'!R262*'OC A CONTRATAR'!$T262</f>
        <v>0</v>
      </c>
      <c r="S262" s="52">
        <f>'OC A CONTRATAR US$'!S262*'OC A CONTRATAR'!$T262</f>
        <v>0</v>
      </c>
      <c r="T262" s="151">
        <f>IF($T$2=0,Encargos!M267,$T$2)</f>
        <v>5.35</v>
      </c>
      <c r="V262" s="1">
        <f t="shared" si="37"/>
        <v>52474</v>
      </c>
      <c r="W262" s="52">
        <v>0</v>
      </c>
      <c r="X262" s="52">
        <v>0</v>
      </c>
      <c r="Y262" s="52">
        <f t="shared" si="40"/>
        <v>0</v>
      </c>
      <c r="Z262" s="151"/>
      <c r="AB262" s="1">
        <f t="shared" si="38"/>
        <v>52474</v>
      </c>
      <c r="AC262" s="21">
        <f t="shared" si="39"/>
        <v>0</v>
      </c>
      <c r="AD262" s="21">
        <f t="shared" si="32"/>
        <v>0</v>
      </c>
      <c r="AE262" s="21">
        <f t="shared" si="32"/>
        <v>0</v>
      </c>
    </row>
    <row r="263" spans="1:31" x14ac:dyDescent="0.35">
      <c r="A263" s="1">
        <f t="shared" si="33"/>
        <v>52504</v>
      </c>
      <c r="B263" s="52">
        <f>'OC A CONTRATAR US$'!B263*'OC A CONTRATAR'!$E263</f>
        <v>0</v>
      </c>
      <c r="C263" s="52">
        <f>'OC A CONTRATAR US$'!C263*'OC A CONTRATAR'!$E263</f>
        <v>0</v>
      </c>
      <c r="D263" s="52">
        <f>'OC A CONTRATAR US$'!D263*'OC A CONTRATAR'!$E263</f>
        <v>0</v>
      </c>
      <c r="E263" s="151">
        <f>IF($E$2=0,Encargos!C268,$E$2)</f>
        <v>5.35</v>
      </c>
      <c r="F263" s="1">
        <f t="shared" si="34"/>
        <v>52504</v>
      </c>
      <c r="G263" s="52">
        <f>'OC A CONTRATAR US$'!G263*'OC A CONTRATAR'!$J263</f>
        <v>0</v>
      </c>
      <c r="H263" s="52">
        <f>'OC A CONTRATAR US$'!H263*'OC A CONTRATAR'!$J263</f>
        <v>0</v>
      </c>
      <c r="I263" s="52">
        <f>'OC A CONTRATAR US$'!I263*'OC A CONTRATAR'!$J263</f>
        <v>0</v>
      </c>
      <c r="J263" s="151">
        <f>IF($J$2=0,Encargos!C268,$J$2)</f>
        <v>4.8413000000000004</v>
      </c>
      <c r="K263" s="1">
        <f t="shared" si="35"/>
        <v>52504</v>
      </c>
      <c r="L263" s="52">
        <f>'OC A CONTRATAR US$'!L263*'OC A CONTRATAR'!$O263</f>
        <v>0</v>
      </c>
      <c r="M263" s="52">
        <f>'OC A CONTRATAR US$'!M263*'OC A CONTRATAR'!$O263</f>
        <v>0</v>
      </c>
      <c r="N263" s="52">
        <f>'OC A CONTRATAR US$'!N263*'OC A CONTRATAR'!$O263</f>
        <v>0</v>
      </c>
      <c r="O263" s="151">
        <f>IF($O$2=0,Encargos!C268,$O$2)</f>
        <v>4.8413000000000004</v>
      </c>
      <c r="P263" s="1">
        <f t="shared" si="36"/>
        <v>52504</v>
      </c>
      <c r="Q263" s="52">
        <f>'OC A CONTRATAR US$'!Q263*'OC A CONTRATAR'!$T263</f>
        <v>0</v>
      </c>
      <c r="R263" s="52">
        <f>'OC A CONTRATAR US$'!R263*'OC A CONTRATAR'!$T263</f>
        <v>0</v>
      </c>
      <c r="S263" s="52">
        <f>'OC A CONTRATAR US$'!S263*'OC A CONTRATAR'!$T263</f>
        <v>0</v>
      </c>
      <c r="T263" s="151">
        <f>IF($T$2=0,Encargos!M268,$T$2)</f>
        <v>5.35</v>
      </c>
      <c r="V263" s="1">
        <f t="shared" si="37"/>
        <v>52504</v>
      </c>
      <c r="W263" s="52">
        <v>0</v>
      </c>
      <c r="X263" s="52">
        <v>0</v>
      </c>
      <c r="Y263" s="52">
        <f t="shared" si="40"/>
        <v>0</v>
      </c>
      <c r="Z263" s="151"/>
      <c r="AB263" s="1">
        <f t="shared" si="38"/>
        <v>52504</v>
      </c>
      <c r="AC263" s="21">
        <f t="shared" si="39"/>
        <v>0</v>
      </c>
      <c r="AD263" s="21">
        <f t="shared" ref="AD263:AE282" si="41">SUMIF($A$2:$Z$2,AD$2,$A263:$Z263)</f>
        <v>0</v>
      </c>
      <c r="AE263" s="21">
        <f t="shared" si="41"/>
        <v>0</v>
      </c>
    </row>
    <row r="264" spans="1:31" x14ac:dyDescent="0.35">
      <c r="A264" s="1">
        <f t="shared" si="33"/>
        <v>52535</v>
      </c>
      <c r="B264" s="52">
        <f>'OC A CONTRATAR US$'!B264*'OC A CONTRATAR'!$E264</f>
        <v>0</v>
      </c>
      <c r="C264" s="52">
        <f>'OC A CONTRATAR US$'!C264*'OC A CONTRATAR'!$E264</f>
        <v>0</v>
      </c>
      <c r="D264" s="52">
        <f>'OC A CONTRATAR US$'!D264*'OC A CONTRATAR'!$E264</f>
        <v>0</v>
      </c>
      <c r="E264" s="151">
        <f>IF($E$2=0,Encargos!C269,$E$2)</f>
        <v>5.35</v>
      </c>
      <c r="F264" s="1">
        <f t="shared" si="34"/>
        <v>52535</v>
      </c>
      <c r="G264" s="52">
        <f>'OC A CONTRATAR US$'!G264*'OC A CONTRATAR'!$J264</f>
        <v>0</v>
      </c>
      <c r="H264" s="52">
        <f>'OC A CONTRATAR US$'!H264*'OC A CONTRATAR'!$J264</f>
        <v>0</v>
      </c>
      <c r="I264" s="52">
        <f>'OC A CONTRATAR US$'!I264*'OC A CONTRATAR'!$J264</f>
        <v>0</v>
      </c>
      <c r="J264" s="151">
        <f>IF($J$2=0,Encargos!C269,$J$2)</f>
        <v>4.8413000000000004</v>
      </c>
      <c r="K264" s="1">
        <f t="shared" si="35"/>
        <v>52535</v>
      </c>
      <c r="L264" s="52">
        <f>'OC A CONTRATAR US$'!L264*'OC A CONTRATAR'!$O264</f>
        <v>0</v>
      </c>
      <c r="M264" s="52">
        <f>'OC A CONTRATAR US$'!M264*'OC A CONTRATAR'!$O264</f>
        <v>0</v>
      </c>
      <c r="N264" s="52">
        <f>'OC A CONTRATAR US$'!N264*'OC A CONTRATAR'!$O264</f>
        <v>0</v>
      </c>
      <c r="O264" s="151">
        <f>IF($O$2=0,Encargos!C269,$O$2)</f>
        <v>4.8413000000000004</v>
      </c>
      <c r="P264" s="1">
        <f t="shared" si="36"/>
        <v>52535</v>
      </c>
      <c r="Q264" s="52">
        <f>'OC A CONTRATAR US$'!Q264*'OC A CONTRATAR'!$T264</f>
        <v>0</v>
      </c>
      <c r="R264" s="52">
        <f>'OC A CONTRATAR US$'!R264*'OC A CONTRATAR'!$T264</f>
        <v>0</v>
      </c>
      <c r="S264" s="52">
        <f>'OC A CONTRATAR US$'!S264*'OC A CONTRATAR'!$T264</f>
        <v>0</v>
      </c>
      <c r="T264" s="151">
        <f>IF($T$2=0,Encargos!M269,$T$2)</f>
        <v>5.35</v>
      </c>
      <c r="V264" s="1">
        <f t="shared" si="37"/>
        <v>52535</v>
      </c>
      <c r="W264" s="52">
        <v>0</v>
      </c>
      <c r="X264" s="52">
        <v>0</v>
      </c>
      <c r="Y264" s="52">
        <f t="shared" si="40"/>
        <v>0</v>
      </c>
      <c r="Z264" s="151"/>
      <c r="AB264" s="1">
        <f t="shared" si="38"/>
        <v>52535</v>
      </c>
      <c r="AC264" s="21">
        <f t="shared" si="39"/>
        <v>0</v>
      </c>
      <c r="AD264" s="21">
        <f t="shared" si="41"/>
        <v>0</v>
      </c>
      <c r="AE264" s="21">
        <f t="shared" si="41"/>
        <v>0</v>
      </c>
    </row>
    <row r="265" spans="1:31" x14ac:dyDescent="0.35">
      <c r="A265" s="1">
        <f t="shared" si="33"/>
        <v>52565</v>
      </c>
      <c r="B265" s="52">
        <f>'OC A CONTRATAR US$'!B265*'OC A CONTRATAR'!$E265</f>
        <v>0</v>
      </c>
      <c r="C265" s="52">
        <f>'OC A CONTRATAR US$'!C265*'OC A CONTRATAR'!$E265</f>
        <v>0</v>
      </c>
      <c r="D265" s="52">
        <f>'OC A CONTRATAR US$'!D265*'OC A CONTRATAR'!$E265</f>
        <v>0</v>
      </c>
      <c r="E265" s="151">
        <f>IF($E$2=0,Encargos!C270,$E$2)</f>
        <v>5.35</v>
      </c>
      <c r="F265" s="1">
        <f t="shared" si="34"/>
        <v>52565</v>
      </c>
      <c r="G265" s="52">
        <f>'OC A CONTRATAR US$'!G265*'OC A CONTRATAR'!$J265</f>
        <v>0</v>
      </c>
      <c r="H265" s="52">
        <f>'OC A CONTRATAR US$'!H265*'OC A CONTRATAR'!$J265</f>
        <v>0</v>
      </c>
      <c r="I265" s="52">
        <f>'OC A CONTRATAR US$'!I265*'OC A CONTRATAR'!$J265</f>
        <v>0</v>
      </c>
      <c r="J265" s="151">
        <f>IF($J$2=0,Encargos!C270,$J$2)</f>
        <v>4.8413000000000004</v>
      </c>
      <c r="K265" s="1">
        <f t="shared" si="35"/>
        <v>52565</v>
      </c>
      <c r="L265" s="52">
        <f>'OC A CONTRATAR US$'!L265*'OC A CONTRATAR'!$O265</f>
        <v>0</v>
      </c>
      <c r="M265" s="52">
        <f>'OC A CONTRATAR US$'!M265*'OC A CONTRATAR'!$O265</f>
        <v>0</v>
      </c>
      <c r="N265" s="52">
        <f>'OC A CONTRATAR US$'!N265*'OC A CONTRATAR'!$O265</f>
        <v>0</v>
      </c>
      <c r="O265" s="151">
        <f>IF($O$2=0,Encargos!C270,$O$2)</f>
        <v>4.8413000000000004</v>
      </c>
      <c r="P265" s="1">
        <f t="shared" si="36"/>
        <v>52565</v>
      </c>
      <c r="Q265" s="52">
        <f>'OC A CONTRATAR US$'!Q265*'OC A CONTRATAR'!$T265</f>
        <v>0</v>
      </c>
      <c r="R265" s="52">
        <f>'OC A CONTRATAR US$'!R265*'OC A CONTRATAR'!$T265</f>
        <v>0</v>
      </c>
      <c r="S265" s="52">
        <f>'OC A CONTRATAR US$'!S265*'OC A CONTRATAR'!$T265</f>
        <v>0</v>
      </c>
      <c r="T265" s="151">
        <f>IF($T$2=0,Encargos!M270,$T$2)</f>
        <v>5.35</v>
      </c>
      <c r="V265" s="1">
        <f t="shared" si="37"/>
        <v>52565</v>
      </c>
      <c r="W265" s="52">
        <v>0</v>
      </c>
      <c r="X265" s="52">
        <v>0</v>
      </c>
      <c r="Y265" s="52">
        <f t="shared" si="40"/>
        <v>0</v>
      </c>
      <c r="Z265" s="151"/>
      <c r="AB265" s="1">
        <f t="shared" si="38"/>
        <v>52565</v>
      </c>
      <c r="AC265" s="21">
        <f t="shared" si="39"/>
        <v>0</v>
      </c>
      <c r="AD265" s="21">
        <f t="shared" si="41"/>
        <v>0</v>
      </c>
      <c r="AE265" s="21">
        <f t="shared" si="41"/>
        <v>0</v>
      </c>
    </row>
    <row r="266" spans="1:31" x14ac:dyDescent="0.35">
      <c r="A266" s="1">
        <f t="shared" si="33"/>
        <v>52596</v>
      </c>
      <c r="B266" s="52">
        <f>'OC A CONTRATAR US$'!B266*'OC A CONTRATAR'!$E266</f>
        <v>16049999.999999998</v>
      </c>
      <c r="C266" s="52">
        <f>'OC A CONTRATAR US$'!C266*'OC A CONTRATAR'!$E266</f>
        <v>3380741.2374999998</v>
      </c>
      <c r="D266" s="52">
        <f>'OC A CONTRATAR US$'!D266*'OC A CONTRATAR'!$E266</f>
        <v>19430741.237499997</v>
      </c>
      <c r="E266" s="151">
        <f>IF($E$2=0,Encargos!C271,$E$2)</f>
        <v>5.35</v>
      </c>
      <c r="F266" s="1">
        <f t="shared" si="34"/>
        <v>52596</v>
      </c>
      <c r="G266" s="52">
        <f>'OC A CONTRATAR US$'!G266*'OC A CONTRATAR'!$J266</f>
        <v>6147243.1912681926</v>
      </c>
      <c r="H266" s="52">
        <f>'OC A CONTRATAR US$'!H266*'OC A CONTRATAR'!$J266</f>
        <v>1177130.4759932871</v>
      </c>
      <c r="I266" s="52">
        <f>'OC A CONTRATAR US$'!I266*'OC A CONTRATAR'!$J266</f>
        <v>7324373.6672614794</v>
      </c>
      <c r="J266" s="151">
        <f>IF($J$2=0,Encargos!C271,$J$2)</f>
        <v>4.8413000000000004</v>
      </c>
      <c r="K266" s="1">
        <f t="shared" si="35"/>
        <v>52596</v>
      </c>
      <c r="L266" s="52">
        <f>'OC A CONTRATAR US$'!L266*'OC A CONTRATAR'!$O266</f>
        <v>27204607.101715628</v>
      </c>
      <c r="M266" s="52">
        <f>'OC A CONTRATAR US$'!M266*'OC A CONTRATAR'!$O266</f>
        <v>19325209.792012572</v>
      </c>
      <c r="N266" s="52">
        <f>'OC A CONTRATAR US$'!N266*'OC A CONTRATAR'!$O266</f>
        <v>46529816.893728197</v>
      </c>
      <c r="O266" s="151">
        <f>IF($O$2=0,Encargos!C271,$O$2)</f>
        <v>4.8413000000000004</v>
      </c>
      <c r="P266" s="1">
        <f t="shared" si="36"/>
        <v>52596</v>
      </c>
      <c r="Q266" s="52">
        <f>'OC A CONTRATAR US$'!Q266*'OC A CONTRATAR'!$T266</f>
        <v>8024999.9999999991</v>
      </c>
      <c r="R266" s="52">
        <f>'OC A CONTRATAR US$'!R266*'OC A CONTRATAR'!$T266</f>
        <v>1690370.6187499999</v>
      </c>
      <c r="S266" s="52">
        <f>'OC A CONTRATAR US$'!S266*'OC A CONTRATAR'!$T266</f>
        <v>9715370.6187499985</v>
      </c>
      <c r="T266" s="151">
        <f>IF($T$2=0,Encargos!M271,$T$2)</f>
        <v>5.35</v>
      </c>
      <c r="V266" s="1">
        <f t="shared" si="37"/>
        <v>52596</v>
      </c>
      <c r="W266" s="52">
        <v>0</v>
      </c>
      <c r="X266" s="52">
        <v>0</v>
      </c>
      <c r="Y266" s="52">
        <f t="shared" si="40"/>
        <v>0</v>
      </c>
      <c r="Z266" s="151"/>
      <c r="AB266" s="1">
        <f t="shared" si="38"/>
        <v>52596</v>
      </c>
      <c r="AC266" s="21">
        <f t="shared" si="39"/>
        <v>0</v>
      </c>
      <c r="AD266" s="21">
        <f t="shared" si="41"/>
        <v>25573452.124255858</v>
      </c>
      <c r="AE266" s="21">
        <f t="shared" si="41"/>
        <v>83000302.417239666</v>
      </c>
    </row>
    <row r="267" spans="1:31" x14ac:dyDescent="0.35">
      <c r="A267" s="1">
        <f t="shared" si="33"/>
        <v>52627</v>
      </c>
      <c r="B267" s="52">
        <f>'OC A CONTRATAR US$'!B267*'OC A CONTRATAR'!$E267</f>
        <v>0</v>
      </c>
      <c r="C267" s="52">
        <f>'OC A CONTRATAR US$'!C267*'OC A CONTRATAR'!$E267</f>
        <v>0</v>
      </c>
      <c r="D267" s="52">
        <f>'OC A CONTRATAR US$'!D267*'OC A CONTRATAR'!$E267</f>
        <v>0</v>
      </c>
      <c r="E267" s="151">
        <f>IF($E$2=0,Encargos!C272,$E$2)</f>
        <v>5.35</v>
      </c>
      <c r="F267" s="1">
        <f t="shared" si="34"/>
        <v>52627</v>
      </c>
      <c r="G267" s="52">
        <f>'OC A CONTRATAR US$'!G267*'OC A CONTRATAR'!$J267</f>
        <v>0</v>
      </c>
      <c r="H267" s="52">
        <f>'OC A CONTRATAR US$'!H267*'OC A CONTRATAR'!$J267</f>
        <v>0</v>
      </c>
      <c r="I267" s="52">
        <f>'OC A CONTRATAR US$'!I267*'OC A CONTRATAR'!$J267</f>
        <v>0</v>
      </c>
      <c r="J267" s="151">
        <f>IF($J$2=0,Encargos!C272,$J$2)</f>
        <v>4.8413000000000004</v>
      </c>
      <c r="K267" s="1">
        <f t="shared" si="35"/>
        <v>52627</v>
      </c>
      <c r="L267" s="52">
        <f>'OC A CONTRATAR US$'!L267*'OC A CONTRATAR'!$O267</f>
        <v>0</v>
      </c>
      <c r="M267" s="52">
        <f>'OC A CONTRATAR US$'!M267*'OC A CONTRATAR'!$O267</f>
        <v>0</v>
      </c>
      <c r="N267" s="52">
        <f>'OC A CONTRATAR US$'!N267*'OC A CONTRATAR'!$O267</f>
        <v>0</v>
      </c>
      <c r="O267" s="151">
        <f>IF($O$2=0,Encargos!C272,$O$2)</f>
        <v>4.8413000000000004</v>
      </c>
      <c r="P267" s="1">
        <f t="shared" si="36"/>
        <v>52627</v>
      </c>
      <c r="Q267" s="52">
        <f>'OC A CONTRATAR US$'!Q267*'OC A CONTRATAR'!$T267</f>
        <v>0</v>
      </c>
      <c r="R267" s="52">
        <f>'OC A CONTRATAR US$'!R267*'OC A CONTRATAR'!$T267</f>
        <v>0</v>
      </c>
      <c r="S267" s="52">
        <f>'OC A CONTRATAR US$'!S267*'OC A CONTRATAR'!$T267</f>
        <v>0</v>
      </c>
      <c r="T267" s="151">
        <f>IF($T$2=0,Encargos!M272,$T$2)</f>
        <v>5.35</v>
      </c>
      <c r="V267" s="1">
        <f t="shared" si="37"/>
        <v>52627</v>
      </c>
      <c r="W267" s="52">
        <v>0</v>
      </c>
      <c r="X267" s="52">
        <v>0</v>
      </c>
      <c r="Y267" s="52">
        <f t="shared" si="40"/>
        <v>0</v>
      </c>
      <c r="Z267" s="151"/>
      <c r="AB267" s="1">
        <f t="shared" si="38"/>
        <v>52627</v>
      </c>
      <c r="AC267" s="21">
        <f t="shared" si="39"/>
        <v>57426850.292983815</v>
      </c>
      <c r="AD267" s="21">
        <f t="shared" si="41"/>
        <v>0</v>
      </c>
      <c r="AE267" s="21">
        <f t="shared" si="41"/>
        <v>0</v>
      </c>
    </row>
    <row r="268" spans="1:31" x14ac:dyDescent="0.35">
      <c r="A268" s="1">
        <f t="shared" si="33"/>
        <v>52656</v>
      </c>
      <c r="B268" s="52">
        <f>'OC A CONTRATAR US$'!B268*'OC A CONTRATAR'!$E268</f>
        <v>0</v>
      </c>
      <c r="C268" s="52">
        <f>'OC A CONTRATAR US$'!C268*'OC A CONTRATAR'!$E268</f>
        <v>0</v>
      </c>
      <c r="D268" s="52">
        <f>'OC A CONTRATAR US$'!D268*'OC A CONTRATAR'!$E268</f>
        <v>0</v>
      </c>
      <c r="E268" s="151">
        <f>IF($E$2=0,Encargos!C273,$E$2)</f>
        <v>5.35</v>
      </c>
      <c r="F268" s="1">
        <f t="shared" si="34"/>
        <v>52656</v>
      </c>
      <c r="G268" s="52">
        <f>'OC A CONTRATAR US$'!G268*'OC A CONTRATAR'!$J268</f>
        <v>0</v>
      </c>
      <c r="H268" s="52">
        <f>'OC A CONTRATAR US$'!H268*'OC A CONTRATAR'!$J268</f>
        <v>0</v>
      </c>
      <c r="I268" s="52">
        <f>'OC A CONTRATAR US$'!I268*'OC A CONTRATAR'!$J268</f>
        <v>0</v>
      </c>
      <c r="J268" s="151">
        <f>IF($J$2=0,Encargos!C273,$J$2)</f>
        <v>4.8413000000000004</v>
      </c>
      <c r="K268" s="1">
        <f t="shared" si="35"/>
        <v>52656</v>
      </c>
      <c r="L268" s="52">
        <f>'OC A CONTRATAR US$'!L268*'OC A CONTRATAR'!$O268</f>
        <v>0</v>
      </c>
      <c r="M268" s="52">
        <f>'OC A CONTRATAR US$'!M268*'OC A CONTRATAR'!$O268</f>
        <v>0</v>
      </c>
      <c r="N268" s="52">
        <f>'OC A CONTRATAR US$'!N268*'OC A CONTRATAR'!$O268</f>
        <v>0</v>
      </c>
      <c r="O268" s="151">
        <f>IF($O$2=0,Encargos!C273,$O$2)</f>
        <v>4.8413000000000004</v>
      </c>
      <c r="P268" s="1">
        <f t="shared" si="36"/>
        <v>52656</v>
      </c>
      <c r="Q268" s="52">
        <f>'OC A CONTRATAR US$'!Q268*'OC A CONTRATAR'!$T268</f>
        <v>0</v>
      </c>
      <c r="R268" s="52">
        <f>'OC A CONTRATAR US$'!R268*'OC A CONTRATAR'!$T268</f>
        <v>0</v>
      </c>
      <c r="S268" s="52">
        <f>'OC A CONTRATAR US$'!S268*'OC A CONTRATAR'!$T268</f>
        <v>0</v>
      </c>
      <c r="T268" s="151">
        <f>IF($T$2=0,Encargos!M273,$T$2)</f>
        <v>5.35</v>
      </c>
      <c r="V268" s="1">
        <f t="shared" si="37"/>
        <v>52656</v>
      </c>
      <c r="W268" s="52">
        <v>0</v>
      </c>
      <c r="X268" s="52">
        <v>0</v>
      </c>
      <c r="Y268" s="52">
        <f t="shared" si="40"/>
        <v>0</v>
      </c>
      <c r="Z268" s="151"/>
      <c r="AB268" s="1">
        <f t="shared" si="38"/>
        <v>52656</v>
      </c>
      <c r="AC268" s="21">
        <f t="shared" si="39"/>
        <v>0</v>
      </c>
      <c r="AD268" s="21">
        <f t="shared" si="41"/>
        <v>0</v>
      </c>
      <c r="AE268" s="21">
        <f t="shared" si="41"/>
        <v>0</v>
      </c>
    </row>
    <row r="269" spans="1:31" x14ac:dyDescent="0.35">
      <c r="A269" s="1">
        <f t="shared" si="33"/>
        <v>52687</v>
      </c>
      <c r="B269" s="52">
        <f>'OC A CONTRATAR US$'!B269*'OC A CONTRATAR'!$E269</f>
        <v>0</v>
      </c>
      <c r="C269" s="52">
        <f>'OC A CONTRATAR US$'!C269*'OC A CONTRATAR'!$E269</f>
        <v>0</v>
      </c>
      <c r="D269" s="52">
        <f>'OC A CONTRATAR US$'!D269*'OC A CONTRATAR'!$E269</f>
        <v>0</v>
      </c>
      <c r="E269" s="151">
        <f>IF($E$2=0,Encargos!C274,$E$2)</f>
        <v>5.35</v>
      </c>
      <c r="F269" s="1">
        <f t="shared" si="34"/>
        <v>52687</v>
      </c>
      <c r="G269" s="52">
        <f>'OC A CONTRATAR US$'!G269*'OC A CONTRATAR'!$J269</f>
        <v>0</v>
      </c>
      <c r="H269" s="52">
        <f>'OC A CONTRATAR US$'!H269*'OC A CONTRATAR'!$J269</f>
        <v>0</v>
      </c>
      <c r="I269" s="52">
        <f>'OC A CONTRATAR US$'!I269*'OC A CONTRATAR'!$J269</f>
        <v>0</v>
      </c>
      <c r="J269" s="151">
        <f>IF($J$2=0,Encargos!C274,$J$2)</f>
        <v>4.8413000000000004</v>
      </c>
      <c r="K269" s="1">
        <f t="shared" si="35"/>
        <v>52687</v>
      </c>
      <c r="L269" s="52">
        <f>'OC A CONTRATAR US$'!L269*'OC A CONTRATAR'!$O269</f>
        <v>0</v>
      </c>
      <c r="M269" s="52">
        <f>'OC A CONTRATAR US$'!M269*'OC A CONTRATAR'!$O269</f>
        <v>0</v>
      </c>
      <c r="N269" s="52">
        <f>'OC A CONTRATAR US$'!N269*'OC A CONTRATAR'!$O269</f>
        <v>0</v>
      </c>
      <c r="O269" s="151">
        <f>IF($O$2=0,Encargos!C274,$O$2)</f>
        <v>4.8413000000000004</v>
      </c>
      <c r="P269" s="1">
        <f t="shared" si="36"/>
        <v>52687</v>
      </c>
      <c r="Q269" s="52">
        <f>'OC A CONTRATAR US$'!Q269*'OC A CONTRATAR'!$T269</f>
        <v>0</v>
      </c>
      <c r="R269" s="52">
        <f>'OC A CONTRATAR US$'!R269*'OC A CONTRATAR'!$T269</f>
        <v>0</v>
      </c>
      <c r="S269" s="52">
        <f>'OC A CONTRATAR US$'!S269*'OC A CONTRATAR'!$T269</f>
        <v>0</v>
      </c>
      <c r="T269" s="151">
        <f>IF($T$2=0,Encargos!M274,$T$2)</f>
        <v>5.35</v>
      </c>
      <c r="V269" s="1">
        <f t="shared" si="37"/>
        <v>52687</v>
      </c>
      <c r="W269" s="52">
        <v>0</v>
      </c>
      <c r="X269" s="52">
        <v>0</v>
      </c>
      <c r="Y269" s="52">
        <f t="shared" si="40"/>
        <v>0</v>
      </c>
      <c r="Z269" s="151"/>
      <c r="AB269" s="1">
        <f t="shared" si="38"/>
        <v>52687</v>
      </c>
      <c r="AC269" s="21">
        <f t="shared" si="39"/>
        <v>0</v>
      </c>
      <c r="AD269" s="21">
        <f t="shared" si="41"/>
        <v>0</v>
      </c>
      <c r="AE269" s="21">
        <f t="shared" si="41"/>
        <v>0</v>
      </c>
    </row>
    <row r="270" spans="1:31" x14ac:dyDescent="0.35">
      <c r="A270" s="1">
        <f t="shared" si="33"/>
        <v>52717</v>
      </c>
      <c r="B270" s="52">
        <f>'OC A CONTRATAR US$'!B270*'OC A CONTRATAR'!$E270</f>
        <v>0</v>
      </c>
      <c r="C270" s="52">
        <f>'OC A CONTRATAR US$'!C270*'OC A CONTRATAR'!$E270</f>
        <v>0</v>
      </c>
      <c r="D270" s="52">
        <f>'OC A CONTRATAR US$'!D270*'OC A CONTRATAR'!$E270</f>
        <v>0</v>
      </c>
      <c r="E270" s="151">
        <f>IF($E$2=0,Encargos!C275,$E$2)</f>
        <v>5.35</v>
      </c>
      <c r="F270" s="1">
        <f t="shared" si="34"/>
        <v>52717</v>
      </c>
      <c r="G270" s="52">
        <f>'OC A CONTRATAR US$'!G270*'OC A CONTRATAR'!$J270</f>
        <v>0</v>
      </c>
      <c r="H270" s="52">
        <f>'OC A CONTRATAR US$'!H270*'OC A CONTRATAR'!$J270</f>
        <v>0</v>
      </c>
      <c r="I270" s="52">
        <f>'OC A CONTRATAR US$'!I270*'OC A CONTRATAR'!$J270</f>
        <v>0</v>
      </c>
      <c r="J270" s="151">
        <f>IF($J$2=0,Encargos!C275,$J$2)</f>
        <v>4.8413000000000004</v>
      </c>
      <c r="K270" s="1">
        <f t="shared" si="35"/>
        <v>52717</v>
      </c>
      <c r="L270" s="52">
        <f>'OC A CONTRATAR US$'!L270*'OC A CONTRATAR'!$O270</f>
        <v>0</v>
      </c>
      <c r="M270" s="52">
        <f>'OC A CONTRATAR US$'!M270*'OC A CONTRATAR'!$O270</f>
        <v>0</v>
      </c>
      <c r="N270" s="52">
        <f>'OC A CONTRATAR US$'!N270*'OC A CONTRATAR'!$O270</f>
        <v>0</v>
      </c>
      <c r="O270" s="151">
        <f>IF($O$2=0,Encargos!C275,$O$2)</f>
        <v>4.8413000000000004</v>
      </c>
      <c r="P270" s="1">
        <f t="shared" si="36"/>
        <v>52717</v>
      </c>
      <c r="Q270" s="52">
        <f>'OC A CONTRATAR US$'!Q270*'OC A CONTRATAR'!$T270</f>
        <v>0</v>
      </c>
      <c r="R270" s="52">
        <f>'OC A CONTRATAR US$'!R270*'OC A CONTRATAR'!$T270</f>
        <v>0</v>
      </c>
      <c r="S270" s="52">
        <f>'OC A CONTRATAR US$'!S270*'OC A CONTRATAR'!$T270</f>
        <v>0</v>
      </c>
      <c r="T270" s="151">
        <f>IF($T$2=0,Encargos!M275,$T$2)</f>
        <v>5.35</v>
      </c>
      <c r="V270" s="1">
        <f t="shared" si="37"/>
        <v>52717</v>
      </c>
      <c r="W270" s="52">
        <v>0</v>
      </c>
      <c r="X270" s="52">
        <v>0</v>
      </c>
      <c r="Y270" s="52">
        <f t="shared" si="40"/>
        <v>0</v>
      </c>
      <c r="Z270" s="151"/>
      <c r="AB270" s="1">
        <f t="shared" si="38"/>
        <v>52717</v>
      </c>
      <c r="AC270" s="21">
        <f t="shared" si="39"/>
        <v>0</v>
      </c>
      <c r="AD270" s="21">
        <f t="shared" si="41"/>
        <v>0</v>
      </c>
      <c r="AE270" s="21">
        <f t="shared" si="41"/>
        <v>0</v>
      </c>
    </row>
    <row r="271" spans="1:31" x14ac:dyDescent="0.35">
      <c r="A271" s="1">
        <f t="shared" si="33"/>
        <v>52748</v>
      </c>
      <c r="B271" s="52">
        <f>'OC A CONTRATAR US$'!B271*'OC A CONTRATAR'!$E271</f>
        <v>0</v>
      </c>
      <c r="C271" s="52">
        <f>'OC A CONTRATAR US$'!C271*'OC A CONTRATAR'!$E271</f>
        <v>0</v>
      </c>
      <c r="D271" s="52">
        <f>'OC A CONTRATAR US$'!D271*'OC A CONTRATAR'!$E271</f>
        <v>0</v>
      </c>
      <c r="E271" s="151">
        <f>IF($E$2=0,Encargos!C276,$E$2)</f>
        <v>5.35</v>
      </c>
      <c r="F271" s="1">
        <f t="shared" si="34"/>
        <v>52748</v>
      </c>
      <c r="G271" s="52">
        <f>'OC A CONTRATAR US$'!G271*'OC A CONTRATAR'!$J271</f>
        <v>0</v>
      </c>
      <c r="H271" s="52">
        <f>'OC A CONTRATAR US$'!H271*'OC A CONTRATAR'!$J271</f>
        <v>0</v>
      </c>
      <c r="I271" s="52">
        <f>'OC A CONTRATAR US$'!I271*'OC A CONTRATAR'!$J271</f>
        <v>0</v>
      </c>
      <c r="J271" s="151">
        <f>IF($J$2=0,Encargos!C276,$J$2)</f>
        <v>4.8413000000000004</v>
      </c>
      <c r="K271" s="1">
        <f t="shared" si="35"/>
        <v>52748</v>
      </c>
      <c r="L271" s="52">
        <f>'OC A CONTRATAR US$'!L271*'OC A CONTRATAR'!$O271</f>
        <v>0</v>
      </c>
      <c r="M271" s="52">
        <f>'OC A CONTRATAR US$'!M271*'OC A CONTRATAR'!$O271</f>
        <v>0</v>
      </c>
      <c r="N271" s="52">
        <f>'OC A CONTRATAR US$'!N271*'OC A CONTRATAR'!$O271</f>
        <v>0</v>
      </c>
      <c r="O271" s="151">
        <f>IF($O$2=0,Encargos!C276,$O$2)</f>
        <v>4.8413000000000004</v>
      </c>
      <c r="P271" s="1">
        <f t="shared" si="36"/>
        <v>52748</v>
      </c>
      <c r="Q271" s="52">
        <f>'OC A CONTRATAR US$'!Q271*'OC A CONTRATAR'!$T271</f>
        <v>0</v>
      </c>
      <c r="R271" s="52">
        <f>'OC A CONTRATAR US$'!R271*'OC A CONTRATAR'!$T271</f>
        <v>0</v>
      </c>
      <c r="S271" s="52">
        <f>'OC A CONTRATAR US$'!S271*'OC A CONTRATAR'!$T271</f>
        <v>0</v>
      </c>
      <c r="T271" s="151">
        <f>IF($T$2=0,Encargos!M276,$T$2)</f>
        <v>5.35</v>
      </c>
      <c r="V271" s="1">
        <f t="shared" si="37"/>
        <v>52748</v>
      </c>
      <c r="W271" s="52">
        <v>0</v>
      </c>
      <c r="X271" s="52">
        <v>0</v>
      </c>
      <c r="Y271" s="52">
        <f t="shared" si="40"/>
        <v>0</v>
      </c>
      <c r="Z271" s="151"/>
      <c r="AB271" s="1">
        <f t="shared" si="38"/>
        <v>52748</v>
      </c>
      <c r="AC271" s="21">
        <f t="shared" si="39"/>
        <v>0</v>
      </c>
      <c r="AD271" s="21">
        <f t="shared" si="41"/>
        <v>0</v>
      </c>
      <c r="AE271" s="21">
        <f t="shared" si="41"/>
        <v>0</v>
      </c>
    </row>
    <row r="272" spans="1:31" x14ac:dyDescent="0.35">
      <c r="A272" s="1">
        <f t="shared" si="33"/>
        <v>52778</v>
      </c>
      <c r="B272" s="52">
        <f>'OC A CONTRATAR US$'!B272*'OC A CONTRATAR'!$E272</f>
        <v>16049999.999999998</v>
      </c>
      <c r="C272" s="52">
        <f>'OC A CONTRATAR US$'!C272*'OC A CONTRATAR'!$E272</f>
        <v>3073401.125</v>
      </c>
      <c r="D272" s="52">
        <f>'OC A CONTRATAR US$'!D272*'OC A CONTRATAR'!$E272</f>
        <v>19123401.125</v>
      </c>
      <c r="E272" s="151">
        <f>IF($E$2=0,Encargos!C277,$E$2)</f>
        <v>5.35</v>
      </c>
      <c r="F272" s="1">
        <f t="shared" si="34"/>
        <v>52778</v>
      </c>
      <c r="G272" s="52">
        <f>'OC A CONTRATAR US$'!G272*'OC A CONTRATAR'!$J272</f>
        <v>6147243.1912681926</v>
      </c>
      <c r="H272" s="52">
        <f>'OC A CONTRATAR US$'!H272*'OC A CONTRATAR'!$J272</f>
        <v>1059417.4283939556</v>
      </c>
      <c r="I272" s="52">
        <f>'OC A CONTRATAR US$'!I272*'OC A CONTRATAR'!$J272</f>
        <v>7206660.6196621479</v>
      </c>
      <c r="J272" s="151">
        <f>IF($J$2=0,Encargos!C277,$J$2)</f>
        <v>4.8413000000000004</v>
      </c>
      <c r="K272" s="1">
        <f t="shared" si="35"/>
        <v>52778</v>
      </c>
      <c r="L272" s="52">
        <f>'OC A CONTRATAR US$'!L272*'OC A CONTRATAR'!$O272</f>
        <v>27204607.101715628</v>
      </c>
      <c r="M272" s="52">
        <f>'OC A CONTRATAR US$'!M272*'OC A CONTRATAR'!$O272</f>
        <v>18721296.986012191</v>
      </c>
      <c r="N272" s="52">
        <f>'OC A CONTRATAR US$'!N272*'OC A CONTRATAR'!$O272</f>
        <v>45925904.087727822</v>
      </c>
      <c r="O272" s="151">
        <f>IF($O$2=0,Encargos!C277,$O$2)</f>
        <v>4.8413000000000004</v>
      </c>
      <c r="P272" s="1">
        <f t="shared" si="36"/>
        <v>52778</v>
      </c>
      <c r="Q272" s="52">
        <f>'OC A CONTRATAR US$'!Q272*'OC A CONTRATAR'!$T272</f>
        <v>8024999.9999999991</v>
      </c>
      <c r="R272" s="52">
        <f>'OC A CONTRATAR US$'!R272*'OC A CONTRATAR'!$T272</f>
        <v>1536700.5625</v>
      </c>
      <c r="S272" s="52">
        <f>'OC A CONTRATAR US$'!S272*'OC A CONTRATAR'!$T272</f>
        <v>9561700.5625</v>
      </c>
      <c r="T272" s="151">
        <f>IF($T$2=0,Encargos!M277,$T$2)</f>
        <v>5.35</v>
      </c>
      <c r="V272" s="1">
        <f t="shared" si="37"/>
        <v>52778</v>
      </c>
      <c r="W272" s="52">
        <v>0</v>
      </c>
      <c r="X272" s="52">
        <v>0</v>
      </c>
      <c r="Y272" s="52">
        <f t="shared" si="40"/>
        <v>0</v>
      </c>
      <c r="Z272" s="151"/>
      <c r="AB272" s="1">
        <f t="shared" si="38"/>
        <v>52778</v>
      </c>
      <c r="AC272" s="21">
        <f t="shared" si="39"/>
        <v>0</v>
      </c>
      <c r="AD272" s="21">
        <f t="shared" si="41"/>
        <v>24390816.101906147</v>
      </c>
      <c r="AE272" s="21">
        <f t="shared" si="41"/>
        <v>81817666.394889966</v>
      </c>
    </row>
    <row r="273" spans="1:31" x14ac:dyDescent="0.35">
      <c r="A273" s="1">
        <f t="shared" si="33"/>
        <v>52809</v>
      </c>
      <c r="B273" s="52">
        <f>'OC A CONTRATAR US$'!B273*'OC A CONTRATAR'!$E273</f>
        <v>0</v>
      </c>
      <c r="C273" s="52">
        <f>'OC A CONTRATAR US$'!C273*'OC A CONTRATAR'!$E273</f>
        <v>0</v>
      </c>
      <c r="D273" s="52">
        <f>'OC A CONTRATAR US$'!D273*'OC A CONTRATAR'!$E273</f>
        <v>0</v>
      </c>
      <c r="E273" s="151">
        <f>IF($E$2=0,Encargos!C278,$E$2)</f>
        <v>5.35</v>
      </c>
      <c r="F273" s="1">
        <f t="shared" si="34"/>
        <v>52809</v>
      </c>
      <c r="G273" s="52">
        <f>'OC A CONTRATAR US$'!G273*'OC A CONTRATAR'!$J273</f>
        <v>0</v>
      </c>
      <c r="H273" s="52">
        <f>'OC A CONTRATAR US$'!H273*'OC A CONTRATAR'!$J273</f>
        <v>0</v>
      </c>
      <c r="I273" s="52">
        <f>'OC A CONTRATAR US$'!I273*'OC A CONTRATAR'!$J273</f>
        <v>0</v>
      </c>
      <c r="J273" s="151">
        <f>IF($J$2=0,Encargos!C278,$J$2)</f>
        <v>4.8413000000000004</v>
      </c>
      <c r="K273" s="1">
        <f t="shared" si="35"/>
        <v>52809</v>
      </c>
      <c r="L273" s="52">
        <f>'OC A CONTRATAR US$'!L273*'OC A CONTRATAR'!$O273</f>
        <v>0</v>
      </c>
      <c r="M273" s="52">
        <f>'OC A CONTRATAR US$'!M273*'OC A CONTRATAR'!$O273</f>
        <v>0</v>
      </c>
      <c r="N273" s="52">
        <f>'OC A CONTRATAR US$'!N273*'OC A CONTRATAR'!$O273</f>
        <v>0</v>
      </c>
      <c r="O273" s="151">
        <f>IF($O$2=0,Encargos!C278,$O$2)</f>
        <v>4.8413000000000004</v>
      </c>
      <c r="P273" s="1">
        <f t="shared" si="36"/>
        <v>52809</v>
      </c>
      <c r="Q273" s="52">
        <f>'OC A CONTRATAR US$'!Q273*'OC A CONTRATAR'!$T273</f>
        <v>0</v>
      </c>
      <c r="R273" s="52">
        <f>'OC A CONTRATAR US$'!R273*'OC A CONTRATAR'!$T273</f>
        <v>0</v>
      </c>
      <c r="S273" s="52">
        <f>'OC A CONTRATAR US$'!S273*'OC A CONTRATAR'!$T273</f>
        <v>0</v>
      </c>
      <c r="T273" s="151">
        <f>IF($T$2=0,Encargos!M278,$T$2)</f>
        <v>5.35</v>
      </c>
      <c r="V273" s="1">
        <f t="shared" si="37"/>
        <v>52809</v>
      </c>
      <c r="W273" s="52">
        <v>0</v>
      </c>
      <c r="X273" s="52">
        <v>0</v>
      </c>
      <c r="Y273" s="52">
        <f t="shared" si="40"/>
        <v>0</v>
      </c>
      <c r="Z273" s="151"/>
      <c r="AB273" s="1">
        <f t="shared" si="38"/>
        <v>52809</v>
      </c>
      <c r="AC273" s="21">
        <f t="shared" si="39"/>
        <v>57426850.292983815</v>
      </c>
      <c r="AD273" s="21">
        <f t="shared" si="41"/>
        <v>0</v>
      </c>
      <c r="AE273" s="21">
        <f t="shared" si="41"/>
        <v>0</v>
      </c>
    </row>
    <row r="274" spans="1:31" x14ac:dyDescent="0.35">
      <c r="A274" s="1">
        <f t="shared" si="33"/>
        <v>52840</v>
      </c>
      <c r="B274" s="52">
        <f>'OC A CONTRATAR US$'!B274*'OC A CONTRATAR'!$E274</f>
        <v>0</v>
      </c>
      <c r="C274" s="52">
        <f>'OC A CONTRATAR US$'!C274*'OC A CONTRATAR'!$E274</f>
        <v>0</v>
      </c>
      <c r="D274" s="52">
        <f>'OC A CONTRATAR US$'!D274*'OC A CONTRATAR'!$E274</f>
        <v>0</v>
      </c>
      <c r="E274" s="151">
        <f>IF($E$2=0,Encargos!C279,$E$2)</f>
        <v>5.35</v>
      </c>
      <c r="F274" s="1">
        <f t="shared" si="34"/>
        <v>52840</v>
      </c>
      <c r="G274" s="52">
        <f>'OC A CONTRATAR US$'!G274*'OC A CONTRATAR'!$J274</f>
        <v>0</v>
      </c>
      <c r="H274" s="52">
        <f>'OC A CONTRATAR US$'!H274*'OC A CONTRATAR'!$J274</f>
        <v>0</v>
      </c>
      <c r="I274" s="52">
        <f>'OC A CONTRATAR US$'!I274*'OC A CONTRATAR'!$J274</f>
        <v>0</v>
      </c>
      <c r="J274" s="151">
        <f>IF($J$2=0,Encargos!C279,$J$2)</f>
        <v>4.8413000000000004</v>
      </c>
      <c r="K274" s="1">
        <f t="shared" si="35"/>
        <v>52840</v>
      </c>
      <c r="L274" s="52">
        <f>'OC A CONTRATAR US$'!L274*'OC A CONTRATAR'!$O274</f>
        <v>0</v>
      </c>
      <c r="M274" s="52">
        <f>'OC A CONTRATAR US$'!M274*'OC A CONTRATAR'!$O274</f>
        <v>0</v>
      </c>
      <c r="N274" s="52">
        <f>'OC A CONTRATAR US$'!N274*'OC A CONTRATAR'!$O274</f>
        <v>0</v>
      </c>
      <c r="O274" s="151">
        <f>IF($O$2=0,Encargos!C279,$O$2)</f>
        <v>4.8413000000000004</v>
      </c>
      <c r="P274" s="1">
        <f t="shared" si="36"/>
        <v>52840</v>
      </c>
      <c r="Q274" s="52">
        <f>'OC A CONTRATAR US$'!Q274*'OC A CONTRATAR'!$T274</f>
        <v>0</v>
      </c>
      <c r="R274" s="52">
        <f>'OC A CONTRATAR US$'!R274*'OC A CONTRATAR'!$T274</f>
        <v>0</v>
      </c>
      <c r="S274" s="52">
        <f>'OC A CONTRATAR US$'!S274*'OC A CONTRATAR'!$T274</f>
        <v>0</v>
      </c>
      <c r="T274" s="151">
        <f>IF($T$2=0,Encargos!M279,$T$2)</f>
        <v>5.35</v>
      </c>
      <c r="V274" s="1">
        <f t="shared" si="37"/>
        <v>52840</v>
      </c>
      <c r="W274" s="52">
        <v>0</v>
      </c>
      <c r="X274" s="52">
        <v>0</v>
      </c>
      <c r="Y274" s="52">
        <f t="shared" si="40"/>
        <v>0</v>
      </c>
      <c r="Z274" s="151"/>
      <c r="AB274" s="1">
        <f t="shared" si="38"/>
        <v>52840</v>
      </c>
      <c r="AC274" s="21">
        <f t="shared" si="39"/>
        <v>0</v>
      </c>
      <c r="AD274" s="21">
        <f t="shared" si="41"/>
        <v>0</v>
      </c>
      <c r="AE274" s="21">
        <f t="shared" si="41"/>
        <v>0</v>
      </c>
    </row>
    <row r="275" spans="1:31" x14ac:dyDescent="0.35">
      <c r="A275" s="1">
        <f t="shared" si="33"/>
        <v>52870</v>
      </c>
      <c r="B275" s="52">
        <f>'OC A CONTRATAR US$'!B275*'OC A CONTRATAR'!$E275</f>
        <v>0</v>
      </c>
      <c r="C275" s="52">
        <f>'OC A CONTRATAR US$'!C275*'OC A CONTRATAR'!$E275</f>
        <v>0</v>
      </c>
      <c r="D275" s="52">
        <f>'OC A CONTRATAR US$'!D275*'OC A CONTRATAR'!$E275</f>
        <v>0</v>
      </c>
      <c r="E275" s="151">
        <f>IF($E$2=0,Encargos!C280,$E$2)</f>
        <v>5.35</v>
      </c>
      <c r="F275" s="1">
        <f t="shared" si="34"/>
        <v>52870</v>
      </c>
      <c r="G275" s="52">
        <f>'OC A CONTRATAR US$'!G275*'OC A CONTRATAR'!$J275</f>
        <v>0</v>
      </c>
      <c r="H275" s="52">
        <f>'OC A CONTRATAR US$'!H275*'OC A CONTRATAR'!$J275</f>
        <v>0</v>
      </c>
      <c r="I275" s="52">
        <f>'OC A CONTRATAR US$'!I275*'OC A CONTRATAR'!$J275</f>
        <v>0</v>
      </c>
      <c r="J275" s="151">
        <f>IF($J$2=0,Encargos!C280,$J$2)</f>
        <v>4.8413000000000004</v>
      </c>
      <c r="K275" s="1">
        <f t="shared" si="35"/>
        <v>52870</v>
      </c>
      <c r="L275" s="52">
        <f>'OC A CONTRATAR US$'!L275*'OC A CONTRATAR'!$O275</f>
        <v>0</v>
      </c>
      <c r="M275" s="52">
        <f>'OC A CONTRATAR US$'!M275*'OC A CONTRATAR'!$O275</f>
        <v>0</v>
      </c>
      <c r="N275" s="52">
        <f>'OC A CONTRATAR US$'!N275*'OC A CONTRATAR'!$O275</f>
        <v>0</v>
      </c>
      <c r="O275" s="151">
        <f>IF($O$2=0,Encargos!C280,$O$2)</f>
        <v>4.8413000000000004</v>
      </c>
      <c r="P275" s="1">
        <f t="shared" si="36"/>
        <v>52870</v>
      </c>
      <c r="Q275" s="52">
        <f>'OC A CONTRATAR US$'!Q275*'OC A CONTRATAR'!$T275</f>
        <v>0</v>
      </c>
      <c r="R275" s="52">
        <f>'OC A CONTRATAR US$'!R275*'OC A CONTRATAR'!$T275</f>
        <v>0</v>
      </c>
      <c r="S275" s="52">
        <f>'OC A CONTRATAR US$'!S275*'OC A CONTRATAR'!$T275</f>
        <v>0</v>
      </c>
      <c r="T275" s="151">
        <f>IF($T$2=0,Encargos!M280,$T$2)</f>
        <v>5.35</v>
      </c>
      <c r="V275" s="1">
        <f t="shared" si="37"/>
        <v>52870</v>
      </c>
      <c r="W275" s="52">
        <v>0</v>
      </c>
      <c r="X275" s="52">
        <v>0</v>
      </c>
      <c r="Y275" s="52">
        <f t="shared" si="40"/>
        <v>0</v>
      </c>
      <c r="Z275" s="151"/>
      <c r="AB275" s="1">
        <f t="shared" si="38"/>
        <v>52870</v>
      </c>
      <c r="AC275" s="21">
        <f t="shared" si="39"/>
        <v>0</v>
      </c>
      <c r="AD275" s="21">
        <f t="shared" si="41"/>
        <v>0</v>
      </c>
      <c r="AE275" s="21">
        <f t="shared" si="41"/>
        <v>0</v>
      </c>
    </row>
    <row r="276" spans="1:31" x14ac:dyDescent="0.35">
      <c r="A276" s="1">
        <f t="shared" si="33"/>
        <v>52901</v>
      </c>
      <c r="B276" s="52">
        <f>'OC A CONTRATAR US$'!B276*'OC A CONTRATAR'!$E276</f>
        <v>0</v>
      </c>
      <c r="C276" s="52">
        <f>'OC A CONTRATAR US$'!C276*'OC A CONTRATAR'!$E276</f>
        <v>0</v>
      </c>
      <c r="D276" s="52">
        <f>'OC A CONTRATAR US$'!D276*'OC A CONTRATAR'!$E276</f>
        <v>0</v>
      </c>
      <c r="E276" s="151">
        <f>IF($E$2=0,Encargos!C281,$E$2)</f>
        <v>5.35</v>
      </c>
      <c r="F276" s="1">
        <f t="shared" si="34"/>
        <v>52901</v>
      </c>
      <c r="G276" s="52">
        <f>'OC A CONTRATAR US$'!G276*'OC A CONTRATAR'!$J276</f>
        <v>0</v>
      </c>
      <c r="H276" s="52">
        <f>'OC A CONTRATAR US$'!H276*'OC A CONTRATAR'!$J276</f>
        <v>0</v>
      </c>
      <c r="I276" s="52">
        <f>'OC A CONTRATAR US$'!I276*'OC A CONTRATAR'!$J276</f>
        <v>0</v>
      </c>
      <c r="J276" s="151">
        <f>IF($J$2=0,Encargos!C281,$J$2)</f>
        <v>4.8413000000000004</v>
      </c>
      <c r="K276" s="1">
        <f t="shared" si="35"/>
        <v>52901</v>
      </c>
      <c r="L276" s="52">
        <f>'OC A CONTRATAR US$'!L276*'OC A CONTRATAR'!$O276</f>
        <v>0</v>
      </c>
      <c r="M276" s="52">
        <f>'OC A CONTRATAR US$'!M276*'OC A CONTRATAR'!$O276</f>
        <v>0</v>
      </c>
      <c r="N276" s="52">
        <f>'OC A CONTRATAR US$'!N276*'OC A CONTRATAR'!$O276</f>
        <v>0</v>
      </c>
      <c r="O276" s="151">
        <f>IF($O$2=0,Encargos!C281,$O$2)</f>
        <v>4.8413000000000004</v>
      </c>
      <c r="P276" s="1">
        <f t="shared" si="36"/>
        <v>52901</v>
      </c>
      <c r="Q276" s="52">
        <f>'OC A CONTRATAR US$'!Q276*'OC A CONTRATAR'!$T276</f>
        <v>0</v>
      </c>
      <c r="R276" s="52">
        <f>'OC A CONTRATAR US$'!R276*'OC A CONTRATAR'!$T276</f>
        <v>0</v>
      </c>
      <c r="S276" s="52">
        <f>'OC A CONTRATAR US$'!S276*'OC A CONTRATAR'!$T276</f>
        <v>0</v>
      </c>
      <c r="T276" s="151">
        <f>IF($T$2=0,Encargos!M281,$T$2)</f>
        <v>5.35</v>
      </c>
      <c r="V276" s="1">
        <f t="shared" si="37"/>
        <v>52901</v>
      </c>
      <c r="W276" s="52">
        <v>0</v>
      </c>
      <c r="X276" s="52">
        <v>0</v>
      </c>
      <c r="Y276" s="52">
        <f t="shared" si="40"/>
        <v>0</v>
      </c>
      <c r="Z276" s="151"/>
      <c r="AB276" s="1">
        <f t="shared" si="38"/>
        <v>52901</v>
      </c>
      <c r="AC276" s="21">
        <f t="shared" si="39"/>
        <v>0</v>
      </c>
      <c r="AD276" s="21">
        <f t="shared" si="41"/>
        <v>0</v>
      </c>
      <c r="AE276" s="21">
        <f t="shared" si="41"/>
        <v>0</v>
      </c>
    </row>
    <row r="277" spans="1:31" x14ac:dyDescent="0.35">
      <c r="A277" s="1">
        <f t="shared" si="33"/>
        <v>52931</v>
      </c>
      <c r="B277" s="52">
        <f>'OC A CONTRATAR US$'!B277*'OC A CONTRATAR'!$E277</f>
        <v>0</v>
      </c>
      <c r="C277" s="52">
        <f>'OC A CONTRATAR US$'!C277*'OC A CONTRATAR'!$E277</f>
        <v>0</v>
      </c>
      <c r="D277" s="52">
        <f>'OC A CONTRATAR US$'!D277*'OC A CONTRATAR'!$E277</f>
        <v>0</v>
      </c>
      <c r="E277" s="151">
        <f>IF($E$2=0,Encargos!C282,$E$2)</f>
        <v>5.35</v>
      </c>
      <c r="F277" s="1">
        <f t="shared" si="34"/>
        <v>52931</v>
      </c>
      <c r="G277" s="52">
        <f>'OC A CONTRATAR US$'!G277*'OC A CONTRATAR'!$J277</f>
        <v>0</v>
      </c>
      <c r="H277" s="52">
        <f>'OC A CONTRATAR US$'!H277*'OC A CONTRATAR'!$J277</f>
        <v>0</v>
      </c>
      <c r="I277" s="52">
        <f>'OC A CONTRATAR US$'!I277*'OC A CONTRATAR'!$J277</f>
        <v>0</v>
      </c>
      <c r="J277" s="151">
        <f>IF($J$2=0,Encargos!C282,$J$2)</f>
        <v>4.8413000000000004</v>
      </c>
      <c r="K277" s="1">
        <f t="shared" si="35"/>
        <v>52931</v>
      </c>
      <c r="L277" s="52">
        <f>'OC A CONTRATAR US$'!L277*'OC A CONTRATAR'!$O277</f>
        <v>0</v>
      </c>
      <c r="M277" s="52">
        <f>'OC A CONTRATAR US$'!M277*'OC A CONTRATAR'!$O277</f>
        <v>0</v>
      </c>
      <c r="N277" s="52">
        <f>'OC A CONTRATAR US$'!N277*'OC A CONTRATAR'!$O277</f>
        <v>0</v>
      </c>
      <c r="O277" s="151">
        <f>IF($O$2=0,Encargos!C282,$O$2)</f>
        <v>4.8413000000000004</v>
      </c>
      <c r="P277" s="1">
        <f t="shared" si="36"/>
        <v>52931</v>
      </c>
      <c r="Q277" s="52">
        <f>'OC A CONTRATAR US$'!Q277*'OC A CONTRATAR'!$T277</f>
        <v>0</v>
      </c>
      <c r="R277" s="52">
        <f>'OC A CONTRATAR US$'!R277*'OC A CONTRATAR'!$T277</f>
        <v>0</v>
      </c>
      <c r="S277" s="52">
        <f>'OC A CONTRATAR US$'!S277*'OC A CONTRATAR'!$T277</f>
        <v>0</v>
      </c>
      <c r="T277" s="151">
        <f>IF($T$2=0,Encargos!M282,$T$2)</f>
        <v>5.35</v>
      </c>
      <c r="V277" s="1">
        <f t="shared" si="37"/>
        <v>52931</v>
      </c>
      <c r="W277" s="52">
        <v>0</v>
      </c>
      <c r="X277" s="52">
        <v>0</v>
      </c>
      <c r="Y277" s="52">
        <f t="shared" si="40"/>
        <v>0</v>
      </c>
      <c r="Z277" s="151"/>
      <c r="AB277" s="1">
        <f t="shared" si="38"/>
        <v>52931</v>
      </c>
      <c r="AC277" s="21">
        <f t="shared" si="39"/>
        <v>0</v>
      </c>
      <c r="AD277" s="21">
        <f t="shared" si="41"/>
        <v>0</v>
      </c>
      <c r="AE277" s="21">
        <f t="shared" si="41"/>
        <v>0</v>
      </c>
    </row>
    <row r="278" spans="1:31" x14ac:dyDescent="0.35">
      <c r="A278" s="1">
        <f t="shared" si="33"/>
        <v>52962</v>
      </c>
      <c r="B278" s="52">
        <f>'OC A CONTRATAR US$'!B278*'OC A CONTRATAR'!$E278</f>
        <v>16049999.999999998</v>
      </c>
      <c r="C278" s="52">
        <f>'OC A CONTRATAR US$'!C278*'OC A CONTRATAR'!$E278</f>
        <v>2766061.0124999997</v>
      </c>
      <c r="D278" s="52">
        <f>'OC A CONTRATAR US$'!D278*'OC A CONTRATAR'!$E278</f>
        <v>18816061.012499999</v>
      </c>
      <c r="E278" s="151">
        <f>IF($E$2=0,Encargos!C283,$E$2)</f>
        <v>5.35</v>
      </c>
      <c r="F278" s="1">
        <f t="shared" si="34"/>
        <v>52962</v>
      </c>
      <c r="G278" s="52">
        <f>'OC A CONTRATAR US$'!G278*'OC A CONTRATAR'!$J278</f>
        <v>6147243.1912681926</v>
      </c>
      <c r="H278" s="52">
        <f>'OC A CONTRATAR US$'!H278*'OC A CONTRATAR'!$J278</f>
        <v>941704.38079462864</v>
      </c>
      <c r="I278" s="52">
        <f>'OC A CONTRATAR US$'!I278*'OC A CONTRATAR'!$J278</f>
        <v>7088947.5720628221</v>
      </c>
      <c r="J278" s="151">
        <f>IF($J$2=0,Encargos!C283,$J$2)</f>
        <v>4.8413000000000004</v>
      </c>
      <c r="K278" s="1">
        <f t="shared" si="35"/>
        <v>52962</v>
      </c>
      <c r="L278" s="52">
        <f>'OC A CONTRATAR US$'!L278*'OC A CONTRATAR'!$O278</f>
        <v>27204607.101715628</v>
      </c>
      <c r="M278" s="52">
        <f>'OC A CONTRATAR US$'!M278*'OC A CONTRATAR'!$O278</f>
        <v>18117384.180011805</v>
      </c>
      <c r="N278" s="52">
        <f>'OC A CONTRATAR US$'!N278*'OC A CONTRATAR'!$O278</f>
        <v>45321991.281727433</v>
      </c>
      <c r="O278" s="151">
        <f>IF($O$2=0,Encargos!C283,$O$2)</f>
        <v>4.8413000000000004</v>
      </c>
      <c r="P278" s="1">
        <f t="shared" si="36"/>
        <v>52962</v>
      </c>
      <c r="Q278" s="52">
        <f>'OC A CONTRATAR US$'!Q278*'OC A CONTRATAR'!$T278</f>
        <v>8024999.9999999991</v>
      </c>
      <c r="R278" s="52">
        <f>'OC A CONTRATAR US$'!R278*'OC A CONTRATAR'!$T278</f>
        <v>1383030.5062499999</v>
      </c>
      <c r="S278" s="52">
        <f>'OC A CONTRATAR US$'!S278*'OC A CONTRATAR'!$T278</f>
        <v>9408030.5062499996</v>
      </c>
      <c r="T278" s="151">
        <f>IF($T$2=0,Encargos!M283,$T$2)</f>
        <v>5.35</v>
      </c>
      <c r="V278" s="1">
        <f t="shared" si="37"/>
        <v>52962</v>
      </c>
      <c r="W278" s="52">
        <v>0</v>
      </c>
      <c r="X278" s="52">
        <v>0</v>
      </c>
      <c r="Y278" s="52">
        <f t="shared" si="40"/>
        <v>0</v>
      </c>
      <c r="Z278" s="151"/>
      <c r="AB278" s="1">
        <f t="shared" si="38"/>
        <v>52962</v>
      </c>
      <c r="AC278" s="21">
        <f t="shared" si="39"/>
        <v>0</v>
      </c>
      <c r="AD278" s="21">
        <f t="shared" si="41"/>
        <v>23208180.079556435</v>
      </c>
      <c r="AE278" s="21">
        <f t="shared" si="41"/>
        <v>80635030.37254025</v>
      </c>
    </row>
    <row r="279" spans="1:31" x14ac:dyDescent="0.35">
      <c r="A279" s="1">
        <f t="shared" si="33"/>
        <v>52993</v>
      </c>
      <c r="B279" s="52">
        <f>'OC A CONTRATAR US$'!B279*'OC A CONTRATAR'!$E279</f>
        <v>0</v>
      </c>
      <c r="C279" s="52">
        <f>'OC A CONTRATAR US$'!C279*'OC A CONTRATAR'!$E279</f>
        <v>0</v>
      </c>
      <c r="D279" s="52">
        <f>'OC A CONTRATAR US$'!D279*'OC A CONTRATAR'!$E279</f>
        <v>0</v>
      </c>
      <c r="E279" s="151">
        <f>IF($E$2=0,Encargos!C284,$E$2)</f>
        <v>5.35</v>
      </c>
      <c r="F279" s="1">
        <f t="shared" si="34"/>
        <v>52993</v>
      </c>
      <c r="G279" s="52">
        <f>'OC A CONTRATAR US$'!G279*'OC A CONTRATAR'!$J279</f>
        <v>0</v>
      </c>
      <c r="H279" s="52">
        <f>'OC A CONTRATAR US$'!H279*'OC A CONTRATAR'!$J279</f>
        <v>0</v>
      </c>
      <c r="I279" s="52">
        <f>'OC A CONTRATAR US$'!I279*'OC A CONTRATAR'!$J279</f>
        <v>0</v>
      </c>
      <c r="J279" s="151">
        <f>IF($J$2=0,Encargos!C284,$J$2)</f>
        <v>4.8413000000000004</v>
      </c>
      <c r="K279" s="1">
        <f t="shared" si="35"/>
        <v>52993</v>
      </c>
      <c r="L279" s="52">
        <f>'OC A CONTRATAR US$'!L279*'OC A CONTRATAR'!$O279</f>
        <v>0</v>
      </c>
      <c r="M279" s="52">
        <f>'OC A CONTRATAR US$'!M279*'OC A CONTRATAR'!$O279</f>
        <v>0</v>
      </c>
      <c r="N279" s="52">
        <f>'OC A CONTRATAR US$'!N279*'OC A CONTRATAR'!$O279</f>
        <v>0</v>
      </c>
      <c r="O279" s="151">
        <f>IF($O$2=0,Encargos!C284,$O$2)</f>
        <v>4.8413000000000004</v>
      </c>
      <c r="P279" s="1">
        <f t="shared" si="36"/>
        <v>52993</v>
      </c>
      <c r="Q279" s="52">
        <f>'OC A CONTRATAR US$'!Q279*'OC A CONTRATAR'!$T279</f>
        <v>0</v>
      </c>
      <c r="R279" s="52">
        <f>'OC A CONTRATAR US$'!R279*'OC A CONTRATAR'!$T279</f>
        <v>0</v>
      </c>
      <c r="S279" s="52">
        <f>'OC A CONTRATAR US$'!S279*'OC A CONTRATAR'!$T279</f>
        <v>0</v>
      </c>
      <c r="T279" s="151">
        <f>IF($T$2=0,Encargos!M284,$T$2)</f>
        <v>5.35</v>
      </c>
      <c r="V279" s="1">
        <f t="shared" si="37"/>
        <v>52993</v>
      </c>
      <c r="W279" s="52">
        <v>0</v>
      </c>
      <c r="X279" s="52">
        <v>0</v>
      </c>
      <c r="Y279" s="52">
        <f t="shared" si="40"/>
        <v>0</v>
      </c>
      <c r="Z279" s="151"/>
      <c r="AB279" s="1">
        <f t="shared" si="38"/>
        <v>52993</v>
      </c>
      <c r="AC279" s="21">
        <f t="shared" si="39"/>
        <v>57426850.292983815</v>
      </c>
      <c r="AD279" s="21">
        <f t="shared" si="41"/>
        <v>0</v>
      </c>
      <c r="AE279" s="21">
        <f t="shared" si="41"/>
        <v>0</v>
      </c>
    </row>
    <row r="280" spans="1:31" x14ac:dyDescent="0.35">
      <c r="A280" s="1">
        <f t="shared" si="33"/>
        <v>53021</v>
      </c>
      <c r="B280" s="52">
        <f>'OC A CONTRATAR US$'!B280*'OC A CONTRATAR'!$E280</f>
        <v>0</v>
      </c>
      <c r="C280" s="52">
        <f>'OC A CONTRATAR US$'!C280*'OC A CONTRATAR'!$E280</f>
        <v>0</v>
      </c>
      <c r="D280" s="52">
        <f>'OC A CONTRATAR US$'!D280*'OC A CONTRATAR'!$E280</f>
        <v>0</v>
      </c>
      <c r="E280" s="151">
        <f>IF($E$2=0,Encargos!C285,$E$2)</f>
        <v>5.35</v>
      </c>
      <c r="F280" s="1">
        <f t="shared" si="34"/>
        <v>53021</v>
      </c>
      <c r="G280" s="52">
        <f>'OC A CONTRATAR US$'!G280*'OC A CONTRATAR'!$J280</f>
        <v>0</v>
      </c>
      <c r="H280" s="52">
        <f>'OC A CONTRATAR US$'!H280*'OC A CONTRATAR'!$J280</f>
        <v>0</v>
      </c>
      <c r="I280" s="52">
        <f>'OC A CONTRATAR US$'!I280*'OC A CONTRATAR'!$J280</f>
        <v>0</v>
      </c>
      <c r="J280" s="151">
        <f>IF($J$2=0,Encargos!C285,$J$2)</f>
        <v>4.8413000000000004</v>
      </c>
      <c r="K280" s="1">
        <f t="shared" si="35"/>
        <v>53021</v>
      </c>
      <c r="L280" s="52">
        <f>'OC A CONTRATAR US$'!L280*'OC A CONTRATAR'!$O280</f>
        <v>0</v>
      </c>
      <c r="M280" s="52">
        <f>'OC A CONTRATAR US$'!M280*'OC A CONTRATAR'!$O280</f>
        <v>0</v>
      </c>
      <c r="N280" s="52">
        <f>'OC A CONTRATAR US$'!N280*'OC A CONTRATAR'!$O280</f>
        <v>0</v>
      </c>
      <c r="O280" s="151">
        <f>IF($O$2=0,Encargos!C285,$O$2)</f>
        <v>4.8413000000000004</v>
      </c>
      <c r="P280" s="1">
        <f t="shared" si="36"/>
        <v>53021</v>
      </c>
      <c r="Q280" s="52">
        <f>'OC A CONTRATAR US$'!Q280*'OC A CONTRATAR'!$T280</f>
        <v>0</v>
      </c>
      <c r="R280" s="52">
        <f>'OC A CONTRATAR US$'!R280*'OC A CONTRATAR'!$T280</f>
        <v>0</v>
      </c>
      <c r="S280" s="52">
        <f>'OC A CONTRATAR US$'!S280*'OC A CONTRATAR'!$T280</f>
        <v>0</v>
      </c>
      <c r="T280" s="151">
        <f>IF($T$2=0,Encargos!M285,$T$2)</f>
        <v>5.35</v>
      </c>
      <c r="V280" s="1">
        <f t="shared" si="37"/>
        <v>53021</v>
      </c>
      <c r="W280" s="52">
        <v>0</v>
      </c>
      <c r="X280" s="52">
        <v>0</v>
      </c>
      <c r="Y280" s="52">
        <f t="shared" si="40"/>
        <v>0</v>
      </c>
      <c r="Z280" s="151"/>
      <c r="AB280" s="1">
        <f t="shared" si="38"/>
        <v>53021</v>
      </c>
      <c r="AC280" s="21">
        <f t="shared" si="39"/>
        <v>0</v>
      </c>
      <c r="AD280" s="21">
        <f t="shared" si="41"/>
        <v>0</v>
      </c>
      <c r="AE280" s="21">
        <f t="shared" si="41"/>
        <v>0</v>
      </c>
    </row>
    <row r="281" spans="1:31" x14ac:dyDescent="0.35">
      <c r="A281" s="1">
        <f t="shared" si="33"/>
        <v>53052</v>
      </c>
      <c r="B281" s="52">
        <f>'OC A CONTRATAR US$'!B281*'OC A CONTRATAR'!$E281</f>
        <v>0</v>
      </c>
      <c r="C281" s="52">
        <f>'OC A CONTRATAR US$'!C281*'OC A CONTRATAR'!$E281</f>
        <v>0</v>
      </c>
      <c r="D281" s="52">
        <f>'OC A CONTRATAR US$'!D281*'OC A CONTRATAR'!$E281</f>
        <v>0</v>
      </c>
      <c r="E281" s="151">
        <f>IF($E$2=0,Encargos!C286,$E$2)</f>
        <v>5.35</v>
      </c>
      <c r="F281" s="1">
        <f t="shared" si="34"/>
        <v>53052</v>
      </c>
      <c r="G281" s="52">
        <f>'OC A CONTRATAR US$'!G281*'OC A CONTRATAR'!$J281</f>
        <v>0</v>
      </c>
      <c r="H281" s="52">
        <f>'OC A CONTRATAR US$'!H281*'OC A CONTRATAR'!$J281</f>
        <v>0</v>
      </c>
      <c r="I281" s="52">
        <f>'OC A CONTRATAR US$'!I281*'OC A CONTRATAR'!$J281</f>
        <v>0</v>
      </c>
      <c r="J281" s="151">
        <f>IF($J$2=0,Encargos!C286,$J$2)</f>
        <v>4.8413000000000004</v>
      </c>
      <c r="K281" s="1">
        <f t="shared" si="35"/>
        <v>53052</v>
      </c>
      <c r="L281" s="52">
        <f>'OC A CONTRATAR US$'!L281*'OC A CONTRATAR'!$O281</f>
        <v>0</v>
      </c>
      <c r="M281" s="52">
        <f>'OC A CONTRATAR US$'!M281*'OC A CONTRATAR'!$O281</f>
        <v>0</v>
      </c>
      <c r="N281" s="52">
        <f>'OC A CONTRATAR US$'!N281*'OC A CONTRATAR'!$O281</f>
        <v>0</v>
      </c>
      <c r="O281" s="151">
        <f>IF($O$2=0,Encargos!C286,$O$2)</f>
        <v>4.8413000000000004</v>
      </c>
      <c r="P281" s="1">
        <f t="shared" si="36"/>
        <v>53052</v>
      </c>
      <c r="Q281" s="52">
        <f>'OC A CONTRATAR US$'!Q281*'OC A CONTRATAR'!$T281</f>
        <v>0</v>
      </c>
      <c r="R281" s="52">
        <f>'OC A CONTRATAR US$'!R281*'OC A CONTRATAR'!$T281</f>
        <v>0</v>
      </c>
      <c r="S281" s="52">
        <f>'OC A CONTRATAR US$'!S281*'OC A CONTRATAR'!$T281</f>
        <v>0</v>
      </c>
      <c r="T281" s="151">
        <f>IF($T$2=0,Encargos!M286,$T$2)</f>
        <v>5.35</v>
      </c>
      <c r="V281" s="1">
        <f t="shared" si="37"/>
        <v>53052</v>
      </c>
      <c r="W281" s="52">
        <v>0</v>
      </c>
      <c r="X281" s="52">
        <v>0</v>
      </c>
      <c r="Y281" s="52">
        <f t="shared" si="40"/>
        <v>0</v>
      </c>
      <c r="Z281" s="151"/>
      <c r="AB281" s="1">
        <f t="shared" si="38"/>
        <v>53052</v>
      </c>
      <c r="AC281" s="21">
        <f t="shared" si="39"/>
        <v>0</v>
      </c>
      <c r="AD281" s="21">
        <f t="shared" si="41"/>
        <v>0</v>
      </c>
      <c r="AE281" s="21">
        <f t="shared" si="41"/>
        <v>0</v>
      </c>
    </row>
    <row r="282" spans="1:31" x14ac:dyDescent="0.35">
      <c r="A282" s="1">
        <f t="shared" si="33"/>
        <v>53082</v>
      </c>
      <c r="B282" s="52">
        <f>'OC A CONTRATAR US$'!B282*'OC A CONTRATAR'!$E282</f>
        <v>0</v>
      </c>
      <c r="C282" s="52">
        <f>'OC A CONTRATAR US$'!C282*'OC A CONTRATAR'!$E282</f>
        <v>0</v>
      </c>
      <c r="D282" s="52">
        <f>'OC A CONTRATAR US$'!D282*'OC A CONTRATAR'!$E282</f>
        <v>0</v>
      </c>
      <c r="E282" s="151">
        <f>IF($E$2=0,Encargos!C287,$E$2)</f>
        <v>5.35</v>
      </c>
      <c r="F282" s="1">
        <f t="shared" si="34"/>
        <v>53082</v>
      </c>
      <c r="G282" s="52">
        <f>'OC A CONTRATAR US$'!G282*'OC A CONTRATAR'!$J282</f>
        <v>0</v>
      </c>
      <c r="H282" s="52">
        <f>'OC A CONTRATAR US$'!H282*'OC A CONTRATAR'!$J282</f>
        <v>0</v>
      </c>
      <c r="I282" s="52">
        <f>'OC A CONTRATAR US$'!I282*'OC A CONTRATAR'!$J282</f>
        <v>0</v>
      </c>
      <c r="J282" s="151">
        <f>IF($J$2=0,Encargos!C287,$J$2)</f>
        <v>4.8413000000000004</v>
      </c>
      <c r="K282" s="1">
        <f t="shared" si="35"/>
        <v>53082</v>
      </c>
      <c r="L282" s="52">
        <f>'OC A CONTRATAR US$'!L282*'OC A CONTRATAR'!$O282</f>
        <v>0</v>
      </c>
      <c r="M282" s="52">
        <f>'OC A CONTRATAR US$'!M282*'OC A CONTRATAR'!$O282</f>
        <v>0</v>
      </c>
      <c r="N282" s="52">
        <f>'OC A CONTRATAR US$'!N282*'OC A CONTRATAR'!$O282</f>
        <v>0</v>
      </c>
      <c r="O282" s="151">
        <f>IF($O$2=0,Encargos!C287,$O$2)</f>
        <v>4.8413000000000004</v>
      </c>
      <c r="P282" s="1">
        <f t="shared" si="36"/>
        <v>53082</v>
      </c>
      <c r="Q282" s="52">
        <f>'OC A CONTRATAR US$'!Q282*'OC A CONTRATAR'!$T282</f>
        <v>0</v>
      </c>
      <c r="R282" s="52">
        <f>'OC A CONTRATAR US$'!R282*'OC A CONTRATAR'!$T282</f>
        <v>0</v>
      </c>
      <c r="S282" s="52">
        <f>'OC A CONTRATAR US$'!S282*'OC A CONTRATAR'!$T282</f>
        <v>0</v>
      </c>
      <c r="T282" s="151">
        <f>IF($T$2=0,Encargos!M287,$T$2)</f>
        <v>5.35</v>
      </c>
      <c r="V282" s="1">
        <f t="shared" si="37"/>
        <v>53082</v>
      </c>
      <c r="W282" s="52">
        <v>0</v>
      </c>
      <c r="X282" s="52">
        <v>0</v>
      </c>
      <c r="Y282" s="52">
        <f t="shared" si="40"/>
        <v>0</v>
      </c>
      <c r="Z282" s="151"/>
      <c r="AB282" s="1">
        <f t="shared" si="38"/>
        <v>53082</v>
      </c>
      <c r="AC282" s="21">
        <f t="shared" si="39"/>
        <v>0</v>
      </c>
      <c r="AD282" s="21">
        <f t="shared" si="41"/>
        <v>0</v>
      </c>
      <c r="AE282" s="21">
        <f t="shared" si="41"/>
        <v>0</v>
      </c>
    </row>
    <row r="283" spans="1:31" x14ac:dyDescent="0.35">
      <c r="A283" s="1">
        <f t="shared" si="33"/>
        <v>53113</v>
      </c>
      <c r="B283" s="52">
        <f>'OC A CONTRATAR US$'!B283*'OC A CONTRATAR'!$E283</f>
        <v>0</v>
      </c>
      <c r="C283" s="52">
        <f>'OC A CONTRATAR US$'!C283*'OC A CONTRATAR'!$E283</f>
        <v>0</v>
      </c>
      <c r="D283" s="52">
        <f>'OC A CONTRATAR US$'!D283*'OC A CONTRATAR'!$E283</f>
        <v>0</v>
      </c>
      <c r="E283" s="151">
        <f>IF($E$2=0,Encargos!C288,$E$2)</f>
        <v>5.35</v>
      </c>
      <c r="F283" s="1">
        <f t="shared" si="34"/>
        <v>53113</v>
      </c>
      <c r="G283" s="52">
        <f>'OC A CONTRATAR US$'!G283*'OC A CONTRATAR'!$J283</f>
        <v>0</v>
      </c>
      <c r="H283" s="52">
        <f>'OC A CONTRATAR US$'!H283*'OC A CONTRATAR'!$J283</f>
        <v>0</v>
      </c>
      <c r="I283" s="52">
        <f>'OC A CONTRATAR US$'!I283*'OC A CONTRATAR'!$J283</f>
        <v>0</v>
      </c>
      <c r="J283" s="151">
        <f>IF($J$2=0,Encargos!C288,$J$2)</f>
        <v>4.8413000000000004</v>
      </c>
      <c r="K283" s="1">
        <f t="shared" si="35"/>
        <v>53113</v>
      </c>
      <c r="L283" s="52">
        <f>'OC A CONTRATAR US$'!L283*'OC A CONTRATAR'!$O283</f>
        <v>0</v>
      </c>
      <c r="M283" s="52">
        <f>'OC A CONTRATAR US$'!M283*'OC A CONTRATAR'!$O283</f>
        <v>0</v>
      </c>
      <c r="N283" s="52">
        <f>'OC A CONTRATAR US$'!N283*'OC A CONTRATAR'!$O283</f>
        <v>0</v>
      </c>
      <c r="O283" s="151">
        <f>IF($O$2=0,Encargos!C288,$O$2)</f>
        <v>4.8413000000000004</v>
      </c>
      <c r="P283" s="1">
        <f t="shared" si="36"/>
        <v>53113</v>
      </c>
      <c r="Q283" s="52">
        <f>'OC A CONTRATAR US$'!Q283*'OC A CONTRATAR'!$T283</f>
        <v>0</v>
      </c>
      <c r="R283" s="52">
        <f>'OC A CONTRATAR US$'!R283*'OC A CONTRATAR'!$T283</f>
        <v>0</v>
      </c>
      <c r="S283" s="52">
        <f>'OC A CONTRATAR US$'!S283*'OC A CONTRATAR'!$T283</f>
        <v>0</v>
      </c>
      <c r="T283" s="151">
        <f>IF($T$2=0,Encargos!M288,$T$2)</f>
        <v>5.35</v>
      </c>
      <c r="V283" s="1">
        <f t="shared" si="37"/>
        <v>53113</v>
      </c>
      <c r="W283" s="52">
        <v>0</v>
      </c>
      <c r="X283" s="52">
        <v>0</v>
      </c>
      <c r="Y283" s="52">
        <f t="shared" si="40"/>
        <v>0</v>
      </c>
      <c r="Z283" s="151"/>
      <c r="AB283" s="1">
        <f t="shared" si="38"/>
        <v>53113</v>
      </c>
      <c r="AC283" s="21">
        <f t="shared" si="39"/>
        <v>0</v>
      </c>
      <c r="AD283" s="21">
        <f t="shared" ref="AD283:AE288" si="42">SUMIF($A$2:$Z$2,AD$2,$A283:$Z283)</f>
        <v>0</v>
      </c>
      <c r="AE283" s="21">
        <f t="shared" si="42"/>
        <v>0</v>
      </c>
    </row>
    <row r="284" spans="1:31" x14ac:dyDescent="0.35">
      <c r="A284" s="1">
        <f t="shared" si="33"/>
        <v>53143</v>
      </c>
      <c r="B284" s="52">
        <f>'OC A CONTRATAR US$'!B284*'OC A CONTRATAR'!$E284</f>
        <v>16049999.999999998</v>
      </c>
      <c r="C284" s="52">
        <f>'OC A CONTRATAR US$'!C284*'OC A CONTRATAR'!$E284</f>
        <v>2445285.266666668</v>
      </c>
      <c r="D284" s="52">
        <f>'OC A CONTRATAR US$'!D284*'OC A CONTRATAR'!$E284</f>
        <v>18495285.266666666</v>
      </c>
      <c r="E284" s="151">
        <f>IF($E$2=0,Encargos!C289,$E$2)</f>
        <v>5.35</v>
      </c>
      <c r="F284" s="1">
        <f t="shared" si="34"/>
        <v>53143</v>
      </c>
      <c r="G284" s="52">
        <f>'OC A CONTRATAR US$'!G284*'OC A CONTRATAR'!$J284</f>
        <v>6147243.1912681926</v>
      </c>
      <c r="H284" s="52">
        <f>'OC A CONTRATAR US$'!H284*'OC A CONTRATAR'!$J284</f>
        <v>819488.64831445087</v>
      </c>
      <c r="I284" s="52">
        <f>'OC A CONTRATAR US$'!I284*'OC A CONTRATAR'!$J284</f>
        <v>6966731.8395826425</v>
      </c>
      <c r="J284" s="151">
        <f>IF($J$2=0,Encargos!C289,$J$2)</f>
        <v>4.8413000000000004</v>
      </c>
      <c r="K284" s="1">
        <f t="shared" si="35"/>
        <v>53143</v>
      </c>
      <c r="L284" s="52">
        <f>'OC A CONTRATAR US$'!L284*'OC A CONTRATAR'!$O284</f>
        <v>27204607.101715628</v>
      </c>
      <c r="M284" s="52">
        <f>'OC A CONTRATAR US$'!M284*'OC A CONTRATAR'!$O284</f>
        <v>17417769.344645236</v>
      </c>
      <c r="N284" s="52">
        <f>'OC A CONTRATAR US$'!N284*'OC A CONTRATAR'!$O284</f>
        <v>44622376.446360856</v>
      </c>
      <c r="O284" s="151">
        <f>IF($O$2=0,Encargos!C289,$O$2)</f>
        <v>4.8413000000000004</v>
      </c>
      <c r="P284" s="1">
        <f t="shared" si="36"/>
        <v>53143</v>
      </c>
      <c r="Q284" s="52">
        <f>'OC A CONTRATAR US$'!Q284*'OC A CONTRATAR'!$T284</f>
        <v>8024999.9999999991</v>
      </c>
      <c r="R284" s="52">
        <f>'OC A CONTRATAR US$'!R284*'OC A CONTRATAR'!$T284</f>
        <v>1222642.6333333314</v>
      </c>
      <c r="S284" s="52">
        <f>'OC A CONTRATAR US$'!S284*'OC A CONTRATAR'!$T284</f>
        <v>9247642.6333333142</v>
      </c>
      <c r="T284" s="151">
        <f>IF($T$2=0,Encargos!M289,$T$2)</f>
        <v>5.35</v>
      </c>
      <c r="V284" s="1">
        <f t="shared" si="37"/>
        <v>53143</v>
      </c>
      <c r="W284" s="52">
        <v>0</v>
      </c>
      <c r="X284" s="52">
        <v>0</v>
      </c>
      <c r="Y284" s="52">
        <f t="shared" si="40"/>
        <v>0</v>
      </c>
      <c r="Z284" s="151"/>
      <c r="AB284" s="1">
        <f t="shared" si="38"/>
        <v>53143</v>
      </c>
      <c r="AC284" s="21">
        <f t="shared" si="39"/>
        <v>0</v>
      </c>
      <c r="AD284" s="21">
        <f t="shared" si="42"/>
        <v>21905185.892959688</v>
      </c>
      <c r="AE284" s="21">
        <f t="shared" si="42"/>
        <v>79332036.185943469</v>
      </c>
    </row>
    <row r="285" spans="1:31" x14ac:dyDescent="0.35">
      <c r="A285" s="1">
        <f t="shared" si="33"/>
        <v>53174</v>
      </c>
      <c r="B285" s="52">
        <f>'OC A CONTRATAR US$'!B285*'OC A CONTRATAR'!$E285</f>
        <v>0</v>
      </c>
      <c r="C285" s="52">
        <f>'OC A CONTRATAR US$'!C285*'OC A CONTRATAR'!$E285</f>
        <v>0</v>
      </c>
      <c r="D285" s="52">
        <f>'OC A CONTRATAR US$'!D285*'OC A CONTRATAR'!$E285</f>
        <v>0</v>
      </c>
      <c r="E285" s="151">
        <f>IF($E$2=0,Encargos!C290,$E$2)</f>
        <v>5.35</v>
      </c>
      <c r="F285" s="1">
        <f t="shared" si="34"/>
        <v>53174</v>
      </c>
      <c r="G285" s="52">
        <f>'OC A CONTRATAR US$'!G285*'OC A CONTRATAR'!$J285</f>
        <v>0</v>
      </c>
      <c r="H285" s="52">
        <f>'OC A CONTRATAR US$'!H285*'OC A CONTRATAR'!$J285</f>
        <v>0</v>
      </c>
      <c r="I285" s="52">
        <f>'OC A CONTRATAR US$'!I285*'OC A CONTRATAR'!$J285</f>
        <v>0</v>
      </c>
      <c r="J285" s="151">
        <f>IF($J$2=0,Encargos!C290,$J$2)</f>
        <v>4.8413000000000004</v>
      </c>
      <c r="K285" s="1">
        <f t="shared" si="35"/>
        <v>53174</v>
      </c>
      <c r="L285" s="52">
        <f>'OC A CONTRATAR US$'!L285*'OC A CONTRATAR'!$O285</f>
        <v>0</v>
      </c>
      <c r="M285" s="52">
        <f>'OC A CONTRATAR US$'!M285*'OC A CONTRATAR'!$O285</f>
        <v>0</v>
      </c>
      <c r="N285" s="52">
        <f>'OC A CONTRATAR US$'!N285*'OC A CONTRATAR'!$O285</f>
        <v>0</v>
      </c>
      <c r="O285" s="151">
        <f>IF($O$2=0,Encargos!C290,$O$2)</f>
        <v>4.8413000000000004</v>
      </c>
      <c r="P285" s="1">
        <f t="shared" si="36"/>
        <v>53174</v>
      </c>
      <c r="Q285" s="52">
        <f>'OC A CONTRATAR US$'!Q285*'OC A CONTRATAR'!$T285</f>
        <v>0</v>
      </c>
      <c r="R285" s="52">
        <f>'OC A CONTRATAR US$'!R285*'OC A CONTRATAR'!$T285</f>
        <v>0</v>
      </c>
      <c r="S285" s="52">
        <f>'OC A CONTRATAR US$'!S285*'OC A CONTRATAR'!$T285</f>
        <v>0</v>
      </c>
      <c r="T285" s="151">
        <f>IF($T$2=0,Encargos!M290,$T$2)</f>
        <v>5.35</v>
      </c>
      <c r="V285" s="1">
        <f t="shared" si="37"/>
        <v>53174</v>
      </c>
      <c r="W285" s="52">
        <v>0</v>
      </c>
      <c r="X285" s="52">
        <v>0</v>
      </c>
      <c r="Y285" s="52">
        <f t="shared" si="40"/>
        <v>0</v>
      </c>
      <c r="Z285" s="151"/>
      <c r="AB285" s="1">
        <f t="shared" si="38"/>
        <v>53174</v>
      </c>
      <c r="AC285" s="21">
        <f t="shared" si="39"/>
        <v>57426850.292983815</v>
      </c>
      <c r="AD285" s="21">
        <f t="shared" si="42"/>
        <v>0</v>
      </c>
      <c r="AE285" s="21">
        <f t="shared" si="42"/>
        <v>0</v>
      </c>
    </row>
    <row r="286" spans="1:31" x14ac:dyDescent="0.35">
      <c r="A286" s="1">
        <f t="shared" si="33"/>
        <v>53205</v>
      </c>
      <c r="B286" s="52">
        <f>'OC A CONTRATAR US$'!B286*'OC A CONTRATAR'!$E286</f>
        <v>0</v>
      </c>
      <c r="C286" s="52">
        <f>'OC A CONTRATAR US$'!C286*'OC A CONTRATAR'!$E286</f>
        <v>0</v>
      </c>
      <c r="D286" s="52">
        <f>'OC A CONTRATAR US$'!D286*'OC A CONTRATAR'!$E286</f>
        <v>0</v>
      </c>
      <c r="E286" s="151">
        <f>IF($E$2=0,Encargos!C291,$E$2)</f>
        <v>5.35</v>
      </c>
      <c r="F286" s="1">
        <f t="shared" si="34"/>
        <v>53205</v>
      </c>
      <c r="G286" s="52">
        <f>'OC A CONTRATAR US$'!G286*'OC A CONTRATAR'!$J286</f>
        <v>0</v>
      </c>
      <c r="H286" s="52">
        <f>'OC A CONTRATAR US$'!H286*'OC A CONTRATAR'!$J286</f>
        <v>0</v>
      </c>
      <c r="I286" s="52">
        <f>'OC A CONTRATAR US$'!I286*'OC A CONTRATAR'!$J286</f>
        <v>0</v>
      </c>
      <c r="J286" s="151">
        <f>IF($J$2=0,Encargos!C291,$J$2)</f>
        <v>4.8413000000000004</v>
      </c>
      <c r="K286" s="1">
        <f t="shared" si="35"/>
        <v>53205</v>
      </c>
      <c r="L286" s="52">
        <f>'OC A CONTRATAR US$'!L286*'OC A CONTRATAR'!$O286</f>
        <v>0</v>
      </c>
      <c r="M286" s="52">
        <f>'OC A CONTRATAR US$'!M286*'OC A CONTRATAR'!$O286</f>
        <v>0</v>
      </c>
      <c r="N286" s="52">
        <f>'OC A CONTRATAR US$'!N286*'OC A CONTRATAR'!$O286</f>
        <v>0</v>
      </c>
      <c r="O286" s="151">
        <f>IF($O$2=0,Encargos!C291,$O$2)</f>
        <v>4.8413000000000004</v>
      </c>
      <c r="P286" s="1">
        <f t="shared" si="36"/>
        <v>53205</v>
      </c>
      <c r="Q286" s="52">
        <f>'OC A CONTRATAR US$'!Q286*'OC A CONTRATAR'!$T286</f>
        <v>0</v>
      </c>
      <c r="R286" s="52">
        <f>'OC A CONTRATAR US$'!R286*'OC A CONTRATAR'!$T286</f>
        <v>0</v>
      </c>
      <c r="S286" s="52">
        <f>'OC A CONTRATAR US$'!S286*'OC A CONTRATAR'!$T286</f>
        <v>0</v>
      </c>
      <c r="T286" s="151">
        <f>IF($T$2=0,Encargos!M291,$T$2)</f>
        <v>5.35</v>
      </c>
      <c r="V286" s="1">
        <f t="shared" si="37"/>
        <v>53205</v>
      </c>
      <c r="W286" s="52">
        <v>0</v>
      </c>
      <c r="X286" s="52">
        <v>0</v>
      </c>
      <c r="Y286" s="52">
        <f t="shared" si="40"/>
        <v>0</v>
      </c>
      <c r="Z286" s="151"/>
      <c r="AB286" s="1">
        <f t="shared" si="38"/>
        <v>53205</v>
      </c>
      <c r="AC286" s="21">
        <f t="shared" si="39"/>
        <v>0</v>
      </c>
      <c r="AD286" s="21">
        <f t="shared" si="42"/>
        <v>0</v>
      </c>
      <c r="AE286" s="21">
        <f t="shared" si="42"/>
        <v>0</v>
      </c>
    </row>
    <row r="287" spans="1:31" x14ac:dyDescent="0.35">
      <c r="A287" s="1">
        <f t="shared" si="33"/>
        <v>53235</v>
      </c>
      <c r="B287" s="52">
        <f>'OC A CONTRATAR US$'!B287*'OC A CONTRATAR'!$E287</f>
        <v>0</v>
      </c>
      <c r="C287" s="52">
        <f>'OC A CONTRATAR US$'!C287*'OC A CONTRATAR'!$E287</f>
        <v>0</v>
      </c>
      <c r="D287" s="52">
        <f>'OC A CONTRATAR US$'!D287*'OC A CONTRATAR'!$E287</f>
        <v>0</v>
      </c>
      <c r="E287" s="151">
        <f>IF($E$2=0,Encargos!C292,$E$2)</f>
        <v>5.35</v>
      </c>
      <c r="F287" s="1">
        <f t="shared" si="34"/>
        <v>53235</v>
      </c>
      <c r="G287" s="52">
        <f>'OC A CONTRATAR US$'!G287*'OC A CONTRATAR'!$J287</f>
        <v>0</v>
      </c>
      <c r="H287" s="52">
        <f>'OC A CONTRATAR US$'!H287*'OC A CONTRATAR'!$J287</f>
        <v>0</v>
      </c>
      <c r="I287" s="52">
        <f>'OC A CONTRATAR US$'!I287*'OC A CONTRATAR'!$J287</f>
        <v>0</v>
      </c>
      <c r="J287" s="151">
        <f>IF($J$2=0,Encargos!C292,$J$2)</f>
        <v>4.8413000000000004</v>
      </c>
      <c r="K287" s="1">
        <f t="shared" si="35"/>
        <v>53235</v>
      </c>
      <c r="L287" s="52">
        <f>'OC A CONTRATAR US$'!L287*'OC A CONTRATAR'!$O287</f>
        <v>0</v>
      </c>
      <c r="M287" s="52">
        <f>'OC A CONTRATAR US$'!M287*'OC A CONTRATAR'!$O287</f>
        <v>0</v>
      </c>
      <c r="N287" s="52">
        <f>'OC A CONTRATAR US$'!N287*'OC A CONTRATAR'!$O287</f>
        <v>0</v>
      </c>
      <c r="O287" s="151">
        <f>IF($O$2=0,Encargos!C292,$O$2)</f>
        <v>4.8413000000000004</v>
      </c>
      <c r="P287" s="1">
        <f t="shared" si="36"/>
        <v>53235</v>
      </c>
      <c r="Q287" s="52">
        <f>'OC A CONTRATAR US$'!Q287*'OC A CONTRATAR'!$T287</f>
        <v>0</v>
      </c>
      <c r="R287" s="52">
        <f>'OC A CONTRATAR US$'!R287*'OC A CONTRATAR'!$T287</f>
        <v>0</v>
      </c>
      <c r="S287" s="52">
        <f>'OC A CONTRATAR US$'!S287*'OC A CONTRATAR'!$T287</f>
        <v>0</v>
      </c>
      <c r="T287" s="151">
        <f>IF($T$2=0,Encargos!M292,$T$2)</f>
        <v>5.35</v>
      </c>
      <c r="V287" s="1">
        <f t="shared" si="37"/>
        <v>53235</v>
      </c>
      <c r="W287" s="52">
        <v>0</v>
      </c>
      <c r="X287" s="52">
        <v>0</v>
      </c>
      <c r="Y287" s="52">
        <f t="shared" si="40"/>
        <v>0</v>
      </c>
      <c r="Z287" s="151"/>
      <c r="AB287" s="1">
        <f t="shared" si="38"/>
        <v>53235</v>
      </c>
      <c r="AC287" s="21">
        <f t="shared" si="39"/>
        <v>0</v>
      </c>
      <c r="AD287" s="21">
        <f t="shared" si="42"/>
        <v>0</v>
      </c>
      <c r="AE287" s="21">
        <f t="shared" si="42"/>
        <v>0</v>
      </c>
    </row>
    <row r="288" spans="1:31" x14ac:dyDescent="0.35">
      <c r="A288" s="1">
        <f t="shared" si="33"/>
        <v>53266</v>
      </c>
      <c r="B288" s="52">
        <f>'OC A CONTRATAR US$'!B288*'OC A CONTRATAR'!$E288</f>
        <v>0</v>
      </c>
      <c r="C288" s="52">
        <f>'OC A CONTRATAR US$'!C288*'OC A CONTRATAR'!$E288</f>
        <v>0</v>
      </c>
      <c r="D288" s="52">
        <f>'OC A CONTRATAR US$'!D288*'OC A CONTRATAR'!$E288</f>
        <v>0</v>
      </c>
      <c r="E288" s="151">
        <f>IF($E$2=0,Encargos!C293,$E$2)</f>
        <v>5.35</v>
      </c>
      <c r="F288" s="1">
        <f t="shared" si="34"/>
        <v>53266</v>
      </c>
      <c r="G288" s="52">
        <f>'OC A CONTRATAR US$'!G288*'OC A CONTRATAR'!$J288</f>
        <v>0</v>
      </c>
      <c r="H288" s="52">
        <f>'OC A CONTRATAR US$'!H288*'OC A CONTRATAR'!$J288</f>
        <v>0</v>
      </c>
      <c r="I288" s="52">
        <f>'OC A CONTRATAR US$'!I288*'OC A CONTRATAR'!$J288</f>
        <v>0</v>
      </c>
      <c r="J288" s="151">
        <f>IF($J$2=0,Encargos!C293,$J$2)</f>
        <v>4.8413000000000004</v>
      </c>
      <c r="K288" s="1">
        <f t="shared" si="35"/>
        <v>53266</v>
      </c>
      <c r="L288" s="52">
        <f>'OC A CONTRATAR US$'!L288*'OC A CONTRATAR'!$O288</f>
        <v>0</v>
      </c>
      <c r="M288" s="52">
        <f>'OC A CONTRATAR US$'!M288*'OC A CONTRATAR'!$O288</f>
        <v>0</v>
      </c>
      <c r="N288" s="52">
        <f>'OC A CONTRATAR US$'!N288*'OC A CONTRATAR'!$O288</f>
        <v>0</v>
      </c>
      <c r="O288" s="151">
        <f>IF($O$2=0,Encargos!C293,$O$2)</f>
        <v>4.8413000000000004</v>
      </c>
      <c r="P288" s="1">
        <f t="shared" si="36"/>
        <v>53266</v>
      </c>
      <c r="Q288" s="52">
        <f>'OC A CONTRATAR US$'!Q288*'OC A CONTRATAR'!$T288</f>
        <v>0</v>
      </c>
      <c r="R288" s="52">
        <f>'OC A CONTRATAR US$'!R288*'OC A CONTRATAR'!$T288</f>
        <v>0</v>
      </c>
      <c r="S288" s="52">
        <f>'OC A CONTRATAR US$'!S288*'OC A CONTRATAR'!$T288</f>
        <v>0</v>
      </c>
      <c r="T288" s="151">
        <f>IF($T$2=0,Encargos!M293,$T$2)</f>
        <v>5.35</v>
      </c>
      <c r="V288" s="1">
        <f t="shared" si="37"/>
        <v>53266</v>
      </c>
      <c r="W288" s="52">
        <v>0</v>
      </c>
      <c r="X288" s="52">
        <v>0</v>
      </c>
      <c r="Y288" s="52">
        <f t="shared" si="40"/>
        <v>0</v>
      </c>
      <c r="Z288" s="151"/>
      <c r="AB288" s="1">
        <f t="shared" si="38"/>
        <v>53266</v>
      </c>
      <c r="AC288" s="21">
        <f t="shared" si="39"/>
        <v>0</v>
      </c>
      <c r="AD288" s="21">
        <f t="shared" si="42"/>
        <v>0</v>
      </c>
      <c r="AE288" s="21">
        <f t="shared" si="42"/>
        <v>0</v>
      </c>
    </row>
    <row r="289" spans="1:28" x14ac:dyDescent="0.35">
      <c r="A289" s="1">
        <f t="shared" si="33"/>
        <v>53296</v>
      </c>
      <c r="B289" s="52">
        <f>'OC A CONTRATAR US$'!B289*'OC A CONTRATAR'!$E289</f>
        <v>0</v>
      </c>
      <c r="C289" s="52">
        <f>'OC A CONTRATAR US$'!C289*'OC A CONTRATAR'!$E289</f>
        <v>0</v>
      </c>
      <c r="D289" s="52">
        <f>'OC A CONTRATAR US$'!D289*'OC A CONTRATAR'!$E289</f>
        <v>0</v>
      </c>
      <c r="E289" s="151">
        <f>IF($E$2=0,Encargos!C294,$E$2)</f>
        <v>5.35</v>
      </c>
      <c r="F289" s="1">
        <f t="shared" si="34"/>
        <v>53296</v>
      </c>
      <c r="G289" s="52">
        <f>'OC A CONTRATAR US$'!G289*'OC A CONTRATAR'!$J289</f>
        <v>0</v>
      </c>
      <c r="H289" s="52">
        <f>'OC A CONTRATAR US$'!H289*'OC A CONTRATAR'!$J289</f>
        <v>0</v>
      </c>
      <c r="I289" s="52">
        <f>'OC A CONTRATAR US$'!I289*'OC A CONTRATAR'!$J289</f>
        <v>0</v>
      </c>
      <c r="J289" s="151">
        <f>IF($J$2=0,Encargos!C294,$J$2)</f>
        <v>4.8413000000000004</v>
      </c>
      <c r="K289" s="1">
        <f t="shared" si="35"/>
        <v>53296</v>
      </c>
      <c r="L289" s="52">
        <f>'OC A CONTRATAR US$'!L289*'OC A CONTRATAR'!$O289</f>
        <v>0</v>
      </c>
      <c r="M289" s="52">
        <f>'OC A CONTRATAR US$'!M289*'OC A CONTRATAR'!$O289</f>
        <v>0</v>
      </c>
      <c r="N289" s="52">
        <f>'OC A CONTRATAR US$'!N289*'OC A CONTRATAR'!$O289</f>
        <v>0</v>
      </c>
      <c r="O289" s="151">
        <f>IF($O$2=0,Encargos!C294,$O$2)</f>
        <v>4.8413000000000004</v>
      </c>
      <c r="P289" s="1">
        <f t="shared" si="36"/>
        <v>53296</v>
      </c>
      <c r="Q289" s="52">
        <f>'OC A CONTRATAR US$'!Q289*'OC A CONTRATAR'!$T289</f>
        <v>0</v>
      </c>
      <c r="R289" s="52">
        <f>'OC A CONTRATAR US$'!R289*'OC A CONTRATAR'!$T289</f>
        <v>0</v>
      </c>
      <c r="S289" s="52">
        <f>'OC A CONTRATAR US$'!S289*'OC A CONTRATAR'!$T289</f>
        <v>0</v>
      </c>
      <c r="T289" s="151">
        <f>IF($T$2=0,Encargos!M294,$T$2)</f>
        <v>5.35</v>
      </c>
      <c r="V289" s="1">
        <f t="shared" si="37"/>
        <v>53296</v>
      </c>
      <c r="W289" s="52">
        <v>0</v>
      </c>
      <c r="X289" s="52">
        <v>0</v>
      </c>
      <c r="Y289" s="52">
        <f t="shared" si="40"/>
        <v>0</v>
      </c>
      <c r="Z289" s="151"/>
      <c r="AB289" s="1">
        <f t="shared" si="38"/>
        <v>53296</v>
      </c>
    </row>
    <row r="290" spans="1:28" x14ac:dyDescent="0.35">
      <c r="A290" s="1">
        <f t="shared" si="33"/>
        <v>53327</v>
      </c>
      <c r="B290" s="52">
        <f>'OC A CONTRATAR US$'!B290*'OC A CONTRATAR'!$E290</f>
        <v>16049999.999999998</v>
      </c>
      <c r="C290" s="52">
        <f>'OC A CONTRATAR US$'!C290*'OC A CONTRATAR'!$E290</f>
        <v>2151380.7874999996</v>
      </c>
      <c r="D290" s="52">
        <f>'OC A CONTRATAR US$'!D290*'OC A CONTRATAR'!$E290</f>
        <v>18201380.787499998</v>
      </c>
      <c r="E290" s="151">
        <f>IF($E$2=0,Encargos!C295,$E$2)</f>
        <v>5.35</v>
      </c>
      <c r="F290" s="1">
        <f t="shared" si="34"/>
        <v>53327</v>
      </c>
      <c r="G290" s="52">
        <f>'OC A CONTRATAR US$'!G290*'OC A CONTRATAR'!$J290</f>
        <v>6147243.1912681926</v>
      </c>
      <c r="H290" s="52">
        <f>'OC A CONTRATAR US$'!H290*'OC A CONTRATAR'!$J290</f>
        <v>706278.28559597034</v>
      </c>
      <c r="I290" s="52">
        <f>'OC A CONTRATAR US$'!I290*'OC A CONTRATAR'!$J290</f>
        <v>6853521.4768641628</v>
      </c>
      <c r="J290" s="151">
        <f>IF($J$2=0,Encargos!C295,$J$2)</f>
        <v>4.8413000000000004</v>
      </c>
      <c r="K290" s="1">
        <f t="shared" si="35"/>
        <v>53327</v>
      </c>
      <c r="L290" s="52">
        <f>'OC A CONTRATAR US$'!L290*'OC A CONTRATAR'!$O290</f>
        <v>27204607.101715628</v>
      </c>
      <c r="M290" s="52">
        <f>'OC A CONTRATAR US$'!M290*'OC A CONTRATAR'!$O290</f>
        <v>16909558.568011038</v>
      </c>
      <c r="N290" s="52">
        <f>'OC A CONTRATAR US$'!N290*'OC A CONTRATAR'!$O290</f>
        <v>44114165.669726662</v>
      </c>
      <c r="O290" s="151">
        <f>IF($O$2=0,Encargos!C295,$O$2)</f>
        <v>4.8413000000000004</v>
      </c>
      <c r="P290" s="1">
        <f t="shared" si="36"/>
        <v>53327</v>
      </c>
      <c r="Q290" s="52">
        <f>'OC A CONTRATAR US$'!Q290*'OC A CONTRATAR'!$T290</f>
        <v>8024999.9999999991</v>
      </c>
      <c r="R290" s="52">
        <f>'OC A CONTRATAR US$'!R290*'OC A CONTRATAR'!$T290</f>
        <v>1075690.3937499998</v>
      </c>
      <c r="S290" s="52">
        <f>'OC A CONTRATAR US$'!S290*'OC A CONTRATAR'!$T290</f>
        <v>9100690.3937499989</v>
      </c>
      <c r="T290" s="151">
        <f>IF($T$2=0,Encargos!M295,$T$2)</f>
        <v>5.35</v>
      </c>
      <c r="V290" s="1">
        <f t="shared" si="37"/>
        <v>53327</v>
      </c>
      <c r="W290" s="52">
        <v>0</v>
      </c>
      <c r="X290" s="52">
        <v>0</v>
      </c>
      <c r="Y290" s="52">
        <f t="shared" si="40"/>
        <v>0</v>
      </c>
      <c r="Z290" s="151"/>
      <c r="AB290" s="1">
        <f t="shared" si="38"/>
        <v>53327</v>
      </c>
    </row>
    <row r="291" spans="1:28" x14ac:dyDescent="0.35">
      <c r="A291" s="1">
        <f t="shared" si="33"/>
        <v>53358</v>
      </c>
      <c r="B291" s="52">
        <f>'OC A CONTRATAR US$'!B291*'OC A CONTRATAR'!$E291</f>
        <v>0</v>
      </c>
      <c r="C291" s="52">
        <f>'OC A CONTRATAR US$'!C291*'OC A CONTRATAR'!$E291</f>
        <v>0</v>
      </c>
      <c r="D291" s="52">
        <f>'OC A CONTRATAR US$'!D291*'OC A CONTRATAR'!$E291</f>
        <v>0</v>
      </c>
      <c r="E291" s="151">
        <f>IF($E$2=0,Encargos!C296,$E$2)</f>
        <v>5.35</v>
      </c>
      <c r="F291" s="1">
        <f t="shared" si="34"/>
        <v>53358</v>
      </c>
      <c r="G291" s="52">
        <f>'OC A CONTRATAR US$'!G291*'OC A CONTRATAR'!$J291</f>
        <v>0</v>
      </c>
      <c r="H291" s="52">
        <f>'OC A CONTRATAR US$'!H291*'OC A CONTRATAR'!$J291</f>
        <v>0</v>
      </c>
      <c r="I291" s="52">
        <f>'OC A CONTRATAR US$'!I291*'OC A CONTRATAR'!$J291</f>
        <v>0</v>
      </c>
      <c r="J291" s="151">
        <f>IF($J$2=0,Encargos!C296,$J$2)</f>
        <v>4.8413000000000004</v>
      </c>
      <c r="K291" s="1">
        <f t="shared" si="35"/>
        <v>53358</v>
      </c>
      <c r="L291" s="52">
        <f>'OC A CONTRATAR US$'!L291*'OC A CONTRATAR'!$O291</f>
        <v>0</v>
      </c>
      <c r="M291" s="52">
        <f>'OC A CONTRATAR US$'!M291*'OC A CONTRATAR'!$O291</f>
        <v>0</v>
      </c>
      <c r="N291" s="52">
        <f>'OC A CONTRATAR US$'!N291*'OC A CONTRATAR'!$O291</f>
        <v>0</v>
      </c>
      <c r="O291" s="151">
        <f>IF($O$2=0,Encargos!C296,$O$2)</f>
        <v>4.8413000000000004</v>
      </c>
      <c r="P291" s="1">
        <f t="shared" si="36"/>
        <v>53358</v>
      </c>
      <c r="Q291" s="52">
        <f>'OC A CONTRATAR US$'!Q291*'OC A CONTRATAR'!$T291</f>
        <v>0</v>
      </c>
      <c r="R291" s="52">
        <f>'OC A CONTRATAR US$'!R291*'OC A CONTRATAR'!$T291</f>
        <v>0</v>
      </c>
      <c r="S291" s="52">
        <f>'OC A CONTRATAR US$'!S291*'OC A CONTRATAR'!$T291</f>
        <v>0</v>
      </c>
      <c r="T291" s="151">
        <f>IF($T$2=0,Encargos!M296,$T$2)</f>
        <v>5.35</v>
      </c>
      <c r="V291" s="1">
        <f t="shared" si="37"/>
        <v>53358</v>
      </c>
      <c r="W291" s="52">
        <v>0</v>
      </c>
      <c r="X291" s="52">
        <v>0</v>
      </c>
      <c r="Y291" s="52">
        <f t="shared" si="40"/>
        <v>0</v>
      </c>
      <c r="Z291" s="151"/>
      <c r="AB291" s="1">
        <f t="shared" si="38"/>
        <v>53358</v>
      </c>
    </row>
    <row r="292" spans="1:28" x14ac:dyDescent="0.35">
      <c r="A292" s="1">
        <f t="shared" si="33"/>
        <v>53386</v>
      </c>
      <c r="B292" s="52">
        <f>'OC A CONTRATAR US$'!B292*'OC A CONTRATAR'!$E292</f>
        <v>0</v>
      </c>
      <c r="C292" s="52">
        <f>'OC A CONTRATAR US$'!C292*'OC A CONTRATAR'!$E292</f>
        <v>0</v>
      </c>
      <c r="D292" s="52">
        <f>'OC A CONTRATAR US$'!D292*'OC A CONTRATAR'!$E292</f>
        <v>0</v>
      </c>
      <c r="E292" s="151">
        <f>IF($E$2=0,Encargos!C297,$E$2)</f>
        <v>5.35</v>
      </c>
      <c r="F292" s="1">
        <f t="shared" si="34"/>
        <v>53386</v>
      </c>
      <c r="G292" s="52">
        <f>'OC A CONTRATAR US$'!G292*'OC A CONTRATAR'!$J292</f>
        <v>0</v>
      </c>
      <c r="H292" s="52">
        <f>'OC A CONTRATAR US$'!H292*'OC A CONTRATAR'!$J292</f>
        <v>0</v>
      </c>
      <c r="I292" s="52">
        <f>'OC A CONTRATAR US$'!I292*'OC A CONTRATAR'!$J292</f>
        <v>0</v>
      </c>
      <c r="J292" s="151">
        <f>IF($J$2=0,Encargos!C297,$J$2)</f>
        <v>4.8413000000000004</v>
      </c>
      <c r="K292" s="1">
        <f t="shared" si="35"/>
        <v>53386</v>
      </c>
      <c r="L292" s="52">
        <f>'OC A CONTRATAR US$'!L292*'OC A CONTRATAR'!$O292</f>
        <v>0</v>
      </c>
      <c r="M292" s="52">
        <f>'OC A CONTRATAR US$'!M292*'OC A CONTRATAR'!$O292</f>
        <v>0</v>
      </c>
      <c r="N292" s="52">
        <f>'OC A CONTRATAR US$'!N292*'OC A CONTRATAR'!$O292</f>
        <v>0</v>
      </c>
      <c r="O292" s="151">
        <f>IF($O$2=0,Encargos!C297,$O$2)</f>
        <v>4.8413000000000004</v>
      </c>
      <c r="P292" s="1">
        <f t="shared" si="36"/>
        <v>53386</v>
      </c>
      <c r="Q292" s="52">
        <f>'OC A CONTRATAR US$'!Q292*'OC A CONTRATAR'!$T292</f>
        <v>0</v>
      </c>
      <c r="R292" s="52">
        <f>'OC A CONTRATAR US$'!R292*'OC A CONTRATAR'!$T292</f>
        <v>0</v>
      </c>
      <c r="S292" s="52">
        <f>'OC A CONTRATAR US$'!S292*'OC A CONTRATAR'!$T292</f>
        <v>0</v>
      </c>
      <c r="T292" s="151">
        <f>IF($T$2=0,Encargos!M297,$T$2)</f>
        <v>5.35</v>
      </c>
      <c r="V292" s="1">
        <f t="shared" si="37"/>
        <v>53386</v>
      </c>
      <c r="W292" s="52">
        <v>0</v>
      </c>
      <c r="X292" s="52">
        <v>0</v>
      </c>
      <c r="Y292" s="52">
        <f t="shared" si="40"/>
        <v>0</v>
      </c>
      <c r="Z292" s="151"/>
      <c r="AB292" s="1">
        <f t="shared" si="38"/>
        <v>53386</v>
      </c>
    </row>
    <row r="293" spans="1:28" x14ac:dyDescent="0.35">
      <c r="A293" s="1">
        <f t="shared" si="33"/>
        <v>53417</v>
      </c>
      <c r="B293" s="52">
        <f>'OC A CONTRATAR US$'!B293*'OC A CONTRATAR'!$E293</f>
        <v>0</v>
      </c>
      <c r="C293" s="52">
        <f>'OC A CONTRATAR US$'!C293*'OC A CONTRATAR'!$E293</f>
        <v>0</v>
      </c>
      <c r="D293" s="52">
        <f>'OC A CONTRATAR US$'!D293*'OC A CONTRATAR'!$E293</f>
        <v>0</v>
      </c>
      <c r="E293" s="151">
        <f>IF($E$2=0,Encargos!C298,$E$2)</f>
        <v>5.35</v>
      </c>
      <c r="F293" s="1">
        <f t="shared" si="34"/>
        <v>53417</v>
      </c>
      <c r="G293" s="52">
        <f>'OC A CONTRATAR US$'!G293*'OC A CONTRATAR'!$J293</f>
        <v>0</v>
      </c>
      <c r="H293" s="52">
        <f>'OC A CONTRATAR US$'!H293*'OC A CONTRATAR'!$J293</f>
        <v>0</v>
      </c>
      <c r="I293" s="52">
        <f>'OC A CONTRATAR US$'!I293*'OC A CONTRATAR'!$J293</f>
        <v>0</v>
      </c>
      <c r="J293" s="151">
        <f>IF($J$2=0,Encargos!C298,$J$2)</f>
        <v>4.8413000000000004</v>
      </c>
      <c r="K293" s="1">
        <f t="shared" si="35"/>
        <v>53417</v>
      </c>
      <c r="L293" s="52">
        <f>'OC A CONTRATAR US$'!L293*'OC A CONTRATAR'!$O293</f>
        <v>0</v>
      </c>
      <c r="M293" s="52">
        <f>'OC A CONTRATAR US$'!M293*'OC A CONTRATAR'!$O293</f>
        <v>0</v>
      </c>
      <c r="N293" s="52">
        <f>'OC A CONTRATAR US$'!N293*'OC A CONTRATAR'!$O293</f>
        <v>0</v>
      </c>
      <c r="O293" s="151">
        <f>IF($O$2=0,Encargos!C298,$O$2)</f>
        <v>4.8413000000000004</v>
      </c>
      <c r="P293" s="1">
        <f t="shared" si="36"/>
        <v>53417</v>
      </c>
      <c r="Q293" s="52">
        <f>'OC A CONTRATAR US$'!Q293*'OC A CONTRATAR'!$T293</f>
        <v>0</v>
      </c>
      <c r="R293" s="52">
        <f>'OC A CONTRATAR US$'!R293*'OC A CONTRATAR'!$T293</f>
        <v>0</v>
      </c>
      <c r="S293" s="52">
        <f>'OC A CONTRATAR US$'!S293*'OC A CONTRATAR'!$T293</f>
        <v>0</v>
      </c>
      <c r="T293" s="151">
        <f>IF($T$2=0,Encargos!M298,$T$2)</f>
        <v>5.35</v>
      </c>
      <c r="V293" s="1">
        <f t="shared" si="37"/>
        <v>53417</v>
      </c>
      <c r="W293" s="52">
        <v>0</v>
      </c>
      <c r="X293" s="52">
        <v>0</v>
      </c>
      <c r="Y293" s="52">
        <f t="shared" si="40"/>
        <v>0</v>
      </c>
      <c r="Z293" s="151"/>
      <c r="AB293" s="1">
        <f t="shared" si="38"/>
        <v>53417</v>
      </c>
    </row>
    <row r="294" spans="1:28" x14ac:dyDescent="0.35">
      <c r="A294" s="1">
        <f t="shared" si="33"/>
        <v>53447</v>
      </c>
      <c r="B294" s="52">
        <f>'OC A CONTRATAR US$'!B294*'OC A CONTRATAR'!$E294</f>
        <v>0</v>
      </c>
      <c r="C294" s="52">
        <f>'OC A CONTRATAR US$'!C294*'OC A CONTRATAR'!$E294</f>
        <v>0</v>
      </c>
      <c r="D294" s="52">
        <f>'OC A CONTRATAR US$'!D294*'OC A CONTRATAR'!$E294</f>
        <v>0</v>
      </c>
      <c r="E294" s="151">
        <f>IF($E$2=0,Encargos!C299,$E$2)</f>
        <v>5.35</v>
      </c>
      <c r="F294" s="1">
        <f t="shared" si="34"/>
        <v>53447</v>
      </c>
      <c r="G294" s="52">
        <f>'OC A CONTRATAR US$'!G294*'OC A CONTRATAR'!$J294</f>
        <v>0</v>
      </c>
      <c r="H294" s="52">
        <f>'OC A CONTRATAR US$'!H294*'OC A CONTRATAR'!$J294</f>
        <v>0</v>
      </c>
      <c r="I294" s="52">
        <f>'OC A CONTRATAR US$'!I294*'OC A CONTRATAR'!$J294</f>
        <v>0</v>
      </c>
      <c r="J294" s="151">
        <f>IF($J$2=0,Encargos!C299,$J$2)</f>
        <v>4.8413000000000004</v>
      </c>
      <c r="K294" s="1">
        <f t="shared" si="35"/>
        <v>53447</v>
      </c>
      <c r="L294" s="52">
        <f>'OC A CONTRATAR US$'!L294*'OC A CONTRATAR'!$O294</f>
        <v>0</v>
      </c>
      <c r="M294" s="52">
        <f>'OC A CONTRATAR US$'!M294*'OC A CONTRATAR'!$O294</f>
        <v>0</v>
      </c>
      <c r="N294" s="52">
        <f>'OC A CONTRATAR US$'!N294*'OC A CONTRATAR'!$O294</f>
        <v>0</v>
      </c>
      <c r="O294" s="151">
        <f>IF($O$2=0,Encargos!C299,$O$2)</f>
        <v>4.8413000000000004</v>
      </c>
      <c r="P294" s="1">
        <f t="shared" si="36"/>
        <v>53447</v>
      </c>
      <c r="Q294" s="52">
        <f>'OC A CONTRATAR US$'!Q294*'OC A CONTRATAR'!$T294</f>
        <v>0</v>
      </c>
      <c r="R294" s="52">
        <f>'OC A CONTRATAR US$'!R294*'OC A CONTRATAR'!$T294</f>
        <v>0</v>
      </c>
      <c r="S294" s="52">
        <f>'OC A CONTRATAR US$'!S294*'OC A CONTRATAR'!$T294</f>
        <v>0</v>
      </c>
      <c r="T294" s="151">
        <f>IF($T$2=0,Encargos!M299,$T$2)</f>
        <v>5.35</v>
      </c>
      <c r="V294" s="1">
        <f t="shared" si="37"/>
        <v>53447</v>
      </c>
      <c r="W294" s="52">
        <v>0</v>
      </c>
      <c r="X294" s="52">
        <v>0</v>
      </c>
      <c r="Y294" s="52">
        <f t="shared" si="40"/>
        <v>0</v>
      </c>
      <c r="Z294" s="151"/>
      <c r="AB294" s="1">
        <f t="shared" si="38"/>
        <v>53447</v>
      </c>
    </row>
    <row r="295" spans="1:28" x14ac:dyDescent="0.35">
      <c r="A295" s="1">
        <f t="shared" si="33"/>
        <v>53478</v>
      </c>
      <c r="B295" s="52">
        <f>'OC A CONTRATAR US$'!B295*'OC A CONTRATAR'!$E295</f>
        <v>0</v>
      </c>
      <c r="C295" s="52">
        <f>'OC A CONTRATAR US$'!C295*'OC A CONTRATAR'!$E295</f>
        <v>0</v>
      </c>
      <c r="D295" s="52">
        <f>'OC A CONTRATAR US$'!D295*'OC A CONTRATAR'!$E295</f>
        <v>0</v>
      </c>
      <c r="E295" s="151">
        <f>IF($E$2=0,Encargos!C300,$E$2)</f>
        <v>5.35</v>
      </c>
      <c r="F295" s="1">
        <f t="shared" si="34"/>
        <v>53478</v>
      </c>
      <c r="G295" s="52">
        <f>'OC A CONTRATAR US$'!G295*'OC A CONTRATAR'!$J295</f>
        <v>0</v>
      </c>
      <c r="H295" s="52">
        <f>'OC A CONTRATAR US$'!H295*'OC A CONTRATAR'!$J295</f>
        <v>0</v>
      </c>
      <c r="I295" s="52">
        <f>'OC A CONTRATAR US$'!I295*'OC A CONTRATAR'!$J295</f>
        <v>0</v>
      </c>
      <c r="J295" s="151">
        <f>IF($J$2=0,Encargos!C300,$J$2)</f>
        <v>4.8413000000000004</v>
      </c>
      <c r="K295" s="1">
        <f t="shared" si="35"/>
        <v>53478</v>
      </c>
      <c r="L295" s="52">
        <f>'OC A CONTRATAR US$'!L295*'OC A CONTRATAR'!$O295</f>
        <v>0</v>
      </c>
      <c r="M295" s="52">
        <f>'OC A CONTRATAR US$'!M295*'OC A CONTRATAR'!$O295</f>
        <v>0</v>
      </c>
      <c r="N295" s="52">
        <f>'OC A CONTRATAR US$'!N295*'OC A CONTRATAR'!$O295</f>
        <v>0</v>
      </c>
      <c r="O295" s="151">
        <f>IF($O$2=0,Encargos!C300,$O$2)</f>
        <v>4.8413000000000004</v>
      </c>
      <c r="P295" s="1">
        <f t="shared" si="36"/>
        <v>53478</v>
      </c>
      <c r="Q295" s="52">
        <f>'OC A CONTRATAR US$'!Q295*'OC A CONTRATAR'!$T295</f>
        <v>0</v>
      </c>
      <c r="R295" s="52">
        <f>'OC A CONTRATAR US$'!R295*'OC A CONTRATAR'!$T295</f>
        <v>0</v>
      </c>
      <c r="S295" s="52">
        <f>'OC A CONTRATAR US$'!S295*'OC A CONTRATAR'!$T295</f>
        <v>0</v>
      </c>
      <c r="T295" s="151">
        <f>IF($T$2=0,Encargos!M300,$T$2)</f>
        <v>5.35</v>
      </c>
      <c r="V295" s="1">
        <f t="shared" si="37"/>
        <v>53478</v>
      </c>
      <c r="W295" s="52">
        <v>0</v>
      </c>
      <c r="X295" s="52">
        <v>0</v>
      </c>
      <c r="Y295" s="52">
        <f t="shared" si="40"/>
        <v>0</v>
      </c>
      <c r="Z295" s="151"/>
      <c r="AB295" s="1">
        <f t="shared" si="38"/>
        <v>53478</v>
      </c>
    </row>
    <row r="296" spans="1:28" x14ac:dyDescent="0.35">
      <c r="A296" s="1">
        <f t="shared" si="33"/>
        <v>53508</v>
      </c>
      <c r="B296" s="52">
        <f>'OC A CONTRATAR US$'!B296*'OC A CONTRATAR'!$E296</f>
        <v>16049999.999999998</v>
      </c>
      <c r="C296" s="52">
        <f>'OC A CONTRATAR US$'!C296*'OC A CONTRATAR'!$E296</f>
        <v>1833963.95</v>
      </c>
      <c r="D296" s="52">
        <f>'OC A CONTRATAR US$'!D296*'OC A CONTRATAR'!$E296</f>
        <v>17883963.949999999</v>
      </c>
      <c r="E296" s="151">
        <f>IF($E$2=0,Encargos!C301,$E$2)</f>
        <v>5.35</v>
      </c>
      <c r="F296" s="1">
        <f t="shared" si="34"/>
        <v>53508</v>
      </c>
      <c r="G296" s="52">
        <f>'OC A CONTRATAR US$'!G296*'OC A CONTRATAR'!$J296</f>
        <v>6147243.1912681926</v>
      </c>
      <c r="H296" s="52">
        <f>'OC A CONTRATAR US$'!H296*'OC A CONTRATAR'!$J296</f>
        <v>585349.03451032273</v>
      </c>
      <c r="I296" s="52">
        <f>'OC A CONTRATAR US$'!I296*'OC A CONTRATAR'!$J296</f>
        <v>6732592.2257785145</v>
      </c>
      <c r="J296" s="151">
        <f>IF($J$2=0,Encargos!C301,$J$2)</f>
        <v>4.8413000000000004</v>
      </c>
      <c r="K296" s="1">
        <f t="shared" si="35"/>
        <v>53508</v>
      </c>
      <c r="L296" s="52">
        <f>'OC A CONTRATAR US$'!L296*'OC A CONTRATAR'!$O296</f>
        <v>27204607.101715628</v>
      </c>
      <c r="M296" s="52">
        <f>'OC A CONTRATAR US$'!M296*'OC A CONTRATAR'!$O296</f>
        <v>16216543.872600731</v>
      </c>
      <c r="N296" s="52">
        <f>'OC A CONTRATAR US$'!N296*'OC A CONTRATAR'!$O296</f>
        <v>43421150.974316359</v>
      </c>
      <c r="O296" s="151">
        <f>IF($O$2=0,Encargos!C301,$O$2)</f>
        <v>4.8413000000000004</v>
      </c>
      <c r="P296" s="1">
        <f t="shared" si="36"/>
        <v>53508</v>
      </c>
      <c r="Q296" s="52">
        <f>'OC A CONTRATAR US$'!Q296*'OC A CONTRATAR'!$T296</f>
        <v>8024999.9999999991</v>
      </c>
      <c r="R296" s="52">
        <f>'OC A CONTRATAR US$'!R296*'OC A CONTRATAR'!$T296</f>
        <v>916981.97499999998</v>
      </c>
      <c r="S296" s="52">
        <f>'OC A CONTRATAR US$'!S296*'OC A CONTRATAR'!$T296</f>
        <v>8941981.9749999996</v>
      </c>
      <c r="T296" s="151">
        <f>IF($T$2=0,Encargos!M301,$T$2)</f>
        <v>5.35</v>
      </c>
      <c r="V296" s="1">
        <f t="shared" si="37"/>
        <v>53508</v>
      </c>
      <c r="W296" s="52">
        <v>0</v>
      </c>
      <c r="X296" s="52">
        <v>0</v>
      </c>
      <c r="Y296" s="52">
        <f t="shared" si="40"/>
        <v>0</v>
      </c>
      <c r="Z296" s="151"/>
      <c r="AB296" s="1">
        <f t="shared" si="38"/>
        <v>53508</v>
      </c>
    </row>
    <row r="297" spans="1:28" x14ac:dyDescent="0.35">
      <c r="A297" s="1">
        <f t="shared" si="33"/>
        <v>53539</v>
      </c>
      <c r="B297" s="52">
        <f>'OC A CONTRATAR US$'!B297*'OC A CONTRATAR'!$E297</f>
        <v>0</v>
      </c>
      <c r="C297" s="52">
        <f>'OC A CONTRATAR US$'!C297*'OC A CONTRATAR'!$E297</f>
        <v>0</v>
      </c>
      <c r="D297" s="52">
        <f>'OC A CONTRATAR US$'!D297*'OC A CONTRATAR'!$E297</f>
        <v>0</v>
      </c>
      <c r="E297" s="151">
        <f>IF($E$2=0,Encargos!C302,$E$2)</f>
        <v>5.35</v>
      </c>
      <c r="F297" s="1">
        <f t="shared" si="34"/>
        <v>53539</v>
      </c>
      <c r="G297" s="52">
        <f>'OC A CONTRATAR US$'!G297*'OC A CONTRATAR'!$J297</f>
        <v>0</v>
      </c>
      <c r="H297" s="52">
        <f>'OC A CONTRATAR US$'!H297*'OC A CONTRATAR'!$J297</f>
        <v>0</v>
      </c>
      <c r="I297" s="52">
        <f>'OC A CONTRATAR US$'!I297*'OC A CONTRATAR'!$J297</f>
        <v>0</v>
      </c>
      <c r="J297" s="151">
        <f>IF($J$2=0,Encargos!C302,$J$2)</f>
        <v>4.8413000000000004</v>
      </c>
      <c r="K297" s="1">
        <f t="shared" si="35"/>
        <v>53539</v>
      </c>
      <c r="L297" s="52">
        <f>'OC A CONTRATAR US$'!L297*'OC A CONTRATAR'!$O297</f>
        <v>0</v>
      </c>
      <c r="M297" s="52">
        <f>'OC A CONTRATAR US$'!M297*'OC A CONTRATAR'!$O297</f>
        <v>0</v>
      </c>
      <c r="N297" s="52">
        <f>'OC A CONTRATAR US$'!N297*'OC A CONTRATAR'!$O297</f>
        <v>0</v>
      </c>
      <c r="O297" s="151">
        <f>IF($O$2=0,Encargos!C302,$O$2)</f>
        <v>4.8413000000000004</v>
      </c>
      <c r="P297" s="1">
        <f t="shared" si="36"/>
        <v>53539</v>
      </c>
      <c r="Q297" s="52">
        <f>'OC A CONTRATAR US$'!Q297*'OC A CONTRATAR'!$T297</f>
        <v>0</v>
      </c>
      <c r="R297" s="52">
        <f>'OC A CONTRATAR US$'!R297*'OC A CONTRATAR'!$T297</f>
        <v>0</v>
      </c>
      <c r="S297" s="52">
        <f>'OC A CONTRATAR US$'!S297*'OC A CONTRATAR'!$T297</f>
        <v>0</v>
      </c>
      <c r="T297" s="151">
        <f>IF($T$2=0,Encargos!M302,$T$2)</f>
        <v>5.35</v>
      </c>
      <c r="V297" s="1">
        <f t="shared" si="37"/>
        <v>53539</v>
      </c>
      <c r="W297" s="52">
        <v>0</v>
      </c>
      <c r="X297" s="52">
        <v>0</v>
      </c>
      <c r="Y297" s="52">
        <f t="shared" si="40"/>
        <v>0</v>
      </c>
      <c r="Z297" s="151"/>
      <c r="AB297" s="1">
        <f t="shared" si="38"/>
        <v>53539</v>
      </c>
    </row>
    <row r="298" spans="1:28" x14ac:dyDescent="0.35">
      <c r="A298" s="1">
        <f t="shared" si="33"/>
        <v>53570</v>
      </c>
      <c r="B298" s="52">
        <f>'OC A CONTRATAR US$'!B298*'OC A CONTRATAR'!$E298</f>
        <v>0</v>
      </c>
      <c r="C298" s="52">
        <f>'OC A CONTRATAR US$'!C298*'OC A CONTRATAR'!$E298</f>
        <v>0</v>
      </c>
      <c r="D298" s="52">
        <f>'OC A CONTRATAR US$'!D298*'OC A CONTRATAR'!$E298</f>
        <v>0</v>
      </c>
      <c r="E298" s="151">
        <f>IF($E$2=0,Encargos!C303,$E$2)</f>
        <v>5.35</v>
      </c>
      <c r="F298" s="1">
        <f t="shared" si="34"/>
        <v>53570</v>
      </c>
      <c r="G298" s="52">
        <f>'OC A CONTRATAR US$'!G298*'OC A CONTRATAR'!$J298</f>
        <v>0</v>
      </c>
      <c r="H298" s="52">
        <f>'OC A CONTRATAR US$'!H298*'OC A CONTRATAR'!$J298</f>
        <v>0</v>
      </c>
      <c r="I298" s="52">
        <f>'OC A CONTRATAR US$'!I298*'OC A CONTRATAR'!$J298</f>
        <v>0</v>
      </c>
      <c r="J298" s="151">
        <f>IF($J$2=0,Encargos!C303,$J$2)</f>
        <v>4.8413000000000004</v>
      </c>
      <c r="K298" s="1">
        <f t="shared" si="35"/>
        <v>53570</v>
      </c>
      <c r="L298" s="52">
        <f>'OC A CONTRATAR US$'!L298*'OC A CONTRATAR'!$O298</f>
        <v>0</v>
      </c>
      <c r="M298" s="52">
        <f>'OC A CONTRATAR US$'!M298*'OC A CONTRATAR'!$O298</f>
        <v>0</v>
      </c>
      <c r="N298" s="52">
        <f>'OC A CONTRATAR US$'!N298*'OC A CONTRATAR'!$O298</f>
        <v>0</v>
      </c>
      <c r="O298" s="151">
        <f>IF($O$2=0,Encargos!C303,$O$2)</f>
        <v>4.8413000000000004</v>
      </c>
      <c r="P298" s="1">
        <f t="shared" si="36"/>
        <v>53570</v>
      </c>
      <c r="Q298" s="52">
        <f>'OC A CONTRATAR US$'!Q298*'OC A CONTRATAR'!$T298</f>
        <v>0</v>
      </c>
      <c r="R298" s="52">
        <f>'OC A CONTRATAR US$'!R298*'OC A CONTRATAR'!$T298</f>
        <v>0</v>
      </c>
      <c r="S298" s="52">
        <f>'OC A CONTRATAR US$'!S298*'OC A CONTRATAR'!$T298</f>
        <v>0</v>
      </c>
      <c r="T298" s="151">
        <f>IF($T$2=0,Encargos!M303,$T$2)</f>
        <v>5.35</v>
      </c>
      <c r="V298" s="1">
        <f t="shared" si="37"/>
        <v>53570</v>
      </c>
      <c r="W298" s="52">
        <v>0</v>
      </c>
      <c r="X298" s="52">
        <v>0</v>
      </c>
      <c r="Y298" s="52">
        <f t="shared" si="40"/>
        <v>0</v>
      </c>
      <c r="Z298" s="151"/>
      <c r="AB298" s="1">
        <f t="shared" si="38"/>
        <v>53570</v>
      </c>
    </row>
    <row r="299" spans="1:28" x14ac:dyDescent="0.35">
      <c r="A299" s="1">
        <f t="shared" si="33"/>
        <v>53600</v>
      </c>
      <c r="B299" s="52">
        <f>'OC A CONTRATAR US$'!B299*'OC A CONTRATAR'!$E299</f>
        <v>0</v>
      </c>
      <c r="C299" s="52">
        <f>'OC A CONTRATAR US$'!C299*'OC A CONTRATAR'!$E299</f>
        <v>0</v>
      </c>
      <c r="D299" s="52">
        <f>'OC A CONTRATAR US$'!D299*'OC A CONTRATAR'!$E299</f>
        <v>0</v>
      </c>
      <c r="E299" s="151">
        <f>IF($E$2=0,Encargos!C304,$E$2)</f>
        <v>5.35</v>
      </c>
      <c r="F299" s="1">
        <f t="shared" si="34"/>
        <v>53600</v>
      </c>
      <c r="G299" s="52">
        <f>'OC A CONTRATAR US$'!G299*'OC A CONTRATAR'!$J299</f>
        <v>0</v>
      </c>
      <c r="H299" s="52">
        <f>'OC A CONTRATAR US$'!H299*'OC A CONTRATAR'!$J299</f>
        <v>0</v>
      </c>
      <c r="I299" s="52">
        <f>'OC A CONTRATAR US$'!I299*'OC A CONTRATAR'!$J299</f>
        <v>0</v>
      </c>
      <c r="J299" s="151">
        <f>IF($J$2=0,Encargos!C304,$J$2)</f>
        <v>4.8413000000000004</v>
      </c>
      <c r="K299" s="1">
        <f t="shared" si="35"/>
        <v>53600</v>
      </c>
      <c r="L299" s="52">
        <f>'OC A CONTRATAR US$'!L299*'OC A CONTRATAR'!$O299</f>
        <v>0</v>
      </c>
      <c r="M299" s="52">
        <f>'OC A CONTRATAR US$'!M299*'OC A CONTRATAR'!$O299</f>
        <v>0</v>
      </c>
      <c r="N299" s="52">
        <f>'OC A CONTRATAR US$'!N299*'OC A CONTRATAR'!$O299</f>
        <v>0</v>
      </c>
      <c r="O299" s="151">
        <f>IF($O$2=0,Encargos!C304,$O$2)</f>
        <v>4.8413000000000004</v>
      </c>
      <c r="P299" s="1">
        <f t="shared" si="36"/>
        <v>53600</v>
      </c>
      <c r="Q299" s="52">
        <f>'OC A CONTRATAR US$'!Q299*'OC A CONTRATAR'!$T299</f>
        <v>0</v>
      </c>
      <c r="R299" s="52">
        <f>'OC A CONTRATAR US$'!R299*'OC A CONTRATAR'!$T299</f>
        <v>0</v>
      </c>
      <c r="S299" s="52">
        <f>'OC A CONTRATAR US$'!S299*'OC A CONTRATAR'!$T299</f>
        <v>0</v>
      </c>
      <c r="T299" s="151">
        <f>IF($T$2=0,Encargos!M304,$T$2)</f>
        <v>5.35</v>
      </c>
      <c r="V299" s="1">
        <f t="shared" si="37"/>
        <v>53600</v>
      </c>
      <c r="W299" s="52">
        <v>0</v>
      </c>
      <c r="X299" s="52">
        <v>0</v>
      </c>
      <c r="Y299" s="52">
        <f t="shared" si="40"/>
        <v>0</v>
      </c>
      <c r="Z299" s="151"/>
      <c r="AB299" s="1">
        <f t="shared" si="38"/>
        <v>53600</v>
      </c>
    </row>
    <row r="300" spans="1:28" x14ac:dyDescent="0.35">
      <c r="A300" s="1">
        <f t="shared" si="33"/>
        <v>53631</v>
      </c>
      <c r="B300" s="52">
        <f>'OC A CONTRATAR US$'!B300*'OC A CONTRATAR'!$E300</f>
        <v>0</v>
      </c>
      <c r="C300" s="52">
        <f>'OC A CONTRATAR US$'!C300*'OC A CONTRATAR'!$E300</f>
        <v>0</v>
      </c>
      <c r="D300" s="52">
        <f>'OC A CONTRATAR US$'!D300*'OC A CONTRATAR'!$E300</f>
        <v>0</v>
      </c>
      <c r="E300" s="151">
        <f>IF($E$2=0,Encargos!C305,$E$2)</f>
        <v>5.35</v>
      </c>
      <c r="F300" s="1">
        <f t="shared" si="34"/>
        <v>53631</v>
      </c>
      <c r="G300" s="52">
        <f>'OC A CONTRATAR US$'!G300*'OC A CONTRATAR'!$J300</f>
        <v>0</v>
      </c>
      <c r="H300" s="52">
        <f>'OC A CONTRATAR US$'!H300*'OC A CONTRATAR'!$J300</f>
        <v>0</v>
      </c>
      <c r="I300" s="52">
        <f>'OC A CONTRATAR US$'!I300*'OC A CONTRATAR'!$J300</f>
        <v>0</v>
      </c>
      <c r="J300" s="151">
        <f>IF($J$2=0,Encargos!C305,$J$2)</f>
        <v>4.8413000000000004</v>
      </c>
      <c r="K300" s="1">
        <f t="shared" si="35"/>
        <v>53631</v>
      </c>
      <c r="L300" s="52">
        <f>'OC A CONTRATAR US$'!L300*'OC A CONTRATAR'!$O300</f>
        <v>0</v>
      </c>
      <c r="M300" s="52">
        <f>'OC A CONTRATAR US$'!M300*'OC A CONTRATAR'!$O300</f>
        <v>0</v>
      </c>
      <c r="N300" s="52">
        <f>'OC A CONTRATAR US$'!N300*'OC A CONTRATAR'!$O300</f>
        <v>0</v>
      </c>
      <c r="O300" s="151">
        <f>IF($O$2=0,Encargos!C305,$O$2)</f>
        <v>4.8413000000000004</v>
      </c>
      <c r="P300" s="1">
        <f t="shared" si="36"/>
        <v>53631</v>
      </c>
      <c r="Q300" s="52">
        <f>'OC A CONTRATAR US$'!Q300*'OC A CONTRATAR'!$T300</f>
        <v>0</v>
      </c>
      <c r="R300" s="52">
        <f>'OC A CONTRATAR US$'!R300*'OC A CONTRATAR'!$T300</f>
        <v>0</v>
      </c>
      <c r="S300" s="52">
        <f>'OC A CONTRATAR US$'!S300*'OC A CONTRATAR'!$T300</f>
        <v>0</v>
      </c>
      <c r="T300" s="151">
        <f>IF($T$2=0,Encargos!M305,$T$2)</f>
        <v>5.35</v>
      </c>
      <c r="V300" s="1">
        <f t="shared" si="37"/>
        <v>53631</v>
      </c>
      <c r="W300" s="52">
        <v>0</v>
      </c>
      <c r="X300" s="52">
        <v>0</v>
      </c>
      <c r="Y300" s="52">
        <f t="shared" si="40"/>
        <v>0</v>
      </c>
      <c r="Z300" s="151"/>
      <c r="AB300" s="1">
        <f t="shared" si="38"/>
        <v>53631</v>
      </c>
    </row>
    <row r="301" spans="1:28" x14ac:dyDescent="0.35">
      <c r="A301" s="1">
        <f t="shared" si="33"/>
        <v>53661</v>
      </c>
      <c r="B301" s="52">
        <f>'OC A CONTRATAR US$'!B301*'OC A CONTRATAR'!$E301</f>
        <v>0</v>
      </c>
      <c r="C301" s="52">
        <f>'OC A CONTRATAR US$'!C301*'OC A CONTRATAR'!$E301</f>
        <v>0</v>
      </c>
      <c r="D301" s="52">
        <f>'OC A CONTRATAR US$'!D301*'OC A CONTRATAR'!$E301</f>
        <v>0</v>
      </c>
      <c r="E301" s="151">
        <f>IF($E$2=0,Encargos!C306,$E$2)</f>
        <v>5.35</v>
      </c>
      <c r="F301" s="1">
        <f t="shared" si="34"/>
        <v>53661</v>
      </c>
      <c r="G301" s="52">
        <f>'OC A CONTRATAR US$'!G301*'OC A CONTRATAR'!$J301</f>
        <v>0</v>
      </c>
      <c r="H301" s="52">
        <f>'OC A CONTRATAR US$'!H301*'OC A CONTRATAR'!$J301</f>
        <v>0</v>
      </c>
      <c r="I301" s="52">
        <f>'OC A CONTRATAR US$'!I301*'OC A CONTRATAR'!$J301</f>
        <v>0</v>
      </c>
      <c r="J301" s="151">
        <f>IF($J$2=0,Encargos!C306,$J$2)</f>
        <v>4.8413000000000004</v>
      </c>
      <c r="K301" s="1">
        <f t="shared" si="35"/>
        <v>53661</v>
      </c>
      <c r="L301" s="52">
        <f>'OC A CONTRATAR US$'!L301*'OC A CONTRATAR'!$O301</f>
        <v>0</v>
      </c>
      <c r="M301" s="52">
        <f>'OC A CONTRATAR US$'!M301*'OC A CONTRATAR'!$O301</f>
        <v>0</v>
      </c>
      <c r="N301" s="52">
        <f>'OC A CONTRATAR US$'!N301*'OC A CONTRATAR'!$O301</f>
        <v>0</v>
      </c>
      <c r="O301" s="151">
        <f>IF($O$2=0,Encargos!C306,$O$2)</f>
        <v>4.8413000000000004</v>
      </c>
      <c r="P301" s="1">
        <f t="shared" si="36"/>
        <v>53661</v>
      </c>
      <c r="Q301" s="52">
        <f>'OC A CONTRATAR US$'!Q301*'OC A CONTRATAR'!$T301</f>
        <v>0</v>
      </c>
      <c r="R301" s="52">
        <f>'OC A CONTRATAR US$'!R301*'OC A CONTRATAR'!$T301</f>
        <v>0</v>
      </c>
      <c r="S301" s="52">
        <f>'OC A CONTRATAR US$'!S301*'OC A CONTRATAR'!$T301</f>
        <v>0</v>
      </c>
      <c r="T301" s="151">
        <f>IF($T$2=0,Encargos!M306,$T$2)</f>
        <v>5.35</v>
      </c>
      <c r="V301" s="1">
        <f t="shared" si="37"/>
        <v>53661</v>
      </c>
      <c r="W301" s="52">
        <v>0</v>
      </c>
      <c r="X301" s="52">
        <v>0</v>
      </c>
      <c r="Y301" s="52">
        <f t="shared" si="40"/>
        <v>0</v>
      </c>
      <c r="Z301" s="151"/>
      <c r="AB301" s="1">
        <f t="shared" si="38"/>
        <v>53661</v>
      </c>
    </row>
    <row r="302" spans="1:28" x14ac:dyDescent="0.35">
      <c r="A302" s="1">
        <f t="shared" si="33"/>
        <v>53692</v>
      </c>
      <c r="B302" s="52">
        <f>'OC A CONTRATAR US$'!B302*'OC A CONTRATAR'!$E302</f>
        <v>16049999.999999998</v>
      </c>
      <c r="C302" s="52">
        <f>'OC A CONTRATAR US$'!C302*'OC A CONTRATAR'!$E302</f>
        <v>1536700.5625</v>
      </c>
      <c r="D302" s="52">
        <f>'OC A CONTRATAR US$'!D302*'OC A CONTRATAR'!$E302</f>
        <v>17586700.5625</v>
      </c>
      <c r="E302" s="151">
        <f>IF($E$2=0,Encargos!C307,$E$2)</f>
        <v>5.35</v>
      </c>
      <c r="F302" s="1">
        <f t="shared" si="34"/>
        <v>53692</v>
      </c>
      <c r="G302" s="52">
        <f>'OC A CONTRATAR US$'!G302*'OC A CONTRATAR'!$J302</f>
        <v>6147243.1912681926</v>
      </c>
      <c r="H302" s="52">
        <f>'OC A CONTRATAR US$'!H302*'OC A CONTRATAR'!$J302</f>
        <v>470852.19039731484</v>
      </c>
      <c r="I302" s="52">
        <f>'OC A CONTRATAR US$'!I302*'OC A CONTRATAR'!$J302</f>
        <v>6618095.3816655073</v>
      </c>
      <c r="J302" s="151">
        <f>IF($J$2=0,Encargos!C307,$J$2)</f>
        <v>4.8413000000000004</v>
      </c>
      <c r="K302" s="1">
        <f t="shared" si="35"/>
        <v>53692</v>
      </c>
      <c r="L302" s="52">
        <f>'OC A CONTRATAR US$'!L302*'OC A CONTRATAR'!$O302</f>
        <v>27204607.101715628</v>
      </c>
      <c r="M302" s="52">
        <f>'OC A CONTRATAR US$'!M302*'OC A CONTRATAR'!$O302</f>
        <v>15701732.956010221</v>
      </c>
      <c r="N302" s="52">
        <f>'OC A CONTRATAR US$'!N302*'OC A CONTRATAR'!$O302</f>
        <v>42906340.057725847</v>
      </c>
      <c r="O302" s="151">
        <f>IF($O$2=0,Encargos!C307,$O$2)</f>
        <v>4.8413000000000004</v>
      </c>
      <c r="P302" s="1">
        <f t="shared" si="36"/>
        <v>53692</v>
      </c>
      <c r="Q302" s="52">
        <f>'OC A CONTRATAR US$'!Q302*'OC A CONTRATAR'!$T302</f>
        <v>8024999.9999999991</v>
      </c>
      <c r="R302" s="52">
        <f>'OC A CONTRATAR US$'!R302*'OC A CONTRATAR'!$T302</f>
        <v>768350.28125</v>
      </c>
      <c r="S302" s="52">
        <f>'OC A CONTRATAR US$'!S302*'OC A CONTRATAR'!$T302</f>
        <v>8793350.28125</v>
      </c>
      <c r="T302" s="151">
        <f>IF($T$2=0,Encargos!M307,$T$2)</f>
        <v>5.35</v>
      </c>
      <c r="V302" s="1">
        <f t="shared" si="37"/>
        <v>53692</v>
      </c>
      <c r="W302" s="52">
        <v>0</v>
      </c>
      <c r="X302" s="52">
        <v>0</v>
      </c>
      <c r="Y302" s="52">
        <f t="shared" si="40"/>
        <v>0</v>
      </c>
      <c r="Z302" s="151"/>
      <c r="AB302" s="1">
        <f t="shared" si="38"/>
        <v>53692</v>
      </c>
    </row>
    <row r="303" spans="1:28" x14ac:dyDescent="0.35">
      <c r="A303" s="1">
        <f t="shared" si="33"/>
        <v>53723</v>
      </c>
      <c r="B303" s="52">
        <f>'OC A CONTRATAR US$'!B303*'OC A CONTRATAR'!$E303</f>
        <v>0</v>
      </c>
      <c r="C303" s="52">
        <f>'OC A CONTRATAR US$'!C303*'OC A CONTRATAR'!$E303</f>
        <v>0</v>
      </c>
      <c r="D303" s="52">
        <f>'OC A CONTRATAR US$'!D303*'OC A CONTRATAR'!$E303</f>
        <v>0</v>
      </c>
      <c r="E303" s="151">
        <f>IF($E$2=0,Encargos!C308,$E$2)</f>
        <v>5.35</v>
      </c>
      <c r="F303" s="1">
        <f t="shared" si="34"/>
        <v>53723</v>
      </c>
      <c r="G303" s="52">
        <f>'OC A CONTRATAR US$'!G303*'OC A CONTRATAR'!$J303</f>
        <v>0</v>
      </c>
      <c r="H303" s="52">
        <f>'OC A CONTRATAR US$'!H303*'OC A CONTRATAR'!$J303</f>
        <v>0</v>
      </c>
      <c r="I303" s="52">
        <f>'OC A CONTRATAR US$'!I303*'OC A CONTRATAR'!$J303</f>
        <v>0</v>
      </c>
      <c r="J303" s="151">
        <f>IF($J$2=0,Encargos!C308,$J$2)</f>
        <v>4.8413000000000004</v>
      </c>
      <c r="K303" s="1">
        <f t="shared" si="35"/>
        <v>53723</v>
      </c>
      <c r="L303" s="52">
        <f>'OC A CONTRATAR US$'!L303*'OC A CONTRATAR'!$O303</f>
        <v>0</v>
      </c>
      <c r="M303" s="52">
        <f>'OC A CONTRATAR US$'!M303*'OC A CONTRATAR'!$O303</f>
        <v>0</v>
      </c>
      <c r="N303" s="52">
        <f>'OC A CONTRATAR US$'!N303*'OC A CONTRATAR'!$O303</f>
        <v>0</v>
      </c>
      <c r="O303" s="151">
        <f>IF($O$2=0,Encargos!C308,$O$2)</f>
        <v>4.8413000000000004</v>
      </c>
      <c r="P303" s="1">
        <f t="shared" si="36"/>
        <v>53723</v>
      </c>
      <c r="Q303" s="52">
        <f>'OC A CONTRATAR US$'!Q303*'OC A CONTRATAR'!$T303</f>
        <v>0</v>
      </c>
      <c r="R303" s="52">
        <f>'OC A CONTRATAR US$'!R303*'OC A CONTRATAR'!$T303</f>
        <v>0</v>
      </c>
      <c r="S303" s="52">
        <f>'OC A CONTRATAR US$'!S303*'OC A CONTRATAR'!$T303</f>
        <v>0</v>
      </c>
      <c r="T303" s="151">
        <f>IF($T$2=0,Encargos!M308,$T$2)</f>
        <v>5.35</v>
      </c>
      <c r="V303" s="1">
        <f t="shared" si="37"/>
        <v>53723</v>
      </c>
      <c r="W303" s="52">
        <v>0</v>
      </c>
      <c r="X303" s="52">
        <v>0</v>
      </c>
      <c r="Y303" s="52">
        <f t="shared" si="40"/>
        <v>0</v>
      </c>
      <c r="Z303" s="151"/>
      <c r="AB303" s="1">
        <f t="shared" si="38"/>
        <v>53723</v>
      </c>
    </row>
    <row r="304" spans="1:28" x14ac:dyDescent="0.35">
      <c r="A304" s="1">
        <f t="shared" si="33"/>
        <v>53751</v>
      </c>
      <c r="B304" s="52">
        <f>'OC A CONTRATAR US$'!B304*'OC A CONTRATAR'!$E304</f>
        <v>0</v>
      </c>
      <c r="C304" s="52">
        <f>'OC A CONTRATAR US$'!C304*'OC A CONTRATAR'!$E304</f>
        <v>0</v>
      </c>
      <c r="D304" s="52">
        <f>'OC A CONTRATAR US$'!D304*'OC A CONTRATAR'!$E304</f>
        <v>0</v>
      </c>
      <c r="E304" s="151">
        <f>IF($E$2=0,Encargos!C309,$E$2)</f>
        <v>5.35</v>
      </c>
      <c r="F304" s="1">
        <f t="shared" si="34"/>
        <v>53751</v>
      </c>
      <c r="G304" s="52">
        <f>'OC A CONTRATAR US$'!G304*'OC A CONTRATAR'!$J304</f>
        <v>0</v>
      </c>
      <c r="H304" s="52">
        <f>'OC A CONTRATAR US$'!H304*'OC A CONTRATAR'!$J304</f>
        <v>0</v>
      </c>
      <c r="I304" s="52">
        <f>'OC A CONTRATAR US$'!I304*'OC A CONTRATAR'!$J304</f>
        <v>0</v>
      </c>
      <c r="J304" s="151">
        <f>IF($J$2=0,Encargos!C309,$J$2)</f>
        <v>4.8413000000000004</v>
      </c>
      <c r="K304" s="1">
        <f t="shared" si="35"/>
        <v>53751</v>
      </c>
      <c r="L304" s="52">
        <f>'OC A CONTRATAR US$'!L304*'OC A CONTRATAR'!$O304</f>
        <v>0</v>
      </c>
      <c r="M304" s="52">
        <f>'OC A CONTRATAR US$'!M304*'OC A CONTRATAR'!$O304</f>
        <v>0</v>
      </c>
      <c r="N304" s="52">
        <f>'OC A CONTRATAR US$'!N304*'OC A CONTRATAR'!$O304</f>
        <v>0</v>
      </c>
      <c r="O304" s="151">
        <f>IF($O$2=0,Encargos!C309,$O$2)</f>
        <v>4.8413000000000004</v>
      </c>
      <c r="P304" s="1">
        <f t="shared" si="36"/>
        <v>53751</v>
      </c>
      <c r="Q304" s="52">
        <f>'OC A CONTRATAR US$'!Q304*'OC A CONTRATAR'!$T304</f>
        <v>0</v>
      </c>
      <c r="R304" s="52">
        <f>'OC A CONTRATAR US$'!R304*'OC A CONTRATAR'!$T304</f>
        <v>0</v>
      </c>
      <c r="S304" s="52">
        <f>'OC A CONTRATAR US$'!S304*'OC A CONTRATAR'!$T304</f>
        <v>0</v>
      </c>
      <c r="T304" s="151">
        <f>IF($T$2=0,Encargos!M309,$T$2)</f>
        <v>5.35</v>
      </c>
      <c r="V304" s="1">
        <f t="shared" si="37"/>
        <v>53751</v>
      </c>
      <c r="W304" s="52">
        <v>0</v>
      </c>
      <c r="X304" s="52">
        <v>0</v>
      </c>
      <c r="Y304" s="52">
        <f t="shared" si="40"/>
        <v>0</v>
      </c>
      <c r="Z304" s="151"/>
      <c r="AB304" s="1">
        <f t="shared" si="38"/>
        <v>53751</v>
      </c>
    </row>
    <row r="305" spans="1:28" x14ac:dyDescent="0.35">
      <c r="A305" s="1">
        <f t="shared" si="33"/>
        <v>53782</v>
      </c>
      <c r="B305" s="52">
        <f>'OC A CONTRATAR US$'!B305*'OC A CONTRATAR'!$E305</f>
        <v>0</v>
      </c>
      <c r="C305" s="52">
        <f>'OC A CONTRATAR US$'!C305*'OC A CONTRATAR'!$E305</f>
        <v>0</v>
      </c>
      <c r="D305" s="52">
        <f>'OC A CONTRATAR US$'!D305*'OC A CONTRATAR'!$E305</f>
        <v>0</v>
      </c>
      <c r="E305" s="151">
        <f>IF($E$2=0,Encargos!C310,$E$2)</f>
        <v>5.35</v>
      </c>
      <c r="F305" s="1">
        <f t="shared" si="34"/>
        <v>53782</v>
      </c>
      <c r="G305" s="52">
        <f>'OC A CONTRATAR US$'!G305*'OC A CONTRATAR'!$J305</f>
        <v>0</v>
      </c>
      <c r="H305" s="52">
        <f>'OC A CONTRATAR US$'!H305*'OC A CONTRATAR'!$J305</f>
        <v>0</v>
      </c>
      <c r="I305" s="52">
        <f>'OC A CONTRATAR US$'!I305*'OC A CONTRATAR'!$J305</f>
        <v>0</v>
      </c>
      <c r="J305" s="151">
        <f>IF($J$2=0,Encargos!C310,$J$2)</f>
        <v>4.8413000000000004</v>
      </c>
      <c r="K305" s="1">
        <f t="shared" si="35"/>
        <v>53782</v>
      </c>
      <c r="L305" s="52">
        <f>'OC A CONTRATAR US$'!L305*'OC A CONTRATAR'!$O305</f>
        <v>0</v>
      </c>
      <c r="M305" s="52">
        <f>'OC A CONTRATAR US$'!M305*'OC A CONTRATAR'!$O305</f>
        <v>0</v>
      </c>
      <c r="N305" s="52">
        <f>'OC A CONTRATAR US$'!N305*'OC A CONTRATAR'!$O305</f>
        <v>0</v>
      </c>
      <c r="O305" s="151">
        <f>IF($O$2=0,Encargos!C310,$O$2)</f>
        <v>4.8413000000000004</v>
      </c>
      <c r="P305" s="1">
        <f t="shared" si="36"/>
        <v>53782</v>
      </c>
      <c r="Q305" s="52">
        <f>'OC A CONTRATAR US$'!Q305*'OC A CONTRATAR'!$T305</f>
        <v>0</v>
      </c>
      <c r="R305" s="52">
        <f>'OC A CONTRATAR US$'!R305*'OC A CONTRATAR'!$T305</f>
        <v>0</v>
      </c>
      <c r="S305" s="52">
        <f>'OC A CONTRATAR US$'!S305*'OC A CONTRATAR'!$T305</f>
        <v>0</v>
      </c>
      <c r="T305" s="151">
        <f>IF($T$2=0,Encargos!M310,$T$2)</f>
        <v>5.35</v>
      </c>
      <c r="V305" s="1">
        <f t="shared" si="37"/>
        <v>53782</v>
      </c>
      <c r="W305" s="52">
        <v>0</v>
      </c>
      <c r="X305" s="52">
        <v>0</v>
      </c>
      <c r="Y305" s="52">
        <f t="shared" si="40"/>
        <v>0</v>
      </c>
      <c r="Z305" s="151"/>
      <c r="AB305" s="1">
        <f t="shared" si="38"/>
        <v>53782</v>
      </c>
    </row>
    <row r="306" spans="1:28" x14ac:dyDescent="0.35">
      <c r="A306" s="1">
        <f t="shared" si="33"/>
        <v>53812</v>
      </c>
      <c r="B306" s="52">
        <f>'OC A CONTRATAR US$'!B306*'OC A CONTRATAR'!$E306</f>
        <v>0</v>
      </c>
      <c r="C306" s="52">
        <f>'OC A CONTRATAR US$'!C306*'OC A CONTRATAR'!$E306</f>
        <v>0</v>
      </c>
      <c r="D306" s="52">
        <f>'OC A CONTRATAR US$'!D306*'OC A CONTRATAR'!$E306</f>
        <v>0</v>
      </c>
      <c r="E306" s="151">
        <f>IF($E$2=0,Encargos!C311,$E$2)</f>
        <v>5.35</v>
      </c>
      <c r="F306" s="1">
        <f t="shared" si="34"/>
        <v>53812</v>
      </c>
      <c r="G306" s="52">
        <f>'OC A CONTRATAR US$'!G306*'OC A CONTRATAR'!$J306</f>
        <v>0</v>
      </c>
      <c r="H306" s="52">
        <f>'OC A CONTRATAR US$'!H306*'OC A CONTRATAR'!$J306</f>
        <v>0</v>
      </c>
      <c r="I306" s="52">
        <f>'OC A CONTRATAR US$'!I306*'OC A CONTRATAR'!$J306</f>
        <v>0</v>
      </c>
      <c r="J306" s="151">
        <f>IF($J$2=0,Encargos!C311,$J$2)</f>
        <v>4.8413000000000004</v>
      </c>
      <c r="K306" s="1">
        <f t="shared" si="35"/>
        <v>53812</v>
      </c>
      <c r="L306" s="52">
        <f>'OC A CONTRATAR US$'!L306*'OC A CONTRATAR'!$O306</f>
        <v>0</v>
      </c>
      <c r="M306" s="52">
        <f>'OC A CONTRATAR US$'!M306*'OC A CONTRATAR'!$O306</f>
        <v>0</v>
      </c>
      <c r="N306" s="52">
        <f>'OC A CONTRATAR US$'!N306*'OC A CONTRATAR'!$O306</f>
        <v>0</v>
      </c>
      <c r="O306" s="151">
        <f>IF($O$2=0,Encargos!C311,$O$2)</f>
        <v>4.8413000000000004</v>
      </c>
      <c r="P306" s="1">
        <f t="shared" si="36"/>
        <v>53812</v>
      </c>
      <c r="Q306" s="52">
        <f>'OC A CONTRATAR US$'!Q306*'OC A CONTRATAR'!$T306</f>
        <v>0</v>
      </c>
      <c r="R306" s="52">
        <f>'OC A CONTRATAR US$'!R306*'OC A CONTRATAR'!$T306</f>
        <v>0</v>
      </c>
      <c r="S306" s="52">
        <f>'OC A CONTRATAR US$'!S306*'OC A CONTRATAR'!$T306</f>
        <v>0</v>
      </c>
      <c r="T306" s="151">
        <f>IF($T$2=0,Encargos!M311,$T$2)</f>
        <v>5.35</v>
      </c>
      <c r="V306" s="1">
        <f t="shared" si="37"/>
        <v>53812</v>
      </c>
      <c r="W306" s="52">
        <v>0</v>
      </c>
      <c r="X306" s="52">
        <v>0</v>
      </c>
      <c r="Y306" s="52">
        <f t="shared" si="40"/>
        <v>0</v>
      </c>
      <c r="Z306" s="151"/>
      <c r="AB306" s="1">
        <f t="shared" si="38"/>
        <v>53812</v>
      </c>
    </row>
    <row r="307" spans="1:28" x14ac:dyDescent="0.35">
      <c r="A307" s="1">
        <f t="shared" si="33"/>
        <v>53843</v>
      </c>
      <c r="B307" s="52">
        <f>'OC A CONTRATAR US$'!B307*'OC A CONTRATAR'!$E307</f>
        <v>0</v>
      </c>
      <c r="C307" s="52">
        <f>'OC A CONTRATAR US$'!C307*'OC A CONTRATAR'!$E307</f>
        <v>0</v>
      </c>
      <c r="D307" s="52">
        <f>'OC A CONTRATAR US$'!D307*'OC A CONTRATAR'!$E307</f>
        <v>0</v>
      </c>
      <c r="E307" s="151">
        <f>IF($E$2=0,Encargos!C312,$E$2)</f>
        <v>5.35</v>
      </c>
      <c r="F307" s="1">
        <f t="shared" si="34"/>
        <v>53843</v>
      </c>
      <c r="G307" s="52">
        <f>'OC A CONTRATAR US$'!G307*'OC A CONTRATAR'!$J307</f>
        <v>0</v>
      </c>
      <c r="H307" s="52">
        <f>'OC A CONTRATAR US$'!H307*'OC A CONTRATAR'!$J307</f>
        <v>0</v>
      </c>
      <c r="I307" s="52">
        <f>'OC A CONTRATAR US$'!I307*'OC A CONTRATAR'!$J307</f>
        <v>0</v>
      </c>
      <c r="J307" s="151">
        <f>IF($J$2=0,Encargos!C312,$J$2)</f>
        <v>4.8413000000000004</v>
      </c>
      <c r="K307" s="1">
        <f t="shared" si="35"/>
        <v>53843</v>
      </c>
      <c r="L307" s="52">
        <f>'OC A CONTRATAR US$'!L307*'OC A CONTRATAR'!$O307</f>
        <v>0</v>
      </c>
      <c r="M307" s="52">
        <f>'OC A CONTRATAR US$'!M307*'OC A CONTRATAR'!$O307</f>
        <v>0</v>
      </c>
      <c r="N307" s="52">
        <f>'OC A CONTRATAR US$'!N307*'OC A CONTRATAR'!$O307</f>
        <v>0</v>
      </c>
      <c r="O307" s="151">
        <f>IF($O$2=0,Encargos!C312,$O$2)</f>
        <v>4.8413000000000004</v>
      </c>
      <c r="P307" s="1">
        <f t="shared" si="36"/>
        <v>53843</v>
      </c>
      <c r="Q307" s="52">
        <f>'OC A CONTRATAR US$'!Q307*'OC A CONTRATAR'!$T307</f>
        <v>0</v>
      </c>
      <c r="R307" s="52">
        <f>'OC A CONTRATAR US$'!R307*'OC A CONTRATAR'!$T307</f>
        <v>0</v>
      </c>
      <c r="S307" s="52">
        <f>'OC A CONTRATAR US$'!S307*'OC A CONTRATAR'!$T307</f>
        <v>0</v>
      </c>
      <c r="T307" s="151">
        <f>IF($T$2=0,Encargos!M312,$T$2)</f>
        <v>5.35</v>
      </c>
      <c r="V307" s="1">
        <f t="shared" si="37"/>
        <v>53843</v>
      </c>
      <c r="W307" s="52">
        <v>0</v>
      </c>
      <c r="X307" s="52">
        <v>0</v>
      </c>
      <c r="Y307" s="52">
        <f t="shared" si="40"/>
        <v>0</v>
      </c>
      <c r="Z307" s="151"/>
      <c r="AB307" s="1">
        <f t="shared" si="38"/>
        <v>53843</v>
      </c>
    </row>
    <row r="308" spans="1:28" x14ac:dyDescent="0.35">
      <c r="A308" s="1">
        <f t="shared" si="33"/>
        <v>53873</v>
      </c>
      <c r="B308" s="52">
        <f>'OC A CONTRATAR US$'!B308*'OC A CONTRATAR'!$E308</f>
        <v>16049999.999999998</v>
      </c>
      <c r="C308" s="52">
        <f>'OC A CONTRATAR US$'!C308*'OC A CONTRATAR'!$E308</f>
        <v>1222642.6333333314</v>
      </c>
      <c r="D308" s="52">
        <f>'OC A CONTRATAR US$'!D308*'OC A CONTRATAR'!$E308</f>
        <v>17272642.633333329</v>
      </c>
      <c r="E308" s="151">
        <f>IF($E$2=0,Encargos!C313,$E$2)</f>
        <v>5.35</v>
      </c>
      <c r="F308" s="1">
        <f t="shared" si="34"/>
        <v>53873</v>
      </c>
      <c r="G308" s="52">
        <f>'OC A CONTRATAR US$'!G308*'OC A CONTRATAR'!$J308</f>
        <v>6147243.1912681926</v>
      </c>
      <c r="H308" s="52">
        <f>'OC A CONTRATAR US$'!H308*'OC A CONTRATAR'!$J308</f>
        <v>351209.4207061936</v>
      </c>
      <c r="I308" s="52">
        <f>'OC A CONTRATAR US$'!I308*'OC A CONTRATAR'!$J308</f>
        <v>6498452.6119743865</v>
      </c>
      <c r="J308" s="151">
        <f>IF($J$2=0,Encargos!C313,$J$2)</f>
        <v>4.8413000000000004</v>
      </c>
      <c r="K308" s="1">
        <f t="shared" si="35"/>
        <v>53873</v>
      </c>
      <c r="L308" s="52">
        <f>'OC A CONTRATAR US$'!L308*'OC A CONTRATAR'!$O308</f>
        <v>27204607.101715628</v>
      </c>
      <c r="M308" s="52">
        <f>'OC A CONTRATAR US$'!M308*'OC A CONTRATAR'!$O308</f>
        <v>15015318.400556225</v>
      </c>
      <c r="N308" s="52">
        <f>'OC A CONTRATAR US$'!N308*'OC A CONTRATAR'!$O308</f>
        <v>42219925.502271853</v>
      </c>
      <c r="O308" s="151">
        <f>IF($O$2=0,Encargos!C313,$O$2)</f>
        <v>4.8413000000000004</v>
      </c>
      <c r="P308" s="1">
        <f t="shared" si="36"/>
        <v>53873</v>
      </c>
      <c r="Q308" s="52">
        <f>'OC A CONTRATAR US$'!Q308*'OC A CONTRATAR'!$T308</f>
        <v>8024999.9999999991</v>
      </c>
      <c r="R308" s="52">
        <f>'OC A CONTRATAR US$'!R308*'OC A CONTRATAR'!$T308</f>
        <v>611321.3166666684</v>
      </c>
      <c r="S308" s="52">
        <f>'OC A CONTRATAR US$'!S308*'OC A CONTRATAR'!$T308</f>
        <v>8636321.3166666832</v>
      </c>
      <c r="T308" s="151">
        <f>IF($T$2=0,Encargos!M313,$T$2)</f>
        <v>5.35</v>
      </c>
      <c r="V308" s="1">
        <f t="shared" si="37"/>
        <v>53873</v>
      </c>
      <c r="W308" s="52">
        <v>0</v>
      </c>
      <c r="X308" s="52">
        <v>0</v>
      </c>
      <c r="Y308" s="52">
        <f t="shared" si="40"/>
        <v>0</v>
      </c>
      <c r="Z308" s="151"/>
      <c r="AB308" s="1">
        <f t="shared" si="38"/>
        <v>53873</v>
      </c>
    </row>
    <row r="309" spans="1:28" x14ac:dyDescent="0.35">
      <c r="A309" s="1">
        <f t="shared" si="33"/>
        <v>53904</v>
      </c>
      <c r="B309" s="52">
        <f>'OC A CONTRATAR US$'!B309*'OC A CONTRATAR'!$E309</f>
        <v>0</v>
      </c>
      <c r="C309" s="52">
        <f>'OC A CONTRATAR US$'!C309*'OC A CONTRATAR'!$E309</f>
        <v>0</v>
      </c>
      <c r="D309" s="52">
        <f>'OC A CONTRATAR US$'!D309*'OC A CONTRATAR'!$E309</f>
        <v>0</v>
      </c>
      <c r="E309" s="151">
        <f>IF($E$2=0,Encargos!C314,$E$2)</f>
        <v>5.35</v>
      </c>
      <c r="F309" s="1">
        <f t="shared" si="34"/>
        <v>53904</v>
      </c>
      <c r="G309" s="52">
        <f>'OC A CONTRATAR US$'!G309*'OC A CONTRATAR'!$J309</f>
        <v>0</v>
      </c>
      <c r="H309" s="52">
        <f>'OC A CONTRATAR US$'!H309*'OC A CONTRATAR'!$J309</f>
        <v>0</v>
      </c>
      <c r="I309" s="52">
        <f>'OC A CONTRATAR US$'!I309*'OC A CONTRATAR'!$J309</f>
        <v>0</v>
      </c>
      <c r="J309" s="151">
        <f>IF($J$2=0,Encargos!C314,$J$2)</f>
        <v>4.8413000000000004</v>
      </c>
      <c r="K309" s="1">
        <f t="shared" si="35"/>
        <v>53904</v>
      </c>
      <c r="L309" s="52">
        <f>'OC A CONTRATAR US$'!L309*'OC A CONTRATAR'!$O309</f>
        <v>0</v>
      </c>
      <c r="M309" s="52">
        <f>'OC A CONTRATAR US$'!M309*'OC A CONTRATAR'!$O309</f>
        <v>0</v>
      </c>
      <c r="N309" s="52">
        <f>'OC A CONTRATAR US$'!N309*'OC A CONTRATAR'!$O309</f>
        <v>0</v>
      </c>
      <c r="O309" s="151">
        <f>IF($O$2=0,Encargos!C314,$O$2)</f>
        <v>4.8413000000000004</v>
      </c>
      <c r="P309" s="1">
        <f t="shared" si="36"/>
        <v>53904</v>
      </c>
      <c r="Q309" s="52">
        <f>'OC A CONTRATAR US$'!Q309*'OC A CONTRATAR'!$T309</f>
        <v>0</v>
      </c>
      <c r="R309" s="52">
        <f>'OC A CONTRATAR US$'!R309*'OC A CONTRATAR'!$T309</f>
        <v>0</v>
      </c>
      <c r="S309" s="52">
        <f>'OC A CONTRATAR US$'!S309*'OC A CONTRATAR'!$T309</f>
        <v>0</v>
      </c>
      <c r="T309" s="151">
        <f>IF($T$2=0,Encargos!M314,$T$2)</f>
        <v>5.35</v>
      </c>
      <c r="V309" s="1">
        <f t="shared" si="37"/>
        <v>53904</v>
      </c>
      <c r="W309" s="52">
        <v>0</v>
      </c>
      <c r="X309" s="52">
        <v>0</v>
      </c>
      <c r="Y309" s="52">
        <f t="shared" si="40"/>
        <v>0</v>
      </c>
      <c r="Z309" s="151"/>
      <c r="AB309" s="1">
        <f t="shared" si="38"/>
        <v>53904</v>
      </c>
    </row>
    <row r="310" spans="1:28" x14ac:dyDescent="0.35">
      <c r="A310" s="1">
        <f t="shared" si="33"/>
        <v>53935</v>
      </c>
      <c r="B310" s="52">
        <f>'OC A CONTRATAR US$'!B310*'OC A CONTRATAR'!$E310</f>
        <v>0</v>
      </c>
      <c r="C310" s="52">
        <f>'OC A CONTRATAR US$'!C310*'OC A CONTRATAR'!$E310</f>
        <v>0</v>
      </c>
      <c r="D310" s="52">
        <f>'OC A CONTRATAR US$'!D310*'OC A CONTRATAR'!$E310</f>
        <v>0</v>
      </c>
      <c r="E310" s="151">
        <f>IF($E$2=0,Encargos!C315,$E$2)</f>
        <v>5.35</v>
      </c>
      <c r="F310" s="1">
        <f t="shared" si="34"/>
        <v>53935</v>
      </c>
      <c r="G310" s="52">
        <f>'OC A CONTRATAR US$'!G310*'OC A CONTRATAR'!$J310</f>
        <v>0</v>
      </c>
      <c r="H310" s="52">
        <f>'OC A CONTRATAR US$'!H310*'OC A CONTRATAR'!$J310</f>
        <v>0</v>
      </c>
      <c r="I310" s="52">
        <f>'OC A CONTRATAR US$'!I310*'OC A CONTRATAR'!$J310</f>
        <v>0</v>
      </c>
      <c r="J310" s="151">
        <f>IF($J$2=0,Encargos!C315,$J$2)</f>
        <v>4.8413000000000004</v>
      </c>
      <c r="K310" s="1">
        <f t="shared" si="35"/>
        <v>53935</v>
      </c>
      <c r="L310" s="52">
        <f>'OC A CONTRATAR US$'!L310*'OC A CONTRATAR'!$O310</f>
        <v>0</v>
      </c>
      <c r="M310" s="52">
        <f>'OC A CONTRATAR US$'!M310*'OC A CONTRATAR'!$O310</f>
        <v>0</v>
      </c>
      <c r="N310" s="52">
        <f>'OC A CONTRATAR US$'!N310*'OC A CONTRATAR'!$O310</f>
        <v>0</v>
      </c>
      <c r="O310" s="151">
        <f>IF($O$2=0,Encargos!C315,$O$2)</f>
        <v>4.8413000000000004</v>
      </c>
      <c r="P310" s="1">
        <f t="shared" si="36"/>
        <v>53935</v>
      </c>
      <c r="Q310" s="52">
        <f>'OC A CONTRATAR US$'!Q310*'OC A CONTRATAR'!$T310</f>
        <v>0</v>
      </c>
      <c r="R310" s="52">
        <f>'OC A CONTRATAR US$'!R310*'OC A CONTRATAR'!$T310</f>
        <v>0</v>
      </c>
      <c r="S310" s="52">
        <f>'OC A CONTRATAR US$'!S310*'OC A CONTRATAR'!$T310</f>
        <v>0</v>
      </c>
      <c r="T310" s="151">
        <f>IF($T$2=0,Encargos!M315,$T$2)</f>
        <v>5.35</v>
      </c>
      <c r="V310" s="1">
        <f t="shared" si="37"/>
        <v>53935</v>
      </c>
      <c r="W310" s="52">
        <v>0</v>
      </c>
      <c r="X310" s="52">
        <v>0</v>
      </c>
      <c r="Y310" s="52">
        <f t="shared" si="40"/>
        <v>0</v>
      </c>
      <c r="Z310" s="151"/>
      <c r="AB310" s="1">
        <f t="shared" si="38"/>
        <v>53935</v>
      </c>
    </row>
    <row r="311" spans="1:28" x14ac:dyDescent="0.35">
      <c r="A311" s="1">
        <f t="shared" si="33"/>
        <v>53965</v>
      </c>
      <c r="B311" s="52">
        <f>'OC A CONTRATAR US$'!B311*'OC A CONTRATAR'!$E311</f>
        <v>0</v>
      </c>
      <c r="C311" s="52">
        <f>'OC A CONTRATAR US$'!C311*'OC A CONTRATAR'!$E311</f>
        <v>0</v>
      </c>
      <c r="D311" s="52">
        <f>'OC A CONTRATAR US$'!D311*'OC A CONTRATAR'!$E311</f>
        <v>0</v>
      </c>
      <c r="E311" s="151">
        <f>IF($E$2=0,Encargos!C316,$E$2)</f>
        <v>5.35</v>
      </c>
      <c r="F311" s="1">
        <f t="shared" si="34"/>
        <v>53965</v>
      </c>
      <c r="G311" s="52">
        <f>'OC A CONTRATAR US$'!G311*'OC A CONTRATAR'!$J311</f>
        <v>0</v>
      </c>
      <c r="H311" s="52">
        <f>'OC A CONTRATAR US$'!H311*'OC A CONTRATAR'!$J311</f>
        <v>0</v>
      </c>
      <c r="I311" s="52">
        <f>'OC A CONTRATAR US$'!I311*'OC A CONTRATAR'!$J311</f>
        <v>0</v>
      </c>
      <c r="J311" s="151">
        <f>IF($J$2=0,Encargos!C316,$J$2)</f>
        <v>4.8413000000000004</v>
      </c>
      <c r="K311" s="1">
        <f t="shared" si="35"/>
        <v>53965</v>
      </c>
      <c r="L311" s="52">
        <f>'OC A CONTRATAR US$'!L311*'OC A CONTRATAR'!$O311</f>
        <v>0</v>
      </c>
      <c r="M311" s="52">
        <f>'OC A CONTRATAR US$'!M311*'OC A CONTRATAR'!$O311</f>
        <v>0</v>
      </c>
      <c r="N311" s="52">
        <f>'OC A CONTRATAR US$'!N311*'OC A CONTRATAR'!$O311</f>
        <v>0</v>
      </c>
      <c r="O311" s="151">
        <f>IF($O$2=0,Encargos!C316,$O$2)</f>
        <v>4.8413000000000004</v>
      </c>
      <c r="P311" s="1">
        <f t="shared" si="36"/>
        <v>53965</v>
      </c>
      <c r="Q311" s="52">
        <f>'OC A CONTRATAR US$'!Q311*'OC A CONTRATAR'!$T311</f>
        <v>0</v>
      </c>
      <c r="R311" s="52">
        <f>'OC A CONTRATAR US$'!R311*'OC A CONTRATAR'!$T311</f>
        <v>0</v>
      </c>
      <c r="S311" s="52">
        <f>'OC A CONTRATAR US$'!S311*'OC A CONTRATAR'!$T311</f>
        <v>0</v>
      </c>
      <c r="T311" s="151">
        <f>IF($T$2=0,Encargos!M316,$T$2)</f>
        <v>5.35</v>
      </c>
      <c r="V311" s="1">
        <f t="shared" si="37"/>
        <v>53965</v>
      </c>
      <c r="W311" s="52">
        <v>0</v>
      </c>
      <c r="X311" s="52">
        <v>0</v>
      </c>
      <c r="Y311" s="52">
        <f t="shared" si="40"/>
        <v>0</v>
      </c>
      <c r="Z311" s="151"/>
      <c r="AB311" s="1">
        <f t="shared" si="38"/>
        <v>53965</v>
      </c>
    </row>
    <row r="312" spans="1:28" x14ac:dyDescent="0.35">
      <c r="A312" s="1">
        <f t="shared" si="33"/>
        <v>53996</v>
      </c>
      <c r="B312" s="52">
        <f>'OC A CONTRATAR US$'!B312*'OC A CONTRATAR'!$E312</f>
        <v>0</v>
      </c>
      <c r="C312" s="52">
        <f>'OC A CONTRATAR US$'!C312*'OC A CONTRATAR'!$E312</f>
        <v>0</v>
      </c>
      <c r="D312" s="52">
        <f>'OC A CONTRATAR US$'!D312*'OC A CONTRATAR'!$E312</f>
        <v>0</v>
      </c>
      <c r="E312" s="151">
        <f>IF($E$2=0,Encargos!C317,$E$2)</f>
        <v>5.35</v>
      </c>
      <c r="F312" s="1">
        <f t="shared" si="34"/>
        <v>53996</v>
      </c>
      <c r="G312" s="52">
        <f>'OC A CONTRATAR US$'!G312*'OC A CONTRATAR'!$J312</f>
        <v>0</v>
      </c>
      <c r="H312" s="52">
        <f>'OC A CONTRATAR US$'!H312*'OC A CONTRATAR'!$J312</f>
        <v>0</v>
      </c>
      <c r="I312" s="52">
        <f>'OC A CONTRATAR US$'!I312*'OC A CONTRATAR'!$J312</f>
        <v>0</v>
      </c>
      <c r="J312" s="151">
        <f>IF($J$2=0,Encargos!C317,$J$2)</f>
        <v>4.8413000000000004</v>
      </c>
      <c r="K312" s="1">
        <f t="shared" si="35"/>
        <v>53996</v>
      </c>
      <c r="L312" s="52">
        <f>'OC A CONTRATAR US$'!L312*'OC A CONTRATAR'!$O312</f>
        <v>0</v>
      </c>
      <c r="M312" s="52">
        <f>'OC A CONTRATAR US$'!M312*'OC A CONTRATAR'!$O312</f>
        <v>0</v>
      </c>
      <c r="N312" s="52">
        <f>'OC A CONTRATAR US$'!N312*'OC A CONTRATAR'!$O312</f>
        <v>0</v>
      </c>
      <c r="O312" s="151">
        <f>IF($O$2=0,Encargos!C317,$O$2)</f>
        <v>4.8413000000000004</v>
      </c>
      <c r="P312" s="1">
        <f t="shared" si="36"/>
        <v>53996</v>
      </c>
      <c r="Q312" s="52">
        <f>'OC A CONTRATAR US$'!Q312*'OC A CONTRATAR'!$T312</f>
        <v>0</v>
      </c>
      <c r="R312" s="52">
        <f>'OC A CONTRATAR US$'!R312*'OC A CONTRATAR'!$T312</f>
        <v>0</v>
      </c>
      <c r="S312" s="52">
        <f>'OC A CONTRATAR US$'!S312*'OC A CONTRATAR'!$T312</f>
        <v>0</v>
      </c>
      <c r="T312" s="151">
        <f>IF($T$2=0,Encargos!M317,$T$2)</f>
        <v>5.35</v>
      </c>
      <c r="V312" s="1">
        <f t="shared" si="37"/>
        <v>53996</v>
      </c>
      <c r="W312" s="52">
        <v>0</v>
      </c>
      <c r="X312" s="52">
        <v>0</v>
      </c>
      <c r="Y312" s="52">
        <f t="shared" si="40"/>
        <v>0</v>
      </c>
      <c r="Z312" s="151"/>
      <c r="AB312" s="1">
        <f t="shared" si="38"/>
        <v>53996</v>
      </c>
    </row>
    <row r="313" spans="1:28" x14ac:dyDescent="0.35">
      <c r="A313" s="1">
        <f t="shared" si="33"/>
        <v>54026</v>
      </c>
      <c r="B313" s="52">
        <f>'OC A CONTRATAR US$'!B313*'OC A CONTRATAR'!$E313</f>
        <v>0</v>
      </c>
      <c r="C313" s="52">
        <f>'OC A CONTRATAR US$'!C313*'OC A CONTRATAR'!$E313</f>
        <v>0</v>
      </c>
      <c r="D313" s="52">
        <f>'OC A CONTRATAR US$'!D313*'OC A CONTRATAR'!$E313</f>
        <v>0</v>
      </c>
      <c r="E313" s="151">
        <f>IF($E$2=0,Encargos!C318,$E$2)</f>
        <v>5.35</v>
      </c>
      <c r="F313" s="1">
        <f t="shared" si="34"/>
        <v>54026</v>
      </c>
      <c r="G313" s="52">
        <f>'OC A CONTRATAR US$'!G313*'OC A CONTRATAR'!$J313</f>
        <v>0</v>
      </c>
      <c r="H313" s="52">
        <f>'OC A CONTRATAR US$'!H313*'OC A CONTRATAR'!$J313</f>
        <v>0</v>
      </c>
      <c r="I313" s="52">
        <f>'OC A CONTRATAR US$'!I313*'OC A CONTRATAR'!$J313</f>
        <v>0</v>
      </c>
      <c r="J313" s="151">
        <f>IF($J$2=0,Encargos!C318,$J$2)</f>
        <v>4.8413000000000004</v>
      </c>
      <c r="K313" s="1">
        <f t="shared" si="35"/>
        <v>54026</v>
      </c>
      <c r="L313" s="52">
        <f>'OC A CONTRATAR US$'!L313*'OC A CONTRATAR'!$O313</f>
        <v>0</v>
      </c>
      <c r="M313" s="52">
        <f>'OC A CONTRATAR US$'!M313*'OC A CONTRATAR'!$O313</f>
        <v>0</v>
      </c>
      <c r="N313" s="52">
        <f>'OC A CONTRATAR US$'!N313*'OC A CONTRATAR'!$O313</f>
        <v>0</v>
      </c>
      <c r="O313" s="151">
        <f>IF($O$2=0,Encargos!C318,$O$2)</f>
        <v>4.8413000000000004</v>
      </c>
      <c r="P313" s="1">
        <f t="shared" si="36"/>
        <v>54026</v>
      </c>
      <c r="Q313" s="52">
        <f>'OC A CONTRATAR US$'!Q313*'OC A CONTRATAR'!$T313</f>
        <v>0</v>
      </c>
      <c r="R313" s="52">
        <f>'OC A CONTRATAR US$'!R313*'OC A CONTRATAR'!$T313</f>
        <v>0</v>
      </c>
      <c r="S313" s="52">
        <f>'OC A CONTRATAR US$'!S313*'OC A CONTRATAR'!$T313</f>
        <v>0</v>
      </c>
      <c r="T313" s="151">
        <f>IF($T$2=0,Encargos!M318,$T$2)</f>
        <v>5.35</v>
      </c>
      <c r="V313" s="1">
        <f t="shared" si="37"/>
        <v>54026</v>
      </c>
      <c r="W313" s="52">
        <v>0</v>
      </c>
      <c r="X313" s="52">
        <v>0</v>
      </c>
      <c r="Y313" s="52">
        <f t="shared" si="40"/>
        <v>0</v>
      </c>
      <c r="Z313" s="151"/>
      <c r="AB313" s="1">
        <f t="shared" si="38"/>
        <v>54026</v>
      </c>
    </row>
    <row r="314" spans="1:28" x14ac:dyDescent="0.35">
      <c r="A314" s="1">
        <f t="shared" si="33"/>
        <v>54057</v>
      </c>
      <c r="B314" s="52">
        <f>'OC A CONTRATAR US$'!B314*'OC A CONTRATAR'!$E314</f>
        <v>16049999.999999998</v>
      </c>
      <c r="C314" s="52">
        <f>'OC A CONTRATAR US$'!C314*'OC A CONTRATAR'!$E314</f>
        <v>922020.33749999991</v>
      </c>
      <c r="D314" s="52">
        <f>'OC A CONTRATAR US$'!D314*'OC A CONTRATAR'!$E314</f>
        <v>16972020.337499999</v>
      </c>
      <c r="E314" s="151">
        <f>IF($E$2=0,Encargos!C319,$E$2)</f>
        <v>5.35</v>
      </c>
      <c r="F314" s="1">
        <f t="shared" si="34"/>
        <v>54057</v>
      </c>
      <c r="G314" s="52">
        <f>'OC A CONTRATAR US$'!G314*'OC A CONTRATAR'!$J314</f>
        <v>6147243.1912681926</v>
      </c>
      <c r="H314" s="52">
        <f>'OC A CONTRATAR US$'!H314*'OC A CONTRATAR'!$J314</f>
        <v>235426.09519865742</v>
      </c>
      <c r="I314" s="52">
        <f>'OC A CONTRATAR US$'!I314*'OC A CONTRATAR'!$J314</f>
        <v>6382669.28646685</v>
      </c>
      <c r="J314" s="151">
        <f>IF($J$2=0,Encargos!C319,$J$2)</f>
        <v>4.8413000000000004</v>
      </c>
      <c r="K314" s="1">
        <f t="shared" si="35"/>
        <v>54057</v>
      </c>
      <c r="L314" s="52">
        <f>'OC A CONTRATAR US$'!L314*'OC A CONTRATAR'!$O314</f>
        <v>27204607.101715628</v>
      </c>
      <c r="M314" s="52">
        <f>'OC A CONTRATAR US$'!M314*'OC A CONTRATAR'!$O314</f>
        <v>14493907.344009453</v>
      </c>
      <c r="N314" s="52">
        <f>'OC A CONTRATAR US$'!N314*'OC A CONTRATAR'!$O314</f>
        <v>41698514.445725083</v>
      </c>
      <c r="O314" s="151">
        <f>IF($O$2=0,Encargos!C319,$O$2)</f>
        <v>4.8413000000000004</v>
      </c>
      <c r="P314" s="1">
        <f t="shared" si="36"/>
        <v>54057</v>
      </c>
      <c r="Q314" s="52">
        <f>'OC A CONTRATAR US$'!Q314*'OC A CONTRATAR'!$T314</f>
        <v>8024999.9999999991</v>
      </c>
      <c r="R314" s="52">
        <f>'OC A CONTRATAR US$'!R314*'OC A CONTRATAR'!$T314</f>
        <v>461010.16874999995</v>
      </c>
      <c r="S314" s="52">
        <f>'OC A CONTRATAR US$'!S314*'OC A CONTRATAR'!$T314</f>
        <v>8486010.1687499993</v>
      </c>
      <c r="T314" s="151">
        <f>IF($T$2=0,Encargos!M319,$T$2)</f>
        <v>5.35</v>
      </c>
      <c r="V314" s="1">
        <f t="shared" si="37"/>
        <v>54057</v>
      </c>
      <c r="W314" s="52">
        <v>0</v>
      </c>
      <c r="X314" s="52">
        <v>0</v>
      </c>
      <c r="Y314" s="52">
        <f t="shared" si="40"/>
        <v>0</v>
      </c>
      <c r="Z314" s="151"/>
      <c r="AB314" s="1">
        <f t="shared" si="38"/>
        <v>54057</v>
      </c>
    </row>
    <row r="315" spans="1:28" x14ac:dyDescent="0.35">
      <c r="A315" s="1">
        <f t="shared" si="33"/>
        <v>54088</v>
      </c>
      <c r="B315" s="52">
        <f>'OC A CONTRATAR US$'!B315*'OC A CONTRATAR'!$E315</f>
        <v>0</v>
      </c>
      <c r="C315" s="52">
        <f>'OC A CONTRATAR US$'!C315*'OC A CONTRATAR'!$E315</f>
        <v>0</v>
      </c>
      <c r="D315" s="52">
        <f>'OC A CONTRATAR US$'!D315*'OC A CONTRATAR'!$E315</f>
        <v>0</v>
      </c>
      <c r="E315" s="151">
        <f>IF($E$2=0,Encargos!C320,$E$2)</f>
        <v>5.35</v>
      </c>
      <c r="F315" s="1">
        <f t="shared" si="34"/>
        <v>54088</v>
      </c>
      <c r="G315" s="52">
        <f>'OC A CONTRATAR US$'!G315*'OC A CONTRATAR'!$J315</f>
        <v>0</v>
      </c>
      <c r="H315" s="52">
        <f>'OC A CONTRATAR US$'!H315*'OC A CONTRATAR'!$J315</f>
        <v>0</v>
      </c>
      <c r="I315" s="52">
        <f>'OC A CONTRATAR US$'!I315*'OC A CONTRATAR'!$J315</f>
        <v>0</v>
      </c>
      <c r="J315" s="151">
        <f>IF($J$2=0,Encargos!C320,$J$2)</f>
        <v>4.8413000000000004</v>
      </c>
      <c r="K315" s="1">
        <f t="shared" si="35"/>
        <v>54088</v>
      </c>
      <c r="L315" s="52">
        <f>'OC A CONTRATAR US$'!L315*'OC A CONTRATAR'!$O315</f>
        <v>0</v>
      </c>
      <c r="M315" s="52">
        <f>'OC A CONTRATAR US$'!M315*'OC A CONTRATAR'!$O315</f>
        <v>0</v>
      </c>
      <c r="N315" s="52">
        <f>'OC A CONTRATAR US$'!N315*'OC A CONTRATAR'!$O315</f>
        <v>0</v>
      </c>
      <c r="O315" s="151">
        <f>IF($O$2=0,Encargos!C320,$O$2)</f>
        <v>4.8413000000000004</v>
      </c>
      <c r="P315" s="1">
        <f t="shared" si="36"/>
        <v>54088</v>
      </c>
      <c r="Q315" s="52">
        <f>'OC A CONTRATAR US$'!Q315*'OC A CONTRATAR'!$T315</f>
        <v>0</v>
      </c>
      <c r="R315" s="52">
        <f>'OC A CONTRATAR US$'!R315*'OC A CONTRATAR'!$T315</f>
        <v>0</v>
      </c>
      <c r="S315" s="52">
        <f>'OC A CONTRATAR US$'!S315*'OC A CONTRATAR'!$T315</f>
        <v>0</v>
      </c>
      <c r="T315" s="151">
        <f>IF($T$2=0,Encargos!M320,$T$2)</f>
        <v>5.35</v>
      </c>
      <c r="V315" s="1">
        <f t="shared" si="37"/>
        <v>54088</v>
      </c>
      <c r="W315" s="52">
        <v>0</v>
      </c>
      <c r="X315" s="52">
        <v>0</v>
      </c>
      <c r="Y315" s="52">
        <f t="shared" si="40"/>
        <v>0</v>
      </c>
      <c r="Z315" s="151"/>
      <c r="AB315" s="1">
        <f t="shared" si="38"/>
        <v>54088</v>
      </c>
    </row>
    <row r="316" spans="1:28" x14ac:dyDescent="0.35">
      <c r="A316" s="1">
        <f t="shared" ref="A316:A379" si="43">EDATE(A315+1,1)-1</f>
        <v>54117</v>
      </c>
      <c r="B316" s="52">
        <f>'OC A CONTRATAR US$'!B316*'OC A CONTRATAR'!$E316</f>
        <v>0</v>
      </c>
      <c r="C316" s="52">
        <f>'OC A CONTRATAR US$'!C316*'OC A CONTRATAR'!$E316</f>
        <v>0</v>
      </c>
      <c r="D316" s="52">
        <f>'OC A CONTRATAR US$'!D316*'OC A CONTRATAR'!$E316</f>
        <v>0</v>
      </c>
      <c r="E316" s="151">
        <f>IF($E$2=0,Encargos!C321,$E$2)</f>
        <v>5.35</v>
      </c>
      <c r="F316" s="1">
        <f t="shared" ref="F316:F379" si="44">EDATE(F315+1,1)-1</f>
        <v>54117</v>
      </c>
      <c r="G316" s="52">
        <f>'OC A CONTRATAR US$'!G316*'OC A CONTRATAR'!$J316</f>
        <v>0</v>
      </c>
      <c r="H316" s="52">
        <f>'OC A CONTRATAR US$'!H316*'OC A CONTRATAR'!$J316</f>
        <v>0</v>
      </c>
      <c r="I316" s="52">
        <f>'OC A CONTRATAR US$'!I316*'OC A CONTRATAR'!$J316</f>
        <v>0</v>
      </c>
      <c r="J316" s="151">
        <f>IF($J$2=0,Encargos!C321,$J$2)</f>
        <v>4.8413000000000004</v>
      </c>
      <c r="K316" s="1">
        <f t="shared" ref="K316:K379" si="45">EDATE(K315+1,1)-1</f>
        <v>54117</v>
      </c>
      <c r="L316" s="52">
        <f>'OC A CONTRATAR US$'!L316*'OC A CONTRATAR'!$O316</f>
        <v>0</v>
      </c>
      <c r="M316" s="52">
        <f>'OC A CONTRATAR US$'!M316*'OC A CONTRATAR'!$O316</f>
        <v>0</v>
      </c>
      <c r="N316" s="52">
        <f>'OC A CONTRATAR US$'!N316*'OC A CONTRATAR'!$O316</f>
        <v>0</v>
      </c>
      <c r="O316" s="151">
        <f>IF($O$2=0,Encargos!C321,$O$2)</f>
        <v>4.8413000000000004</v>
      </c>
      <c r="P316" s="1">
        <f t="shared" ref="P316:P379" si="46">EDATE(P315+1,1)-1</f>
        <v>54117</v>
      </c>
      <c r="Q316" s="52">
        <f>'OC A CONTRATAR US$'!Q316*'OC A CONTRATAR'!$T316</f>
        <v>0</v>
      </c>
      <c r="R316" s="52">
        <f>'OC A CONTRATAR US$'!R316*'OC A CONTRATAR'!$T316</f>
        <v>0</v>
      </c>
      <c r="S316" s="52">
        <f>'OC A CONTRATAR US$'!S316*'OC A CONTRATAR'!$T316</f>
        <v>0</v>
      </c>
      <c r="T316" s="151">
        <f>IF($T$2=0,Encargos!M321,$T$2)</f>
        <v>5.35</v>
      </c>
      <c r="V316" s="1">
        <f t="shared" ref="V316:V379" si="47">EDATE(V315+1,1)-1</f>
        <v>54117</v>
      </c>
      <c r="W316" s="52">
        <v>0</v>
      </c>
      <c r="X316" s="52">
        <v>0</v>
      </c>
      <c r="Y316" s="52">
        <f t="shared" si="40"/>
        <v>0</v>
      </c>
      <c r="Z316" s="151"/>
      <c r="AB316" s="1">
        <f t="shared" ref="AB316:AB379" si="48">EDATE(AB315+1,1)-1</f>
        <v>54117</v>
      </c>
    </row>
    <row r="317" spans="1:28" x14ac:dyDescent="0.35">
      <c r="A317" s="1">
        <f t="shared" si="43"/>
        <v>54148</v>
      </c>
      <c r="B317" s="52">
        <f>'OC A CONTRATAR US$'!B317*'OC A CONTRATAR'!$E317</f>
        <v>0</v>
      </c>
      <c r="C317" s="52">
        <f>'OC A CONTRATAR US$'!C317*'OC A CONTRATAR'!$E317</f>
        <v>0</v>
      </c>
      <c r="D317" s="52">
        <f>'OC A CONTRATAR US$'!D317*'OC A CONTRATAR'!$E317</f>
        <v>0</v>
      </c>
      <c r="E317" s="151">
        <f>IF($E$2=0,Encargos!C322,$E$2)</f>
        <v>5.35</v>
      </c>
      <c r="F317" s="1">
        <f t="shared" si="44"/>
        <v>54148</v>
      </c>
      <c r="G317" s="52">
        <f>'OC A CONTRATAR US$'!G317*'OC A CONTRATAR'!$J317</f>
        <v>0</v>
      </c>
      <c r="H317" s="52">
        <f>'OC A CONTRATAR US$'!H317*'OC A CONTRATAR'!$J317</f>
        <v>0</v>
      </c>
      <c r="I317" s="52">
        <f>'OC A CONTRATAR US$'!I317*'OC A CONTRATAR'!$J317</f>
        <v>0</v>
      </c>
      <c r="J317" s="151">
        <f>IF($J$2=0,Encargos!C322,$J$2)</f>
        <v>4.8413000000000004</v>
      </c>
      <c r="K317" s="1">
        <f t="shared" si="45"/>
        <v>54148</v>
      </c>
      <c r="L317" s="52">
        <f>'OC A CONTRATAR US$'!L317*'OC A CONTRATAR'!$O317</f>
        <v>0</v>
      </c>
      <c r="M317" s="52">
        <f>'OC A CONTRATAR US$'!M317*'OC A CONTRATAR'!$O317</f>
        <v>0</v>
      </c>
      <c r="N317" s="52">
        <f>'OC A CONTRATAR US$'!N317*'OC A CONTRATAR'!$O317</f>
        <v>0</v>
      </c>
      <c r="O317" s="151">
        <f>IF($O$2=0,Encargos!C322,$O$2)</f>
        <v>4.8413000000000004</v>
      </c>
      <c r="P317" s="1">
        <f t="shared" si="46"/>
        <v>54148</v>
      </c>
      <c r="Q317" s="52">
        <f>'OC A CONTRATAR US$'!Q317*'OC A CONTRATAR'!$T317</f>
        <v>0</v>
      </c>
      <c r="R317" s="52">
        <f>'OC A CONTRATAR US$'!R317*'OC A CONTRATAR'!$T317</f>
        <v>0</v>
      </c>
      <c r="S317" s="52">
        <f>'OC A CONTRATAR US$'!S317*'OC A CONTRATAR'!$T317</f>
        <v>0</v>
      </c>
      <c r="T317" s="151">
        <f>IF($T$2=0,Encargos!M322,$T$2)</f>
        <v>5.35</v>
      </c>
      <c r="V317" s="1">
        <f t="shared" si="47"/>
        <v>54148</v>
      </c>
      <c r="W317" s="52">
        <v>0</v>
      </c>
      <c r="X317" s="52">
        <v>0</v>
      </c>
      <c r="Y317" s="52">
        <f t="shared" si="40"/>
        <v>0</v>
      </c>
      <c r="Z317" s="151"/>
      <c r="AB317" s="1">
        <f t="shared" si="48"/>
        <v>54148</v>
      </c>
    </row>
    <row r="318" spans="1:28" x14ac:dyDescent="0.35">
      <c r="A318" s="1">
        <f t="shared" si="43"/>
        <v>54178</v>
      </c>
      <c r="B318" s="52">
        <f>'OC A CONTRATAR US$'!B318*'OC A CONTRATAR'!$E318</f>
        <v>0</v>
      </c>
      <c r="C318" s="52">
        <f>'OC A CONTRATAR US$'!C318*'OC A CONTRATAR'!$E318</f>
        <v>0</v>
      </c>
      <c r="D318" s="52">
        <f>'OC A CONTRATAR US$'!D318*'OC A CONTRATAR'!$E318</f>
        <v>0</v>
      </c>
      <c r="E318" s="151">
        <f>IF($E$2=0,Encargos!C323,$E$2)</f>
        <v>5.35</v>
      </c>
      <c r="F318" s="1">
        <f t="shared" si="44"/>
        <v>54178</v>
      </c>
      <c r="G318" s="52">
        <f>'OC A CONTRATAR US$'!G318*'OC A CONTRATAR'!$J318</f>
        <v>0</v>
      </c>
      <c r="H318" s="52">
        <f>'OC A CONTRATAR US$'!H318*'OC A CONTRATAR'!$J318</f>
        <v>0</v>
      </c>
      <c r="I318" s="52">
        <f>'OC A CONTRATAR US$'!I318*'OC A CONTRATAR'!$J318</f>
        <v>0</v>
      </c>
      <c r="J318" s="151">
        <f>IF($J$2=0,Encargos!C323,$J$2)</f>
        <v>4.8413000000000004</v>
      </c>
      <c r="K318" s="1">
        <f t="shared" si="45"/>
        <v>54178</v>
      </c>
      <c r="L318" s="52">
        <f>'OC A CONTRATAR US$'!L318*'OC A CONTRATAR'!$O318</f>
        <v>0</v>
      </c>
      <c r="M318" s="52">
        <f>'OC A CONTRATAR US$'!M318*'OC A CONTRATAR'!$O318</f>
        <v>0</v>
      </c>
      <c r="N318" s="52">
        <f>'OC A CONTRATAR US$'!N318*'OC A CONTRATAR'!$O318</f>
        <v>0</v>
      </c>
      <c r="O318" s="151">
        <f>IF($O$2=0,Encargos!C323,$O$2)</f>
        <v>4.8413000000000004</v>
      </c>
      <c r="P318" s="1">
        <f t="shared" si="46"/>
        <v>54178</v>
      </c>
      <c r="Q318" s="52">
        <f>'OC A CONTRATAR US$'!Q318*'OC A CONTRATAR'!$T318</f>
        <v>0</v>
      </c>
      <c r="R318" s="52">
        <f>'OC A CONTRATAR US$'!R318*'OC A CONTRATAR'!$T318</f>
        <v>0</v>
      </c>
      <c r="S318" s="52">
        <f>'OC A CONTRATAR US$'!S318*'OC A CONTRATAR'!$T318</f>
        <v>0</v>
      </c>
      <c r="T318" s="151">
        <f>IF($T$2=0,Encargos!M323,$T$2)</f>
        <v>5.35</v>
      </c>
      <c r="V318" s="1">
        <f t="shared" si="47"/>
        <v>54178</v>
      </c>
      <c r="W318" s="52">
        <v>0</v>
      </c>
      <c r="X318" s="52">
        <v>0</v>
      </c>
      <c r="Y318" s="52">
        <f t="shared" si="40"/>
        <v>0</v>
      </c>
      <c r="Z318" s="151"/>
      <c r="AB318" s="1">
        <f t="shared" si="48"/>
        <v>54178</v>
      </c>
    </row>
    <row r="319" spans="1:28" x14ac:dyDescent="0.35">
      <c r="A319" s="1">
        <f t="shared" si="43"/>
        <v>54209</v>
      </c>
      <c r="B319" s="52">
        <f>'OC A CONTRATAR US$'!B319*'OC A CONTRATAR'!$E319</f>
        <v>0</v>
      </c>
      <c r="C319" s="52">
        <f>'OC A CONTRATAR US$'!C319*'OC A CONTRATAR'!$E319</f>
        <v>0</v>
      </c>
      <c r="D319" s="52">
        <f>'OC A CONTRATAR US$'!D319*'OC A CONTRATAR'!$E319</f>
        <v>0</v>
      </c>
      <c r="E319" s="151">
        <f>IF($E$2=0,Encargos!C324,$E$2)</f>
        <v>5.35</v>
      </c>
      <c r="F319" s="1">
        <f t="shared" si="44"/>
        <v>54209</v>
      </c>
      <c r="G319" s="52">
        <f>'OC A CONTRATAR US$'!G319*'OC A CONTRATAR'!$J319</f>
        <v>0</v>
      </c>
      <c r="H319" s="52">
        <f>'OC A CONTRATAR US$'!H319*'OC A CONTRATAR'!$J319</f>
        <v>0</v>
      </c>
      <c r="I319" s="52">
        <f>'OC A CONTRATAR US$'!I319*'OC A CONTRATAR'!$J319</f>
        <v>0</v>
      </c>
      <c r="J319" s="151">
        <f>IF($J$2=0,Encargos!C324,$J$2)</f>
        <v>4.8413000000000004</v>
      </c>
      <c r="K319" s="1">
        <f t="shared" si="45"/>
        <v>54209</v>
      </c>
      <c r="L319" s="52">
        <f>'OC A CONTRATAR US$'!L319*'OC A CONTRATAR'!$O319</f>
        <v>0</v>
      </c>
      <c r="M319" s="52">
        <f>'OC A CONTRATAR US$'!M319*'OC A CONTRATAR'!$O319</f>
        <v>0</v>
      </c>
      <c r="N319" s="52">
        <f>'OC A CONTRATAR US$'!N319*'OC A CONTRATAR'!$O319</f>
        <v>0</v>
      </c>
      <c r="O319" s="151">
        <f>IF($O$2=0,Encargos!C324,$O$2)</f>
        <v>4.8413000000000004</v>
      </c>
      <c r="P319" s="1">
        <f t="shared" si="46"/>
        <v>54209</v>
      </c>
      <c r="Q319" s="52">
        <f>'OC A CONTRATAR US$'!Q319*'OC A CONTRATAR'!$T319</f>
        <v>0</v>
      </c>
      <c r="R319" s="52">
        <f>'OC A CONTRATAR US$'!R319*'OC A CONTRATAR'!$T319</f>
        <v>0</v>
      </c>
      <c r="S319" s="52">
        <f>'OC A CONTRATAR US$'!S319*'OC A CONTRATAR'!$T319</f>
        <v>0</v>
      </c>
      <c r="T319" s="151">
        <f>IF($T$2=0,Encargos!M324,$T$2)</f>
        <v>5.35</v>
      </c>
      <c r="V319" s="1">
        <f t="shared" si="47"/>
        <v>54209</v>
      </c>
      <c r="W319" s="52">
        <v>0</v>
      </c>
      <c r="X319" s="52">
        <v>0</v>
      </c>
      <c r="Y319" s="52">
        <f t="shared" si="40"/>
        <v>0</v>
      </c>
      <c r="Z319" s="151"/>
      <c r="AB319" s="1">
        <f t="shared" si="48"/>
        <v>54209</v>
      </c>
    </row>
    <row r="320" spans="1:28" x14ac:dyDescent="0.35">
      <c r="A320" s="1">
        <f t="shared" si="43"/>
        <v>54239</v>
      </c>
      <c r="B320" s="52">
        <f>'OC A CONTRATAR US$'!B320*'OC A CONTRATAR'!$E320</f>
        <v>16049999.999999998</v>
      </c>
      <c r="C320" s="52">
        <f>'OC A CONTRATAR US$'!C320*'OC A CONTRATAR'!$E320</f>
        <v>614680.22499999998</v>
      </c>
      <c r="D320" s="52">
        <f>'OC A CONTRATAR US$'!D320*'OC A CONTRATAR'!$E320</f>
        <v>16664680.225</v>
      </c>
      <c r="E320" s="151">
        <f>IF($E$2=0,Encargos!C325,$E$2)</f>
        <v>5.35</v>
      </c>
      <c r="F320" s="1">
        <f t="shared" si="44"/>
        <v>54239</v>
      </c>
      <c r="G320" s="52">
        <f>'OC A CONTRATAR US$'!G320*'OC A CONTRATAR'!$J320</f>
        <v>6147243.1912681926</v>
      </c>
      <c r="H320" s="52">
        <f>'OC A CONTRATAR US$'!H320*'OC A CONTRATAR'!$J320</f>
        <v>117713.04759932871</v>
      </c>
      <c r="I320" s="52">
        <f>'OC A CONTRATAR US$'!I320*'OC A CONTRATAR'!$J320</f>
        <v>6264956.2388675213</v>
      </c>
      <c r="J320" s="151">
        <f>IF($J$2=0,Encargos!C325,$J$2)</f>
        <v>4.8413000000000004</v>
      </c>
      <c r="K320" s="1">
        <f t="shared" si="45"/>
        <v>54239</v>
      </c>
      <c r="L320" s="52">
        <f>'OC A CONTRATAR US$'!L320*'OC A CONTRATAR'!$O320</f>
        <v>27204607.101715628</v>
      </c>
      <c r="M320" s="52">
        <f>'OC A CONTRATAR US$'!M320*'OC A CONTRATAR'!$O320</f>
        <v>13889994.53800907</v>
      </c>
      <c r="N320" s="52">
        <f>'OC A CONTRATAR US$'!N320*'OC A CONTRATAR'!$O320</f>
        <v>41094601.639724694</v>
      </c>
      <c r="O320" s="151">
        <f>IF($O$2=0,Encargos!C325,$O$2)</f>
        <v>4.8413000000000004</v>
      </c>
      <c r="P320" s="1">
        <f t="shared" si="46"/>
        <v>54239</v>
      </c>
      <c r="Q320" s="52">
        <f>'OC A CONTRATAR US$'!Q320*'OC A CONTRATAR'!$T320</f>
        <v>8024999.9999999991</v>
      </c>
      <c r="R320" s="52">
        <f>'OC A CONTRATAR US$'!R320*'OC A CONTRATAR'!$T320</f>
        <v>307340.11249999999</v>
      </c>
      <c r="S320" s="52">
        <f>'OC A CONTRATAR US$'!S320*'OC A CONTRATAR'!$T320</f>
        <v>8332340.1124999998</v>
      </c>
      <c r="T320" s="151">
        <f>IF($T$2=0,Encargos!M325,$T$2)</f>
        <v>5.35</v>
      </c>
      <c r="V320" s="1">
        <f t="shared" si="47"/>
        <v>54239</v>
      </c>
      <c r="W320" s="52">
        <v>0</v>
      </c>
      <c r="X320" s="52">
        <v>0</v>
      </c>
      <c r="Y320" s="52">
        <f t="shared" si="40"/>
        <v>0</v>
      </c>
      <c r="Z320" s="151"/>
      <c r="AB320" s="1">
        <f t="shared" si="48"/>
        <v>54239</v>
      </c>
    </row>
    <row r="321" spans="1:28" x14ac:dyDescent="0.35">
      <c r="A321" s="1">
        <f t="shared" si="43"/>
        <v>54270</v>
      </c>
      <c r="B321" s="52">
        <f>'OC A CONTRATAR US$'!B321*'OC A CONTRATAR'!$E321</f>
        <v>0</v>
      </c>
      <c r="C321" s="52">
        <f>'OC A CONTRATAR US$'!C321*'OC A CONTRATAR'!$E321</f>
        <v>0</v>
      </c>
      <c r="D321" s="52">
        <f>'OC A CONTRATAR US$'!D321*'OC A CONTRATAR'!$E321</f>
        <v>0</v>
      </c>
      <c r="E321" s="151">
        <f>IF($E$2=0,Encargos!C326,$E$2)</f>
        <v>5.35</v>
      </c>
      <c r="F321" s="1">
        <f t="shared" si="44"/>
        <v>54270</v>
      </c>
      <c r="G321" s="52">
        <f>'OC A CONTRATAR US$'!G321*'OC A CONTRATAR'!$J321</f>
        <v>0</v>
      </c>
      <c r="H321" s="52">
        <f>'OC A CONTRATAR US$'!H321*'OC A CONTRATAR'!$J321</f>
        <v>0</v>
      </c>
      <c r="I321" s="52">
        <f>'OC A CONTRATAR US$'!I321*'OC A CONTRATAR'!$J321</f>
        <v>0</v>
      </c>
      <c r="J321" s="151">
        <f>IF($J$2=0,Encargos!C326,$J$2)</f>
        <v>4.8413000000000004</v>
      </c>
      <c r="K321" s="1">
        <f t="shared" si="45"/>
        <v>54270</v>
      </c>
      <c r="L321" s="52">
        <f>'OC A CONTRATAR US$'!L321*'OC A CONTRATAR'!$O321</f>
        <v>0</v>
      </c>
      <c r="M321" s="52">
        <f>'OC A CONTRATAR US$'!M321*'OC A CONTRATAR'!$O321</f>
        <v>0</v>
      </c>
      <c r="N321" s="52">
        <f>'OC A CONTRATAR US$'!N321*'OC A CONTRATAR'!$O321</f>
        <v>0</v>
      </c>
      <c r="O321" s="151">
        <f>IF($O$2=0,Encargos!C326,$O$2)</f>
        <v>4.8413000000000004</v>
      </c>
      <c r="P321" s="1">
        <f t="shared" si="46"/>
        <v>54270</v>
      </c>
      <c r="Q321" s="52">
        <f>'OC A CONTRATAR US$'!Q321*'OC A CONTRATAR'!$T321</f>
        <v>0</v>
      </c>
      <c r="R321" s="52">
        <f>'OC A CONTRATAR US$'!R321*'OC A CONTRATAR'!$T321</f>
        <v>0</v>
      </c>
      <c r="S321" s="52">
        <f>'OC A CONTRATAR US$'!S321*'OC A CONTRATAR'!$T321</f>
        <v>0</v>
      </c>
      <c r="T321" s="151">
        <f>IF($T$2=0,Encargos!M326,$T$2)</f>
        <v>5.35</v>
      </c>
      <c r="V321" s="1">
        <f t="shared" si="47"/>
        <v>54270</v>
      </c>
      <c r="W321" s="52">
        <v>0</v>
      </c>
      <c r="X321" s="52">
        <v>0</v>
      </c>
      <c r="Y321" s="52">
        <f t="shared" si="40"/>
        <v>0</v>
      </c>
      <c r="Z321" s="151"/>
      <c r="AB321" s="1">
        <f t="shared" si="48"/>
        <v>54270</v>
      </c>
    </row>
    <row r="322" spans="1:28" x14ac:dyDescent="0.35">
      <c r="A322" s="1">
        <f t="shared" si="43"/>
        <v>54301</v>
      </c>
      <c r="B322" s="52">
        <f>'OC A CONTRATAR US$'!B322*'OC A CONTRATAR'!$E322</f>
        <v>0</v>
      </c>
      <c r="C322" s="52">
        <f>'OC A CONTRATAR US$'!C322*'OC A CONTRATAR'!$E322</f>
        <v>0</v>
      </c>
      <c r="D322" s="52">
        <f>'OC A CONTRATAR US$'!D322*'OC A CONTRATAR'!$E322</f>
        <v>0</v>
      </c>
      <c r="E322" s="151">
        <f>IF($E$2=0,Encargos!C327,$E$2)</f>
        <v>5.35</v>
      </c>
      <c r="F322" s="1">
        <f t="shared" si="44"/>
        <v>54301</v>
      </c>
      <c r="G322" s="52">
        <f>'OC A CONTRATAR US$'!G322*'OC A CONTRATAR'!$J322</f>
        <v>0</v>
      </c>
      <c r="H322" s="52">
        <f>'OC A CONTRATAR US$'!H322*'OC A CONTRATAR'!$J322</f>
        <v>0</v>
      </c>
      <c r="I322" s="52">
        <f>'OC A CONTRATAR US$'!I322*'OC A CONTRATAR'!$J322</f>
        <v>0</v>
      </c>
      <c r="J322" s="151">
        <f>IF($J$2=0,Encargos!C327,$J$2)</f>
        <v>4.8413000000000004</v>
      </c>
      <c r="K322" s="1">
        <f t="shared" si="45"/>
        <v>54301</v>
      </c>
      <c r="L322" s="52">
        <f>'OC A CONTRATAR US$'!L322*'OC A CONTRATAR'!$O322</f>
        <v>0</v>
      </c>
      <c r="M322" s="52">
        <f>'OC A CONTRATAR US$'!M322*'OC A CONTRATAR'!$O322</f>
        <v>0</v>
      </c>
      <c r="N322" s="52">
        <f>'OC A CONTRATAR US$'!N322*'OC A CONTRATAR'!$O322</f>
        <v>0</v>
      </c>
      <c r="O322" s="151">
        <f>IF($O$2=0,Encargos!C327,$O$2)</f>
        <v>4.8413000000000004</v>
      </c>
      <c r="P322" s="1">
        <f t="shared" si="46"/>
        <v>54301</v>
      </c>
      <c r="Q322" s="52">
        <f>'OC A CONTRATAR US$'!Q322*'OC A CONTRATAR'!$T322</f>
        <v>0</v>
      </c>
      <c r="R322" s="52">
        <f>'OC A CONTRATAR US$'!R322*'OC A CONTRATAR'!$T322</f>
        <v>0</v>
      </c>
      <c r="S322" s="52">
        <f>'OC A CONTRATAR US$'!S322*'OC A CONTRATAR'!$T322</f>
        <v>0</v>
      </c>
      <c r="T322" s="151">
        <f>IF($T$2=0,Encargos!M327,$T$2)</f>
        <v>5.35</v>
      </c>
      <c r="V322" s="1">
        <f t="shared" si="47"/>
        <v>54301</v>
      </c>
      <c r="W322" s="52">
        <v>0</v>
      </c>
      <c r="X322" s="52">
        <v>0</v>
      </c>
      <c r="Y322" s="52">
        <f t="shared" si="40"/>
        <v>0</v>
      </c>
      <c r="Z322" s="151"/>
      <c r="AB322" s="1">
        <f t="shared" si="48"/>
        <v>54301</v>
      </c>
    </row>
    <row r="323" spans="1:28" x14ac:dyDescent="0.35">
      <c r="A323" s="1">
        <f t="shared" si="43"/>
        <v>54331</v>
      </c>
      <c r="B323" s="52">
        <f>'OC A CONTRATAR US$'!B323*'OC A CONTRATAR'!$E323</f>
        <v>0</v>
      </c>
      <c r="C323" s="52">
        <f>'OC A CONTRATAR US$'!C323*'OC A CONTRATAR'!$E323</f>
        <v>0</v>
      </c>
      <c r="D323" s="52">
        <f>'OC A CONTRATAR US$'!D323*'OC A CONTRATAR'!$E323</f>
        <v>0</v>
      </c>
      <c r="E323" s="151">
        <f>IF($E$2=0,Encargos!C328,$E$2)</f>
        <v>5.35</v>
      </c>
      <c r="F323" s="1">
        <f t="shared" si="44"/>
        <v>54331</v>
      </c>
      <c r="G323" s="52">
        <f>'OC A CONTRATAR US$'!G323*'OC A CONTRATAR'!$J323</f>
        <v>0</v>
      </c>
      <c r="H323" s="52">
        <f>'OC A CONTRATAR US$'!H323*'OC A CONTRATAR'!$J323</f>
        <v>0</v>
      </c>
      <c r="I323" s="52">
        <f>'OC A CONTRATAR US$'!I323*'OC A CONTRATAR'!$J323</f>
        <v>0</v>
      </c>
      <c r="J323" s="151">
        <f>IF($J$2=0,Encargos!C328,$J$2)</f>
        <v>4.8413000000000004</v>
      </c>
      <c r="K323" s="1">
        <f t="shared" si="45"/>
        <v>54331</v>
      </c>
      <c r="L323" s="52">
        <f>'OC A CONTRATAR US$'!L323*'OC A CONTRATAR'!$O323</f>
        <v>0</v>
      </c>
      <c r="M323" s="52">
        <f>'OC A CONTRATAR US$'!M323*'OC A CONTRATAR'!$O323</f>
        <v>0</v>
      </c>
      <c r="N323" s="52">
        <f>'OC A CONTRATAR US$'!N323*'OC A CONTRATAR'!$O323</f>
        <v>0</v>
      </c>
      <c r="O323" s="151">
        <f>IF($O$2=0,Encargos!C328,$O$2)</f>
        <v>4.8413000000000004</v>
      </c>
      <c r="P323" s="1">
        <f t="shared" si="46"/>
        <v>54331</v>
      </c>
      <c r="Q323" s="52">
        <f>'OC A CONTRATAR US$'!Q323*'OC A CONTRATAR'!$T323</f>
        <v>0</v>
      </c>
      <c r="R323" s="52">
        <f>'OC A CONTRATAR US$'!R323*'OC A CONTRATAR'!$T323</f>
        <v>0</v>
      </c>
      <c r="S323" s="52">
        <f>'OC A CONTRATAR US$'!S323*'OC A CONTRATAR'!$T323</f>
        <v>0</v>
      </c>
      <c r="T323" s="151">
        <f>IF($T$2=0,Encargos!M328,$T$2)</f>
        <v>5.35</v>
      </c>
      <c r="V323" s="1">
        <f t="shared" si="47"/>
        <v>54331</v>
      </c>
      <c r="W323" s="52">
        <v>0</v>
      </c>
      <c r="X323" s="52">
        <v>0</v>
      </c>
      <c r="Y323" s="52">
        <f t="shared" si="40"/>
        <v>0</v>
      </c>
      <c r="Z323" s="151"/>
      <c r="AB323" s="1">
        <f t="shared" si="48"/>
        <v>54331</v>
      </c>
    </row>
    <row r="324" spans="1:28" x14ac:dyDescent="0.35">
      <c r="A324" s="1">
        <f t="shared" si="43"/>
        <v>54362</v>
      </c>
      <c r="B324" s="52">
        <f>'OC A CONTRATAR US$'!B324*'OC A CONTRATAR'!$E324</f>
        <v>0</v>
      </c>
      <c r="C324" s="52">
        <f>'OC A CONTRATAR US$'!C324*'OC A CONTRATAR'!$E324</f>
        <v>0</v>
      </c>
      <c r="D324" s="52">
        <f>'OC A CONTRATAR US$'!D324*'OC A CONTRATAR'!$E324</f>
        <v>0</v>
      </c>
      <c r="E324" s="151">
        <f>IF($E$2=0,Encargos!C329,$E$2)</f>
        <v>5.35</v>
      </c>
      <c r="F324" s="1">
        <f t="shared" si="44"/>
        <v>54362</v>
      </c>
      <c r="G324" s="52">
        <f>'OC A CONTRATAR US$'!G324*'OC A CONTRATAR'!$J324</f>
        <v>0</v>
      </c>
      <c r="H324" s="52">
        <f>'OC A CONTRATAR US$'!H324*'OC A CONTRATAR'!$J324</f>
        <v>0</v>
      </c>
      <c r="I324" s="52">
        <f>'OC A CONTRATAR US$'!I324*'OC A CONTRATAR'!$J324</f>
        <v>0</v>
      </c>
      <c r="J324" s="151">
        <f>IF($J$2=0,Encargos!C329,$J$2)</f>
        <v>4.8413000000000004</v>
      </c>
      <c r="K324" s="1">
        <f t="shared" si="45"/>
        <v>54362</v>
      </c>
      <c r="L324" s="52">
        <f>'OC A CONTRATAR US$'!L324*'OC A CONTRATAR'!$O324</f>
        <v>0</v>
      </c>
      <c r="M324" s="52">
        <f>'OC A CONTRATAR US$'!M324*'OC A CONTRATAR'!$O324</f>
        <v>0</v>
      </c>
      <c r="N324" s="52">
        <f>'OC A CONTRATAR US$'!N324*'OC A CONTRATAR'!$O324</f>
        <v>0</v>
      </c>
      <c r="O324" s="151">
        <f>IF($O$2=0,Encargos!C329,$O$2)</f>
        <v>4.8413000000000004</v>
      </c>
      <c r="P324" s="1">
        <f t="shared" si="46"/>
        <v>54362</v>
      </c>
      <c r="Q324" s="52">
        <f>'OC A CONTRATAR US$'!Q324*'OC A CONTRATAR'!$T324</f>
        <v>0</v>
      </c>
      <c r="R324" s="52">
        <f>'OC A CONTRATAR US$'!R324*'OC A CONTRATAR'!$T324</f>
        <v>0</v>
      </c>
      <c r="S324" s="52">
        <f>'OC A CONTRATAR US$'!S324*'OC A CONTRATAR'!$T324</f>
        <v>0</v>
      </c>
      <c r="T324" s="151">
        <f>IF($T$2=0,Encargos!M329,$T$2)</f>
        <v>5.35</v>
      </c>
      <c r="V324" s="1">
        <f t="shared" si="47"/>
        <v>54362</v>
      </c>
      <c r="W324" s="52">
        <v>0</v>
      </c>
      <c r="X324" s="52">
        <v>0</v>
      </c>
      <c r="Y324" s="52">
        <f t="shared" ref="Y324:Y387" si="49">W324+X324</f>
        <v>0</v>
      </c>
      <c r="Z324" s="151"/>
      <c r="AB324" s="1">
        <f t="shared" si="48"/>
        <v>54362</v>
      </c>
    </row>
    <row r="325" spans="1:28" x14ac:dyDescent="0.35">
      <c r="A325" s="1">
        <f t="shared" si="43"/>
        <v>54392</v>
      </c>
      <c r="B325" s="52">
        <f>'OC A CONTRATAR US$'!B325*'OC A CONTRATAR'!$E325</f>
        <v>0</v>
      </c>
      <c r="C325" s="52">
        <f>'OC A CONTRATAR US$'!C325*'OC A CONTRATAR'!$E325</f>
        <v>0</v>
      </c>
      <c r="D325" s="52">
        <f>'OC A CONTRATAR US$'!D325*'OC A CONTRATAR'!$E325</f>
        <v>0</v>
      </c>
      <c r="E325" s="151">
        <f>IF($E$2=0,Encargos!C330,$E$2)</f>
        <v>5.35</v>
      </c>
      <c r="F325" s="1">
        <f t="shared" si="44"/>
        <v>54392</v>
      </c>
      <c r="G325" s="52">
        <f>'OC A CONTRATAR US$'!G325*'OC A CONTRATAR'!$J325</f>
        <v>0</v>
      </c>
      <c r="H325" s="52">
        <f>'OC A CONTRATAR US$'!H325*'OC A CONTRATAR'!$J325</f>
        <v>0</v>
      </c>
      <c r="I325" s="52">
        <f>'OC A CONTRATAR US$'!I325*'OC A CONTRATAR'!$J325</f>
        <v>0</v>
      </c>
      <c r="J325" s="151">
        <f>IF($J$2=0,Encargos!C330,$J$2)</f>
        <v>4.8413000000000004</v>
      </c>
      <c r="K325" s="1">
        <f t="shared" si="45"/>
        <v>54392</v>
      </c>
      <c r="L325" s="52">
        <f>'OC A CONTRATAR US$'!L325*'OC A CONTRATAR'!$O325</f>
        <v>0</v>
      </c>
      <c r="M325" s="52">
        <f>'OC A CONTRATAR US$'!M325*'OC A CONTRATAR'!$O325</f>
        <v>0</v>
      </c>
      <c r="N325" s="52">
        <f>'OC A CONTRATAR US$'!N325*'OC A CONTRATAR'!$O325</f>
        <v>0</v>
      </c>
      <c r="O325" s="151">
        <f>IF($O$2=0,Encargos!C330,$O$2)</f>
        <v>4.8413000000000004</v>
      </c>
      <c r="P325" s="1">
        <f t="shared" si="46"/>
        <v>54392</v>
      </c>
      <c r="Q325" s="52">
        <f>'OC A CONTRATAR US$'!Q325*'OC A CONTRATAR'!$T325</f>
        <v>0</v>
      </c>
      <c r="R325" s="52">
        <f>'OC A CONTRATAR US$'!R325*'OC A CONTRATAR'!$T325</f>
        <v>0</v>
      </c>
      <c r="S325" s="52">
        <f>'OC A CONTRATAR US$'!S325*'OC A CONTRATAR'!$T325</f>
        <v>0</v>
      </c>
      <c r="T325" s="151">
        <f>IF($T$2=0,Encargos!M330,$T$2)</f>
        <v>5.35</v>
      </c>
      <c r="V325" s="1">
        <f t="shared" si="47"/>
        <v>54392</v>
      </c>
      <c r="W325" s="52">
        <v>0</v>
      </c>
      <c r="X325" s="52">
        <v>0</v>
      </c>
      <c r="Y325" s="52">
        <f t="shared" si="49"/>
        <v>0</v>
      </c>
      <c r="Z325" s="151"/>
      <c r="AB325" s="1">
        <f t="shared" si="48"/>
        <v>54392</v>
      </c>
    </row>
    <row r="326" spans="1:28" x14ac:dyDescent="0.35">
      <c r="A326" s="1">
        <f t="shared" si="43"/>
        <v>54423</v>
      </c>
      <c r="B326" s="52">
        <f>'OC A CONTRATAR US$'!B326*'OC A CONTRATAR'!$E326</f>
        <v>16049999.999999998</v>
      </c>
      <c r="C326" s="52">
        <f>'OC A CONTRATAR US$'!C326*'OC A CONTRATAR'!$E326</f>
        <v>307340.11249999999</v>
      </c>
      <c r="D326" s="52">
        <f>'OC A CONTRATAR US$'!D326*'OC A CONTRATAR'!$E326</f>
        <v>16357340.112499999</v>
      </c>
      <c r="E326" s="151">
        <f>IF($E$2=0,Encargos!C331,$E$2)</f>
        <v>5.35</v>
      </c>
      <c r="F326" s="1">
        <f t="shared" si="44"/>
        <v>54423</v>
      </c>
      <c r="G326" s="52">
        <f>'OC A CONTRATAR US$'!G326*'OC A CONTRATAR'!$J326</f>
        <v>0</v>
      </c>
      <c r="H326" s="52">
        <f>'OC A CONTRATAR US$'!H326*'OC A CONTRATAR'!$J326</f>
        <v>0</v>
      </c>
      <c r="I326" s="52">
        <f>'OC A CONTRATAR US$'!I326*'OC A CONTRATAR'!$J326</f>
        <v>0</v>
      </c>
      <c r="J326" s="151">
        <f>IF($J$2=0,Encargos!C331,$J$2)</f>
        <v>4.8413000000000004</v>
      </c>
      <c r="K326" s="1">
        <f t="shared" si="45"/>
        <v>54423</v>
      </c>
      <c r="L326" s="52">
        <f>'OC A CONTRATAR US$'!L326*'OC A CONTRATAR'!$O326</f>
        <v>27204607.101715628</v>
      </c>
      <c r="M326" s="52">
        <f>'OC A CONTRATAR US$'!M326*'OC A CONTRATAR'!$O326</f>
        <v>13286081.732008638</v>
      </c>
      <c r="N326" s="52">
        <f>'OC A CONTRATAR US$'!N326*'OC A CONTRATAR'!$O326</f>
        <v>40490688.833724268</v>
      </c>
      <c r="O326" s="151">
        <f>IF($O$2=0,Encargos!C331,$O$2)</f>
        <v>4.8413000000000004</v>
      </c>
      <c r="P326" s="1">
        <f t="shared" si="46"/>
        <v>54423</v>
      </c>
      <c r="Q326" s="52">
        <f>'OC A CONTRATAR US$'!Q326*'OC A CONTRATAR'!$T326</f>
        <v>8024999.9999999991</v>
      </c>
      <c r="R326" s="52">
        <f>'OC A CONTRATAR US$'!R326*'OC A CONTRATAR'!$T326</f>
        <v>153670.05624999999</v>
      </c>
      <c r="S326" s="52">
        <f>'OC A CONTRATAR US$'!S326*'OC A CONTRATAR'!$T326</f>
        <v>8178670.0562499994</v>
      </c>
      <c r="T326" s="151">
        <f>IF($T$2=0,Encargos!M331,$T$2)</f>
        <v>5.35</v>
      </c>
      <c r="V326" s="1">
        <f t="shared" si="47"/>
        <v>54423</v>
      </c>
      <c r="W326" s="52">
        <v>0</v>
      </c>
      <c r="X326" s="52">
        <v>0</v>
      </c>
      <c r="Y326" s="52">
        <f t="shared" si="49"/>
        <v>0</v>
      </c>
      <c r="Z326" s="151"/>
      <c r="AB326" s="1">
        <f t="shared" si="48"/>
        <v>54423</v>
      </c>
    </row>
    <row r="327" spans="1:28" x14ac:dyDescent="0.35">
      <c r="A327" s="1">
        <f t="shared" si="43"/>
        <v>54454</v>
      </c>
      <c r="B327" s="52">
        <f>'OC A CONTRATAR US$'!B327*'OC A CONTRATAR'!$E327</f>
        <v>0</v>
      </c>
      <c r="C327" s="52">
        <f>'OC A CONTRATAR US$'!C327*'OC A CONTRATAR'!$E327</f>
        <v>0</v>
      </c>
      <c r="D327" s="52">
        <f>'OC A CONTRATAR US$'!D327*'OC A CONTRATAR'!$E327</f>
        <v>0</v>
      </c>
      <c r="E327" s="151">
        <f>IF($E$2=0,Encargos!C332,$E$2)</f>
        <v>5.35</v>
      </c>
      <c r="F327" s="1">
        <f t="shared" si="44"/>
        <v>54454</v>
      </c>
      <c r="G327" s="52">
        <f>'OC A CONTRATAR US$'!G327*'OC A CONTRATAR'!$J327</f>
        <v>0</v>
      </c>
      <c r="H327" s="52">
        <f>'OC A CONTRATAR US$'!H327*'OC A CONTRATAR'!$J327</f>
        <v>0</v>
      </c>
      <c r="I327" s="52">
        <f>'OC A CONTRATAR US$'!I327*'OC A CONTRATAR'!$J327</f>
        <v>0</v>
      </c>
      <c r="J327" s="151">
        <f>IF($J$2=0,Encargos!C332,$J$2)</f>
        <v>4.8413000000000004</v>
      </c>
      <c r="K327" s="1">
        <f t="shared" si="45"/>
        <v>54454</v>
      </c>
      <c r="L327" s="52">
        <f>'OC A CONTRATAR US$'!L327*'OC A CONTRATAR'!$O327</f>
        <v>0</v>
      </c>
      <c r="M327" s="52">
        <f>'OC A CONTRATAR US$'!M327*'OC A CONTRATAR'!$O327</f>
        <v>0</v>
      </c>
      <c r="N327" s="52">
        <f>'OC A CONTRATAR US$'!N327*'OC A CONTRATAR'!$O327</f>
        <v>0</v>
      </c>
      <c r="O327" s="151">
        <f>IF($O$2=0,Encargos!C332,$O$2)</f>
        <v>4.8413000000000004</v>
      </c>
      <c r="P327" s="1">
        <f t="shared" si="46"/>
        <v>54454</v>
      </c>
      <c r="Q327" s="52">
        <f>'OC A CONTRATAR US$'!Q327*'OC A CONTRATAR'!$T327</f>
        <v>0</v>
      </c>
      <c r="R327" s="52">
        <f>'OC A CONTRATAR US$'!R327*'OC A CONTRATAR'!$T327</f>
        <v>0</v>
      </c>
      <c r="S327" s="52">
        <f>'OC A CONTRATAR US$'!S327*'OC A CONTRATAR'!$T327</f>
        <v>0</v>
      </c>
      <c r="T327" s="151">
        <f>IF($T$2=0,Encargos!M332,$T$2)</f>
        <v>5.35</v>
      </c>
      <c r="V327" s="1">
        <f t="shared" si="47"/>
        <v>54454</v>
      </c>
      <c r="W327" s="52">
        <v>0</v>
      </c>
      <c r="X327" s="52">
        <v>0</v>
      </c>
      <c r="Y327" s="52">
        <f t="shared" si="49"/>
        <v>0</v>
      </c>
      <c r="Z327" s="151"/>
      <c r="AB327" s="1">
        <f t="shared" si="48"/>
        <v>54454</v>
      </c>
    </row>
    <row r="328" spans="1:28" x14ac:dyDescent="0.35">
      <c r="A328" s="1">
        <f t="shared" si="43"/>
        <v>54482</v>
      </c>
      <c r="B328" s="52">
        <f>'OC A CONTRATAR US$'!B328*'OC A CONTRATAR'!$E328</f>
        <v>0</v>
      </c>
      <c r="C328" s="52">
        <f>'OC A CONTRATAR US$'!C328*'OC A CONTRATAR'!$E328</f>
        <v>0</v>
      </c>
      <c r="D328" s="52">
        <f>'OC A CONTRATAR US$'!D328*'OC A CONTRATAR'!$E328</f>
        <v>0</v>
      </c>
      <c r="E328" s="151">
        <f>IF($E$2=0,Encargos!C333,$E$2)</f>
        <v>5.35</v>
      </c>
      <c r="F328" s="1">
        <f t="shared" si="44"/>
        <v>54482</v>
      </c>
      <c r="G328" s="52">
        <f>'OC A CONTRATAR US$'!G328*'OC A CONTRATAR'!$J328</f>
        <v>0</v>
      </c>
      <c r="H328" s="52">
        <f>'OC A CONTRATAR US$'!H328*'OC A CONTRATAR'!$J328</f>
        <v>0</v>
      </c>
      <c r="I328" s="52">
        <f>'OC A CONTRATAR US$'!I328*'OC A CONTRATAR'!$J328</f>
        <v>0</v>
      </c>
      <c r="J328" s="151">
        <f>IF($J$2=0,Encargos!C333,$J$2)</f>
        <v>4.8413000000000004</v>
      </c>
      <c r="K328" s="1">
        <f t="shared" si="45"/>
        <v>54482</v>
      </c>
      <c r="L328" s="52">
        <f>'OC A CONTRATAR US$'!L328*'OC A CONTRATAR'!$O328</f>
        <v>0</v>
      </c>
      <c r="M328" s="52">
        <f>'OC A CONTRATAR US$'!M328*'OC A CONTRATAR'!$O328</f>
        <v>0</v>
      </c>
      <c r="N328" s="52">
        <f>'OC A CONTRATAR US$'!N328*'OC A CONTRATAR'!$O328</f>
        <v>0</v>
      </c>
      <c r="O328" s="151">
        <f>IF($O$2=0,Encargos!C333,$O$2)</f>
        <v>4.8413000000000004</v>
      </c>
      <c r="P328" s="1">
        <f t="shared" si="46"/>
        <v>54482</v>
      </c>
      <c r="Q328" s="52">
        <f>'OC A CONTRATAR US$'!Q328*'OC A CONTRATAR'!$T328</f>
        <v>0</v>
      </c>
      <c r="R328" s="52">
        <f>'OC A CONTRATAR US$'!R328*'OC A CONTRATAR'!$T328</f>
        <v>0</v>
      </c>
      <c r="S328" s="52">
        <f>'OC A CONTRATAR US$'!S328*'OC A CONTRATAR'!$T328</f>
        <v>0</v>
      </c>
      <c r="T328" s="151">
        <f>IF($T$2=0,Encargos!M333,$T$2)</f>
        <v>5.35</v>
      </c>
      <c r="V328" s="1">
        <f t="shared" si="47"/>
        <v>54482</v>
      </c>
      <c r="W328" s="52">
        <v>0</v>
      </c>
      <c r="X328" s="52">
        <v>0</v>
      </c>
      <c r="Y328" s="52">
        <f t="shared" si="49"/>
        <v>0</v>
      </c>
      <c r="Z328" s="151"/>
      <c r="AB328" s="1">
        <f t="shared" si="48"/>
        <v>54482</v>
      </c>
    </row>
    <row r="329" spans="1:28" x14ac:dyDescent="0.35">
      <c r="A329" s="1">
        <f t="shared" si="43"/>
        <v>54513</v>
      </c>
      <c r="B329" s="52">
        <f>'OC A CONTRATAR US$'!B329*'OC A CONTRATAR'!$E329</f>
        <v>0</v>
      </c>
      <c r="C329" s="52">
        <f>'OC A CONTRATAR US$'!C329*'OC A CONTRATAR'!$E329</f>
        <v>0</v>
      </c>
      <c r="D329" s="52">
        <f>'OC A CONTRATAR US$'!D329*'OC A CONTRATAR'!$E329</f>
        <v>0</v>
      </c>
      <c r="E329" s="151">
        <f>IF($E$2=0,Encargos!C334,$E$2)</f>
        <v>5.35</v>
      </c>
      <c r="F329" s="1">
        <f t="shared" si="44"/>
        <v>54513</v>
      </c>
      <c r="G329" s="52">
        <f>'OC A CONTRATAR US$'!G329*'OC A CONTRATAR'!$J329</f>
        <v>0</v>
      </c>
      <c r="H329" s="52">
        <f>'OC A CONTRATAR US$'!H329*'OC A CONTRATAR'!$J329</f>
        <v>0</v>
      </c>
      <c r="I329" s="52">
        <f>'OC A CONTRATAR US$'!I329*'OC A CONTRATAR'!$J329</f>
        <v>0</v>
      </c>
      <c r="J329" s="151">
        <f>IF($J$2=0,Encargos!C334,$J$2)</f>
        <v>4.8413000000000004</v>
      </c>
      <c r="K329" s="1">
        <f t="shared" si="45"/>
        <v>54513</v>
      </c>
      <c r="L329" s="52">
        <f>'OC A CONTRATAR US$'!L329*'OC A CONTRATAR'!$O329</f>
        <v>0</v>
      </c>
      <c r="M329" s="52">
        <f>'OC A CONTRATAR US$'!M329*'OC A CONTRATAR'!$O329</f>
        <v>0</v>
      </c>
      <c r="N329" s="52">
        <f>'OC A CONTRATAR US$'!N329*'OC A CONTRATAR'!$O329</f>
        <v>0</v>
      </c>
      <c r="O329" s="151">
        <f>IF($O$2=0,Encargos!C334,$O$2)</f>
        <v>4.8413000000000004</v>
      </c>
      <c r="P329" s="1">
        <f t="shared" si="46"/>
        <v>54513</v>
      </c>
      <c r="Q329" s="52">
        <f>'OC A CONTRATAR US$'!Q329*'OC A CONTRATAR'!$T329</f>
        <v>0</v>
      </c>
      <c r="R329" s="52">
        <f>'OC A CONTRATAR US$'!R329*'OC A CONTRATAR'!$T329</f>
        <v>0</v>
      </c>
      <c r="S329" s="52">
        <f>'OC A CONTRATAR US$'!S329*'OC A CONTRATAR'!$T329</f>
        <v>0</v>
      </c>
      <c r="T329" s="151">
        <f>IF($T$2=0,Encargos!M334,$T$2)</f>
        <v>5.35</v>
      </c>
      <c r="V329" s="1">
        <f t="shared" si="47"/>
        <v>54513</v>
      </c>
      <c r="W329" s="52">
        <v>0</v>
      </c>
      <c r="X329" s="52">
        <v>0</v>
      </c>
      <c r="Y329" s="52">
        <f t="shared" si="49"/>
        <v>0</v>
      </c>
      <c r="Z329" s="151"/>
      <c r="AB329" s="1">
        <f t="shared" si="48"/>
        <v>54513</v>
      </c>
    </row>
    <row r="330" spans="1:28" x14ac:dyDescent="0.35">
      <c r="A330" s="1">
        <f t="shared" si="43"/>
        <v>54543</v>
      </c>
      <c r="B330" s="52">
        <f>'OC A CONTRATAR US$'!B330*'OC A CONTRATAR'!$E330</f>
        <v>0</v>
      </c>
      <c r="C330" s="52">
        <f>'OC A CONTRATAR US$'!C330*'OC A CONTRATAR'!$E330</f>
        <v>0</v>
      </c>
      <c r="D330" s="52">
        <f>'OC A CONTRATAR US$'!D330*'OC A CONTRATAR'!$E330</f>
        <v>0</v>
      </c>
      <c r="E330" s="151">
        <f>IF($E$2=0,Encargos!C335,$E$2)</f>
        <v>5.35</v>
      </c>
      <c r="F330" s="1">
        <f t="shared" si="44"/>
        <v>54543</v>
      </c>
      <c r="G330" s="52">
        <f>'OC A CONTRATAR US$'!G330*'OC A CONTRATAR'!$J330</f>
        <v>0</v>
      </c>
      <c r="H330" s="52">
        <f>'OC A CONTRATAR US$'!H330*'OC A CONTRATAR'!$J330</f>
        <v>0</v>
      </c>
      <c r="I330" s="52">
        <f>'OC A CONTRATAR US$'!I330*'OC A CONTRATAR'!$J330</f>
        <v>0</v>
      </c>
      <c r="J330" s="151">
        <f>IF($J$2=0,Encargos!C335,$J$2)</f>
        <v>4.8413000000000004</v>
      </c>
      <c r="K330" s="1">
        <f t="shared" si="45"/>
        <v>54543</v>
      </c>
      <c r="L330" s="52">
        <f>'OC A CONTRATAR US$'!L330*'OC A CONTRATAR'!$O330</f>
        <v>0</v>
      </c>
      <c r="M330" s="52">
        <f>'OC A CONTRATAR US$'!M330*'OC A CONTRATAR'!$O330</f>
        <v>0</v>
      </c>
      <c r="N330" s="52">
        <f>'OC A CONTRATAR US$'!N330*'OC A CONTRATAR'!$O330</f>
        <v>0</v>
      </c>
      <c r="O330" s="151">
        <f>IF($O$2=0,Encargos!C335,$O$2)</f>
        <v>4.8413000000000004</v>
      </c>
      <c r="P330" s="1">
        <f t="shared" si="46"/>
        <v>54543</v>
      </c>
      <c r="Q330" s="52">
        <f>'OC A CONTRATAR US$'!Q330*'OC A CONTRATAR'!$T330</f>
        <v>0</v>
      </c>
      <c r="R330" s="52">
        <f>'OC A CONTRATAR US$'!R330*'OC A CONTRATAR'!$T330</f>
        <v>0</v>
      </c>
      <c r="S330" s="52">
        <f>'OC A CONTRATAR US$'!S330*'OC A CONTRATAR'!$T330</f>
        <v>0</v>
      </c>
      <c r="T330" s="151">
        <f>IF($T$2=0,Encargos!M335,$T$2)</f>
        <v>5.35</v>
      </c>
      <c r="V330" s="1">
        <f t="shared" si="47"/>
        <v>54543</v>
      </c>
      <c r="W330" s="52">
        <v>0</v>
      </c>
      <c r="X330" s="52">
        <v>0</v>
      </c>
      <c r="Y330" s="52">
        <f t="shared" si="49"/>
        <v>0</v>
      </c>
      <c r="Z330" s="151"/>
      <c r="AB330" s="1">
        <f t="shared" si="48"/>
        <v>54543</v>
      </c>
    </row>
    <row r="331" spans="1:28" x14ac:dyDescent="0.35">
      <c r="A331" s="1">
        <f t="shared" si="43"/>
        <v>54574</v>
      </c>
      <c r="B331" s="52">
        <f>'OC A CONTRATAR US$'!B331*'OC A CONTRATAR'!$E331</f>
        <v>0</v>
      </c>
      <c r="C331" s="52">
        <f>'OC A CONTRATAR US$'!C331*'OC A CONTRATAR'!$E331</f>
        <v>0</v>
      </c>
      <c r="D331" s="52">
        <f>'OC A CONTRATAR US$'!D331*'OC A CONTRATAR'!$E331</f>
        <v>0</v>
      </c>
      <c r="E331" s="151">
        <f>IF($E$2=0,Encargos!C336,$E$2)</f>
        <v>5.35</v>
      </c>
      <c r="F331" s="1">
        <f t="shared" si="44"/>
        <v>54574</v>
      </c>
      <c r="G331" s="52">
        <f>'OC A CONTRATAR US$'!G331*'OC A CONTRATAR'!$J331</f>
        <v>0</v>
      </c>
      <c r="H331" s="52">
        <f>'OC A CONTRATAR US$'!H331*'OC A CONTRATAR'!$J331</f>
        <v>0</v>
      </c>
      <c r="I331" s="52">
        <f>'OC A CONTRATAR US$'!I331*'OC A CONTRATAR'!$J331</f>
        <v>0</v>
      </c>
      <c r="J331" s="151">
        <f>IF($J$2=0,Encargos!C336,$J$2)</f>
        <v>4.8413000000000004</v>
      </c>
      <c r="K331" s="1">
        <f t="shared" si="45"/>
        <v>54574</v>
      </c>
      <c r="L331" s="52">
        <f>'OC A CONTRATAR US$'!L331*'OC A CONTRATAR'!$O331</f>
        <v>0</v>
      </c>
      <c r="M331" s="52">
        <f>'OC A CONTRATAR US$'!M331*'OC A CONTRATAR'!$O331</f>
        <v>0</v>
      </c>
      <c r="N331" s="52">
        <f>'OC A CONTRATAR US$'!N331*'OC A CONTRATAR'!$O331</f>
        <v>0</v>
      </c>
      <c r="O331" s="151">
        <f>IF($O$2=0,Encargos!C336,$O$2)</f>
        <v>4.8413000000000004</v>
      </c>
      <c r="P331" s="1">
        <f t="shared" si="46"/>
        <v>54574</v>
      </c>
      <c r="Q331" s="52">
        <f>'OC A CONTRATAR US$'!Q331*'OC A CONTRATAR'!$T331</f>
        <v>0</v>
      </c>
      <c r="R331" s="52">
        <f>'OC A CONTRATAR US$'!R331*'OC A CONTRATAR'!$T331</f>
        <v>0</v>
      </c>
      <c r="S331" s="52">
        <f>'OC A CONTRATAR US$'!S331*'OC A CONTRATAR'!$T331</f>
        <v>0</v>
      </c>
      <c r="T331" s="151">
        <f>IF($T$2=0,Encargos!M336,$T$2)</f>
        <v>5.35</v>
      </c>
      <c r="V331" s="1">
        <f t="shared" si="47"/>
        <v>54574</v>
      </c>
      <c r="W331" s="52">
        <v>0</v>
      </c>
      <c r="X331" s="52">
        <v>0</v>
      </c>
      <c r="Y331" s="52">
        <f t="shared" si="49"/>
        <v>0</v>
      </c>
      <c r="Z331" s="151"/>
      <c r="AB331" s="1">
        <f t="shared" si="48"/>
        <v>54574</v>
      </c>
    </row>
    <row r="332" spans="1:28" x14ac:dyDescent="0.35">
      <c r="A332" s="1">
        <f t="shared" si="43"/>
        <v>54604</v>
      </c>
      <c r="B332" s="52">
        <f>'OC A CONTRATAR US$'!B332*'OC A CONTRATAR'!$E332</f>
        <v>0</v>
      </c>
      <c r="C332" s="52">
        <f>'OC A CONTRATAR US$'!C332*'OC A CONTRATAR'!$E332</f>
        <v>0</v>
      </c>
      <c r="D332" s="52">
        <f>'OC A CONTRATAR US$'!D332*'OC A CONTRATAR'!$E332</f>
        <v>0</v>
      </c>
      <c r="E332" s="151">
        <f>IF($E$2=0,Encargos!C337,$E$2)</f>
        <v>5.35</v>
      </c>
      <c r="F332" s="1">
        <f t="shared" si="44"/>
        <v>54604</v>
      </c>
      <c r="G332" s="52">
        <f>'OC A CONTRATAR US$'!G332*'OC A CONTRATAR'!$J332</f>
        <v>0</v>
      </c>
      <c r="H332" s="52">
        <f>'OC A CONTRATAR US$'!H332*'OC A CONTRATAR'!$J332</f>
        <v>0</v>
      </c>
      <c r="I332" s="52">
        <f>'OC A CONTRATAR US$'!I332*'OC A CONTRATAR'!$J332</f>
        <v>0</v>
      </c>
      <c r="J332" s="151">
        <f>IF($J$2=0,Encargos!C337,$J$2)</f>
        <v>4.8413000000000004</v>
      </c>
      <c r="K332" s="1">
        <f t="shared" si="45"/>
        <v>54604</v>
      </c>
      <c r="L332" s="52">
        <f>'OC A CONTRATAR US$'!L332*'OC A CONTRATAR'!$O332</f>
        <v>27204607.101715628</v>
      </c>
      <c r="M332" s="52">
        <f>'OC A CONTRATAR US$'!M332*'OC A CONTRATAR'!$O332</f>
        <v>12612867.456467213</v>
      </c>
      <c r="N332" s="52">
        <f>'OC A CONTRATAR US$'!N332*'OC A CONTRATAR'!$O332</f>
        <v>39817474.558182836</v>
      </c>
      <c r="O332" s="151">
        <f>IF($O$2=0,Encargos!C337,$O$2)</f>
        <v>4.8413000000000004</v>
      </c>
      <c r="P332" s="1">
        <f t="shared" si="46"/>
        <v>54604</v>
      </c>
      <c r="Q332" s="52">
        <f>'OC A CONTRATAR US$'!Q332*'OC A CONTRATAR'!$T332</f>
        <v>0</v>
      </c>
      <c r="R332" s="52">
        <f>'OC A CONTRATAR US$'!R332*'OC A CONTRATAR'!$T332</f>
        <v>0</v>
      </c>
      <c r="S332" s="52">
        <f>'OC A CONTRATAR US$'!S332*'OC A CONTRATAR'!$T332</f>
        <v>0</v>
      </c>
      <c r="T332" s="151">
        <f>IF($T$2=0,Encargos!M337,$T$2)</f>
        <v>5.35</v>
      </c>
      <c r="V332" s="1">
        <f t="shared" si="47"/>
        <v>54604</v>
      </c>
      <c r="W332" s="52">
        <v>0</v>
      </c>
      <c r="X332" s="52">
        <v>0</v>
      </c>
      <c r="Y332" s="52">
        <f t="shared" si="49"/>
        <v>0</v>
      </c>
      <c r="Z332" s="151"/>
      <c r="AB332" s="1">
        <f t="shared" si="48"/>
        <v>54604</v>
      </c>
    </row>
    <row r="333" spans="1:28" x14ac:dyDescent="0.35">
      <c r="A333" s="1">
        <f t="shared" si="43"/>
        <v>54635</v>
      </c>
      <c r="B333" s="52">
        <f>'OC A CONTRATAR US$'!B333*'OC A CONTRATAR'!$E333</f>
        <v>0</v>
      </c>
      <c r="C333" s="52">
        <f>'OC A CONTRATAR US$'!C333*'OC A CONTRATAR'!$E333</f>
        <v>0</v>
      </c>
      <c r="D333" s="52">
        <f>'OC A CONTRATAR US$'!D333*'OC A CONTRATAR'!$E333</f>
        <v>0</v>
      </c>
      <c r="E333" s="151">
        <f>IF($E$2=0,Encargos!C338,$E$2)</f>
        <v>5.35</v>
      </c>
      <c r="F333" s="1">
        <f t="shared" si="44"/>
        <v>54635</v>
      </c>
      <c r="G333" s="52">
        <f>'OC A CONTRATAR US$'!G333*'OC A CONTRATAR'!$J333</f>
        <v>0</v>
      </c>
      <c r="H333" s="52">
        <f>'OC A CONTRATAR US$'!H333*'OC A CONTRATAR'!$J333</f>
        <v>0</v>
      </c>
      <c r="I333" s="52">
        <f>'OC A CONTRATAR US$'!I333*'OC A CONTRATAR'!$J333</f>
        <v>0</v>
      </c>
      <c r="J333" s="151">
        <f>IF($J$2=0,Encargos!C338,$J$2)</f>
        <v>4.8413000000000004</v>
      </c>
      <c r="K333" s="1">
        <f t="shared" si="45"/>
        <v>54635</v>
      </c>
      <c r="L333" s="52">
        <f>'OC A CONTRATAR US$'!L333*'OC A CONTRATAR'!$O333</f>
        <v>0</v>
      </c>
      <c r="M333" s="52">
        <f>'OC A CONTRATAR US$'!M333*'OC A CONTRATAR'!$O333</f>
        <v>0</v>
      </c>
      <c r="N333" s="52">
        <f>'OC A CONTRATAR US$'!N333*'OC A CONTRATAR'!$O333</f>
        <v>0</v>
      </c>
      <c r="O333" s="151">
        <f>IF($O$2=0,Encargos!C338,$O$2)</f>
        <v>4.8413000000000004</v>
      </c>
      <c r="P333" s="1">
        <f t="shared" si="46"/>
        <v>54635</v>
      </c>
      <c r="Q333" s="52">
        <f>'OC A CONTRATAR US$'!Q333*'OC A CONTRATAR'!$T333</f>
        <v>0</v>
      </c>
      <c r="R333" s="52">
        <f>'OC A CONTRATAR US$'!R333*'OC A CONTRATAR'!$T333</f>
        <v>0</v>
      </c>
      <c r="S333" s="52">
        <f>'OC A CONTRATAR US$'!S333*'OC A CONTRATAR'!$T333</f>
        <v>0</v>
      </c>
      <c r="T333" s="151">
        <f>IF($T$2=0,Encargos!M338,$T$2)</f>
        <v>5.35</v>
      </c>
      <c r="V333" s="1">
        <f t="shared" si="47"/>
        <v>54635</v>
      </c>
      <c r="W333" s="52">
        <v>0</v>
      </c>
      <c r="X333" s="52">
        <v>0</v>
      </c>
      <c r="Y333" s="52">
        <f t="shared" si="49"/>
        <v>0</v>
      </c>
      <c r="Z333" s="151"/>
      <c r="AB333" s="1">
        <f t="shared" si="48"/>
        <v>54635</v>
      </c>
    </row>
    <row r="334" spans="1:28" x14ac:dyDescent="0.35">
      <c r="A334" s="1">
        <f t="shared" si="43"/>
        <v>54666</v>
      </c>
      <c r="B334" s="52">
        <f>'OC A CONTRATAR US$'!B334*'OC A CONTRATAR'!$E334</f>
        <v>0</v>
      </c>
      <c r="C334" s="52">
        <f>'OC A CONTRATAR US$'!C334*'OC A CONTRATAR'!$E334</f>
        <v>0</v>
      </c>
      <c r="D334" s="52">
        <f>'OC A CONTRATAR US$'!D334*'OC A CONTRATAR'!$E334</f>
        <v>0</v>
      </c>
      <c r="E334" s="151">
        <f>IF($E$2=0,Encargos!C339,$E$2)</f>
        <v>5.35</v>
      </c>
      <c r="F334" s="1">
        <f t="shared" si="44"/>
        <v>54666</v>
      </c>
      <c r="G334" s="52">
        <f>'OC A CONTRATAR US$'!G334*'OC A CONTRATAR'!$J334</f>
        <v>0</v>
      </c>
      <c r="H334" s="52">
        <f>'OC A CONTRATAR US$'!H334*'OC A CONTRATAR'!$J334</f>
        <v>0</v>
      </c>
      <c r="I334" s="52">
        <f>'OC A CONTRATAR US$'!I334*'OC A CONTRATAR'!$J334</f>
        <v>0</v>
      </c>
      <c r="J334" s="151">
        <f>IF($J$2=0,Encargos!C339,$J$2)</f>
        <v>4.8413000000000004</v>
      </c>
      <c r="K334" s="1">
        <f t="shared" si="45"/>
        <v>54666</v>
      </c>
      <c r="L334" s="52">
        <f>'OC A CONTRATAR US$'!L334*'OC A CONTRATAR'!$O334</f>
        <v>0</v>
      </c>
      <c r="M334" s="52">
        <f>'OC A CONTRATAR US$'!M334*'OC A CONTRATAR'!$O334</f>
        <v>0</v>
      </c>
      <c r="N334" s="52">
        <f>'OC A CONTRATAR US$'!N334*'OC A CONTRATAR'!$O334</f>
        <v>0</v>
      </c>
      <c r="O334" s="151">
        <f>IF($O$2=0,Encargos!C339,$O$2)</f>
        <v>4.8413000000000004</v>
      </c>
      <c r="P334" s="1">
        <f t="shared" si="46"/>
        <v>54666</v>
      </c>
      <c r="Q334" s="52">
        <f>'OC A CONTRATAR US$'!Q334*'OC A CONTRATAR'!$T334</f>
        <v>0</v>
      </c>
      <c r="R334" s="52">
        <f>'OC A CONTRATAR US$'!R334*'OC A CONTRATAR'!$T334</f>
        <v>0</v>
      </c>
      <c r="S334" s="52">
        <f>'OC A CONTRATAR US$'!S334*'OC A CONTRATAR'!$T334</f>
        <v>0</v>
      </c>
      <c r="T334" s="151">
        <f>IF($T$2=0,Encargos!M339,$T$2)</f>
        <v>5.35</v>
      </c>
      <c r="V334" s="1">
        <f t="shared" si="47"/>
        <v>54666</v>
      </c>
      <c r="W334" s="52">
        <v>0</v>
      </c>
      <c r="X334" s="52">
        <v>0</v>
      </c>
      <c r="Y334" s="52">
        <f t="shared" si="49"/>
        <v>0</v>
      </c>
      <c r="Z334" s="151"/>
      <c r="AB334" s="1">
        <f t="shared" si="48"/>
        <v>54666</v>
      </c>
    </row>
    <row r="335" spans="1:28" x14ac:dyDescent="0.35">
      <c r="A335" s="1">
        <f t="shared" si="43"/>
        <v>54696</v>
      </c>
      <c r="B335" s="52">
        <f>'OC A CONTRATAR US$'!B335*'OC A CONTRATAR'!$E335</f>
        <v>0</v>
      </c>
      <c r="C335" s="52">
        <f>'OC A CONTRATAR US$'!C335*'OC A CONTRATAR'!$E335</f>
        <v>0</v>
      </c>
      <c r="D335" s="52">
        <f>'OC A CONTRATAR US$'!D335*'OC A CONTRATAR'!$E335</f>
        <v>0</v>
      </c>
      <c r="E335" s="151">
        <f>IF($E$2=0,Encargos!C340,$E$2)</f>
        <v>5.35</v>
      </c>
      <c r="F335" s="1">
        <f t="shared" si="44"/>
        <v>54696</v>
      </c>
      <c r="G335" s="52">
        <f>'OC A CONTRATAR US$'!G335*'OC A CONTRATAR'!$J335</f>
        <v>0</v>
      </c>
      <c r="H335" s="52">
        <f>'OC A CONTRATAR US$'!H335*'OC A CONTRATAR'!$J335</f>
        <v>0</v>
      </c>
      <c r="I335" s="52">
        <f>'OC A CONTRATAR US$'!I335*'OC A CONTRATAR'!$J335</f>
        <v>0</v>
      </c>
      <c r="J335" s="151">
        <f>IF($J$2=0,Encargos!C340,$J$2)</f>
        <v>4.8413000000000004</v>
      </c>
      <c r="K335" s="1">
        <f t="shared" si="45"/>
        <v>54696</v>
      </c>
      <c r="L335" s="52">
        <f>'OC A CONTRATAR US$'!L335*'OC A CONTRATAR'!$O335</f>
        <v>0</v>
      </c>
      <c r="M335" s="52">
        <f>'OC A CONTRATAR US$'!M335*'OC A CONTRATAR'!$O335</f>
        <v>0</v>
      </c>
      <c r="N335" s="52">
        <f>'OC A CONTRATAR US$'!N335*'OC A CONTRATAR'!$O335</f>
        <v>0</v>
      </c>
      <c r="O335" s="151">
        <f>IF($O$2=0,Encargos!C340,$O$2)</f>
        <v>4.8413000000000004</v>
      </c>
      <c r="P335" s="1">
        <f t="shared" si="46"/>
        <v>54696</v>
      </c>
      <c r="Q335" s="52">
        <f>'OC A CONTRATAR US$'!Q335*'OC A CONTRATAR'!$T335</f>
        <v>0</v>
      </c>
      <c r="R335" s="52">
        <f>'OC A CONTRATAR US$'!R335*'OC A CONTRATAR'!$T335</f>
        <v>0</v>
      </c>
      <c r="S335" s="52">
        <f>'OC A CONTRATAR US$'!S335*'OC A CONTRATAR'!$T335</f>
        <v>0</v>
      </c>
      <c r="T335" s="151">
        <f>IF($T$2=0,Encargos!M340,$T$2)</f>
        <v>5.35</v>
      </c>
      <c r="V335" s="1">
        <f t="shared" si="47"/>
        <v>54696</v>
      </c>
      <c r="W335" s="52">
        <v>0</v>
      </c>
      <c r="X335" s="52">
        <v>0</v>
      </c>
      <c r="Y335" s="52">
        <f t="shared" si="49"/>
        <v>0</v>
      </c>
      <c r="Z335" s="151"/>
      <c r="AB335" s="1">
        <f t="shared" si="48"/>
        <v>54696</v>
      </c>
    </row>
    <row r="336" spans="1:28" x14ac:dyDescent="0.35">
      <c r="A336" s="1">
        <f t="shared" si="43"/>
        <v>54727</v>
      </c>
      <c r="B336" s="52">
        <f>'OC A CONTRATAR US$'!B336*'OC A CONTRATAR'!$E336</f>
        <v>0</v>
      </c>
      <c r="C336" s="52">
        <f>'OC A CONTRATAR US$'!C336*'OC A CONTRATAR'!$E336</f>
        <v>0</v>
      </c>
      <c r="D336" s="52">
        <f>'OC A CONTRATAR US$'!D336*'OC A CONTRATAR'!$E336</f>
        <v>0</v>
      </c>
      <c r="E336" s="151">
        <f>IF($E$2=0,Encargos!C341,$E$2)</f>
        <v>5.35</v>
      </c>
      <c r="F336" s="1">
        <f t="shared" si="44"/>
        <v>54727</v>
      </c>
      <c r="G336" s="52">
        <f>'OC A CONTRATAR US$'!G336*'OC A CONTRATAR'!$J336</f>
        <v>0</v>
      </c>
      <c r="H336" s="52">
        <f>'OC A CONTRATAR US$'!H336*'OC A CONTRATAR'!$J336</f>
        <v>0</v>
      </c>
      <c r="I336" s="52">
        <f>'OC A CONTRATAR US$'!I336*'OC A CONTRATAR'!$J336</f>
        <v>0</v>
      </c>
      <c r="J336" s="151">
        <f>IF($J$2=0,Encargos!C341,$J$2)</f>
        <v>4.8413000000000004</v>
      </c>
      <c r="K336" s="1">
        <f t="shared" si="45"/>
        <v>54727</v>
      </c>
      <c r="L336" s="52">
        <f>'OC A CONTRATAR US$'!L336*'OC A CONTRATAR'!$O336</f>
        <v>0</v>
      </c>
      <c r="M336" s="52">
        <f>'OC A CONTRATAR US$'!M336*'OC A CONTRATAR'!$O336</f>
        <v>0</v>
      </c>
      <c r="N336" s="52">
        <f>'OC A CONTRATAR US$'!N336*'OC A CONTRATAR'!$O336</f>
        <v>0</v>
      </c>
      <c r="O336" s="151">
        <f>IF($O$2=0,Encargos!C341,$O$2)</f>
        <v>4.8413000000000004</v>
      </c>
      <c r="P336" s="1">
        <f t="shared" si="46"/>
        <v>54727</v>
      </c>
      <c r="Q336" s="52">
        <f>'OC A CONTRATAR US$'!Q336*'OC A CONTRATAR'!$T336</f>
        <v>0</v>
      </c>
      <c r="R336" s="52">
        <f>'OC A CONTRATAR US$'!R336*'OC A CONTRATAR'!$T336</f>
        <v>0</v>
      </c>
      <c r="S336" s="52">
        <f>'OC A CONTRATAR US$'!S336*'OC A CONTRATAR'!$T336</f>
        <v>0</v>
      </c>
      <c r="T336" s="151">
        <f>IF($T$2=0,Encargos!M341,$T$2)</f>
        <v>5.35</v>
      </c>
      <c r="V336" s="1">
        <f t="shared" si="47"/>
        <v>54727</v>
      </c>
      <c r="W336" s="52">
        <v>0</v>
      </c>
      <c r="X336" s="52">
        <v>0</v>
      </c>
      <c r="Y336" s="52">
        <f t="shared" si="49"/>
        <v>0</v>
      </c>
      <c r="Z336" s="151"/>
      <c r="AB336" s="1">
        <f t="shared" si="48"/>
        <v>54727</v>
      </c>
    </row>
    <row r="337" spans="1:28" x14ac:dyDescent="0.35">
      <c r="A337" s="1">
        <f t="shared" si="43"/>
        <v>54757</v>
      </c>
      <c r="B337" s="52">
        <f>'OC A CONTRATAR US$'!B337*'OC A CONTRATAR'!$E337</f>
        <v>0</v>
      </c>
      <c r="C337" s="52">
        <f>'OC A CONTRATAR US$'!C337*'OC A CONTRATAR'!$E337</f>
        <v>0</v>
      </c>
      <c r="D337" s="52">
        <f>'OC A CONTRATAR US$'!D337*'OC A CONTRATAR'!$E337</f>
        <v>0</v>
      </c>
      <c r="E337" s="151">
        <f>IF($E$2=0,Encargos!C342,$E$2)</f>
        <v>5.35</v>
      </c>
      <c r="F337" s="1">
        <f t="shared" si="44"/>
        <v>54757</v>
      </c>
      <c r="G337" s="52">
        <f>'OC A CONTRATAR US$'!G337*'OC A CONTRATAR'!$J337</f>
        <v>0</v>
      </c>
      <c r="H337" s="52">
        <f>'OC A CONTRATAR US$'!H337*'OC A CONTRATAR'!$J337</f>
        <v>0</v>
      </c>
      <c r="I337" s="52">
        <f>'OC A CONTRATAR US$'!I337*'OC A CONTRATAR'!$J337</f>
        <v>0</v>
      </c>
      <c r="J337" s="151">
        <f>IF($J$2=0,Encargos!C342,$J$2)</f>
        <v>4.8413000000000004</v>
      </c>
      <c r="K337" s="1">
        <f t="shared" si="45"/>
        <v>54757</v>
      </c>
      <c r="L337" s="52">
        <f>'OC A CONTRATAR US$'!L337*'OC A CONTRATAR'!$O337</f>
        <v>0</v>
      </c>
      <c r="M337" s="52">
        <f>'OC A CONTRATAR US$'!M337*'OC A CONTRATAR'!$O337</f>
        <v>0</v>
      </c>
      <c r="N337" s="52">
        <f>'OC A CONTRATAR US$'!N337*'OC A CONTRATAR'!$O337</f>
        <v>0</v>
      </c>
      <c r="O337" s="151">
        <f>IF($O$2=0,Encargos!C342,$O$2)</f>
        <v>4.8413000000000004</v>
      </c>
      <c r="P337" s="1">
        <f t="shared" si="46"/>
        <v>54757</v>
      </c>
      <c r="Q337" s="52">
        <f>'OC A CONTRATAR US$'!Q337*'OC A CONTRATAR'!$T337</f>
        <v>0</v>
      </c>
      <c r="R337" s="52">
        <f>'OC A CONTRATAR US$'!R337*'OC A CONTRATAR'!$T337</f>
        <v>0</v>
      </c>
      <c r="S337" s="52">
        <f>'OC A CONTRATAR US$'!S337*'OC A CONTRATAR'!$T337</f>
        <v>0</v>
      </c>
      <c r="T337" s="151">
        <f>IF($T$2=0,Encargos!M342,$T$2)</f>
        <v>5.35</v>
      </c>
      <c r="V337" s="1">
        <f t="shared" si="47"/>
        <v>54757</v>
      </c>
      <c r="W337" s="52">
        <v>0</v>
      </c>
      <c r="X337" s="52">
        <v>0</v>
      </c>
      <c r="Y337" s="52">
        <f t="shared" si="49"/>
        <v>0</v>
      </c>
      <c r="Z337" s="151"/>
      <c r="AB337" s="1">
        <f t="shared" si="48"/>
        <v>54757</v>
      </c>
    </row>
    <row r="338" spans="1:28" x14ac:dyDescent="0.35">
      <c r="A338" s="1">
        <f t="shared" si="43"/>
        <v>54788</v>
      </c>
      <c r="B338" s="52">
        <f>'OC A CONTRATAR US$'!B338*'OC A CONTRATAR'!$E338</f>
        <v>0</v>
      </c>
      <c r="C338" s="52">
        <f>'OC A CONTRATAR US$'!C338*'OC A CONTRATAR'!$E338</f>
        <v>0</v>
      </c>
      <c r="D338" s="52">
        <f>'OC A CONTRATAR US$'!D338*'OC A CONTRATAR'!$E338</f>
        <v>0</v>
      </c>
      <c r="E338" s="151">
        <f>IF($E$2=0,Encargos!C343,$E$2)</f>
        <v>5.35</v>
      </c>
      <c r="F338" s="1">
        <f t="shared" si="44"/>
        <v>54788</v>
      </c>
      <c r="G338" s="52">
        <f>'OC A CONTRATAR US$'!G338*'OC A CONTRATAR'!$J338</f>
        <v>0</v>
      </c>
      <c r="H338" s="52">
        <f>'OC A CONTRATAR US$'!H338*'OC A CONTRATAR'!$J338</f>
        <v>0</v>
      </c>
      <c r="I338" s="52">
        <f>'OC A CONTRATAR US$'!I338*'OC A CONTRATAR'!$J338</f>
        <v>0</v>
      </c>
      <c r="J338" s="151">
        <f>IF($J$2=0,Encargos!C343,$J$2)</f>
        <v>4.8413000000000004</v>
      </c>
      <c r="K338" s="1">
        <f t="shared" si="45"/>
        <v>54788</v>
      </c>
      <c r="L338" s="52">
        <f>'OC A CONTRATAR US$'!L338*'OC A CONTRATAR'!$O338</f>
        <v>27204607.101715628</v>
      </c>
      <c r="M338" s="52">
        <f>'OC A CONTRATAR US$'!M338*'OC A CONTRATAR'!$O338</f>
        <v>12078256.120007871</v>
      </c>
      <c r="N338" s="52">
        <f>'OC A CONTRATAR US$'!N338*'OC A CONTRATAR'!$O338</f>
        <v>39282863.221723497</v>
      </c>
      <c r="O338" s="151">
        <f>IF($O$2=0,Encargos!C343,$O$2)</f>
        <v>4.8413000000000004</v>
      </c>
      <c r="P338" s="1">
        <f t="shared" si="46"/>
        <v>54788</v>
      </c>
      <c r="Q338" s="52">
        <f>'OC A CONTRATAR US$'!Q338*'OC A CONTRATAR'!$T338</f>
        <v>0</v>
      </c>
      <c r="R338" s="52">
        <f>'OC A CONTRATAR US$'!R338*'OC A CONTRATAR'!$T338</f>
        <v>0</v>
      </c>
      <c r="S338" s="52">
        <f>'OC A CONTRATAR US$'!S338*'OC A CONTRATAR'!$T338</f>
        <v>0</v>
      </c>
      <c r="T338" s="151">
        <f>IF($T$2=0,Encargos!M343,$T$2)</f>
        <v>5.35</v>
      </c>
      <c r="V338" s="1">
        <f t="shared" si="47"/>
        <v>54788</v>
      </c>
      <c r="W338" s="52">
        <v>0</v>
      </c>
      <c r="X338" s="52">
        <v>0</v>
      </c>
      <c r="Y338" s="52">
        <f t="shared" si="49"/>
        <v>0</v>
      </c>
      <c r="Z338" s="151"/>
      <c r="AB338" s="1">
        <f t="shared" si="48"/>
        <v>54788</v>
      </c>
    </row>
    <row r="339" spans="1:28" x14ac:dyDescent="0.35">
      <c r="A339" s="1">
        <f t="shared" si="43"/>
        <v>54819</v>
      </c>
      <c r="B339" s="52">
        <f>'OC A CONTRATAR US$'!B339*'OC A CONTRATAR'!$E339</f>
        <v>0</v>
      </c>
      <c r="C339" s="52">
        <f>'OC A CONTRATAR US$'!C339*'OC A CONTRATAR'!$E339</f>
        <v>0</v>
      </c>
      <c r="D339" s="52">
        <f>'OC A CONTRATAR US$'!D339*'OC A CONTRATAR'!$E339</f>
        <v>0</v>
      </c>
      <c r="E339" s="151">
        <f>IF($E$2=0,Encargos!C344,$E$2)</f>
        <v>5.35</v>
      </c>
      <c r="F339" s="1">
        <f t="shared" si="44"/>
        <v>54819</v>
      </c>
      <c r="G339" s="52">
        <f>'OC A CONTRATAR US$'!G339*'OC A CONTRATAR'!$J339</f>
        <v>0</v>
      </c>
      <c r="H339" s="52">
        <f>'OC A CONTRATAR US$'!H339*'OC A CONTRATAR'!$J339</f>
        <v>0</v>
      </c>
      <c r="I339" s="52">
        <f>'OC A CONTRATAR US$'!I339*'OC A CONTRATAR'!$J339</f>
        <v>0</v>
      </c>
      <c r="J339" s="151">
        <f>IF($J$2=0,Encargos!C344,$J$2)</f>
        <v>4.8413000000000004</v>
      </c>
      <c r="K339" s="1">
        <f t="shared" si="45"/>
        <v>54819</v>
      </c>
      <c r="L339" s="52">
        <f>'OC A CONTRATAR US$'!L339*'OC A CONTRATAR'!$O339</f>
        <v>0</v>
      </c>
      <c r="M339" s="52">
        <f>'OC A CONTRATAR US$'!M339*'OC A CONTRATAR'!$O339</f>
        <v>0</v>
      </c>
      <c r="N339" s="52">
        <f>'OC A CONTRATAR US$'!N339*'OC A CONTRATAR'!$O339</f>
        <v>0</v>
      </c>
      <c r="O339" s="151">
        <f>IF($O$2=0,Encargos!C344,$O$2)</f>
        <v>4.8413000000000004</v>
      </c>
      <c r="P339" s="1">
        <f t="shared" si="46"/>
        <v>54819</v>
      </c>
      <c r="Q339" s="52">
        <f>'OC A CONTRATAR US$'!Q339*'OC A CONTRATAR'!$T339</f>
        <v>0</v>
      </c>
      <c r="R339" s="52">
        <f>'OC A CONTRATAR US$'!R339*'OC A CONTRATAR'!$T339</f>
        <v>0</v>
      </c>
      <c r="S339" s="52">
        <f>'OC A CONTRATAR US$'!S339*'OC A CONTRATAR'!$T339</f>
        <v>0</v>
      </c>
      <c r="T339" s="151">
        <f>IF($T$2=0,Encargos!M344,$T$2)</f>
        <v>5.35</v>
      </c>
      <c r="V339" s="1">
        <f t="shared" si="47"/>
        <v>54819</v>
      </c>
      <c r="W339" s="52">
        <v>0</v>
      </c>
      <c r="X339" s="52">
        <v>0</v>
      </c>
      <c r="Y339" s="52">
        <f t="shared" si="49"/>
        <v>0</v>
      </c>
      <c r="Z339" s="151"/>
      <c r="AB339" s="1">
        <f t="shared" si="48"/>
        <v>54819</v>
      </c>
    </row>
    <row r="340" spans="1:28" x14ac:dyDescent="0.35">
      <c r="A340" s="1">
        <f t="shared" si="43"/>
        <v>54847</v>
      </c>
      <c r="B340" s="52">
        <f>'OC A CONTRATAR US$'!B340*'OC A CONTRATAR'!$E340</f>
        <v>0</v>
      </c>
      <c r="C340" s="52">
        <f>'OC A CONTRATAR US$'!C340*'OC A CONTRATAR'!$E340</f>
        <v>0</v>
      </c>
      <c r="D340" s="52">
        <f>'OC A CONTRATAR US$'!D340*'OC A CONTRATAR'!$E340</f>
        <v>0</v>
      </c>
      <c r="E340" s="151">
        <f>IF($E$2=0,Encargos!C345,$E$2)</f>
        <v>5.35</v>
      </c>
      <c r="F340" s="1">
        <f t="shared" si="44"/>
        <v>54847</v>
      </c>
      <c r="G340" s="52">
        <f>'OC A CONTRATAR US$'!G340*'OC A CONTRATAR'!$J340</f>
        <v>0</v>
      </c>
      <c r="H340" s="52">
        <f>'OC A CONTRATAR US$'!H340*'OC A CONTRATAR'!$J340</f>
        <v>0</v>
      </c>
      <c r="I340" s="52">
        <f>'OC A CONTRATAR US$'!I340*'OC A CONTRATAR'!$J340</f>
        <v>0</v>
      </c>
      <c r="J340" s="151">
        <f>IF($J$2=0,Encargos!C345,$J$2)</f>
        <v>4.8413000000000004</v>
      </c>
      <c r="K340" s="1">
        <f t="shared" si="45"/>
        <v>54847</v>
      </c>
      <c r="L340" s="52">
        <f>'OC A CONTRATAR US$'!L340*'OC A CONTRATAR'!$O340</f>
        <v>0</v>
      </c>
      <c r="M340" s="52">
        <f>'OC A CONTRATAR US$'!M340*'OC A CONTRATAR'!$O340</f>
        <v>0</v>
      </c>
      <c r="N340" s="52">
        <f>'OC A CONTRATAR US$'!N340*'OC A CONTRATAR'!$O340</f>
        <v>0</v>
      </c>
      <c r="O340" s="151">
        <f>IF($O$2=0,Encargos!C345,$O$2)</f>
        <v>4.8413000000000004</v>
      </c>
      <c r="P340" s="1">
        <f t="shared" si="46"/>
        <v>54847</v>
      </c>
      <c r="Q340" s="52">
        <f>'OC A CONTRATAR US$'!Q340*'OC A CONTRATAR'!$T340</f>
        <v>0</v>
      </c>
      <c r="R340" s="52">
        <f>'OC A CONTRATAR US$'!R340*'OC A CONTRATAR'!$T340</f>
        <v>0</v>
      </c>
      <c r="S340" s="52">
        <f>'OC A CONTRATAR US$'!S340*'OC A CONTRATAR'!$T340</f>
        <v>0</v>
      </c>
      <c r="T340" s="151">
        <f>IF($T$2=0,Encargos!M345,$T$2)</f>
        <v>5.35</v>
      </c>
      <c r="V340" s="1">
        <f t="shared" si="47"/>
        <v>54847</v>
      </c>
      <c r="W340" s="52">
        <v>0</v>
      </c>
      <c r="X340" s="52">
        <v>0</v>
      </c>
      <c r="Y340" s="52">
        <f t="shared" si="49"/>
        <v>0</v>
      </c>
      <c r="Z340" s="151"/>
      <c r="AB340" s="1">
        <f t="shared" si="48"/>
        <v>54847</v>
      </c>
    </row>
    <row r="341" spans="1:28" x14ac:dyDescent="0.35">
      <c r="A341" s="1">
        <f t="shared" si="43"/>
        <v>54878</v>
      </c>
      <c r="B341" s="52">
        <f>'OC A CONTRATAR US$'!B341*'OC A CONTRATAR'!$E341</f>
        <v>0</v>
      </c>
      <c r="C341" s="52">
        <f>'OC A CONTRATAR US$'!C341*'OC A CONTRATAR'!$E341</f>
        <v>0</v>
      </c>
      <c r="D341" s="52">
        <f>'OC A CONTRATAR US$'!D341*'OC A CONTRATAR'!$E341</f>
        <v>0</v>
      </c>
      <c r="E341" s="151">
        <f>IF($E$2=0,Encargos!C346,$E$2)</f>
        <v>5.35</v>
      </c>
      <c r="F341" s="1">
        <f t="shared" si="44"/>
        <v>54878</v>
      </c>
      <c r="G341" s="52">
        <f>'OC A CONTRATAR US$'!G341*'OC A CONTRATAR'!$J341</f>
        <v>0</v>
      </c>
      <c r="H341" s="52">
        <f>'OC A CONTRATAR US$'!H341*'OC A CONTRATAR'!$J341</f>
        <v>0</v>
      </c>
      <c r="I341" s="52">
        <f>'OC A CONTRATAR US$'!I341*'OC A CONTRATAR'!$J341</f>
        <v>0</v>
      </c>
      <c r="J341" s="151">
        <f>IF($J$2=0,Encargos!C346,$J$2)</f>
        <v>4.8413000000000004</v>
      </c>
      <c r="K341" s="1">
        <f t="shared" si="45"/>
        <v>54878</v>
      </c>
      <c r="L341" s="52">
        <f>'OC A CONTRATAR US$'!L341*'OC A CONTRATAR'!$O341</f>
        <v>0</v>
      </c>
      <c r="M341" s="52">
        <f>'OC A CONTRATAR US$'!M341*'OC A CONTRATAR'!$O341</f>
        <v>0</v>
      </c>
      <c r="N341" s="52">
        <f>'OC A CONTRATAR US$'!N341*'OC A CONTRATAR'!$O341</f>
        <v>0</v>
      </c>
      <c r="O341" s="151">
        <f>IF($O$2=0,Encargos!C346,$O$2)</f>
        <v>4.8413000000000004</v>
      </c>
      <c r="P341" s="1">
        <f t="shared" si="46"/>
        <v>54878</v>
      </c>
      <c r="Q341" s="52">
        <f>'OC A CONTRATAR US$'!Q341*'OC A CONTRATAR'!$T341</f>
        <v>0</v>
      </c>
      <c r="R341" s="52">
        <f>'OC A CONTRATAR US$'!R341*'OC A CONTRATAR'!$T341</f>
        <v>0</v>
      </c>
      <c r="S341" s="52">
        <f>'OC A CONTRATAR US$'!S341*'OC A CONTRATAR'!$T341</f>
        <v>0</v>
      </c>
      <c r="T341" s="151">
        <f>IF($T$2=0,Encargos!M346,$T$2)</f>
        <v>5.35</v>
      </c>
      <c r="V341" s="1">
        <f t="shared" si="47"/>
        <v>54878</v>
      </c>
      <c r="W341" s="52">
        <v>0</v>
      </c>
      <c r="X341" s="52">
        <v>0</v>
      </c>
      <c r="Y341" s="52">
        <f t="shared" si="49"/>
        <v>0</v>
      </c>
      <c r="Z341" s="151"/>
      <c r="AB341" s="1">
        <f t="shared" si="48"/>
        <v>54878</v>
      </c>
    </row>
    <row r="342" spans="1:28" x14ac:dyDescent="0.35">
      <c r="A342" s="1">
        <f t="shared" si="43"/>
        <v>54908</v>
      </c>
      <c r="B342" s="52">
        <f>'OC A CONTRATAR US$'!B342*'OC A CONTRATAR'!$E342</f>
        <v>0</v>
      </c>
      <c r="C342" s="52">
        <f>'OC A CONTRATAR US$'!C342*'OC A CONTRATAR'!$E342</f>
        <v>0</v>
      </c>
      <c r="D342" s="52">
        <f>'OC A CONTRATAR US$'!D342*'OC A CONTRATAR'!$E342</f>
        <v>0</v>
      </c>
      <c r="E342" s="151">
        <f>IF($E$2=0,Encargos!C347,$E$2)</f>
        <v>5.35</v>
      </c>
      <c r="F342" s="1">
        <f t="shared" si="44"/>
        <v>54908</v>
      </c>
      <c r="G342" s="52">
        <f>'OC A CONTRATAR US$'!G342*'OC A CONTRATAR'!$J342</f>
        <v>0</v>
      </c>
      <c r="H342" s="52">
        <f>'OC A CONTRATAR US$'!H342*'OC A CONTRATAR'!$J342</f>
        <v>0</v>
      </c>
      <c r="I342" s="52">
        <f>'OC A CONTRATAR US$'!I342*'OC A CONTRATAR'!$J342</f>
        <v>0</v>
      </c>
      <c r="J342" s="151">
        <f>IF($J$2=0,Encargos!C347,$J$2)</f>
        <v>4.8413000000000004</v>
      </c>
      <c r="K342" s="1">
        <f t="shared" si="45"/>
        <v>54908</v>
      </c>
      <c r="L342" s="52">
        <f>'OC A CONTRATAR US$'!L342*'OC A CONTRATAR'!$O342</f>
        <v>0</v>
      </c>
      <c r="M342" s="52">
        <f>'OC A CONTRATAR US$'!M342*'OC A CONTRATAR'!$O342</f>
        <v>0</v>
      </c>
      <c r="N342" s="52">
        <f>'OC A CONTRATAR US$'!N342*'OC A CONTRATAR'!$O342</f>
        <v>0</v>
      </c>
      <c r="O342" s="151">
        <f>IF($O$2=0,Encargos!C347,$O$2)</f>
        <v>4.8413000000000004</v>
      </c>
      <c r="P342" s="1">
        <f t="shared" si="46"/>
        <v>54908</v>
      </c>
      <c r="Q342" s="52">
        <f>'OC A CONTRATAR US$'!Q342*'OC A CONTRATAR'!$T342</f>
        <v>0</v>
      </c>
      <c r="R342" s="52">
        <f>'OC A CONTRATAR US$'!R342*'OC A CONTRATAR'!$T342</f>
        <v>0</v>
      </c>
      <c r="S342" s="52">
        <f>'OC A CONTRATAR US$'!S342*'OC A CONTRATAR'!$T342</f>
        <v>0</v>
      </c>
      <c r="T342" s="151">
        <f>IF($T$2=0,Encargos!M347,$T$2)</f>
        <v>5.35</v>
      </c>
      <c r="V342" s="1">
        <f t="shared" si="47"/>
        <v>54908</v>
      </c>
      <c r="W342" s="52">
        <v>0</v>
      </c>
      <c r="X342" s="52">
        <v>0</v>
      </c>
      <c r="Y342" s="52">
        <f t="shared" si="49"/>
        <v>0</v>
      </c>
      <c r="Z342" s="151"/>
      <c r="AB342" s="1">
        <f t="shared" si="48"/>
        <v>54908</v>
      </c>
    </row>
    <row r="343" spans="1:28" x14ac:dyDescent="0.35">
      <c r="A343" s="1">
        <f t="shared" si="43"/>
        <v>54939</v>
      </c>
      <c r="B343" s="52">
        <f>'OC A CONTRATAR US$'!B343*'OC A CONTRATAR'!$E343</f>
        <v>0</v>
      </c>
      <c r="C343" s="52">
        <f>'OC A CONTRATAR US$'!C343*'OC A CONTRATAR'!$E343</f>
        <v>0</v>
      </c>
      <c r="D343" s="52">
        <f>'OC A CONTRATAR US$'!D343*'OC A CONTRATAR'!$E343</f>
        <v>0</v>
      </c>
      <c r="E343" s="151">
        <f>IF($E$2=0,Encargos!C348,$E$2)</f>
        <v>5.35</v>
      </c>
      <c r="F343" s="1">
        <f t="shared" si="44"/>
        <v>54939</v>
      </c>
      <c r="G343" s="52">
        <f>'OC A CONTRATAR US$'!G343*'OC A CONTRATAR'!$J343</f>
        <v>0</v>
      </c>
      <c r="H343" s="52">
        <f>'OC A CONTRATAR US$'!H343*'OC A CONTRATAR'!$J343</f>
        <v>0</v>
      </c>
      <c r="I343" s="52">
        <f>'OC A CONTRATAR US$'!I343*'OC A CONTRATAR'!$J343</f>
        <v>0</v>
      </c>
      <c r="J343" s="151">
        <f>IF($J$2=0,Encargos!C348,$J$2)</f>
        <v>4.8413000000000004</v>
      </c>
      <c r="K343" s="1">
        <f t="shared" si="45"/>
        <v>54939</v>
      </c>
      <c r="L343" s="52">
        <f>'OC A CONTRATAR US$'!L343*'OC A CONTRATAR'!$O343</f>
        <v>0</v>
      </c>
      <c r="M343" s="52">
        <f>'OC A CONTRATAR US$'!M343*'OC A CONTRATAR'!$O343</f>
        <v>0</v>
      </c>
      <c r="N343" s="52">
        <f>'OC A CONTRATAR US$'!N343*'OC A CONTRATAR'!$O343</f>
        <v>0</v>
      </c>
      <c r="O343" s="151">
        <f>IF($O$2=0,Encargos!C348,$O$2)</f>
        <v>4.8413000000000004</v>
      </c>
      <c r="P343" s="1">
        <f t="shared" si="46"/>
        <v>54939</v>
      </c>
      <c r="Q343" s="52">
        <f>'OC A CONTRATAR US$'!Q343*'OC A CONTRATAR'!$T343</f>
        <v>0</v>
      </c>
      <c r="R343" s="52">
        <f>'OC A CONTRATAR US$'!R343*'OC A CONTRATAR'!$T343</f>
        <v>0</v>
      </c>
      <c r="S343" s="52">
        <f>'OC A CONTRATAR US$'!S343*'OC A CONTRATAR'!$T343</f>
        <v>0</v>
      </c>
      <c r="T343" s="151">
        <f>IF($T$2=0,Encargos!M348,$T$2)</f>
        <v>5.35</v>
      </c>
      <c r="V343" s="1">
        <f t="shared" si="47"/>
        <v>54939</v>
      </c>
      <c r="W343" s="52">
        <v>0</v>
      </c>
      <c r="X343" s="52">
        <v>0</v>
      </c>
      <c r="Y343" s="52">
        <f t="shared" si="49"/>
        <v>0</v>
      </c>
      <c r="Z343" s="151"/>
      <c r="AB343" s="1">
        <f t="shared" si="48"/>
        <v>54939</v>
      </c>
    </row>
    <row r="344" spans="1:28" x14ac:dyDescent="0.35">
      <c r="A344" s="1">
        <f t="shared" si="43"/>
        <v>54969</v>
      </c>
      <c r="B344" s="52">
        <f>'OC A CONTRATAR US$'!B344*'OC A CONTRATAR'!$E344</f>
        <v>0</v>
      </c>
      <c r="C344" s="52">
        <f>'OC A CONTRATAR US$'!C344*'OC A CONTRATAR'!$E344</f>
        <v>0</v>
      </c>
      <c r="D344" s="52">
        <f>'OC A CONTRATAR US$'!D344*'OC A CONTRATAR'!$E344</f>
        <v>0</v>
      </c>
      <c r="E344" s="151">
        <f>IF($E$2=0,Encargos!C349,$E$2)</f>
        <v>5.35</v>
      </c>
      <c r="F344" s="1">
        <f t="shared" si="44"/>
        <v>54969</v>
      </c>
      <c r="G344" s="52">
        <f>'OC A CONTRATAR US$'!G344*'OC A CONTRATAR'!$J344</f>
        <v>0</v>
      </c>
      <c r="H344" s="52">
        <f>'OC A CONTRATAR US$'!H344*'OC A CONTRATAR'!$J344</f>
        <v>0</v>
      </c>
      <c r="I344" s="52">
        <f>'OC A CONTRATAR US$'!I344*'OC A CONTRATAR'!$J344</f>
        <v>0</v>
      </c>
      <c r="J344" s="151">
        <f>IF($J$2=0,Encargos!C349,$J$2)</f>
        <v>4.8413000000000004</v>
      </c>
      <c r="K344" s="1">
        <f t="shared" si="45"/>
        <v>54969</v>
      </c>
      <c r="L344" s="52">
        <f>'OC A CONTRATAR US$'!L344*'OC A CONTRATAR'!$O344</f>
        <v>27204607.101715628</v>
      </c>
      <c r="M344" s="52">
        <f>'OC A CONTRATAR US$'!M344*'OC A CONTRATAR'!$O344</f>
        <v>11411641.984422756</v>
      </c>
      <c r="N344" s="52">
        <f>'OC A CONTRATAR US$'!N344*'OC A CONTRATAR'!$O344</f>
        <v>38616249.086138383</v>
      </c>
      <c r="O344" s="151">
        <f>IF($O$2=0,Encargos!C349,$O$2)</f>
        <v>4.8413000000000004</v>
      </c>
      <c r="P344" s="1">
        <f t="shared" si="46"/>
        <v>54969</v>
      </c>
      <c r="Q344" s="52">
        <f>'OC A CONTRATAR US$'!Q344*'OC A CONTRATAR'!$T344</f>
        <v>0</v>
      </c>
      <c r="R344" s="52">
        <f>'OC A CONTRATAR US$'!R344*'OC A CONTRATAR'!$T344</f>
        <v>0</v>
      </c>
      <c r="S344" s="52">
        <f>'OC A CONTRATAR US$'!S344*'OC A CONTRATAR'!$T344</f>
        <v>0</v>
      </c>
      <c r="T344" s="151">
        <f>IF($T$2=0,Encargos!M349,$T$2)</f>
        <v>5.35</v>
      </c>
      <c r="V344" s="1">
        <f t="shared" si="47"/>
        <v>54969</v>
      </c>
      <c r="W344" s="52">
        <v>0</v>
      </c>
      <c r="X344" s="52">
        <v>0</v>
      </c>
      <c r="Y344" s="52">
        <f t="shared" si="49"/>
        <v>0</v>
      </c>
      <c r="Z344" s="151"/>
      <c r="AB344" s="1">
        <f t="shared" si="48"/>
        <v>54969</v>
      </c>
    </row>
    <row r="345" spans="1:28" x14ac:dyDescent="0.35">
      <c r="A345" s="1">
        <f t="shared" si="43"/>
        <v>55000</v>
      </c>
      <c r="B345" s="52">
        <f>'OC A CONTRATAR US$'!B345*'OC A CONTRATAR'!$E345</f>
        <v>0</v>
      </c>
      <c r="C345" s="52">
        <f>'OC A CONTRATAR US$'!C345*'OC A CONTRATAR'!$E345</f>
        <v>0</v>
      </c>
      <c r="D345" s="52">
        <f>'OC A CONTRATAR US$'!D345*'OC A CONTRATAR'!$E345</f>
        <v>0</v>
      </c>
      <c r="E345" s="151">
        <f>IF($E$2=0,Encargos!C350,$E$2)</f>
        <v>5.35</v>
      </c>
      <c r="F345" s="1">
        <f t="shared" si="44"/>
        <v>55000</v>
      </c>
      <c r="G345" s="52">
        <f>'OC A CONTRATAR US$'!G345*'OC A CONTRATAR'!$J345</f>
        <v>0</v>
      </c>
      <c r="H345" s="52">
        <f>'OC A CONTRATAR US$'!H345*'OC A CONTRATAR'!$J345</f>
        <v>0</v>
      </c>
      <c r="I345" s="52">
        <f>'OC A CONTRATAR US$'!I345*'OC A CONTRATAR'!$J345</f>
        <v>0</v>
      </c>
      <c r="J345" s="151">
        <f>IF($J$2=0,Encargos!C350,$J$2)</f>
        <v>4.8413000000000004</v>
      </c>
      <c r="K345" s="1">
        <f t="shared" si="45"/>
        <v>55000</v>
      </c>
      <c r="L345" s="52">
        <f>'OC A CONTRATAR US$'!L345*'OC A CONTRATAR'!$O345</f>
        <v>0</v>
      </c>
      <c r="M345" s="52">
        <f>'OC A CONTRATAR US$'!M345*'OC A CONTRATAR'!$O345</f>
        <v>0</v>
      </c>
      <c r="N345" s="52">
        <f>'OC A CONTRATAR US$'!N345*'OC A CONTRATAR'!$O345</f>
        <v>0</v>
      </c>
      <c r="O345" s="151">
        <f>IF($O$2=0,Encargos!C350,$O$2)</f>
        <v>4.8413000000000004</v>
      </c>
      <c r="P345" s="1">
        <f t="shared" si="46"/>
        <v>55000</v>
      </c>
      <c r="Q345" s="52">
        <f>'OC A CONTRATAR US$'!Q345*'OC A CONTRATAR'!$T345</f>
        <v>0</v>
      </c>
      <c r="R345" s="52">
        <f>'OC A CONTRATAR US$'!R345*'OC A CONTRATAR'!$T345</f>
        <v>0</v>
      </c>
      <c r="S345" s="52">
        <f>'OC A CONTRATAR US$'!S345*'OC A CONTRATAR'!$T345</f>
        <v>0</v>
      </c>
      <c r="T345" s="151">
        <f>IF($T$2=0,Encargos!M350,$T$2)</f>
        <v>5.35</v>
      </c>
      <c r="V345" s="1">
        <f t="shared" si="47"/>
        <v>55000</v>
      </c>
      <c r="W345" s="52">
        <v>0</v>
      </c>
      <c r="X345" s="52">
        <v>0</v>
      </c>
      <c r="Y345" s="52">
        <f t="shared" si="49"/>
        <v>0</v>
      </c>
      <c r="Z345" s="151"/>
      <c r="AB345" s="1">
        <f t="shared" si="48"/>
        <v>55000</v>
      </c>
    </row>
    <row r="346" spans="1:28" x14ac:dyDescent="0.35">
      <c r="A346" s="1">
        <f t="shared" si="43"/>
        <v>55031</v>
      </c>
      <c r="B346" s="52">
        <f>'OC A CONTRATAR US$'!B346*'OC A CONTRATAR'!$E346</f>
        <v>0</v>
      </c>
      <c r="C346" s="52">
        <f>'OC A CONTRATAR US$'!C346*'OC A CONTRATAR'!$E346</f>
        <v>0</v>
      </c>
      <c r="D346" s="52">
        <f>'OC A CONTRATAR US$'!D346*'OC A CONTRATAR'!$E346</f>
        <v>0</v>
      </c>
      <c r="E346" s="151">
        <f>IF($E$2=0,Encargos!C351,$E$2)</f>
        <v>5.35</v>
      </c>
      <c r="F346" s="1">
        <f t="shared" si="44"/>
        <v>55031</v>
      </c>
      <c r="G346" s="52">
        <f>'OC A CONTRATAR US$'!G346*'OC A CONTRATAR'!$J346</f>
        <v>0</v>
      </c>
      <c r="H346" s="52">
        <f>'OC A CONTRATAR US$'!H346*'OC A CONTRATAR'!$J346</f>
        <v>0</v>
      </c>
      <c r="I346" s="52">
        <f>'OC A CONTRATAR US$'!I346*'OC A CONTRATAR'!$J346</f>
        <v>0</v>
      </c>
      <c r="J346" s="151">
        <f>IF($J$2=0,Encargos!C351,$J$2)</f>
        <v>4.8413000000000004</v>
      </c>
      <c r="K346" s="1">
        <f t="shared" si="45"/>
        <v>55031</v>
      </c>
      <c r="L346" s="52">
        <f>'OC A CONTRATAR US$'!L346*'OC A CONTRATAR'!$O346</f>
        <v>0</v>
      </c>
      <c r="M346" s="52">
        <f>'OC A CONTRATAR US$'!M346*'OC A CONTRATAR'!$O346</f>
        <v>0</v>
      </c>
      <c r="N346" s="52">
        <f>'OC A CONTRATAR US$'!N346*'OC A CONTRATAR'!$O346</f>
        <v>0</v>
      </c>
      <c r="O346" s="151">
        <f>IF($O$2=0,Encargos!C351,$O$2)</f>
        <v>4.8413000000000004</v>
      </c>
      <c r="P346" s="1">
        <f t="shared" si="46"/>
        <v>55031</v>
      </c>
      <c r="Q346" s="52">
        <f>'OC A CONTRATAR US$'!Q346*'OC A CONTRATAR'!$T346</f>
        <v>0</v>
      </c>
      <c r="R346" s="52">
        <f>'OC A CONTRATAR US$'!R346*'OC A CONTRATAR'!$T346</f>
        <v>0</v>
      </c>
      <c r="S346" s="52">
        <f>'OC A CONTRATAR US$'!S346*'OC A CONTRATAR'!$T346</f>
        <v>0</v>
      </c>
      <c r="T346" s="151">
        <f>IF($T$2=0,Encargos!M351,$T$2)</f>
        <v>5.35</v>
      </c>
      <c r="V346" s="1">
        <f t="shared" si="47"/>
        <v>55031</v>
      </c>
      <c r="W346" s="52">
        <v>0</v>
      </c>
      <c r="X346" s="52">
        <v>0</v>
      </c>
      <c r="Y346" s="52">
        <f t="shared" si="49"/>
        <v>0</v>
      </c>
      <c r="Z346" s="151"/>
      <c r="AB346" s="1">
        <f t="shared" si="48"/>
        <v>55031</v>
      </c>
    </row>
    <row r="347" spans="1:28" x14ac:dyDescent="0.35">
      <c r="A347" s="1">
        <f t="shared" si="43"/>
        <v>55061</v>
      </c>
      <c r="B347" s="52">
        <f>'OC A CONTRATAR US$'!B347*'OC A CONTRATAR'!$E347</f>
        <v>0</v>
      </c>
      <c r="C347" s="52">
        <f>'OC A CONTRATAR US$'!C347*'OC A CONTRATAR'!$E347</f>
        <v>0</v>
      </c>
      <c r="D347" s="52">
        <f>'OC A CONTRATAR US$'!D347*'OC A CONTRATAR'!$E347</f>
        <v>0</v>
      </c>
      <c r="E347" s="151">
        <f>IF($E$2=0,Encargos!C352,$E$2)</f>
        <v>5.35</v>
      </c>
      <c r="F347" s="1">
        <f t="shared" si="44"/>
        <v>55061</v>
      </c>
      <c r="G347" s="52">
        <f>'OC A CONTRATAR US$'!G347*'OC A CONTRATAR'!$J347</f>
        <v>0</v>
      </c>
      <c r="H347" s="52">
        <f>'OC A CONTRATAR US$'!H347*'OC A CONTRATAR'!$J347</f>
        <v>0</v>
      </c>
      <c r="I347" s="52">
        <f>'OC A CONTRATAR US$'!I347*'OC A CONTRATAR'!$J347</f>
        <v>0</v>
      </c>
      <c r="J347" s="151">
        <f>IF($J$2=0,Encargos!C352,$J$2)</f>
        <v>4.8413000000000004</v>
      </c>
      <c r="K347" s="1">
        <f t="shared" si="45"/>
        <v>55061</v>
      </c>
      <c r="L347" s="52">
        <f>'OC A CONTRATAR US$'!L347*'OC A CONTRATAR'!$O347</f>
        <v>0</v>
      </c>
      <c r="M347" s="52">
        <f>'OC A CONTRATAR US$'!M347*'OC A CONTRATAR'!$O347</f>
        <v>0</v>
      </c>
      <c r="N347" s="52">
        <f>'OC A CONTRATAR US$'!N347*'OC A CONTRATAR'!$O347</f>
        <v>0</v>
      </c>
      <c r="O347" s="151">
        <f>IF($O$2=0,Encargos!C352,$O$2)</f>
        <v>4.8413000000000004</v>
      </c>
      <c r="P347" s="1">
        <f t="shared" si="46"/>
        <v>55061</v>
      </c>
      <c r="Q347" s="52">
        <f>'OC A CONTRATAR US$'!Q347*'OC A CONTRATAR'!$T347</f>
        <v>0</v>
      </c>
      <c r="R347" s="52">
        <f>'OC A CONTRATAR US$'!R347*'OC A CONTRATAR'!$T347</f>
        <v>0</v>
      </c>
      <c r="S347" s="52">
        <f>'OC A CONTRATAR US$'!S347*'OC A CONTRATAR'!$T347</f>
        <v>0</v>
      </c>
      <c r="T347" s="151">
        <f>IF($T$2=0,Encargos!M352,$T$2)</f>
        <v>5.35</v>
      </c>
      <c r="V347" s="1">
        <f t="shared" si="47"/>
        <v>55061</v>
      </c>
      <c r="W347" s="52">
        <v>0</v>
      </c>
      <c r="X347" s="52">
        <v>0</v>
      </c>
      <c r="Y347" s="52">
        <f t="shared" si="49"/>
        <v>0</v>
      </c>
      <c r="Z347" s="151"/>
      <c r="AB347" s="1">
        <f t="shared" si="48"/>
        <v>55061</v>
      </c>
    </row>
    <row r="348" spans="1:28" x14ac:dyDescent="0.35">
      <c r="A348" s="1">
        <f t="shared" si="43"/>
        <v>55092</v>
      </c>
      <c r="B348" s="52">
        <f>'OC A CONTRATAR US$'!B348*'OC A CONTRATAR'!$E348</f>
        <v>0</v>
      </c>
      <c r="C348" s="52">
        <f>'OC A CONTRATAR US$'!C348*'OC A CONTRATAR'!$E348</f>
        <v>0</v>
      </c>
      <c r="D348" s="52">
        <f>'OC A CONTRATAR US$'!D348*'OC A CONTRATAR'!$E348</f>
        <v>0</v>
      </c>
      <c r="E348" s="151">
        <f>IF($E$2=0,Encargos!C353,$E$2)</f>
        <v>5.35</v>
      </c>
      <c r="F348" s="1">
        <f t="shared" si="44"/>
        <v>55092</v>
      </c>
      <c r="G348" s="52">
        <f>'OC A CONTRATAR US$'!G348*'OC A CONTRATAR'!$J348</f>
        <v>0</v>
      </c>
      <c r="H348" s="52">
        <f>'OC A CONTRATAR US$'!H348*'OC A CONTRATAR'!$J348</f>
        <v>0</v>
      </c>
      <c r="I348" s="52">
        <f>'OC A CONTRATAR US$'!I348*'OC A CONTRATAR'!$J348</f>
        <v>0</v>
      </c>
      <c r="J348" s="151">
        <f>IF($J$2=0,Encargos!C353,$J$2)</f>
        <v>4.8413000000000004</v>
      </c>
      <c r="K348" s="1">
        <f t="shared" si="45"/>
        <v>55092</v>
      </c>
      <c r="L348" s="52">
        <f>'OC A CONTRATAR US$'!L348*'OC A CONTRATAR'!$O348</f>
        <v>0</v>
      </c>
      <c r="M348" s="52">
        <f>'OC A CONTRATAR US$'!M348*'OC A CONTRATAR'!$O348</f>
        <v>0</v>
      </c>
      <c r="N348" s="52">
        <f>'OC A CONTRATAR US$'!N348*'OC A CONTRATAR'!$O348</f>
        <v>0</v>
      </c>
      <c r="O348" s="151">
        <f>IF($O$2=0,Encargos!C353,$O$2)</f>
        <v>4.8413000000000004</v>
      </c>
      <c r="P348" s="1">
        <f t="shared" si="46"/>
        <v>55092</v>
      </c>
      <c r="Q348" s="52">
        <f>'OC A CONTRATAR US$'!Q348*'OC A CONTRATAR'!$T348</f>
        <v>0</v>
      </c>
      <c r="R348" s="52">
        <f>'OC A CONTRATAR US$'!R348*'OC A CONTRATAR'!$T348</f>
        <v>0</v>
      </c>
      <c r="S348" s="52">
        <f>'OC A CONTRATAR US$'!S348*'OC A CONTRATAR'!$T348</f>
        <v>0</v>
      </c>
      <c r="T348" s="151">
        <f>IF($T$2=0,Encargos!M353,$T$2)</f>
        <v>5.35</v>
      </c>
      <c r="V348" s="1">
        <f t="shared" si="47"/>
        <v>55092</v>
      </c>
      <c r="W348" s="52">
        <v>0</v>
      </c>
      <c r="X348" s="52">
        <v>0</v>
      </c>
      <c r="Y348" s="52">
        <f t="shared" si="49"/>
        <v>0</v>
      </c>
      <c r="Z348" s="151"/>
      <c r="AB348" s="1">
        <f t="shared" si="48"/>
        <v>55092</v>
      </c>
    </row>
    <row r="349" spans="1:28" x14ac:dyDescent="0.35">
      <c r="A349" s="1">
        <f t="shared" si="43"/>
        <v>55122</v>
      </c>
      <c r="B349" s="52">
        <f>'OC A CONTRATAR US$'!B349*'OC A CONTRATAR'!$E349</f>
        <v>0</v>
      </c>
      <c r="C349" s="52">
        <f>'OC A CONTRATAR US$'!C349*'OC A CONTRATAR'!$E349</f>
        <v>0</v>
      </c>
      <c r="D349" s="52">
        <f>'OC A CONTRATAR US$'!D349*'OC A CONTRATAR'!$E349</f>
        <v>0</v>
      </c>
      <c r="E349" s="151">
        <f>IF($E$2=0,Encargos!C354,$E$2)</f>
        <v>5.35</v>
      </c>
      <c r="F349" s="1">
        <f t="shared" si="44"/>
        <v>55122</v>
      </c>
      <c r="G349" s="52">
        <f>'OC A CONTRATAR US$'!G349*'OC A CONTRATAR'!$J349</f>
        <v>0</v>
      </c>
      <c r="H349" s="52">
        <f>'OC A CONTRATAR US$'!H349*'OC A CONTRATAR'!$J349</f>
        <v>0</v>
      </c>
      <c r="I349" s="52">
        <f>'OC A CONTRATAR US$'!I349*'OC A CONTRATAR'!$J349</f>
        <v>0</v>
      </c>
      <c r="J349" s="151">
        <f>IF($J$2=0,Encargos!C354,$J$2)</f>
        <v>4.8413000000000004</v>
      </c>
      <c r="K349" s="1">
        <f t="shared" si="45"/>
        <v>55122</v>
      </c>
      <c r="L349" s="52">
        <f>'OC A CONTRATAR US$'!L349*'OC A CONTRATAR'!$O349</f>
        <v>0</v>
      </c>
      <c r="M349" s="52">
        <f>'OC A CONTRATAR US$'!M349*'OC A CONTRATAR'!$O349</f>
        <v>0</v>
      </c>
      <c r="N349" s="52">
        <f>'OC A CONTRATAR US$'!N349*'OC A CONTRATAR'!$O349</f>
        <v>0</v>
      </c>
      <c r="O349" s="151">
        <f>IF($O$2=0,Encargos!C354,$O$2)</f>
        <v>4.8413000000000004</v>
      </c>
      <c r="P349" s="1">
        <f t="shared" si="46"/>
        <v>55122</v>
      </c>
      <c r="Q349" s="52">
        <f>'OC A CONTRATAR US$'!Q349*'OC A CONTRATAR'!$T349</f>
        <v>0</v>
      </c>
      <c r="R349" s="52">
        <f>'OC A CONTRATAR US$'!R349*'OC A CONTRATAR'!$T349</f>
        <v>0</v>
      </c>
      <c r="S349" s="52">
        <f>'OC A CONTRATAR US$'!S349*'OC A CONTRATAR'!$T349</f>
        <v>0</v>
      </c>
      <c r="T349" s="151">
        <f>IF($T$2=0,Encargos!M354,$T$2)</f>
        <v>5.35</v>
      </c>
      <c r="V349" s="1">
        <f t="shared" si="47"/>
        <v>55122</v>
      </c>
      <c r="W349" s="52">
        <v>0</v>
      </c>
      <c r="X349" s="52">
        <v>0</v>
      </c>
      <c r="Y349" s="52">
        <f t="shared" si="49"/>
        <v>0</v>
      </c>
      <c r="Z349" s="151"/>
      <c r="AB349" s="1">
        <f t="shared" si="48"/>
        <v>55122</v>
      </c>
    </row>
    <row r="350" spans="1:28" x14ac:dyDescent="0.35">
      <c r="A350" s="1">
        <f t="shared" si="43"/>
        <v>55153</v>
      </c>
      <c r="B350" s="52">
        <f>'OC A CONTRATAR US$'!B350*'OC A CONTRATAR'!$E350</f>
        <v>0</v>
      </c>
      <c r="C350" s="52">
        <f>'OC A CONTRATAR US$'!C350*'OC A CONTRATAR'!$E350</f>
        <v>0</v>
      </c>
      <c r="D350" s="52">
        <f>'OC A CONTRATAR US$'!D350*'OC A CONTRATAR'!$E350</f>
        <v>0</v>
      </c>
      <c r="E350" s="151">
        <f>IF($E$2=0,Encargos!C355,$E$2)</f>
        <v>5.35</v>
      </c>
      <c r="F350" s="1">
        <f t="shared" si="44"/>
        <v>55153</v>
      </c>
      <c r="G350" s="52">
        <f>'OC A CONTRATAR US$'!G350*'OC A CONTRATAR'!$J350</f>
        <v>0</v>
      </c>
      <c r="H350" s="52">
        <f>'OC A CONTRATAR US$'!H350*'OC A CONTRATAR'!$J350</f>
        <v>0</v>
      </c>
      <c r="I350" s="52">
        <f>'OC A CONTRATAR US$'!I350*'OC A CONTRATAR'!$J350</f>
        <v>0</v>
      </c>
      <c r="J350" s="151">
        <f>IF($J$2=0,Encargos!C355,$J$2)</f>
        <v>4.8413000000000004</v>
      </c>
      <c r="K350" s="1">
        <f t="shared" si="45"/>
        <v>55153</v>
      </c>
      <c r="L350" s="52">
        <f>'OC A CONTRATAR US$'!L350*'OC A CONTRATAR'!$O350</f>
        <v>27204607.101715628</v>
      </c>
      <c r="M350" s="52">
        <f>'OC A CONTRATAR US$'!M350*'OC A CONTRATAR'!$O350</f>
        <v>10870430.508007104</v>
      </c>
      <c r="N350" s="52">
        <f>'OC A CONTRATAR US$'!N350*'OC A CONTRATAR'!$O350</f>
        <v>38075037.609722733</v>
      </c>
      <c r="O350" s="151">
        <f>IF($O$2=0,Encargos!C355,$O$2)</f>
        <v>4.8413000000000004</v>
      </c>
      <c r="P350" s="1">
        <f t="shared" si="46"/>
        <v>55153</v>
      </c>
      <c r="Q350" s="52">
        <f>'OC A CONTRATAR US$'!Q350*'OC A CONTRATAR'!$T350</f>
        <v>0</v>
      </c>
      <c r="R350" s="52">
        <f>'OC A CONTRATAR US$'!R350*'OC A CONTRATAR'!$T350</f>
        <v>0</v>
      </c>
      <c r="S350" s="52">
        <f>'OC A CONTRATAR US$'!S350*'OC A CONTRATAR'!$T350</f>
        <v>0</v>
      </c>
      <c r="T350" s="151">
        <f>IF($T$2=0,Encargos!M355,$T$2)</f>
        <v>5.35</v>
      </c>
      <c r="V350" s="1">
        <f t="shared" si="47"/>
        <v>55153</v>
      </c>
      <c r="W350" s="52">
        <v>0</v>
      </c>
      <c r="X350" s="52">
        <v>0</v>
      </c>
      <c r="Y350" s="52">
        <f t="shared" si="49"/>
        <v>0</v>
      </c>
      <c r="Z350" s="151"/>
      <c r="AB350" s="1">
        <f t="shared" si="48"/>
        <v>55153</v>
      </c>
    </row>
    <row r="351" spans="1:28" x14ac:dyDescent="0.35">
      <c r="A351" s="1">
        <f t="shared" si="43"/>
        <v>55184</v>
      </c>
      <c r="B351" s="52">
        <f>'OC A CONTRATAR US$'!B351*'OC A CONTRATAR'!$E351</f>
        <v>0</v>
      </c>
      <c r="C351" s="52">
        <f>'OC A CONTRATAR US$'!C351*'OC A CONTRATAR'!$E351</f>
        <v>0</v>
      </c>
      <c r="D351" s="52">
        <f>'OC A CONTRATAR US$'!D351*'OC A CONTRATAR'!$E351</f>
        <v>0</v>
      </c>
      <c r="E351" s="151">
        <f>IF($E$2=0,Encargos!C356,$E$2)</f>
        <v>5.35</v>
      </c>
      <c r="F351" s="1">
        <f t="shared" si="44"/>
        <v>55184</v>
      </c>
      <c r="G351" s="52">
        <f>'OC A CONTRATAR US$'!G351*'OC A CONTRATAR'!$J351</f>
        <v>0</v>
      </c>
      <c r="H351" s="52">
        <f>'OC A CONTRATAR US$'!H351*'OC A CONTRATAR'!$J351</f>
        <v>0</v>
      </c>
      <c r="I351" s="52">
        <f>'OC A CONTRATAR US$'!I351*'OC A CONTRATAR'!$J351</f>
        <v>0</v>
      </c>
      <c r="J351" s="151">
        <f>IF($J$2=0,Encargos!C356,$J$2)</f>
        <v>4.8413000000000004</v>
      </c>
      <c r="K351" s="1">
        <f t="shared" si="45"/>
        <v>55184</v>
      </c>
      <c r="L351" s="52">
        <f>'OC A CONTRATAR US$'!L351*'OC A CONTRATAR'!$O351</f>
        <v>0</v>
      </c>
      <c r="M351" s="52">
        <f>'OC A CONTRATAR US$'!M351*'OC A CONTRATAR'!$O351</f>
        <v>0</v>
      </c>
      <c r="N351" s="52">
        <f>'OC A CONTRATAR US$'!N351*'OC A CONTRATAR'!$O351</f>
        <v>0</v>
      </c>
      <c r="O351" s="151">
        <f>IF($O$2=0,Encargos!C356,$O$2)</f>
        <v>4.8413000000000004</v>
      </c>
      <c r="P351" s="1">
        <f t="shared" si="46"/>
        <v>55184</v>
      </c>
      <c r="Q351" s="52">
        <f>'OC A CONTRATAR US$'!Q351*'OC A CONTRATAR'!$T351</f>
        <v>0</v>
      </c>
      <c r="R351" s="52">
        <f>'OC A CONTRATAR US$'!R351*'OC A CONTRATAR'!$T351</f>
        <v>0</v>
      </c>
      <c r="S351" s="52">
        <f>'OC A CONTRATAR US$'!S351*'OC A CONTRATAR'!$T351</f>
        <v>0</v>
      </c>
      <c r="T351" s="151">
        <f>IF($T$2=0,Encargos!M356,$T$2)</f>
        <v>5.35</v>
      </c>
      <c r="V351" s="1">
        <f t="shared" si="47"/>
        <v>55184</v>
      </c>
      <c r="W351" s="52">
        <v>0</v>
      </c>
      <c r="X351" s="52">
        <v>0</v>
      </c>
      <c r="Y351" s="52">
        <f t="shared" si="49"/>
        <v>0</v>
      </c>
      <c r="Z351" s="151"/>
      <c r="AB351" s="1">
        <f t="shared" si="48"/>
        <v>55184</v>
      </c>
    </row>
    <row r="352" spans="1:28" x14ac:dyDescent="0.35">
      <c r="A352" s="1">
        <f t="shared" si="43"/>
        <v>55212</v>
      </c>
      <c r="B352" s="52">
        <f>'OC A CONTRATAR US$'!B352*'OC A CONTRATAR'!$E352</f>
        <v>0</v>
      </c>
      <c r="C352" s="52">
        <f>'OC A CONTRATAR US$'!C352*'OC A CONTRATAR'!$E352</f>
        <v>0</v>
      </c>
      <c r="D352" s="52">
        <f>'OC A CONTRATAR US$'!D352*'OC A CONTRATAR'!$E352</f>
        <v>0</v>
      </c>
      <c r="E352" s="151">
        <f>IF($E$2=0,Encargos!C357,$E$2)</f>
        <v>5.35</v>
      </c>
      <c r="F352" s="1">
        <f t="shared" si="44"/>
        <v>55212</v>
      </c>
      <c r="G352" s="52">
        <f>'OC A CONTRATAR US$'!G352*'OC A CONTRATAR'!$J352</f>
        <v>0</v>
      </c>
      <c r="H352" s="52">
        <f>'OC A CONTRATAR US$'!H352*'OC A CONTRATAR'!$J352</f>
        <v>0</v>
      </c>
      <c r="I352" s="52">
        <f>'OC A CONTRATAR US$'!I352*'OC A CONTRATAR'!$J352</f>
        <v>0</v>
      </c>
      <c r="J352" s="151">
        <f>IF($J$2=0,Encargos!C357,$J$2)</f>
        <v>4.8413000000000004</v>
      </c>
      <c r="K352" s="1">
        <f t="shared" si="45"/>
        <v>55212</v>
      </c>
      <c r="L352" s="52">
        <f>'OC A CONTRATAR US$'!L352*'OC A CONTRATAR'!$O352</f>
        <v>0</v>
      </c>
      <c r="M352" s="52">
        <f>'OC A CONTRATAR US$'!M352*'OC A CONTRATAR'!$O352</f>
        <v>0</v>
      </c>
      <c r="N352" s="52">
        <f>'OC A CONTRATAR US$'!N352*'OC A CONTRATAR'!$O352</f>
        <v>0</v>
      </c>
      <c r="O352" s="151">
        <f>IF($O$2=0,Encargos!C357,$O$2)</f>
        <v>4.8413000000000004</v>
      </c>
      <c r="P352" s="1">
        <f t="shared" si="46"/>
        <v>55212</v>
      </c>
      <c r="Q352" s="52">
        <f>'OC A CONTRATAR US$'!Q352*'OC A CONTRATAR'!$T352</f>
        <v>0</v>
      </c>
      <c r="R352" s="52">
        <f>'OC A CONTRATAR US$'!R352*'OC A CONTRATAR'!$T352</f>
        <v>0</v>
      </c>
      <c r="S352" s="52">
        <f>'OC A CONTRATAR US$'!S352*'OC A CONTRATAR'!$T352</f>
        <v>0</v>
      </c>
      <c r="T352" s="151">
        <f>IF($T$2=0,Encargos!M357,$T$2)</f>
        <v>5.35</v>
      </c>
      <c r="V352" s="1">
        <f t="shared" si="47"/>
        <v>55212</v>
      </c>
      <c r="W352" s="52">
        <v>0</v>
      </c>
      <c r="X352" s="52">
        <v>0</v>
      </c>
      <c r="Y352" s="52">
        <f t="shared" si="49"/>
        <v>0</v>
      </c>
      <c r="Z352" s="151"/>
      <c r="AB352" s="1">
        <f t="shared" si="48"/>
        <v>55212</v>
      </c>
    </row>
    <row r="353" spans="1:28" x14ac:dyDescent="0.35">
      <c r="A353" s="1">
        <f t="shared" si="43"/>
        <v>55243</v>
      </c>
      <c r="B353" s="52">
        <f>'OC A CONTRATAR US$'!B353*'OC A CONTRATAR'!$E353</f>
        <v>0</v>
      </c>
      <c r="C353" s="52">
        <f>'OC A CONTRATAR US$'!C353*'OC A CONTRATAR'!$E353</f>
        <v>0</v>
      </c>
      <c r="D353" s="52">
        <f>'OC A CONTRATAR US$'!D353*'OC A CONTRATAR'!$E353</f>
        <v>0</v>
      </c>
      <c r="E353" s="151">
        <f>IF($E$2=0,Encargos!C358,$E$2)</f>
        <v>5.35</v>
      </c>
      <c r="F353" s="1">
        <f t="shared" si="44"/>
        <v>55243</v>
      </c>
      <c r="G353" s="52">
        <f>'OC A CONTRATAR US$'!G353*'OC A CONTRATAR'!$J353</f>
        <v>0</v>
      </c>
      <c r="H353" s="52">
        <f>'OC A CONTRATAR US$'!H353*'OC A CONTRATAR'!$J353</f>
        <v>0</v>
      </c>
      <c r="I353" s="52">
        <f>'OC A CONTRATAR US$'!I353*'OC A CONTRATAR'!$J353</f>
        <v>0</v>
      </c>
      <c r="J353" s="151">
        <f>IF($J$2=0,Encargos!C358,$J$2)</f>
        <v>4.8413000000000004</v>
      </c>
      <c r="K353" s="1">
        <f t="shared" si="45"/>
        <v>55243</v>
      </c>
      <c r="L353" s="52">
        <f>'OC A CONTRATAR US$'!L353*'OC A CONTRATAR'!$O353</f>
        <v>0</v>
      </c>
      <c r="M353" s="52">
        <f>'OC A CONTRATAR US$'!M353*'OC A CONTRATAR'!$O353</f>
        <v>0</v>
      </c>
      <c r="N353" s="52">
        <f>'OC A CONTRATAR US$'!N353*'OC A CONTRATAR'!$O353</f>
        <v>0</v>
      </c>
      <c r="O353" s="151">
        <f>IF($O$2=0,Encargos!C358,$O$2)</f>
        <v>4.8413000000000004</v>
      </c>
      <c r="P353" s="1">
        <f t="shared" si="46"/>
        <v>55243</v>
      </c>
      <c r="Q353" s="52">
        <f>'OC A CONTRATAR US$'!Q353*'OC A CONTRATAR'!$T353</f>
        <v>0</v>
      </c>
      <c r="R353" s="52">
        <f>'OC A CONTRATAR US$'!R353*'OC A CONTRATAR'!$T353</f>
        <v>0</v>
      </c>
      <c r="S353" s="52">
        <f>'OC A CONTRATAR US$'!S353*'OC A CONTRATAR'!$T353</f>
        <v>0</v>
      </c>
      <c r="T353" s="151">
        <f>IF($T$2=0,Encargos!M358,$T$2)</f>
        <v>5.35</v>
      </c>
      <c r="V353" s="1">
        <f t="shared" si="47"/>
        <v>55243</v>
      </c>
      <c r="W353" s="52">
        <v>0</v>
      </c>
      <c r="X353" s="52">
        <v>0</v>
      </c>
      <c r="Y353" s="52">
        <f t="shared" si="49"/>
        <v>0</v>
      </c>
      <c r="Z353" s="151"/>
      <c r="AB353" s="1">
        <f t="shared" si="48"/>
        <v>55243</v>
      </c>
    </row>
    <row r="354" spans="1:28" x14ac:dyDescent="0.35">
      <c r="A354" s="1">
        <f t="shared" si="43"/>
        <v>55273</v>
      </c>
      <c r="B354" s="52">
        <f>'OC A CONTRATAR US$'!B354*'OC A CONTRATAR'!$E354</f>
        <v>0</v>
      </c>
      <c r="C354" s="52">
        <f>'OC A CONTRATAR US$'!C354*'OC A CONTRATAR'!$E354</f>
        <v>0</v>
      </c>
      <c r="D354" s="52">
        <f>'OC A CONTRATAR US$'!D354*'OC A CONTRATAR'!$E354</f>
        <v>0</v>
      </c>
      <c r="E354" s="151">
        <f>IF($E$2=0,Encargos!C359,$E$2)</f>
        <v>5.35</v>
      </c>
      <c r="F354" s="1">
        <f t="shared" si="44"/>
        <v>55273</v>
      </c>
      <c r="G354" s="52">
        <f>'OC A CONTRATAR US$'!G354*'OC A CONTRATAR'!$J354</f>
        <v>0</v>
      </c>
      <c r="H354" s="52">
        <f>'OC A CONTRATAR US$'!H354*'OC A CONTRATAR'!$J354</f>
        <v>0</v>
      </c>
      <c r="I354" s="52">
        <f>'OC A CONTRATAR US$'!I354*'OC A CONTRATAR'!$J354</f>
        <v>0</v>
      </c>
      <c r="J354" s="151">
        <f>IF($J$2=0,Encargos!C359,$J$2)</f>
        <v>4.8413000000000004</v>
      </c>
      <c r="K354" s="1">
        <f t="shared" si="45"/>
        <v>55273</v>
      </c>
      <c r="L354" s="52">
        <f>'OC A CONTRATAR US$'!L354*'OC A CONTRATAR'!$O354</f>
        <v>0</v>
      </c>
      <c r="M354" s="52">
        <f>'OC A CONTRATAR US$'!M354*'OC A CONTRATAR'!$O354</f>
        <v>0</v>
      </c>
      <c r="N354" s="52">
        <f>'OC A CONTRATAR US$'!N354*'OC A CONTRATAR'!$O354</f>
        <v>0</v>
      </c>
      <c r="O354" s="151">
        <f>IF($O$2=0,Encargos!C359,$O$2)</f>
        <v>4.8413000000000004</v>
      </c>
      <c r="P354" s="1">
        <f t="shared" si="46"/>
        <v>55273</v>
      </c>
      <c r="Q354" s="52">
        <f>'OC A CONTRATAR US$'!Q354*'OC A CONTRATAR'!$T354</f>
        <v>0</v>
      </c>
      <c r="R354" s="52">
        <f>'OC A CONTRATAR US$'!R354*'OC A CONTRATAR'!$T354</f>
        <v>0</v>
      </c>
      <c r="S354" s="52">
        <f>'OC A CONTRATAR US$'!S354*'OC A CONTRATAR'!$T354</f>
        <v>0</v>
      </c>
      <c r="T354" s="151">
        <f>IF($T$2=0,Encargos!M359,$T$2)</f>
        <v>5.35</v>
      </c>
      <c r="V354" s="1">
        <f t="shared" si="47"/>
        <v>55273</v>
      </c>
      <c r="W354" s="52">
        <v>0</v>
      </c>
      <c r="X354" s="52">
        <v>0</v>
      </c>
      <c r="Y354" s="52">
        <f t="shared" si="49"/>
        <v>0</v>
      </c>
      <c r="Z354" s="151"/>
      <c r="AB354" s="1">
        <f t="shared" si="48"/>
        <v>55273</v>
      </c>
    </row>
    <row r="355" spans="1:28" x14ac:dyDescent="0.35">
      <c r="A355" s="1">
        <f t="shared" si="43"/>
        <v>55304</v>
      </c>
      <c r="B355" s="52">
        <f>'OC A CONTRATAR US$'!B355*'OC A CONTRATAR'!$E355</f>
        <v>0</v>
      </c>
      <c r="C355" s="52">
        <f>'OC A CONTRATAR US$'!C355*'OC A CONTRATAR'!$E355</f>
        <v>0</v>
      </c>
      <c r="D355" s="52">
        <f>'OC A CONTRATAR US$'!D355*'OC A CONTRATAR'!$E355</f>
        <v>0</v>
      </c>
      <c r="E355" s="151">
        <f>IF($E$2=0,Encargos!C360,$E$2)</f>
        <v>5.35</v>
      </c>
      <c r="F355" s="1">
        <f t="shared" si="44"/>
        <v>55304</v>
      </c>
      <c r="G355" s="52">
        <f>'OC A CONTRATAR US$'!G355*'OC A CONTRATAR'!$J355</f>
        <v>0</v>
      </c>
      <c r="H355" s="52">
        <f>'OC A CONTRATAR US$'!H355*'OC A CONTRATAR'!$J355</f>
        <v>0</v>
      </c>
      <c r="I355" s="52">
        <f>'OC A CONTRATAR US$'!I355*'OC A CONTRATAR'!$J355</f>
        <v>0</v>
      </c>
      <c r="J355" s="151">
        <f>IF($J$2=0,Encargos!C360,$J$2)</f>
        <v>4.8413000000000004</v>
      </c>
      <c r="K355" s="1">
        <f t="shared" si="45"/>
        <v>55304</v>
      </c>
      <c r="L355" s="52">
        <f>'OC A CONTRATAR US$'!L355*'OC A CONTRATAR'!$O355</f>
        <v>0</v>
      </c>
      <c r="M355" s="52">
        <f>'OC A CONTRATAR US$'!M355*'OC A CONTRATAR'!$O355</f>
        <v>0</v>
      </c>
      <c r="N355" s="52">
        <f>'OC A CONTRATAR US$'!N355*'OC A CONTRATAR'!$O355</f>
        <v>0</v>
      </c>
      <c r="O355" s="151">
        <f>IF($O$2=0,Encargos!C360,$O$2)</f>
        <v>4.8413000000000004</v>
      </c>
      <c r="P355" s="1">
        <f t="shared" si="46"/>
        <v>55304</v>
      </c>
      <c r="Q355" s="52">
        <f>'OC A CONTRATAR US$'!Q355*'OC A CONTRATAR'!$T355</f>
        <v>0</v>
      </c>
      <c r="R355" s="52">
        <f>'OC A CONTRATAR US$'!R355*'OC A CONTRATAR'!$T355</f>
        <v>0</v>
      </c>
      <c r="S355" s="52">
        <f>'OC A CONTRATAR US$'!S355*'OC A CONTRATAR'!$T355</f>
        <v>0</v>
      </c>
      <c r="T355" s="151">
        <f>IF($T$2=0,Encargos!M360,$T$2)</f>
        <v>5.35</v>
      </c>
      <c r="V355" s="1">
        <f t="shared" si="47"/>
        <v>55304</v>
      </c>
      <c r="W355" s="52">
        <v>0</v>
      </c>
      <c r="X355" s="52">
        <v>0</v>
      </c>
      <c r="Y355" s="52">
        <f t="shared" si="49"/>
        <v>0</v>
      </c>
      <c r="Z355" s="151"/>
      <c r="AB355" s="1">
        <f t="shared" si="48"/>
        <v>55304</v>
      </c>
    </row>
    <row r="356" spans="1:28" x14ac:dyDescent="0.35">
      <c r="A356" s="1">
        <f t="shared" si="43"/>
        <v>55334</v>
      </c>
      <c r="B356" s="52">
        <f>'OC A CONTRATAR US$'!B356*'OC A CONTRATAR'!$E356</f>
        <v>0</v>
      </c>
      <c r="C356" s="52">
        <f>'OC A CONTRATAR US$'!C356*'OC A CONTRATAR'!$E356</f>
        <v>0</v>
      </c>
      <c r="D356" s="52">
        <f>'OC A CONTRATAR US$'!D356*'OC A CONTRATAR'!$E356</f>
        <v>0</v>
      </c>
      <c r="E356" s="151">
        <f>IF($E$2=0,Encargos!C361,$E$2)</f>
        <v>5.35</v>
      </c>
      <c r="F356" s="1">
        <f t="shared" si="44"/>
        <v>55334</v>
      </c>
      <c r="G356" s="52">
        <f>'OC A CONTRATAR US$'!G356*'OC A CONTRATAR'!$J356</f>
        <v>0</v>
      </c>
      <c r="H356" s="52">
        <f>'OC A CONTRATAR US$'!H356*'OC A CONTRATAR'!$J356</f>
        <v>0</v>
      </c>
      <c r="I356" s="52">
        <f>'OC A CONTRATAR US$'!I356*'OC A CONTRATAR'!$J356</f>
        <v>0</v>
      </c>
      <c r="J356" s="151">
        <f>IF($J$2=0,Encargos!C361,$J$2)</f>
        <v>4.8413000000000004</v>
      </c>
      <c r="K356" s="1">
        <f t="shared" si="45"/>
        <v>55334</v>
      </c>
      <c r="L356" s="52">
        <f>'OC A CONTRATAR US$'!L356*'OC A CONTRATAR'!$O356</f>
        <v>27204607.101715628</v>
      </c>
      <c r="M356" s="52">
        <f>'OC A CONTRATAR US$'!M356*'OC A CONTRATAR'!$O356</f>
        <v>10210416.512378251</v>
      </c>
      <c r="N356" s="52">
        <f>'OC A CONTRATAR US$'!N356*'OC A CONTRATAR'!$O356</f>
        <v>37415023.614093877</v>
      </c>
      <c r="O356" s="151">
        <f>IF($O$2=0,Encargos!C361,$O$2)</f>
        <v>4.8413000000000004</v>
      </c>
      <c r="P356" s="1">
        <f t="shared" si="46"/>
        <v>55334</v>
      </c>
      <c r="Q356" s="52">
        <f>'OC A CONTRATAR US$'!Q356*'OC A CONTRATAR'!$T356</f>
        <v>0</v>
      </c>
      <c r="R356" s="52">
        <f>'OC A CONTRATAR US$'!R356*'OC A CONTRATAR'!$T356</f>
        <v>0</v>
      </c>
      <c r="S356" s="52">
        <f>'OC A CONTRATAR US$'!S356*'OC A CONTRATAR'!$T356</f>
        <v>0</v>
      </c>
      <c r="T356" s="151">
        <f>IF($T$2=0,Encargos!M361,$T$2)</f>
        <v>5.35</v>
      </c>
      <c r="V356" s="1">
        <f t="shared" si="47"/>
        <v>55334</v>
      </c>
      <c r="W356" s="52">
        <v>0</v>
      </c>
      <c r="X356" s="52">
        <v>0</v>
      </c>
      <c r="Y356" s="52">
        <f t="shared" si="49"/>
        <v>0</v>
      </c>
      <c r="Z356" s="151"/>
      <c r="AB356" s="1">
        <f t="shared" si="48"/>
        <v>55334</v>
      </c>
    </row>
    <row r="357" spans="1:28" x14ac:dyDescent="0.35">
      <c r="A357" s="1">
        <f t="shared" si="43"/>
        <v>55365</v>
      </c>
      <c r="B357" s="52">
        <f>'OC A CONTRATAR US$'!B357*'OC A CONTRATAR'!$E357</f>
        <v>0</v>
      </c>
      <c r="C357" s="52">
        <f>'OC A CONTRATAR US$'!C357*'OC A CONTRATAR'!$E357</f>
        <v>0</v>
      </c>
      <c r="D357" s="52">
        <f>'OC A CONTRATAR US$'!D357*'OC A CONTRATAR'!$E357</f>
        <v>0</v>
      </c>
      <c r="E357" s="151">
        <f>IF($E$2=0,Encargos!C362,$E$2)</f>
        <v>5.35</v>
      </c>
      <c r="F357" s="1">
        <f t="shared" si="44"/>
        <v>55365</v>
      </c>
      <c r="G357" s="52">
        <f>'OC A CONTRATAR US$'!G357*'OC A CONTRATAR'!$J357</f>
        <v>0</v>
      </c>
      <c r="H357" s="52">
        <f>'OC A CONTRATAR US$'!H357*'OC A CONTRATAR'!$J357</f>
        <v>0</v>
      </c>
      <c r="I357" s="52">
        <f>'OC A CONTRATAR US$'!I357*'OC A CONTRATAR'!$J357</f>
        <v>0</v>
      </c>
      <c r="J357" s="151">
        <f>IF($J$2=0,Encargos!C362,$J$2)</f>
        <v>4.8413000000000004</v>
      </c>
      <c r="K357" s="1">
        <f t="shared" si="45"/>
        <v>55365</v>
      </c>
      <c r="L357" s="52">
        <f>'OC A CONTRATAR US$'!L357*'OC A CONTRATAR'!$O357</f>
        <v>0</v>
      </c>
      <c r="M357" s="52">
        <f>'OC A CONTRATAR US$'!M357*'OC A CONTRATAR'!$O357</f>
        <v>0</v>
      </c>
      <c r="N357" s="52">
        <f>'OC A CONTRATAR US$'!N357*'OC A CONTRATAR'!$O357</f>
        <v>0</v>
      </c>
      <c r="O357" s="151">
        <f>IF($O$2=0,Encargos!C362,$O$2)</f>
        <v>4.8413000000000004</v>
      </c>
      <c r="P357" s="1">
        <f t="shared" si="46"/>
        <v>55365</v>
      </c>
      <c r="Q357" s="52">
        <f>'OC A CONTRATAR US$'!Q357*'OC A CONTRATAR'!$T357</f>
        <v>0</v>
      </c>
      <c r="R357" s="52">
        <f>'OC A CONTRATAR US$'!R357*'OC A CONTRATAR'!$T357</f>
        <v>0</v>
      </c>
      <c r="S357" s="52">
        <f>'OC A CONTRATAR US$'!S357*'OC A CONTRATAR'!$T357</f>
        <v>0</v>
      </c>
      <c r="T357" s="151">
        <f>IF($T$2=0,Encargos!M362,$T$2)</f>
        <v>5.35</v>
      </c>
      <c r="V357" s="1">
        <f t="shared" si="47"/>
        <v>55365</v>
      </c>
      <c r="W357" s="52">
        <v>0</v>
      </c>
      <c r="X357" s="52">
        <v>0</v>
      </c>
      <c r="Y357" s="52">
        <f t="shared" si="49"/>
        <v>0</v>
      </c>
      <c r="Z357" s="151"/>
      <c r="AB357" s="1">
        <f t="shared" si="48"/>
        <v>55365</v>
      </c>
    </row>
    <row r="358" spans="1:28" x14ac:dyDescent="0.35">
      <c r="A358" s="1">
        <f t="shared" si="43"/>
        <v>55396</v>
      </c>
      <c r="B358" s="52">
        <f>'OC A CONTRATAR US$'!B358*'OC A CONTRATAR'!$E358</f>
        <v>0</v>
      </c>
      <c r="C358" s="52">
        <f>'OC A CONTRATAR US$'!C358*'OC A CONTRATAR'!$E358</f>
        <v>0</v>
      </c>
      <c r="D358" s="52">
        <f>'OC A CONTRATAR US$'!D358*'OC A CONTRATAR'!$E358</f>
        <v>0</v>
      </c>
      <c r="E358" s="151">
        <f>IF($E$2=0,Encargos!C363,$E$2)</f>
        <v>5.35</v>
      </c>
      <c r="F358" s="1">
        <f t="shared" si="44"/>
        <v>55396</v>
      </c>
      <c r="G358" s="52">
        <f>'OC A CONTRATAR US$'!G358*'OC A CONTRATAR'!$J358</f>
        <v>0</v>
      </c>
      <c r="H358" s="52">
        <f>'OC A CONTRATAR US$'!H358*'OC A CONTRATAR'!$J358</f>
        <v>0</v>
      </c>
      <c r="I358" s="52">
        <f>'OC A CONTRATAR US$'!I358*'OC A CONTRATAR'!$J358</f>
        <v>0</v>
      </c>
      <c r="J358" s="151">
        <f>IF($J$2=0,Encargos!C363,$J$2)</f>
        <v>4.8413000000000004</v>
      </c>
      <c r="K358" s="1">
        <f t="shared" si="45"/>
        <v>55396</v>
      </c>
      <c r="L358" s="52">
        <f>'OC A CONTRATAR US$'!L358*'OC A CONTRATAR'!$O358</f>
        <v>0</v>
      </c>
      <c r="M358" s="52">
        <f>'OC A CONTRATAR US$'!M358*'OC A CONTRATAR'!$O358</f>
        <v>0</v>
      </c>
      <c r="N358" s="52">
        <f>'OC A CONTRATAR US$'!N358*'OC A CONTRATAR'!$O358</f>
        <v>0</v>
      </c>
      <c r="O358" s="151">
        <f>IF($O$2=0,Encargos!C363,$O$2)</f>
        <v>4.8413000000000004</v>
      </c>
      <c r="P358" s="1">
        <f t="shared" si="46"/>
        <v>55396</v>
      </c>
      <c r="Q358" s="52">
        <f>'OC A CONTRATAR US$'!Q358*'OC A CONTRATAR'!$T358</f>
        <v>0</v>
      </c>
      <c r="R358" s="52">
        <f>'OC A CONTRATAR US$'!R358*'OC A CONTRATAR'!$T358</f>
        <v>0</v>
      </c>
      <c r="S358" s="52">
        <f>'OC A CONTRATAR US$'!S358*'OC A CONTRATAR'!$T358</f>
        <v>0</v>
      </c>
      <c r="T358" s="151">
        <f>IF($T$2=0,Encargos!M363,$T$2)</f>
        <v>5.35</v>
      </c>
      <c r="V358" s="1">
        <f t="shared" si="47"/>
        <v>55396</v>
      </c>
      <c r="W358" s="52">
        <v>0</v>
      </c>
      <c r="X358" s="52">
        <v>0</v>
      </c>
      <c r="Y358" s="52">
        <f t="shared" si="49"/>
        <v>0</v>
      </c>
      <c r="Z358" s="151"/>
      <c r="AB358" s="1">
        <f t="shared" si="48"/>
        <v>55396</v>
      </c>
    </row>
    <row r="359" spans="1:28" x14ac:dyDescent="0.35">
      <c r="A359" s="1">
        <f t="shared" si="43"/>
        <v>55426</v>
      </c>
      <c r="B359" s="52">
        <f>'OC A CONTRATAR US$'!B359*'OC A CONTRATAR'!$E359</f>
        <v>0</v>
      </c>
      <c r="C359" s="52">
        <f>'OC A CONTRATAR US$'!C359*'OC A CONTRATAR'!$E359</f>
        <v>0</v>
      </c>
      <c r="D359" s="52">
        <f>'OC A CONTRATAR US$'!D359*'OC A CONTRATAR'!$E359</f>
        <v>0</v>
      </c>
      <c r="E359" s="151">
        <f>IF($E$2=0,Encargos!C364,$E$2)</f>
        <v>5.35</v>
      </c>
      <c r="F359" s="1">
        <f t="shared" si="44"/>
        <v>55426</v>
      </c>
      <c r="G359" s="52">
        <f>'OC A CONTRATAR US$'!G359*'OC A CONTRATAR'!$J359</f>
        <v>0</v>
      </c>
      <c r="H359" s="52">
        <f>'OC A CONTRATAR US$'!H359*'OC A CONTRATAR'!$J359</f>
        <v>0</v>
      </c>
      <c r="I359" s="52">
        <f>'OC A CONTRATAR US$'!I359*'OC A CONTRATAR'!$J359</f>
        <v>0</v>
      </c>
      <c r="J359" s="151">
        <f>IF($J$2=0,Encargos!C364,$J$2)</f>
        <v>4.8413000000000004</v>
      </c>
      <c r="K359" s="1">
        <f t="shared" si="45"/>
        <v>55426</v>
      </c>
      <c r="L359" s="52">
        <f>'OC A CONTRATAR US$'!L359*'OC A CONTRATAR'!$O359</f>
        <v>0</v>
      </c>
      <c r="M359" s="52">
        <f>'OC A CONTRATAR US$'!M359*'OC A CONTRATAR'!$O359</f>
        <v>0</v>
      </c>
      <c r="N359" s="52">
        <f>'OC A CONTRATAR US$'!N359*'OC A CONTRATAR'!$O359</f>
        <v>0</v>
      </c>
      <c r="O359" s="151">
        <f>IF($O$2=0,Encargos!C364,$O$2)</f>
        <v>4.8413000000000004</v>
      </c>
      <c r="P359" s="1">
        <f t="shared" si="46"/>
        <v>55426</v>
      </c>
      <c r="Q359" s="52">
        <f>'OC A CONTRATAR US$'!Q359*'OC A CONTRATAR'!$T359</f>
        <v>0</v>
      </c>
      <c r="R359" s="52">
        <f>'OC A CONTRATAR US$'!R359*'OC A CONTRATAR'!$T359</f>
        <v>0</v>
      </c>
      <c r="S359" s="52">
        <f>'OC A CONTRATAR US$'!S359*'OC A CONTRATAR'!$T359</f>
        <v>0</v>
      </c>
      <c r="T359" s="151">
        <f>IF($T$2=0,Encargos!M364,$T$2)</f>
        <v>5.35</v>
      </c>
      <c r="V359" s="1">
        <f t="shared" si="47"/>
        <v>55426</v>
      </c>
      <c r="W359" s="52">
        <v>0</v>
      </c>
      <c r="X359" s="52">
        <v>0</v>
      </c>
      <c r="Y359" s="52">
        <f t="shared" si="49"/>
        <v>0</v>
      </c>
      <c r="Z359" s="151"/>
      <c r="AB359" s="1">
        <f t="shared" si="48"/>
        <v>55426</v>
      </c>
    </row>
    <row r="360" spans="1:28" x14ac:dyDescent="0.35">
      <c r="A360" s="1">
        <f t="shared" si="43"/>
        <v>55457</v>
      </c>
      <c r="B360" s="52">
        <f>'OC A CONTRATAR US$'!B360*'OC A CONTRATAR'!$E360</f>
        <v>0</v>
      </c>
      <c r="C360" s="52">
        <f>'OC A CONTRATAR US$'!C360*'OC A CONTRATAR'!$E360</f>
        <v>0</v>
      </c>
      <c r="D360" s="52">
        <f>'OC A CONTRATAR US$'!D360*'OC A CONTRATAR'!$E360</f>
        <v>0</v>
      </c>
      <c r="E360" s="151">
        <f>IF($E$2=0,Encargos!C365,$E$2)</f>
        <v>5.35</v>
      </c>
      <c r="F360" s="1">
        <f t="shared" si="44"/>
        <v>55457</v>
      </c>
      <c r="G360" s="52">
        <f>'OC A CONTRATAR US$'!G360*'OC A CONTRATAR'!$J360</f>
        <v>0</v>
      </c>
      <c r="H360" s="52">
        <f>'OC A CONTRATAR US$'!H360*'OC A CONTRATAR'!$J360</f>
        <v>0</v>
      </c>
      <c r="I360" s="52">
        <f>'OC A CONTRATAR US$'!I360*'OC A CONTRATAR'!$J360</f>
        <v>0</v>
      </c>
      <c r="J360" s="151">
        <f>IF($J$2=0,Encargos!C365,$J$2)</f>
        <v>4.8413000000000004</v>
      </c>
      <c r="K360" s="1">
        <f t="shared" si="45"/>
        <v>55457</v>
      </c>
      <c r="L360" s="52">
        <f>'OC A CONTRATAR US$'!L360*'OC A CONTRATAR'!$O360</f>
        <v>0</v>
      </c>
      <c r="M360" s="52">
        <f>'OC A CONTRATAR US$'!M360*'OC A CONTRATAR'!$O360</f>
        <v>0</v>
      </c>
      <c r="N360" s="52">
        <f>'OC A CONTRATAR US$'!N360*'OC A CONTRATAR'!$O360</f>
        <v>0</v>
      </c>
      <c r="O360" s="151">
        <f>IF($O$2=0,Encargos!C365,$O$2)</f>
        <v>4.8413000000000004</v>
      </c>
      <c r="P360" s="1">
        <f t="shared" si="46"/>
        <v>55457</v>
      </c>
      <c r="Q360" s="52">
        <f>'OC A CONTRATAR US$'!Q360*'OC A CONTRATAR'!$T360</f>
        <v>0</v>
      </c>
      <c r="R360" s="52">
        <f>'OC A CONTRATAR US$'!R360*'OC A CONTRATAR'!$T360</f>
        <v>0</v>
      </c>
      <c r="S360" s="52">
        <f>'OC A CONTRATAR US$'!S360*'OC A CONTRATAR'!$T360</f>
        <v>0</v>
      </c>
      <c r="T360" s="151">
        <f>IF($T$2=0,Encargos!M365,$T$2)</f>
        <v>5.35</v>
      </c>
      <c r="V360" s="1">
        <f t="shared" si="47"/>
        <v>55457</v>
      </c>
      <c r="W360" s="52">
        <v>0</v>
      </c>
      <c r="X360" s="52">
        <v>0</v>
      </c>
      <c r="Y360" s="52">
        <f t="shared" si="49"/>
        <v>0</v>
      </c>
      <c r="Z360" s="151"/>
      <c r="AB360" s="1">
        <f t="shared" si="48"/>
        <v>55457</v>
      </c>
    </row>
    <row r="361" spans="1:28" x14ac:dyDescent="0.35">
      <c r="A361" s="1">
        <f t="shared" si="43"/>
        <v>55487</v>
      </c>
      <c r="B361" s="52">
        <f>'OC A CONTRATAR US$'!B361*'OC A CONTRATAR'!$E361</f>
        <v>0</v>
      </c>
      <c r="C361" s="52">
        <f>'OC A CONTRATAR US$'!C361*'OC A CONTRATAR'!$E361</f>
        <v>0</v>
      </c>
      <c r="D361" s="52">
        <f>'OC A CONTRATAR US$'!D361*'OC A CONTRATAR'!$E361</f>
        <v>0</v>
      </c>
      <c r="E361" s="151">
        <f>IF($E$2=0,Encargos!C366,$E$2)</f>
        <v>5.35</v>
      </c>
      <c r="F361" s="1">
        <f t="shared" si="44"/>
        <v>55487</v>
      </c>
      <c r="G361" s="52">
        <f>'OC A CONTRATAR US$'!G361*'OC A CONTRATAR'!$J361</f>
        <v>0</v>
      </c>
      <c r="H361" s="52">
        <f>'OC A CONTRATAR US$'!H361*'OC A CONTRATAR'!$J361</f>
        <v>0</v>
      </c>
      <c r="I361" s="52">
        <f>'OC A CONTRATAR US$'!I361*'OC A CONTRATAR'!$J361</f>
        <v>0</v>
      </c>
      <c r="J361" s="151">
        <f>IF($J$2=0,Encargos!C366,$J$2)</f>
        <v>4.8413000000000004</v>
      </c>
      <c r="K361" s="1">
        <f t="shared" si="45"/>
        <v>55487</v>
      </c>
      <c r="L361" s="52">
        <f>'OC A CONTRATAR US$'!L361*'OC A CONTRATAR'!$O361</f>
        <v>0</v>
      </c>
      <c r="M361" s="52">
        <f>'OC A CONTRATAR US$'!M361*'OC A CONTRATAR'!$O361</f>
        <v>0</v>
      </c>
      <c r="N361" s="52">
        <f>'OC A CONTRATAR US$'!N361*'OC A CONTRATAR'!$O361</f>
        <v>0</v>
      </c>
      <c r="O361" s="151">
        <f>IF($O$2=0,Encargos!C366,$O$2)</f>
        <v>4.8413000000000004</v>
      </c>
      <c r="P361" s="1">
        <f t="shared" si="46"/>
        <v>55487</v>
      </c>
      <c r="Q361" s="52">
        <f>'OC A CONTRATAR US$'!Q361*'OC A CONTRATAR'!$T361</f>
        <v>0</v>
      </c>
      <c r="R361" s="52">
        <f>'OC A CONTRATAR US$'!R361*'OC A CONTRATAR'!$T361</f>
        <v>0</v>
      </c>
      <c r="S361" s="52">
        <f>'OC A CONTRATAR US$'!S361*'OC A CONTRATAR'!$T361</f>
        <v>0</v>
      </c>
      <c r="T361" s="151">
        <f>IF($T$2=0,Encargos!M366,$T$2)</f>
        <v>5.35</v>
      </c>
      <c r="V361" s="1">
        <f t="shared" si="47"/>
        <v>55487</v>
      </c>
      <c r="W361" s="52">
        <v>0</v>
      </c>
      <c r="X361" s="52">
        <v>0</v>
      </c>
      <c r="Y361" s="52">
        <f t="shared" si="49"/>
        <v>0</v>
      </c>
      <c r="Z361" s="151"/>
      <c r="AB361" s="1">
        <f t="shared" si="48"/>
        <v>55487</v>
      </c>
    </row>
    <row r="362" spans="1:28" x14ac:dyDescent="0.35">
      <c r="A362" s="1">
        <f t="shared" si="43"/>
        <v>55518</v>
      </c>
      <c r="B362" s="52">
        <f>'OC A CONTRATAR US$'!B362*'OC A CONTRATAR'!$E362</f>
        <v>0</v>
      </c>
      <c r="C362" s="52">
        <f>'OC A CONTRATAR US$'!C362*'OC A CONTRATAR'!$E362</f>
        <v>0</v>
      </c>
      <c r="D362" s="52">
        <f>'OC A CONTRATAR US$'!D362*'OC A CONTRATAR'!$E362</f>
        <v>0</v>
      </c>
      <c r="E362" s="151">
        <f>IF($E$2=0,Encargos!C367,$E$2)</f>
        <v>5.35</v>
      </c>
      <c r="F362" s="1">
        <f t="shared" si="44"/>
        <v>55518</v>
      </c>
      <c r="G362" s="52">
        <f>'OC A CONTRATAR US$'!G362*'OC A CONTRATAR'!$J362</f>
        <v>0</v>
      </c>
      <c r="H362" s="52">
        <f>'OC A CONTRATAR US$'!H362*'OC A CONTRATAR'!$J362</f>
        <v>0</v>
      </c>
      <c r="I362" s="52">
        <f>'OC A CONTRATAR US$'!I362*'OC A CONTRATAR'!$J362</f>
        <v>0</v>
      </c>
      <c r="J362" s="151">
        <f>IF($J$2=0,Encargos!C367,$J$2)</f>
        <v>4.8413000000000004</v>
      </c>
      <c r="K362" s="1">
        <f t="shared" si="45"/>
        <v>55518</v>
      </c>
      <c r="L362" s="52">
        <f>'OC A CONTRATAR US$'!L362*'OC A CONTRATAR'!$O362</f>
        <v>27204607.101715628</v>
      </c>
      <c r="M362" s="52">
        <f>'OC A CONTRATAR US$'!M362*'OC A CONTRATAR'!$O362</f>
        <v>9662604.8960062861</v>
      </c>
      <c r="N362" s="52">
        <f>'OC A CONTRATAR US$'!N362*'OC A CONTRATAR'!$O362</f>
        <v>36867211.99772191</v>
      </c>
      <c r="O362" s="151">
        <f>IF($O$2=0,Encargos!C367,$O$2)</f>
        <v>4.8413000000000004</v>
      </c>
      <c r="P362" s="1">
        <f t="shared" si="46"/>
        <v>55518</v>
      </c>
      <c r="Q362" s="52">
        <f>'OC A CONTRATAR US$'!Q362*'OC A CONTRATAR'!$T362</f>
        <v>0</v>
      </c>
      <c r="R362" s="52">
        <f>'OC A CONTRATAR US$'!R362*'OC A CONTRATAR'!$T362</f>
        <v>0</v>
      </c>
      <c r="S362" s="52">
        <f>'OC A CONTRATAR US$'!S362*'OC A CONTRATAR'!$T362</f>
        <v>0</v>
      </c>
      <c r="T362" s="151">
        <f>IF($T$2=0,Encargos!M367,$T$2)</f>
        <v>5.35</v>
      </c>
      <c r="V362" s="1">
        <f t="shared" si="47"/>
        <v>55518</v>
      </c>
      <c r="W362" s="52">
        <v>0</v>
      </c>
      <c r="X362" s="52">
        <v>0</v>
      </c>
      <c r="Y362" s="52">
        <f t="shared" si="49"/>
        <v>0</v>
      </c>
      <c r="Z362" s="151"/>
      <c r="AB362" s="1">
        <f t="shared" si="48"/>
        <v>55518</v>
      </c>
    </row>
    <row r="363" spans="1:28" x14ac:dyDescent="0.35">
      <c r="A363" s="1">
        <f t="shared" si="43"/>
        <v>55549</v>
      </c>
      <c r="B363" s="52">
        <f>'OC A CONTRATAR US$'!B363*'OC A CONTRATAR'!$E363</f>
        <v>0</v>
      </c>
      <c r="C363" s="52">
        <f>'OC A CONTRATAR US$'!C363*'OC A CONTRATAR'!$E363</f>
        <v>0</v>
      </c>
      <c r="D363" s="52">
        <f>'OC A CONTRATAR US$'!D363*'OC A CONTRATAR'!$E363</f>
        <v>0</v>
      </c>
      <c r="E363" s="151">
        <f>IF($E$2=0,Encargos!C368,$E$2)</f>
        <v>5.35</v>
      </c>
      <c r="F363" s="1">
        <f t="shared" si="44"/>
        <v>55549</v>
      </c>
      <c r="G363" s="52">
        <f>'OC A CONTRATAR US$'!G363*'OC A CONTRATAR'!$J363</f>
        <v>0</v>
      </c>
      <c r="H363" s="52">
        <f>'OC A CONTRATAR US$'!H363*'OC A CONTRATAR'!$J363</f>
        <v>0</v>
      </c>
      <c r="I363" s="52">
        <f>'OC A CONTRATAR US$'!I363*'OC A CONTRATAR'!$J363</f>
        <v>0</v>
      </c>
      <c r="J363" s="151">
        <f>IF($J$2=0,Encargos!C368,$J$2)</f>
        <v>4.8413000000000004</v>
      </c>
      <c r="K363" s="1">
        <f t="shared" si="45"/>
        <v>55549</v>
      </c>
      <c r="L363" s="52">
        <f>'OC A CONTRATAR US$'!L363*'OC A CONTRATAR'!$O363</f>
        <v>0</v>
      </c>
      <c r="M363" s="52">
        <f>'OC A CONTRATAR US$'!M363*'OC A CONTRATAR'!$O363</f>
        <v>0</v>
      </c>
      <c r="N363" s="52">
        <f>'OC A CONTRATAR US$'!N363*'OC A CONTRATAR'!$O363</f>
        <v>0</v>
      </c>
      <c r="O363" s="151">
        <f>IF($O$2=0,Encargos!C368,$O$2)</f>
        <v>4.8413000000000004</v>
      </c>
      <c r="P363" s="1">
        <f t="shared" si="46"/>
        <v>55549</v>
      </c>
      <c r="Q363" s="52">
        <f>'OC A CONTRATAR US$'!Q363*'OC A CONTRATAR'!$T363</f>
        <v>0</v>
      </c>
      <c r="R363" s="52">
        <f>'OC A CONTRATAR US$'!R363*'OC A CONTRATAR'!$T363</f>
        <v>0</v>
      </c>
      <c r="S363" s="52">
        <f>'OC A CONTRATAR US$'!S363*'OC A CONTRATAR'!$T363</f>
        <v>0</v>
      </c>
      <c r="T363" s="151">
        <f>IF($T$2=0,Encargos!M368,$T$2)</f>
        <v>5.35</v>
      </c>
      <c r="V363" s="1">
        <f t="shared" si="47"/>
        <v>55549</v>
      </c>
      <c r="W363" s="52">
        <v>0</v>
      </c>
      <c r="X363" s="52">
        <v>0</v>
      </c>
      <c r="Y363" s="52">
        <f t="shared" si="49"/>
        <v>0</v>
      </c>
      <c r="Z363" s="151"/>
      <c r="AB363" s="1">
        <f t="shared" si="48"/>
        <v>55549</v>
      </c>
    </row>
    <row r="364" spans="1:28" x14ac:dyDescent="0.35">
      <c r="A364" s="1">
        <f t="shared" si="43"/>
        <v>55578</v>
      </c>
      <c r="B364" s="52">
        <f>'OC A CONTRATAR US$'!B364*'OC A CONTRATAR'!$E364</f>
        <v>0</v>
      </c>
      <c r="C364" s="52">
        <f>'OC A CONTRATAR US$'!C364*'OC A CONTRATAR'!$E364</f>
        <v>0</v>
      </c>
      <c r="D364" s="52">
        <f>'OC A CONTRATAR US$'!D364*'OC A CONTRATAR'!$E364</f>
        <v>0</v>
      </c>
      <c r="E364" s="151">
        <f>IF($E$2=0,Encargos!C369,$E$2)</f>
        <v>5.35</v>
      </c>
      <c r="F364" s="1">
        <f t="shared" si="44"/>
        <v>55578</v>
      </c>
      <c r="G364" s="52">
        <f>'OC A CONTRATAR US$'!G364*'OC A CONTRATAR'!$J364</f>
        <v>0</v>
      </c>
      <c r="H364" s="52">
        <f>'OC A CONTRATAR US$'!H364*'OC A CONTRATAR'!$J364</f>
        <v>0</v>
      </c>
      <c r="I364" s="52">
        <f>'OC A CONTRATAR US$'!I364*'OC A CONTRATAR'!$J364</f>
        <v>0</v>
      </c>
      <c r="J364" s="151">
        <f>IF($J$2=0,Encargos!C369,$J$2)</f>
        <v>4.8413000000000004</v>
      </c>
      <c r="K364" s="1">
        <f t="shared" si="45"/>
        <v>55578</v>
      </c>
      <c r="L364" s="52">
        <f>'OC A CONTRATAR US$'!L364*'OC A CONTRATAR'!$O364</f>
        <v>0</v>
      </c>
      <c r="M364" s="52">
        <f>'OC A CONTRATAR US$'!M364*'OC A CONTRATAR'!$O364</f>
        <v>0</v>
      </c>
      <c r="N364" s="52">
        <f>'OC A CONTRATAR US$'!N364*'OC A CONTRATAR'!$O364</f>
        <v>0</v>
      </c>
      <c r="O364" s="151">
        <f>IF($O$2=0,Encargos!C369,$O$2)</f>
        <v>4.8413000000000004</v>
      </c>
      <c r="P364" s="1">
        <f t="shared" si="46"/>
        <v>55578</v>
      </c>
      <c r="Q364" s="52">
        <f>'OC A CONTRATAR US$'!Q364*'OC A CONTRATAR'!$T364</f>
        <v>0</v>
      </c>
      <c r="R364" s="52">
        <f>'OC A CONTRATAR US$'!R364*'OC A CONTRATAR'!$T364</f>
        <v>0</v>
      </c>
      <c r="S364" s="52">
        <f>'OC A CONTRATAR US$'!S364*'OC A CONTRATAR'!$T364</f>
        <v>0</v>
      </c>
      <c r="T364" s="151">
        <f>IF($T$2=0,Encargos!M369,$T$2)</f>
        <v>5.35</v>
      </c>
      <c r="V364" s="1">
        <f t="shared" si="47"/>
        <v>55578</v>
      </c>
      <c r="W364" s="52">
        <v>0</v>
      </c>
      <c r="X364" s="52">
        <v>0</v>
      </c>
      <c r="Y364" s="52">
        <f t="shared" si="49"/>
        <v>0</v>
      </c>
      <c r="Z364" s="151"/>
      <c r="AB364" s="1">
        <f t="shared" si="48"/>
        <v>55578</v>
      </c>
    </row>
    <row r="365" spans="1:28" x14ac:dyDescent="0.35">
      <c r="A365" s="1">
        <f t="shared" si="43"/>
        <v>55609</v>
      </c>
      <c r="B365" s="52">
        <f>'OC A CONTRATAR US$'!B365*'OC A CONTRATAR'!$E365</f>
        <v>0</v>
      </c>
      <c r="C365" s="52">
        <f>'OC A CONTRATAR US$'!C365*'OC A CONTRATAR'!$E365</f>
        <v>0</v>
      </c>
      <c r="D365" s="52">
        <f>'OC A CONTRATAR US$'!D365*'OC A CONTRATAR'!$E365</f>
        <v>0</v>
      </c>
      <c r="E365" s="151">
        <f>IF($E$2=0,Encargos!C370,$E$2)</f>
        <v>5.35</v>
      </c>
      <c r="F365" s="1">
        <f t="shared" si="44"/>
        <v>55609</v>
      </c>
      <c r="G365" s="52">
        <f>'OC A CONTRATAR US$'!G365*'OC A CONTRATAR'!$J365</f>
        <v>0</v>
      </c>
      <c r="H365" s="52">
        <f>'OC A CONTRATAR US$'!H365*'OC A CONTRATAR'!$J365</f>
        <v>0</v>
      </c>
      <c r="I365" s="52">
        <f>'OC A CONTRATAR US$'!I365*'OC A CONTRATAR'!$J365</f>
        <v>0</v>
      </c>
      <c r="J365" s="151">
        <f>IF($J$2=0,Encargos!C370,$J$2)</f>
        <v>4.8413000000000004</v>
      </c>
      <c r="K365" s="1">
        <f t="shared" si="45"/>
        <v>55609</v>
      </c>
      <c r="L365" s="52">
        <f>'OC A CONTRATAR US$'!L365*'OC A CONTRATAR'!$O365</f>
        <v>0</v>
      </c>
      <c r="M365" s="52">
        <f>'OC A CONTRATAR US$'!M365*'OC A CONTRATAR'!$O365</f>
        <v>0</v>
      </c>
      <c r="N365" s="52">
        <f>'OC A CONTRATAR US$'!N365*'OC A CONTRATAR'!$O365</f>
        <v>0</v>
      </c>
      <c r="O365" s="151">
        <f>IF($O$2=0,Encargos!C370,$O$2)</f>
        <v>4.8413000000000004</v>
      </c>
      <c r="P365" s="1">
        <f t="shared" si="46"/>
        <v>55609</v>
      </c>
      <c r="Q365" s="52">
        <f>'OC A CONTRATAR US$'!Q365*'OC A CONTRATAR'!$T365</f>
        <v>0</v>
      </c>
      <c r="R365" s="52">
        <f>'OC A CONTRATAR US$'!R365*'OC A CONTRATAR'!$T365</f>
        <v>0</v>
      </c>
      <c r="S365" s="52">
        <f>'OC A CONTRATAR US$'!S365*'OC A CONTRATAR'!$T365</f>
        <v>0</v>
      </c>
      <c r="T365" s="151">
        <f>IF($T$2=0,Encargos!M370,$T$2)</f>
        <v>5.35</v>
      </c>
      <c r="V365" s="1">
        <f t="shared" si="47"/>
        <v>55609</v>
      </c>
      <c r="W365" s="52">
        <v>0</v>
      </c>
      <c r="X365" s="52">
        <v>0</v>
      </c>
      <c r="Y365" s="52">
        <f t="shared" si="49"/>
        <v>0</v>
      </c>
      <c r="Z365" s="151"/>
      <c r="AB365" s="1">
        <f t="shared" si="48"/>
        <v>55609</v>
      </c>
    </row>
    <row r="366" spans="1:28" x14ac:dyDescent="0.35">
      <c r="A366" s="1">
        <f t="shared" si="43"/>
        <v>55639</v>
      </c>
      <c r="B366" s="52">
        <f>'OC A CONTRATAR US$'!B366*'OC A CONTRATAR'!$E366</f>
        <v>0</v>
      </c>
      <c r="C366" s="52">
        <f>'OC A CONTRATAR US$'!C366*'OC A CONTRATAR'!$E366</f>
        <v>0</v>
      </c>
      <c r="D366" s="52">
        <f>'OC A CONTRATAR US$'!D366*'OC A CONTRATAR'!$E366</f>
        <v>0</v>
      </c>
      <c r="E366" s="151">
        <f>IF($E$2=0,Encargos!C371,$E$2)</f>
        <v>5.35</v>
      </c>
      <c r="F366" s="1">
        <f t="shared" si="44"/>
        <v>55639</v>
      </c>
      <c r="G366" s="52">
        <f>'OC A CONTRATAR US$'!G366*'OC A CONTRATAR'!$J366</f>
        <v>0</v>
      </c>
      <c r="H366" s="52">
        <f>'OC A CONTRATAR US$'!H366*'OC A CONTRATAR'!$J366</f>
        <v>0</v>
      </c>
      <c r="I366" s="52">
        <f>'OC A CONTRATAR US$'!I366*'OC A CONTRATAR'!$J366</f>
        <v>0</v>
      </c>
      <c r="J366" s="151">
        <f>IF($J$2=0,Encargos!C371,$J$2)</f>
        <v>4.8413000000000004</v>
      </c>
      <c r="K366" s="1">
        <f t="shared" si="45"/>
        <v>55639</v>
      </c>
      <c r="L366" s="52">
        <f>'OC A CONTRATAR US$'!L366*'OC A CONTRATAR'!$O366</f>
        <v>0</v>
      </c>
      <c r="M366" s="52">
        <f>'OC A CONTRATAR US$'!M366*'OC A CONTRATAR'!$O366</f>
        <v>0</v>
      </c>
      <c r="N366" s="52">
        <f>'OC A CONTRATAR US$'!N366*'OC A CONTRATAR'!$O366</f>
        <v>0</v>
      </c>
      <c r="O366" s="151">
        <f>IF($O$2=0,Encargos!C371,$O$2)</f>
        <v>4.8413000000000004</v>
      </c>
      <c r="P366" s="1">
        <f t="shared" si="46"/>
        <v>55639</v>
      </c>
      <c r="Q366" s="52">
        <f>'OC A CONTRATAR US$'!Q366*'OC A CONTRATAR'!$T366</f>
        <v>0</v>
      </c>
      <c r="R366" s="52">
        <f>'OC A CONTRATAR US$'!R366*'OC A CONTRATAR'!$T366</f>
        <v>0</v>
      </c>
      <c r="S366" s="52">
        <f>'OC A CONTRATAR US$'!S366*'OC A CONTRATAR'!$T366</f>
        <v>0</v>
      </c>
      <c r="T366" s="151">
        <f>IF($T$2=0,Encargos!M371,$T$2)</f>
        <v>5.35</v>
      </c>
      <c r="V366" s="1">
        <f t="shared" si="47"/>
        <v>55639</v>
      </c>
      <c r="W366" s="52">
        <v>0</v>
      </c>
      <c r="X366" s="52">
        <v>0</v>
      </c>
      <c r="Y366" s="52">
        <f t="shared" si="49"/>
        <v>0</v>
      </c>
      <c r="Z366" s="151"/>
      <c r="AB366" s="1">
        <f t="shared" si="48"/>
        <v>55639</v>
      </c>
    </row>
    <row r="367" spans="1:28" x14ac:dyDescent="0.35">
      <c r="A367" s="1">
        <f t="shared" si="43"/>
        <v>55670</v>
      </c>
      <c r="B367" s="52">
        <f>'OC A CONTRATAR US$'!B367*'OC A CONTRATAR'!$E367</f>
        <v>0</v>
      </c>
      <c r="C367" s="52">
        <f>'OC A CONTRATAR US$'!C367*'OC A CONTRATAR'!$E367</f>
        <v>0</v>
      </c>
      <c r="D367" s="52">
        <f>'OC A CONTRATAR US$'!D367*'OC A CONTRATAR'!$E367</f>
        <v>0</v>
      </c>
      <c r="E367" s="151">
        <f>IF($E$2=0,Encargos!C372,$E$2)</f>
        <v>5.35</v>
      </c>
      <c r="F367" s="1">
        <f t="shared" si="44"/>
        <v>55670</v>
      </c>
      <c r="G367" s="52">
        <f>'OC A CONTRATAR US$'!G367*'OC A CONTRATAR'!$J367</f>
        <v>0</v>
      </c>
      <c r="H367" s="52">
        <f>'OC A CONTRATAR US$'!H367*'OC A CONTRATAR'!$J367</f>
        <v>0</v>
      </c>
      <c r="I367" s="52">
        <f>'OC A CONTRATAR US$'!I367*'OC A CONTRATAR'!$J367</f>
        <v>0</v>
      </c>
      <c r="J367" s="151">
        <f>IF($J$2=0,Encargos!C372,$J$2)</f>
        <v>4.8413000000000004</v>
      </c>
      <c r="K367" s="1">
        <f t="shared" si="45"/>
        <v>55670</v>
      </c>
      <c r="L367" s="52">
        <f>'OC A CONTRATAR US$'!L367*'OC A CONTRATAR'!$O367</f>
        <v>0</v>
      </c>
      <c r="M367" s="52">
        <f>'OC A CONTRATAR US$'!M367*'OC A CONTRATAR'!$O367</f>
        <v>0</v>
      </c>
      <c r="N367" s="52">
        <f>'OC A CONTRATAR US$'!N367*'OC A CONTRATAR'!$O367</f>
        <v>0</v>
      </c>
      <c r="O367" s="151">
        <f>IF($O$2=0,Encargos!C372,$O$2)</f>
        <v>4.8413000000000004</v>
      </c>
      <c r="P367" s="1">
        <f t="shared" si="46"/>
        <v>55670</v>
      </c>
      <c r="Q367" s="52">
        <f>'OC A CONTRATAR US$'!Q367*'OC A CONTRATAR'!$T367</f>
        <v>0</v>
      </c>
      <c r="R367" s="52">
        <f>'OC A CONTRATAR US$'!R367*'OC A CONTRATAR'!$T367</f>
        <v>0</v>
      </c>
      <c r="S367" s="52">
        <f>'OC A CONTRATAR US$'!S367*'OC A CONTRATAR'!$T367</f>
        <v>0</v>
      </c>
      <c r="T367" s="151">
        <f>IF($T$2=0,Encargos!M372,$T$2)</f>
        <v>5.35</v>
      </c>
      <c r="V367" s="1">
        <f t="shared" si="47"/>
        <v>55670</v>
      </c>
      <c r="W367" s="52">
        <v>0</v>
      </c>
      <c r="X367" s="52">
        <v>0</v>
      </c>
      <c r="Y367" s="52">
        <f t="shared" si="49"/>
        <v>0</v>
      </c>
      <c r="Z367" s="151"/>
      <c r="AB367" s="1">
        <f t="shared" si="48"/>
        <v>55670</v>
      </c>
    </row>
    <row r="368" spans="1:28" x14ac:dyDescent="0.35">
      <c r="A368" s="1">
        <f t="shared" si="43"/>
        <v>55700</v>
      </c>
      <c r="B368" s="52">
        <f>'OC A CONTRATAR US$'!B368*'OC A CONTRATAR'!$E368</f>
        <v>0</v>
      </c>
      <c r="C368" s="52">
        <f>'OC A CONTRATAR US$'!C368*'OC A CONTRATAR'!$E368</f>
        <v>0</v>
      </c>
      <c r="D368" s="52">
        <f>'OC A CONTRATAR US$'!D368*'OC A CONTRATAR'!$E368</f>
        <v>0</v>
      </c>
      <c r="E368" s="151">
        <f>IF($E$2=0,Encargos!C373,$E$2)</f>
        <v>5.35</v>
      </c>
      <c r="F368" s="1">
        <f t="shared" si="44"/>
        <v>55700</v>
      </c>
      <c r="G368" s="52">
        <f>'OC A CONTRATAR US$'!G368*'OC A CONTRATAR'!$J368</f>
        <v>0</v>
      </c>
      <c r="H368" s="52">
        <f>'OC A CONTRATAR US$'!H368*'OC A CONTRATAR'!$J368</f>
        <v>0</v>
      </c>
      <c r="I368" s="52">
        <f>'OC A CONTRATAR US$'!I368*'OC A CONTRATAR'!$J368</f>
        <v>0</v>
      </c>
      <c r="J368" s="151">
        <f>IF($J$2=0,Encargos!C373,$J$2)</f>
        <v>4.8413000000000004</v>
      </c>
      <c r="K368" s="1">
        <f t="shared" si="45"/>
        <v>55700</v>
      </c>
      <c r="L368" s="52">
        <f>'OC A CONTRATAR US$'!L368*'OC A CONTRATAR'!$O368</f>
        <v>27204607.101715628</v>
      </c>
      <c r="M368" s="52">
        <f>'OC A CONTRATAR US$'!M368*'OC A CONTRATAR'!$O368</f>
        <v>9058692.0900059026</v>
      </c>
      <c r="N368" s="52">
        <f>'OC A CONTRATAR US$'!N368*'OC A CONTRATAR'!$O368</f>
        <v>36263299.191721529</v>
      </c>
      <c r="O368" s="151">
        <f>IF($O$2=0,Encargos!C373,$O$2)</f>
        <v>4.8413000000000004</v>
      </c>
      <c r="P368" s="1">
        <f t="shared" si="46"/>
        <v>55700</v>
      </c>
      <c r="Q368" s="52">
        <f>'OC A CONTRATAR US$'!Q368*'OC A CONTRATAR'!$T368</f>
        <v>0</v>
      </c>
      <c r="R368" s="52">
        <f>'OC A CONTRATAR US$'!R368*'OC A CONTRATAR'!$T368</f>
        <v>0</v>
      </c>
      <c r="S368" s="52">
        <f>'OC A CONTRATAR US$'!S368*'OC A CONTRATAR'!$T368</f>
        <v>0</v>
      </c>
      <c r="T368" s="151">
        <f>IF($T$2=0,Encargos!M373,$T$2)</f>
        <v>5.35</v>
      </c>
      <c r="V368" s="1">
        <f t="shared" si="47"/>
        <v>55700</v>
      </c>
      <c r="W368" s="52">
        <v>0</v>
      </c>
      <c r="X368" s="52">
        <v>0</v>
      </c>
      <c r="Y368" s="52">
        <f t="shared" si="49"/>
        <v>0</v>
      </c>
      <c r="Z368" s="151"/>
      <c r="AB368" s="1">
        <f t="shared" si="48"/>
        <v>55700</v>
      </c>
    </row>
    <row r="369" spans="1:28" x14ac:dyDescent="0.35">
      <c r="A369" s="1">
        <f t="shared" si="43"/>
        <v>55731</v>
      </c>
      <c r="B369" s="52">
        <f>'OC A CONTRATAR US$'!B369*'OC A CONTRATAR'!$E369</f>
        <v>0</v>
      </c>
      <c r="C369" s="52">
        <f>'OC A CONTRATAR US$'!C369*'OC A CONTRATAR'!$E369</f>
        <v>0</v>
      </c>
      <c r="D369" s="52">
        <f>'OC A CONTRATAR US$'!D369*'OC A CONTRATAR'!$E369</f>
        <v>0</v>
      </c>
      <c r="E369" s="151">
        <f>IF($E$2=0,Encargos!C374,$E$2)</f>
        <v>5.35</v>
      </c>
      <c r="F369" s="1">
        <f t="shared" si="44"/>
        <v>55731</v>
      </c>
      <c r="G369" s="52">
        <f>'OC A CONTRATAR US$'!G369*'OC A CONTRATAR'!$J369</f>
        <v>0</v>
      </c>
      <c r="H369" s="52">
        <f>'OC A CONTRATAR US$'!H369*'OC A CONTRATAR'!$J369</f>
        <v>0</v>
      </c>
      <c r="I369" s="52">
        <f>'OC A CONTRATAR US$'!I369*'OC A CONTRATAR'!$J369</f>
        <v>0</v>
      </c>
      <c r="J369" s="151">
        <f>IF($J$2=0,Encargos!C374,$J$2)</f>
        <v>4.8413000000000004</v>
      </c>
      <c r="K369" s="1">
        <f t="shared" si="45"/>
        <v>55731</v>
      </c>
      <c r="L369" s="52">
        <f>'OC A CONTRATAR US$'!L369*'OC A CONTRATAR'!$O369</f>
        <v>0</v>
      </c>
      <c r="M369" s="52">
        <f>'OC A CONTRATAR US$'!M369*'OC A CONTRATAR'!$O369</f>
        <v>0</v>
      </c>
      <c r="N369" s="52">
        <f>'OC A CONTRATAR US$'!N369*'OC A CONTRATAR'!$O369</f>
        <v>0</v>
      </c>
      <c r="O369" s="151">
        <f>IF($O$2=0,Encargos!C374,$O$2)</f>
        <v>4.8413000000000004</v>
      </c>
      <c r="P369" s="1">
        <f t="shared" si="46"/>
        <v>55731</v>
      </c>
      <c r="Q369" s="52">
        <f>'OC A CONTRATAR US$'!Q369*'OC A CONTRATAR'!$T369</f>
        <v>0</v>
      </c>
      <c r="R369" s="52">
        <f>'OC A CONTRATAR US$'!R369*'OC A CONTRATAR'!$T369</f>
        <v>0</v>
      </c>
      <c r="S369" s="52">
        <f>'OC A CONTRATAR US$'!S369*'OC A CONTRATAR'!$T369</f>
        <v>0</v>
      </c>
      <c r="T369" s="151">
        <f>IF($T$2=0,Encargos!M374,$T$2)</f>
        <v>5.35</v>
      </c>
      <c r="V369" s="1">
        <f t="shared" si="47"/>
        <v>55731</v>
      </c>
      <c r="W369" s="52">
        <v>0</v>
      </c>
      <c r="X369" s="52">
        <v>0</v>
      </c>
      <c r="Y369" s="52">
        <f t="shared" si="49"/>
        <v>0</v>
      </c>
      <c r="Z369" s="151"/>
      <c r="AB369" s="1">
        <f t="shared" si="48"/>
        <v>55731</v>
      </c>
    </row>
    <row r="370" spans="1:28" x14ac:dyDescent="0.35">
      <c r="A370" s="1">
        <f t="shared" si="43"/>
        <v>55762</v>
      </c>
      <c r="B370" s="52">
        <f>'OC A CONTRATAR US$'!B370*'OC A CONTRATAR'!$E370</f>
        <v>0</v>
      </c>
      <c r="C370" s="52">
        <f>'OC A CONTRATAR US$'!C370*'OC A CONTRATAR'!$E370</f>
        <v>0</v>
      </c>
      <c r="D370" s="52">
        <f>'OC A CONTRATAR US$'!D370*'OC A CONTRATAR'!$E370</f>
        <v>0</v>
      </c>
      <c r="E370" s="151">
        <f>IF($E$2=0,Encargos!C375,$E$2)</f>
        <v>5.35</v>
      </c>
      <c r="F370" s="1">
        <f t="shared" si="44"/>
        <v>55762</v>
      </c>
      <c r="G370" s="52">
        <f>'OC A CONTRATAR US$'!G370*'OC A CONTRATAR'!$J370</f>
        <v>0</v>
      </c>
      <c r="H370" s="52">
        <f>'OC A CONTRATAR US$'!H370*'OC A CONTRATAR'!$J370</f>
        <v>0</v>
      </c>
      <c r="I370" s="52">
        <f>'OC A CONTRATAR US$'!I370*'OC A CONTRATAR'!$J370</f>
        <v>0</v>
      </c>
      <c r="J370" s="151">
        <f>IF($J$2=0,Encargos!C375,$J$2)</f>
        <v>4.8413000000000004</v>
      </c>
      <c r="K370" s="1">
        <f t="shared" si="45"/>
        <v>55762</v>
      </c>
      <c r="L370" s="52">
        <f>'OC A CONTRATAR US$'!L370*'OC A CONTRATAR'!$O370</f>
        <v>0</v>
      </c>
      <c r="M370" s="52">
        <f>'OC A CONTRATAR US$'!M370*'OC A CONTRATAR'!$O370</f>
        <v>0</v>
      </c>
      <c r="N370" s="52">
        <f>'OC A CONTRATAR US$'!N370*'OC A CONTRATAR'!$O370</f>
        <v>0</v>
      </c>
      <c r="O370" s="151">
        <f>IF($O$2=0,Encargos!C375,$O$2)</f>
        <v>4.8413000000000004</v>
      </c>
      <c r="P370" s="1">
        <f t="shared" si="46"/>
        <v>55762</v>
      </c>
      <c r="Q370" s="52">
        <f>'OC A CONTRATAR US$'!Q370*'OC A CONTRATAR'!$T370</f>
        <v>0</v>
      </c>
      <c r="R370" s="52">
        <f>'OC A CONTRATAR US$'!R370*'OC A CONTRATAR'!$T370</f>
        <v>0</v>
      </c>
      <c r="S370" s="52">
        <f>'OC A CONTRATAR US$'!S370*'OC A CONTRATAR'!$T370</f>
        <v>0</v>
      </c>
      <c r="T370" s="151">
        <f>IF($T$2=0,Encargos!M375,$T$2)</f>
        <v>5.35</v>
      </c>
      <c r="V370" s="1">
        <f t="shared" si="47"/>
        <v>55762</v>
      </c>
      <c r="W370" s="52">
        <v>0</v>
      </c>
      <c r="X370" s="52">
        <v>0</v>
      </c>
      <c r="Y370" s="52">
        <f t="shared" si="49"/>
        <v>0</v>
      </c>
      <c r="Z370" s="151"/>
      <c r="AB370" s="1">
        <f t="shared" si="48"/>
        <v>55762</v>
      </c>
    </row>
    <row r="371" spans="1:28" x14ac:dyDescent="0.35">
      <c r="A371" s="1">
        <f t="shared" si="43"/>
        <v>55792</v>
      </c>
      <c r="B371" s="52">
        <f>'OC A CONTRATAR US$'!B371*'OC A CONTRATAR'!$E371</f>
        <v>0</v>
      </c>
      <c r="C371" s="52">
        <f>'OC A CONTRATAR US$'!C371*'OC A CONTRATAR'!$E371</f>
        <v>0</v>
      </c>
      <c r="D371" s="52">
        <f>'OC A CONTRATAR US$'!D371*'OC A CONTRATAR'!$E371</f>
        <v>0</v>
      </c>
      <c r="E371" s="151">
        <f>IF($E$2=0,Encargos!C376,$E$2)</f>
        <v>5.35</v>
      </c>
      <c r="F371" s="1">
        <f t="shared" si="44"/>
        <v>55792</v>
      </c>
      <c r="G371" s="52">
        <f>'OC A CONTRATAR US$'!G371*'OC A CONTRATAR'!$J371</f>
        <v>0</v>
      </c>
      <c r="H371" s="52">
        <f>'OC A CONTRATAR US$'!H371*'OC A CONTRATAR'!$J371</f>
        <v>0</v>
      </c>
      <c r="I371" s="52">
        <f>'OC A CONTRATAR US$'!I371*'OC A CONTRATAR'!$J371</f>
        <v>0</v>
      </c>
      <c r="J371" s="151">
        <f>IF($J$2=0,Encargos!C376,$J$2)</f>
        <v>4.8413000000000004</v>
      </c>
      <c r="K371" s="1">
        <f t="shared" si="45"/>
        <v>55792</v>
      </c>
      <c r="L371" s="52">
        <f>'OC A CONTRATAR US$'!L371*'OC A CONTRATAR'!$O371</f>
        <v>0</v>
      </c>
      <c r="M371" s="52">
        <f>'OC A CONTRATAR US$'!M371*'OC A CONTRATAR'!$O371</f>
        <v>0</v>
      </c>
      <c r="N371" s="52">
        <f>'OC A CONTRATAR US$'!N371*'OC A CONTRATAR'!$O371</f>
        <v>0</v>
      </c>
      <c r="O371" s="151">
        <f>IF($O$2=0,Encargos!C376,$O$2)</f>
        <v>4.8413000000000004</v>
      </c>
      <c r="P371" s="1">
        <f t="shared" si="46"/>
        <v>55792</v>
      </c>
      <c r="Q371" s="52">
        <f>'OC A CONTRATAR US$'!Q371*'OC A CONTRATAR'!$T371</f>
        <v>0</v>
      </c>
      <c r="R371" s="52">
        <f>'OC A CONTRATAR US$'!R371*'OC A CONTRATAR'!$T371</f>
        <v>0</v>
      </c>
      <c r="S371" s="52">
        <f>'OC A CONTRATAR US$'!S371*'OC A CONTRATAR'!$T371</f>
        <v>0</v>
      </c>
      <c r="T371" s="151">
        <f>IF($T$2=0,Encargos!M376,$T$2)</f>
        <v>5.35</v>
      </c>
      <c r="V371" s="1">
        <f t="shared" si="47"/>
        <v>55792</v>
      </c>
      <c r="W371" s="52">
        <v>0</v>
      </c>
      <c r="X371" s="52">
        <v>0</v>
      </c>
      <c r="Y371" s="52">
        <f t="shared" si="49"/>
        <v>0</v>
      </c>
      <c r="Z371" s="151"/>
      <c r="AB371" s="1">
        <f t="shared" si="48"/>
        <v>55792</v>
      </c>
    </row>
    <row r="372" spans="1:28" x14ac:dyDescent="0.35">
      <c r="A372" s="1">
        <f t="shared" si="43"/>
        <v>55823</v>
      </c>
      <c r="B372" s="52">
        <f>'OC A CONTRATAR US$'!B372*'OC A CONTRATAR'!$E372</f>
        <v>0</v>
      </c>
      <c r="C372" s="52">
        <f>'OC A CONTRATAR US$'!C372*'OC A CONTRATAR'!$E372</f>
        <v>0</v>
      </c>
      <c r="D372" s="52">
        <f>'OC A CONTRATAR US$'!D372*'OC A CONTRATAR'!$E372</f>
        <v>0</v>
      </c>
      <c r="E372" s="151">
        <f>IF($E$2=0,Encargos!C377,$E$2)</f>
        <v>5.35</v>
      </c>
      <c r="F372" s="1">
        <f t="shared" si="44"/>
        <v>55823</v>
      </c>
      <c r="G372" s="52">
        <f>'OC A CONTRATAR US$'!G372*'OC A CONTRATAR'!$J372</f>
        <v>0</v>
      </c>
      <c r="H372" s="52">
        <f>'OC A CONTRATAR US$'!H372*'OC A CONTRATAR'!$J372</f>
        <v>0</v>
      </c>
      <c r="I372" s="52">
        <f>'OC A CONTRATAR US$'!I372*'OC A CONTRATAR'!$J372</f>
        <v>0</v>
      </c>
      <c r="J372" s="151">
        <f>IF($J$2=0,Encargos!C377,$J$2)</f>
        <v>4.8413000000000004</v>
      </c>
      <c r="K372" s="1">
        <f t="shared" si="45"/>
        <v>55823</v>
      </c>
      <c r="L372" s="52">
        <f>'OC A CONTRATAR US$'!L372*'OC A CONTRATAR'!$O372</f>
        <v>0</v>
      </c>
      <c r="M372" s="52">
        <f>'OC A CONTRATAR US$'!M372*'OC A CONTRATAR'!$O372</f>
        <v>0</v>
      </c>
      <c r="N372" s="52">
        <f>'OC A CONTRATAR US$'!N372*'OC A CONTRATAR'!$O372</f>
        <v>0</v>
      </c>
      <c r="O372" s="151">
        <f>IF($O$2=0,Encargos!C377,$O$2)</f>
        <v>4.8413000000000004</v>
      </c>
      <c r="P372" s="1">
        <f t="shared" si="46"/>
        <v>55823</v>
      </c>
      <c r="Q372" s="52">
        <f>'OC A CONTRATAR US$'!Q372*'OC A CONTRATAR'!$T372</f>
        <v>0</v>
      </c>
      <c r="R372" s="52">
        <f>'OC A CONTRATAR US$'!R372*'OC A CONTRATAR'!$T372</f>
        <v>0</v>
      </c>
      <c r="S372" s="52">
        <f>'OC A CONTRATAR US$'!S372*'OC A CONTRATAR'!$T372</f>
        <v>0</v>
      </c>
      <c r="T372" s="151">
        <f>IF($T$2=0,Encargos!M377,$T$2)</f>
        <v>5.35</v>
      </c>
      <c r="V372" s="1">
        <f t="shared" si="47"/>
        <v>55823</v>
      </c>
      <c r="W372" s="52">
        <v>0</v>
      </c>
      <c r="X372" s="52">
        <v>0</v>
      </c>
      <c r="Y372" s="52">
        <f t="shared" si="49"/>
        <v>0</v>
      </c>
      <c r="Z372" s="151"/>
      <c r="AB372" s="1">
        <f t="shared" si="48"/>
        <v>55823</v>
      </c>
    </row>
    <row r="373" spans="1:28" x14ac:dyDescent="0.35">
      <c r="A373" s="1">
        <f t="shared" si="43"/>
        <v>55853</v>
      </c>
      <c r="B373" s="52">
        <f>'OC A CONTRATAR US$'!B373*'OC A CONTRATAR'!$E373</f>
        <v>0</v>
      </c>
      <c r="C373" s="52">
        <f>'OC A CONTRATAR US$'!C373*'OC A CONTRATAR'!$E373</f>
        <v>0</v>
      </c>
      <c r="D373" s="52">
        <f>'OC A CONTRATAR US$'!D373*'OC A CONTRATAR'!$E373</f>
        <v>0</v>
      </c>
      <c r="E373" s="151">
        <f>IF($E$2=0,Encargos!C378,$E$2)</f>
        <v>5.35</v>
      </c>
      <c r="F373" s="1">
        <f t="shared" si="44"/>
        <v>55853</v>
      </c>
      <c r="G373" s="52">
        <f>'OC A CONTRATAR US$'!G373*'OC A CONTRATAR'!$J373</f>
        <v>0</v>
      </c>
      <c r="H373" s="52">
        <f>'OC A CONTRATAR US$'!H373*'OC A CONTRATAR'!$J373</f>
        <v>0</v>
      </c>
      <c r="I373" s="52">
        <f>'OC A CONTRATAR US$'!I373*'OC A CONTRATAR'!$J373</f>
        <v>0</v>
      </c>
      <c r="J373" s="151">
        <f>IF($J$2=0,Encargos!C378,$J$2)</f>
        <v>4.8413000000000004</v>
      </c>
      <c r="K373" s="1">
        <f t="shared" si="45"/>
        <v>55853</v>
      </c>
      <c r="L373" s="52">
        <f>'OC A CONTRATAR US$'!L373*'OC A CONTRATAR'!$O373</f>
        <v>0</v>
      </c>
      <c r="M373" s="52">
        <f>'OC A CONTRATAR US$'!M373*'OC A CONTRATAR'!$O373</f>
        <v>0</v>
      </c>
      <c r="N373" s="52">
        <f>'OC A CONTRATAR US$'!N373*'OC A CONTRATAR'!$O373</f>
        <v>0</v>
      </c>
      <c r="O373" s="151">
        <f>IF($O$2=0,Encargos!C378,$O$2)</f>
        <v>4.8413000000000004</v>
      </c>
      <c r="P373" s="1">
        <f t="shared" si="46"/>
        <v>55853</v>
      </c>
      <c r="Q373" s="52">
        <f>'OC A CONTRATAR US$'!Q373*'OC A CONTRATAR'!$T373</f>
        <v>0</v>
      </c>
      <c r="R373" s="52">
        <f>'OC A CONTRATAR US$'!R373*'OC A CONTRATAR'!$T373</f>
        <v>0</v>
      </c>
      <c r="S373" s="52">
        <f>'OC A CONTRATAR US$'!S373*'OC A CONTRATAR'!$T373</f>
        <v>0</v>
      </c>
      <c r="T373" s="151">
        <f>IF($T$2=0,Encargos!M378,$T$2)</f>
        <v>5.35</v>
      </c>
      <c r="V373" s="1">
        <f t="shared" si="47"/>
        <v>55853</v>
      </c>
      <c r="W373" s="52">
        <v>0</v>
      </c>
      <c r="X373" s="52">
        <v>0</v>
      </c>
      <c r="Y373" s="52">
        <f t="shared" si="49"/>
        <v>0</v>
      </c>
      <c r="Z373" s="151"/>
      <c r="AB373" s="1">
        <f t="shared" si="48"/>
        <v>55853</v>
      </c>
    </row>
    <row r="374" spans="1:28" x14ac:dyDescent="0.35">
      <c r="A374" s="1">
        <f t="shared" si="43"/>
        <v>55884</v>
      </c>
      <c r="B374" s="52">
        <f>'OC A CONTRATAR US$'!B374*'OC A CONTRATAR'!$E374</f>
        <v>0</v>
      </c>
      <c r="C374" s="52">
        <f>'OC A CONTRATAR US$'!C374*'OC A CONTRATAR'!$E374</f>
        <v>0</v>
      </c>
      <c r="D374" s="52">
        <f>'OC A CONTRATAR US$'!D374*'OC A CONTRATAR'!$E374</f>
        <v>0</v>
      </c>
      <c r="E374" s="151">
        <f>IF($E$2=0,Encargos!C379,$E$2)</f>
        <v>5.35</v>
      </c>
      <c r="F374" s="1">
        <f t="shared" si="44"/>
        <v>55884</v>
      </c>
      <c r="G374" s="52">
        <f>'OC A CONTRATAR US$'!G374*'OC A CONTRATAR'!$J374</f>
        <v>0</v>
      </c>
      <c r="H374" s="52">
        <f>'OC A CONTRATAR US$'!H374*'OC A CONTRATAR'!$J374</f>
        <v>0</v>
      </c>
      <c r="I374" s="52">
        <f>'OC A CONTRATAR US$'!I374*'OC A CONTRATAR'!$J374</f>
        <v>0</v>
      </c>
      <c r="J374" s="151">
        <f>IF($J$2=0,Encargos!C379,$J$2)</f>
        <v>4.8413000000000004</v>
      </c>
      <c r="K374" s="1">
        <f t="shared" si="45"/>
        <v>55884</v>
      </c>
      <c r="L374" s="52">
        <f>'OC A CONTRATAR US$'!L374*'OC A CONTRATAR'!$O374</f>
        <v>27204607.101715628</v>
      </c>
      <c r="M374" s="52">
        <f>'OC A CONTRATAR US$'!M374*'OC A CONTRATAR'!$O374</f>
        <v>8454779.284005519</v>
      </c>
      <c r="N374" s="52">
        <f>'OC A CONTRATAR US$'!N374*'OC A CONTRATAR'!$O374</f>
        <v>35659386.385721147</v>
      </c>
      <c r="O374" s="151">
        <f>IF($O$2=0,Encargos!C379,$O$2)</f>
        <v>4.8413000000000004</v>
      </c>
      <c r="P374" s="1">
        <f t="shared" si="46"/>
        <v>55884</v>
      </c>
      <c r="Q374" s="52">
        <f>'OC A CONTRATAR US$'!Q374*'OC A CONTRATAR'!$T374</f>
        <v>0</v>
      </c>
      <c r="R374" s="52">
        <f>'OC A CONTRATAR US$'!R374*'OC A CONTRATAR'!$T374</f>
        <v>0</v>
      </c>
      <c r="S374" s="52">
        <f>'OC A CONTRATAR US$'!S374*'OC A CONTRATAR'!$T374</f>
        <v>0</v>
      </c>
      <c r="T374" s="151">
        <f>IF($T$2=0,Encargos!M379,$T$2)</f>
        <v>5.35</v>
      </c>
      <c r="V374" s="1">
        <f t="shared" si="47"/>
        <v>55884</v>
      </c>
      <c r="W374" s="52">
        <v>0</v>
      </c>
      <c r="X374" s="52">
        <v>0</v>
      </c>
      <c r="Y374" s="52">
        <f t="shared" si="49"/>
        <v>0</v>
      </c>
      <c r="Z374" s="151"/>
      <c r="AB374" s="1">
        <f t="shared" si="48"/>
        <v>55884</v>
      </c>
    </row>
    <row r="375" spans="1:28" x14ac:dyDescent="0.35">
      <c r="A375" s="1">
        <f t="shared" si="43"/>
        <v>55915</v>
      </c>
      <c r="B375" s="52">
        <f>'OC A CONTRATAR US$'!B375*'OC A CONTRATAR'!$E375</f>
        <v>0</v>
      </c>
      <c r="C375" s="52">
        <f>'OC A CONTRATAR US$'!C375*'OC A CONTRATAR'!$E375</f>
        <v>0</v>
      </c>
      <c r="D375" s="52">
        <f>'OC A CONTRATAR US$'!D375*'OC A CONTRATAR'!$E375</f>
        <v>0</v>
      </c>
      <c r="E375" s="151">
        <f>IF($E$2=0,Encargos!C380,$E$2)</f>
        <v>5.35</v>
      </c>
      <c r="F375" s="1">
        <f t="shared" si="44"/>
        <v>55915</v>
      </c>
      <c r="G375" s="52">
        <f>'OC A CONTRATAR US$'!G375*'OC A CONTRATAR'!$J375</f>
        <v>0</v>
      </c>
      <c r="H375" s="52">
        <f>'OC A CONTRATAR US$'!H375*'OC A CONTRATAR'!$J375</f>
        <v>0</v>
      </c>
      <c r="I375" s="52">
        <f>'OC A CONTRATAR US$'!I375*'OC A CONTRATAR'!$J375</f>
        <v>0</v>
      </c>
      <c r="J375" s="151">
        <f>IF($J$2=0,Encargos!C380,$J$2)</f>
        <v>4.8413000000000004</v>
      </c>
      <c r="K375" s="1">
        <f t="shared" si="45"/>
        <v>55915</v>
      </c>
      <c r="L375" s="52">
        <f>'OC A CONTRATAR US$'!L375*'OC A CONTRATAR'!$O375</f>
        <v>0</v>
      </c>
      <c r="M375" s="52">
        <f>'OC A CONTRATAR US$'!M375*'OC A CONTRATAR'!$O375</f>
        <v>0</v>
      </c>
      <c r="N375" s="52">
        <f>'OC A CONTRATAR US$'!N375*'OC A CONTRATAR'!$O375</f>
        <v>0</v>
      </c>
      <c r="O375" s="151">
        <f>IF($O$2=0,Encargos!C380,$O$2)</f>
        <v>4.8413000000000004</v>
      </c>
      <c r="P375" s="1">
        <f t="shared" si="46"/>
        <v>55915</v>
      </c>
      <c r="Q375" s="52">
        <f>'OC A CONTRATAR US$'!Q375*'OC A CONTRATAR'!$T375</f>
        <v>0</v>
      </c>
      <c r="R375" s="52">
        <f>'OC A CONTRATAR US$'!R375*'OC A CONTRATAR'!$T375</f>
        <v>0</v>
      </c>
      <c r="S375" s="52">
        <f>'OC A CONTRATAR US$'!S375*'OC A CONTRATAR'!$T375</f>
        <v>0</v>
      </c>
      <c r="T375" s="151">
        <f>IF($T$2=0,Encargos!M380,$T$2)</f>
        <v>5.35</v>
      </c>
      <c r="V375" s="1">
        <f t="shared" si="47"/>
        <v>55915</v>
      </c>
      <c r="W375" s="52">
        <v>0</v>
      </c>
      <c r="X375" s="52">
        <v>0</v>
      </c>
      <c r="Y375" s="52">
        <f t="shared" si="49"/>
        <v>0</v>
      </c>
      <c r="Z375" s="151"/>
      <c r="AB375" s="1">
        <f t="shared" si="48"/>
        <v>55915</v>
      </c>
    </row>
    <row r="376" spans="1:28" x14ac:dyDescent="0.35">
      <c r="A376" s="1">
        <f t="shared" si="43"/>
        <v>55943</v>
      </c>
      <c r="B376" s="52">
        <f>'OC A CONTRATAR US$'!B376*'OC A CONTRATAR'!$E376</f>
        <v>0</v>
      </c>
      <c r="C376" s="52">
        <f>'OC A CONTRATAR US$'!C376*'OC A CONTRATAR'!$E376</f>
        <v>0</v>
      </c>
      <c r="D376" s="52">
        <f>'OC A CONTRATAR US$'!D376*'OC A CONTRATAR'!$E376</f>
        <v>0</v>
      </c>
      <c r="E376" s="151">
        <f>IF($E$2=0,Encargos!C381,$E$2)</f>
        <v>5.35</v>
      </c>
      <c r="F376" s="1">
        <f t="shared" si="44"/>
        <v>55943</v>
      </c>
      <c r="G376" s="52">
        <f>'OC A CONTRATAR US$'!G376*'OC A CONTRATAR'!$J376</f>
        <v>0</v>
      </c>
      <c r="H376" s="52">
        <f>'OC A CONTRATAR US$'!H376*'OC A CONTRATAR'!$J376</f>
        <v>0</v>
      </c>
      <c r="I376" s="52">
        <f>'OC A CONTRATAR US$'!I376*'OC A CONTRATAR'!$J376</f>
        <v>0</v>
      </c>
      <c r="J376" s="151">
        <f>IF($J$2=0,Encargos!C381,$J$2)</f>
        <v>4.8413000000000004</v>
      </c>
      <c r="K376" s="1">
        <f t="shared" si="45"/>
        <v>55943</v>
      </c>
      <c r="L376" s="52">
        <f>'OC A CONTRATAR US$'!L376*'OC A CONTRATAR'!$O376</f>
        <v>0</v>
      </c>
      <c r="M376" s="52">
        <f>'OC A CONTRATAR US$'!M376*'OC A CONTRATAR'!$O376</f>
        <v>0</v>
      </c>
      <c r="N376" s="52">
        <f>'OC A CONTRATAR US$'!N376*'OC A CONTRATAR'!$O376</f>
        <v>0</v>
      </c>
      <c r="O376" s="151">
        <f>IF($O$2=0,Encargos!C381,$O$2)</f>
        <v>4.8413000000000004</v>
      </c>
      <c r="P376" s="1">
        <f t="shared" si="46"/>
        <v>55943</v>
      </c>
      <c r="Q376" s="52">
        <f>'OC A CONTRATAR US$'!Q376*'OC A CONTRATAR'!$T376</f>
        <v>0</v>
      </c>
      <c r="R376" s="52">
        <f>'OC A CONTRATAR US$'!R376*'OC A CONTRATAR'!$T376</f>
        <v>0</v>
      </c>
      <c r="S376" s="52">
        <f>'OC A CONTRATAR US$'!S376*'OC A CONTRATAR'!$T376</f>
        <v>0</v>
      </c>
      <c r="T376" s="151">
        <f>IF($T$2=0,Encargos!M381,$T$2)</f>
        <v>5.35</v>
      </c>
      <c r="V376" s="1">
        <f t="shared" si="47"/>
        <v>55943</v>
      </c>
      <c r="W376" s="52">
        <v>0</v>
      </c>
      <c r="X376" s="52">
        <v>0</v>
      </c>
      <c r="Y376" s="52">
        <f t="shared" si="49"/>
        <v>0</v>
      </c>
      <c r="Z376" s="151"/>
      <c r="AB376" s="1">
        <f t="shared" si="48"/>
        <v>55943</v>
      </c>
    </row>
    <row r="377" spans="1:28" x14ac:dyDescent="0.35">
      <c r="A377" s="1">
        <f t="shared" si="43"/>
        <v>55974</v>
      </c>
      <c r="B377" s="52">
        <f>'OC A CONTRATAR US$'!B377*'OC A CONTRATAR'!$E377</f>
        <v>0</v>
      </c>
      <c r="C377" s="52">
        <f>'OC A CONTRATAR US$'!C377*'OC A CONTRATAR'!$E377</f>
        <v>0</v>
      </c>
      <c r="D377" s="52">
        <f>'OC A CONTRATAR US$'!D377*'OC A CONTRATAR'!$E377</f>
        <v>0</v>
      </c>
      <c r="E377" s="151">
        <f>IF($E$2=0,Encargos!C382,$E$2)</f>
        <v>5.35</v>
      </c>
      <c r="F377" s="1">
        <f t="shared" si="44"/>
        <v>55974</v>
      </c>
      <c r="G377" s="52">
        <f>'OC A CONTRATAR US$'!G377*'OC A CONTRATAR'!$J377</f>
        <v>0</v>
      </c>
      <c r="H377" s="52">
        <f>'OC A CONTRATAR US$'!H377*'OC A CONTRATAR'!$J377</f>
        <v>0</v>
      </c>
      <c r="I377" s="52">
        <f>'OC A CONTRATAR US$'!I377*'OC A CONTRATAR'!$J377</f>
        <v>0</v>
      </c>
      <c r="J377" s="151">
        <f>IF($J$2=0,Encargos!C382,$J$2)</f>
        <v>4.8413000000000004</v>
      </c>
      <c r="K377" s="1">
        <f t="shared" si="45"/>
        <v>55974</v>
      </c>
      <c r="L377" s="52">
        <f>'OC A CONTRATAR US$'!L377*'OC A CONTRATAR'!$O377</f>
        <v>0</v>
      </c>
      <c r="M377" s="52">
        <f>'OC A CONTRATAR US$'!M377*'OC A CONTRATAR'!$O377</f>
        <v>0</v>
      </c>
      <c r="N377" s="52">
        <f>'OC A CONTRATAR US$'!N377*'OC A CONTRATAR'!$O377</f>
        <v>0</v>
      </c>
      <c r="O377" s="151">
        <f>IF($O$2=0,Encargos!C382,$O$2)</f>
        <v>4.8413000000000004</v>
      </c>
      <c r="P377" s="1">
        <f t="shared" si="46"/>
        <v>55974</v>
      </c>
      <c r="Q377" s="52">
        <f>'OC A CONTRATAR US$'!Q377*'OC A CONTRATAR'!$T377</f>
        <v>0</v>
      </c>
      <c r="R377" s="52">
        <f>'OC A CONTRATAR US$'!R377*'OC A CONTRATAR'!$T377</f>
        <v>0</v>
      </c>
      <c r="S377" s="52">
        <f>'OC A CONTRATAR US$'!S377*'OC A CONTRATAR'!$T377</f>
        <v>0</v>
      </c>
      <c r="T377" s="151">
        <f>IF($T$2=0,Encargos!M382,$T$2)</f>
        <v>5.35</v>
      </c>
      <c r="V377" s="1">
        <f t="shared" si="47"/>
        <v>55974</v>
      </c>
      <c r="W377" s="52">
        <v>0</v>
      </c>
      <c r="X377" s="52">
        <v>0</v>
      </c>
      <c r="Y377" s="52">
        <f t="shared" si="49"/>
        <v>0</v>
      </c>
      <c r="Z377" s="151"/>
      <c r="AB377" s="1">
        <f t="shared" si="48"/>
        <v>55974</v>
      </c>
    </row>
    <row r="378" spans="1:28" x14ac:dyDescent="0.35">
      <c r="A378" s="1">
        <f t="shared" si="43"/>
        <v>56004</v>
      </c>
      <c r="B378" s="52">
        <f>'OC A CONTRATAR US$'!B378*'OC A CONTRATAR'!$E378</f>
        <v>0</v>
      </c>
      <c r="C378" s="52">
        <f>'OC A CONTRATAR US$'!C378*'OC A CONTRATAR'!$E378</f>
        <v>0</v>
      </c>
      <c r="D378" s="52">
        <f>'OC A CONTRATAR US$'!D378*'OC A CONTRATAR'!$E378</f>
        <v>0</v>
      </c>
      <c r="E378" s="151">
        <f>IF($E$2=0,Encargos!C383,$E$2)</f>
        <v>5.35</v>
      </c>
      <c r="F378" s="1">
        <f t="shared" si="44"/>
        <v>56004</v>
      </c>
      <c r="G378" s="52">
        <f>'OC A CONTRATAR US$'!G378*'OC A CONTRATAR'!$J378</f>
        <v>0</v>
      </c>
      <c r="H378" s="52">
        <f>'OC A CONTRATAR US$'!H378*'OC A CONTRATAR'!$J378</f>
        <v>0</v>
      </c>
      <c r="I378" s="52">
        <f>'OC A CONTRATAR US$'!I378*'OC A CONTRATAR'!$J378</f>
        <v>0</v>
      </c>
      <c r="J378" s="151">
        <f>IF($J$2=0,Encargos!C383,$J$2)</f>
        <v>4.8413000000000004</v>
      </c>
      <c r="K378" s="1">
        <f t="shared" si="45"/>
        <v>56004</v>
      </c>
      <c r="L378" s="52">
        <f>'OC A CONTRATAR US$'!L378*'OC A CONTRATAR'!$O378</f>
        <v>0</v>
      </c>
      <c r="M378" s="52">
        <f>'OC A CONTRATAR US$'!M378*'OC A CONTRATAR'!$O378</f>
        <v>0</v>
      </c>
      <c r="N378" s="52">
        <f>'OC A CONTRATAR US$'!N378*'OC A CONTRATAR'!$O378</f>
        <v>0</v>
      </c>
      <c r="O378" s="151">
        <f>IF($O$2=0,Encargos!C383,$O$2)</f>
        <v>4.8413000000000004</v>
      </c>
      <c r="P378" s="1">
        <f t="shared" si="46"/>
        <v>56004</v>
      </c>
      <c r="Q378" s="52">
        <f>'OC A CONTRATAR US$'!Q378*'OC A CONTRATAR'!$T378</f>
        <v>0</v>
      </c>
      <c r="R378" s="52">
        <f>'OC A CONTRATAR US$'!R378*'OC A CONTRATAR'!$T378</f>
        <v>0</v>
      </c>
      <c r="S378" s="52">
        <f>'OC A CONTRATAR US$'!S378*'OC A CONTRATAR'!$T378</f>
        <v>0</v>
      </c>
      <c r="T378" s="151">
        <f>IF($T$2=0,Encargos!M383,$T$2)</f>
        <v>5.35</v>
      </c>
      <c r="V378" s="1">
        <f t="shared" si="47"/>
        <v>56004</v>
      </c>
      <c r="W378" s="52">
        <v>0</v>
      </c>
      <c r="X378" s="52">
        <v>0</v>
      </c>
      <c r="Y378" s="52">
        <f t="shared" si="49"/>
        <v>0</v>
      </c>
      <c r="Z378" s="151"/>
      <c r="AB378" s="1">
        <f t="shared" si="48"/>
        <v>56004</v>
      </c>
    </row>
    <row r="379" spans="1:28" x14ac:dyDescent="0.35">
      <c r="A379" s="1">
        <f t="shared" si="43"/>
        <v>56035</v>
      </c>
      <c r="B379" s="52">
        <f>'OC A CONTRATAR US$'!B379*'OC A CONTRATAR'!$E379</f>
        <v>0</v>
      </c>
      <c r="C379" s="52">
        <f>'OC A CONTRATAR US$'!C379*'OC A CONTRATAR'!$E379</f>
        <v>0</v>
      </c>
      <c r="D379" s="52">
        <f>'OC A CONTRATAR US$'!D379*'OC A CONTRATAR'!$E379</f>
        <v>0</v>
      </c>
      <c r="E379" s="151">
        <f>IF($E$2=0,Encargos!C384,$E$2)</f>
        <v>5.35</v>
      </c>
      <c r="F379" s="1">
        <f t="shared" si="44"/>
        <v>56035</v>
      </c>
      <c r="G379" s="52">
        <f>'OC A CONTRATAR US$'!G379*'OC A CONTRATAR'!$J379</f>
        <v>0</v>
      </c>
      <c r="H379" s="52">
        <f>'OC A CONTRATAR US$'!H379*'OC A CONTRATAR'!$J379</f>
        <v>0</v>
      </c>
      <c r="I379" s="52">
        <f>'OC A CONTRATAR US$'!I379*'OC A CONTRATAR'!$J379</f>
        <v>0</v>
      </c>
      <c r="J379" s="151">
        <f>IF($J$2=0,Encargos!C384,$J$2)</f>
        <v>4.8413000000000004</v>
      </c>
      <c r="K379" s="1">
        <f t="shared" si="45"/>
        <v>56035</v>
      </c>
      <c r="L379" s="52">
        <f>'OC A CONTRATAR US$'!L379*'OC A CONTRATAR'!$O379</f>
        <v>0</v>
      </c>
      <c r="M379" s="52">
        <f>'OC A CONTRATAR US$'!M379*'OC A CONTRATAR'!$O379</f>
        <v>0</v>
      </c>
      <c r="N379" s="52">
        <f>'OC A CONTRATAR US$'!N379*'OC A CONTRATAR'!$O379</f>
        <v>0</v>
      </c>
      <c r="O379" s="151">
        <f>IF($O$2=0,Encargos!C384,$O$2)</f>
        <v>4.8413000000000004</v>
      </c>
      <c r="P379" s="1">
        <f t="shared" si="46"/>
        <v>56035</v>
      </c>
      <c r="Q379" s="52">
        <f>'OC A CONTRATAR US$'!Q379*'OC A CONTRATAR'!$T379</f>
        <v>0</v>
      </c>
      <c r="R379" s="52">
        <f>'OC A CONTRATAR US$'!R379*'OC A CONTRATAR'!$T379</f>
        <v>0</v>
      </c>
      <c r="S379" s="52">
        <f>'OC A CONTRATAR US$'!S379*'OC A CONTRATAR'!$T379</f>
        <v>0</v>
      </c>
      <c r="T379" s="151">
        <f>IF($T$2=0,Encargos!M384,$T$2)</f>
        <v>5.35</v>
      </c>
      <c r="V379" s="1">
        <f t="shared" si="47"/>
        <v>56035</v>
      </c>
      <c r="W379" s="52">
        <v>0</v>
      </c>
      <c r="X379" s="52">
        <v>0</v>
      </c>
      <c r="Y379" s="52">
        <f t="shared" si="49"/>
        <v>0</v>
      </c>
      <c r="Z379" s="151"/>
      <c r="AB379" s="1">
        <f t="shared" si="48"/>
        <v>56035</v>
      </c>
    </row>
    <row r="380" spans="1:28" x14ac:dyDescent="0.35">
      <c r="A380" s="1">
        <f t="shared" ref="A380:A443" si="50">EDATE(A379+1,1)-1</f>
        <v>56065</v>
      </c>
      <c r="B380" s="52">
        <f>'OC A CONTRATAR US$'!B380*'OC A CONTRATAR'!$E380</f>
        <v>0</v>
      </c>
      <c r="C380" s="52">
        <f>'OC A CONTRATAR US$'!C380*'OC A CONTRATAR'!$E380</f>
        <v>0</v>
      </c>
      <c r="D380" s="52">
        <f>'OC A CONTRATAR US$'!D380*'OC A CONTRATAR'!$E380</f>
        <v>0</v>
      </c>
      <c r="E380" s="151">
        <f>IF($E$2=0,Encargos!C385,$E$2)</f>
        <v>5.35</v>
      </c>
      <c r="F380" s="1">
        <f t="shared" ref="F380:F443" si="51">EDATE(F379+1,1)-1</f>
        <v>56065</v>
      </c>
      <c r="G380" s="52">
        <f>'OC A CONTRATAR US$'!G380*'OC A CONTRATAR'!$J380</f>
        <v>0</v>
      </c>
      <c r="H380" s="52">
        <f>'OC A CONTRATAR US$'!H380*'OC A CONTRATAR'!$J380</f>
        <v>0</v>
      </c>
      <c r="I380" s="52">
        <f>'OC A CONTRATAR US$'!I380*'OC A CONTRATAR'!$J380</f>
        <v>0</v>
      </c>
      <c r="J380" s="151">
        <f>IF($J$2=0,Encargos!C385,$J$2)</f>
        <v>4.8413000000000004</v>
      </c>
      <c r="K380" s="1">
        <f t="shared" ref="K380:K443" si="52">EDATE(K379+1,1)-1</f>
        <v>56065</v>
      </c>
      <c r="L380" s="52">
        <f>'OC A CONTRATAR US$'!L380*'OC A CONTRATAR'!$O380</f>
        <v>27204607.101715628</v>
      </c>
      <c r="M380" s="52">
        <f>'OC A CONTRATAR US$'!M380*'OC A CONTRATAR'!$O380</f>
        <v>7807965.568289239</v>
      </c>
      <c r="N380" s="52">
        <f>'OC A CONTRATAR US$'!N380*'OC A CONTRATAR'!$O380</f>
        <v>35012572.670004867</v>
      </c>
      <c r="O380" s="151">
        <f>IF($O$2=0,Encargos!C385,$O$2)</f>
        <v>4.8413000000000004</v>
      </c>
      <c r="P380" s="1">
        <f t="shared" ref="P380:P443" si="53">EDATE(P379+1,1)-1</f>
        <v>56065</v>
      </c>
      <c r="Q380" s="52">
        <f>'OC A CONTRATAR US$'!Q380*'OC A CONTRATAR'!$T380</f>
        <v>0</v>
      </c>
      <c r="R380" s="52">
        <f>'OC A CONTRATAR US$'!R380*'OC A CONTRATAR'!$T380</f>
        <v>0</v>
      </c>
      <c r="S380" s="52">
        <f>'OC A CONTRATAR US$'!S380*'OC A CONTRATAR'!$T380</f>
        <v>0</v>
      </c>
      <c r="T380" s="151">
        <f>IF($T$2=0,Encargos!M385,$T$2)</f>
        <v>5.35</v>
      </c>
      <c r="V380" s="1">
        <f t="shared" ref="V380:V443" si="54">EDATE(V379+1,1)-1</f>
        <v>56065</v>
      </c>
      <c r="W380" s="52">
        <v>0</v>
      </c>
      <c r="X380" s="52">
        <v>0</v>
      </c>
      <c r="Y380" s="52">
        <f t="shared" si="49"/>
        <v>0</v>
      </c>
      <c r="Z380" s="151"/>
      <c r="AB380" s="1">
        <f t="shared" ref="AB380:AB443" si="55">EDATE(AB379+1,1)-1</f>
        <v>56065</v>
      </c>
    </row>
    <row r="381" spans="1:28" x14ac:dyDescent="0.35">
      <c r="A381" s="1">
        <f t="shared" si="50"/>
        <v>56096</v>
      </c>
      <c r="B381" s="52">
        <f>'OC A CONTRATAR US$'!B381*'OC A CONTRATAR'!$E381</f>
        <v>0</v>
      </c>
      <c r="C381" s="52">
        <f>'OC A CONTRATAR US$'!C381*'OC A CONTRATAR'!$E381</f>
        <v>0</v>
      </c>
      <c r="D381" s="52">
        <f>'OC A CONTRATAR US$'!D381*'OC A CONTRATAR'!$E381</f>
        <v>0</v>
      </c>
      <c r="E381" s="151">
        <f>IF($E$2=0,Encargos!C386,$E$2)</f>
        <v>5.35</v>
      </c>
      <c r="F381" s="1">
        <f t="shared" si="51"/>
        <v>56096</v>
      </c>
      <c r="G381" s="52">
        <f>'OC A CONTRATAR US$'!G381*'OC A CONTRATAR'!$J381</f>
        <v>0</v>
      </c>
      <c r="H381" s="52">
        <f>'OC A CONTRATAR US$'!H381*'OC A CONTRATAR'!$J381</f>
        <v>0</v>
      </c>
      <c r="I381" s="52">
        <f>'OC A CONTRATAR US$'!I381*'OC A CONTRATAR'!$J381</f>
        <v>0</v>
      </c>
      <c r="J381" s="151">
        <f>IF($J$2=0,Encargos!C386,$J$2)</f>
        <v>4.8413000000000004</v>
      </c>
      <c r="K381" s="1">
        <f t="shared" si="52"/>
        <v>56096</v>
      </c>
      <c r="L381" s="52">
        <f>'OC A CONTRATAR US$'!L381*'OC A CONTRATAR'!$O381</f>
        <v>0</v>
      </c>
      <c r="M381" s="52">
        <f>'OC A CONTRATAR US$'!M381*'OC A CONTRATAR'!$O381</f>
        <v>0</v>
      </c>
      <c r="N381" s="52">
        <f>'OC A CONTRATAR US$'!N381*'OC A CONTRATAR'!$O381</f>
        <v>0</v>
      </c>
      <c r="O381" s="151">
        <f>IF($O$2=0,Encargos!C386,$O$2)</f>
        <v>4.8413000000000004</v>
      </c>
      <c r="P381" s="1">
        <f t="shared" si="53"/>
        <v>56096</v>
      </c>
      <c r="Q381" s="52">
        <f>'OC A CONTRATAR US$'!Q381*'OC A CONTRATAR'!$T381</f>
        <v>0</v>
      </c>
      <c r="R381" s="52">
        <f>'OC A CONTRATAR US$'!R381*'OC A CONTRATAR'!$T381</f>
        <v>0</v>
      </c>
      <c r="S381" s="52">
        <f>'OC A CONTRATAR US$'!S381*'OC A CONTRATAR'!$T381</f>
        <v>0</v>
      </c>
      <c r="T381" s="151">
        <f>IF($T$2=0,Encargos!M386,$T$2)</f>
        <v>5.35</v>
      </c>
      <c r="V381" s="1">
        <f t="shared" si="54"/>
        <v>56096</v>
      </c>
      <c r="W381" s="52">
        <v>0</v>
      </c>
      <c r="X381" s="52">
        <v>0</v>
      </c>
      <c r="Y381" s="52">
        <f t="shared" si="49"/>
        <v>0</v>
      </c>
      <c r="Z381" s="151"/>
      <c r="AB381" s="1">
        <f t="shared" si="55"/>
        <v>56096</v>
      </c>
    </row>
    <row r="382" spans="1:28" x14ac:dyDescent="0.35">
      <c r="A382" s="1">
        <f t="shared" si="50"/>
        <v>56127</v>
      </c>
      <c r="B382" s="52">
        <f>'OC A CONTRATAR US$'!B382*'OC A CONTRATAR'!$E382</f>
        <v>0</v>
      </c>
      <c r="C382" s="52">
        <f>'OC A CONTRATAR US$'!C382*'OC A CONTRATAR'!$E382</f>
        <v>0</v>
      </c>
      <c r="D382" s="52">
        <f>'OC A CONTRATAR US$'!D382*'OC A CONTRATAR'!$E382</f>
        <v>0</v>
      </c>
      <c r="E382" s="151">
        <f>IF($E$2=0,Encargos!C387,$E$2)</f>
        <v>5.35</v>
      </c>
      <c r="F382" s="1">
        <f t="shared" si="51"/>
        <v>56127</v>
      </c>
      <c r="G382" s="52">
        <f>'OC A CONTRATAR US$'!G382*'OC A CONTRATAR'!$J382</f>
        <v>0</v>
      </c>
      <c r="H382" s="52">
        <f>'OC A CONTRATAR US$'!H382*'OC A CONTRATAR'!$J382</f>
        <v>0</v>
      </c>
      <c r="I382" s="52">
        <f>'OC A CONTRATAR US$'!I382*'OC A CONTRATAR'!$J382</f>
        <v>0</v>
      </c>
      <c r="J382" s="151">
        <f>IF($J$2=0,Encargos!C387,$J$2)</f>
        <v>4.8413000000000004</v>
      </c>
      <c r="K382" s="1">
        <f t="shared" si="52"/>
        <v>56127</v>
      </c>
      <c r="L382" s="52">
        <f>'OC A CONTRATAR US$'!L382*'OC A CONTRATAR'!$O382</f>
        <v>0</v>
      </c>
      <c r="M382" s="52">
        <f>'OC A CONTRATAR US$'!M382*'OC A CONTRATAR'!$O382</f>
        <v>0</v>
      </c>
      <c r="N382" s="52">
        <f>'OC A CONTRATAR US$'!N382*'OC A CONTRATAR'!$O382</f>
        <v>0</v>
      </c>
      <c r="O382" s="151">
        <f>IF($O$2=0,Encargos!C387,$O$2)</f>
        <v>4.8413000000000004</v>
      </c>
      <c r="P382" s="1">
        <f t="shared" si="53"/>
        <v>56127</v>
      </c>
      <c r="Q382" s="52">
        <f>'OC A CONTRATAR US$'!Q382*'OC A CONTRATAR'!$T382</f>
        <v>0</v>
      </c>
      <c r="R382" s="52">
        <f>'OC A CONTRATAR US$'!R382*'OC A CONTRATAR'!$T382</f>
        <v>0</v>
      </c>
      <c r="S382" s="52">
        <f>'OC A CONTRATAR US$'!S382*'OC A CONTRATAR'!$T382</f>
        <v>0</v>
      </c>
      <c r="T382" s="151">
        <f>IF($T$2=0,Encargos!M387,$T$2)</f>
        <v>5.35</v>
      </c>
      <c r="V382" s="1">
        <f t="shared" si="54"/>
        <v>56127</v>
      </c>
      <c r="W382" s="52">
        <v>0</v>
      </c>
      <c r="X382" s="52">
        <v>0</v>
      </c>
      <c r="Y382" s="52">
        <f t="shared" si="49"/>
        <v>0</v>
      </c>
      <c r="Z382" s="151"/>
      <c r="AB382" s="1">
        <f t="shared" si="55"/>
        <v>56127</v>
      </c>
    </row>
    <row r="383" spans="1:28" x14ac:dyDescent="0.35">
      <c r="A383" s="1">
        <f t="shared" si="50"/>
        <v>56157</v>
      </c>
      <c r="B383" s="52">
        <f>'OC A CONTRATAR US$'!B383*'OC A CONTRATAR'!$E383</f>
        <v>0</v>
      </c>
      <c r="C383" s="52">
        <f>'OC A CONTRATAR US$'!C383*'OC A CONTRATAR'!$E383</f>
        <v>0</v>
      </c>
      <c r="D383" s="52">
        <f>'OC A CONTRATAR US$'!D383*'OC A CONTRATAR'!$E383</f>
        <v>0</v>
      </c>
      <c r="E383" s="151">
        <f>IF($E$2=0,Encargos!C388,$E$2)</f>
        <v>5.35</v>
      </c>
      <c r="F383" s="1">
        <f t="shared" si="51"/>
        <v>56157</v>
      </c>
      <c r="G383" s="52">
        <f>'OC A CONTRATAR US$'!G383*'OC A CONTRATAR'!$J383</f>
        <v>0</v>
      </c>
      <c r="H383" s="52">
        <f>'OC A CONTRATAR US$'!H383*'OC A CONTRATAR'!$J383</f>
        <v>0</v>
      </c>
      <c r="I383" s="52">
        <f>'OC A CONTRATAR US$'!I383*'OC A CONTRATAR'!$J383</f>
        <v>0</v>
      </c>
      <c r="J383" s="151">
        <f>IF($J$2=0,Encargos!C388,$J$2)</f>
        <v>4.8413000000000004</v>
      </c>
      <c r="K383" s="1">
        <f t="shared" si="52"/>
        <v>56157</v>
      </c>
      <c r="L383" s="52">
        <f>'OC A CONTRATAR US$'!L383*'OC A CONTRATAR'!$O383</f>
        <v>0</v>
      </c>
      <c r="M383" s="52">
        <f>'OC A CONTRATAR US$'!M383*'OC A CONTRATAR'!$O383</f>
        <v>0</v>
      </c>
      <c r="N383" s="52">
        <f>'OC A CONTRATAR US$'!N383*'OC A CONTRATAR'!$O383</f>
        <v>0</v>
      </c>
      <c r="O383" s="151">
        <f>IF($O$2=0,Encargos!C388,$O$2)</f>
        <v>4.8413000000000004</v>
      </c>
      <c r="P383" s="1">
        <f t="shared" si="53"/>
        <v>56157</v>
      </c>
      <c r="Q383" s="52">
        <f>'OC A CONTRATAR US$'!Q383*'OC A CONTRATAR'!$T383</f>
        <v>0</v>
      </c>
      <c r="R383" s="52">
        <f>'OC A CONTRATAR US$'!R383*'OC A CONTRATAR'!$T383</f>
        <v>0</v>
      </c>
      <c r="S383" s="52">
        <f>'OC A CONTRATAR US$'!S383*'OC A CONTRATAR'!$T383</f>
        <v>0</v>
      </c>
      <c r="T383" s="151">
        <f>IF($T$2=0,Encargos!M388,$T$2)</f>
        <v>5.35</v>
      </c>
      <c r="V383" s="1">
        <f t="shared" si="54"/>
        <v>56157</v>
      </c>
      <c r="W383" s="52">
        <v>0</v>
      </c>
      <c r="X383" s="52">
        <v>0</v>
      </c>
      <c r="Y383" s="52">
        <f t="shared" si="49"/>
        <v>0</v>
      </c>
      <c r="Z383" s="151"/>
      <c r="AB383" s="1">
        <f t="shared" si="55"/>
        <v>56157</v>
      </c>
    </row>
    <row r="384" spans="1:28" x14ac:dyDescent="0.35">
      <c r="A384" s="1">
        <f t="shared" si="50"/>
        <v>56188</v>
      </c>
      <c r="B384" s="52">
        <f>'OC A CONTRATAR US$'!B384*'OC A CONTRATAR'!$E384</f>
        <v>0</v>
      </c>
      <c r="C384" s="52">
        <f>'OC A CONTRATAR US$'!C384*'OC A CONTRATAR'!$E384</f>
        <v>0</v>
      </c>
      <c r="D384" s="52">
        <f>'OC A CONTRATAR US$'!D384*'OC A CONTRATAR'!$E384</f>
        <v>0</v>
      </c>
      <c r="E384" s="151">
        <f>IF($E$2=0,Encargos!C389,$E$2)</f>
        <v>5.35</v>
      </c>
      <c r="F384" s="1">
        <f t="shared" si="51"/>
        <v>56188</v>
      </c>
      <c r="G384" s="52">
        <f>'OC A CONTRATAR US$'!G384*'OC A CONTRATAR'!$J384</f>
        <v>0</v>
      </c>
      <c r="H384" s="52">
        <f>'OC A CONTRATAR US$'!H384*'OC A CONTRATAR'!$J384</f>
        <v>0</v>
      </c>
      <c r="I384" s="52">
        <f>'OC A CONTRATAR US$'!I384*'OC A CONTRATAR'!$J384</f>
        <v>0</v>
      </c>
      <c r="J384" s="151">
        <f>IF($J$2=0,Encargos!C389,$J$2)</f>
        <v>4.8413000000000004</v>
      </c>
      <c r="K384" s="1">
        <f t="shared" si="52"/>
        <v>56188</v>
      </c>
      <c r="L384" s="52">
        <f>'OC A CONTRATAR US$'!L384*'OC A CONTRATAR'!$O384</f>
        <v>0</v>
      </c>
      <c r="M384" s="52">
        <f>'OC A CONTRATAR US$'!M384*'OC A CONTRATAR'!$O384</f>
        <v>0</v>
      </c>
      <c r="N384" s="52">
        <f>'OC A CONTRATAR US$'!N384*'OC A CONTRATAR'!$O384</f>
        <v>0</v>
      </c>
      <c r="O384" s="151">
        <f>IF($O$2=0,Encargos!C389,$O$2)</f>
        <v>4.8413000000000004</v>
      </c>
      <c r="P384" s="1">
        <f t="shared" si="53"/>
        <v>56188</v>
      </c>
      <c r="Q384" s="52">
        <f>'OC A CONTRATAR US$'!Q384*'OC A CONTRATAR'!$T384</f>
        <v>0</v>
      </c>
      <c r="R384" s="52">
        <f>'OC A CONTRATAR US$'!R384*'OC A CONTRATAR'!$T384</f>
        <v>0</v>
      </c>
      <c r="S384" s="52">
        <f>'OC A CONTRATAR US$'!S384*'OC A CONTRATAR'!$T384</f>
        <v>0</v>
      </c>
      <c r="T384" s="151">
        <f>IF($T$2=0,Encargos!M389,$T$2)</f>
        <v>5.35</v>
      </c>
      <c r="V384" s="1">
        <f t="shared" si="54"/>
        <v>56188</v>
      </c>
      <c r="W384" s="52">
        <v>0</v>
      </c>
      <c r="X384" s="52">
        <v>0</v>
      </c>
      <c r="Y384" s="52">
        <f t="shared" si="49"/>
        <v>0</v>
      </c>
      <c r="Z384" s="151"/>
      <c r="AB384" s="1">
        <f t="shared" si="55"/>
        <v>56188</v>
      </c>
    </row>
    <row r="385" spans="1:28" x14ac:dyDescent="0.35">
      <c r="A385" s="1">
        <f t="shared" si="50"/>
        <v>56218</v>
      </c>
      <c r="B385" s="52">
        <f>'OC A CONTRATAR US$'!B385*'OC A CONTRATAR'!$E385</f>
        <v>0</v>
      </c>
      <c r="C385" s="52">
        <f>'OC A CONTRATAR US$'!C385*'OC A CONTRATAR'!$E385</f>
        <v>0</v>
      </c>
      <c r="D385" s="52">
        <f>'OC A CONTRATAR US$'!D385*'OC A CONTRATAR'!$E385</f>
        <v>0</v>
      </c>
      <c r="E385" s="151">
        <f>IF($E$2=0,Encargos!C390,$E$2)</f>
        <v>5.35</v>
      </c>
      <c r="F385" s="1">
        <f t="shared" si="51"/>
        <v>56218</v>
      </c>
      <c r="G385" s="52">
        <f>'OC A CONTRATAR US$'!G385*'OC A CONTRATAR'!$J385</f>
        <v>0</v>
      </c>
      <c r="H385" s="52">
        <f>'OC A CONTRATAR US$'!H385*'OC A CONTRATAR'!$J385</f>
        <v>0</v>
      </c>
      <c r="I385" s="52">
        <f>'OC A CONTRATAR US$'!I385*'OC A CONTRATAR'!$J385</f>
        <v>0</v>
      </c>
      <c r="J385" s="151">
        <f>IF($J$2=0,Encargos!C390,$J$2)</f>
        <v>4.8413000000000004</v>
      </c>
      <c r="K385" s="1">
        <f t="shared" si="52"/>
        <v>56218</v>
      </c>
      <c r="L385" s="52">
        <f>'OC A CONTRATAR US$'!L385*'OC A CONTRATAR'!$O385</f>
        <v>0</v>
      </c>
      <c r="M385" s="52">
        <f>'OC A CONTRATAR US$'!M385*'OC A CONTRATAR'!$O385</f>
        <v>0</v>
      </c>
      <c r="N385" s="52">
        <f>'OC A CONTRATAR US$'!N385*'OC A CONTRATAR'!$O385</f>
        <v>0</v>
      </c>
      <c r="O385" s="151">
        <f>IF($O$2=0,Encargos!C390,$O$2)</f>
        <v>4.8413000000000004</v>
      </c>
      <c r="P385" s="1">
        <f t="shared" si="53"/>
        <v>56218</v>
      </c>
      <c r="Q385" s="52">
        <f>'OC A CONTRATAR US$'!Q385*'OC A CONTRATAR'!$T385</f>
        <v>0</v>
      </c>
      <c r="R385" s="52">
        <f>'OC A CONTRATAR US$'!R385*'OC A CONTRATAR'!$T385</f>
        <v>0</v>
      </c>
      <c r="S385" s="52">
        <f>'OC A CONTRATAR US$'!S385*'OC A CONTRATAR'!$T385</f>
        <v>0</v>
      </c>
      <c r="T385" s="151">
        <f>IF($T$2=0,Encargos!M390,$T$2)</f>
        <v>5.35</v>
      </c>
      <c r="V385" s="1">
        <f t="shared" si="54"/>
        <v>56218</v>
      </c>
      <c r="W385" s="52">
        <v>0</v>
      </c>
      <c r="X385" s="52">
        <v>0</v>
      </c>
      <c r="Y385" s="52">
        <f t="shared" si="49"/>
        <v>0</v>
      </c>
      <c r="Z385" s="151"/>
      <c r="AB385" s="1">
        <f t="shared" si="55"/>
        <v>56218</v>
      </c>
    </row>
    <row r="386" spans="1:28" x14ac:dyDescent="0.35">
      <c r="A386" s="1">
        <f t="shared" si="50"/>
        <v>56249</v>
      </c>
      <c r="B386" s="52">
        <f>'OC A CONTRATAR US$'!B386*'OC A CONTRATAR'!$E386</f>
        <v>0</v>
      </c>
      <c r="C386" s="52">
        <f>'OC A CONTRATAR US$'!C386*'OC A CONTRATAR'!$E386</f>
        <v>0</v>
      </c>
      <c r="D386" s="52">
        <f>'OC A CONTRATAR US$'!D386*'OC A CONTRATAR'!$E386</f>
        <v>0</v>
      </c>
      <c r="E386" s="151">
        <f>IF($E$2=0,Encargos!C391,$E$2)</f>
        <v>5.35</v>
      </c>
      <c r="F386" s="1">
        <f t="shared" si="51"/>
        <v>56249</v>
      </c>
      <c r="G386" s="52">
        <f>'OC A CONTRATAR US$'!G386*'OC A CONTRATAR'!$J386</f>
        <v>0</v>
      </c>
      <c r="H386" s="52">
        <f>'OC A CONTRATAR US$'!H386*'OC A CONTRATAR'!$J386</f>
        <v>0</v>
      </c>
      <c r="I386" s="52">
        <f>'OC A CONTRATAR US$'!I386*'OC A CONTRATAR'!$J386</f>
        <v>0</v>
      </c>
      <c r="J386" s="151">
        <f>IF($J$2=0,Encargos!C391,$J$2)</f>
        <v>4.8413000000000004</v>
      </c>
      <c r="K386" s="1">
        <f t="shared" si="52"/>
        <v>56249</v>
      </c>
      <c r="L386" s="52">
        <f>'OC A CONTRATAR US$'!L386*'OC A CONTRATAR'!$O386</f>
        <v>27204607.101715628</v>
      </c>
      <c r="M386" s="52">
        <f>'OC A CONTRATAR US$'!M386*'OC A CONTRATAR'!$O386</f>
        <v>7246953.6720047025</v>
      </c>
      <c r="N386" s="52">
        <f>'OC A CONTRATAR US$'!N386*'OC A CONTRATAR'!$O386</f>
        <v>34451560.773720331</v>
      </c>
      <c r="O386" s="151">
        <f>IF($O$2=0,Encargos!C391,$O$2)</f>
        <v>4.8413000000000004</v>
      </c>
      <c r="P386" s="1">
        <f t="shared" si="53"/>
        <v>56249</v>
      </c>
      <c r="Q386" s="52">
        <f>'OC A CONTRATAR US$'!Q386*'OC A CONTRATAR'!$T386</f>
        <v>0</v>
      </c>
      <c r="R386" s="52">
        <f>'OC A CONTRATAR US$'!R386*'OC A CONTRATAR'!$T386</f>
        <v>0</v>
      </c>
      <c r="S386" s="52">
        <f>'OC A CONTRATAR US$'!S386*'OC A CONTRATAR'!$T386</f>
        <v>0</v>
      </c>
      <c r="T386" s="151">
        <f>IF($T$2=0,Encargos!M391,$T$2)</f>
        <v>5.35</v>
      </c>
      <c r="V386" s="1">
        <f t="shared" si="54"/>
        <v>56249</v>
      </c>
      <c r="W386" s="52">
        <v>0</v>
      </c>
      <c r="X386" s="52">
        <v>0</v>
      </c>
      <c r="Y386" s="52">
        <f t="shared" si="49"/>
        <v>0</v>
      </c>
      <c r="Z386" s="151"/>
      <c r="AB386" s="1">
        <f t="shared" si="55"/>
        <v>56249</v>
      </c>
    </row>
    <row r="387" spans="1:28" x14ac:dyDescent="0.35">
      <c r="A387" s="1">
        <f t="shared" si="50"/>
        <v>56280</v>
      </c>
      <c r="B387" s="52">
        <f>'OC A CONTRATAR US$'!B387*'OC A CONTRATAR'!$E387</f>
        <v>0</v>
      </c>
      <c r="C387" s="52">
        <f>'OC A CONTRATAR US$'!C387*'OC A CONTRATAR'!$E387</f>
        <v>0</v>
      </c>
      <c r="D387" s="52">
        <f>'OC A CONTRATAR US$'!D387*'OC A CONTRATAR'!$E387</f>
        <v>0</v>
      </c>
      <c r="E387" s="151">
        <f>IF($E$2=0,Encargos!C392,$E$2)</f>
        <v>5.35</v>
      </c>
      <c r="F387" s="1">
        <f t="shared" si="51"/>
        <v>56280</v>
      </c>
      <c r="G387" s="52">
        <f>'OC A CONTRATAR US$'!G387*'OC A CONTRATAR'!$J387</f>
        <v>0</v>
      </c>
      <c r="H387" s="52">
        <f>'OC A CONTRATAR US$'!H387*'OC A CONTRATAR'!$J387</f>
        <v>0</v>
      </c>
      <c r="I387" s="52">
        <f>'OC A CONTRATAR US$'!I387*'OC A CONTRATAR'!$J387</f>
        <v>0</v>
      </c>
      <c r="J387" s="151">
        <f>IF($J$2=0,Encargos!C392,$J$2)</f>
        <v>4.8413000000000004</v>
      </c>
      <c r="K387" s="1">
        <f t="shared" si="52"/>
        <v>56280</v>
      </c>
      <c r="L387" s="52">
        <f>'OC A CONTRATAR US$'!L387*'OC A CONTRATAR'!$O387</f>
        <v>0</v>
      </c>
      <c r="M387" s="52">
        <f>'OC A CONTRATAR US$'!M387*'OC A CONTRATAR'!$O387</f>
        <v>0</v>
      </c>
      <c r="N387" s="52">
        <f>'OC A CONTRATAR US$'!N387*'OC A CONTRATAR'!$O387</f>
        <v>0</v>
      </c>
      <c r="O387" s="151">
        <f>IF($O$2=0,Encargos!C392,$O$2)</f>
        <v>4.8413000000000004</v>
      </c>
      <c r="P387" s="1">
        <f t="shared" si="53"/>
        <v>56280</v>
      </c>
      <c r="Q387" s="52">
        <f>'OC A CONTRATAR US$'!Q387*'OC A CONTRATAR'!$T387</f>
        <v>0</v>
      </c>
      <c r="R387" s="52">
        <f>'OC A CONTRATAR US$'!R387*'OC A CONTRATAR'!$T387</f>
        <v>0</v>
      </c>
      <c r="S387" s="52">
        <f>'OC A CONTRATAR US$'!S387*'OC A CONTRATAR'!$T387</f>
        <v>0</v>
      </c>
      <c r="T387" s="151">
        <f>IF($T$2=0,Encargos!M392,$T$2)</f>
        <v>5.35</v>
      </c>
      <c r="V387" s="1">
        <f t="shared" si="54"/>
        <v>56280</v>
      </c>
      <c r="W387" s="52">
        <v>0</v>
      </c>
      <c r="X387" s="52">
        <v>0</v>
      </c>
      <c r="Y387" s="52">
        <f t="shared" si="49"/>
        <v>0</v>
      </c>
      <c r="Z387" s="151"/>
      <c r="AB387" s="1">
        <f t="shared" si="55"/>
        <v>56280</v>
      </c>
    </row>
    <row r="388" spans="1:28" x14ac:dyDescent="0.35">
      <c r="A388" s="1">
        <f t="shared" si="50"/>
        <v>56308</v>
      </c>
      <c r="B388" s="52">
        <f>'OC A CONTRATAR US$'!B388*'OC A CONTRATAR'!$E388</f>
        <v>0</v>
      </c>
      <c r="C388" s="52">
        <f>'OC A CONTRATAR US$'!C388*'OC A CONTRATAR'!$E388</f>
        <v>0</v>
      </c>
      <c r="D388" s="52">
        <f>'OC A CONTRATAR US$'!D388*'OC A CONTRATAR'!$E388</f>
        <v>0</v>
      </c>
      <c r="E388" s="151">
        <f>IF($E$2=0,Encargos!C393,$E$2)</f>
        <v>5.35</v>
      </c>
      <c r="F388" s="1">
        <f t="shared" si="51"/>
        <v>56308</v>
      </c>
      <c r="G388" s="52">
        <f>'OC A CONTRATAR US$'!G388*'OC A CONTRATAR'!$J388</f>
        <v>0</v>
      </c>
      <c r="H388" s="52">
        <f>'OC A CONTRATAR US$'!H388*'OC A CONTRATAR'!$J388</f>
        <v>0</v>
      </c>
      <c r="I388" s="52">
        <f>'OC A CONTRATAR US$'!I388*'OC A CONTRATAR'!$J388</f>
        <v>0</v>
      </c>
      <c r="J388" s="151">
        <f>IF($J$2=0,Encargos!C393,$J$2)</f>
        <v>4.8413000000000004</v>
      </c>
      <c r="K388" s="1">
        <f t="shared" si="52"/>
        <v>56308</v>
      </c>
      <c r="L388" s="52">
        <f>'OC A CONTRATAR US$'!L388*'OC A CONTRATAR'!$O388</f>
        <v>0</v>
      </c>
      <c r="M388" s="52">
        <f>'OC A CONTRATAR US$'!M388*'OC A CONTRATAR'!$O388</f>
        <v>0</v>
      </c>
      <c r="N388" s="52">
        <f>'OC A CONTRATAR US$'!N388*'OC A CONTRATAR'!$O388</f>
        <v>0</v>
      </c>
      <c r="O388" s="151">
        <f>IF($O$2=0,Encargos!C393,$O$2)</f>
        <v>4.8413000000000004</v>
      </c>
      <c r="P388" s="1">
        <f t="shared" si="53"/>
        <v>56308</v>
      </c>
      <c r="Q388" s="52">
        <f>'OC A CONTRATAR US$'!Q388*'OC A CONTRATAR'!$T388</f>
        <v>0</v>
      </c>
      <c r="R388" s="52">
        <f>'OC A CONTRATAR US$'!R388*'OC A CONTRATAR'!$T388</f>
        <v>0</v>
      </c>
      <c r="S388" s="52">
        <f>'OC A CONTRATAR US$'!S388*'OC A CONTRATAR'!$T388</f>
        <v>0</v>
      </c>
      <c r="T388" s="151">
        <f>IF($T$2=0,Encargos!M393,$T$2)</f>
        <v>5.35</v>
      </c>
      <c r="V388" s="1">
        <f t="shared" si="54"/>
        <v>56308</v>
      </c>
      <c r="W388" s="52">
        <v>0</v>
      </c>
      <c r="X388" s="52">
        <v>0</v>
      </c>
      <c r="Y388" s="52">
        <f t="shared" ref="Y388:Y451" si="56">W388+X388</f>
        <v>0</v>
      </c>
      <c r="Z388" s="151"/>
      <c r="AB388" s="1">
        <f t="shared" si="55"/>
        <v>56308</v>
      </c>
    </row>
    <row r="389" spans="1:28" x14ac:dyDescent="0.35">
      <c r="A389" s="1">
        <f t="shared" si="50"/>
        <v>56339</v>
      </c>
      <c r="B389" s="52">
        <f>'OC A CONTRATAR US$'!B389*'OC A CONTRATAR'!$E389</f>
        <v>0</v>
      </c>
      <c r="C389" s="52">
        <f>'OC A CONTRATAR US$'!C389*'OC A CONTRATAR'!$E389</f>
        <v>0</v>
      </c>
      <c r="D389" s="52">
        <f>'OC A CONTRATAR US$'!D389*'OC A CONTRATAR'!$E389</f>
        <v>0</v>
      </c>
      <c r="E389" s="151">
        <f>IF($E$2=0,Encargos!C394,$E$2)</f>
        <v>5.35</v>
      </c>
      <c r="F389" s="1">
        <f t="shared" si="51"/>
        <v>56339</v>
      </c>
      <c r="G389" s="52">
        <f>'OC A CONTRATAR US$'!G389*'OC A CONTRATAR'!$J389</f>
        <v>0</v>
      </c>
      <c r="H389" s="52">
        <f>'OC A CONTRATAR US$'!H389*'OC A CONTRATAR'!$J389</f>
        <v>0</v>
      </c>
      <c r="I389" s="52">
        <f>'OC A CONTRATAR US$'!I389*'OC A CONTRATAR'!$J389</f>
        <v>0</v>
      </c>
      <c r="J389" s="151">
        <f>IF($J$2=0,Encargos!C394,$J$2)</f>
        <v>4.8413000000000004</v>
      </c>
      <c r="K389" s="1">
        <f t="shared" si="52"/>
        <v>56339</v>
      </c>
      <c r="L389" s="52">
        <f>'OC A CONTRATAR US$'!L389*'OC A CONTRATAR'!$O389</f>
        <v>0</v>
      </c>
      <c r="M389" s="52">
        <f>'OC A CONTRATAR US$'!M389*'OC A CONTRATAR'!$O389</f>
        <v>0</v>
      </c>
      <c r="N389" s="52">
        <f>'OC A CONTRATAR US$'!N389*'OC A CONTRATAR'!$O389</f>
        <v>0</v>
      </c>
      <c r="O389" s="151">
        <f>IF($O$2=0,Encargos!C394,$O$2)</f>
        <v>4.8413000000000004</v>
      </c>
      <c r="P389" s="1">
        <f t="shared" si="53"/>
        <v>56339</v>
      </c>
      <c r="Q389" s="52">
        <f>'OC A CONTRATAR US$'!Q389*'OC A CONTRATAR'!$T389</f>
        <v>0</v>
      </c>
      <c r="R389" s="52">
        <f>'OC A CONTRATAR US$'!R389*'OC A CONTRATAR'!$T389</f>
        <v>0</v>
      </c>
      <c r="S389" s="52">
        <f>'OC A CONTRATAR US$'!S389*'OC A CONTRATAR'!$T389</f>
        <v>0</v>
      </c>
      <c r="T389" s="151">
        <f>IF($T$2=0,Encargos!M394,$T$2)</f>
        <v>5.35</v>
      </c>
      <c r="V389" s="1">
        <f t="shared" si="54"/>
        <v>56339</v>
      </c>
      <c r="W389" s="52">
        <v>0</v>
      </c>
      <c r="X389" s="52">
        <v>0</v>
      </c>
      <c r="Y389" s="52">
        <f t="shared" si="56"/>
        <v>0</v>
      </c>
      <c r="Z389" s="151"/>
      <c r="AB389" s="1">
        <f t="shared" si="55"/>
        <v>56339</v>
      </c>
    </row>
    <row r="390" spans="1:28" x14ac:dyDescent="0.35">
      <c r="A390" s="1">
        <f t="shared" si="50"/>
        <v>56369</v>
      </c>
      <c r="B390" s="52">
        <f>'OC A CONTRATAR US$'!B390*'OC A CONTRATAR'!$E390</f>
        <v>0</v>
      </c>
      <c r="C390" s="52">
        <f>'OC A CONTRATAR US$'!C390*'OC A CONTRATAR'!$E390</f>
        <v>0</v>
      </c>
      <c r="D390" s="52">
        <f>'OC A CONTRATAR US$'!D390*'OC A CONTRATAR'!$E390</f>
        <v>0</v>
      </c>
      <c r="E390" s="151">
        <f>IF($E$2=0,Encargos!C395,$E$2)</f>
        <v>5.35</v>
      </c>
      <c r="F390" s="1">
        <f t="shared" si="51"/>
        <v>56369</v>
      </c>
      <c r="G390" s="52">
        <f>'OC A CONTRATAR US$'!G390*'OC A CONTRATAR'!$J390</f>
        <v>0</v>
      </c>
      <c r="H390" s="52">
        <f>'OC A CONTRATAR US$'!H390*'OC A CONTRATAR'!$J390</f>
        <v>0</v>
      </c>
      <c r="I390" s="52">
        <f>'OC A CONTRATAR US$'!I390*'OC A CONTRATAR'!$J390</f>
        <v>0</v>
      </c>
      <c r="J390" s="151">
        <f>IF($J$2=0,Encargos!C395,$J$2)</f>
        <v>4.8413000000000004</v>
      </c>
      <c r="K390" s="1">
        <f t="shared" si="52"/>
        <v>56369</v>
      </c>
      <c r="L390" s="52">
        <f>'OC A CONTRATAR US$'!L390*'OC A CONTRATAR'!$O390</f>
        <v>0</v>
      </c>
      <c r="M390" s="52">
        <f>'OC A CONTRATAR US$'!M390*'OC A CONTRATAR'!$O390</f>
        <v>0</v>
      </c>
      <c r="N390" s="52">
        <f>'OC A CONTRATAR US$'!N390*'OC A CONTRATAR'!$O390</f>
        <v>0</v>
      </c>
      <c r="O390" s="151">
        <f>IF($O$2=0,Encargos!C395,$O$2)</f>
        <v>4.8413000000000004</v>
      </c>
      <c r="P390" s="1">
        <f t="shared" si="53"/>
        <v>56369</v>
      </c>
      <c r="Q390" s="52">
        <f>'OC A CONTRATAR US$'!Q390*'OC A CONTRATAR'!$T390</f>
        <v>0</v>
      </c>
      <c r="R390" s="52">
        <f>'OC A CONTRATAR US$'!R390*'OC A CONTRATAR'!$T390</f>
        <v>0</v>
      </c>
      <c r="S390" s="52">
        <f>'OC A CONTRATAR US$'!S390*'OC A CONTRATAR'!$T390</f>
        <v>0</v>
      </c>
      <c r="T390" s="151">
        <f>IF($T$2=0,Encargos!M395,$T$2)</f>
        <v>5.35</v>
      </c>
      <c r="V390" s="1">
        <f t="shared" si="54"/>
        <v>56369</v>
      </c>
      <c r="W390" s="52">
        <v>0</v>
      </c>
      <c r="X390" s="52">
        <v>0</v>
      </c>
      <c r="Y390" s="52">
        <f t="shared" si="56"/>
        <v>0</v>
      </c>
      <c r="Z390" s="151"/>
      <c r="AB390" s="1">
        <f t="shared" si="55"/>
        <v>56369</v>
      </c>
    </row>
    <row r="391" spans="1:28" x14ac:dyDescent="0.35">
      <c r="A391" s="1">
        <f t="shared" si="50"/>
        <v>56400</v>
      </c>
      <c r="B391" s="52">
        <f>'OC A CONTRATAR US$'!B391*'OC A CONTRATAR'!$E391</f>
        <v>0</v>
      </c>
      <c r="C391" s="52">
        <f>'OC A CONTRATAR US$'!C391*'OC A CONTRATAR'!$E391</f>
        <v>0</v>
      </c>
      <c r="D391" s="52">
        <f>'OC A CONTRATAR US$'!D391*'OC A CONTRATAR'!$E391</f>
        <v>0</v>
      </c>
      <c r="E391" s="151">
        <f>IF($E$2=0,Encargos!C396,$E$2)</f>
        <v>5.35</v>
      </c>
      <c r="F391" s="1">
        <f t="shared" si="51"/>
        <v>56400</v>
      </c>
      <c r="G391" s="52">
        <f>'OC A CONTRATAR US$'!G391*'OC A CONTRATAR'!$J391</f>
        <v>0</v>
      </c>
      <c r="H391" s="52">
        <f>'OC A CONTRATAR US$'!H391*'OC A CONTRATAR'!$J391</f>
        <v>0</v>
      </c>
      <c r="I391" s="52">
        <f>'OC A CONTRATAR US$'!I391*'OC A CONTRATAR'!$J391</f>
        <v>0</v>
      </c>
      <c r="J391" s="151">
        <f>IF($J$2=0,Encargos!C396,$J$2)</f>
        <v>4.8413000000000004</v>
      </c>
      <c r="K391" s="1">
        <f t="shared" si="52"/>
        <v>56400</v>
      </c>
      <c r="L391" s="52">
        <f>'OC A CONTRATAR US$'!L391*'OC A CONTRATAR'!$O391</f>
        <v>0</v>
      </c>
      <c r="M391" s="52">
        <f>'OC A CONTRATAR US$'!M391*'OC A CONTRATAR'!$O391</f>
        <v>0</v>
      </c>
      <c r="N391" s="52">
        <f>'OC A CONTRATAR US$'!N391*'OC A CONTRATAR'!$O391</f>
        <v>0</v>
      </c>
      <c r="O391" s="151">
        <f>IF($O$2=0,Encargos!C396,$O$2)</f>
        <v>4.8413000000000004</v>
      </c>
      <c r="P391" s="1">
        <f t="shared" si="53"/>
        <v>56400</v>
      </c>
      <c r="Q391" s="52">
        <f>'OC A CONTRATAR US$'!Q391*'OC A CONTRATAR'!$T391</f>
        <v>0</v>
      </c>
      <c r="R391" s="52">
        <f>'OC A CONTRATAR US$'!R391*'OC A CONTRATAR'!$T391</f>
        <v>0</v>
      </c>
      <c r="S391" s="52">
        <f>'OC A CONTRATAR US$'!S391*'OC A CONTRATAR'!$T391</f>
        <v>0</v>
      </c>
      <c r="T391" s="151">
        <f>IF($T$2=0,Encargos!M396,$T$2)</f>
        <v>5.35</v>
      </c>
      <c r="V391" s="1">
        <f t="shared" si="54"/>
        <v>56400</v>
      </c>
      <c r="W391" s="52">
        <v>0</v>
      </c>
      <c r="X391" s="52">
        <v>0</v>
      </c>
      <c r="Y391" s="52">
        <f t="shared" si="56"/>
        <v>0</v>
      </c>
      <c r="Z391" s="151"/>
      <c r="AB391" s="1">
        <f t="shared" si="55"/>
        <v>56400</v>
      </c>
    </row>
    <row r="392" spans="1:28" x14ac:dyDescent="0.35">
      <c r="A392" s="1">
        <f t="shared" si="50"/>
        <v>56430</v>
      </c>
      <c r="B392" s="52">
        <f>'OC A CONTRATAR US$'!B392*'OC A CONTRATAR'!$E392</f>
        <v>0</v>
      </c>
      <c r="C392" s="52">
        <f>'OC A CONTRATAR US$'!C392*'OC A CONTRATAR'!$E392</f>
        <v>0</v>
      </c>
      <c r="D392" s="52">
        <f>'OC A CONTRATAR US$'!D392*'OC A CONTRATAR'!$E392</f>
        <v>0</v>
      </c>
      <c r="E392" s="151">
        <f>IF($E$2=0,Encargos!C397,$E$2)</f>
        <v>5.35</v>
      </c>
      <c r="F392" s="1">
        <f t="shared" si="51"/>
        <v>56430</v>
      </c>
      <c r="G392" s="52">
        <f>'OC A CONTRATAR US$'!G392*'OC A CONTRATAR'!$J392</f>
        <v>0</v>
      </c>
      <c r="H392" s="52">
        <f>'OC A CONTRATAR US$'!H392*'OC A CONTRATAR'!$J392</f>
        <v>0</v>
      </c>
      <c r="I392" s="52">
        <f>'OC A CONTRATAR US$'!I392*'OC A CONTRATAR'!$J392</f>
        <v>0</v>
      </c>
      <c r="J392" s="151">
        <f>IF($J$2=0,Encargos!C397,$J$2)</f>
        <v>4.8413000000000004</v>
      </c>
      <c r="K392" s="1">
        <f t="shared" si="52"/>
        <v>56430</v>
      </c>
      <c r="L392" s="52">
        <f>'OC A CONTRATAR US$'!L392*'OC A CONTRATAR'!$O392</f>
        <v>27204607.101715628</v>
      </c>
      <c r="M392" s="52">
        <f>'OC A CONTRATAR US$'!M392*'OC A CONTRATAR'!$O392</f>
        <v>6606740.0962447338</v>
      </c>
      <c r="N392" s="52">
        <f>'OC A CONTRATAR US$'!N392*'OC A CONTRATAR'!$O392</f>
        <v>33811347.197960362</v>
      </c>
      <c r="O392" s="151">
        <f>IF($O$2=0,Encargos!C397,$O$2)</f>
        <v>4.8413000000000004</v>
      </c>
      <c r="P392" s="1">
        <f t="shared" si="53"/>
        <v>56430</v>
      </c>
      <c r="Q392" s="52">
        <f>'OC A CONTRATAR US$'!Q392*'OC A CONTRATAR'!$T392</f>
        <v>0</v>
      </c>
      <c r="R392" s="52">
        <f>'OC A CONTRATAR US$'!R392*'OC A CONTRATAR'!$T392</f>
        <v>0</v>
      </c>
      <c r="S392" s="52">
        <f>'OC A CONTRATAR US$'!S392*'OC A CONTRATAR'!$T392</f>
        <v>0</v>
      </c>
      <c r="T392" s="151">
        <f>IF($T$2=0,Encargos!M397,$T$2)</f>
        <v>5.35</v>
      </c>
      <c r="V392" s="1">
        <f t="shared" si="54"/>
        <v>56430</v>
      </c>
      <c r="W392" s="52">
        <v>0</v>
      </c>
      <c r="X392" s="52">
        <v>0</v>
      </c>
      <c r="Y392" s="52">
        <f t="shared" si="56"/>
        <v>0</v>
      </c>
      <c r="Z392" s="151"/>
      <c r="AB392" s="1">
        <f t="shared" si="55"/>
        <v>56430</v>
      </c>
    </row>
    <row r="393" spans="1:28" x14ac:dyDescent="0.35">
      <c r="A393" s="1">
        <f t="shared" si="50"/>
        <v>56461</v>
      </c>
      <c r="B393" s="52">
        <f>'OC A CONTRATAR US$'!B393*'OC A CONTRATAR'!$E393</f>
        <v>0</v>
      </c>
      <c r="C393" s="52">
        <f>'OC A CONTRATAR US$'!C393*'OC A CONTRATAR'!$E393</f>
        <v>0</v>
      </c>
      <c r="D393" s="52">
        <f>'OC A CONTRATAR US$'!D393*'OC A CONTRATAR'!$E393</f>
        <v>0</v>
      </c>
      <c r="E393" s="151">
        <f>IF($E$2=0,Encargos!C398,$E$2)</f>
        <v>5.35</v>
      </c>
      <c r="F393" s="1">
        <f t="shared" si="51"/>
        <v>56461</v>
      </c>
      <c r="G393" s="52">
        <f>'OC A CONTRATAR US$'!G393*'OC A CONTRATAR'!$J393</f>
        <v>0</v>
      </c>
      <c r="H393" s="52">
        <f>'OC A CONTRATAR US$'!H393*'OC A CONTRATAR'!$J393</f>
        <v>0</v>
      </c>
      <c r="I393" s="52">
        <f>'OC A CONTRATAR US$'!I393*'OC A CONTRATAR'!$J393</f>
        <v>0</v>
      </c>
      <c r="J393" s="151">
        <f>IF($J$2=0,Encargos!C398,$J$2)</f>
        <v>4.8413000000000004</v>
      </c>
      <c r="K393" s="1">
        <f t="shared" si="52"/>
        <v>56461</v>
      </c>
      <c r="L393" s="52">
        <f>'OC A CONTRATAR US$'!L393*'OC A CONTRATAR'!$O393</f>
        <v>0</v>
      </c>
      <c r="M393" s="52">
        <f>'OC A CONTRATAR US$'!M393*'OC A CONTRATAR'!$O393</f>
        <v>0</v>
      </c>
      <c r="N393" s="52">
        <f>'OC A CONTRATAR US$'!N393*'OC A CONTRATAR'!$O393</f>
        <v>0</v>
      </c>
      <c r="O393" s="151">
        <f>IF($O$2=0,Encargos!C398,$O$2)</f>
        <v>4.8413000000000004</v>
      </c>
      <c r="P393" s="1">
        <f t="shared" si="53"/>
        <v>56461</v>
      </c>
      <c r="Q393" s="52">
        <f>'OC A CONTRATAR US$'!Q393*'OC A CONTRATAR'!$T393</f>
        <v>0</v>
      </c>
      <c r="R393" s="52">
        <f>'OC A CONTRATAR US$'!R393*'OC A CONTRATAR'!$T393</f>
        <v>0</v>
      </c>
      <c r="S393" s="52">
        <f>'OC A CONTRATAR US$'!S393*'OC A CONTRATAR'!$T393</f>
        <v>0</v>
      </c>
      <c r="T393" s="151">
        <f>IF($T$2=0,Encargos!M398,$T$2)</f>
        <v>5.35</v>
      </c>
      <c r="V393" s="1">
        <f t="shared" si="54"/>
        <v>56461</v>
      </c>
      <c r="W393" s="52">
        <v>0</v>
      </c>
      <c r="X393" s="52">
        <v>0</v>
      </c>
      <c r="Y393" s="52">
        <f t="shared" si="56"/>
        <v>0</v>
      </c>
      <c r="Z393" s="151"/>
      <c r="AB393" s="1">
        <f t="shared" si="55"/>
        <v>56461</v>
      </c>
    </row>
    <row r="394" spans="1:28" x14ac:dyDescent="0.35">
      <c r="A394" s="1">
        <f t="shared" si="50"/>
        <v>56492</v>
      </c>
      <c r="B394" s="52">
        <f>'OC A CONTRATAR US$'!B394*'OC A CONTRATAR'!$E394</f>
        <v>0</v>
      </c>
      <c r="C394" s="52">
        <f>'OC A CONTRATAR US$'!C394*'OC A CONTRATAR'!$E394</f>
        <v>0</v>
      </c>
      <c r="D394" s="52">
        <f>'OC A CONTRATAR US$'!D394*'OC A CONTRATAR'!$E394</f>
        <v>0</v>
      </c>
      <c r="E394" s="151">
        <f>IF($E$2=0,Encargos!C399,$E$2)</f>
        <v>5.35</v>
      </c>
      <c r="F394" s="1">
        <f t="shared" si="51"/>
        <v>56492</v>
      </c>
      <c r="G394" s="52">
        <f>'OC A CONTRATAR US$'!G394*'OC A CONTRATAR'!$J394</f>
        <v>0</v>
      </c>
      <c r="H394" s="52">
        <f>'OC A CONTRATAR US$'!H394*'OC A CONTRATAR'!$J394</f>
        <v>0</v>
      </c>
      <c r="I394" s="52">
        <f>'OC A CONTRATAR US$'!I394*'OC A CONTRATAR'!$J394</f>
        <v>0</v>
      </c>
      <c r="J394" s="151">
        <f>IF($J$2=0,Encargos!C399,$J$2)</f>
        <v>4.8413000000000004</v>
      </c>
      <c r="K394" s="1">
        <f t="shared" si="52"/>
        <v>56492</v>
      </c>
      <c r="L394" s="52">
        <f>'OC A CONTRATAR US$'!L394*'OC A CONTRATAR'!$O394</f>
        <v>0</v>
      </c>
      <c r="M394" s="52">
        <f>'OC A CONTRATAR US$'!M394*'OC A CONTRATAR'!$O394</f>
        <v>0</v>
      </c>
      <c r="N394" s="52">
        <f>'OC A CONTRATAR US$'!N394*'OC A CONTRATAR'!$O394</f>
        <v>0</v>
      </c>
      <c r="O394" s="151">
        <f>IF($O$2=0,Encargos!C399,$O$2)</f>
        <v>4.8413000000000004</v>
      </c>
      <c r="P394" s="1">
        <f t="shared" si="53"/>
        <v>56492</v>
      </c>
      <c r="Q394" s="52">
        <f>'OC A CONTRATAR US$'!Q394*'OC A CONTRATAR'!$T394</f>
        <v>0</v>
      </c>
      <c r="R394" s="52">
        <f>'OC A CONTRATAR US$'!R394*'OC A CONTRATAR'!$T394</f>
        <v>0</v>
      </c>
      <c r="S394" s="52">
        <f>'OC A CONTRATAR US$'!S394*'OC A CONTRATAR'!$T394</f>
        <v>0</v>
      </c>
      <c r="T394" s="151">
        <f>IF($T$2=0,Encargos!M399,$T$2)</f>
        <v>5.35</v>
      </c>
      <c r="V394" s="1">
        <f t="shared" si="54"/>
        <v>56492</v>
      </c>
      <c r="W394" s="52">
        <v>0</v>
      </c>
      <c r="X394" s="52">
        <v>0</v>
      </c>
      <c r="Y394" s="52">
        <f t="shared" si="56"/>
        <v>0</v>
      </c>
      <c r="Z394" s="151"/>
      <c r="AB394" s="1">
        <f t="shared" si="55"/>
        <v>56492</v>
      </c>
    </row>
    <row r="395" spans="1:28" x14ac:dyDescent="0.35">
      <c r="A395" s="1">
        <f t="shared" si="50"/>
        <v>56522</v>
      </c>
      <c r="B395" s="52">
        <f>'OC A CONTRATAR US$'!B395*'OC A CONTRATAR'!$E395</f>
        <v>0</v>
      </c>
      <c r="C395" s="52">
        <f>'OC A CONTRATAR US$'!C395*'OC A CONTRATAR'!$E395</f>
        <v>0</v>
      </c>
      <c r="D395" s="52">
        <f>'OC A CONTRATAR US$'!D395*'OC A CONTRATAR'!$E395</f>
        <v>0</v>
      </c>
      <c r="E395" s="151">
        <f>IF($E$2=0,Encargos!C400,$E$2)</f>
        <v>5.35</v>
      </c>
      <c r="F395" s="1">
        <f t="shared" si="51"/>
        <v>56522</v>
      </c>
      <c r="G395" s="52">
        <f>'OC A CONTRATAR US$'!G395*'OC A CONTRATAR'!$J395</f>
        <v>0</v>
      </c>
      <c r="H395" s="52">
        <f>'OC A CONTRATAR US$'!H395*'OC A CONTRATAR'!$J395</f>
        <v>0</v>
      </c>
      <c r="I395" s="52">
        <f>'OC A CONTRATAR US$'!I395*'OC A CONTRATAR'!$J395</f>
        <v>0</v>
      </c>
      <c r="J395" s="151">
        <f>IF($J$2=0,Encargos!C400,$J$2)</f>
        <v>4.8413000000000004</v>
      </c>
      <c r="K395" s="1">
        <f t="shared" si="52"/>
        <v>56522</v>
      </c>
      <c r="L395" s="52">
        <f>'OC A CONTRATAR US$'!L395*'OC A CONTRATAR'!$O395</f>
        <v>0</v>
      </c>
      <c r="M395" s="52">
        <f>'OC A CONTRATAR US$'!M395*'OC A CONTRATAR'!$O395</f>
        <v>0</v>
      </c>
      <c r="N395" s="52">
        <f>'OC A CONTRATAR US$'!N395*'OC A CONTRATAR'!$O395</f>
        <v>0</v>
      </c>
      <c r="O395" s="151">
        <f>IF($O$2=0,Encargos!C400,$O$2)</f>
        <v>4.8413000000000004</v>
      </c>
      <c r="P395" s="1">
        <f t="shared" si="53"/>
        <v>56522</v>
      </c>
      <c r="Q395" s="52">
        <f>'OC A CONTRATAR US$'!Q395*'OC A CONTRATAR'!$T395</f>
        <v>0</v>
      </c>
      <c r="R395" s="52">
        <f>'OC A CONTRATAR US$'!R395*'OC A CONTRATAR'!$T395</f>
        <v>0</v>
      </c>
      <c r="S395" s="52">
        <f>'OC A CONTRATAR US$'!S395*'OC A CONTRATAR'!$T395</f>
        <v>0</v>
      </c>
      <c r="T395" s="151">
        <f>IF($T$2=0,Encargos!M400,$T$2)</f>
        <v>5.35</v>
      </c>
      <c r="V395" s="1">
        <f t="shared" si="54"/>
        <v>56522</v>
      </c>
      <c r="W395" s="52">
        <v>0</v>
      </c>
      <c r="X395" s="52">
        <v>0</v>
      </c>
      <c r="Y395" s="52">
        <f t="shared" si="56"/>
        <v>0</v>
      </c>
      <c r="Z395" s="151"/>
      <c r="AB395" s="1">
        <f t="shared" si="55"/>
        <v>56522</v>
      </c>
    </row>
    <row r="396" spans="1:28" x14ac:dyDescent="0.35">
      <c r="A396" s="1">
        <f t="shared" si="50"/>
        <v>56553</v>
      </c>
      <c r="B396" s="52">
        <f>'OC A CONTRATAR US$'!B396*'OC A CONTRATAR'!$E396</f>
        <v>0</v>
      </c>
      <c r="C396" s="52">
        <f>'OC A CONTRATAR US$'!C396*'OC A CONTRATAR'!$E396</f>
        <v>0</v>
      </c>
      <c r="D396" s="52">
        <f>'OC A CONTRATAR US$'!D396*'OC A CONTRATAR'!$E396</f>
        <v>0</v>
      </c>
      <c r="E396" s="151">
        <f>IF($E$2=0,Encargos!C401,$E$2)</f>
        <v>5.35</v>
      </c>
      <c r="F396" s="1">
        <f t="shared" si="51"/>
        <v>56553</v>
      </c>
      <c r="G396" s="52">
        <f>'OC A CONTRATAR US$'!G396*'OC A CONTRATAR'!$J396</f>
        <v>0</v>
      </c>
      <c r="H396" s="52">
        <f>'OC A CONTRATAR US$'!H396*'OC A CONTRATAR'!$J396</f>
        <v>0</v>
      </c>
      <c r="I396" s="52">
        <f>'OC A CONTRATAR US$'!I396*'OC A CONTRATAR'!$J396</f>
        <v>0</v>
      </c>
      <c r="J396" s="151">
        <f>IF($J$2=0,Encargos!C401,$J$2)</f>
        <v>4.8413000000000004</v>
      </c>
      <c r="K396" s="1">
        <f t="shared" si="52"/>
        <v>56553</v>
      </c>
      <c r="L396" s="52">
        <f>'OC A CONTRATAR US$'!L396*'OC A CONTRATAR'!$O396</f>
        <v>0</v>
      </c>
      <c r="M396" s="52">
        <f>'OC A CONTRATAR US$'!M396*'OC A CONTRATAR'!$O396</f>
        <v>0</v>
      </c>
      <c r="N396" s="52">
        <f>'OC A CONTRATAR US$'!N396*'OC A CONTRATAR'!$O396</f>
        <v>0</v>
      </c>
      <c r="O396" s="151">
        <f>IF($O$2=0,Encargos!C401,$O$2)</f>
        <v>4.8413000000000004</v>
      </c>
      <c r="P396" s="1">
        <f t="shared" si="53"/>
        <v>56553</v>
      </c>
      <c r="Q396" s="52">
        <f>'OC A CONTRATAR US$'!Q396*'OC A CONTRATAR'!$T396</f>
        <v>0</v>
      </c>
      <c r="R396" s="52">
        <f>'OC A CONTRATAR US$'!R396*'OC A CONTRATAR'!$T396</f>
        <v>0</v>
      </c>
      <c r="S396" s="52">
        <f>'OC A CONTRATAR US$'!S396*'OC A CONTRATAR'!$T396</f>
        <v>0</v>
      </c>
      <c r="T396" s="151">
        <f>IF($T$2=0,Encargos!M401,$T$2)</f>
        <v>5.35</v>
      </c>
      <c r="V396" s="1">
        <f t="shared" si="54"/>
        <v>56553</v>
      </c>
      <c r="W396" s="52">
        <v>0</v>
      </c>
      <c r="X396" s="52">
        <v>0</v>
      </c>
      <c r="Y396" s="52">
        <f t="shared" si="56"/>
        <v>0</v>
      </c>
      <c r="Z396" s="151"/>
      <c r="AB396" s="1">
        <f t="shared" si="55"/>
        <v>56553</v>
      </c>
    </row>
    <row r="397" spans="1:28" x14ac:dyDescent="0.35">
      <c r="A397" s="1">
        <f t="shared" si="50"/>
        <v>56583</v>
      </c>
      <c r="B397" s="52">
        <f>'OC A CONTRATAR US$'!B397*'OC A CONTRATAR'!$E397</f>
        <v>0</v>
      </c>
      <c r="C397" s="52">
        <f>'OC A CONTRATAR US$'!C397*'OC A CONTRATAR'!$E397</f>
        <v>0</v>
      </c>
      <c r="D397" s="52">
        <f>'OC A CONTRATAR US$'!D397*'OC A CONTRATAR'!$E397</f>
        <v>0</v>
      </c>
      <c r="E397" s="151">
        <f>IF($E$2=0,Encargos!C402,$E$2)</f>
        <v>5.35</v>
      </c>
      <c r="F397" s="1">
        <f t="shared" si="51"/>
        <v>56583</v>
      </c>
      <c r="G397" s="52">
        <f>'OC A CONTRATAR US$'!G397*'OC A CONTRATAR'!$J397</f>
        <v>0</v>
      </c>
      <c r="H397" s="52">
        <f>'OC A CONTRATAR US$'!H397*'OC A CONTRATAR'!$J397</f>
        <v>0</v>
      </c>
      <c r="I397" s="52">
        <f>'OC A CONTRATAR US$'!I397*'OC A CONTRATAR'!$J397</f>
        <v>0</v>
      </c>
      <c r="J397" s="151">
        <f>IF($J$2=0,Encargos!C402,$J$2)</f>
        <v>4.8413000000000004</v>
      </c>
      <c r="K397" s="1">
        <f t="shared" si="52"/>
        <v>56583</v>
      </c>
      <c r="L397" s="52">
        <f>'OC A CONTRATAR US$'!L397*'OC A CONTRATAR'!$O397</f>
        <v>0</v>
      </c>
      <c r="M397" s="52">
        <f>'OC A CONTRATAR US$'!M397*'OC A CONTRATAR'!$O397</f>
        <v>0</v>
      </c>
      <c r="N397" s="52">
        <f>'OC A CONTRATAR US$'!N397*'OC A CONTRATAR'!$O397</f>
        <v>0</v>
      </c>
      <c r="O397" s="151">
        <f>IF($O$2=0,Encargos!C402,$O$2)</f>
        <v>4.8413000000000004</v>
      </c>
      <c r="P397" s="1">
        <f t="shared" si="53"/>
        <v>56583</v>
      </c>
      <c r="Q397" s="52">
        <f>'OC A CONTRATAR US$'!Q397*'OC A CONTRATAR'!$T397</f>
        <v>0</v>
      </c>
      <c r="R397" s="52">
        <f>'OC A CONTRATAR US$'!R397*'OC A CONTRATAR'!$T397</f>
        <v>0</v>
      </c>
      <c r="S397" s="52">
        <f>'OC A CONTRATAR US$'!S397*'OC A CONTRATAR'!$T397</f>
        <v>0</v>
      </c>
      <c r="T397" s="151">
        <f>IF($T$2=0,Encargos!M402,$T$2)</f>
        <v>5.35</v>
      </c>
      <c r="V397" s="1">
        <f t="shared" si="54"/>
        <v>56583</v>
      </c>
      <c r="W397" s="52">
        <v>0</v>
      </c>
      <c r="X397" s="52">
        <v>0</v>
      </c>
      <c r="Y397" s="52">
        <f t="shared" si="56"/>
        <v>0</v>
      </c>
      <c r="Z397" s="151"/>
      <c r="AB397" s="1">
        <f t="shared" si="55"/>
        <v>56583</v>
      </c>
    </row>
    <row r="398" spans="1:28" x14ac:dyDescent="0.35">
      <c r="A398" s="1">
        <f t="shared" si="50"/>
        <v>56614</v>
      </c>
      <c r="B398" s="52">
        <f>'OC A CONTRATAR US$'!B398*'OC A CONTRATAR'!$E398</f>
        <v>0</v>
      </c>
      <c r="C398" s="52">
        <f>'OC A CONTRATAR US$'!C398*'OC A CONTRATAR'!$E398</f>
        <v>0</v>
      </c>
      <c r="D398" s="52">
        <f>'OC A CONTRATAR US$'!D398*'OC A CONTRATAR'!$E398</f>
        <v>0</v>
      </c>
      <c r="E398" s="151">
        <f>IF($E$2=0,Encargos!C403,$E$2)</f>
        <v>5.35</v>
      </c>
      <c r="F398" s="1">
        <f t="shared" si="51"/>
        <v>56614</v>
      </c>
      <c r="G398" s="52">
        <f>'OC A CONTRATAR US$'!G398*'OC A CONTRATAR'!$J398</f>
        <v>0</v>
      </c>
      <c r="H398" s="52">
        <f>'OC A CONTRATAR US$'!H398*'OC A CONTRATAR'!$J398</f>
        <v>0</v>
      </c>
      <c r="I398" s="52">
        <f>'OC A CONTRATAR US$'!I398*'OC A CONTRATAR'!$J398</f>
        <v>0</v>
      </c>
      <c r="J398" s="151">
        <f>IF($J$2=0,Encargos!C403,$J$2)</f>
        <v>4.8413000000000004</v>
      </c>
      <c r="K398" s="1">
        <f t="shared" si="52"/>
        <v>56614</v>
      </c>
      <c r="L398" s="52">
        <f>'OC A CONTRATAR US$'!L398*'OC A CONTRATAR'!$O398</f>
        <v>27204607.101715628</v>
      </c>
      <c r="M398" s="52">
        <f>'OC A CONTRATAR US$'!M398*'OC A CONTRATAR'!$O398</f>
        <v>6039128.0600039354</v>
      </c>
      <c r="N398" s="52">
        <f>'OC A CONTRATAR US$'!N398*'OC A CONTRATAR'!$O398</f>
        <v>33243735.161719561</v>
      </c>
      <c r="O398" s="151">
        <f>IF($O$2=0,Encargos!C403,$O$2)</f>
        <v>4.8413000000000004</v>
      </c>
      <c r="P398" s="1">
        <f t="shared" si="53"/>
        <v>56614</v>
      </c>
      <c r="Q398" s="52">
        <f>'OC A CONTRATAR US$'!Q398*'OC A CONTRATAR'!$T398</f>
        <v>0</v>
      </c>
      <c r="R398" s="52">
        <f>'OC A CONTRATAR US$'!R398*'OC A CONTRATAR'!$T398</f>
        <v>0</v>
      </c>
      <c r="S398" s="52">
        <f>'OC A CONTRATAR US$'!S398*'OC A CONTRATAR'!$T398</f>
        <v>0</v>
      </c>
      <c r="T398" s="151">
        <f>IF($T$2=0,Encargos!M403,$T$2)</f>
        <v>5.35</v>
      </c>
      <c r="V398" s="1">
        <f t="shared" si="54"/>
        <v>56614</v>
      </c>
      <c r="W398" s="52">
        <v>0</v>
      </c>
      <c r="X398" s="52">
        <v>0</v>
      </c>
      <c r="Y398" s="52">
        <f t="shared" si="56"/>
        <v>0</v>
      </c>
      <c r="Z398" s="151"/>
      <c r="AB398" s="1">
        <f t="shared" si="55"/>
        <v>56614</v>
      </c>
    </row>
    <row r="399" spans="1:28" x14ac:dyDescent="0.35">
      <c r="A399" s="1">
        <f t="shared" si="50"/>
        <v>56645</v>
      </c>
      <c r="B399" s="6"/>
      <c r="C399" s="6"/>
      <c r="D399" s="6"/>
      <c r="E399" s="151">
        <f>IF($E$2=0,Encargos!C404,$E$2)</f>
        <v>5.35</v>
      </c>
      <c r="F399" s="1">
        <f t="shared" si="51"/>
        <v>56645</v>
      </c>
      <c r="G399" s="6"/>
      <c r="H399" s="6"/>
      <c r="I399" s="6"/>
      <c r="J399" s="151">
        <f>IF($J$2=0,Encargos!C404,$J$2)</f>
        <v>4.8413000000000004</v>
      </c>
      <c r="K399" s="1">
        <f t="shared" si="52"/>
        <v>56645</v>
      </c>
      <c r="L399" s="52">
        <f>'OC A CONTRATAR US$'!L399*'OC A CONTRATAR'!$O399</f>
        <v>0</v>
      </c>
      <c r="M399" s="52">
        <f>'OC A CONTRATAR US$'!M399*'OC A CONTRATAR'!$O399</f>
        <v>0</v>
      </c>
      <c r="N399" s="52">
        <f>'OC A CONTRATAR US$'!N399*'OC A CONTRATAR'!$O399</f>
        <v>0</v>
      </c>
      <c r="O399" s="151">
        <f>IF($O$2=0,Encargos!C404,$O$2)</f>
        <v>4.8413000000000004</v>
      </c>
      <c r="P399" s="1">
        <f t="shared" si="53"/>
        <v>56645</v>
      </c>
      <c r="Q399" s="6"/>
      <c r="R399" s="6"/>
      <c r="S399" s="6"/>
      <c r="T399" s="151">
        <f>IF($T$2=0,Encargos!M404,$T$2)</f>
        <v>5.35</v>
      </c>
      <c r="V399" s="1">
        <f t="shared" si="54"/>
        <v>56645</v>
      </c>
      <c r="W399" s="52">
        <v>0</v>
      </c>
      <c r="X399" s="52">
        <v>0</v>
      </c>
      <c r="Y399" s="52">
        <f t="shared" si="56"/>
        <v>0</v>
      </c>
      <c r="Z399" s="151"/>
      <c r="AB399" s="1">
        <f t="shared" si="55"/>
        <v>56645</v>
      </c>
    </row>
    <row r="400" spans="1:28" x14ac:dyDescent="0.35">
      <c r="A400" s="1">
        <f t="shared" si="50"/>
        <v>56673</v>
      </c>
      <c r="B400" s="6"/>
      <c r="C400" s="6"/>
      <c r="D400" s="6"/>
      <c r="E400" s="151">
        <f>IF($E$2=0,Encargos!C405,$E$2)</f>
        <v>5.35</v>
      </c>
      <c r="F400" s="1">
        <f t="shared" si="51"/>
        <v>56673</v>
      </c>
      <c r="G400" s="6"/>
      <c r="H400" s="6"/>
      <c r="I400" s="6"/>
      <c r="J400" s="151">
        <f>IF($J$2=0,Encargos!C405,$J$2)</f>
        <v>4.8413000000000004</v>
      </c>
      <c r="K400" s="1">
        <f t="shared" si="52"/>
        <v>56673</v>
      </c>
      <c r="L400" s="52">
        <f>'OC A CONTRATAR US$'!L400*'OC A CONTRATAR'!$O400</f>
        <v>0</v>
      </c>
      <c r="M400" s="52">
        <f>'OC A CONTRATAR US$'!M400*'OC A CONTRATAR'!$O400</f>
        <v>0</v>
      </c>
      <c r="N400" s="52">
        <f>'OC A CONTRATAR US$'!N400*'OC A CONTRATAR'!$O400</f>
        <v>0</v>
      </c>
      <c r="O400" s="151">
        <f>IF($O$2=0,Encargos!C405,$O$2)</f>
        <v>4.8413000000000004</v>
      </c>
      <c r="P400" s="1">
        <f t="shared" si="53"/>
        <v>56673</v>
      </c>
      <c r="Q400" s="6"/>
      <c r="R400" s="6"/>
      <c r="S400" s="6"/>
      <c r="T400" s="151">
        <f>IF($T$2=0,Encargos!M405,$T$2)</f>
        <v>5.35</v>
      </c>
      <c r="V400" s="1">
        <f t="shared" si="54"/>
        <v>56673</v>
      </c>
      <c r="W400" s="52">
        <v>0</v>
      </c>
      <c r="X400" s="52">
        <v>0</v>
      </c>
      <c r="Y400" s="52">
        <f t="shared" si="56"/>
        <v>0</v>
      </c>
      <c r="Z400" s="151"/>
      <c r="AB400" s="1">
        <f t="shared" si="55"/>
        <v>56673</v>
      </c>
    </row>
    <row r="401" spans="1:28" x14ac:dyDescent="0.35">
      <c r="A401" s="1">
        <f t="shared" si="50"/>
        <v>56704</v>
      </c>
      <c r="B401" s="6"/>
      <c r="C401" s="6"/>
      <c r="D401" s="6"/>
      <c r="E401" s="151">
        <f>IF($E$2=0,Encargos!C406,$E$2)</f>
        <v>5.35</v>
      </c>
      <c r="F401" s="1">
        <f t="shared" si="51"/>
        <v>56704</v>
      </c>
      <c r="G401" s="6"/>
      <c r="H401" s="6"/>
      <c r="I401" s="6"/>
      <c r="J401" s="151">
        <f>IF($J$2=0,Encargos!C406,$J$2)</f>
        <v>4.8413000000000004</v>
      </c>
      <c r="K401" s="1">
        <f t="shared" si="52"/>
        <v>56704</v>
      </c>
      <c r="L401" s="52">
        <f>'OC A CONTRATAR US$'!L401*'OC A CONTRATAR'!$O401</f>
        <v>0</v>
      </c>
      <c r="M401" s="52">
        <f>'OC A CONTRATAR US$'!M401*'OC A CONTRATAR'!$O401</f>
        <v>0</v>
      </c>
      <c r="N401" s="52">
        <f>'OC A CONTRATAR US$'!N401*'OC A CONTRATAR'!$O401</f>
        <v>0</v>
      </c>
      <c r="O401" s="151">
        <f>IF($O$2=0,Encargos!C406,$O$2)</f>
        <v>4.8413000000000004</v>
      </c>
      <c r="P401" s="1">
        <f t="shared" si="53"/>
        <v>56704</v>
      </c>
      <c r="Q401" s="6"/>
      <c r="R401" s="6"/>
      <c r="S401" s="6"/>
      <c r="T401" s="151">
        <f>IF($T$2=0,Encargos!M406,$T$2)</f>
        <v>5.35</v>
      </c>
      <c r="V401" s="1">
        <f t="shared" si="54"/>
        <v>56704</v>
      </c>
      <c r="W401" s="52">
        <v>0</v>
      </c>
      <c r="X401" s="52">
        <v>0</v>
      </c>
      <c r="Y401" s="52">
        <f t="shared" si="56"/>
        <v>0</v>
      </c>
      <c r="Z401" s="151"/>
      <c r="AB401" s="1">
        <f t="shared" si="55"/>
        <v>56704</v>
      </c>
    </row>
    <row r="402" spans="1:28" x14ac:dyDescent="0.35">
      <c r="A402" s="1">
        <f t="shared" si="50"/>
        <v>56734</v>
      </c>
      <c r="B402" s="6"/>
      <c r="C402" s="6"/>
      <c r="D402" s="6"/>
      <c r="E402" s="151">
        <f>IF($E$2=0,Encargos!C407,$E$2)</f>
        <v>5.35</v>
      </c>
      <c r="F402" s="1">
        <f t="shared" si="51"/>
        <v>56734</v>
      </c>
      <c r="G402" s="6"/>
      <c r="H402" s="6"/>
      <c r="I402" s="6"/>
      <c r="J402" s="151">
        <f>IF($J$2=0,Encargos!C407,$J$2)</f>
        <v>4.8413000000000004</v>
      </c>
      <c r="K402" s="1">
        <f t="shared" si="52"/>
        <v>56734</v>
      </c>
      <c r="L402" s="52">
        <f>'OC A CONTRATAR US$'!L402*'OC A CONTRATAR'!$O402</f>
        <v>0</v>
      </c>
      <c r="M402" s="52">
        <f>'OC A CONTRATAR US$'!M402*'OC A CONTRATAR'!$O402</f>
        <v>0</v>
      </c>
      <c r="N402" s="52">
        <f>'OC A CONTRATAR US$'!N402*'OC A CONTRATAR'!$O402</f>
        <v>0</v>
      </c>
      <c r="O402" s="151">
        <f>IF($O$2=0,Encargos!C407,$O$2)</f>
        <v>4.8413000000000004</v>
      </c>
      <c r="P402" s="1">
        <f t="shared" si="53"/>
        <v>56734</v>
      </c>
      <c r="Q402" s="6"/>
      <c r="R402" s="6"/>
      <c r="S402" s="6"/>
      <c r="T402" s="151">
        <f>IF($T$2=0,Encargos!M407,$T$2)</f>
        <v>5.35</v>
      </c>
      <c r="V402" s="1">
        <f t="shared" si="54"/>
        <v>56734</v>
      </c>
      <c r="W402" s="52">
        <v>0</v>
      </c>
      <c r="X402" s="52">
        <v>0</v>
      </c>
      <c r="Y402" s="52">
        <f t="shared" si="56"/>
        <v>0</v>
      </c>
      <c r="Z402" s="151"/>
      <c r="AB402" s="1">
        <f t="shared" si="55"/>
        <v>56734</v>
      </c>
    </row>
    <row r="403" spans="1:28" x14ac:dyDescent="0.35">
      <c r="A403" s="1">
        <f t="shared" si="50"/>
        <v>56765</v>
      </c>
      <c r="B403" s="6"/>
      <c r="C403" s="6"/>
      <c r="D403" s="6"/>
      <c r="E403" s="151">
        <f>IF($E$2=0,Encargos!C408,$E$2)</f>
        <v>5.35</v>
      </c>
      <c r="F403" s="1">
        <f t="shared" si="51"/>
        <v>56765</v>
      </c>
      <c r="G403" s="6"/>
      <c r="H403" s="6"/>
      <c r="I403" s="6"/>
      <c r="J403" s="151">
        <f>IF($J$2=0,Encargos!C408,$J$2)</f>
        <v>4.8413000000000004</v>
      </c>
      <c r="K403" s="1">
        <f t="shared" si="52"/>
        <v>56765</v>
      </c>
      <c r="L403" s="52">
        <f>'OC A CONTRATAR US$'!L403*'OC A CONTRATAR'!$O403</f>
        <v>0</v>
      </c>
      <c r="M403" s="52">
        <f>'OC A CONTRATAR US$'!M403*'OC A CONTRATAR'!$O403</f>
        <v>0</v>
      </c>
      <c r="N403" s="52">
        <f>'OC A CONTRATAR US$'!N403*'OC A CONTRATAR'!$O403</f>
        <v>0</v>
      </c>
      <c r="O403" s="151">
        <f>IF($O$2=0,Encargos!C408,$O$2)</f>
        <v>4.8413000000000004</v>
      </c>
      <c r="P403" s="1">
        <f t="shared" si="53"/>
        <v>56765</v>
      </c>
      <c r="Q403" s="6"/>
      <c r="R403" s="6"/>
      <c r="S403" s="6"/>
      <c r="T403" s="151">
        <f>IF($T$2=0,Encargos!M408,$T$2)</f>
        <v>5.35</v>
      </c>
      <c r="V403" s="1">
        <f t="shared" si="54"/>
        <v>56765</v>
      </c>
      <c r="W403" s="52">
        <v>0</v>
      </c>
      <c r="X403" s="52">
        <v>0</v>
      </c>
      <c r="Y403" s="52">
        <f t="shared" si="56"/>
        <v>0</v>
      </c>
      <c r="Z403" s="151"/>
      <c r="AB403" s="1">
        <f t="shared" si="55"/>
        <v>56765</v>
      </c>
    </row>
    <row r="404" spans="1:28" x14ac:dyDescent="0.35">
      <c r="A404" s="1">
        <f t="shared" si="50"/>
        <v>56795</v>
      </c>
      <c r="B404" s="6"/>
      <c r="C404" s="6"/>
      <c r="D404" s="6"/>
      <c r="E404" s="151">
        <f>IF($E$2=0,Encargos!C409,$E$2)</f>
        <v>5.35</v>
      </c>
      <c r="F404" s="1">
        <f t="shared" si="51"/>
        <v>56795</v>
      </c>
      <c r="G404" s="6"/>
      <c r="H404" s="6"/>
      <c r="I404" s="6"/>
      <c r="J404" s="151">
        <f>IF($J$2=0,Encargos!C409,$J$2)</f>
        <v>4.8413000000000004</v>
      </c>
      <c r="K404" s="1">
        <f t="shared" si="52"/>
        <v>56795</v>
      </c>
      <c r="L404" s="52">
        <f>'OC A CONTRATAR US$'!L404*'OC A CONTRATAR'!$O404</f>
        <v>27204607.101715628</v>
      </c>
      <c r="M404" s="52">
        <f>'OC A CONTRATAR US$'!M404*'OC A CONTRATAR'!$O404</f>
        <v>5405514.6242002267</v>
      </c>
      <c r="N404" s="52">
        <f>'OC A CONTRATAR US$'!N404*'OC A CONTRATAR'!$O404</f>
        <v>32610121.725915853</v>
      </c>
      <c r="O404" s="151">
        <f>IF($O$2=0,Encargos!C409,$O$2)</f>
        <v>4.8413000000000004</v>
      </c>
      <c r="P404" s="1">
        <f t="shared" si="53"/>
        <v>56795</v>
      </c>
      <c r="Q404" s="6"/>
      <c r="R404" s="6"/>
      <c r="S404" s="6"/>
      <c r="T404" s="151">
        <f>IF($T$2=0,Encargos!M409,$T$2)</f>
        <v>5.35</v>
      </c>
      <c r="V404" s="1">
        <f t="shared" si="54"/>
        <v>56795</v>
      </c>
      <c r="W404" s="52">
        <v>0</v>
      </c>
      <c r="X404" s="52">
        <v>0</v>
      </c>
      <c r="Y404" s="52">
        <f t="shared" si="56"/>
        <v>0</v>
      </c>
      <c r="Z404" s="151"/>
      <c r="AB404" s="1">
        <f t="shared" si="55"/>
        <v>56795</v>
      </c>
    </row>
    <row r="405" spans="1:28" x14ac:dyDescent="0.35">
      <c r="A405" s="1">
        <f t="shared" si="50"/>
        <v>56826</v>
      </c>
      <c r="B405" s="6"/>
      <c r="C405" s="6"/>
      <c r="D405" s="6"/>
      <c r="E405" s="151">
        <f>IF($E$2=0,Encargos!C410,$E$2)</f>
        <v>5.35</v>
      </c>
      <c r="F405" s="1">
        <f t="shared" si="51"/>
        <v>56826</v>
      </c>
      <c r="G405" s="6"/>
      <c r="H405" s="6"/>
      <c r="I405" s="6"/>
      <c r="J405" s="151">
        <f>IF($J$2=0,Encargos!C410,$J$2)</f>
        <v>4.8413000000000004</v>
      </c>
      <c r="K405" s="1">
        <f t="shared" si="52"/>
        <v>56826</v>
      </c>
      <c r="L405" s="52">
        <f>'OC A CONTRATAR US$'!L405*'OC A CONTRATAR'!$O405</f>
        <v>0</v>
      </c>
      <c r="M405" s="52">
        <f>'OC A CONTRATAR US$'!M405*'OC A CONTRATAR'!$O405</f>
        <v>0</v>
      </c>
      <c r="N405" s="52">
        <f>'OC A CONTRATAR US$'!N405*'OC A CONTRATAR'!$O405</f>
        <v>0</v>
      </c>
      <c r="O405" s="151">
        <f>IF($O$2=0,Encargos!C410,$O$2)</f>
        <v>4.8413000000000004</v>
      </c>
      <c r="P405" s="1">
        <f t="shared" si="53"/>
        <v>56826</v>
      </c>
      <c r="Q405" s="6"/>
      <c r="R405" s="6"/>
      <c r="S405" s="6"/>
      <c r="T405" s="151">
        <f>IF($T$2=0,Encargos!M410,$T$2)</f>
        <v>5.35</v>
      </c>
      <c r="V405" s="1">
        <f t="shared" si="54"/>
        <v>56826</v>
      </c>
      <c r="W405" s="52">
        <v>0</v>
      </c>
      <c r="X405" s="52">
        <v>0</v>
      </c>
      <c r="Y405" s="52">
        <f t="shared" si="56"/>
        <v>0</v>
      </c>
      <c r="Z405" s="151"/>
      <c r="AB405" s="1">
        <f t="shared" si="55"/>
        <v>56826</v>
      </c>
    </row>
    <row r="406" spans="1:28" x14ac:dyDescent="0.35">
      <c r="A406" s="1">
        <f t="shared" si="50"/>
        <v>56857</v>
      </c>
      <c r="B406" s="6"/>
      <c r="C406" s="6"/>
      <c r="D406" s="6"/>
      <c r="E406" s="151">
        <f>IF($E$2=0,Encargos!C411,$E$2)</f>
        <v>5.35</v>
      </c>
      <c r="F406" s="1">
        <f t="shared" si="51"/>
        <v>56857</v>
      </c>
      <c r="G406" s="6"/>
      <c r="H406" s="6"/>
      <c r="I406" s="6"/>
      <c r="J406" s="151">
        <f>IF($J$2=0,Encargos!C411,$J$2)</f>
        <v>4.8413000000000004</v>
      </c>
      <c r="K406" s="1">
        <f t="shared" si="52"/>
        <v>56857</v>
      </c>
      <c r="L406" s="52">
        <f>'OC A CONTRATAR US$'!L406*'OC A CONTRATAR'!$O406</f>
        <v>0</v>
      </c>
      <c r="M406" s="52">
        <f>'OC A CONTRATAR US$'!M406*'OC A CONTRATAR'!$O406</f>
        <v>0</v>
      </c>
      <c r="N406" s="52">
        <f>'OC A CONTRATAR US$'!N406*'OC A CONTRATAR'!$O406</f>
        <v>0</v>
      </c>
      <c r="O406" s="151">
        <f>IF($O$2=0,Encargos!C411,$O$2)</f>
        <v>4.8413000000000004</v>
      </c>
      <c r="P406" s="1">
        <f t="shared" si="53"/>
        <v>56857</v>
      </c>
      <c r="Q406" s="6"/>
      <c r="R406" s="6"/>
      <c r="S406" s="6"/>
      <c r="T406" s="151">
        <f>IF($T$2=0,Encargos!M411,$T$2)</f>
        <v>5.35</v>
      </c>
      <c r="V406" s="1">
        <f t="shared" si="54"/>
        <v>56857</v>
      </c>
      <c r="W406" s="52">
        <v>0</v>
      </c>
      <c r="X406" s="52">
        <v>0</v>
      </c>
      <c r="Y406" s="52">
        <f t="shared" si="56"/>
        <v>0</v>
      </c>
      <c r="Z406" s="151"/>
      <c r="AB406" s="1">
        <f t="shared" si="55"/>
        <v>56857</v>
      </c>
    </row>
    <row r="407" spans="1:28" x14ac:dyDescent="0.35">
      <c r="A407" s="1">
        <f t="shared" si="50"/>
        <v>56887</v>
      </c>
      <c r="B407" s="6"/>
      <c r="C407" s="6"/>
      <c r="D407" s="6"/>
      <c r="E407" s="151">
        <f>IF($E$2=0,Encargos!C412,$E$2)</f>
        <v>5.35</v>
      </c>
      <c r="F407" s="1">
        <f t="shared" si="51"/>
        <v>56887</v>
      </c>
      <c r="G407" s="6"/>
      <c r="H407" s="6"/>
      <c r="I407" s="6"/>
      <c r="J407" s="151">
        <f>IF($J$2=0,Encargos!C412,$J$2)</f>
        <v>4.8413000000000004</v>
      </c>
      <c r="K407" s="1">
        <f t="shared" si="52"/>
        <v>56887</v>
      </c>
      <c r="L407" s="52">
        <f>'OC A CONTRATAR US$'!L407*'OC A CONTRATAR'!$O407</f>
        <v>0</v>
      </c>
      <c r="M407" s="52">
        <f>'OC A CONTRATAR US$'!M407*'OC A CONTRATAR'!$O407</f>
        <v>0</v>
      </c>
      <c r="N407" s="52">
        <f>'OC A CONTRATAR US$'!N407*'OC A CONTRATAR'!$O407</f>
        <v>0</v>
      </c>
      <c r="O407" s="151">
        <f>IF($O$2=0,Encargos!C412,$O$2)</f>
        <v>4.8413000000000004</v>
      </c>
      <c r="P407" s="1">
        <f t="shared" si="53"/>
        <v>56887</v>
      </c>
      <c r="Q407" s="6"/>
      <c r="R407" s="6"/>
      <c r="S407" s="6"/>
      <c r="T407" s="151">
        <f>IF($T$2=0,Encargos!M412,$T$2)</f>
        <v>5.35</v>
      </c>
      <c r="V407" s="1">
        <f t="shared" si="54"/>
        <v>56887</v>
      </c>
      <c r="W407" s="52">
        <v>0</v>
      </c>
      <c r="X407" s="52">
        <v>0</v>
      </c>
      <c r="Y407" s="52">
        <f t="shared" si="56"/>
        <v>0</v>
      </c>
      <c r="Z407" s="151"/>
      <c r="AB407" s="1">
        <f t="shared" si="55"/>
        <v>56887</v>
      </c>
    </row>
    <row r="408" spans="1:28" x14ac:dyDescent="0.35">
      <c r="A408" s="1">
        <f t="shared" si="50"/>
        <v>56918</v>
      </c>
      <c r="B408" s="6"/>
      <c r="C408" s="6"/>
      <c r="D408" s="6"/>
      <c r="E408" s="151">
        <f>IF($E$2=0,Encargos!C413,$E$2)</f>
        <v>5.35</v>
      </c>
      <c r="F408" s="1">
        <f t="shared" si="51"/>
        <v>56918</v>
      </c>
      <c r="G408" s="6"/>
      <c r="H408" s="6"/>
      <c r="I408" s="6"/>
      <c r="J408" s="151">
        <f>IF($J$2=0,Encargos!C413,$J$2)</f>
        <v>4.8413000000000004</v>
      </c>
      <c r="K408" s="1">
        <f t="shared" si="52"/>
        <v>56918</v>
      </c>
      <c r="L408" s="52">
        <f>'OC A CONTRATAR US$'!L408*'OC A CONTRATAR'!$O408</f>
        <v>0</v>
      </c>
      <c r="M408" s="52">
        <f>'OC A CONTRATAR US$'!M408*'OC A CONTRATAR'!$O408</f>
        <v>0</v>
      </c>
      <c r="N408" s="52">
        <f>'OC A CONTRATAR US$'!N408*'OC A CONTRATAR'!$O408</f>
        <v>0</v>
      </c>
      <c r="O408" s="151">
        <f>IF($O$2=0,Encargos!C413,$O$2)</f>
        <v>4.8413000000000004</v>
      </c>
      <c r="P408" s="1">
        <f t="shared" si="53"/>
        <v>56918</v>
      </c>
      <c r="Q408" s="6"/>
      <c r="R408" s="6"/>
      <c r="S408" s="6"/>
      <c r="T408" s="151">
        <f>IF($T$2=0,Encargos!M413,$T$2)</f>
        <v>5.35</v>
      </c>
      <c r="V408" s="1">
        <f t="shared" si="54"/>
        <v>56918</v>
      </c>
      <c r="W408" s="52">
        <v>0</v>
      </c>
      <c r="X408" s="52">
        <v>0</v>
      </c>
      <c r="Y408" s="52">
        <f t="shared" si="56"/>
        <v>0</v>
      </c>
      <c r="Z408" s="151"/>
      <c r="AB408" s="1">
        <f t="shared" si="55"/>
        <v>56918</v>
      </c>
    </row>
    <row r="409" spans="1:28" x14ac:dyDescent="0.35">
      <c r="A409" s="1">
        <f t="shared" si="50"/>
        <v>56948</v>
      </c>
      <c r="B409" s="6"/>
      <c r="C409" s="6"/>
      <c r="D409" s="6"/>
      <c r="E409" s="151">
        <f>IF($E$2=0,Encargos!C414,$E$2)</f>
        <v>5.35</v>
      </c>
      <c r="F409" s="1">
        <f t="shared" si="51"/>
        <v>56948</v>
      </c>
      <c r="G409" s="6"/>
      <c r="H409" s="6"/>
      <c r="I409" s="6"/>
      <c r="J409" s="151">
        <f>IF($J$2=0,Encargos!C414,$J$2)</f>
        <v>4.8413000000000004</v>
      </c>
      <c r="K409" s="1">
        <f t="shared" si="52"/>
        <v>56948</v>
      </c>
      <c r="L409" s="52">
        <f>'OC A CONTRATAR US$'!L409*'OC A CONTRATAR'!$O409</f>
        <v>0</v>
      </c>
      <c r="M409" s="52">
        <f>'OC A CONTRATAR US$'!M409*'OC A CONTRATAR'!$O409</f>
        <v>0</v>
      </c>
      <c r="N409" s="52">
        <f>'OC A CONTRATAR US$'!N409*'OC A CONTRATAR'!$O409</f>
        <v>0</v>
      </c>
      <c r="O409" s="151">
        <f>IF($O$2=0,Encargos!C414,$O$2)</f>
        <v>4.8413000000000004</v>
      </c>
      <c r="P409" s="1">
        <f t="shared" si="53"/>
        <v>56948</v>
      </c>
      <c r="Q409" s="6"/>
      <c r="R409" s="6"/>
      <c r="S409" s="6"/>
      <c r="T409" s="151">
        <f>IF($T$2=0,Encargos!M414,$T$2)</f>
        <v>5.35</v>
      </c>
      <c r="V409" s="1">
        <f t="shared" si="54"/>
        <v>56948</v>
      </c>
      <c r="W409" s="52">
        <v>0</v>
      </c>
      <c r="X409" s="52">
        <v>0</v>
      </c>
      <c r="Y409" s="52">
        <f t="shared" si="56"/>
        <v>0</v>
      </c>
      <c r="Z409" s="151"/>
      <c r="AB409" s="1">
        <f t="shared" si="55"/>
        <v>56948</v>
      </c>
    </row>
    <row r="410" spans="1:28" x14ac:dyDescent="0.35">
      <c r="A410" s="1">
        <f t="shared" si="50"/>
        <v>56979</v>
      </c>
      <c r="B410" s="6"/>
      <c r="C410" s="6"/>
      <c r="D410" s="6"/>
      <c r="E410" s="151">
        <f>IF($E$2=0,Encargos!C415,$E$2)</f>
        <v>5.35</v>
      </c>
      <c r="F410" s="1">
        <f t="shared" si="51"/>
        <v>56979</v>
      </c>
      <c r="G410" s="6"/>
      <c r="H410" s="6"/>
      <c r="I410" s="6"/>
      <c r="J410" s="151">
        <f>IF($J$2=0,Encargos!C415,$J$2)</f>
        <v>4.8413000000000004</v>
      </c>
      <c r="K410" s="1">
        <f t="shared" si="52"/>
        <v>56979</v>
      </c>
      <c r="L410" s="52">
        <f>'OC A CONTRATAR US$'!L410*'OC A CONTRATAR'!$O410</f>
        <v>27204607.101715628</v>
      </c>
      <c r="M410" s="52">
        <f>'OC A CONTRATAR US$'!M410*'OC A CONTRATAR'!$O410</f>
        <v>4831302.4480031477</v>
      </c>
      <c r="N410" s="52">
        <f>'OC A CONTRATAR US$'!N410*'OC A CONTRATAR'!$O410</f>
        <v>32035909.549718775</v>
      </c>
      <c r="O410" s="151">
        <f>IF($O$2=0,Encargos!C415,$O$2)</f>
        <v>4.8413000000000004</v>
      </c>
      <c r="P410" s="1">
        <f t="shared" si="53"/>
        <v>56979</v>
      </c>
      <c r="Q410" s="6"/>
      <c r="R410" s="6"/>
      <c r="S410" s="6"/>
      <c r="T410" s="151">
        <f>IF($T$2=0,Encargos!M415,$T$2)</f>
        <v>5.35</v>
      </c>
      <c r="V410" s="1">
        <f t="shared" si="54"/>
        <v>56979</v>
      </c>
      <c r="W410" s="52">
        <v>0</v>
      </c>
      <c r="X410" s="52">
        <v>0</v>
      </c>
      <c r="Y410" s="52">
        <f t="shared" si="56"/>
        <v>0</v>
      </c>
      <c r="Z410" s="151"/>
      <c r="AB410" s="1">
        <f t="shared" si="55"/>
        <v>56979</v>
      </c>
    </row>
    <row r="411" spans="1:28" x14ac:dyDescent="0.35">
      <c r="A411" s="1">
        <f t="shared" si="50"/>
        <v>57010</v>
      </c>
      <c r="B411" s="6"/>
      <c r="C411" s="6"/>
      <c r="D411" s="6"/>
      <c r="E411" s="151">
        <f>IF($E$2=0,Encargos!C416,$E$2)</f>
        <v>5.35</v>
      </c>
      <c r="F411" s="1">
        <f t="shared" si="51"/>
        <v>57010</v>
      </c>
      <c r="G411" s="6"/>
      <c r="H411" s="6"/>
      <c r="I411" s="6"/>
      <c r="J411" s="151">
        <f>IF($J$2=0,Encargos!C416,$J$2)</f>
        <v>4.8413000000000004</v>
      </c>
      <c r="K411" s="1">
        <f t="shared" si="52"/>
        <v>57010</v>
      </c>
      <c r="L411" s="52">
        <f>'OC A CONTRATAR US$'!L411*'OC A CONTRATAR'!$O411</f>
        <v>0</v>
      </c>
      <c r="M411" s="52">
        <f>'OC A CONTRATAR US$'!M411*'OC A CONTRATAR'!$O411</f>
        <v>0</v>
      </c>
      <c r="N411" s="52">
        <f>'OC A CONTRATAR US$'!N411*'OC A CONTRATAR'!$O411</f>
        <v>0</v>
      </c>
      <c r="O411" s="151">
        <f>IF($O$2=0,Encargos!C416,$O$2)</f>
        <v>4.8413000000000004</v>
      </c>
      <c r="P411" s="1">
        <f t="shared" si="53"/>
        <v>57010</v>
      </c>
      <c r="Q411" s="6"/>
      <c r="R411" s="6"/>
      <c r="S411" s="6"/>
      <c r="T411" s="151">
        <f>IF($T$2=0,Encargos!M416,$T$2)</f>
        <v>5.35</v>
      </c>
      <c r="V411" s="1">
        <f t="shared" si="54"/>
        <v>57010</v>
      </c>
      <c r="W411" s="52">
        <v>0</v>
      </c>
      <c r="X411" s="52">
        <v>0</v>
      </c>
      <c r="Y411" s="52">
        <f t="shared" si="56"/>
        <v>0</v>
      </c>
      <c r="Z411" s="151"/>
      <c r="AB411" s="1">
        <f t="shared" si="55"/>
        <v>57010</v>
      </c>
    </row>
    <row r="412" spans="1:28" x14ac:dyDescent="0.35">
      <c r="A412" s="1">
        <f t="shared" si="50"/>
        <v>57039</v>
      </c>
      <c r="B412" s="6"/>
      <c r="C412" s="6"/>
      <c r="D412" s="6"/>
      <c r="E412" s="151">
        <f>IF($E$2=0,Encargos!C417,$E$2)</f>
        <v>5.35</v>
      </c>
      <c r="F412" s="1">
        <f t="shared" si="51"/>
        <v>57039</v>
      </c>
      <c r="G412" s="6"/>
      <c r="H412" s="6"/>
      <c r="I412" s="6"/>
      <c r="J412" s="151">
        <f>IF($J$2=0,Encargos!C417,$J$2)</f>
        <v>4.8413000000000004</v>
      </c>
      <c r="K412" s="1">
        <f t="shared" si="52"/>
        <v>57039</v>
      </c>
      <c r="L412" s="52">
        <f>'OC A CONTRATAR US$'!L412*'OC A CONTRATAR'!$O412</f>
        <v>0</v>
      </c>
      <c r="M412" s="52">
        <f>'OC A CONTRATAR US$'!M412*'OC A CONTRATAR'!$O412</f>
        <v>0</v>
      </c>
      <c r="N412" s="52">
        <f>'OC A CONTRATAR US$'!N412*'OC A CONTRATAR'!$O412</f>
        <v>0</v>
      </c>
      <c r="O412" s="151">
        <f>IF($O$2=0,Encargos!C417,$O$2)</f>
        <v>4.8413000000000004</v>
      </c>
      <c r="P412" s="1">
        <f t="shared" si="53"/>
        <v>57039</v>
      </c>
      <c r="Q412" s="6"/>
      <c r="R412" s="6"/>
      <c r="S412" s="6"/>
      <c r="T412" s="151">
        <f>IF($T$2=0,Encargos!M417,$T$2)</f>
        <v>5.35</v>
      </c>
      <c r="V412" s="1">
        <f t="shared" si="54"/>
        <v>57039</v>
      </c>
      <c r="W412" s="52">
        <v>0</v>
      </c>
      <c r="X412" s="52">
        <v>0</v>
      </c>
      <c r="Y412" s="52">
        <f t="shared" si="56"/>
        <v>0</v>
      </c>
      <c r="Z412" s="151"/>
      <c r="AB412" s="1">
        <f t="shared" si="55"/>
        <v>57039</v>
      </c>
    </row>
    <row r="413" spans="1:28" x14ac:dyDescent="0.35">
      <c r="A413" s="1">
        <f t="shared" si="50"/>
        <v>57070</v>
      </c>
      <c r="B413" s="6"/>
      <c r="C413" s="6"/>
      <c r="D413" s="6"/>
      <c r="E413" s="151">
        <f>IF($E$2=0,Encargos!C418,$E$2)</f>
        <v>5.35</v>
      </c>
      <c r="F413" s="1">
        <f t="shared" si="51"/>
        <v>57070</v>
      </c>
      <c r="G413" s="6"/>
      <c r="H413" s="6"/>
      <c r="I413" s="6"/>
      <c r="J413" s="151">
        <f>IF($J$2=0,Encargos!C418,$J$2)</f>
        <v>4.8413000000000004</v>
      </c>
      <c r="K413" s="1">
        <f t="shared" si="52"/>
        <v>57070</v>
      </c>
      <c r="L413" s="52">
        <f>'OC A CONTRATAR US$'!L413*'OC A CONTRATAR'!$O413</f>
        <v>0</v>
      </c>
      <c r="M413" s="52">
        <f>'OC A CONTRATAR US$'!M413*'OC A CONTRATAR'!$O413</f>
        <v>0</v>
      </c>
      <c r="N413" s="52">
        <f>'OC A CONTRATAR US$'!N413*'OC A CONTRATAR'!$O413</f>
        <v>0</v>
      </c>
      <c r="O413" s="151">
        <f>IF($O$2=0,Encargos!C418,$O$2)</f>
        <v>4.8413000000000004</v>
      </c>
      <c r="P413" s="1">
        <f t="shared" si="53"/>
        <v>57070</v>
      </c>
      <c r="Q413" s="6"/>
      <c r="R413" s="6"/>
      <c r="S413" s="6"/>
      <c r="T413" s="151">
        <f>IF($T$2=0,Encargos!M418,$T$2)</f>
        <v>5.35</v>
      </c>
      <c r="V413" s="1">
        <f t="shared" si="54"/>
        <v>57070</v>
      </c>
      <c r="W413" s="52">
        <v>0</v>
      </c>
      <c r="X413" s="52">
        <v>0</v>
      </c>
      <c r="Y413" s="52">
        <f t="shared" si="56"/>
        <v>0</v>
      </c>
      <c r="Z413" s="151"/>
      <c r="AB413" s="1">
        <f t="shared" si="55"/>
        <v>57070</v>
      </c>
    </row>
    <row r="414" spans="1:28" x14ac:dyDescent="0.35">
      <c r="A414" s="1">
        <f t="shared" si="50"/>
        <v>57100</v>
      </c>
      <c r="B414" s="6"/>
      <c r="C414" s="6"/>
      <c r="D414" s="6"/>
      <c r="E414" s="151">
        <f>IF($E$2=0,Encargos!C419,$E$2)</f>
        <v>5.35</v>
      </c>
      <c r="F414" s="1">
        <f t="shared" si="51"/>
        <v>57100</v>
      </c>
      <c r="G414" s="6"/>
      <c r="H414" s="6"/>
      <c r="I414" s="6"/>
      <c r="J414" s="151">
        <f>IF($J$2=0,Encargos!C419,$J$2)</f>
        <v>4.8413000000000004</v>
      </c>
      <c r="K414" s="1">
        <f t="shared" si="52"/>
        <v>57100</v>
      </c>
      <c r="L414" s="52">
        <f>'OC A CONTRATAR US$'!L414*'OC A CONTRATAR'!$O414</f>
        <v>0</v>
      </c>
      <c r="M414" s="52">
        <f>'OC A CONTRATAR US$'!M414*'OC A CONTRATAR'!$O414</f>
        <v>0</v>
      </c>
      <c r="N414" s="52">
        <f>'OC A CONTRATAR US$'!N414*'OC A CONTRATAR'!$O414</f>
        <v>0</v>
      </c>
      <c r="O414" s="151">
        <f>IF($O$2=0,Encargos!C419,$O$2)</f>
        <v>4.8413000000000004</v>
      </c>
      <c r="P414" s="1">
        <f t="shared" si="53"/>
        <v>57100</v>
      </c>
      <c r="Q414" s="6"/>
      <c r="R414" s="6"/>
      <c r="S414" s="6"/>
      <c r="T414" s="151">
        <f>IF($T$2=0,Encargos!M419,$T$2)</f>
        <v>5.35</v>
      </c>
      <c r="V414" s="1">
        <f t="shared" si="54"/>
        <v>57100</v>
      </c>
      <c r="W414" s="52">
        <v>0</v>
      </c>
      <c r="X414" s="52">
        <v>0</v>
      </c>
      <c r="Y414" s="52">
        <f t="shared" si="56"/>
        <v>0</v>
      </c>
      <c r="Z414" s="151"/>
      <c r="AB414" s="1">
        <f t="shared" si="55"/>
        <v>57100</v>
      </c>
    </row>
    <row r="415" spans="1:28" x14ac:dyDescent="0.35">
      <c r="A415" s="1">
        <f t="shared" si="50"/>
        <v>57131</v>
      </c>
      <c r="B415" s="6"/>
      <c r="C415" s="6"/>
      <c r="D415" s="6"/>
      <c r="E415" s="151">
        <f>IF($E$2=0,Encargos!C420,$E$2)</f>
        <v>5.35</v>
      </c>
      <c r="F415" s="1">
        <f t="shared" si="51"/>
        <v>57131</v>
      </c>
      <c r="G415" s="6"/>
      <c r="H415" s="6"/>
      <c r="I415" s="6"/>
      <c r="J415" s="151">
        <f>IF($J$2=0,Encargos!C420,$J$2)</f>
        <v>4.8413000000000004</v>
      </c>
      <c r="K415" s="1">
        <f t="shared" si="52"/>
        <v>57131</v>
      </c>
      <c r="L415" s="52">
        <f>'OC A CONTRATAR US$'!L415*'OC A CONTRATAR'!$O415</f>
        <v>0</v>
      </c>
      <c r="M415" s="52">
        <f>'OC A CONTRATAR US$'!M415*'OC A CONTRATAR'!$O415</f>
        <v>0</v>
      </c>
      <c r="N415" s="52">
        <f>'OC A CONTRATAR US$'!N415*'OC A CONTRATAR'!$O415</f>
        <v>0</v>
      </c>
      <c r="O415" s="151">
        <f>IF($O$2=0,Encargos!C420,$O$2)</f>
        <v>4.8413000000000004</v>
      </c>
      <c r="P415" s="1">
        <f t="shared" si="53"/>
        <v>57131</v>
      </c>
      <c r="Q415" s="6"/>
      <c r="R415" s="6"/>
      <c r="S415" s="6"/>
      <c r="T415" s="151">
        <f>IF($T$2=0,Encargos!M420,$T$2)</f>
        <v>5.35</v>
      </c>
      <c r="V415" s="1">
        <f t="shared" si="54"/>
        <v>57131</v>
      </c>
      <c r="W415" s="52">
        <v>0</v>
      </c>
      <c r="X415" s="52">
        <v>0</v>
      </c>
      <c r="Y415" s="52">
        <f t="shared" si="56"/>
        <v>0</v>
      </c>
      <c r="Z415" s="151"/>
      <c r="AB415" s="1">
        <f t="shared" si="55"/>
        <v>57131</v>
      </c>
    </row>
    <row r="416" spans="1:28" x14ac:dyDescent="0.35">
      <c r="A416" s="1">
        <f t="shared" si="50"/>
        <v>57161</v>
      </c>
      <c r="B416" s="6"/>
      <c r="C416" s="6"/>
      <c r="D416" s="6"/>
      <c r="E416" s="151">
        <f>IF($E$2=0,Encargos!C421,$E$2)</f>
        <v>5.35</v>
      </c>
      <c r="F416" s="1">
        <f t="shared" si="51"/>
        <v>57161</v>
      </c>
      <c r="G416" s="6"/>
      <c r="H416" s="6"/>
      <c r="I416" s="6"/>
      <c r="J416" s="151">
        <f>IF($J$2=0,Encargos!C421,$J$2)</f>
        <v>4.8413000000000004</v>
      </c>
      <c r="K416" s="1">
        <f t="shared" si="52"/>
        <v>57161</v>
      </c>
      <c r="L416" s="52">
        <f>'OC A CONTRATAR US$'!L416*'OC A CONTRATAR'!$O416</f>
        <v>27204607.101715628</v>
      </c>
      <c r="M416" s="52">
        <f>'OC A CONTRATAR US$'!M416*'OC A CONTRATAR'!$O416</f>
        <v>4227389.6420027539</v>
      </c>
      <c r="N416" s="52">
        <f>'OC A CONTRATAR US$'!N416*'OC A CONTRATAR'!$O416</f>
        <v>31431996.743718378</v>
      </c>
      <c r="O416" s="151">
        <f>IF($O$2=0,Encargos!C421,$O$2)</f>
        <v>4.8413000000000004</v>
      </c>
      <c r="P416" s="1">
        <f t="shared" si="53"/>
        <v>57161</v>
      </c>
      <c r="Q416" s="6"/>
      <c r="R416" s="6"/>
      <c r="S416" s="6"/>
      <c r="T416" s="151">
        <f>IF($T$2=0,Encargos!M421,$T$2)</f>
        <v>5.35</v>
      </c>
      <c r="V416" s="1">
        <f t="shared" si="54"/>
        <v>57161</v>
      </c>
      <c r="W416" s="52">
        <v>0</v>
      </c>
      <c r="X416" s="52">
        <v>0</v>
      </c>
      <c r="Y416" s="52">
        <f t="shared" si="56"/>
        <v>0</v>
      </c>
      <c r="Z416" s="151"/>
      <c r="AB416" s="1">
        <f t="shared" si="55"/>
        <v>57161</v>
      </c>
    </row>
    <row r="417" spans="1:28" x14ac:dyDescent="0.35">
      <c r="A417" s="1">
        <f t="shared" si="50"/>
        <v>57192</v>
      </c>
      <c r="B417" s="6"/>
      <c r="C417" s="6"/>
      <c r="D417" s="6"/>
      <c r="E417" s="151">
        <f>IF($E$2=0,Encargos!C422,$E$2)</f>
        <v>5.35</v>
      </c>
      <c r="F417" s="1">
        <f t="shared" si="51"/>
        <v>57192</v>
      </c>
      <c r="G417" s="6"/>
      <c r="H417" s="6"/>
      <c r="I417" s="6"/>
      <c r="J417" s="151">
        <f>IF($J$2=0,Encargos!C422,$J$2)</f>
        <v>4.8413000000000004</v>
      </c>
      <c r="K417" s="1">
        <f t="shared" si="52"/>
        <v>57192</v>
      </c>
      <c r="L417" s="52">
        <f>'OC A CONTRATAR US$'!L417*'OC A CONTRATAR'!$O417</f>
        <v>0</v>
      </c>
      <c r="M417" s="52">
        <f>'OC A CONTRATAR US$'!M417*'OC A CONTRATAR'!$O417</f>
        <v>0</v>
      </c>
      <c r="N417" s="52">
        <f>'OC A CONTRATAR US$'!N417*'OC A CONTRATAR'!$O417</f>
        <v>0</v>
      </c>
      <c r="O417" s="151">
        <f>IF($O$2=0,Encargos!C422,$O$2)</f>
        <v>4.8413000000000004</v>
      </c>
      <c r="P417" s="1">
        <f t="shared" si="53"/>
        <v>57192</v>
      </c>
      <c r="Q417" s="6"/>
      <c r="R417" s="6"/>
      <c r="S417" s="6"/>
      <c r="T417" s="151">
        <f>IF($T$2=0,Encargos!M422,$T$2)</f>
        <v>5.35</v>
      </c>
      <c r="V417" s="1">
        <f t="shared" si="54"/>
        <v>57192</v>
      </c>
      <c r="W417" s="52">
        <v>0</v>
      </c>
      <c r="X417" s="52">
        <v>0</v>
      </c>
      <c r="Y417" s="52">
        <f t="shared" si="56"/>
        <v>0</v>
      </c>
      <c r="Z417" s="151"/>
      <c r="AB417" s="1">
        <f t="shared" si="55"/>
        <v>57192</v>
      </c>
    </row>
    <row r="418" spans="1:28" x14ac:dyDescent="0.35">
      <c r="A418" s="1">
        <f t="shared" si="50"/>
        <v>57223</v>
      </c>
      <c r="B418" s="6"/>
      <c r="C418" s="6"/>
      <c r="D418" s="6"/>
      <c r="E418" s="151">
        <f>IF($E$2=0,Encargos!C423,$E$2)</f>
        <v>5.35</v>
      </c>
      <c r="F418" s="1">
        <f t="shared" si="51"/>
        <v>57223</v>
      </c>
      <c r="G418" s="6"/>
      <c r="H418" s="6"/>
      <c r="I418" s="6"/>
      <c r="J418" s="151">
        <f>IF($J$2=0,Encargos!C423,$J$2)</f>
        <v>4.8413000000000004</v>
      </c>
      <c r="K418" s="1">
        <f t="shared" si="52"/>
        <v>57223</v>
      </c>
      <c r="L418" s="52">
        <f>'OC A CONTRATAR US$'!L418*'OC A CONTRATAR'!$O418</f>
        <v>0</v>
      </c>
      <c r="M418" s="52">
        <f>'OC A CONTRATAR US$'!M418*'OC A CONTRATAR'!$O418</f>
        <v>0</v>
      </c>
      <c r="N418" s="52">
        <f>'OC A CONTRATAR US$'!N418*'OC A CONTRATAR'!$O418</f>
        <v>0</v>
      </c>
      <c r="O418" s="151">
        <f>IF($O$2=0,Encargos!C423,$O$2)</f>
        <v>4.8413000000000004</v>
      </c>
      <c r="P418" s="1">
        <f t="shared" si="53"/>
        <v>57223</v>
      </c>
      <c r="Q418" s="6"/>
      <c r="R418" s="6"/>
      <c r="S418" s="6"/>
      <c r="T418" s="151">
        <f>IF($T$2=0,Encargos!M423,$T$2)</f>
        <v>5.35</v>
      </c>
      <c r="V418" s="1">
        <f t="shared" si="54"/>
        <v>57223</v>
      </c>
      <c r="W418" s="52">
        <v>0</v>
      </c>
      <c r="X418" s="52">
        <v>0</v>
      </c>
      <c r="Y418" s="52">
        <f t="shared" si="56"/>
        <v>0</v>
      </c>
      <c r="Z418" s="151"/>
      <c r="AB418" s="1">
        <f t="shared" si="55"/>
        <v>57223</v>
      </c>
    </row>
    <row r="419" spans="1:28" x14ac:dyDescent="0.35">
      <c r="A419" s="1">
        <f t="shared" si="50"/>
        <v>57253</v>
      </c>
      <c r="B419" s="6"/>
      <c r="C419" s="6"/>
      <c r="D419" s="6"/>
      <c r="E419" s="151">
        <f>IF($E$2=0,Encargos!C424,$E$2)</f>
        <v>5.35</v>
      </c>
      <c r="F419" s="1">
        <f t="shared" si="51"/>
        <v>57253</v>
      </c>
      <c r="G419" s="6"/>
      <c r="H419" s="6"/>
      <c r="I419" s="6"/>
      <c r="J419" s="151">
        <f>IF($J$2=0,Encargos!C424,$J$2)</f>
        <v>4.8413000000000004</v>
      </c>
      <c r="K419" s="1">
        <f t="shared" si="52"/>
        <v>57253</v>
      </c>
      <c r="L419" s="52">
        <f>'OC A CONTRATAR US$'!L419*'OC A CONTRATAR'!$O419</f>
        <v>0</v>
      </c>
      <c r="M419" s="52">
        <f>'OC A CONTRATAR US$'!M419*'OC A CONTRATAR'!$O419</f>
        <v>0</v>
      </c>
      <c r="N419" s="52">
        <f>'OC A CONTRATAR US$'!N419*'OC A CONTRATAR'!$O419</f>
        <v>0</v>
      </c>
      <c r="O419" s="151">
        <f>IF($O$2=0,Encargos!C424,$O$2)</f>
        <v>4.8413000000000004</v>
      </c>
      <c r="P419" s="1">
        <f t="shared" si="53"/>
        <v>57253</v>
      </c>
      <c r="Q419" s="6"/>
      <c r="R419" s="6"/>
      <c r="S419" s="6"/>
      <c r="T419" s="151">
        <f>IF($T$2=0,Encargos!M424,$T$2)</f>
        <v>5.35</v>
      </c>
      <c r="V419" s="1">
        <f t="shared" si="54"/>
        <v>57253</v>
      </c>
      <c r="W419" s="52">
        <v>0</v>
      </c>
      <c r="X419" s="52">
        <v>0</v>
      </c>
      <c r="Y419" s="52">
        <f t="shared" si="56"/>
        <v>0</v>
      </c>
      <c r="Z419" s="151"/>
      <c r="AB419" s="1">
        <f t="shared" si="55"/>
        <v>57253</v>
      </c>
    </row>
    <row r="420" spans="1:28" x14ac:dyDescent="0.35">
      <c r="A420" s="1">
        <f t="shared" si="50"/>
        <v>57284</v>
      </c>
      <c r="B420" s="6"/>
      <c r="C420" s="6"/>
      <c r="D420" s="6"/>
      <c r="E420" s="151">
        <f>IF($E$2=0,Encargos!C425,$E$2)</f>
        <v>5.35</v>
      </c>
      <c r="F420" s="1">
        <f t="shared" si="51"/>
        <v>57284</v>
      </c>
      <c r="G420" s="6"/>
      <c r="H420" s="6"/>
      <c r="I420" s="6"/>
      <c r="J420" s="151">
        <f>IF($J$2=0,Encargos!C425,$J$2)</f>
        <v>4.8413000000000004</v>
      </c>
      <c r="K420" s="1">
        <f t="shared" si="52"/>
        <v>57284</v>
      </c>
      <c r="L420" s="52">
        <f>'OC A CONTRATAR US$'!L420*'OC A CONTRATAR'!$O420</f>
        <v>0</v>
      </c>
      <c r="M420" s="52">
        <f>'OC A CONTRATAR US$'!M420*'OC A CONTRATAR'!$O420</f>
        <v>0</v>
      </c>
      <c r="N420" s="52">
        <f>'OC A CONTRATAR US$'!N420*'OC A CONTRATAR'!$O420</f>
        <v>0</v>
      </c>
      <c r="O420" s="151">
        <f>IF($O$2=0,Encargos!C425,$O$2)</f>
        <v>4.8413000000000004</v>
      </c>
      <c r="P420" s="1">
        <f t="shared" si="53"/>
        <v>57284</v>
      </c>
      <c r="Q420" s="6"/>
      <c r="R420" s="6"/>
      <c r="S420" s="6"/>
      <c r="T420" s="151">
        <f>IF($T$2=0,Encargos!M425,$T$2)</f>
        <v>5.35</v>
      </c>
      <c r="V420" s="1">
        <f t="shared" si="54"/>
        <v>57284</v>
      </c>
      <c r="W420" s="52">
        <v>0</v>
      </c>
      <c r="X420" s="52">
        <v>0</v>
      </c>
      <c r="Y420" s="52">
        <f t="shared" si="56"/>
        <v>0</v>
      </c>
      <c r="Z420" s="151"/>
      <c r="AB420" s="1">
        <f t="shared" si="55"/>
        <v>57284</v>
      </c>
    </row>
    <row r="421" spans="1:28" x14ac:dyDescent="0.35">
      <c r="A421" s="1">
        <f t="shared" si="50"/>
        <v>57314</v>
      </c>
      <c r="B421" s="6"/>
      <c r="C421" s="6"/>
      <c r="D421" s="6"/>
      <c r="E421" s="151">
        <f>IF($E$2=0,Encargos!C426,$E$2)</f>
        <v>5.35</v>
      </c>
      <c r="F421" s="1">
        <f t="shared" si="51"/>
        <v>57314</v>
      </c>
      <c r="G421" s="6"/>
      <c r="H421" s="6"/>
      <c r="I421" s="6"/>
      <c r="J421" s="151">
        <f>IF($J$2=0,Encargos!C426,$J$2)</f>
        <v>4.8413000000000004</v>
      </c>
      <c r="K421" s="1">
        <f t="shared" si="52"/>
        <v>57314</v>
      </c>
      <c r="L421" s="52">
        <f>'OC A CONTRATAR US$'!L421*'OC A CONTRATAR'!$O421</f>
        <v>0</v>
      </c>
      <c r="M421" s="52">
        <f>'OC A CONTRATAR US$'!M421*'OC A CONTRATAR'!$O421</f>
        <v>0</v>
      </c>
      <c r="N421" s="52">
        <f>'OC A CONTRATAR US$'!N421*'OC A CONTRATAR'!$O421</f>
        <v>0</v>
      </c>
      <c r="O421" s="151">
        <f>IF($O$2=0,Encargos!C426,$O$2)</f>
        <v>4.8413000000000004</v>
      </c>
      <c r="P421" s="1">
        <f t="shared" si="53"/>
        <v>57314</v>
      </c>
      <c r="Q421" s="6"/>
      <c r="R421" s="6"/>
      <c r="S421" s="6"/>
      <c r="T421" s="151">
        <f>IF($T$2=0,Encargos!M426,$T$2)</f>
        <v>5.35</v>
      </c>
      <c r="V421" s="1">
        <f t="shared" si="54"/>
        <v>57314</v>
      </c>
      <c r="W421" s="52">
        <v>0</v>
      </c>
      <c r="X421" s="52">
        <v>0</v>
      </c>
      <c r="Y421" s="52">
        <f t="shared" si="56"/>
        <v>0</v>
      </c>
      <c r="Z421" s="151"/>
      <c r="AB421" s="1">
        <f t="shared" si="55"/>
        <v>57314</v>
      </c>
    </row>
    <row r="422" spans="1:28" x14ac:dyDescent="0.35">
      <c r="A422" s="1">
        <f t="shared" si="50"/>
        <v>57345</v>
      </c>
      <c r="B422" s="6"/>
      <c r="C422" s="6"/>
      <c r="D422" s="6"/>
      <c r="E422" s="151">
        <f>IF($E$2=0,Encargos!C427,$E$2)</f>
        <v>5.35</v>
      </c>
      <c r="F422" s="1">
        <f t="shared" si="51"/>
        <v>57345</v>
      </c>
      <c r="G422" s="6"/>
      <c r="H422" s="6"/>
      <c r="I422" s="6"/>
      <c r="J422" s="151">
        <f>IF($J$2=0,Encargos!C427,$J$2)</f>
        <v>4.8413000000000004</v>
      </c>
      <c r="K422" s="1">
        <f t="shared" si="52"/>
        <v>57345</v>
      </c>
      <c r="L422" s="52">
        <f>'OC A CONTRATAR US$'!L422*'OC A CONTRATAR'!$O422</f>
        <v>27204607.101715628</v>
      </c>
      <c r="M422" s="52">
        <f>'OC A CONTRATAR US$'!M422*'OC A CONTRATAR'!$O422</f>
        <v>3623476.836002361</v>
      </c>
      <c r="N422" s="52">
        <f>'OC A CONTRATAR US$'!N422*'OC A CONTRATAR'!$O422</f>
        <v>30828083.937717989</v>
      </c>
      <c r="O422" s="151">
        <f>IF($O$2=0,Encargos!C427,$O$2)</f>
        <v>4.8413000000000004</v>
      </c>
      <c r="P422" s="1">
        <f t="shared" si="53"/>
        <v>57345</v>
      </c>
      <c r="Q422" s="6"/>
      <c r="R422" s="6"/>
      <c r="S422" s="6"/>
      <c r="T422" s="151">
        <f>IF($T$2=0,Encargos!M427,$T$2)</f>
        <v>5.35</v>
      </c>
      <c r="V422" s="1">
        <f t="shared" si="54"/>
        <v>57345</v>
      </c>
      <c r="W422" s="52">
        <v>0</v>
      </c>
      <c r="X422" s="52">
        <v>0</v>
      </c>
      <c r="Y422" s="52">
        <f t="shared" si="56"/>
        <v>0</v>
      </c>
      <c r="Z422" s="151"/>
      <c r="AB422" s="1">
        <f t="shared" si="55"/>
        <v>57345</v>
      </c>
    </row>
    <row r="423" spans="1:28" x14ac:dyDescent="0.35">
      <c r="A423" s="1">
        <f t="shared" si="50"/>
        <v>57376</v>
      </c>
      <c r="B423" s="6"/>
      <c r="C423" s="6"/>
      <c r="D423" s="6"/>
      <c r="E423" s="151">
        <f>IF($E$2=0,Encargos!C428,$E$2)</f>
        <v>5.35</v>
      </c>
      <c r="F423" s="1">
        <f t="shared" si="51"/>
        <v>57376</v>
      </c>
      <c r="G423" s="6"/>
      <c r="H423" s="6"/>
      <c r="I423" s="6"/>
      <c r="J423" s="151">
        <f>IF($J$2=0,Encargos!C428,$J$2)</f>
        <v>4.8413000000000004</v>
      </c>
      <c r="K423" s="1">
        <f t="shared" si="52"/>
        <v>57376</v>
      </c>
      <c r="L423" s="52">
        <f>'OC A CONTRATAR US$'!L423*'OC A CONTRATAR'!$O423</f>
        <v>0</v>
      </c>
      <c r="M423" s="52">
        <f>'OC A CONTRATAR US$'!M423*'OC A CONTRATAR'!$O423</f>
        <v>0</v>
      </c>
      <c r="N423" s="52">
        <f>'OC A CONTRATAR US$'!N423*'OC A CONTRATAR'!$O423</f>
        <v>0</v>
      </c>
      <c r="O423" s="151">
        <f>IF($O$2=0,Encargos!C428,$O$2)</f>
        <v>4.8413000000000004</v>
      </c>
      <c r="P423" s="1">
        <f t="shared" si="53"/>
        <v>57376</v>
      </c>
      <c r="Q423" s="6"/>
      <c r="R423" s="6"/>
      <c r="S423" s="6"/>
      <c r="T423" s="151">
        <f>IF($T$2=0,Encargos!M428,$T$2)</f>
        <v>5.35</v>
      </c>
      <c r="V423" s="1">
        <f t="shared" si="54"/>
        <v>57376</v>
      </c>
      <c r="W423" s="52">
        <v>0</v>
      </c>
      <c r="X423" s="52">
        <v>0</v>
      </c>
      <c r="Y423" s="52">
        <f t="shared" si="56"/>
        <v>0</v>
      </c>
      <c r="Z423" s="151"/>
      <c r="AB423" s="1">
        <f t="shared" si="55"/>
        <v>57376</v>
      </c>
    </row>
    <row r="424" spans="1:28" x14ac:dyDescent="0.35">
      <c r="A424" s="1">
        <f t="shared" si="50"/>
        <v>57404</v>
      </c>
      <c r="B424" s="6"/>
      <c r="C424" s="6"/>
      <c r="D424" s="6"/>
      <c r="E424" s="151">
        <f>IF($E$2=0,Encargos!C429,$E$2)</f>
        <v>5.35</v>
      </c>
      <c r="F424" s="1">
        <f t="shared" si="51"/>
        <v>57404</v>
      </c>
      <c r="G424" s="6"/>
      <c r="H424" s="6"/>
      <c r="I424" s="6"/>
      <c r="J424" s="151">
        <f>IF($J$2=0,Encargos!C429,$J$2)</f>
        <v>4.8413000000000004</v>
      </c>
      <c r="K424" s="1">
        <f t="shared" si="52"/>
        <v>57404</v>
      </c>
      <c r="L424" s="52">
        <f>'OC A CONTRATAR US$'!L424*'OC A CONTRATAR'!$O424</f>
        <v>0</v>
      </c>
      <c r="M424" s="52">
        <f>'OC A CONTRATAR US$'!M424*'OC A CONTRATAR'!$O424</f>
        <v>0</v>
      </c>
      <c r="N424" s="52">
        <f>'OC A CONTRATAR US$'!N424*'OC A CONTRATAR'!$O424</f>
        <v>0</v>
      </c>
      <c r="O424" s="151">
        <f>IF($O$2=0,Encargos!C429,$O$2)</f>
        <v>4.8413000000000004</v>
      </c>
      <c r="P424" s="1">
        <f t="shared" si="53"/>
        <v>57404</v>
      </c>
      <c r="Q424" s="6"/>
      <c r="R424" s="6"/>
      <c r="S424" s="6"/>
      <c r="T424" s="151">
        <f>IF($T$2=0,Encargos!M429,$T$2)</f>
        <v>5.35</v>
      </c>
      <c r="V424" s="1">
        <f t="shared" si="54"/>
        <v>57404</v>
      </c>
      <c r="W424" s="52">
        <v>0</v>
      </c>
      <c r="X424" s="52">
        <v>0</v>
      </c>
      <c r="Y424" s="52">
        <f t="shared" si="56"/>
        <v>0</v>
      </c>
      <c r="Z424" s="151"/>
      <c r="AB424" s="1">
        <f t="shared" si="55"/>
        <v>57404</v>
      </c>
    </row>
    <row r="425" spans="1:28" x14ac:dyDescent="0.35">
      <c r="A425" s="1">
        <f t="shared" si="50"/>
        <v>57435</v>
      </c>
      <c r="B425" s="6"/>
      <c r="C425" s="6"/>
      <c r="D425" s="6"/>
      <c r="E425" s="151">
        <f>IF($E$2=0,Encargos!C430,$E$2)</f>
        <v>5.35</v>
      </c>
      <c r="F425" s="1">
        <f t="shared" si="51"/>
        <v>57435</v>
      </c>
      <c r="G425" s="6"/>
      <c r="H425" s="6"/>
      <c r="I425" s="6"/>
      <c r="J425" s="151">
        <f>IF($J$2=0,Encargos!C430,$J$2)</f>
        <v>4.8413000000000004</v>
      </c>
      <c r="K425" s="1">
        <f t="shared" si="52"/>
        <v>57435</v>
      </c>
      <c r="L425" s="52">
        <f>'OC A CONTRATAR US$'!L425*'OC A CONTRATAR'!$O425</f>
        <v>0</v>
      </c>
      <c r="M425" s="52">
        <f>'OC A CONTRATAR US$'!M425*'OC A CONTRATAR'!$O425</f>
        <v>0</v>
      </c>
      <c r="N425" s="52">
        <f>'OC A CONTRATAR US$'!N425*'OC A CONTRATAR'!$O425</f>
        <v>0</v>
      </c>
      <c r="O425" s="151">
        <f>IF($O$2=0,Encargos!C430,$O$2)</f>
        <v>4.8413000000000004</v>
      </c>
      <c r="P425" s="1">
        <f t="shared" si="53"/>
        <v>57435</v>
      </c>
      <c r="Q425" s="6"/>
      <c r="R425" s="6"/>
      <c r="S425" s="6"/>
      <c r="T425" s="151">
        <f>IF($T$2=0,Encargos!M430,$T$2)</f>
        <v>5.35</v>
      </c>
      <c r="V425" s="1">
        <f t="shared" si="54"/>
        <v>57435</v>
      </c>
      <c r="W425" s="52">
        <v>0</v>
      </c>
      <c r="X425" s="52">
        <v>0</v>
      </c>
      <c r="Y425" s="52">
        <f t="shared" si="56"/>
        <v>0</v>
      </c>
      <c r="Z425" s="151"/>
      <c r="AB425" s="1">
        <f t="shared" si="55"/>
        <v>57435</v>
      </c>
    </row>
    <row r="426" spans="1:28" x14ac:dyDescent="0.35">
      <c r="A426" s="1">
        <f t="shared" si="50"/>
        <v>57465</v>
      </c>
      <c r="B426" s="6"/>
      <c r="C426" s="6"/>
      <c r="D426" s="6"/>
      <c r="E426" s="151">
        <f>IF($E$2=0,Encargos!C431,$E$2)</f>
        <v>5.35</v>
      </c>
      <c r="F426" s="1">
        <f t="shared" si="51"/>
        <v>57465</v>
      </c>
      <c r="G426" s="6"/>
      <c r="H426" s="6"/>
      <c r="I426" s="6"/>
      <c r="J426" s="151">
        <f>IF($J$2=0,Encargos!C431,$J$2)</f>
        <v>4.8413000000000004</v>
      </c>
      <c r="K426" s="1">
        <f t="shared" si="52"/>
        <v>57465</v>
      </c>
      <c r="L426" s="52">
        <f>'OC A CONTRATAR US$'!L426*'OC A CONTRATAR'!$O426</f>
        <v>0</v>
      </c>
      <c r="M426" s="52">
        <f>'OC A CONTRATAR US$'!M426*'OC A CONTRATAR'!$O426</f>
        <v>0</v>
      </c>
      <c r="N426" s="52">
        <f>'OC A CONTRATAR US$'!N426*'OC A CONTRATAR'!$O426</f>
        <v>0</v>
      </c>
      <c r="O426" s="151">
        <f>IF($O$2=0,Encargos!C431,$O$2)</f>
        <v>4.8413000000000004</v>
      </c>
      <c r="P426" s="1">
        <f t="shared" si="53"/>
        <v>57465</v>
      </c>
      <c r="Q426" s="6"/>
      <c r="R426" s="6"/>
      <c r="S426" s="6"/>
      <c r="T426" s="151">
        <f>IF($T$2=0,Encargos!M431,$T$2)</f>
        <v>5.35</v>
      </c>
      <c r="V426" s="1">
        <f t="shared" si="54"/>
        <v>57465</v>
      </c>
      <c r="W426" s="52">
        <v>0</v>
      </c>
      <c r="X426" s="52">
        <v>0</v>
      </c>
      <c r="Y426" s="52">
        <f t="shared" si="56"/>
        <v>0</v>
      </c>
      <c r="Z426" s="151"/>
      <c r="AB426" s="1">
        <f t="shared" si="55"/>
        <v>57465</v>
      </c>
    </row>
    <row r="427" spans="1:28" x14ac:dyDescent="0.35">
      <c r="A427" s="1">
        <f t="shared" si="50"/>
        <v>57496</v>
      </c>
      <c r="B427" s="6"/>
      <c r="C427" s="6"/>
      <c r="D427" s="6"/>
      <c r="E427" s="151">
        <f>IF($E$2=0,Encargos!C432,$E$2)</f>
        <v>5.35</v>
      </c>
      <c r="F427" s="1">
        <f t="shared" si="51"/>
        <v>57496</v>
      </c>
      <c r="G427" s="6"/>
      <c r="H427" s="6"/>
      <c r="I427" s="6"/>
      <c r="J427" s="151">
        <f>IF($J$2=0,Encargos!C432,$J$2)</f>
        <v>4.8413000000000004</v>
      </c>
      <c r="K427" s="1">
        <f t="shared" si="52"/>
        <v>57496</v>
      </c>
      <c r="L427" s="52">
        <f>'OC A CONTRATAR US$'!L427*'OC A CONTRATAR'!$O427</f>
        <v>0</v>
      </c>
      <c r="M427" s="52">
        <f>'OC A CONTRATAR US$'!M427*'OC A CONTRATAR'!$O427</f>
        <v>0</v>
      </c>
      <c r="N427" s="52">
        <f>'OC A CONTRATAR US$'!N427*'OC A CONTRATAR'!$O427</f>
        <v>0</v>
      </c>
      <c r="O427" s="151">
        <f>IF($O$2=0,Encargos!C432,$O$2)</f>
        <v>4.8413000000000004</v>
      </c>
      <c r="P427" s="1">
        <f t="shared" si="53"/>
        <v>57496</v>
      </c>
      <c r="Q427" s="6"/>
      <c r="R427" s="6"/>
      <c r="S427" s="6"/>
      <c r="T427" s="151">
        <f>IF($T$2=0,Encargos!M432,$T$2)</f>
        <v>5.35</v>
      </c>
      <c r="V427" s="1">
        <f t="shared" si="54"/>
        <v>57496</v>
      </c>
      <c r="W427" s="52">
        <v>0</v>
      </c>
      <c r="X427" s="52">
        <v>0</v>
      </c>
      <c r="Y427" s="52">
        <f t="shared" si="56"/>
        <v>0</v>
      </c>
      <c r="Z427" s="151"/>
      <c r="AB427" s="1">
        <f t="shared" si="55"/>
        <v>57496</v>
      </c>
    </row>
    <row r="428" spans="1:28" x14ac:dyDescent="0.35">
      <c r="A428" s="1">
        <f t="shared" si="50"/>
        <v>57526</v>
      </c>
      <c r="B428" s="6"/>
      <c r="C428" s="6"/>
      <c r="D428" s="6"/>
      <c r="E428" s="151">
        <f>IF($E$2=0,Encargos!C433,$E$2)</f>
        <v>5.35</v>
      </c>
      <c r="F428" s="1">
        <f t="shared" si="51"/>
        <v>57526</v>
      </c>
      <c r="G428" s="6"/>
      <c r="H428" s="6"/>
      <c r="I428" s="6"/>
      <c r="J428" s="151">
        <f>IF($J$2=0,Encargos!C433,$J$2)</f>
        <v>4.8413000000000004</v>
      </c>
      <c r="K428" s="1">
        <f t="shared" si="52"/>
        <v>57526</v>
      </c>
      <c r="L428" s="52">
        <f>'OC A CONTRATAR US$'!L428*'OC A CONTRATAR'!$O428</f>
        <v>27204607.101715628</v>
      </c>
      <c r="M428" s="52">
        <f>'OC A CONTRATAR US$'!M428*'OC A CONTRATAR'!$O428</f>
        <v>3003063.6801112448</v>
      </c>
      <c r="N428" s="52">
        <f>'OC A CONTRATAR US$'!N428*'OC A CONTRATAR'!$O428</f>
        <v>30207670.781826869</v>
      </c>
      <c r="O428" s="151">
        <f>IF($O$2=0,Encargos!C433,$O$2)</f>
        <v>4.8413000000000004</v>
      </c>
      <c r="P428" s="1">
        <f t="shared" si="53"/>
        <v>57526</v>
      </c>
      <c r="Q428" s="6"/>
      <c r="R428" s="6"/>
      <c r="S428" s="6"/>
      <c r="T428" s="151">
        <f>IF($T$2=0,Encargos!M433,$T$2)</f>
        <v>5.35</v>
      </c>
      <c r="V428" s="1">
        <f t="shared" si="54"/>
        <v>57526</v>
      </c>
      <c r="W428" s="52">
        <v>0</v>
      </c>
      <c r="X428" s="52">
        <v>0</v>
      </c>
      <c r="Y428" s="52">
        <f t="shared" si="56"/>
        <v>0</v>
      </c>
      <c r="Z428" s="151"/>
      <c r="AB428" s="1">
        <f t="shared" si="55"/>
        <v>57526</v>
      </c>
    </row>
    <row r="429" spans="1:28" x14ac:dyDescent="0.35">
      <c r="A429" s="1">
        <f t="shared" si="50"/>
        <v>57557</v>
      </c>
      <c r="B429" s="6"/>
      <c r="C429" s="6"/>
      <c r="D429" s="6"/>
      <c r="E429" s="151">
        <f>IF($E$2=0,Encargos!C434,$E$2)</f>
        <v>5.35</v>
      </c>
      <c r="F429" s="1">
        <f t="shared" si="51"/>
        <v>57557</v>
      </c>
      <c r="G429" s="6"/>
      <c r="H429" s="6"/>
      <c r="I429" s="6"/>
      <c r="J429" s="151">
        <f>IF($J$2=0,Encargos!C434,$J$2)</f>
        <v>4.8413000000000004</v>
      </c>
      <c r="K429" s="1">
        <f t="shared" si="52"/>
        <v>57557</v>
      </c>
      <c r="L429" s="52">
        <f>'OC A CONTRATAR US$'!L429*'OC A CONTRATAR'!$O429</f>
        <v>0</v>
      </c>
      <c r="M429" s="52">
        <f>'OC A CONTRATAR US$'!M429*'OC A CONTRATAR'!$O429</f>
        <v>0</v>
      </c>
      <c r="N429" s="52">
        <f>'OC A CONTRATAR US$'!N429*'OC A CONTRATAR'!$O429</f>
        <v>0</v>
      </c>
      <c r="O429" s="151">
        <f>IF($O$2=0,Encargos!C434,$O$2)</f>
        <v>4.8413000000000004</v>
      </c>
      <c r="P429" s="1">
        <f t="shared" si="53"/>
        <v>57557</v>
      </c>
      <c r="Q429" s="6"/>
      <c r="R429" s="6"/>
      <c r="S429" s="6"/>
      <c r="T429" s="151">
        <f>IF($T$2=0,Encargos!M434,$T$2)</f>
        <v>5.35</v>
      </c>
      <c r="V429" s="1">
        <f t="shared" si="54"/>
        <v>57557</v>
      </c>
      <c r="W429" s="52">
        <v>0</v>
      </c>
      <c r="X429" s="52">
        <v>0</v>
      </c>
      <c r="Y429" s="52">
        <f t="shared" si="56"/>
        <v>0</v>
      </c>
      <c r="Z429" s="151"/>
      <c r="AB429" s="1">
        <f t="shared" si="55"/>
        <v>57557</v>
      </c>
    </row>
    <row r="430" spans="1:28" x14ac:dyDescent="0.35">
      <c r="A430" s="1">
        <f t="shared" si="50"/>
        <v>57588</v>
      </c>
      <c r="B430" s="6"/>
      <c r="C430" s="6"/>
      <c r="D430" s="6"/>
      <c r="E430" s="151">
        <f>IF($E$2=0,Encargos!C435,$E$2)</f>
        <v>5.35</v>
      </c>
      <c r="F430" s="1">
        <f t="shared" si="51"/>
        <v>57588</v>
      </c>
      <c r="G430" s="6"/>
      <c r="H430" s="6"/>
      <c r="I430" s="6"/>
      <c r="J430" s="151">
        <f>IF($J$2=0,Encargos!C435,$J$2)</f>
        <v>4.8413000000000004</v>
      </c>
      <c r="K430" s="1">
        <f t="shared" si="52"/>
        <v>57588</v>
      </c>
      <c r="L430" s="52">
        <f>'OC A CONTRATAR US$'!L430*'OC A CONTRATAR'!$O430</f>
        <v>0</v>
      </c>
      <c r="M430" s="52">
        <f>'OC A CONTRATAR US$'!M430*'OC A CONTRATAR'!$O430</f>
        <v>0</v>
      </c>
      <c r="N430" s="52">
        <f>'OC A CONTRATAR US$'!N430*'OC A CONTRATAR'!$O430</f>
        <v>0</v>
      </c>
      <c r="O430" s="151">
        <f>IF($O$2=0,Encargos!C435,$O$2)</f>
        <v>4.8413000000000004</v>
      </c>
      <c r="P430" s="1">
        <f t="shared" si="53"/>
        <v>57588</v>
      </c>
      <c r="Q430" s="6"/>
      <c r="R430" s="6"/>
      <c r="S430" s="6"/>
      <c r="T430" s="151">
        <f>IF($T$2=0,Encargos!M435,$T$2)</f>
        <v>5.35</v>
      </c>
      <c r="V430" s="1">
        <f t="shared" si="54"/>
        <v>57588</v>
      </c>
      <c r="W430" s="52">
        <v>0</v>
      </c>
      <c r="X430" s="52">
        <v>0</v>
      </c>
      <c r="Y430" s="52">
        <f t="shared" si="56"/>
        <v>0</v>
      </c>
      <c r="Z430" s="151"/>
      <c r="AB430" s="1">
        <f t="shared" si="55"/>
        <v>57588</v>
      </c>
    </row>
    <row r="431" spans="1:28" x14ac:dyDescent="0.35">
      <c r="A431" s="1">
        <f t="shared" si="50"/>
        <v>57618</v>
      </c>
      <c r="B431" s="6"/>
      <c r="C431" s="6"/>
      <c r="D431" s="6"/>
      <c r="E431" s="151">
        <f>IF($E$2=0,Encargos!C436,$E$2)</f>
        <v>5.35</v>
      </c>
      <c r="F431" s="1">
        <f t="shared" si="51"/>
        <v>57618</v>
      </c>
      <c r="G431" s="6"/>
      <c r="H431" s="6"/>
      <c r="I431" s="6"/>
      <c r="J431" s="151">
        <f>IF($J$2=0,Encargos!C436,$J$2)</f>
        <v>4.8413000000000004</v>
      </c>
      <c r="K431" s="1">
        <f t="shared" si="52"/>
        <v>57618</v>
      </c>
      <c r="L431" s="52">
        <f>'OC A CONTRATAR US$'!L431*'OC A CONTRATAR'!$O431</f>
        <v>0</v>
      </c>
      <c r="M431" s="52">
        <f>'OC A CONTRATAR US$'!M431*'OC A CONTRATAR'!$O431</f>
        <v>0</v>
      </c>
      <c r="N431" s="52">
        <f>'OC A CONTRATAR US$'!N431*'OC A CONTRATAR'!$O431</f>
        <v>0</v>
      </c>
      <c r="O431" s="151">
        <f>IF($O$2=0,Encargos!C436,$O$2)</f>
        <v>4.8413000000000004</v>
      </c>
      <c r="P431" s="1">
        <f t="shared" si="53"/>
        <v>57618</v>
      </c>
      <c r="Q431" s="6"/>
      <c r="R431" s="6"/>
      <c r="S431" s="6"/>
      <c r="T431" s="151">
        <f>IF($T$2=0,Encargos!M436,$T$2)</f>
        <v>5.35</v>
      </c>
      <c r="V431" s="1">
        <f t="shared" si="54"/>
        <v>57618</v>
      </c>
      <c r="W431" s="52">
        <v>0</v>
      </c>
      <c r="X431" s="52">
        <v>0</v>
      </c>
      <c r="Y431" s="52">
        <f t="shared" si="56"/>
        <v>0</v>
      </c>
      <c r="Z431" s="151"/>
      <c r="AB431" s="1">
        <f t="shared" si="55"/>
        <v>57618</v>
      </c>
    </row>
    <row r="432" spans="1:28" x14ac:dyDescent="0.35">
      <c r="A432" s="1">
        <f t="shared" si="50"/>
        <v>57649</v>
      </c>
      <c r="B432" s="6"/>
      <c r="C432" s="6"/>
      <c r="D432" s="6"/>
      <c r="E432" s="151">
        <f>IF($E$2=0,Encargos!C437,$E$2)</f>
        <v>5.35</v>
      </c>
      <c r="F432" s="1">
        <f t="shared" si="51"/>
        <v>57649</v>
      </c>
      <c r="G432" s="6"/>
      <c r="H432" s="6"/>
      <c r="I432" s="6"/>
      <c r="J432" s="151">
        <f>IF($J$2=0,Encargos!C437,$J$2)</f>
        <v>4.8413000000000004</v>
      </c>
      <c r="K432" s="1">
        <f t="shared" si="52"/>
        <v>57649</v>
      </c>
      <c r="L432" s="52">
        <f>'OC A CONTRATAR US$'!L432*'OC A CONTRATAR'!$O432</f>
        <v>0</v>
      </c>
      <c r="M432" s="52">
        <f>'OC A CONTRATAR US$'!M432*'OC A CONTRATAR'!$O432</f>
        <v>0</v>
      </c>
      <c r="N432" s="52">
        <f>'OC A CONTRATAR US$'!N432*'OC A CONTRATAR'!$O432</f>
        <v>0</v>
      </c>
      <c r="O432" s="151">
        <f>IF($O$2=0,Encargos!C437,$O$2)</f>
        <v>4.8413000000000004</v>
      </c>
      <c r="P432" s="1">
        <f t="shared" si="53"/>
        <v>57649</v>
      </c>
      <c r="Q432" s="6"/>
      <c r="R432" s="6"/>
      <c r="S432" s="6"/>
      <c r="T432" s="151">
        <f>IF($T$2=0,Encargos!M437,$T$2)</f>
        <v>5.35</v>
      </c>
      <c r="V432" s="1">
        <f t="shared" si="54"/>
        <v>57649</v>
      </c>
      <c r="W432" s="52">
        <v>0</v>
      </c>
      <c r="X432" s="52">
        <v>0</v>
      </c>
      <c r="Y432" s="52">
        <f t="shared" si="56"/>
        <v>0</v>
      </c>
      <c r="Z432" s="151"/>
      <c r="AB432" s="1">
        <f t="shared" si="55"/>
        <v>57649</v>
      </c>
    </row>
    <row r="433" spans="1:28" x14ac:dyDescent="0.35">
      <c r="A433" s="1">
        <f t="shared" si="50"/>
        <v>57679</v>
      </c>
      <c r="B433" s="6"/>
      <c r="C433" s="6"/>
      <c r="D433" s="6"/>
      <c r="E433" s="151">
        <f>IF($E$2=0,Encargos!C438,$E$2)</f>
        <v>5.35</v>
      </c>
      <c r="F433" s="1">
        <f t="shared" si="51"/>
        <v>57679</v>
      </c>
      <c r="G433" s="6"/>
      <c r="H433" s="6"/>
      <c r="I433" s="6"/>
      <c r="J433" s="151">
        <f>IF($J$2=0,Encargos!C438,$J$2)</f>
        <v>4.8413000000000004</v>
      </c>
      <c r="K433" s="1">
        <f t="shared" si="52"/>
        <v>57679</v>
      </c>
      <c r="L433" s="52">
        <f>'OC A CONTRATAR US$'!L433*'OC A CONTRATAR'!$O433</f>
        <v>0</v>
      </c>
      <c r="M433" s="52">
        <f>'OC A CONTRATAR US$'!M433*'OC A CONTRATAR'!$O433</f>
        <v>0</v>
      </c>
      <c r="N433" s="52">
        <f>'OC A CONTRATAR US$'!N433*'OC A CONTRATAR'!$O433</f>
        <v>0</v>
      </c>
      <c r="O433" s="151">
        <f>IF($O$2=0,Encargos!C438,$O$2)</f>
        <v>4.8413000000000004</v>
      </c>
      <c r="P433" s="1">
        <f t="shared" si="53"/>
        <v>57679</v>
      </c>
      <c r="Q433" s="6"/>
      <c r="R433" s="6"/>
      <c r="S433" s="6"/>
      <c r="T433" s="151">
        <f>IF($T$2=0,Encargos!M438,$T$2)</f>
        <v>5.35</v>
      </c>
      <c r="V433" s="1">
        <f t="shared" si="54"/>
        <v>57679</v>
      </c>
      <c r="W433" s="52">
        <v>0</v>
      </c>
      <c r="X433" s="52">
        <v>0</v>
      </c>
      <c r="Y433" s="52">
        <f t="shared" si="56"/>
        <v>0</v>
      </c>
      <c r="Z433" s="151"/>
      <c r="AB433" s="1">
        <f t="shared" si="55"/>
        <v>57679</v>
      </c>
    </row>
    <row r="434" spans="1:28" x14ac:dyDescent="0.35">
      <c r="A434" s="1">
        <f t="shared" si="50"/>
        <v>57710</v>
      </c>
      <c r="B434" s="6"/>
      <c r="C434" s="6"/>
      <c r="D434" s="6"/>
      <c r="E434" s="151">
        <f>IF($E$2=0,Encargos!C439,$E$2)</f>
        <v>5.35</v>
      </c>
      <c r="F434" s="1">
        <f t="shared" si="51"/>
        <v>57710</v>
      </c>
      <c r="G434" s="6"/>
      <c r="H434" s="6"/>
      <c r="I434" s="6"/>
      <c r="J434" s="151">
        <f>IF($J$2=0,Encargos!C439,$J$2)</f>
        <v>4.8413000000000004</v>
      </c>
      <c r="K434" s="1">
        <f t="shared" si="52"/>
        <v>57710</v>
      </c>
      <c r="L434" s="52">
        <f>'OC A CONTRATAR US$'!L434*'OC A CONTRATAR'!$O434</f>
        <v>27204607.101715628</v>
      </c>
      <c r="M434" s="52">
        <f>'OC A CONTRATAR US$'!M434*'OC A CONTRATAR'!$O434</f>
        <v>2415651.2240015739</v>
      </c>
      <c r="N434" s="52">
        <f>'OC A CONTRATAR US$'!N434*'OC A CONTRATAR'!$O434</f>
        <v>29620258.325717203</v>
      </c>
      <c r="O434" s="151">
        <f>IF($O$2=0,Encargos!C439,$O$2)</f>
        <v>4.8413000000000004</v>
      </c>
      <c r="P434" s="1">
        <f t="shared" si="53"/>
        <v>57710</v>
      </c>
      <c r="Q434" s="6"/>
      <c r="R434" s="6"/>
      <c r="S434" s="6"/>
      <c r="T434" s="151">
        <f>IF($T$2=0,Encargos!M439,$T$2)</f>
        <v>5.35</v>
      </c>
      <c r="V434" s="1">
        <f t="shared" si="54"/>
        <v>57710</v>
      </c>
      <c r="W434" s="52">
        <v>0</v>
      </c>
      <c r="X434" s="52">
        <v>0</v>
      </c>
      <c r="Y434" s="52">
        <f t="shared" si="56"/>
        <v>0</v>
      </c>
      <c r="Z434" s="151"/>
      <c r="AB434" s="1">
        <f t="shared" si="55"/>
        <v>57710</v>
      </c>
    </row>
    <row r="435" spans="1:28" x14ac:dyDescent="0.35">
      <c r="A435" s="1">
        <f t="shared" si="50"/>
        <v>57741</v>
      </c>
      <c r="B435" s="6"/>
      <c r="C435" s="6"/>
      <c r="D435" s="6"/>
      <c r="E435" s="151">
        <f>IF($E$2=0,Encargos!C440,$E$2)</f>
        <v>5.35</v>
      </c>
      <c r="F435" s="1">
        <f t="shared" si="51"/>
        <v>57741</v>
      </c>
      <c r="G435" s="6"/>
      <c r="H435" s="6"/>
      <c r="I435" s="6"/>
      <c r="J435" s="151">
        <f>IF($J$2=0,Encargos!C440,$J$2)</f>
        <v>4.8413000000000004</v>
      </c>
      <c r="K435" s="1">
        <f t="shared" si="52"/>
        <v>57741</v>
      </c>
      <c r="L435" s="52">
        <f>'OC A CONTRATAR US$'!L435*'OC A CONTRATAR'!$O435</f>
        <v>0</v>
      </c>
      <c r="M435" s="52">
        <f>'OC A CONTRATAR US$'!M435*'OC A CONTRATAR'!$O435</f>
        <v>0</v>
      </c>
      <c r="N435" s="52">
        <f>'OC A CONTRATAR US$'!N435*'OC A CONTRATAR'!$O435</f>
        <v>0</v>
      </c>
      <c r="O435" s="151">
        <f>IF($O$2=0,Encargos!C440,$O$2)</f>
        <v>4.8413000000000004</v>
      </c>
      <c r="P435" s="1">
        <f t="shared" si="53"/>
        <v>57741</v>
      </c>
      <c r="Q435" s="6"/>
      <c r="R435" s="6"/>
      <c r="S435" s="6"/>
      <c r="T435" s="151">
        <f>IF($T$2=0,Encargos!M440,$T$2)</f>
        <v>5.35</v>
      </c>
      <c r="V435" s="1">
        <f t="shared" si="54"/>
        <v>57741</v>
      </c>
      <c r="W435" s="52">
        <v>0</v>
      </c>
      <c r="X435" s="52">
        <v>0</v>
      </c>
      <c r="Y435" s="52">
        <f t="shared" si="56"/>
        <v>0</v>
      </c>
      <c r="Z435" s="151"/>
      <c r="AB435" s="1">
        <f t="shared" si="55"/>
        <v>57741</v>
      </c>
    </row>
    <row r="436" spans="1:28" x14ac:dyDescent="0.35">
      <c r="A436" s="1">
        <f t="shared" si="50"/>
        <v>57769</v>
      </c>
      <c r="B436" s="6"/>
      <c r="C436" s="6"/>
      <c r="D436" s="6"/>
      <c r="E436" s="151">
        <f>IF($E$2=0,Encargos!C441,$E$2)</f>
        <v>5.35</v>
      </c>
      <c r="F436" s="1">
        <f t="shared" si="51"/>
        <v>57769</v>
      </c>
      <c r="G436" s="6"/>
      <c r="H436" s="6"/>
      <c r="I436" s="6"/>
      <c r="J436" s="151">
        <f>IF($J$2=0,Encargos!C441,$J$2)</f>
        <v>4.8413000000000004</v>
      </c>
      <c r="K436" s="1">
        <f t="shared" si="52"/>
        <v>57769</v>
      </c>
      <c r="L436" s="52">
        <f>'OC A CONTRATAR US$'!L436*'OC A CONTRATAR'!$O436</f>
        <v>0</v>
      </c>
      <c r="M436" s="52">
        <f>'OC A CONTRATAR US$'!M436*'OC A CONTRATAR'!$O436</f>
        <v>0</v>
      </c>
      <c r="N436" s="52">
        <f>'OC A CONTRATAR US$'!N436*'OC A CONTRATAR'!$O436</f>
        <v>0</v>
      </c>
      <c r="O436" s="151">
        <f>IF($O$2=0,Encargos!C441,$O$2)</f>
        <v>4.8413000000000004</v>
      </c>
      <c r="P436" s="1">
        <f t="shared" si="53"/>
        <v>57769</v>
      </c>
      <c r="Q436" s="6"/>
      <c r="R436" s="6"/>
      <c r="S436" s="6"/>
      <c r="T436" s="151">
        <f>IF($T$2=0,Encargos!M441,$T$2)</f>
        <v>5.35</v>
      </c>
      <c r="V436" s="1">
        <f t="shared" si="54"/>
        <v>57769</v>
      </c>
      <c r="W436" s="52">
        <v>0</v>
      </c>
      <c r="X436" s="52">
        <v>0</v>
      </c>
      <c r="Y436" s="52">
        <f t="shared" si="56"/>
        <v>0</v>
      </c>
      <c r="Z436" s="151"/>
      <c r="AB436" s="1">
        <f t="shared" si="55"/>
        <v>57769</v>
      </c>
    </row>
    <row r="437" spans="1:28" x14ac:dyDescent="0.35">
      <c r="A437" s="1">
        <f t="shared" si="50"/>
        <v>57800</v>
      </c>
      <c r="B437" s="6"/>
      <c r="C437" s="6"/>
      <c r="D437" s="6"/>
      <c r="E437" s="151">
        <f>IF($E$2=0,Encargos!C442,$E$2)</f>
        <v>5.35</v>
      </c>
      <c r="F437" s="1">
        <f t="shared" si="51"/>
        <v>57800</v>
      </c>
      <c r="G437" s="6"/>
      <c r="H437" s="6"/>
      <c r="I437" s="6"/>
      <c r="J437" s="151">
        <f>IF($J$2=0,Encargos!C442,$J$2)</f>
        <v>4.8413000000000004</v>
      </c>
      <c r="K437" s="1">
        <f t="shared" si="52"/>
        <v>57800</v>
      </c>
      <c r="L437" s="52">
        <f>'OC A CONTRATAR US$'!L437*'OC A CONTRATAR'!$O437</f>
        <v>0</v>
      </c>
      <c r="M437" s="52">
        <f>'OC A CONTRATAR US$'!M437*'OC A CONTRATAR'!$O437</f>
        <v>0</v>
      </c>
      <c r="N437" s="52">
        <f>'OC A CONTRATAR US$'!N437*'OC A CONTRATAR'!$O437</f>
        <v>0</v>
      </c>
      <c r="O437" s="151">
        <f>IF($O$2=0,Encargos!C442,$O$2)</f>
        <v>4.8413000000000004</v>
      </c>
      <c r="P437" s="1">
        <f t="shared" si="53"/>
        <v>57800</v>
      </c>
      <c r="Q437" s="6"/>
      <c r="R437" s="6"/>
      <c r="S437" s="6"/>
      <c r="T437" s="151">
        <f>IF($T$2=0,Encargos!M442,$T$2)</f>
        <v>5.35</v>
      </c>
      <c r="V437" s="1">
        <f t="shared" si="54"/>
        <v>57800</v>
      </c>
      <c r="W437" s="52">
        <v>0</v>
      </c>
      <c r="X437" s="52">
        <v>0</v>
      </c>
      <c r="Y437" s="52">
        <f t="shared" si="56"/>
        <v>0</v>
      </c>
      <c r="Z437" s="151"/>
      <c r="AB437" s="1">
        <f t="shared" si="55"/>
        <v>57800</v>
      </c>
    </row>
    <row r="438" spans="1:28" x14ac:dyDescent="0.35">
      <c r="A438" s="1">
        <f t="shared" si="50"/>
        <v>57830</v>
      </c>
      <c r="B438" s="6"/>
      <c r="C438" s="6"/>
      <c r="D438" s="6"/>
      <c r="E438" s="151">
        <f>IF($E$2=0,Encargos!C443,$E$2)</f>
        <v>5.35</v>
      </c>
      <c r="F438" s="1">
        <f t="shared" si="51"/>
        <v>57830</v>
      </c>
      <c r="G438" s="6"/>
      <c r="H438" s="6"/>
      <c r="I438" s="6"/>
      <c r="J438" s="151">
        <f>IF($J$2=0,Encargos!C443,$J$2)</f>
        <v>4.8413000000000004</v>
      </c>
      <c r="K438" s="1">
        <f t="shared" si="52"/>
        <v>57830</v>
      </c>
      <c r="L438" s="52">
        <f>'OC A CONTRATAR US$'!L438*'OC A CONTRATAR'!$O438</f>
        <v>0</v>
      </c>
      <c r="M438" s="52">
        <f>'OC A CONTRATAR US$'!M438*'OC A CONTRATAR'!$O438</f>
        <v>0</v>
      </c>
      <c r="N438" s="52">
        <f>'OC A CONTRATAR US$'!N438*'OC A CONTRATAR'!$O438</f>
        <v>0</v>
      </c>
      <c r="O438" s="151">
        <f>IF($O$2=0,Encargos!C443,$O$2)</f>
        <v>4.8413000000000004</v>
      </c>
      <c r="P438" s="1">
        <f t="shared" si="53"/>
        <v>57830</v>
      </c>
      <c r="Q438" s="6"/>
      <c r="R438" s="6"/>
      <c r="S438" s="6"/>
      <c r="T438" s="151">
        <f>IF($T$2=0,Encargos!M443,$T$2)</f>
        <v>5.35</v>
      </c>
      <c r="V438" s="1">
        <f t="shared" si="54"/>
        <v>57830</v>
      </c>
      <c r="W438" s="52">
        <v>0</v>
      </c>
      <c r="X438" s="52">
        <v>0</v>
      </c>
      <c r="Y438" s="52">
        <f t="shared" si="56"/>
        <v>0</v>
      </c>
      <c r="Z438" s="151"/>
      <c r="AB438" s="1">
        <f t="shared" si="55"/>
        <v>57830</v>
      </c>
    </row>
    <row r="439" spans="1:28" x14ac:dyDescent="0.35">
      <c r="A439" s="1">
        <f t="shared" si="50"/>
        <v>57861</v>
      </c>
      <c r="B439" s="6"/>
      <c r="C439" s="6"/>
      <c r="D439" s="6"/>
      <c r="E439" s="151">
        <f>IF($E$2=0,Encargos!C444,$E$2)</f>
        <v>5.35</v>
      </c>
      <c r="F439" s="1">
        <f t="shared" si="51"/>
        <v>57861</v>
      </c>
      <c r="G439" s="6"/>
      <c r="H439" s="6"/>
      <c r="I439" s="6"/>
      <c r="J439" s="151">
        <f>IF($J$2=0,Encargos!C444,$J$2)</f>
        <v>4.8413000000000004</v>
      </c>
      <c r="K439" s="1">
        <f t="shared" si="52"/>
        <v>57861</v>
      </c>
      <c r="L439" s="52">
        <f>'OC A CONTRATAR US$'!L439*'OC A CONTRATAR'!$O439</f>
        <v>0</v>
      </c>
      <c r="M439" s="52">
        <f>'OC A CONTRATAR US$'!M439*'OC A CONTRATAR'!$O439</f>
        <v>0</v>
      </c>
      <c r="N439" s="52">
        <f>'OC A CONTRATAR US$'!N439*'OC A CONTRATAR'!$O439</f>
        <v>0</v>
      </c>
      <c r="O439" s="151">
        <f>IF($O$2=0,Encargos!C444,$O$2)</f>
        <v>4.8413000000000004</v>
      </c>
      <c r="P439" s="1">
        <f t="shared" si="53"/>
        <v>57861</v>
      </c>
      <c r="Q439" s="6"/>
      <c r="R439" s="6"/>
      <c r="S439" s="6"/>
      <c r="T439" s="151">
        <f>IF($T$2=0,Encargos!M444,$T$2)</f>
        <v>5.35</v>
      </c>
      <c r="V439" s="1">
        <f t="shared" si="54"/>
        <v>57861</v>
      </c>
      <c r="W439" s="52">
        <v>0</v>
      </c>
      <c r="X439" s="52">
        <v>0</v>
      </c>
      <c r="Y439" s="52">
        <f t="shared" si="56"/>
        <v>0</v>
      </c>
      <c r="Z439" s="151"/>
      <c r="AB439" s="1">
        <f t="shared" si="55"/>
        <v>57861</v>
      </c>
    </row>
    <row r="440" spans="1:28" x14ac:dyDescent="0.35">
      <c r="A440" s="1">
        <f t="shared" si="50"/>
        <v>57891</v>
      </c>
      <c r="B440" s="6"/>
      <c r="C440" s="6"/>
      <c r="D440" s="6"/>
      <c r="E440" s="151">
        <f>IF($E$2=0,Encargos!C445,$E$2)</f>
        <v>5.35</v>
      </c>
      <c r="F440" s="1">
        <f t="shared" si="51"/>
        <v>57891</v>
      </c>
      <c r="G440" s="6"/>
      <c r="H440" s="6"/>
      <c r="I440" s="6"/>
      <c r="J440" s="151">
        <f>IF($J$2=0,Encargos!C445,$J$2)</f>
        <v>4.8413000000000004</v>
      </c>
      <c r="K440" s="1">
        <f t="shared" si="52"/>
        <v>57891</v>
      </c>
      <c r="L440" s="52">
        <f>'OC A CONTRATAR US$'!L440*'OC A CONTRATAR'!$O440</f>
        <v>27204607.101715628</v>
      </c>
      <c r="M440" s="52">
        <f>'OC A CONTRATAR US$'!M440*'OC A CONTRATAR'!$O440</f>
        <v>1801838.2080667489</v>
      </c>
      <c r="N440" s="52">
        <f>'OC A CONTRATAR US$'!N440*'OC A CONTRATAR'!$O440</f>
        <v>29006445.309782375</v>
      </c>
      <c r="O440" s="151">
        <f>IF($O$2=0,Encargos!C445,$O$2)</f>
        <v>4.8413000000000004</v>
      </c>
      <c r="P440" s="1">
        <f t="shared" si="53"/>
        <v>57891</v>
      </c>
      <c r="Q440" s="6"/>
      <c r="R440" s="6"/>
      <c r="S440" s="6"/>
      <c r="T440" s="151">
        <f>IF($T$2=0,Encargos!M445,$T$2)</f>
        <v>5.35</v>
      </c>
      <c r="V440" s="1">
        <f t="shared" si="54"/>
        <v>57891</v>
      </c>
      <c r="W440" s="52">
        <v>0</v>
      </c>
      <c r="X440" s="52">
        <v>0</v>
      </c>
      <c r="Y440" s="52">
        <f t="shared" si="56"/>
        <v>0</v>
      </c>
      <c r="Z440" s="151"/>
      <c r="AB440" s="1">
        <f t="shared" si="55"/>
        <v>57891</v>
      </c>
    </row>
    <row r="441" spans="1:28" x14ac:dyDescent="0.35">
      <c r="A441" s="1">
        <f t="shared" si="50"/>
        <v>57922</v>
      </c>
      <c r="B441" s="6"/>
      <c r="C441" s="6"/>
      <c r="D441" s="6"/>
      <c r="E441" s="151">
        <f>IF($E$2=0,Encargos!C446,$E$2)</f>
        <v>5.35</v>
      </c>
      <c r="F441" s="1">
        <f t="shared" si="51"/>
        <v>57922</v>
      </c>
      <c r="G441" s="6"/>
      <c r="H441" s="6"/>
      <c r="I441" s="6"/>
      <c r="J441" s="151">
        <f>IF($J$2=0,Encargos!C446,$J$2)</f>
        <v>4.8413000000000004</v>
      </c>
      <c r="K441" s="1">
        <f t="shared" si="52"/>
        <v>57922</v>
      </c>
      <c r="L441" s="52">
        <f>'OC A CONTRATAR US$'!L441*'OC A CONTRATAR'!$O441</f>
        <v>0</v>
      </c>
      <c r="M441" s="52">
        <f>'OC A CONTRATAR US$'!M441*'OC A CONTRATAR'!$O441</f>
        <v>0</v>
      </c>
      <c r="N441" s="52">
        <f>'OC A CONTRATAR US$'!N441*'OC A CONTRATAR'!$O441</f>
        <v>0</v>
      </c>
      <c r="O441" s="151">
        <f>IF($O$2=0,Encargos!C446,$O$2)</f>
        <v>4.8413000000000004</v>
      </c>
      <c r="P441" s="1">
        <f t="shared" si="53"/>
        <v>57922</v>
      </c>
      <c r="Q441" s="6"/>
      <c r="R441" s="6"/>
      <c r="S441" s="6"/>
      <c r="T441" s="151">
        <f>IF($T$2=0,Encargos!M446,$T$2)</f>
        <v>5.35</v>
      </c>
      <c r="V441" s="1">
        <f t="shared" si="54"/>
        <v>57922</v>
      </c>
      <c r="W441" s="52">
        <v>0</v>
      </c>
      <c r="X441" s="52">
        <v>0</v>
      </c>
      <c r="Y441" s="52">
        <f t="shared" si="56"/>
        <v>0</v>
      </c>
      <c r="Z441" s="151"/>
      <c r="AB441" s="1">
        <f t="shared" si="55"/>
        <v>57922</v>
      </c>
    </row>
    <row r="442" spans="1:28" x14ac:dyDescent="0.35">
      <c r="A442" s="1">
        <f t="shared" si="50"/>
        <v>57953</v>
      </c>
      <c r="B442" s="6"/>
      <c r="C442" s="6"/>
      <c r="D442" s="6"/>
      <c r="E442" s="151">
        <f>IF($E$2=0,Encargos!C447,$E$2)</f>
        <v>5.35</v>
      </c>
      <c r="F442" s="1">
        <f t="shared" si="51"/>
        <v>57953</v>
      </c>
      <c r="G442" s="6"/>
      <c r="H442" s="6"/>
      <c r="I442" s="6"/>
      <c r="J442" s="151">
        <f>IF($J$2=0,Encargos!C447,$J$2)</f>
        <v>4.8413000000000004</v>
      </c>
      <c r="K442" s="1">
        <f t="shared" si="52"/>
        <v>57953</v>
      </c>
      <c r="L442" s="52">
        <f>'OC A CONTRATAR US$'!L442*'OC A CONTRATAR'!$O442</f>
        <v>0</v>
      </c>
      <c r="M442" s="52">
        <f>'OC A CONTRATAR US$'!M442*'OC A CONTRATAR'!$O442</f>
        <v>0</v>
      </c>
      <c r="N442" s="52">
        <f>'OC A CONTRATAR US$'!N442*'OC A CONTRATAR'!$O442</f>
        <v>0</v>
      </c>
      <c r="O442" s="151">
        <f>IF($O$2=0,Encargos!C447,$O$2)</f>
        <v>4.8413000000000004</v>
      </c>
      <c r="P442" s="1">
        <f t="shared" si="53"/>
        <v>57953</v>
      </c>
      <c r="Q442" s="6"/>
      <c r="R442" s="6"/>
      <c r="S442" s="6"/>
      <c r="T442" s="151">
        <f>IF($T$2=0,Encargos!M447,$T$2)</f>
        <v>5.35</v>
      </c>
      <c r="V442" s="1">
        <f t="shared" si="54"/>
        <v>57953</v>
      </c>
      <c r="W442" s="52">
        <v>0</v>
      </c>
      <c r="X442" s="52">
        <v>0</v>
      </c>
      <c r="Y442" s="52">
        <f t="shared" si="56"/>
        <v>0</v>
      </c>
      <c r="Z442" s="151"/>
      <c r="AB442" s="1">
        <f t="shared" si="55"/>
        <v>57953</v>
      </c>
    </row>
    <row r="443" spans="1:28" x14ac:dyDescent="0.35">
      <c r="A443" s="1">
        <f t="shared" si="50"/>
        <v>57983</v>
      </c>
      <c r="B443" s="6"/>
      <c r="C443" s="6"/>
      <c r="D443" s="6"/>
      <c r="E443" s="151">
        <f>IF($E$2=0,Encargos!C448,$E$2)</f>
        <v>5.35</v>
      </c>
      <c r="F443" s="1">
        <f t="shared" si="51"/>
        <v>57983</v>
      </c>
      <c r="G443" s="6"/>
      <c r="H443" s="6"/>
      <c r="I443" s="6"/>
      <c r="J443" s="151">
        <f>IF($J$2=0,Encargos!C448,$J$2)</f>
        <v>4.8413000000000004</v>
      </c>
      <c r="K443" s="1">
        <f t="shared" si="52"/>
        <v>57983</v>
      </c>
      <c r="L443" s="52">
        <f>'OC A CONTRATAR US$'!L443*'OC A CONTRATAR'!$O443</f>
        <v>0</v>
      </c>
      <c r="M443" s="52">
        <f>'OC A CONTRATAR US$'!M443*'OC A CONTRATAR'!$O443</f>
        <v>0</v>
      </c>
      <c r="N443" s="52">
        <f>'OC A CONTRATAR US$'!N443*'OC A CONTRATAR'!$O443</f>
        <v>0</v>
      </c>
      <c r="O443" s="151">
        <f>IF($O$2=0,Encargos!C448,$O$2)</f>
        <v>4.8413000000000004</v>
      </c>
      <c r="P443" s="1">
        <f t="shared" si="53"/>
        <v>57983</v>
      </c>
      <c r="Q443" s="6"/>
      <c r="R443" s="6"/>
      <c r="S443" s="6"/>
      <c r="T443" s="151">
        <f>IF($T$2=0,Encargos!M448,$T$2)</f>
        <v>5.35</v>
      </c>
      <c r="V443" s="1">
        <f t="shared" si="54"/>
        <v>57983</v>
      </c>
      <c r="W443" s="52">
        <v>0</v>
      </c>
      <c r="X443" s="52">
        <v>0</v>
      </c>
      <c r="Y443" s="52">
        <f t="shared" si="56"/>
        <v>0</v>
      </c>
      <c r="Z443" s="151"/>
      <c r="AB443" s="1">
        <f t="shared" si="55"/>
        <v>57983</v>
      </c>
    </row>
    <row r="444" spans="1:28" x14ac:dyDescent="0.35">
      <c r="A444" s="1">
        <f t="shared" ref="A444:A458" si="57">EDATE(A443+1,1)-1</f>
        <v>58014</v>
      </c>
      <c r="B444" s="6"/>
      <c r="C444" s="6"/>
      <c r="D444" s="6"/>
      <c r="E444" s="151">
        <f>IF($E$2=0,Encargos!C449,$E$2)</f>
        <v>5.35</v>
      </c>
      <c r="F444" s="1">
        <f t="shared" ref="F444:F458" si="58">EDATE(F443+1,1)-1</f>
        <v>58014</v>
      </c>
      <c r="G444" s="6"/>
      <c r="H444" s="6"/>
      <c r="I444" s="6"/>
      <c r="J444" s="151">
        <f>IF($J$2=0,Encargos!C449,$J$2)</f>
        <v>4.8413000000000004</v>
      </c>
      <c r="K444" s="1">
        <f t="shared" ref="K444:K458" si="59">EDATE(K443+1,1)-1</f>
        <v>58014</v>
      </c>
      <c r="L444" s="52">
        <f>'OC A CONTRATAR US$'!L444*'OC A CONTRATAR'!$O444</f>
        <v>0</v>
      </c>
      <c r="M444" s="52">
        <f>'OC A CONTRATAR US$'!M444*'OC A CONTRATAR'!$O444</f>
        <v>0</v>
      </c>
      <c r="N444" s="52">
        <f>'OC A CONTRATAR US$'!N444*'OC A CONTRATAR'!$O444</f>
        <v>0</v>
      </c>
      <c r="O444" s="151">
        <f>IF($O$2=0,Encargos!C449,$O$2)</f>
        <v>4.8413000000000004</v>
      </c>
      <c r="P444" s="1">
        <f t="shared" ref="P444:P458" si="60">EDATE(P443+1,1)-1</f>
        <v>58014</v>
      </c>
      <c r="Q444" s="6"/>
      <c r="R444" s="6"/>
      <c r="S444" s="6"/>
      <c r="T444" s="151">
        <f>IF($T$2=0,Encargos!M449,$T$2)</f>
        <v>5.35</v>
      </c>
      <c r="V444" s="1">
        <f t="shared" ref="V444:V458" si="61">EDATE(V443+1,1)-1</f>
        <v>58014</v>
      </c>
      <c r="W444" s="52">
        <v>0</v>
      </c>
      <c r="X444" s="52">
        <v>0</v>
      </c>
      <c r="Y444" s="52">
        <f t="shared" si="56"/>
        <v>0</v>
      </c>
      <c r="Z444" s="151"/>
      <c r="AB444" s="1">
        <f t="shared" ref="AB444:AB458" si="62">EDATE(AB443+1,1)-1</f>
        <v>58014</v>
      </c>
    </row>
    <row r="445" spans="1:28" x14ac:dyDescent="0.35">
      <c r="A445" s="1">
        <f t="shared" si="57"/>
        <v>58044</v>
      </c>
      <c r="B445" s="6"/>
      <c r="C445" s="6"/>
      <c r="D445" s="6"/>
      <c r="E445" s="151">
        <f>IF($E$2=0,Encargos!C450,$E$2)</f>
        <v>5.35</v>
      </c>
      <c r="F445" s="1">
        <f t="shared" si="58"/>
        <v>58044</v>
      </c>
      <c r="G445" s="6"/>
      <c r="H445" s="6"/>
      <c r="I445" s="6"/>
      <c r="J445" s="151">
        <f>IF($J$2=0,Encargos!C450,$J$2)</f>
        <v>4.8413000000000004</v>
      </c>
      <c r="K445" s="1">
        <f t="shared" si="59"/>
        <v>58044</v>
      </c>
      <c r="L445" s="52">
        <f>'OC A CONTRATAR US$'!L445*'OC A CONTRATAR'!$O445</f>
        <v>0</v>
      </c>
      <c r="M445" s="52">
        <f>'OC A CONTRATAR US$'!M445*'OC A CONTRATAR'!$O445</f>
        <v>0</v>
      </c>
      <c r="N445" s="52">
        <f>'OC A CONTRATAR US$'!N445*'OC A CONTRATAR'!$O445</f>
        <v>0</v>
      </c>
      <c r="O445" s="151">
        <f>IF($O$2=0,Encargos!C450,$O$2)</f>
        <v>4.8413000000000004</v>
      </c>
      <c r="P445" s="1">
        <f t="shared" si="60"/>
        <v>58044</v>
      </c>
      <c r="Q445" s="6"/>
      <c r="R445" s="6"/>
      <c r="S445" s="6"/>
      <c r="T445" s="151">
        <f>IF($T$2=0,Encargos!M450,$T$2)</f>
        <v>5.35</v>
      </c>
      <c r="V445" s="1">
        <f t="shared" si="61"/>
        <v>58044</v>
      </c>
      <c r="W445" s="52">
        <v>0</v>
      </c>
      <c r="X445" s="52">
        <v>0</v>
      </c>
      <c r="Y445" s="52">
        <f t="shared" si="56"/>
        <v>0</v>
      </c>
      <c r="Z445" s="151"/>
      <c r="AB445" s="1">
        <f t="shared" si="62"/>
        <v>58044</v>
      </c>
    </row>
    <row r="446" spans="1:28" x14ac:dyDescent="0.35">
      <c r="A446" s="1">
        <f t="shared" si="57"/>
        <v>58075</v>
      </c>
      <c r="B446" s="6"/>
      <c r="C446" s="6"/>
      <c r="D446" s="6"/>
      <c r="E446" s="151">
        <f>IF($E$2=0,Encargos!C451,$E$2)</f>
        <v>5.35</v>
      </c>
      <c r="F446" s="1">
        <f t="shared" si="58"/>
        <v>58075</v>
      </c>
      <c r="G446" s="6"/>
      <c r="H446" s="6"/>
      <c r="I446" s="6"/>
      <c r="J446" s="151">
        <f>IF($J$2=0,Encargos!C451,$J$2)</f>
        <v>4.8413000000000004</v>
      </c>
      <c r="K446" s="1">
        <f t="shared" si="59"/>
        <v>58075</v>
      </c>
      <c r="L446" s="52">
        <f>'OC A CONTRATAR US$'!L446*'OC A CONTRATAR'!$O446</f>
        <v>27204607.101715628</v>
      </c>
      <c r="M446" s="52">
        <f>'OC A CONTRATAR US$'!M446*'OC A CONTRATAR'!$O446</f>
        <v>1207825.6120007869</v>
      </c>
      <c r="N446" s="52">
        <f>'OC A CONTRATAR US$'!N446*'OC A CONTRATAR'!$O446</f>
        <v>28412432.713716414</v>
      </c>
      <c r="O446" s="151">
        <f>IF($O$2=0,Encargos!C451,$O$2)</f>
        <v>4.8413000000000004</v>
      </c>
      <c r="P446" s="1">
        <f t="shared" si="60"/>
        <v>58075</v>
      </c>
      <c r="Q446" s="6"/>
      <c r="R446" s="6"/>
      <c r="S446" s="6"/>
      <c r="T446" s="151">
        <f>IF($T$2=0,Encargos!M451,$T$2)</f>
        <v>5.35</v>
      </c>
      <c r="V446" s="1">
        <f t="shared" si="61"/>
        <v>58075</v>
      </c>
      <c r="W446" s="52">
        <v>0</v>
      </c>
      <c r="X446" s="52">
        <v>0</v>
      </c>
      <c r="Y446" s="52">
        <f t="shared" si="56"/>
        <v>0</v>
      </c>
      <c r="Z446" s="151"/>
      <c r="AB446" s="1">
        <f t="shared" si="62"/>
        <v>58075</v>
      </c>
    </row>
    <row r="447" spans="1:28" x14ac:dyDescent="0.35">
      <c r="A447" s="1">
        <f t="shared" si="57"/>
        <v>58106</v>
      </c>
      <c r="B447" s="6"/>
      <c r="C447" s="6"/>
      <c r="D447" s="6"/>
      <c r="E447" s="151">
        <f>IF($E$2=0,Encargos!C452,$E$2)</f>
        <v>5.35</v>
      </c>
      <c r="F447" s="1">
        <f t="shared" si="58"/>
        <v>58106</v>
      </c>
      <c r="G447" s="6"/>
      <c r="H447" s="6"/>
      <c r="I447" s="6"/>
      <c r="J447" s="151">
        <f>IF($J$2=0,Encargos!C452,$J$2)</f>
        <v>4.8413000000000004</v>
      </c>
      <c r="K447" s="1">
        <f t="shared" si="59"/>
        <v>58106</v>
      </c>
      <c r="L447" s="52">
        <f>'OC A CONTRATAR US$'!L447*'OC A CONTRATAR'!$O447</f>
        <v>0</v>
      </c>
      <c r="M447" s="52">
        <f>'OC A CONTRATAR US$'!M447*'OC A CONTRATAR'!$O447</f>
        <v>0</v>
      </c>
      <c r="N447" s="52">
        <f>'OC A CONTRATAR US$'!N447*'OC A CONTRATAR'!$O447</f>
        <v>0</v>
      </c>
      <c r="O447" s="151">
        <f>IF($O$2=0,Encargos!C452,$O$2)</f>
        <v>4.8413000000000004</v>
      </c>
      <c r="P447" s="1">
        <f t="shared" si="60"/>
        <v>58106</v>
      </c>
      <c r="Q447" s="6"/>
      <c r="R447" s="6"/>
      <c r="S447" s="6"/>
      <c r="T447" s="151">
        <f>IF($T$2=0,Encargos!M452,$T$2)</f>
        <v>5.35</v>
      </c>
      <c r="V447" s="1">
        <f t="shared" si="61"/>
        <v>58106</v>
      </c>
      <c r="W447" s="52">
        <v>0</v>
      </c>
      <c r="X447" s="52">
        <v>0</v>
      </c>
      <c r="Y447" s="52">
        <f t="shared" si="56"/>
        <v>0</v>
      </c>
      <c r="Z447" s="151"/>
      <c r="AB447" s="1">
        <f t="shared" si="62"/>
        <v>58106</v>
      </c>
    </row>
    <row r="448" spans="1:28" x14ac:dyDescent="0.35">
      <c r="A448" s="1">
        <f t="shared" si="57"/>
        <v>58134</v>
      </c>
      <c r="B448" s="6"/>
      <c r="C448" s="6"/>
      <c r="D448" s="6"/>
      <c r="E448" s="151">
        <f>IF($E$2=0,Encargos!C453,$E$2)</f>
        <v>5.35</v>
      </c>
      <c r="F448" s="1">
        <f t="shared" si="58"/>
        <v>58134</v>
      </c>
      <c r="G448" s="6"/>
      <c r="H448" s="6"/>
      <c r="I448" s="6"/>
      <c r="J448" s="151">
        <f>IF($J$2=0,Encargos!C453,$J$2)</f>
        <v>4.8413000000000004</v>
      </c>
      <c r="K448" s="1">
        <f t="shared" si="59"/>
        <v>58134</v>
      </c>
      <c r="L448" s="52">
        <f>'OC A CONTRATAR US$'!L448*'OC A CONTRATAR'!$O448</f>
        <v>0</v>
      </c>
      <c r="M448" s="52">
        <f>'OC A CONTRATAR US$'!M448*'OC A CONTRATAR'!$O448</f>
        <v>0</v>
      </c>
      <c r="N448" s="52">
        <f>'OC A CONTRATAR US$'!N448*'OC A CONTRATAR'!$O448</f>
        <v>0</v>
      </c>
      <c r="O448" s="151">
        <f>IF($O$2=0,Encargos!C453,$O$2)</f>
        <v>4.8413000000000004</v>
      </c>
      <c r="P448" s="1">
        <f t="shared" si="60"/>
        <v>58134</v>
      </c>
      <c r="Q448" s="6"/>
      <c r="R448" s="6"/>
      <c r="S448" s="6"/>
      <c r="T448" s="151">
        <f>IF($T$2=0,Encargos!M453,$T$2)</f>
        <v>5.35</v>
      </c>
      <c r="V448" s="1">
        <f t="shared" si="61"/>
        <v>58134</v>
      </c>
      <c r="W448" s="52">
        <v>0</v>
      </c>
      <c r="X448" s="52">
        <v>0</v>
      </c>
      <c r="Y448" s="52">
        <f t="shared" si="56"/>
        <v>0</v>
      </c>
      <c r="Z448" s="151"/>
      <c r="AB448" s="1">
        <f t="shared" si="62"/>
        <v>58134</v>
      </c>
    </row>
    <row r="449" spans="1:28" x14ac:dyDescent="0.35">
      <c r="A449" s="1">
        <f t="shared" si="57"/>
        <v>58165</v>
      </c>
      <c r="B449" s="6"/>
      <c r="C449" s="6"/>
      <c r="D449" s="6"/>
      <c r="E449" s="151">
        <f>IF($E$2=0,Encargos!C454,$E$2)</f>
        <v>5.35</v>
      </c>
      <c r="F449" s="1">
        <f t="shared" si="58"/>
        <v>58165</v>
      </c>
      <c r="G449" s="6"/>
      <c r="H449" s="6"/>
      <c r="I449" s="6"/>
      <c r="J449" s="151">
        <f>IF($J$2=0,Encargos!C454,$J$2)</f>
        <v>4.8413000000000004</v>
      </c>
      <c r="K449" s="1">
        <f t="shared" si="59"/>
        <v>58165</v>
      </c>
      <c r="L449" s="52">
        <f>'OC A CONTRATAR US$'!L449*'OC A CONTRATAR'!$O449</f>
        <v>0</v>
      </c>
      <c r="M449" s="52">
        <f>'OC A CONTRATAR US$'!M449*'OC A CONTRATAR'!$O449</f>
        <v>0</v>
      </c>
      <c r="N449" s="52">
        <f>'OC A CONTRATAR US$'!N449*'OC A CONTRATAR'!$O449</f>
        <v>0</v>
      </c>
      <c r="O449" s="151">
        <f>IF($O$2=0,Encargos!C454,$O$2)</f>
        <v>4.8413000000000004</v>
      </c>
      <c r="P449" s="1">
        <f t="shared" si="60"/>
        <v>58165</v>
      </c>
      <c r="Q449" s="6"/>
      <c r="R449" s="6"/>
      <c r="S449" s="6"/>
      <c r="T449" s="151">
        <f>IF($T$2=0,Encargos!M454,$T$2)</f>
        <v>5.35</v>
      </c>
      <c r="V449" s="1">
        <f t="shared" si="61"/>
        <v>58165</v>
      </c>
      <c r="W449" s="52">
        <v>0</v>
      </c>
      <c r="X449" s="52">
        <v>0</v>
      </c>
      <c r="Y449" s="52">
        <f t="shared" si="56"/>
        <v>0</v>
      </c>
      <c r="Z449" s="151"/>
      <c r="AB449" s="1">
        <f t="shared" si="62"/>
        <v>58165</v>
      </c>
    </row>
    <row r="450" spans="1:28" x14ac:dyDescent="0.35">
      <c r="A450" s="1">
        <f t="shared" si="57"/>
        <v>58195</v>
      </c>
      <c r="B450" s="6"/>
      <c r="C450" s="6"/>
      <c r="D450" s="6"/>
      <c r="E450" s="151">
        <f>IF($E$2=0,Encargos!C455,$E$2)</f>
        <v>5.35</v>
      </c>
      <c r="F450" s="1">
        <f t="shared" si="58"/>
        <v>58195</v>
      </c>
      <c r="G450" s="6"/>
      <c r="H450" s="6"/>
      <c r="I450" s="6"/>
      <c r="J450" s="151">
        <f>IF($J$2=0,Encargos!C455,$J$2)</f>
        <v>4.8413000000000004</v>
      </c>
      <c r="K450" s="1">
        <f t="shared" si="59"/>
        <v>58195</v>
      </c>
      <c r="L450" s="52">
        <f>'OC A CONTRATAR US$'!L450*'OC A CONTRATAR'!$O450</f>
        <v>0</v>
      </c>
      <c r="M450" s="52">
        <f>'OC A CONTRATAR US$'!M450*'OC A CONTRATAR'!$O450</f>
        <v>0</v>
      </c>
      <c r="N450" s="52">
        <f>'OC A CONTRATAR US$'!N450*'OC A CONTRATAR'!$O450</f>
        <v>0</v>
      </c>
      <c r="O450" s="151">
        <f>IF($O$2=0,Encargos!C455,$O$2)</f>
        <v>4.8413000000000004</v>
      </c>
      <c r="P450" s="1">
        <f t="shared" si="60"/>
        <v>58195</v>
      </c>
      <c r="Q450" s="6"/>
      <c r="R450" s="6"/>
      <c r="S450" s="6"/>
      <c r="T450" s="151">
        <f>IF($T$2=0,Encargos!M455,$T$2)</f>
        <v>5.35</v>
      </c>
      <c r="V450" s="1">
        <f t="shared" si="61"/>
        <v>58195</v>
      </c>
      <c r="W450" s="52">
        <v>0</v>
      </c>
      <c r="X450" s="52">
        <v>0</v>
      </c>
      <c r="Y450" s="52">
        <f t="shared" si="56"/>
        <v>0</v>
      </c>
      <c r="Z450" s="151"/>
      <c r="AB450" s="1">
        <f t="shared" si="62"/>
        <v>58195</v>
      </c>
    </row>
    <row r="451" spans="1:28" x14ac:dyDescent="0.35">
      <c r="A451" s="1">
        <f t="shared" si="57"/>
        <v>58226</v>
      </c>
      <c r="B451" s="6"/>
      <c r="C451" s="6"/>
      <c r="D451" s="6"/>
      <c r="E451" s="151">
        <f>IF($E$2=0,Encargos!C456,$E$2)</f>
        <v>5.35</v>
      </c>
      <c r="F451" s="1">
        <f t="shared" si="58"/>
        <v>58226</v>
      </c>
      <c r="G451" s="6"/>
      <c r="H451" s="6"/>
      <c r="I451" s="6"/>
      <c r="J451" s="151">
        <f>IF($J$2=0,Encargos!C456,$J$2)</f>
        <v>4.8413000000000004</v>
      </c>
      <c r="K451" s="1">
        <f t="shared" si="59"/>
        <v>58226</v>
      </c>
      <c r="L451" s="52">
        <f>'OC A CONTRATAR US$'!L451*'OC A CONTRATAR'!$O451</f>
        <v>0</v>
      </c>
      <c r="M451" s="52">
        <f>'OC A CONTRATAR US$'!M451*'OC A CONTRATAR'!$O451</f>
        <v>0</v>
      </c>
      <c r="N451" s="52">
        <f>'OC A CONTRATAR US$'!N451*'OC A CONTRATAR'!$O451</f>
        <v>0</v>
      </c>
      <c r="O451" s="151">
        <f>IF($O$2=0,Encargos!C456,$O$2)</f>
        <v>4.8413000000000004</v>
      </c>
      <c r="P451" s="1">
        <f t="shared" si="60"/>
        <v>58226</v>
      </c>
      <c r="Q451" s="6"/>
      <c r="R451" s="6"/>
      <c r="S451" s="6"/>
      <c r="T451" s="151">
        <f>IF($T$2=0,Encargos!M456,$T$2)</f>
        <v>5.35</v>
      </c>
      <c r="V451" s="1">
        <f t="shared" si="61"/>
        <v>58226</v>
      </c>
      <c r="W451" s="52">
        <v>0</v>
      </c>
      <c r="X451" s="52">
        <v>0</v>
      </c>
      <c r="Y451" s="52">
        <f t="shared" si="56"/>
        <v>0</v>
      </c>
      <c r="Z451" s="151"/>
      <c r="AB451" s="1">
        <f t="shared" si="62"/>
        <v>58226</v>
      </c>
    </row>
    <row r="452" spans="1:28" x14ac:dyDescent="0.35">
      <c r="A452" s="1">
        <f t="shared" si="57"/>
        <v>58256</v>
      </c>
      <c r="B452" s="6"/>
      <c r="C452" s="6"/>
      <c r="D452" s="6"/>
      <c r="E452" s="151">
        <f>IF($E$2=0,Encargos!C457,$E$2)</f>
        <v>5.35</v>
      </c>
      <c r="F452" s="1">
        <f t="shared" si="58"/>
        <v>58256</v>
      </c>
      <c r="G452" s="6"/>
      <c r="H452" s="6"/>
      <c r="I452" s="6"/>
      <c r="J452" s="151">
        <f>IF($J$2=0,Encargos!C457,$J$2)</f>
        <v>4.8413000000000004</v>
      </c>
      <c r="K452" s="1">
        <f t="shared" si="59"/>
        <v>58256</v>
      </c>
      <c r="L452" s="52">
        <f>'OC A CONTRATAR US$'!L452*'OC A CONTRATAR'!$O452</f>
        <v>27204607.101715628</v>
      </c>
      <c r="M452" s="52">
        <f>'OC A CONTRATAR US$'!M452*'OC A CONTRATAR'!$O452</f>
        <v>600612.73602224805</v>
      </c>
      <c r="N452" s="52">
        <f>'OC A CONTRATAR US$'!N452*'OC A CONTRATAR'!$O452</f>
        <v>27805219.837737873</v>
      </c>
      <c r="O452" s="151">
        <f>IF($O$2=0,Encargos!C457,$O$2)</f>
        <v>4.8413000000000004</v>
      </c>
      <c r="P452" s="1">
        <f t="shared" si="60"/>
        <v>58256</v>
      </c>
      <c r="Q452" s="6"/>
      <c r="R452" s="6"/>
      <c r="S452" s="6"/>
      <c r="T452" s="151">
        <f>IF($T$2=0,Encargos!M457,$T$2)</f>
        <v>5.35</v>
      </c>
      <c r="V452" s="1">
        <f t="shared" si="61"/>
        <v>58256</v>
      </c>
      <c r="W452" s="52">
        <v>0</v>
      </c>
      <c r="X452" s="52">
        <v>0</v>
      </c>
      <c r="Y452" s="52">
        <f t="shared" ref="Y452:Y458" si="63">W452+X452</f>
        <v>0</v>
      </c>
      <c r="Z452" s="151"/>
      <c r="AB452" s="1">
        <f t="shared" si="62"/>
        <v>58256</v>
      </c>
    </row>
    <row r="453" spans="1:28" x14ac:dyDescent="0.35">
      <c r="A453" s="1">
        <f t="shared" si="57"/>
        <v>58287</v>
      </c>
      <c r="B453" s="6"/>
      <c r="C453" s="6"/>
      <c r="D453" s="6"/>
      <c r="E453" s="151">
        <f>IF($E$2=0,Encargos!C458,$E$2)</f>
        <v>5.35</v>
      </c>
      <c r="F453" s="1">
        <f t="shared" si="58"/>
        <v>58287</v>
      </c>
      <c r="G453" s="6"/>
      <c r="H453" s="6"/>
      <c r="I453" s="6"/>
      <c r="J453" s="151">
        <f>IF($J$2=0,Encargos!C458,$J$2)</f>
        <v>4.8413000000000004</v>
      </c>
      <c r="K453" s="1">
        <f t="shared" si="59"/>
        <v>58287</v>
      </c>
      <c r="L453" s="52">
        <f>'OC A CONTRATAR US$'!L453*'OC A CONTRATAR'!$O453</f>
        <v>0</v>
      </c>
      <c r="M453" s="52">
        <f>'OC A CONTRATAR US$'!M453*'OC A CONTRATAR'!$O453</f>
        <v>0</v>
      </c>
      <c r="N453" s="52">
        <f>'OC A CONTRATAR US$'!N453*'OC A CONTRATAR'!$O453</f>
        <v>0</v>
      </c>
      <c r="O453" s="151">
        <f>IF($O$2=0,Encargos!C458,$O$2)</f>
        <v>4.8413000000000004</v>
      </c>
      <c r="P453" s="1">
        <f t="shared" si="60"/>
        <v>58287</v>
      </c>
      <c r="Q453" s="6"/>
      <c r="R453" s="6"/>
      <c r="S453" s="6"/>
      <c r="T453" s="151">
        <f>IF($T$2=0,Encargos!M458,$T$2)</f>
        <v>5.35</v>
      </c>
      <c r="V453" s="1">
        <f t="shared" si="61"/>
        <v>58287</v>
      </c>
      <c r="W453" s="52">
        <v>0</v>
      </c>
      <c r="X453" s="52">
        <v>0</v>
      </c>
      <c r="Y453" s="52">
        <f t="shared" si="63"/>
        <v>0</v>
      </c>
      <c r="Z453" s="151"/>
      <c r="AB453" s="1">
        <f t="shared" si="62"/>
        <v>58287</v>
      </c>
    </row>
    <row r="454" spans="1:28" x14ac:dyDescent="0.35">
      <c r="A454" s="1">
        <f t="shared" si="57"/>
        <v>58318</v>
      </c>
      <c r="B454" s="6"/>
      <c r="C454" s="6"/>
      <c r="D454" s="6"/>
      <c r="E454" s="151">
        <f>IF($E$2=0,Encargos!C459,$E$2)</f>
        <v>5.35</v>
      </c>
      <c r="F454" s="1">
        <f t="shared" si="58"/>
        <v>58318</v>
      </c>
      <c r="G454" s="6"/>
      <c r="H454" s="6"/>
      <c r="I454" s="6"/>
      <c r="J454" s="151">
        <f>IF($J$2=0,Encargos!C459,$J$2)</f>
        <v>4.8413000000000004</v>
      </c>
      <c r="K454" s="1">
        <f t="shared" si="59"/>
        <v>58318</v>
      </c>
      <c r="L454" s="52">
        <f>'OC A CONTRATAR US$'!L454*'OC A CONTRATAR'!$O454</f>
        <v>0</v>
      </c>
      <c r="M454" s="52">
        <f>'OC A CONTRATAR US$'!M454*'OC A CONTRATAR'!$O454</f>
        <v>0</v>
      </c>
      <c r="N454" s="52">
        <f>'OC A CONTRATAR US$'!N454*'OC A CONTRATAR'!$O454</f>
        <v>0</v>
      </c>
      <c r="O454" s="151">
        <f>IF($O$2=0,Encargos!C459,$O$2)</f>
        <v>4.8413000000000004</v>
      </c>
      <c r="P454" s="1">
        <f t="shared" si="60"/>
        <v>58318</v>
      </c>
      <c r="Q454" s="6"/>
      <c r="R454" s="6"/>
      <c r="S454" s="6"/>
      <c r="T454" s="151">
        <f>IF($T$2=0,Encargos!M459,$T$2)</f>
        <v>5.35</v>
      </c>
      <c r="V454" s="1">
        <f t="shared" si="61"/>
        <v>58318</v>
      </c>
      <c r="W454" s="52">
        <v>0</v>
      </c>
      <c r="X454" s="52">
        <v>0</v>
      </c>
      <c r="Y454" s="52">
        <f t="shared" si="63"/>
        <v>0</v>
      </c>
      <c r="Z454" s="151"/>
      <c r="AB454" s="1">
        <f t="shared" si="62"/>
        <v>58318</v>
      </c>
    </row>
    <row r="455" spans="1:28" x14ac:dyDescent="0.35">
      <c r="A455" s="1">
        <f t="shared" si="57"/>
        <v>58348</v>
      </c>
      <c r="B455" s="6"/>
      <c r="C455" s="6"/>
      <c r="D455" s="6"/>
      <c r="E455" s="151">
        <f>IF($E$2=0,Encargos!C460,$E$2)</f>
        <v>5.35</v>
      </c>
      <c r="F455" s="1">
        <f t="shared" si="58"/>
        <v>58348</v>
      </c>
      <c r="G455" s="6"/>
      <c r="H455" s="6"/>
      <c r="I455" s="6"/>
      <c r="J455" s="151">
        <f>IF($J$2=0,Encargos!C460,$J$2)</f>
        <v>4.8413000000000004</v>
      </c>
      <c r="K455" s="1">
        <f t="shared" si="59"/>
        <v>58348</v>
      </c>
      <c r="L455" s="52">
        <f>'OC A CONTRATAR US$'!L455*'OC A CONTRATAR'!$O455</f>
        <v>0</v>
      </c>
      <c r="M455" s="52">
        <f>'OC A CONTRATAR US$'!M455*'OC A CONTRATAR'!$O455</f>
        <v>0</v>
      </c>
      <c r="N455" s="52">
        <f>'OC A CONTRATAR US$'!N455*'OC A CONTRATAR'!$O455</f>
        <v>0</v>
      </c>
      <c r="O455" s="151">
        <f>IF($O$2=0,Encargos!C460,$O$2)</f>
        <v>4.8413000000000004</v>
      </c>
      <c r="P455" s="1">
        <f t="shared" si="60"/>
        <v>58348</v>
      </c>
      <c r="Q455" s="6"/>
      <c r="R455" s="6"/>
      <c r="S455" s="6"/>
      <c r="T455" s="151">
        <f>IF($T$2=0,Encargos!M460,$T$2)</f>
        <v>5.35</v>
      </c>
      <c r="V455" s="1">
        <f t="shared" si="61"/>
        <v>58348</v>
      </c>
      <c r="W455" s="52">
        <v>0</v>
      </c>
      <c r="X455" s="52">
        <v>0</v>
      </c>
      <c r="Y455" s="52">
        <f t="shared" si="63"/>
        <v>0</v>
      </c>
      <c r="Z455" s="151"/>
      <c r="AB455" s="1">
        <f t="shared" si="62"/>
        <v>58348</v>
      </c>
    </row>
    <row r="456" spans="1:28" x14ac:dyDescent="0.35">
      <c r="A456" s="1">
        <f t="shared" si="57"/>
        <v>58379</v>
      </c>
      <c r="B456" s="6"/>
      <c r="C456" s="6"/>
      <c r="D456" s="6"/>
      <c r="E456" s="151">
        <f>IF($E$2=0,Encargos!C461,$E$2)</f>
        <v>5.35</v>
      </c>
      <c r="F456" s="1">
        <f t="shared" si="58"/>
        <v>58379</v>
      </c>
      <c r="G456" s="6"/>
      <c r="H456" s="6"/>
      <c r="I456" s="6"/>
      <c r="J456" s="151">
        <f>IF($J$2=0,Encargos!C461,$J$2)</f>
        <v>4.8413000000000004</v>
      </c>
      <c r="K456" s="1">
        <f t="shared" si="59"/>
        <v>58379</v>
      </c>
      <c r="L456" s="52">
        <f>'OC A CONTRATAR US$'!L456*'OC A CONTRATAR'!$O456</f>
        <v>0</v>
      </c>
      <c r="M456" s="52">
        <f>'OC A CONTRATAR US$'!M456*'OC A CONTRATAR'!$O456</f>
        <v>0</v>
      </c>
      <c r="N456" s="52">
        <f>'OC A CONTRATAR US$'!N456*'OC A CONTRATAR'!$O456</f>
        <v>0</v>
      </c>
      <c r="O456" s="151">
        <f>IF($O$2=0,Encargos!C461,$O$2)</f>
        <v>4.8413000000000004</v>
      </c>
      <c r="P456" s="1">
        <f t="shared" si="60"/>
        <v>58379</v>
      </c>
      <c r="Q456" s="6"/>
      <c r="R456" s="6"/>
      <c r="S456" s="6"/>
      <c r="T456" s="151">
        <f>IF($T$2=0,Encargos!M461,$T$2)</f>
        <v>5.35</v>
      </c>
      <c r="V456" s="1">
        <f t="shared" si="61"/>
        <v>58379</v>
      </c>
      <c r="W456" s="52">
        <v>0</v>
      </c>
      <c r="X456" s="52">
        <v>0</v>
      </c>
      <c r="Y456" s="52">
        <f t="shared" si="63"/>
        <v>0</v>
      </c>
      <c r="Z456" s="151"/>
      <c r="AB456" s="1">
        <f t="shared" si="62"/>
        <v>58379</v>
      </c>
    </row>
    <row r="457" spans="1:28" x14ac:dyDescent="0.35">
      <c r="A457" s="1">
        <f t="shared" si="57"/>
        <v>58409</v>
      </c>
      <c r="B457" s="6"/>
      <c r="C457" s="6"/>
      <c r="D457" s="6"/>
      <c r="E457" s="151">
        <f>IF($E$2=0,Encargos!C462,$E$2)</f>
        <v>5.35</v>
      </c>
      <c r="F457" s="1">
        <f t="shared" si="58"/>
        <v>58409</v>
      </c>
      <c r="G457" s="6"/>
      <c r="H457" s="6"/>
      <c r="I457" s="6"/>
      <c r="J457" s="151">
        <f>IF($J$2=0,Encargos!C462,$J$2)</f>
        <v>4.8413000000000004</v>
      </c>
      <c r="K457" s="1">
        <f t="shared" si="59"/>
        <v>58409</v>
      </c>
      <c r="L457" s="52">
        <f>'OC A CONTRATAR US$'!L457*'OC A CONTRATAR'!$O457</f>
        <v>0</v>
      </c>
      <c r="M457" s="52">
        <f>'OC A CONTRATAR US$'!M457*'OC A CONTRATAR'!$O457</f>
        <v>0</v>
      </c>
      <c r="N457" s="52">
        <f>'OC A CONTRATAR US$'!N457*'OC A CONTRATAR'!$O457</f>
        <v>0</v>
      </c>
      <c r="O457" s="151">
        <f>IF($O$2=0,Encargos!C462,$O$2)</f>
        <v>4.8413000000000004</v>
      </c>
      <c r="P457" s="1">
        <f t="shared" si="60"/>
        <v>58409</v>
      </c>
      <c r="Q457" s="6"/>
      <c r="R457" s="6"/>
      <c r="S457" s="6"/>
      <c r="T457" s="151">
        <f>IF($T$2=0,Encargos!M462,$T$2)</f>
        <v>5.35</v>
      </c>
      <c r="V457" s="1">
        <f t="shared" si="61"/>
        <v>58409</v>
      </c>
      <c r="W457" s="52">
        <v>0</v>
      </c>
      <c r="X457" s="52">
        <v>0</v>
      </c>
      <c r="Y457" s="52">
        <f t="shared" si="63"/>
        <v>0</v>
      </c>
      <c r="Z457" s="151"/>
      <c r="AB457" s="1">
        <f t="shared" si="62"/>
        <v>58409</v>
      </c>
    </row>
    <row r="458" spans="1:28" x14ac:dyDescent="0.35">
      <c r="A458" s="1">
        <f t="shared" si="57"/>
        <v>58440</v>
      </c>
      <c r="B458" s="6"/>
      <c r="C458" s="6"/>
      <c r="D458" s="6"/>
      <c r="E458" s="151">
        <f>IF($E$2=0,Encargos!C463,$E$2)</f>
        <v>5.35</v>
      </c>
      <c r="F458" s="1">
        <f t="shared" si="58"/>
        <v>58440</v>
      </c>
      <c r="G458" s="6"/>
      <c r="H458" s="6"/>
      <c r="I458" s="6"/>
      <c r="J458" s="151">
        <f>IF($J$2=0,Encargos!C463,$J$2)</f>
        <v>4.8413000000000004</v>
      </c>
      <c r="K458" s="1">
        <f t="shared" si="59"/>
        <v>58440</v>
      </c>
      <c r="L458" s="52">
        <f>'OC A CONTRATAR US$'!L458*'OC A CONTRATAR'!$O458</f>
        <v>0</v>
      </c>
      <c r="M458" s="52">
        <f>'OC A CONTRATAR US$'!M458*'OC A CONTRATAR'!$O458</f>
        <v>0</v>
      </c>
      <c r="N458" s="52">
        <f>'OC A CONTRATAR US$'!N458*'OC A CONTRATAR'!$O458</f>
        <v>0</v>
      </c>
      <c r="O458" s="151">
        <f>IF($O$2=0,Encargos!C463,$O$2)</f>
        <v>4.8413000000000004</v>
      </c>
      <c r="P458" s="1">
        <f t="shared" si="60"/>
        <v>58440</v>
      </c>
      <c r="Q458" s="6"/>
      <c r="R458" s="6"/>
      <c r="S458" s="6"/>
      <c r="T458" s="151">
        <f>IF($T$2=0,Encargos!M463,$T$2)</f>
        <v>5.35</v>
      </c>
      <c r="V458" s="1">
        <f t="shared" si="61"/>
        <v>58440</v>
      </c>
      <c r="W458" s="52">
        <v>0</v>
      </c>
      <c r="X458" s="52">
        <v>0</v>
      </c>
      <c r="Y458" s="52">
        <f t="shared" si="63"/>
        <v>0</v>
      </c>
      <c r="Z458" s="151"/>
      <c r="AB458" s="1">
        <f t="shared" si="62"/>
        <v>58440</v>
      </c>
    </row>
    <row r="459" spans="1:28" x14ac:dyDescent="0.35">
      <c r="A459" s="1"/>
      <c r="B459" s="6"/>
      <c r="C459" s="6"/>
      <c r="D459" s="6"/>
      <c r="F459" s="1"/>
      <c r="G459" s="6"/>
      <c r="H459" s="6"/>
      <c r="I459" s="6"/>
      <c r="K459" s="1"/>
      <c r="L459" s="6"/>
      <c r="M459" s="6"/>
      <c r="N459" s="6"/>
      <c r="P459" s="1"/>
      <c r="Q459" s="6"/>
      <c r="R459" s="6"/>
      <c r="S459" s="6"/>
      <c r="V459" s="1"/>
      <c r="W459" s="6"/>
      <c r="X459" s="6"/>
      <c r="Y459" s="6"/>
      <c r="AB459" s="1"/>
    </row>
    <row r="460" spans="1:28" x14ac:dyDescent="0.35">
      <c r="A460" s="1"/>
      <c r="B460" s="6"/>
      <c r="C460" s="6"/>
      <c r="D460" s="6"/>
      <c r="F460" s="1"/>
      <c r="G460" s="6"/>
      <c r="H460" s="6"/>
      <c r="I460" s="6"/>
      <c r="K460" s="1"/>
      <c r="L460" s="6"/>
      <c r="M460" s="6"/>
      <c r="N460" s="6"/>
      <c r="P460" s="1"/>
      <c r="Q460" s="6"/>
      <c r="R460" s="6"/>
      <c r="S460" s="6"/>
      <c r="V460" s="1"/>
      <c r="W460" s="6"/>
      <c r="X460" s="6"/>
      <c r="Y460" s="6"/>
      <c r="AB460" s="1"/>
    </row>
    <row r="461" spans="1:28" x14ac:dyDescent="0.35">
      <c r="A461" s="1"/>
      <c r="B461" s="6"/>
      <c r="C461" s="6"/>
      <c r="D461" s="6"/>
      <c r="F461" s="1"/>
      <c r="G461" s="6"/>
      <c r="H461" s="6"/>
      <c r="I461" s="6"/>
      <c r="K461" s="1"/>
      <c r="L461" s="6"/>
      <c r="M461" s="6"/>
      <c r="N461" s="6"/>
      <c r="P461" s="1"/>
      <c r="Q461" s="6"/>
      <c r="R461" s="6"/>
      <c r="S461" s="6"/>
      <c r="V461" s="1"/>
      <c r="W461" s="6"/>
      <c r="X461" s="6"/>
      <c r="Y461" s="6"/>
      <c r="AB461" s="1"/>
    </row>
    <row r="462" spans="1:28" x14ac:dyDescent="0.35">
      <c r="A462" s="1"/>
      <c r="B462" s="6"/>
      <c r="C462" s="6"/>
      <c r="D462" s="6"/>
      <c r="F462" s="1"/>
      <c r="G462" s="6"/>
      <c r="H462" s="6"/>
      <c r="I462" s="6"/>
      <c r="K462" s="1"/>
      <c r="L462" s="6"/>
      <c r="M462" s="6"/>
      <c r="N462" s="6"/>
      <c r="P462" s="1"/>
      <c r="Q462" s="6"/>
      <c r="R462" s="6"/>
      <c r="S462" s="6"/>
      <c r="V462" s="1"/>
      <c r="W462" s="6"/>
      <c r="X462" s="6"/>
      <c r="Y462" s="6"/>
      <c r="AB462" s="1"/>
    </row>
    <row r="463" spans="1:28" x14ac:dyDescent="0.35">
      <c r="A463" s="1"/>
      <c r="B463" s="6"/>
      <c r="C463" s="6"/>
      <c r="D463" s="6"/>
      <c r="F463" s="1"/>
      <c r="G463" s="6"/>
      <c r="H463" s="6"/>
      <c r="I463" s="6"/>
      <c r="K463" s="1"/>
      <c r="L463" s="6"/>
      <c r="M463" s="6"/>
      <c r="N463" s="6"/>
      <c r="P463" s="1"/>
      <c r="Q463" s="6"/>
      <c r="R463" s="6"/>
      <c r="S463" s="6"/>
      <c r="V463" s="1"/>
      <c r="W463" s="6"/>
      <c r="X463" s="6"/>
      <c r="Y463" s="6"/>
      <c r="AB463" s="1"/>
    </row>
    <row r="464" spans="1:28" x14ac:dyDescent="0.35">
      <c r="A464" s="1"/>
      <c r="B464" s="6"/>
      <c r="C464" s="6"/>
      <c r="D464" s="6"/>
      <c r="F464" s="1"/>
      <c r="G464" s="6"/>
      <c r="H464" s="6"/>
      <c r="I464" s="6"/>
      <c r="K464" s="1"/>
      <c r="L464" s="6"/>
      <c r="M464" s="6"/>
      <c r="N464" s="6"/>
      <c r="P464" s="1"/>
      <c r="Q464" s="6"/>
      <c r="R464" s="6"/>
      <c r="S464" s="6"/>
      <c r="V464" s="1"/>
      <c r="W464" s="6"/>
      <c r="X464" s="6"/>
      <c r="Y464" s="6"/>
      <c r="AB464" s="1"/>
    </row>
    <row r="465" spans="1:28" x14ac:dyDescent="0.35">
      <c r="A465" s="1"/>
      <c r="B465" s="6"/>
      <c r="C465" s="6"/>
      <c r="D465" s="6"/>
      <c r="F465" s="1"/>
      <c r="G465" s="6"/>
      <c r="H465" s="6"/>
      <c r="I465" s="6"/>
      <c r="K465" s="1"/>
      <c r="L465" s="6"/>
      <c r="M465" s="6"/>
      <c r="N465" s="6"/>
      <c r="P465" s="1"/>
      <c r="Q465" s="6"/>
      <c r="R465" s="6"/>
      <c r="S465" s="6"/>
      <c r="V465" s="1"/>
      <c r="W465" s="6"/>
      <c r="X465" s="6"/>
      <c r="Y465" s="6"/>
      <c r="AB465" s="1"/>
    </row>
    <row r="466" spans="1:28" x14ac:dyDescent="0.35">
      <c r="A466" s="1"/>
      <c r="B466" s="6"/>
      <c r="C466" s="6"/>
      <c r="D466" s="6"/>
      <c r="F466" s="1"/>
      <c r="G466" s="6"/>
      <c r="H466" s="6"/>
      <c r="I466" s="6"/>
      <c r="K466" s="1"/>
      <c r="L466" s="6"/>
      <c r="M466" s="6"/>
      <c r="N466" s="6"/>
      <c r="P466" s="1"/>
      <c r="Q466" s="6"/>
      <c r="R466" s="6"/>
      <c r="S466" s="6"/>
      <c r="V466" s="1"/>
      <c r="W466" s="6"/>
      <c r="X466" s="6"/>
      <c r="Y466" s="6"/>
      <c r="AB466" s="1"/>
    </row>
    <row r="467" spans="1:28" x14ac:dyDescent="0.35">
      <c r="A467" s="1"/>
      <c r="B467" s="6"/>
      <c r="C467" s="6"/>
      <c r="D467" s="6"/>
      <c r="F467" s="1"/>
      <c r="G467" s="6"/>
      <c r="H467" s="6"/>
      <c r="I467" s="6"/>
      <c r="K467" s="1"/>
      <c r="L467" s="6"/>
      <c r="M467" s="6"/>
      <c r="N467" s="6"/>
      <c r="P467" s="1"/>
      <c r="Q467" s="6"/>
      <c r="R467" s="6"/>
      <c r="S467" s="6"/>
      <c r="V467" s="1"/>
      <c r="W467" s="6"/>
      <c r="X467" s="6"/>
      <c r="Y467" s="6"/>
      <c r="AB467" s="1"/>
    </row>
    <row r="468" spans="1:28" x14ac:dyDescent="0.35">
      <c r="A468" s="1"/>
      <c r="B468" s="6"/>
      <c r="C468" s="6"/>
      <c r="D468" s="6"/>
      <c r="F468" s="1"/>
      <c r="G468" s="6"/>
      <c r="H468" s="6"/>
      <c r="I468" s="6"/>
      <c r="K468" s="1"/>
      <c r="L468" s="6"/>
      <c r="M468" s="6"/>
      <c r="N468" s="6"/>
      <c r="P468" s="1"/>
      <c r="Q468" s="6"/>
      <c r="R468" s="6"/>
      <c r="S468" s="6"/>
      <c r="V468" s="1"/>
      <c r="W468" s="6"/>
      <c r="X468" s="6"/>
      <c r="Y468" s="6"/>
      <c r="AB468" s="1"/>
    </row>
    <row r="469" spans="1:28" x14ac:dyDescent="0.35">
      <c r="A469" s="1"/>
      <c r="B469" s="6"/>
      <c r="C469" s="6"/>
      <c r="D469" s="6"/>
      <c r="F469" s="1"/>
      <c r="G469" s="6"/>
      <c r="H469" s="6"/>
      <c r="I469" s="6"/>
      <c r="K469" s="1"/>
      <c r="L469" s="6"/>
      <c r="M469" s="6"/>
      <c r="N469" s="6"/>
      <c r="P469" s="1"/>
      <c r="Q469" s="6"/>
      <c r="R469" s="6"/>
      <c r="S469" s="6"/>
      <c r="V469" s="1"/>
      <c r="W469" s="6"/>
      <c r="X469" s="6"/>
      <c r="Y469" s="6"/>
      <c r="AB469" s="1"/>
    </row>
    <row r="470" spans="1:28" x14ac:dyDescent="0.35">
      <c r="A470" s="1"/>
      <c r="B470" s="6"/>
      <c r="C470" s="6"/>
      <c r="D470" s="6"/>
      <c r="F470" s="1"/>
      <c r="G470" s="6"/>
      <c r="H470" s="6"/>
      <c r="I470" s="6"/>
      <c r="K470" s="1"/>
      <c r="L470" s="6"/>
      <c r="M470" s="6"/>
      <c r="N470" s="6"/>
      <c r="P470" s="1"/>
      <c r="Q470" s="6"/>
      <c r="R470" s="6"/>
      <c r="S470" s="6"/>
      <c r="V470" s="1"/>
      <c r="W470" s="6"/>
      <c r="X470" s="6"/>
      <c r="Y470" s="6"/>
      <c r="AB470" s="1"/>
    </row>
    <row r="471" spans="1:28" x14ac:dyDescent="0.35">
      <c r="A471" s="1"/>
      <c r="B471" s="6"/>
      <c r="C471" s="6"/>
      <c r="D471" s="6"/>
      <c r="F471" s="1"/>
      <c r="G471" s="6"/>
      <c r="H471" s="6"/>
      <c r="I471" s="6"/>
      <c r="K471" s="1"/>
      <c r="L471" s="6"/>
      <c r="M471" s="6"/>
      <c r="N471" s="6"/>
      <c r="P471" s="1"/>
      <c r="Q471" s="6"/>
      <c r="R471" s="6"/>
      <c r="S471" s="6"/>
      <c r="V471" s="1"/>
      <c r="W471" s="6"/>
      <c r="X471" s="6"/>
      <c r="Y471" s="6"/>
      <c r="AB471" s="1"/>
    </row>
    <row r="472" spans="1:28" x14ac:dyDescent="0.35">
      <c r="A472" s="1"/>
      <c r="B472" s="6"/>
      <c r="C472" s="6"/>
      <c r="D472" s="6"/>
      <c r="F472" s="1"/>
      <c r="G472" s="6"/>
      <c r="H472" s="6"/>
      <c r="I472" s="6"/>
      <c r="K472" s="1"/>
      <c r="L472" s="6"/>
      <c r="M472" s="6"/>
      <c r="N472" s="6"/>
      <c r="P472" s="1"/>
      <c r="Q472" s="6"/>
      <c r="R472" s="6"/>
      <c r="S472" s="6"/>
      <c r="V472" s="1"/>
      <c r="W472" s="6"/>
      <c r="X472" s="6"/>
      <c r="Y472" s="6"/>
      <c r="AB472" s="1"/>
    </row>
    <row r="473" spans="1:28" x14ac:dyDescent="0.35">
      <c r="A473" s="1"/>
      <c r="B473" s="6"/>
      <c r="C473" s="6"/>
      <c r="D473" s="6"/>
      <c r="F473" s="1"/>
      <c r="G473" s="6"/>
      <c r="H473" s="6"/>
      <c r="I473" s="6"/>
      <c r="K473" s="1"/>
      <c r="L473" s="6"/>
      <c r="M473" s="6"/>
      <c r="N473" s="6"/>
      <c r="P473" s="1"/>
      <c r="Q473" s="6"/>
      <c r="R473" s="6"/>
      <c r="S473" s="6"/>
      <c r="V473" s="1"/>
      <c r="W473" s="6"/>
      <c r="X473" s="6"/>
      <c r="Y473" s="6"/>
      <c r="AB473" s="1"/>
    </row>
    <row r="474" spans="1:28" x14ac:dyDescent="0.35">
      <c r="A474" s="1"/>
      <c r="B474" s="6"/>
      <c r="C474" s="6"/>
      <c r="D474" s="6"/>
      <c r="F474" s="1"/>
      <c r="G474" s="6"/>
      <c r="H474" s="6"/>
      <c r="I474" s="6"/>
      <c r="K474" s="1"/>
      <c r="L474" s="6"/>
      <c r="M474" s="6"/>
      <c r="N474" s="6"/>
      <c r="P474" s="1"/>
      <c r="Q474" s="6"/>
      <c r="R474" s="6"/>
      <c r="S474" s="6"/>
      <c r="V474" s="1"/>
      <c r="W474" s="6"/>
      <c r="X474" s="6"/>
      <c r="Y474" s="6"/>
      <c r="AB474" s="1"/>
    </row>
    <row r="475" spans="1:28" x14ac:dyDescent="0.35">
      <c r="A475" s="1"/>
      <c r="B475" s="6"/>
      <c r="C475" s="6"/>
      <c r="D475" s="6"/>
      <c r="F475" s="1"/>
      <c r="G475" s="6"/>
      <c r="H475" s="6"/>
      <c r="I475" s="6"/>
      <c r="K475" s="1"/>
      <c r="L475" s="6"/>
      <c r="M475" s="6"/>
      <c r="N475" s="6"/>
      <c r="P475" s="1"/>
      <c r="Q475" s="6"/>
      <c r="R475" s="6"/>
      <c r="S475" s="6"/>
      <c r="V475" s="1"/>
      <c r="W475" s="6"/>
      <c r="X475" s="6"/>
      <c r="Y475" s="6"/>
      <c r="AB475" s="1"/>
    </row>
    <row r="476" spans="1:28" x14ac:dyDescent="0.35">
      <c r="A476" s="1"/>
      <c r="B476" s="6"/>
      <c r="C476" s="6"/>
      <c r="D476" s="6"/>
      <c r="F476" s="1"/>
      <c r="G476" s="6"/>
      <c r="H476" s="6"/>
      <c r="I476" s="6"/>
      <c r="K476" s="1"/>
      <c r="L476" s="6"/>
      <c r="M476" s="6"/>
      <c r="N476" s="6"/>
      <c r="P476" s="1"/>
      <c r="Q476" s="6"/>
      <c r="R476" s="6"/>
      <c r="S476" s="6"/>
      <c r="V476" s="1"/>
      <c r="W476" s="6"/>
      <c r="X476" s="6"/>
      <c r="Y476" s="6"/>
      <c r="AB476" s="1"/>
    </row>
    <row r="477" spans="1:28" x14ac:dyDescent="0.35">
      <c r="A477" s="1"/>
      <c r="B477" s="6"/>
      <c r="C477" s="6"/>
      <c r="D477" s="6"/>
      <c r="F477" s="1"/>
      <c r="G477" s="6"/>
      <c r="H477" s="6"/>
      <c r="I477" s="6"/>
      <c r="K477" s="1"/>
      <c r="L477" s="6"/>
      <c r="M477" s="6"/>
      <c r="N477" s="6"/>
      <c r="P477" s="1"/>
      <c r="Q477" s="6"/>
      <c r="R477" s="6"/>
      <c r="S477" s="6"/>
      <c r="V477" s="1"/>
      <c r="W477" s="6"/>
      <c r="X477" s="6"/>
      <c r="Y477" s="6"/>
      <c r="AB477" s="1"/>
    </row>
    <row r="478" spans="1:28" x14ac:dyDescent="0.35">
      <c r="A478" s="1"/>
      <c r="B478" s="6"/>
      <c r="C478" s="6"/>
      <c r="D478" s="6"/>
      <c r="F478" s="1"/>
      <c r="G478" s="6"/>
      <c r="H478" s="6"/>
      <c r="I478" s="6"/>
      <c r="K478" s="1"/>
      <c r="L478" s="6"/>
      <c r="M478" s="6"/>
      <c r="N478" s="6"/>
      <c r="P478" s="1"/>
      <c r="Q478" s="6"/>
      <c r="R478" s="6"/>
      <c r="S478" s="6"/>
      <c r="V478" s="1"/>
      <c r="W478" s="6"/>
      <c r="X478" s="6"/>
      <c r="Y478" s="6"/>
      <c r="AB478" s="1"/>
    </row>
    <row r="479" spans="1:28" x14ac:dyDescent="0.35">
      <c r="A479" s="1"/>
      <c r="B479" s="6"/>
      <c r="C479" s="6"/>
      <c r="D479" s="6"/>
      <c r="F479" s="1"/>
      <c r="G479" s="6"/>
      <c r="H479" s="6"/>
      <c r="I479" s="6"/>
      <c r="K479" s="1"/>
      <c r="L479" s="6"/>
      <c r="M479" s="6"/>
      <c r="N479" s="6"/>
      <c r="P479" s="1"/>
      <c r="Q479" s="6"/>
      <c r="R479" s="6"/>
      <c r="S479" s="6"/>
      <c r="V479" s="1"/>
      <c r="W479" s="6"/>
      <c r="X479" s="6"/>
      <c r="Y479" s="6"/>
      <c r="AB479" s="1"/>
    </row>
    <row r="480" spans="1:28" x14ac:dyDescent="0.35">
      <c r="A480" s="1"/>
      <c r="B480" s="6"/>
      <c r="C480" s="6"/>
      <c r="D480" s="6"/>
      <c r="F480" s="1"/>
      <c r="G480" s="6"/>
      <c r="H480" s="6"/>
      <c r="I480" s="6"/>
      <c r="K480" s="1"/>
      <c r="L480" s="6"/>
      <c r="M480" s="6"/>
      <c r="N480" s="6"/>
      <c r="P480" s="1"/>
      <c r="Q480" s="6"/>
      <c r="R480" s="6"/>
      <c r="S480" s="6"/>
      <c r="V480" s="1"/>
      <c r="W480" s="6"/>
      <c r="X480" s="6"/>
      <c r="Y480" s="6"/>
      <c r="AB480" s="1"/>
    </row>
    <row r="481" spans="1:28" x14ac:dyDescent="0.35">
      <c r="A481" s="1"/>
      <c r="B481" s="6"/>
      <c r="C481" s="6"/>
      <c r="D481" s="6"/>
      <c r="F481" s="1"/>
      <c r="G481" s="6"/>
      <c r="H481" s="6"/>
      <c r="I481" s="6"/>
      <c r="K481" s="1"/>
      <c r="L481" s="6"/>
      <c r="M481" s="6"/>
      <c r="N481" s="6"/>
      <c r="P481" s="1"/>
      <c r="Q481" s="6"/>
      <c r="R481" s="6"/>
      <c r="S481" s="6"/>
      <c r="V481" s="1"/>
      <c r="W481" s="6"/>
      <c r="X481" s="6"/>
      <c r="Y481" s="6"/>
      <c r="AB481" s="1"/>
    </row>
    <row r="482" spans="1:28" x14ac:dyDescent="0.35">
      <c r="A482" s="1"/>
      <c r="B482" s="6"/>
      <c r="C482" s="6"/>
      <c r="D482" s="6"/>
      <c r="F482" s="1"/>
      <c r="G482" s="6"/>
      <c r="H482" s="6"/>
      <c r="I482" s="6"/>
      <c r="K482" s="1"/>
      <c r="L482" s="6"/>
      <c r="M482" s="6"/>
      <c r="N482" s="6"/>
      <c r="P482" s="1"/>
      <c r="Q482" s="6"/>
      <c r="R482" s="6"/>
      <c r="S482" s="6"/>
      <c r="V482" s="1"/>
      <c r="W482" s="6"/>
      <c r="X482" s="6"/>
      <c r="Y482" s="6"/>
      <c r="AB482" s="1"/>
    </row>
    <row r="483" spans="1:28" x14ac:dyDescent="0.35">
      <c r="A483" s="1"/>
      <c r="F483" s="1"/>
      <c r="K483" s="1"/>
      <c r="P483" s="1"/>
      <c r="V483" s="1"/>
      <c r="AB483" s="1"/>
    </row>
    <row r="484" spans="1:28" x14ac:dyDescent="0.35">
      <c r="A484" s="1"/>
      <c r="F484" s="1"/>
      <c r="K484" s="1"/>
      <c r="P484" s="1"/>
      <c r="V484" s="1"/>
      <c r="AB484" s="1"/>
    </row>
    <row r="485" spans="1:28" x14ac:dyDescent="0.35">
      <c r="A485" s="1"/>
      <c r="F485" s="1"/>
      <c r="K485" s="1"/>
      <c r="P485" s="1"/>
      <c r="V485" s="1"/>
      <c r="AB485" s="1"/>
    </row>
    <row r="486" spans="1:28" x14ac:dyDescent="0.35">
      <c r="A486" s="1"/>
      <c r="F486" s="1"/>
      <c r="K486" s="1"/>
      <c r="P486" s="1"/>
      <c r="V486" s="1"/>
      <c r="AB486" s="1"/>
    </row>
    <row r="487" spans="1:28" x14ac:dyDescent="0.35">
      <c r="A487" s="1"/>
      <c r="F487" s="1"/>
      <c r="K487" s="1"/>
      <c r="P487" s="1"/>
      <c r="V487" s="1"/>
      <c r="AB487" s="1"/>
    </row>
    <row r="488" spans="1:28" x14ac:dyDescent="0.35">
      <c r="A488" s="1"/>
      <c r="F488" s="1"/>
      <c r="K488" s="1"/>
      <c r="P488" s="1"/>
      <c r="V488" s="1"/>
      <c r="AB488" s="1"/>
    </row>
    <row r="489" spans="1:28" x14ac:dyDescent="0.35">
      <c r="A489" s="1"/>
      <c r="F489" s="1"/>
      <c r="K489" s="1"/>
      <c r="P489" s="1"/>
      <c r="V489" s="1"/>
      <c r="AB489" s="1"/>
    </row>
    <row r="490" spans="1:28" x14ac:dyDescent="0.35">
      <c r="A490" s="1"/>
      <c r="F490" s="1"/>
      <c r="K490" s="1"/>
      <c r="P490" s="1"/>
      <c r="V490" s="1"/>
      <c r="AB490" s="1"/>
    </row>
    <row r="491" spans="1:28" x14ac:dyDescent="0.35">
      <c r="A491" s="1"/>
      <c r="F491" s="1"/>
      <c r="K491" s="1"/>
      <c r="P491" s="1"/>
      <c r="V491" s="1"/>
      <c r="AB491" s="1"/>
    </row>
    <row r="492" spans="1:28" x14ac:dyDescent="0.35">
      <c r="A492" s="1"/>
      <c r="F492" s="1"/>
      <c r="K492" s="1"/>
      <c r="P492" s="1"/>
      <c r="V492" s="1"/>
      <c r="AB492" s="1"/>
    </row>
    <row r="493" spans="1:28" x14ac:dyDescent="0.35">
      <c r="A493" s="1"/>
      <c r="F493" s="1"/>
      <c r="K493" s="1"/>
      <c r="P493" s="1"/>
      <c r="V493" s="1"/>
      <c r="AB493" s="1"/>
    </row>
    <row r="494" spans="1:28" x14ac:dyDescent="0.35">
      <c r="A494" s="1"/>
      <c r="F494" s="1"/>
      <c r="K494" s="1"/>
      <c r="P494" s="1"/>
      <c r="V494" s="1"/>
      <c r="AB494" s="1"/>
    </row>
    <row r="495" spans="1:28" x14ac:dyDescent="0.35">
      <c r="A495" s="1"/>
      <c r="F495" s="1"/>
      <c r="K495" s="1"/>
      <c r="P495" s="1"/>
      <c r="V495" s="1"/>
      <c r="AB495" s="1"/>
    </row>
    <row r="496" spans="1:28" x14ac:dyDescent="0.35">
      <c r="A496" s="1"/>
      <c r="F496" s="1"/>
      <c r="K496" s="1"/>
      <c r="P496" s="1"/>
      <c r="V496" s="1"/>
      <c r="AB496" s="1"/>
    </row>
    <row r="497" spans="1:28" x14ac:dyDescent="0.35">
      <c r="A497" s="1"/>
      <c r="F497" s="1"/>
      <c r="K497" s="1"/>
      <c r="P497" s="1"/>
      <c r="V497" s="1"/>
      <c r="AB497" s="1"/>
    </row>
    <row r="498" spans="1:28" x14ac:dyDescent="0.35">
      <c r="A498" s="1"/>
      <c r="F498" s="1"/>
      <c r="K498" s="1"/>
      <c r="P498" s="1"/>
      <c r="V498" s="1"/>
      <c r="AB498" s="1"/>
    </row>
    <row r="499" spans="1:28" x14ac:dyDescent="0.35">
      <c r="A499" s="1"/>
      <c r="F499" s="1"/>
      <c r="K499" s="1"/>
      <c r="P499" s="1"/>
      <c r="V499" s="1"/>
      <c r="AB499" s="1"/>
    </row>
    <row r="500" spans="1:28" x14ac:dyDescent="0.35">
      <c r="A500" s="1"/>
      <c r="F500" s="1"/>
      <c r="K500" s="1"/>
      <c r="P500" s="1"/>
      <c r="V500" s="1"/>
      <c r="AB500" s="1"/>
    </row>
    <row r="501" spans="1:28" x14ac:dyDescent="0.35">
      <c r="A501" s="1"/>
      <c r="F501" s="1"/>
      <c r="K501" s="1"/>
      <c r="P501" s="1"/>
      <c r="V501" s="1"/>
      <c r="AB501" s="1"/>
    </row>
    <row r="502" spans="1:28" x14ac:dyDescent="0.35">
      <c r="A502" s="1"/>
      <c r="F502" s="1"/>
      <c r="K502" s="1"/>
      <c r="P502" s="1"/>
      <c r="V502" s="1"/>
      <c r="AB502" s="1"/>
    </row>
    <row r="503" spans="1:28" x14ac:dyDescent="0.35">
      <c r="A503" s="1"/>
      <c r="F503" s="1"/>
      <c r="K503" s="1"/>
      <c r="P503" s="1"/>
      <c r="V503" s="1"/>
      <c r="AB503" s="1"/>
    </row>
    <row r="504" spans="1:28" x14ac:dyDescent="0.35">
      <c r="A504" s="1"/>
      <c r="F504" s="1"/>
      <c r="K504" s="1"/>
      <c r="P504" s="1"/>
      <c r="V504" s="1"/>
      <c r="AB504" s="1"/>
    </row>
    <row r="505" spans="1:28" x14ac:dyDescent="0.35">
      <c r="A505" s="1"/>
      <c r="F505" s="1"/>
      <c r="K505" s="1"/>
      <c r="P505" s="1"/>
      <c r="V505" s="1"/>
      <c r="AB505" s="1"/>
    </row>
    <row r="506" spans="1:28" x14ac:dyDescent="0.35">
      <c r="A506" s="1"/>
      <c r="F506" s="1"/>
      <c r="K506" s="1"/>
      <c r="P506" s="1"/>
      <c r="V506" s="1"/>
      <c r="AB506" s="1"/>
    </row>
    <row r="507" spans="1:28" x14ac:dyDescent="0.35">
      <c r="A507" s="1"/>
      <c r="F507" s="1"/>
      <c r="K507" s="1"/>
      <c r="P507" s="1"/>
      <c r="V507" s="1"/>
      <c r="AB507" s="1"/>
    </row>
    <row r="508" spans="1:28" x14ac:dyDescent="0.35">
      <c r="A508" s="1"/>
      <c r="F508" s="1"/>
      <c r="K508" s="1"/>
      <c r="P508" s="1"/>
      <c r="V508" s="1"/>
      <c r="AB508" s="1"/>
    </row>
    <row r="509" spans="1:28" x14ac:dyDescent="0.35">
      <c r="A509" s="1"/>
      <c r="F509" s="1"/>
      <c r="K509" s="1"/>
      <c r="P509" s="1"/>
      <c r="V509" s="1"/>
      <c r="AB509" s="1"/>
    </row>
    <row r="510" spans="1:28" x14ac:dyDescent="0.35">
      <c r="A510" s="1"/>
      <c r="F510" s="1"/>
      <c r="K510" s="1"/>
      <c r="P510" s="1"/>
      <c r="V510" s="1"/>
      <c r="AB510" s="1"/>
    </row>
    <row r="511" spans="1:28" x14ac:dyDescent="0.35">
      <c r="A511" s="1"/>
      <c r="F511" s="1"/>
      <c r="K511" s="1"/>
      <c r="P511" s="1"/>
      <c r="V511" s="1"/>
      <c r="AB511" s="1"/>
    </row>
    <row r="512" spans="1:28" x14ac:dyDescent="0.35">
      <c r="A512" s="1"/>
      <c r="F512" s="1"/>
      <c r="K512" s="1"/>
      <c r="P512" s="1"/>
      <c r="V512" s="1"/>
      <c r="AB512" s="1"/>
    </row>
    <row r="513" spans="1:28" x14ac:dyDescent="0.35">
      <c r="A513" s="1"/>
      <c r="F513" s="1"/>
      <c r="K513" s="1"/>
      <c r="P513" s="1"/>
      <c r="V513" s="1"/>
      <c r="AB513" s="1"/>
    </row>
    <row r="514" spans="1:28" x14ac:dyDescent="0.35">
      <c r="A514" s="1"/>
      <c r="F514" s="1"/>
      <c r="K514" s="1"/>
      <c r="P514" s="1"/>
      <c r="V514" s="1"/>
      <c r="AB514" s="1"/>
    </row>
    <row r="515" spans="1:28" x14ac:dyDescent="0.35">
      <c r="A515" s="1"/>
      <c r="F515" s="1"/>
      <c r="K515" s="1"/>
      <c r="P515" s="1"/>
      <c r="V515" s="1"/>
      <c r="AB515" s="1"/>
    </row>
    <row r="516" spans="1:28" x14ac:dyDescent="0.35">
      <c r="A516" s="1"/>
      <c r="F516" s="1"/>
      <c r="K516" s="1"/>
      <c r="P516" s="1"/>
      <c r="V516" s="1"/>
      <c r="AB516" s="1"/>
    </row>
    <row r="517" spans="1:28" x14ac:dyDescent="0.35">
      <c r="A517" s="1"/>
      <c r="F517" s="1"/>
      <c r="K517" s="1"/>
      <c r="P517" s="1"/>
      <c r="V517" s="1"/>
      <c r="AB517" s="1"/>
    </row>
    <row r="518" spans="1:28" x14ac:dyDescent="0.35">
      <c r="A518" s="1"/>
      <c r="F518" s="1"/>
      <c r="K518" s="1"/>
      <c r="P518" s="1"/>
      <c r="V518" s="1"/>
      <c r="AB518" s="1"/>
    </row>
    <row r="519" spans="1:28" x14ac:dyDescent="0.35">
      <c r="A519" s="1"/>
      <c r="F519" s="1"/>
      <c r="K519" s="1"/>
      <c r="P519" s="1"/>
      <c r="V519" s="1"/>
      <c r="AB519" s="1"/>
    </row>
    <row r="520" spans="1:28" x14ac:dyDescent="0.35">
      <c r="A520" s="1"/>
      <c r="F520" s="1"/>
      <c r="K520" s="1"/>
      <c r="P520" s="1"/>
      <c r="V520" s="1"/>
      <c r="AB520" s="1"/>
    </row>
    <row r="521" spans="1:28" x14ac:dyDescent="0.35">
      <c r="A521" s="1"/>
      <c r="F521" s="1"/>
      <c r="K521" s="1"/>
      <c r="P521" s="1"/>
      <c r="V521" s="1"/>
      <c r="AB521" s="1"/>
    </row>
    <row r="522" spans="1:28" x14ac:dyDescent="0.35">
      <c r="A522" s="1"/>
      <c r="F522" s="1"/>
      <c r="K522" s="1"/>
      <c r="P522" s="1"/>
      <c r="V522" s="1"/>
      <c r="AB522" s="1"/>
    </row>
    <row r="523" spans="1:28" x14ac:dyDescent="0.35">
      <c r="A523" s="1"/>
      <c r="F523" s="1"/>
      <c r="K523" s="1"/>
      <c r="P523" s="1"/>
      <c r="V523" s="1"/>
      <c r="AB523" s="1"/>
    </row>
    <row r="524" spans="1:28" x14ac:dyDescent="0.35">
      <c r="A524" s="1"/>
      <c r="F524" s="1"/>
      <c r="K524" s="1"/>
      <c r="P524" s="1"/>
      <c r="V524" s="1"/>
      <c r="AB524" s="1"/>
    </row>
    <row r="525" spans="1:28" x14ac:dyDescent="0.35">
      <c r="A525" s="1"/>
      <c r="F525" s="1"/>
      <c r="K525" s="1"/>
      <c r="P525" s="1"/>
      <c r="V525" s="1"/>
      <c r="AB525" s="1"/>
    </row>
    <row r="526" spans="1:28" x14ac:dyDescent="0.35">
      <c r="A526" s="1"/>
      <c r="F526" s="1"/>
      <c r="K526" s="1"/>
      <c r="P526" s="1"/>
      <c r="V526" s="1"/>
      <c r="AB526" s="1"/>
    </row>
    <row r="527" spans="1:28" x14ac:dyDescent="0.35">
      <c r="A527" s="1"/>
      <c r="F527" s="1"/>
      <c r="K527" s="1"/>
      <c r="P527" s="1"/>
      <c r="V527" s="1"/>
      <c r="AB527" s="1"/>
    </row>
    <row r="528" spans="1:28" x14ac:dyDescent="0.35">
      <c r="A528" s="1"/>
      <c r="F528" s="1"/>
      <c r="K528" s="1"/>
      <c r="P528" s="1"/>
      <c r="V528" s="1"/>
      <c r="AB528" s="1"/>
    </row>
    <row r="529" spans="1:28" x14ac:dyDescent="0.35">
      <c r="A529" s="1"/>
      <c r="F529" s="1"/>
      <c r="K529" s="1"/>
      <c r="P529" s="1"/>
      <c r="V529" s="1"/>
      <c r="AB529" s="1"/>
    </row>
    <row r="530" spans="1:28" x14ac:dyDescent="0.35">
      <c r="A530" s="1"/>
      <c r="F530" s="1"/>
      <c r="K530" s="1"/>
      <c r="P530" s="1"/>
      <c r="V530" s="1"/>
      <c r="AB530" s="1"/>
    </row>
    <row r="531" spans="1:28" x14ac:dyDescent="0.35">
      <c r="A531" s="1"/>
      <c r="F531" s="1"/>
      <c r="K531" s="1"/>
      <c r="P531" s="1"/>
      <c r="V531" s="1"/>
      <c r="AB531" s="1"/>
    </row>
    <row r="532" spans="1:28" x14ac:dyDescent="0.35">
      <c r="A532" s="1"/>
      <c r="F532" s="1"/>
      <c r="K532" s="1"/>
      <c r="P532" s="1"/>
      <c r="V532" s="1"/>
      <c r="AB532" s="1"/>
    </row>
    <row r="533" spans="1:28" x14ac:dyDescent="0.35">
      <c r="A533" s="1"/>
      <c r="F533" s="1"/>
      <c r="K533" s="1"/>
      <c r="P533" s="1"/>
      <c r="V533" s="1"/>
      <c r="AB533" s="1"/>
    </row>
    <row r="534" spans="1:28" x14ac:dyDescent="0.35">
      <c r="A534" s="1"/>
      <c r="F534" s="1"/>
      <c r="K534" s="1"/>
      <c r="P534" s="1"/>
      <c r="V534" s="1"/>
      <c r="AB534" s="1"/>
    </row>
    <row r="535" spans="1:28" x14ac:dyDescent="0.35">
      <c r="A535" s="1"/>
      <c r="F535" s="1"/>
      <c r="K535" s="1"/>
      <c r="P535" s="1"/>
      <c r="V535" s="1"/>
      <c r="AB535" s="1"/>
    </row>
    <row r="536" spans="1:28" x14ac:dyDescent="0.35">
      <c r="A536" s="1"/>
      <c r="F536" s="1"/>
      <c r="K536" s="1"/>
      <c r="P536" s="1"/>
      <c r="V536" s="1"/>
      <c r="AB536" s="1"/>
    </row>
    <row r="537" spans="1:28" x14ac:dyDescent="0.35">
      <c r="A537" s="1"/>
      <c r="F537" s="1"/>
      <c r="K537" s="1"/>
      <c r="P537" s="1"/>
      <c r="V537" s="1"/>
      <c r="AB537" s="1"/>
    </row>
    <row r="538" spans="1:28" x14ac:dyDescent="0.35">
      <c r="A538" s="1"/>
      <c r="F538" s="1"/>
      <c r="K538" s="1"/>
      <c r="P538" s="1"/>
      <c r="V538" s="1"/>
      <c r="AB538" s="1"/>
    </row>
    <row r="539" spans="1:28" x14ac:dyDescent="0.35">
      <c r="A539" s="1"/>
      <c r="F539" s="1"/>
      <c r="K539" s="1"/>
      <c r="P539" s="1"/>
      <c r="V539" s="1"/>
      <c r="AB539" s="1"/>
    </row>
    <row r="540" spans="1:28" x14ac:dyDescent="0.35">
      <c r="A540" s="1"/>
      <c r="F540" s="1"/>
      <c r="K540" s="1"/>
      <c r="P540" s="1"/>
      <c r="V540" s="1"/>
      <c r="AB540" s="1"/>
    </row>
    <row r="541" spans="1:28" x14ac:dyDescent="0.35">
      <c r="A541" s="1"/>
      <c r="F541" s="1"/>
      <c r="K541" s="1"/>
      <c r="P541" s="1"/>
      <c r="V541" s="1"/>
      <c r="AB541" s="1"/>
    </row>
    <row r="542" spans="1:28" x14ac:dyDescent="0.35">
      <c r="A542" s="1"/>
      <c r="F542" s="1"/>
      <c r="K542" s="1"/>
      <c r="P542" s="1"/>
      <c r="V542" s="1"/>
      <c r="AB542" s="1"/>
    </row>
    <row r="543" spans="1:28" x14ac:dyDescent="0.35">
      <c r="A543" s="1"/>
      <c r="F543" s="1"/>
      <c r="K543" s="1"/>
      <c r="P543" s="1"/>
      <c r="V543" s="1"/>
      <c r="AB543" s="1"/>
    </row>
    <row r="544" spans="1:28" x14ac:dyDescent="0.35">
      <c r="A544" s="1"/>
      <c r="F544" s="1"/>
      <c r="K544" s="1"/>
      <c r="P544" s="1"/>
      <c r="V544" s="1"/>
      <c r="AB544" s="1"/>
    </row>
    <row r="545" spans="1:28" x14ac:dyDescent="0.35">
      <c r="A545" s="1"/>
      <c r="F545" s="1"/>
      <c r="K545" s="1"/>
      <c r="P545" s="1"/>
      <c r="V545" s="1"/>
      <c r="AB545" s="1"/>
    </row>
    <row r="546" spans="1:28" x14ac:dyDescent="0.35">
      <c r="A546" s="1"/>
      <c r="F546" s="1"/>
      <c r="K546" s="1"/>
      <c r="P546" s="1"/>
      <c r="V546" s="1"/>
      <c r="AB546" s="1"/>
    </row>
    <row r="547" spans="1:28" x14ac:dyDescent="0.35">
      <c r="A547" s="1"/>
      <c r="F547" s="1"/>
      <c r="K547" s="1"/>
      <c r="P547" s="1"/>
      <c r="V547" s="1"/>
      <c r="AB547" s="1"/>
    </row>
    <row r="548" spans="1:28" x14ac:dyDescent="0.35">
      <c r="A548" s="1"/>
      <c r="F548" s="1"/>
      <c r="K548" s="1"/>
      <c r="P548" s="1"/>
      <c r="V548" s="1"/>
      <c r="AB548" s="1"/>
    </row>
    <row r="549" spans="1:28" x14ac:dyDescent="0.35">
      <c r="A549" s="1"/>
      <c r="F549" s="1"/>
      <c r="K549" s="1"/>
      <c r="P549" s="1"/>
      <c r="V549" s="1"/>
      <c r="AB549" s="1"/>
    </row>
    <row r="550" spans="1:28" x14ac:dyDescent="0.35">
      <c r="A550" s="1"/>
      <c r="F550" s="1"/>
      <c r="K550" s="1"/>
      <c r="P550" s="1"/>
      <c r="V550" s="1"/>
      <c r="AB550" s="1"/>
    </row>
    <row r="551" spans="1:28" x14ac:dyDescent="0.35">
      <c r="A551" s="1"/>
      <c r="F551" s="1"/>
      <c r="K551" s="1"/>
      <c r="P551" s="1"/>
      <c r="V551" s="1"/>
      <c r="AB551" s="1"/>
    </row>
    <row r="552" spans="1:28" x14ac:dyDescent="0.35">
      <c r="A552" s="1"/>
      <c r="F552" s="1"/>
      <c r="K552" s="1"/>
      <c r="P552" s="1"/>
      <c r="V552" s="1"/>
      <c r="AB552" s="1"/>
    </row>
    <row r="553" spans="1:28" x14ac:dyDescent="0.35">
      <c r="A553" s="1"/>
      <c r="F553" s="1"/>
      <c r="K553" s="1"/>
      <c r="P553" s="1"/>
      <c r="V553" s="1"/>
      <c r="AB553" s="1"/>
    </row>
    <row r="554" spans="1:28" x14ac:dyDescent="0.35">
      <c r="A554" s="1"/>
      <c r="F554" s="1"/>
      <c r="K554" s="1"/>
      <c r="P554" s="1"/>
      <c r="V554" s="1"/>
      <c r="AB554" s="1"/>
    </row>
    <row r="555" spans="1:28" x14ac:dyDescent="0.35">
      <c r="A555" s="1"/>
      <c r="F555" s="1"/>
      <c r="K555" s="1"/>
      <c r="P555" s="1"/>
      <c r="V555" s="1"/>
      <c r="AB555" s="1"/>
    </row>
    <row r="556" spans="1:28" x14ac:dyDescent="0.35">
      <c r="A556" s="1"/>
      <c r="F556" s="1"/>
      <c r="K556" s="1"/>
      <c r="P556" s="1"/>
      <c r="V556" s="1"/>
      <c r="AB556" s="1"/>
    </row>
    <row r="557" spans="1:28" x14ac:dyDescent="0.35">
      <c r="A557" s="1"/>
      <c r="F557" s="1"/>
      <c r="K557" s="1"/>
      <c r="P557" s="1"/>
      <c r="V557" s="1"/>
      <c r="AB557" s="1"/>
    </row>
    <row r="558" spans="1:28" x14ac:dyDescent="0.35">
      <c r="A558" s="1"/>
      <c r="F558" s="1"/>
      <c r="K558" s="1"/>
      <c r="P558" s="1"/>
      <c r="V558" s="1"/>
      <c r="AB558" s="1"/>
    </row>
    <row r="559" spans="1:28" x14ac:dyDescent="0.35">
      <c r="A559" s="1"/>
      <c r="F559" s="1"/>
      <c r="K559" s="1"/>
      <c r="P559" s="1"/>
      <c r="V559" s="1"/>
      <c r="AB559" s="1"/>
    </row>
    <row r="560" spans="1:28" x14ac:dyDescent="0.35">
      <c r="A560" s="1"/>
      <c r="F560" s="1"/>
      <c r="K560" s="1"/>
      <c r="P560" s="1"/>
      <c r="V560" s="1"/>
      <c r="AB560" s="1"/>
    </row>
    <row r="561" spans="1:28" x14ac:dyDescent="0.35">
      <c r="A561" s="1"/>
      <c r="F561" s="1"/>
      <c r="K561" s="1"/>
      <c r="P561" s="1"/>
      <c r="V561" s="1"/>
      <c r="AB561" s="1"/>
    </row>
    <row r="562" spans="1:28" x14ac:dyDescent="0.35">
      <c r="A562" s="1"/>
      <c r="F562" s="1"/>
      <c r="K562" s="1"/>
      <c r="P562" s="1"/>
      <c r="V562" s="1"/>
      <c r="AB562" s="1"/>
    </row>
    <row r="563" spans="1:28" x14ac:dyDescent="0.35">
      <c r="A563" s="1"/>
      <c r="F563" s="1"/>
      <c r="K563" s="1"/>
      <c r="P563" s="1"/>
      <c r="V563" s="1"/>
      <c r="AB563" s="1"/>
    </row>
    <row r="564" spans="1:28" x14ac:dyDescent="0.35">
      <c r="A564" s="1"/>
      <c r="F564" s="1"/>
      <c r="K564" s="1"/>
      <c r="P564" s="1"/>
      <c r="V564" s="1"/>
      <c r="AB564" s="1"/>
    </row>
    <row r="565" spans="1:28" x14ac:dyDescent="0.35">
      <c r="A565" s="1"/>
      <c r="F565" s="1"/>
      <c r="K565" s="1"/>
      <c r="P565" s="1"/>
      <c r="V565" s="1"/>
      <c r="AB565" s="1"/>
    </row>
    <row r="566" spans="1:28" x14ac:dyDescent="0.35">
      <c r="A566" s="1"/>
      <c r="F566" s="1"/>
      <c r="K566" s="1"/>
      <c r="P566" s="1"/>
      <c r="V566" s="1"/>
      <c r="AB566" s="1"/>
    </row>
    <row r="567" spans="1:28" x14ac:dyDescent="0.35">
      <c r="A567" s="1"/>
      <c r="F567" s="1"/>
      <c r="K567" s="1"/>
      <c r="P567" s="1"/>
      <c r="V567" s="1"/>
      <c r="AB567" s="1"/>
    </row>
    <row r="568" spans="1:28" x14ac:dyDescent="0.35">
      <c r="A568" s="1"/>
      <c r="F568" s="1"/>
      <c r="K568" s="1"/>
      <c r="P568" s="1"/>
      <c r="V568" s="1"/>
      <c r="AB568" s="1"/>
    </row>
    <row r="569" spans="1:28" x14ac:dyDescent="0.35">
      <c r="A569" s="1"/>
      <c r="F569" s="1"/>
      <c r="K569" s="1"/>
      <c r="P569" s="1"/>
      <c r="V569" s="1"/>
      <c r="AB569" s="1"/>
    </row>
    <row r="570" spans="1:28" x14ac:dyDescent="0.35">
      <c r="A570" s="1"/>
      <c r="F570" s="1"/>
      <c r="K570" s="1"/>
      <c r="P570" s="1"/>
      <c r="V570" s="1"/>
      <c r="AB570" s="1"/>
    </row>
    <row r="571" spans="1:28" x14ac:dyDescent="0.35">
      <c r="A571" s="1"/>
      <c r="F571" s="1"/>
      <c r="K571" s="1"/>
      <c r="P571" s="1"/>
      <c r="V571" s="1"/>
      <c r="AB571" s="1"/>
    </row>
    <row r="572" spans="1:28" x14ac:dyDescent="0.35">
      <c r="A572" s="1"/>
      <c r="F572" s="1"/>
      <c r="K572" s="1"/>
      <c r="P572" s="1"/>
      <c r="V572" s="1"/>
      <c r="AB572" s="1"/>
    </row>
    <row r="573" spans="1:28" x14ac:dyDescent="0.35">
      <c r="A573" s="1"/>
      <c r="F573" s="1"/>
      <c r="K573" s="1"/>
      <c r="P573" s="1"/>
      <c r="V573" s="1"/>
      <c r="AB573" s="1"/>
    </row>
    <row r="574" spans="1:28" x14ac:dyDescent="0.35">
      <c r="A574" s="1"/>
      <c r="F574" s="1"/>
      <c r="K574" s="1"/>
      <c r="P574" s="1"/>
      <c r="V574" s="1"/>
      <c r="AB574" s="1"/>
    </row>
    <row r="575" spans="1:28" x14ac:dyDescent="0.35">
      <c r="A575" s="1"/>
      <c r="F575" s="1"/>
      <c r="K575" s="1"/>
      <c r="P575" s="1"/>
      <c r="V575" s="1"/>
      <c r="AB575" s="1"/>
    </row>
    <row r="576" spans="1:28" x14ac:dyDescent="0.35">
      <c r="A576" s="1"/>
      <c r="F576" s="1"/>
      <c r="K576" s="1"/>
      <c r="P576" s="1"/>
      <c r="V576" s="1"/>
      <c r="AB576" s="1"/>
    </row>
    <row r="577" spans="1:28" x14ac:dyDescent="0.35">
      <c r="A577" s="1"/>
      <c r="F577" s="1"/>
      <c r="K577" s="1"/>
      <c r="P577" s="1"/>
      <c r="V577" s="1"/>
      <c r="AB577" s="1"/>
    </row>
    <row r="578" spans="1:28" x14ac:dyDescent="0.35">
      <c r="A578" s="1"/>
      <c r="F578" s="1"/>
      <c r="K578" s="1"/>
      <c r="P578" s="1"/>
      <c r="V578" s="1"/>
      <c r="AB578" s="1"/>
    </row>
    <row r="579" spans="1:28" x14ac:dyDescent="0.35">
      <c r="A579" s="1"/>
      <c r="F579" s="1"/>
      <c r="K579" s="1"/>
      <c r="P579" s="1"/>
      <c r="V579" s="1"/>
      <c r="AB579" s="1"/>
    </row>
    <row r="580" spans="1:28" x14ac:dyDescent="0.35">
      <c r="A580" s="1"/>
      <c r="F580" s="1"/>
      <c r="K580" s="1"/>
      <c r="P580" s="1"/>
      <c r="V580" s="1"/>
      <c r="AB580" s="1"/>
    </row>
    <row r="581" spans="1:28" x14ac:dyDescent="0.35">
      <c r="A581" s="1"/>
      <c r="F581" s="1"/>
      <c r="K581" s="1"/>
      <c r="P581" s="1"/>
      <c r="V581" s="1"/>
      <c r="AB581" s="1"/>
    </row>
    <row r="582" spans="1:28" x14ac:dyDescent="0.35">
      <c r="A582" s="1"/>
      <c r="F582" s="1"/>
      <c r="K582" s="1"/>
      <c r="P582" s="1"/>
      <c r="V582" s="1"/>
      <c r="AB582" s="1"/>
    </row>
    <row r="583" spans="1:28" x14ac:dyDescent="0.35">
      <c r="A583" s="1"/>
      <c r="F583" s="1"/>
      <c r="K583" s="1"/>
      <c r="P583" s="1"/>
      <c r="V583" s="1"/>
      <c r="AB583" s="1"/>
    </row>
    <row r="584" spans="1:28" x14ac:dyDescent="0.35">
      <c r="A584" s="1"/>
      <c r="F584" s="1"/>
      <c r="K584" s="1"/>
      <c r="P584" s="1"/>
      <c r="V584" s="1"/>
      <c r="AB584" s="1"/>
    </row>
    <row r="585" spans="1:28" x14ac:dyDescent="0.35">
      <c r="A585" s="1"/>
      <c r="F585" s="1"/>
      <c r="K585" s="1"/>
      <c r="P585" s="1"/>
      <c r="V585" s="1"/>
      <c r="AB585" s="1"/>
    </row>
    <row r="586" spans="1:28" x14ac:dyDescent="0.35">
      <c r="A586" s="1"/>
      <c r="F586" s="1"/>
      <c r="K586" s="1"/>
      <c r="P586" s="1"/>
      <c r="V586" s="1"/>
      <c r="AB586" s="1"/>
    </row>
    <row r="587" spans="1:28" x14ac:dyDescent="0.35">
      <c r="A587" s="1"/>
      <c r="F587" s="1"/>
      <c r="K587" s="1"/>
      <c r="P587" s="1"/>
      <c r="V587" s="1"/>
      <c r="AB587" s="1"/>
    </row>
    <row r="588" spans="1:28" x14ac:dyDescent="0.35">
      <c r="A588" s="1"/>
      <c r="F588" s="1"/>
      <c r="K588" s="1"/>
      <c r="P588" s="1"/>
      <c r="V588" s="1"/>
      <c r="AB588" s="1"/>
    </row>
    <row r="589" spans="1:28" x14ac:dyDescent="0.35">
      <c r="A589" s="1"/>
      <c r="F589" s="1"/>
      <c r="K589" s="1"/>
      <c r="P589" s="1"/>
      <c r="V589" s="1"/>
      <c r="AB589" s="1"/>
    </row>
    <row r="590" spans="1:28" x14ac:dyDescent="0.35">
      <c r="A590" s="1"/>
      <c r="F590" s="1"/>
      <c r="K590" s="1"/>
      <c r="P590" s="1"/>
      <c r="V590" s="1"/>
      <c r="AB590" s="1"/>
    </row>
    <row r="591" spans="1:28" x14ac:dyDescent="0.35">
      <c r="A591" s="1"/>
      <c r="F591" s="1"/>
      <c r="K591" s="1"/>
      <c r="P591" s="1"/>
      <c r="V591" s="1"/>
      <c r="AB591" s="1"/>
    </row>
    <row r="592" spans="1:28" x14ac:dyDescent="0.35">
      <c r="A592" s="1"/>
      <c r="F592" s="1"/>
      <c r="K592" s="1"/>
      <c r="P592" s="1"/>
      <c r="V592" s="1"/>
      <c r="AB592" s="1"/>
    </row>
    <row r="593" spans="1:28" x14ac:dyDescent="0.35">
      <c r="A593" s="1"/>
      <c r="F593" s="1"/>
      <c r="K593" s="1"/>
      <c r="P593" s="1"/>
      <c r="V593" s="1"/>
      <c r="AB593" s="1"/>
    </row>
    <row r="594" spans="1:28" x14ac:dyDescent="0.35">
      <c r="A594" s="1"/>
      <c r="F594" s="1"/>
      <c r="K594" s="1"/>
      <c r="P594" s="1"/>
      <c r="V594" s="1"/>
      <c r="AB594" s="1"/>
    </row>
    <row r="595" spans="1:28" x14ac:dyDescent="0.35">
      <c r="A595" s="1"/>
      <c r="F595" s="1"/>
      <c r="K595" s="1"/>
      <c r="P595" s="1"/>
      <c r="V595" s="1"/>
      <c r="AB595" s="1"/>
    </row>
    <row r="596" spans="1:28" x14ac:dyDescent="0.35">
      <c r="A596" s="1"/>
      <c r="F596" s="1"/>
      <c r="K596" s="1"/>
      <c r="P596" s="1"/>
      <c r="V596" s="1"/>
      <c r="AB596" s="1"/>
    </row>
    <row r="597" spans="1:28" x14ac:dyDescent="0.35">
      <c r="A597" s="1"/>
      <c r="F597" s="1"/>
      <c r="K597" s="1"/>
      <c r="P597" s="1"/>
      <c r="V597" s="1"/>
      <c r="AB597" s="1"/>
    </row>
    <row r="598" spans="1:28" x14ac:dyDescent="0.35">
      <c r="A598" s="1"/>
      <c r="F598" s="1"/>
      <c r="K598" s="1"/>
      <c r="P598" s="1"/>
      <c r="V598" s="1"/>
      <c r="AB598" s="1"/>
    </row>
    <row r="599" spans="1:28" x14ac:dyDescent="0.35">
      <c r="A599" s="1"/>
      <c r="F599" s="1"/>
      <c r="K599" s="1"/>
      <c r="P599" s="1"/>
      <c r="V599" s="1"/>
      <c r="AB599" s="1"/>
    </row>
    <row r="600" spans="1:28" x14ac:dyDescent="0.35">
      <c r="A600" s="1"/>
      <c r="F600" s="1"/>
      <c r="K600" s="1"/>
      <c r="P600" s="1"/>
      <c r="V600" s="1"/>
      <c r="AB600" s="1"/>
    </row>
    <row r="601" spans="1:28" x14ac:dyDescent="0.35">
      <c r="A601" s="1"/>
      <c r="F601" s="1"/>
      <c r="K601" s="1"/>
      <c r="P601" s="1"/>
      <c r="V601" s="1"/>
      <c r="AB601" s="1"/>
    </row>
    <row r="602" spans="1:28" x14ac:dyDescent="0.35">
      <c r="A602" s="1"/>
      <c r="F602" s="1"/>
      <c r="K602" s="1"/>
      <c r="P602" s="1"/>
      <c r="V602" s="1"/>
      <c r="AB602" s="1"/>
    </row>
    <row r="603" spans="1:28" x14ac:dyDescent="0.35">
      <c r="A603" s="1"/>
      <c r="F603" s="1"/>
      <c r="K603" s="1"/>
      <c r="P603" s="1"/>
      <c r="V603" s="1"/>
      <c r="AB603" s="1"/>
    </row>
    <row r="604" spans="1:28" x14ac:dyDescent="0.35">
      <c r="A604" s="1"/>
      <c r="F604" s="1"/>
      <c r="K604" s="1"/>
      <c r="P604" s="1"/>
      <c r="V604" s="1"/>
      <c r="AB604" s="1"/>
    </row>
    <row r="605" spans="1:28" x14ac:dyDescent="0.35">
      <c r="A605" s="1"/>
      <c r="F605" s="1"/>
      <c r="K605" s="1"/>
      <c r="P605" s="1"/>
      <c r="V605" s="1"/>
      <c r="AB605" s="1"/>
    </row>
    <row r="606" spans="1:28" x14ac:dyDescent="0.35">
      <c r="A606" s="1"/>
      <c r="F606" s="1"/>
      <c r="K606" s="1"/>
      <c r="P606" s="1"/>
      <c r="V606" s="1"/>
      <c r="AB606" s="1"/>
    </row>
    <row r="607" spans="1:28" x14ac:dyDescent="0.35">
      <c r="A607" s="1"/>
      <c r="F607" s="1"/>
      <c r="K607" s="1"/>
      <c r="P607" s="1"/>
      <c r="V607" s="1"/>
      <c r="AB607" s="1"/>
    </row>
    <row r="608" spans="1:28" x14ac:dyDescent="0.35">
      <c r="A608" s="1"/>
      <c r="F608" s="1"/>
      <c r="K608" s="1"/>
      <c r="P608" s="1"/>
      <c r="V608" s="1"/>
      <c r="AB608" s="1"/>
    </row>
    <row r="609" spans="1:28" x14ac:dyDescent="0.35">
      <c r="A609" s="1"/>
      <c r="F609" s="1"/>
      <c r="K609" s="1"/>
      <c r="P609" s="1"/>
      <c r="V609" s="1"/>
      <c r="AB609" s="1"/>
    </row>
    <row r="610" spans="1:28" x14ac:dyDescent="0.35">
      <c r="A610" s="1"/>
      <c r="F610" s="1"/>
      <c r="K610" s="1"/>
      <c r="P610" s="1"/>
      <c r="V610" s="1"/>
      <c r="AB610" s="1"/>
    </row>
    <row r="611" spans="1:28" x14ac:dyDescent="0.35">
      <c r="A611" s="1"/>
      <c r="F611" s="1"/>
      <c r="K611" s="1"/>
      <c r="P611" s="1"/>
      <c r="V611" s="1"/>
      <c r="AB611" s="1"/>
    </row>
    <row r="612" spans="1:28" x14ac:dyDescent="0.35">
      <c r="A612" s="1"/>
      <c r="F612" s="1"/>
      <c r="K612" s="1"/>
      <c r="P612" s="1"/>
      <c r="V612" s="1"/>
      <c r="AB612" s="1"/>
    </row>
    <row r="613" spans="1:28" x14ac:dyDescent="0.35">
      <c r="A613" s="1"/>
      <c r="F613" s="1"/>
      <c r="K613" s="1"/>
      <c r="P613" s="1"/>
      <c r="V613" s="1"/>
      <c r="AB613" s="1"/>
    </row>
    <row r="614" spans="1:28" x14ac:dyDescent="0.35">
      <c r="A614" s="1"/>
      <c r="F614" s="1"/>
      <c r="K614" s="1"/>
      <c r="P614" s="1"/>
      <c r="V614" s="1"/>
      <c r="AB614" s="1"/>
    </row>
    <row r="615" spans="1:28" x14ac:dyDescent="0.35">
      <c r="A615" s="1"/>
      <c r="F615" s="1"/>
      <c r="K615" s="1"/>
      <c r="P615" s="1"/>
      <c r="V615" s="1"/>
      <c r="AB615" s="1"/>
    </row>
    <row r="616" spans="1:28" x14ac:dyDescent="0.35">
      <c r="A616" s="1"/>
      <c r="F616" s="1"/>
      <c r="K616" s="1"/>
      <c r="P616" s="1"/>
      <c r="V616" s="1"/>
      <c r="AB616" s="1"/>
    </row>
    <row r="617" spans="1:28" x14ac:dyDescent="0.35">
      <c r="A617" s="1"/>
      <c r="F617" s="1"/>
      <c r="K617" s="1"/>
      <c r="P617" s="1"/>
      <c r="V617" s="1"/>
      <c r="AB617" s="1"/>
    </row>
    <row r="618" spans="1:28" x14ac:dyDescent="0.35">
      <c r="A618" s="1"/>
      <c r="F618" s="1"/>
      <c r="K618" s="1"/>
      <c r="P618" s="1"/>
      <c r="V618" s="1"/>
      <c r="AB618" s="1"/>
    </row>
    <row r="619" spans="1:28" x14ac:dyDescent="0.35">
      <c r="A619" s="1"/>
      <c r="F619" s="1"/>
      <c r="K619" s="1"/>
      <c r="P619" s="1"/>
      <c r="V619" s="1"/>
      <c r="AB619" s="1"/>
    </row>
    <row r="620" spans="1:28" x14ac:dyDescent="0.35">
      <c r="A620" s="1"/>
      <c r="F620" s="1"/>
      <c r="K620" s="1"/>
      <c r="P620" s="1"/>
      <c r="V620" s="1"/>
      <c r="AB620" s="1"/>
    </row>
    <row r="621" spans="1:28" x14ac:dyDescent="0.35">
      <c r="A621" s="1"/>
      <c r="F621" s="1"/>
      <c r="K621" s="1"/>
      <c r="P621" s="1"/>
      <c r="V621" s="1"/>
      <c r="AB621" s="1"/>
    </row>
    <row r="622" spans="1:28" x14ac:dyDescent="0.35">
      <c r="A622" s="1"/>
      <c r="F622" s="1"/>
      <c r="K622" s="1"/>
      <c r="P622" s="1"/>
      <c r="V622" s="1"/>
      <c r="AB622" s="1"/>
    </row>
    <row r="623" spans="1:28" x14ac:dyDescent="0.35">
      <c r="A623" s="1"/>
      <c r="F623" s="1"/>
      <c r="K623" s="1"/>
      <c r="P623" s="1"/>
      <c r="V623" s="1"/>
      <c r="AB623" s="1"/>
    </row>
  </sheetData>
  <mergeCells count="6">
    <mergeCell ref="A1:D1"/>
    <mergeCell ref="F1:I1"/>
    <mergeCell ref="V1:Y1"/>
    <mergeCell ref="AB1:AE1"/>
    <mergeCell ref="K1:N1"/>
    <mergeCell ref="P1:S1"/>
  </mergeCells>
  <pageMargins left="0.511811024" right="0.511811024" top="0.78740157499999996" bottom="0.78740157499999996" header="0.31496062000000002" footer="0.3149606200000000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EAA4A4-49C1-461F-84F1-51B571AB08E4}">
  <dimension ref="A1:Y482"/>
  <sheetViews>
    <sheetView topLeftCell="H432" workbookViewId="0">
      <selection activeCell="Q3" sqref="Q3:Q458"/>
    </sheetView>
  </sheetViews>
  <sheetFormatPr defaultColWidth="8.81640625" defaultRowHeight="14.5" x14ac:dyDescent="0.35"/>
  <cols>
    <col min="1" max="1" width="16.1796875" bestFit="1" customWidth="1"/>
    <col min="2" max="2" width="15.81640625" customWidth="1"/>
    <col min="3" max="4" width="14" bestFit="1" customWidth="1"/>
    <col min="6" max="6" width="16.1796875" bestFit="1" customWidth="1"/>
    <col min="7" max="7" width="15.81640625" customWidth="1"/>
    <col min="8" max="8" width="14" bestFit="1" customWidth="1"/>
    <col min="9" max="9" width="15" bestFit="1" customWidth="1"/>
    <col min="10" max="10" width="13.6328125" customWidth="1"/>
    <col min="11" max="11" width="16.1796875" bestFit="1" customWidth="1"/>
    <col min="12" max="12" width="15.81640625" customWidth="1"/>
    <col min="13" max="15" width="15" bestFit="1" customWidth="1"/>
    <col min="16" max="16" width="16.1796875" bestFit="1" customWidth="1"/>
    <col min="17" max="17" width="15.81640625" customWidth="1"/>
    <col min="18" max="20" width="15" bestFit="1" customWidth="1"/>
    <col min="22" max="22" width="16.1796875" bestFit="1" customWidth="1"/>
    <col min="23" max="25" width="15" bestFit="1" customWidth="1"/>
  </cols>
  <sheetData>
    <row r="1" spans="1:25" x14ac:dyDescent="0.35">
      <c r="A1" s="268" t="s">
        <v>45</v>
      </c>
      <c r="B1" s="268"/>
      <c r="C1" s="268"/>
      <c r="D1" s="268"/>
      <c r="F1" s="268" t="s">
        <v>46</v>
      </c>
      <c r="G1" s="268"/>
      <c r="H1" s="268"/>
      <c r="I1" s="268"/>
      <c r="K1" s="268" t="s">
        <v>50</v>
      </c>
      <c r="L1" s="268"/>
      <c r="M1" s="268"/>
      <c r="N1" s="268"/>
      <c r="P1" s="268" t="s">
        <v>635</v>
      </c>
      <c r="Q1" s="268"/>
      <c r="R1" s="268"/>
      <c r="S1" s="268"/>
      <c r="V1" s="269" t="s">
        <v>38</v>
      </c>
      <c r="W1" s="269"/>
      <c r="X1" s="269"/>
      <c r="Y1" s="269"/>
    </row>
    <row r="2" spans="1:25" x14ac:dyDescent="0.35">
      <c r="A2" s="50" t="s">
        <v>48</v>
      </c>
      <c r="B2" s="50" t="s">
        <v>49</v>
      </c>
      <c r="C2" s="50" t="s">
        <v>39</v>
      </c>
      <c r="D2" s="50" t="s">
        <v>41</v>
      </c>
      <c r="F2" s="50" t="s">
        <v>48</v>
      </c>
      <c r="G2" s="50" t="s">
        <v>49</v>
      </c>
      <c r="H2" s="50" t="s">
        <v>39</v>
      </c>
      <c r="I2" s="50" t="s">
        <v>41</v>
      </c>
      <c r="K2" s="50" t="s">
        <v>48</v>
      </c>
      <c r="L2" s="50" t="s">
        <v>49</v>
      </c>
      <c r="M2" s="50" t="s">
        <v>39</v>
      </c>
      <c r="N2" s="50" t="s">
        <v>41</v>
      </c>
      <c r="P2" s="50" t="s">
        <v>48</v>
      </c>
      <c r="Q2" s="50" t="s">
        <v>49</v>
      </c>
      <c r="R2" s="50" t="s">
        <v>39</v>
      </c>
      <c r="S2" s="50" t="s">
        <v>41</v>
      </c>
      <c r="V2" s="56" t="s">
        <v>48</v>
      </c>
      <c r="W2" s="56" t="s">
        <v>49</v>
      </c>
      <c r="X2" s="56" t="s">
        <v>39</v>
      </c>
      <c r="Y2" s="56" t="s">
        <v>41</v>
      </c>
    </row>
    <row r="3" spans="1:25" x14ac:dyDescent="0.35">
      <c r="A3" s="61">
        <v>44592</v>
      </c>
      <c r="B3" s="52">
        <v>0</v>
      </c>
      <c r="C3" s="52">
        <v>0</v>
      </c>
      <c r="D3" s="52">
        <f>B3+C3</f>
        <v>0</v>
      </c>
      <c r="F3" s="61">
        <v>44592</v>
      </c>
      <c r="G3" s="52">
        <v>0</v>
      </c>
      <c r="H3" s="52">
        <v>0</v>
      </c>
      <c r="I3" s="52">
        <v>0</v>
      </c>
      <c r="K3" s="61">
        <v>44592</v>
      </c>
      <c r="L3" s="52">
        <v>0</v>
      </c>
      <c r="M3" s="52">
        <v>0</v>
      </c>
      <c r="N3" s="52">
        <f>L3+M3</f>
        <v>0</v>
      </c>
      <c r="P3" s="61">
        <v>44592</v>
      </c>
      <c r="Q3" s="52">
        <v>0</v>
      </c>
      <c r="R3" s="52">
        <v>0</v>
      </c>
      <c r="S3" s="52">
        <f>Q3+R3</f>
        <v>0</v>
      </c>
      <c r="V3" s="56" t="s">
        <v>51</v>
      </c>
      <c r="W3" s="144">
        <f>B3+G3+L3+Q3</f>
        <v>0</v>
      </c>
      <c r="X3" s="144">
        <f t="shared" ref="X3:X66" si="0">C3+H3+M3+R3</f>
        <v>0</v>
      </c>
      <c r="Y3" s="144">
        <f t="shared" ref="Y3:Y66" si="1">D3+I3+N3+S3</f>
        <v>0</v>
      </c>
    </row>
    <row r="4" spans="1:25" x14ac:dyDescent="0.35">
      <c r="A4" s="61">
        <v>44620</v>
      </c>
      <c r="B4" s="52">
        <v>0</v>
      </c>
      <c r="C4" s="52">
        <v>0</v>
      </c>
      <c r="D4" s="52">
        <f t="shared" ref="D4:D67" si="2">B4+C4</f>
        <v>0</v>
      </c>
      <c r="F4" s="61">
        <v>44620</v>
      </c>
      <c r="G4" s="52">
        <v>0</v>
      </c>
      <c r="H4" s="52">
        <v>0</v>
      </c>
      <c r="I4" s="52">
        <v>0</v>
      </c>
      <c r="K4" s="61">
        <v>44620</v>
      </c>
      <c r="L4" s="52">
        <v>0</v>
      </c>
      <c r="M4" s="52">
        <v>0</v>
      </c>
      <c r="N4" s="52">
        <f t="shared" ref="N4:N67" si="3">L4+M4</f>
        <v>0</v>
      </c>
      <c r="P4" s="61">
        <v>44620</v>
      </c>
      <c r="Q4" s="52">
        <v>0</v>
      </c>
      <c r="R4" s="52">
        <v>0</v>
      </c>
      <c r="S4" s="52">
        <f t="shared" ref="S4:S26" si="4">Q4+R4</f>
        <v>0</v>
      </c>
      <c r="V4" s="56" t="s">
        <v>52</v>
      </c>
      <c r="W4" s="144">
        <f t="shared" ref="W4:W67" si="5">B4+G4+L4+Q4</f>
        <v>0</v>
      </c>
      <c r="X4" s="144">
        <f t="shared" si="0"/>
        <v>0</v>
      </c>
      <c r="Y4" s="144">
        <f t="shared" si="1"/>
        <v>0</v>
      </c>
    </row>
    <row r="5" spans="1:25" x14ac:dyDescent="0.35">
      <c r="A5" s="61">
        <v>44651</v>
      </c>
      <c r="B5" s="52">
        <v>0</v>
      </c>
      <c r="C5" s="52">
        <v>0</v>
      </c>
      <c r="D5" s="52">
        <f t="shared" si="2"/>
        <v>0</v>
      </c>
      <c r="F5" s="61">
        <v>44651</v>
      </c>
      <c r="G5" s="52">
        <v>0</v>
      </c>
      <c r="H5" s="52">
        <v>0</v>
      </c>
      <c r="I5" s="52">
        <v>0</v>
      </c>
      <c r="K5" s="61">
        <v>44651</v>
      </c>
      <c r="L5" s="52">
        <v>0</v>
      </c>
      <c r="M5" s="52">
        <v>0</v>
      </c>
      <c r="N5" s="52">
        <f t="shared" si="3"/>
        <v>0</v>
      </c>
      <c r="P5" s="61">
        <v>44651</v>
      </c>
      <c r="Q5" s="52">
        <v>0</v>
      </c>
      <c r="R5" s="52">
        <v>0</v>
      </c>
      <c r="S5" s="52">
        <f t="shared" si="4"/>
        <v>0</v>
      </c>
      <c r="V5" s="56" t="s">
        <v>53</v>
      </c>
      <c r="W5" s="144">
        <f t="shared" si="5"/>
        <v>0</v>
      </c>
      <c r="X5" s="144">
        <f t="shared" si="0"/>
        <v>0</v>
      </c>
      <c r="Y5" s="144">
        <f t="shared" si="1"/>
        <v>0</v>
      </c>
    </row>
    <row r="6" spans="1:25" x14ac:dyDescent="0.35">
      <c r="A6" s="61">
        <v>44681</v>
      </c>
      <c r="B6" s="52">
        <v>0</v>
      </c>
      <c r="C6" s="52">
        <v>0</v>
      </c>
      <c r="D6" s="52">
        <f t="shared" si="2"/>
        <v>0</v>
      </c>
      <c r="F6" s="61">
        <v>44681</v>
      </c>
      <c r="G6" s="52">
        <v>0</v>
      </c>
      <c r="H6" s="52">
        <v>0</v>
      </c>
      <c r="I6" s="52">
        <v>0</v>
      </c>
      <c r="K6" s="61">
        <v>44681</v>
      </c>
      <c r="L6" s="52">
        <v>0</v>
      </c>
      <c r="M6" s="52">
        <v>0</v>
      </c>
      <c r="N6" s="52">
        <f t="shared" si="3"/>
        <v>0</v>
      </c>
      <c r="P6" s="61">
        <v>44681</v>
      </c>
      <c r="Q6" s="52">
        <v>0</v>
      </c>
      <c r="R6" s="52">
        <v>0</v>
      </c>
      <c r="S6" s="52">
        <f t="shared" si="4"/>
        <v>0</v>
      </c>
      <c r="V6" s="56" t="s">
        <v>54</v>
      </c>
      <c r="W6" s="144">
        <f t="shared" si="5"/>
        <v>0</v>
      </c>
      <c r="X6" s="144">
        <f t="shared" si="0"/>
        <v>0</v>
      </c>
      <c r="Y6" s="144">
        <f t="shared" si="1"/>
        <v>0</v>
      </c>
    </row>
    <row r="7" spans="1:25" x14ac:dyDescent="0.35">
      <c r="A7" s="61">
        <v>44712</v>
      </c>
      <c r="B7" s="52">
        <v>0</v>
      </c>
      <c r="C7" s="52">
        <v>0</v>
      </c>
      <c r="D7" s="52">
        <f t="shared" si="2"/>
        <v>0</v>
      </c>
      <c r="F7" s="61">
        <v>44712</v>
      </c>
      <c r="G7" s="52">
        <v>0</v>
      </c>
      <c r="H7" s="52">
        <v>0</v>
      </c>
      <c r="I7" s="52">
        <v>0</v>
      </c>
      <c r="K7" s="61">
        <v>44712</v>
      </c>
      <c r="L7" s="52">
        <v>0</v>
      </c>
      <c r="M7" s="52">
        <v>0</v>
      </c>
      <c r="N7" s="52">
        <f t="shared" si="3"/>
        <v>0</v>
      </c>
      <c r="P7" s="61">
        <v>44712</v>
      </c>
      <c r="Q7" s="52">
        <v>0</v>
      </c>
      <c r="R7" s="52">
        <v>0</v>
      </c>
      <c r="S7" s="52">
        <f t="shared" si="4"/>
        <v>0</v>
      </c>
      <c r="V7" s="56" t="s">
        <v>55</v>
      </c>
      <c r="W7" s="144">
        <f t="shared" si="5"/>
        <v>0</v>
      </c>
      <c r="X7" s="144">
        <f t="shared" si="0"/>
        <v>0</v>
      </c>
      <c r="Y7" s="144">
        <f t="shared" si="1"/>
        <v>0</v>
      </c>
    </row>
    <row r="8" spans="1:25" x14ac:dyDescent="0.35">
      <c r="A8" s="61">
        <v>44742</v>
      </c>
      <c r="B8" s="52">
        <v>0</v>
      </c>
      <c r="C8" s="52">
        <v>0</v>
      </c>
      <c r="D8" s="52">
        <f t="shared" si="2"/>
        <v>0</v>
      </c>
      <c r="F8" s="61">
        <v>44742</v>
      </c>
      <c r="G8" s="52">
        <v>0</v>
      </c>
      <c r="H8" s="52">
        <v>0</v>
      </c>
      <c r="I8" s="52">
        <v>0</v>
      </c>
      <c r="K8" s="61">
        <v>44742</v>
      </c>
      <c r="L8" s="52">
        <v>0</v>
      </c>
      <c r="M8" s="52">
        <v>0</v>
      </c>
      <c r="N8" s="52">
        <f t="shared" si="3"/>
        <v>0</v>
      </c>
      <c r="P8" s="61">
        <v>44742</v>
      </c>
      <c r="Q8" s="52">
        <v>0</v>
      </c>
      <c r="R8" s="52">
        <v>0</v>
      </c>
      <c r="S8" s="52">
        <f t="shared" si="4"/>
        <v>0</v>
      </c>
      <c r="V8" s="56" t="s">
        <v>56</v>
      </c>
      <c r="W8" s="144">
        <f t="shared" si="5"/>
        <v>0</v>
      </c>
      <c r="X8" s="144">
        <f t="shared" si="0"/>
        <v>0</v>
      </c>
      <c r="Y8" s="144">
        <f t="shared" si="1"/>
        <v>0</v>
      </c>
    </row>
    <row r="9" spans="1:25" x14ac:dyDescent="0.35">
      <c r="A9" s="61">
        <v>44773</v>
      </c>
      <c r="B9" s="52">
        <v>0</v>
      </c>
      <c r="C9" s="52">
        <v>0</v>
      </c>
      <c r="D9" s="52">
        <f t="shared" si="2"/>
        <v>0</v>
      </c>
      <c r="F9" s="61">
        <v>44773</v>
      </c>
      <c r="G9" s="52">
        <v>0</v>
      </c>
      <c r="H9" s="52">
        <v>0</v>
      </c>
      <c r="I9" s="52">
        <v>0</v>
      </c>
      <c r="K9" s="61">
        <v>44773</v>
      </c>
      <c r="L9" s="52">
        <v>0</v>
      </c>
      <c r="M9" s="52">
        <v>0</v>
      </c>
      <c r="N9" s="52">
        <f t="shared" si="3"/>
        <v>0</v>
      </c>
      <c r="P9" s="61">
        <v>44773</v>
      </c>
      <c r="Q9" s="52">
        <v>0</v>
      </c>
      <c r="R9" s="52">
        <v>0</v>
      </c>
      <c r="S9" s="52">
        <f t="shared" si="4"/>
        <v>0</v>
      </c>
      <c r="V9" s="56" t="s">
        <v>57</v>
      </c>
      <c r="W9" s="144">
        <f t="shared" si="5"/>
        <v>0</v>
      </c>
      <c r="X9" s="144">
        <f t="shared" si="0"/>
        <v>0</v>
      </c>
      <c r="Y9" s="144">
        <f t="shared" si="1"/>
        <v>0</v>
      </c>
    </row>
    <row r="10" spans="1:25" x14ac:dyDescent="0.35">
      <c r="A10" s="61">
        <v>44804</v>
      </c>
      <c r="B10" s="52">
        <v>0</v>
      </c>
      <c r="C10" s="52">
        <v>0</v>
      </c>
      <c r="D10" s="52">
        <f t="shared" si="2"/>
        <v>0</v>
      </c>
      <c r="F10" s="61">
        <v>44804</v>
      </c>
      <c r="G10" s="52">
        <v>0</v>
      </c>
      <c r="H10" s="52">
        <v>0</v>
      </c>
      <c r="I10" s="52">
        <v>0</v>
      </c>
      <c r="K10" s="61">
        <v>44804</v>
      </c>
      <c r="L10" s="52">
        <v>0</v>
      </c>
      <c r="M10" s="52">
        <v>0</v>
      </c>
      <c r="N10" s="52">
        <f t="shared" si="3"/>
        <v>0</v>
      </c>
      <c r="P10" s="61">
        <v>44804</v>
      </c>
      <c r="Q10" s="52">
        <v>0</v>
      </c>
      <c r="R10" s="52">
        <v>0</v>
      </c>
      <c r="S10" s="52">
        <f t="shared" si="4"/>
        <v>0</v>
      </c>
      <c r="V10" s="56" t="s">
        <v>58</v>
      </c>
      <c r="W10" s="144">
        <f t="shared" si="5"/>
        <v>0</v>
      </c>
      <c r="X10" s="144">
        <f t="shared" si="0"/>
        <v>0</v>
      </c>
      <c r="Y10" s="144">
        <f t="shared" si="1"/>
        <v>0</v>
      </c>
    </row>
    <row r="11" spans="1:25" x14ac:dyDescent="0.35">
      <c r="A11" s="61">
        <v>44834</v>
      </c>
      <c r="B11" s="52">
        <v>0</v>
      </c>
      <c r="C11" s="52">
        <v>0</v>
      </c>
      <c r="D11" s="52">
        <f t="shared" si="2"/>
        <v>0</v>
      </c>
      <c r="F11" s="61">
        <v>44834</v>
      </c>
      <c r="G11" s="52">
        <v>0</v>
      </c>
      <c r="H11" s="52">
        <v>0</v>
      </c>
      <c r="I11" s="52">
        <v>0</v>
      </c>
      <c r="K11" s="61">
        <v>44834</v>
      </c>
      <c r="L11" s="52">
        <v>0</v>
      </c>
      <c r="M11" s="52">
        <v>0</v>
      </c>
      <c r="N11" s="52">
        <f t="shared" si="3"/>
        <v>0</v>
      </c>
      <c r="P11" s="61">
        <v>44834</v>
      </c>
      <c r="Q11" s="52">
        <v>0</v>
      </c>
      <c r="R11" s="52">
        <v>0</v>
      </c>
      <c r="S11" s="52">
        <f t="shared" si="4"/>
        <v>0</v>
      </c>
      <c r="V11" s="56" t="s">
        <v>59</v>
      </c>
      <c r="W11" s="144">
        <f t="shared" si="5"/>
        <v>0</v>
      </c>
      <c r="X11" s="144">
        <f t="shared" si="0"/>
        <v>0</v>
      </c>
      <c r="Y11" s="144">
        <f t="shared" si="1"/>
        <v>0</v>
      </c>
    </row>
    <row r="12" spans="1:25" x14ac:dyDescent="0.35">
      <c r="A12" s="61">
        <v>44865</v>
      </c>
      <c r="B12" s="52">
        <v>0</v>
      </c>
      <c r="C12" s="52">
        <v>0</v>
      </c>
      <c r="D12" s="52">
        <f t="shared" si="2"/>
        <v>0</v>
      </c>
      <c r="F12" s="61">
        <v>44865</v>
      </c>
      <c r="G12" s="52">
        <v>0</v>
      </c>
      <c r="H12" s="52">
        <v>0</v>
      </c>
      <c r="I12" s="52">
        <v>0</v>
      </c>
      <c r="K12" s="61">
        <v>44865</v>
      </c>
      <c r="L12" s="52">
        <v>0</v>
      </c>
      <c r="M12" s="52">
        <v>0</v>
      </c>
      <c r="N12" s="52">
        <f t="shared" si="3"/>
        <v>0</v>
      </c>
      <c r="P12" s="61">
        <v>44865</v>
      </c>
      <c r="Q12" s="52">
        <v>0</v>
      </c>
      <c r="R12" s="52">
        <v>0</v>
      </c>
      <c r="S12" s="52">
        <f t="shared" si="4"/>
        <v>0</v>
      </c>
      <c r="V12" s="56" t="s">
        <v>60</v>
      </c>
      <c r="W12" s="144">
        <f t="shared" si="5"/>
        <v>0</v>
      </c>
      <c r="X12" s="144">
        <f t="shared" si="0"/>
        <v>0</v>
      </c>
      <c r="Y12" s="144">
        <f t="shared" si="1"/>
        <v>0</v>
      </c>
    </row>
    <row r="13" spans="1:25" x14ac:dyDescent="0.35">
      <c r="A13" s="61">
        <v>44895</v>
      </c>
      <c r="B13" s="52">
        <v>0</v>
      </c>
      <c r="C13" s="52">
        <v>0</v>
      </c>
      <c r="D13" s="52">
        <f t="shared" si="2"/>
        <v>0</v>
      </c>
      <c r="F13" s="61">
        <v>44895</v>
      </c>
      <c r="G13" s="52">
        <v>0</v>
      </c>
      <c r="H13" s="52">
        <v>0</v>
      </c>
      <c r="I13" s="52">
        <v>0</v>
      </c>
      <c r="K13" s="61">
        <v>44895</v>
      </c>
      <c r="L13" s="52">
        <v>0</v>
      </c>
      <c r="M13" s="52">
        <v>0</v>
      </c>
      <c r="N13" s="52">
        <f t="shared" si="3"/>
        <v>0</v>
      </c>
      <c r="P13" s="61">
        <v>44895</v>
      </c>
      <c r="Q13" s="52">
        <v>0</v>
      </c>
      <c r="R13" s="52">
        <v>0</v>
      </c>
      <c r="S13" s="52">
        <f t="shared" si="4"/>
        <v>0</v>
      </c>
      <c r="V13" s="56" t="s">
        <v>61</v>
      </c>
      <c r="W13" s="144">
        <f t="shared" si="5"/>
        <v>0</v>
      </c>
      <c r="X13" s="144">
        <f t="shared" si="0"/>
        <v>0</v>
      </c>
      <c r="Y13" s="144">
        <f t="shared" si="1"/>
        <v>0</v>
      </c>
    </row>
    <row r="14" spans="1:25" x14ac:dyDescent="0.35">
      <c r="A14" s="61">
        <v>44926</v>
      </c>
      <c r="B14" s="52">
        <v>0</v>
      </c>
      <c r="C14" s="52">
        <v>0</v>
      </c>
      <c r="D14" s="52">
        <f t="shared" si="2"/>
        <v>0</v>
      </c>
      <c r="F14" s="61">
        <v>44926</v>
      </c>
      <c r="G14" s="52">
        <v>0</v>
      </c>
      <c r="H14" s="52">
        <v>0</v>
      </c>
      <c r="I14" s="52">
        <v>0</v>
      </c>
      <c r="K14" s="61">
        <v>44926</v>
      </c>
      <c r="L14" s="52">
        <v>0</v>
      </c>
      <c r="M14" s="52">
        <v>0</v>
      </c>
      <c r="N14" s="52">
        <f t="shared" si="3"/>
        <v>0</v>
      </c>
      <c r="P14" s="61">
        <v>44926</v>
      </c>
      <c r="Q14" s="52">
        <v>0</v>
      </c>
      <c r="R14" s="52">
        <v>0</v>
      </c>
      <c r="S14" s="52">
        <f t="shared" si="4"/>
        <v>0</v>
      </c>
      <c r="V14" s="56" t="s">
        <v>62</v>
      </c>
      <c r="W14" s="144">
        <f t="shared" si="5"/>
        <v>0</v>
      </c>
      <c r="X14" s="144">
        <f t="shared" si="0"/>
        <v>0</v>
      </c>
      <c r="Y14" s="144">
        <f t="shared" si="1"/>
        <v>0</v>
      </c>
    </row>
    <row r="15" spans="1:25" x14ac:dyDescent="0.35">
      <c r="A15" s="61">
        <v>44957</v>
      </c>
      <c r="B15" s="52">
        <v>0</v>
      </c>
      <c r="C15" s="52">
        <v>0</v>
      </c>
      <c r="D15" s="52">
        <f t="shared" si="2"/>
        <v>0</v>
      </c>
      <c r="F15" s="61">
        <v>44957</v>
      </c>
      <c r="G15" s="52">
        <v>0</v>
      </c>
      <c r="H15" s="52">
        <v>0</v>
      </c>
      <c r="I15" s="52">
        <v>0</v>
      </c>
      <c r="K15" s="61">
        <v>44957</v>
      </c>
      <c r="L15" s="52">
        <v>0</v>
      </c>
      <c r="M15" s="52">
        <v>0</v>
      </c>
      <c r="N15" s="52">
        <f t="shared" si="3"/>
        <v>0</v>
      </c>
      <c r="P15" s="61">
        <v>44957</v>
      </c>
      <c r="Q15" s="52">
        <v>0</v>
      </c>
      <c r="R15" s="52">
        <v>0</v>
      </c>
      <c r="S15" s="52">
        <f t="shared" si="4"/>
        <v>0</v>
      </c>
      <c r="V15" s="56" t="s">
        <v>63</v>
      </c>
      <c r="W15" s="144">
        <f t="shared" si="5"/>
        <v>0</v>
      </c>
      <c r="X15" s="144">
        <f t="shared" si="0"/>
        <v>0</v>
      </c>
      <c r="Y15" s="144">
        <f t="shared" si="1"/>
        <v>0</v>
      </c>
    </row>
    <row r="16" spans="1:25" x14ac:dyDescent="0.35">
      <c r="A16" s="61">
        <v>44985</v>
      </c>
      <c r="B16" s="52">
        <v>0</v>
      </c>
      <c r="C16" s="52">
        <v>0</v>
      </c>
      <c r="D16" s="52">
        <f t="shared" si="2"/>
        <v>0</v>
      </c>
      <c r="F16" s="61">
        <v>44985</v>
      </c>
      <c r="G16" s="52">
        <v>0</v>
      </c>
      <c r="H16" s="52">
        <v>0</v>
      </c>
      <c r="I16" s="52">
        <v>0</v>
      </c>
      <c r="K16" s="61">
        <v>44985</v>
      </c>
      <c r="L16" s="52">
        <v>0</v>
      </c>
      <c r="M16" s="52">
        <v>0</v>
      </c>
      <c r="N16" s="52">
        <f t="shared" si="3"/>
        <v>0</v>
      </c>
      <c r="P16" s="61">
        <v>44985</v>
      </c>
      <c r="Q16" s="52">
        <v>0</v>
      </c>
      <c r="R16" s="52">
        <v>0</v>
      </c>
      <c r="S16" s="52">
        <f t="shared" si="4"/>
        <v>0</v>
      </c>
      <c r="V16" s="56" t="s">
        <v>64</v>
      </c>
      <c r="W16" s="144">
        <f t="shared" si="5"/>
        <v>0</v>
      </c>
      <c r="X16" s="144">
        <f t="shared" si="0"/>
        <v>0</v>
      </c>
      <c r="Y16" s="144">
        <f t="shared" si="1"/>
        <v>0</v>
      </c>
    </row>
    <row r="17" spans="1:25" x14ac:dyDescent="0.35">
      <c r="A17" s="61">
        <v>45016</v>
      </c>
      <c r="B17" s="52">
        <v>0</v>
      </c>
      <c r="C17" s="52">
        <v>0</v>
      </c>
      <c r="D17" s="52">
        <f t="shared" si="2"/>
        <v>0</v>
      </c>
      <c r="F17" s="61">
        <v>45016</v>
      </c>
      <c r="G17" s="52">
        <v>0</v>
      </c>
      <c r="H17" s="52">
        <v>0</v>
      </c>
      <c r="I17" s="52">
        <v>0</v>
      </c>
      <c r="K17" s="61">
        <v>45016</v>
      </c>
      <c r="L17" s="52">
        <v>0</v>
      </c>
      <c r="M17" s="52">
        <v>0</v>
      </c>
      <c r="N17" s="52">
        <f t="shared" si="3"/>
        <v>0</v>
      </c>
      <c r="P17" s="61">
        <v>45016</v>
      </c>
      <c r="Q17" s="52">
        <v>0</v>
      </c>
      <c r="R17" s="52">
        <v>0</v>
      </c>
      <c r="S17" s="52">
        <f t="shared" si="4"/>
        <v>0</v>
      </c>
      <c r="V17" s="56" t="s">
        <v>65</v>
      </c>
      <c r="W17" s="144">
        <f t="shared" si="5"/>
        <v>0</v>
      </c>
      <c r="X17" s="144">
        <f t="shared" si="0"/>
        <v>0</v>
      </c>
      <c r="Y17" s="144">
        <f t="shared" si="1"/>
        <v>0</v>
      </c>
    </row>
    <row r="18" spans="1:25" x14ac:dyDescent="0.35">
      <c r="A18" s="61">
        <v>45046</v>
      </c>
      <c r="B18" s="52">
        <v>0</v>
      </c>
      <c r="C18" s="52">
        <v>0</v>
      </c>
      <c r="D18" s="52">
        <f t="shared" si="2"/>
        <v>0</v>
      </c>
      <c r="F18" s="61">
        <v>45046</v>
      </c>
      <c r="G18" s="52">
        <v>0</v>
      </c>
      <c r="H18" s="52">
        <v>0</v>
      </c>
      <c r="I18" s="52">
        <v>0</v>
      </c>
      <c r="K18" s="61">
        <v>45046</v>
      </c>
      <c r="L18" s="52">
        <v>0</v>
      </c>
      <c r="M18" s="52">
        <v>0</v>
      </c>
      <c r="N18" s="52">
        <f t="shared" si="3"/>
        <v>0</v>
      </c>
      <c r="P18" s="61">
        <v>45046</v>
      </c>
      <c r="Q18" s="52">
        <v>0</v>
      </c>
      <c r="R18" s="52">
        <v>0</v>
      </c>
      <c r="S18" s="52">
        <f t="shared" si="4"/>
        <v>0</v>
      </c>
      <c r="V18" s="56" t="s">
        <v>66</v>
      </c>
      <c r="W18" s="144">
        <f t="shared" si="5"/>
        <v>0</v>
      </c>
      <c r="X18" s="144">
        <f t="shared" si="0"/>
        <v>0</v>
      </c>
      <c r="Y18" s="144">
        <f t="shared" si="1"/>
        <v>0</v>
      </c>
    </row>
    <row r="19" spans="1:25" x14ac:dyDescent="0.35">
      <c r="A19" s="61">
        <v>45077</v>
      </c>
      <c r="B19" s="52">
        <v>0</v>
      </c>
      <c r="C19" s="52">
        <v>0</v>
      </c>
      <c r="D19" s="52">
        <f t="shared" si="2"/>
        <v>0</v>
      </c>
      <c r="F19" s="61">
        <v>45077</v>
      </c>
      <c r="G19" s="52">
        <v>0</v>
      </c>
      <c r="H19" s="52">
        <v>0</v>
      </c>
      <c r="I19" s="52">
        <v>0</v>
      </c>
      <c r="K19" s="61">
        <v>45077</v>
      </c>
      <c r="L19" s="52">
        <v>0</v>
      </c>
      <c r="M19" s="52">
        <v>0</v>
      </c>
      <c r="N19" s="52">
        <f t="shared" si="3"/>
        <v>0</v>
      </c>
      <c r="P19" s="61">
        <v>45077</v>
      </c>
      <c r="Q19" s="52">
        <v>0</v>
      </c>
      <c r="R19" s="52">
        <v>0</v>
      </c>
      <c r="S19" s="52">
        <f t="shared" si="4"/>
        <v>0</v>
      </c>
      <c r="V19" s="56" t="s">
        <v>67</v>
      </c>
      <c r="W19" s="144">
        <f t="shared" si="5"/>
        <v>0</v>
      </c>
      <c r="X19" s="144">
        <f t="shared" si="0"/>
        <v>0</v>
      </c>
      <c r="Y19" s="144">
        <f t="shared" si="1"/>
        <v>0</v>
      </c>
    </row>
    <row r="20" spans="1:25" x14ac:dyDescent="0.35">
      <c r="A20" s="61">
        <v>45107</v>
      </c>
      <c r="B20" s="52">
        <v>0</v>
      </c>
      <c r="C20" s="52">
        <v>0</v>
      </c>
      <c r="D20" s="52">
        <f t="shared" si="2"/>
        <v>0</v>
      </c>
      <c r="F20" s="61">
        <v>45107</v>
      </c>
      <c r="G20" s="52">
        <v>0</v>
      </c>
      <c r="H20" s="52">
        <v>0</v>
      </c>
      <c r="I20" s="52">
        <v>0</v>
      </c>
      <c r="K20" s="61">
        <v>45107</v>
      </c>
      <c r="L20" s="52">
        <v>0</v>
      </c>
      <c r="M20" s="52">
        <v>0</v>
      </c>
      <c r="N20" s="52">
        <f t="shared" si="3"/>
        <v>0</v>
      </c>
      <c r="P20" s="61">
        <v>45107</v>
      </c>
      <c r="Q20" s="52">
        <v>0</v>
      </c>
      <c r="R20" s="52">
        <v>0</v>
      </c>
      <c r="S20" s="52">
        <f t="shared" si="4"/>
        <v>0</v>
      </c>
      <c r="V20" s="56" t="s">
        <v>68</v>
      </c>
      <c r="W20" s="144">
        <f t="shared" si="5"/>
        <v>0</v>
      </c>
      <c r="X20" s="144">
        <f t="shared" si="0"/>
        <v>0</v>
      </c>
      <c r="Y20" s="144">
        <f t="shared" si="1"/>
        <v>0</v>
      </c>
    </row>
    <row r="21" spans="1:25" x14ac:dyDescent="0.35">
      <c r="A21" s="61">
        <v>45138</v>
      </c>
      <c r="B21" s="52">
        <v>0</v>
      </c>
      <c r="C21" s="52">
        <v>0</v>
      </c>
      <c r="D21" s="52">
        <f t="shared" si="2"/>
        <v>0</v>
      </c>
      <c r="F21" s="61">
        <v>45138</v>
      </c>
      <c r="G21" s="52">
        <v>0</v>
      </c>
      <c r="H21" s="52">
        <v>0</v>
      </c>
      <c r="I21" s="52">
        <v>0</v>
      </c>
      <c r="K21" s="61">
        <v>45138</v>
      </c>
      <c r="L21" s="52">
        <v>0</v>
      </c>
      <c r="M21" s="52">
        <v>0</v>
      </c>
      <c r="N21" s="52">
        <f t="shared" si="3"/>
        <v>0</v>
      </c>
      <c r="P21" s="61">
        <v>45138</v>
      </c>
      <c r="Q21" s="52">
        <v>0</v>
      </c>
      <c r="R21" s="52">
        <v>0</v>
      </c>
      <c r="S21" s="52">
        <f t="shared" si="4"/>
        <v>0</v>
      </c>
      <c r="V21" s="56" t="s">
        <v>69</v>
      </c>
      <c r="W21" s="144">
        <f t="shared" si="5"/>
        <v>0</v>
      </c>
      <c r="X21" s="144">
        <f t="shared" si="0"/>
        <v>0</v>
      </c>
      <c r="Y21" s="144">
        <f t="shared" si="1"/>
        <v>0</v>
      </c>
    </row>
    <row r="22" spans="1:25" x14ac:dyDescent="0.35">
      <c r="A22" s="61">
        <v>45169</v>
      </c>
      <c r="B22" s="52">
        <v>0</v>
      </c>
      <c r="C22" s="52">
        <v>0</v>
      </c>
      <c r="D22" s="52">
        <f t="shared" si="2"/>
        <v>0</v>
      </c>
      <c r="F22" s="61">
        <v>45169</v>
      </c>
      <c r="G22" s="52">
        <v>0</v>
      </c>
      <c r="H22" s="52">
        <v>0</v>
      </c>
      <c r="I22" s="52">
        <v>0</v>
      </c>
      <c r="K22" s="61">
        <v>45169</v>
      </c>
      <c r="L22" s="52">
        <v>0</v>
      </c>
      <c r="M22" s="52">
        <v>0</v>
      </c>
      <c r="N22" s="52">
        <f t="shared" si="3"/>
        <v>0</v>
      </c>
      <c r="P22" s="61">
        <v>45169</v>
      </c>
      <c r="Q22" s="52">
        <v>0</v>
      </c>
      <c r="R22" s="52">
        <v>0</v>
      </c>
      <c r="S22" s="52">
        <f t="shared" si="4"/>
        <v>0</v>
      </c>
      <c r="V22" s="56" t="s">
        <v>70</v>
      </c>
      <c r="W22" s="144">
        <f t="shared" si="5"/>
        <v>0</v>
      </c>
      <c r="X22" s="144">
        <f t="shared" si="0"/>
        <v>0</v>
      </c>
      <c r="Y22" s="144">
        <f t="shared" si="1"/>
        <v>0</v>
      </c>
    </row>
    <row r="23" spans="1:25" x14ac:dyDescent="0.35">
      <c r="A23" s="61">
        <v>45199</v>
      </c>
      <c r="B23" s="52">
        <v>0</v>
      </c>
      <c r="C23" s="52">
        <v>0</v>
      </c>
      <c r="D23" s="52">
        <f t="shared" si="2"/>
        <v>0</v>
      </c>
      <c r="F23" s="61">
        <v>45199</v>
      </c>
      <c r="G23" s="52">
        <v>0</v>
      </c>
      <c r="H23" s="52">
        <v>0</v>
      </c>
      <c r="I23" s="52">
        <v>0</v>
      </c>
      <c r="K23" s="61">
        <v>45199</v>
      </c>
      <c r="L23" s="52">
        <v>0</v>
      </c>
      <c r="M23" s="52">
        <v>0</v>
      </c>
      <c r="N23" s="52">
        <f t="shared" si="3"/>
        <v>0</v>
      </c>
      <c r="P23" s="61">
        <v>45199</v>
      </c>
      <c r="Q23" s="52">
        <v>0</v>
      </c>
      <c r="R23" s="52">
        <v>0</v>
      </c>
      <c r="S23" s="52">
        <f t="shared" si="4"/>
        <v>0</v>
      </c>
      <c r="V23" s="56" t="s">
        <v>71</v>
      </c>
      <c r="W23" s="144">
        <f t="shared" si="5"/>
        <v>0</v>
      </c>
      <c r="X23" s="144">
        <f t="shared" si="0"/>
        <v>0</v>
      </c>
      <c r="Y23" s="144">
        <f t="shared" si="1"/>
        <v>0</v>
      </c>
    </row>
    <row r="24" spans="1:25" x14ac:dyDescent="0.35">
      <c r="A24" s="61">
        <v>45230</v>
      </c>
      <c r="B24" s="52">
        <v>0</v>
      </c>
      <c r="C24" s="52">
        <v>0</v>
      </c>
      <c r="D24" s="52">
        <f t="shared" si="2"/>
        <v>0</v>
      </c>
      <c r="F24" s="61">
        <v>45230</v>
      </c>
      <c r="G24" s="52">
        <v>0</v>
      </c>
      <c r="H24" s="52">
        <v>0</v>
      </c>
      <c r="I24" s="52">
        <v>0</v>
      </c>
      <c r="K24" s="61">
        <v>45230</v>
      </c>
      <c r="L24" s="52">
        <v>0</v>
      </c>
      <c r="M24" s="52">
        <v>0</v>
      </c>
      <c r="N24" s="52">
        <f t="shared" si="3"/>
        <v>0</v>
      </c>
      <c r="P24" s="61">
        <v>45230</v>
      </c>
      <c r="Q24" s="52">
        <v>0</v>
      </c>
      <c r="R24" s="52">
        <v>0</v>
      </c>
      <c r="S24" s="52">
        <f t="shared" si="4"/>
        <v>0</v>
      </c>
      <c r="V24" s="56" t="s">
        <v>72</v>
      </c>
      <c r="W24" s="144">
        <f t="shared" si="5"/>
        <v>0</v>
      </c>
      <c r="X24" s="144">
        <f t="shared" si="0"/>
        <v>0</v>
      </c>
      <c r="Y24" s="144">
        <f t="shared" si="1"/>
        <v>0</v>
      </c>
    </row>
    <row r="25" spans="1:25" x14ac:dyDescent="0.35">
      <c r="A25" s="61">
        <v>45260</v>
      </c>
      <c r="B25" s="52">
        <v>0</v>
      </c>
      <c r="C25" s="52">
        <v>0</v>
      </c>
      <c r="D25" s="52">
        <f t="shared" si="2"/>
        <v>0</v>
      </c>
      <c r="F25" s="61">
        <v>45260</v>
      </c>
      <c r="G25" s="52">
        <v>0</v>
      </c>
      <c r="H25" s="52">
        <v>0</v>
      </c>
      <c r="I25" s="52">
        <v>0</v>
      </c>
      <c r="K25" s="61">
        <v>45260</v>
      </c>
      <c r="L25" s="52">
        <v>0</v>
      </c>
      <c r="M25" s="52">
        <v>0</v>
      </c>
      <c r="N25" s="52">
        <f t="shared" si="3"/>
        <v>0</v>
      </c>
      <c r="P25" s="61">
        <v>45260</v>
      </c>
      <c r="Q25" s="52">
        <v>0</v>
      </c>
      <c r="R25" s="52">
        <v>0</v>
      </c>
      <c r="S25" s="52">
        <f t="shared" si="4"/>
        <v>0</v>
      </c>
      <c r="V25" s="56" t="s">
        <v>73</v>
      </c>
      <c r="W25" s="144">
        <f t="shared" si="5"/>
        <v>0</v>
      </c>
      <c r="X25" s="144">
        <f t="shared" si="0"/>
        <v>0</v>
      </c>
      <c r="Y25" s="144">
        <f t="shared" si="1"/>
        <v>0</v>
      </c>
    </row>
    <row r="26" spans="1:25" s="145" customFormat="1" ht="15" thickBot="1" x14ac:dyDescent="0.4">
      <c r="A26" s="146">
        <v>45291</v>
      </c>
      <c r="B26" s="52">
        <v>0</v>
      </c>
      <c r="C26" s="52">
        <v>0</v>
      </c>
      <c r="D26" s="52">
        <f t="shared" si="2"/>
        <v>0</v>
      </c>
      <c r="F26" s="146">
        <v>45291</v>
      </c>
      <c r="G26" s="52">
        <v>0</v>
      </c>
      <c r="H26" s="52">
        <v>0</v>
      </c>
      <c r="I26" s="52">
        <v>0</v>
      </c>
      <c r="K26" s="146">
        <v>45291</v>
      </c>
      <c r="L26" s="52">
        <v>0</v>
      </c>
      <c r="M26" s="52">
        <v>0</v>
      </c>
      <c r="N26" s="52">
        <f t="shared" si="3"/>
        <v>0</v>
      </c>
      <c r="P26" s="146">
        <v>45291</v>
      </c>
      <c r="Q26" s="52">
        <v>0</v>
      </c>
      <c r="R26" s="52">
        <v>0</v>
      </c>
      <c r="S26" s="52">
        <f t="shared" si="4"/>
        <v>0</v>
      </c>
      <c r="V26" s="147" t="s">
        <v>74</v>
      </c>
      <c r="W26" s="144">
        <f t="shared" si="5"/>
        <v>0</v>
      </c>
      <c r="X26" s="144">
        <f t="shared" si="0"/>
        <v>0</v>
      </c>
      <c r="Y26" s="144">
        <f t="shared" si="1"/>
        <v>0</v>
      </c>
    </row>
    <row r="27" spans="1:25" ht="15" thickTop="1" x14ac:dyDescent="0.35">
      <c r="A27" s="148">
        <v>45322</v>
      </c>
      <c r="B27" s="52">
        <v>0</v>
      </c>
      <c r="C27" s="52">
        <v>0</v>
      </c>
      <c r="D27" s="52">
        <f t="shared" si="2"/>
        <v>0</v>
      </c>
      <c r="F27" s="148">
        <v>45322</v>
      </c>
      <c r="G27" s="52">
        <v>0</v>
      </c>
      <c r="H27" s="52">
        <v>0</v>
      </c>
      <c r="I27" s="52">
        <v>0</v>
      </c>
      <c r="K27" s="148">
        <v>45322</v>
      </c>
      <c r="L27" s="52">
        <v>0</v>
      </c>
      <c r="M27" s="52">
        <v>0</v>
      </c>
      <c r="N27" s="52">
        <f t="shared" si="3"/>
        <v>0</v>
      </c>
      <c r="P27" s="148">
        <v>45322</v>
      </c>
      <c r="Q27" s="52">
        <v>0</v>
      </c>
      <c r="R27" s="52">
        <v>0</v>
      </c>
      <c r="S27" s="52">
        <v>0</v>
      </c>
      <c r="V27" s="149" t="s">
        <v>75</v>
      </c>
      <c r="W27" s="144">
        <f t="shared" si="5"/>
        <v>0</v>
      </c>
      <c r="X27" s="144">
        <f t="shared" si="0"/>
        <v>0</v>
      </c>
      <c r="Y27" s="144">
        <f t="shared" si="1"/>
        <v>0</v>
      </c>
    </row>
    <row r="28" spans="1:25" x14ac:dyDescent="0.35">
      <c r="A28" s="61">
        <v>45351</v>
      </c>
      <c r="B28" s="52">
        <v>0</v>
      </c>
      <c r="C28" s="52">
        <v>0</v>
      </c>
      <c r="D28" s="52">
        <f t="shared" si="2"/>
        <v>0</v>
      </c>
      <c r="F28" s="61">
        <v>45351</v>
      </c>
      <c r="G28" s="52">
        <v>0</v>
      </c>
      <c r="H28" s="52">
        <v>0</v>
      </c>
      <c r="I28" s="52">
        <v>0</v>
      </c>
      <c r="K28" s="61">
        <v>45351</v>
      </c>
      <c r="L28" s="52">
        <v>0</v>
      </c>
      <c r="M28" s="52">
        <v>0</v>
      </c>
      <c r="N28" s="52">
        <f t="shared" si="3"/>
        <v>0</v>
      </c>
      <c r="P28" s="61">
        <v>45351</v>
      </c>
      <c r="Q28" s="52">
        <v>0</v>
      </c>
      <c r="R28" s="52">
        <v>0</v>
      </c>
      <c r="S28" s="52">
        <v>0</v>
      </c>
      <c r="V28" s="56" t="s">
        <v>76</v>
      </c>
      <c r="W28" s="144">
        <f t="shared" si="5"/>
        <v>0</v>
      </c>
      <c r="X28" s="144">
        <f t="shared" si="0"/>
        <v>0</v>
      </c>
      <c r="Y28" s="144">
        <f t="shared" si="1"/>
        <v>0</v>
      </c>
    </row>
    <row r="29" spans="1:25" x14ac:dyDescent="0.35">
      <c r="A29" s="61">
        <v>45382</v>
      </c>
      <c r="B29" s="52">
        <v>0</v>
      </c>
      <c r="C29" s="52">
        <v>0</v>
      </c>
      <c r="D29" s="52">
        <f t="shared" si="2"/>
        <v>0</v>
      </c>
      <c r="F29" s="61">
        <v>45382</v>
      </c>
      <c r="G29" s="52">
        <v>0</v>
      </c>
      <c r="H29" s="52">
        <v>0</v>
      </c>
      <c r="I29" s="52">
        <v>0</v>
      </c>
      <c r="K29" s="61">
        <v>45382</v>
      </c>
      <c r="L29" s="52">
        <v>0</v>
      </c>
      <c r="M29" s="52">
        <v>0</v>
      </c>
      <c r="N29" s="52">
        <f t="shared" si="3"/>
        <v>0</v>
      </c>
      <c r="P29" s="61">
        <v>45382</v>
      </c>
      <c r="Q29" s="52">
        <v>0</v>
      </c>
      <c r="R29" s="52">
        <v>0</v>
      </c>
      <c r="S29" s="52">
        <v>0</v>
      </c>
      <c r="V29" s="56" t="s">
        <v>77</v>
      </c>
      <c r="W29" s="144">
        <f t="shared" si="5"/>
        <v>0</v>
      </c>
      <c r="X29" s="144">
        <f t="shared" si="0"/>
        <v>0</v>
      </c>
      <c r="Y29" s="144">
        <f t="shared" si="1"/>
        <v>0</v>
      </c>
    </row>
    <row r="30" spans="1:25" x14ac:dyDescent="0.35">
      <c r="A30" s="61">
        <v>45412</v>
      </c>
      <c r="B30" s="52">
        <v>0</v>
      </c>
      <c r="C30" s="52">
        <v>0</v>
      </c>
      <c r="D30" s="52">
        <f t="shared" si="2"/>
        <v>0</v>
      </c>
      <c r="F30" s="61">
        <v>45412</v>
      </c>
      <c r="G30" s="52">
        <v>0</v>
      </c>
      <c r="H30" s="52">
        <v>0</v>
      </c>
      <c r="I30" s="52">
        <v>0</v>
      </c>
      <c r="K30" s="61">
        <v>45412</v>
      </c>
      <c r="L30" s="52">
        <v>0</v>
      </c>
      <c r="M30" s="52">
        <v>0</v>
      </c>
      <c r="N30" s="52">
        <f t="shared" si="3"/>
        <v>0</v>
      </c>
      <c r="P30" s="61">
        <v>45412</v>
      </c>
      <c r="Q30" s="52">
        <v>0</v>
      </c>
      <c r="R30" s="52">
        <v>0</v>
      </c>
      <c r="S30" s="52">
        <v>0</v>
      </c>
      <c r="V30" s="56" t="s">
        <v>78</v>
      </c>
      <c r="W30" s="144">
        <f t="shared" si="5"/>
        <v>0</v>
      </c>
      <c r="X30" s="144">
        <f t="shared" si="0"/>
        <v>0</v>
      </c>
      <c r="Y30" s="144">
        <f t="shared" si="1"/>
        <v>0</v>
      </c>
    </row>
    <row r="31" spans="1:25" x14ac:dyDescent="0.35">
      <c r="A31" s="61">
        <v>45443</v>
      </c>
      <c r="B31" s="52">
        <v>0</v>
      </c>
      <c r="C31" s="52">
        <v>0</v>
      </c>
      <c r="D31" s="52">
        <f t="shared" si="2"/>
        <v>0</v>
      </c>
      <c r="F31" s="61">
        <v>45443</v>
      </c>
      <c r="G31" s="52">
        <v>0</v>
      </c>
      <c r="H31" s="52">
        <v>0</v>
      </c>
      <c r="I31" s="52">
        <v>0</v>
      </c>
      <c r="K31" s="61">
        <v>45443</v>
      </c>
      <c r="L31" s="52">
        <v>0</v>
      </c>
      <c r="M31" s="52">
        <v>0</v>
      </c>
      <c r="N31" s="52">
        <f t="shared" si="3"/>
        <v>0</v>
      </c>
      <c r="P31" s="61">
        <v>45443</v>
      </c>
      <c r="Q31" s="52">
        <v>0</v>
      </c>
      <c r="R31" s="52">
        <v>0</v>
      </c>
      <c r="S31" s="52">
        <v>0</v>
      </c>
      <c r="V31" s="56" t="s">
        <v>79</v>
      </c>
      <c r="W31" s="144">
        <f t="shared" si="5"/>
        <v>0</v>
      </c>
      <c r="X31" s="144">
        <f t="shared" si="0"/>
        <v>0</v>
      </c>
      <c r="Y31" s="144">
        <f t="shared" si="1"/>
        <v>0</v>
      </c>
    </row>
    <row r="32" spans="1:25" x14ac:dyDescent="0.35">
      <c r="A32" s="61">
        <v>45473</v>
      </c>
      <c r="B32" s="52">
        <v>0</v>
      </c>
      <c r="C32" s="52">
        <v>0</v>
      </c>
      <c r="D32" s="52">
        <f t="shared" si="2"/>
        <v>0</v>
      </c>
      <c r="F32" s="61">
        <v>45473</v>
      </c>
      <c r="G32" s="52">
        <v>0</v>
      </c>
      <c r="H32" s="52">
        <v>0</v>
      </c>
      <c r="I32" s="52">
        <v>0</v>
      </c>
      <c r="K32" s="61">
        <v>45473</v>
      </c>
      <c r="L32" s="52">
        <v>0</v>
      </c>
      <c r="M32" s="52">
        <v>0</v>
      </c>
      <c r="N32" s="52">
        <f t="shared" si="3"/>
        <v>0</v>
      </c>
      <c r="P32" s="61">
        <v>45473</v>
      </c>
      <c r="Q32" s="52">
        <v>0</v>
      </c>
      <c r="R32" s="52">
        <v>0</v>
      </c>
      <c r="S32" s="52">
        <v>0</v>
      </c>
      <c r="V32" s="56" t="s">
        <v>80</v>
      </c>
      <c r="W32" s="144">
        <f t="shared" si="5"/>
        <v>0</v>
      </c>
      <c r="X32" s="144">
        <f t="shared" si="0"/>
        <v>0</v>
      </c>
      <c r="Y32" s="144">
        <f t="shared" si="1"/>
        <v>0</v>
      </c>
    </row>
    <row r="33" spans="1:25" x14ac:dyDescent="0.35">
      <c r="A33" s="61">
        <v>45504</v>
      </c>
      <c r="B33" s="52">
        <v>0</v>
      </c>
      <c r="C33" s="52">
        <v>0</v>
      </c>
      <c r="D33" s="52">
        <f t="shared" si="2"/>
        <v>0</v>
      </c>
      <c r="F33" s="61">
        <v>45504</v>
      </c>
      <c r="G33" s="52">
        <v>0</v>
      </c>
      <c r="H33" s="52">
        <v>0</v>
      </c>
      <c r="I33" s="52">
        <v>0</v>
      </c>
      <c r="K33" s="61">
        <v>45504</v>
      </c>
      <c r="L33" s="52">
        <v>0</v>
      </c>
      <c r="M33" s="52">
        <v>0</v>
      </c>
      <c r="N33" s="52">
        <f t="shared" si="3"/>
        <v>0</v>
      </c>
      <c r="P33" s="61">
        <v>45504</v>
      </c>
      <c r="Q33" s="52">
        <v>0</v>
      </c>
      <c r="R33" s="52">
        <v>0</v>
      </c>
      <c r="S33" s="52">
        <v>0</v>
      </c>
      <c r="V33" s="56" t="s">
        <v>81</v>
      </c>
      <c r="W33" s="144">
        <f t="shared" si="5"/>
        <v>0</v>
      </c>
      <c r="X33" s="144">
        <f t="shared" si="0"/>
        <v>0</v>
      </c>
      <c r="Y33" s="144">
        <f t="shared" si="1"/>
        <v>0</v>
      </c>
    </row>
    <row r="34" spans="1:25" x14ac:dyDescent="0.35">
      <c r="A34" s="61">
        <v>45535</v>
      </c>
      <c r="B34" s="52">
        <v>0</v>
      </c>
      <c r="C34" s="52">
        <v>0</v>
      </c>
      <c r="D34" s="52">
        <f t="shared" si="2"/>
        <v>0</v>
      </c>
      <c r="F34" s="61">
        <v>45535</v>
      </c>
      <c r="G34" s="52">
        <v>0</v>
      </c>
      <c r="H34" s="52">
        <v>0</v>
      </c>
      <c r="I34" s="52">
        <v>0</v>
      </c>
      <c r="K34" s="61">
        <v>45535</v>
      </c>
      <c r="L34" s="52">
        <v>0</v>
      </c>
      <c r="M34" s="52">
        <v>0</v>
      </c>
      <c r="N34" s="52">
        <f t="shared" si="3"/>
        <v>0</v>
      </c>
      <c r="P34" s="61">
        <v>45535</v>
      </c>
      <c r="Q34" s="52">
        <v>0</v>
      </c>
      <c r="R34" s="52">
        <v>0</v>
      </c>
      <c r="S34" s="52">
        <v>0</v>
      </c>
      <c r="V34" s="56" t="s">
        <v>82</v>
      </c>
      <c r="W34" s="144">
        <f t="shared" si="5"/>
        <v>0</v>
      </c>
      <c r="X34" s="144">
        <f t="shared" si="0"/>
        <v>0</v>
      </c>
      <c r="Y34" s="144">
        <f t="shared" si="1"/>
        <v>0</v>
      </c>
    </row>
    <row r="35" spans="1:25" x14ac:dyDescent="0.35">
      <c r="A35" s="61">
        <v>45565</v>
      </c>
      <c r="B35" s="52">
        <v>0</v>
      </c>
      <c r="C35" s="52">
        <v>0</v>
      </c>
      <c r="D35" s="52">
        <f t="shared" si="2"/>
        <v>0</v>
      </c>
      <c r="F35" s="61">
        <v>45565</v>
      </c>
      <c r="G35" s="52">
        <v>0</v>
      </c>
      <c r="H35" s="52">
        <v>0</v>
      </c>
      <c r="I35" s="52">
        <v>0</v>
      </c>
      <c r="K35" s="61">
        <v>45565</v>
      </c>
      <c r="L35" s="52">
        <v>0</v>
      </c>
      <c r="M35" s="52">
        <v>0</v>
      </c>
      <c r="N35" s="52">
        <f t="shared" si="3"/>
        <v>0</v>
      </c>
      <c r="P35" s="61">
        <v>45565</v>
      </c>
      <c r="Q35" s="52">
        <v>0</v>
      </c>
      <c r="R35" s="52">
        <v>0</v>
      </c>
      <c r="S35" s="52">
        <v>0</v>
      </c>
      <c r="V35" s="56" t="s">
        <v>83</v>
      </c>
      <c r="W35" s="144">
        <f t="shared" si="5"/>
        <v>0</v>
      </c>
      <c r="X35" s="144">
        <f t="shared" si="0"/>
        <v>0</v>
      </c>
      <c r="Y35" s="144">
        <f t="shared" si="1"/>
        <v>0</v>
      </c>
    </row>
    <row r="36" spans="1:25" x14ac:dyDescent="0.35">
      <c r="A36" s="61">
        <v>45596</v>
      </c>
      <c r="B36" s="52">
        <v>0</v>
      </c>
      <c r="C36" s="52">
        <v>0</v>
      </c>
      <c r="D36" s="52">
        <f t="shared" si="2"/>
        <v>0</v>
      </c>
      <c r="F36" s="61">
        <v>45596</v>
      </c>
      <c r="G36" s="52">
        <v>0</v>
      </c>
      <c r="H36" s="52">
        <v>0</v>
      </c>
      <c r="I36" s="52">
        <v>0</v>
      </c>
      <c r="K36" s="61">
        <v>45596</v>
      </c>
      <c r="L36" s="52">
        <v>0</v>
      </c>
      <c r="M36" s="52">
        <v>0</v>
      </c>
      <c r="N36" s="52">
        <f t="shared" si="3"/>
        <v>0</v>
      </c>
      <c r="P36" s="61">
        <v>45596</v>
      </c>
      <c r="Q36" s="52">
        <v>0</v>
      </c>
      <c r="R36" s="52">
        <v>0</v>
      </c>
      <c r="S36" s="52">
        <v>0</v>
      </c>
      <c r="V36" s="56" t="s">
        <v>84</v>
      </c>
      <c r="W36" s="144">
        <f t="shared" si="5"/>
        <v>0</v>
      </c>
      <c r="X36" s="144">
        <f t="shared" si="0"/>
        <v>0</v>
      </c>
      <c r="Y36" s="144">
        <f t="shared" si="1"/>
        <v>0</v>
      </c>
    </row>
    <row r="37" spans="1:25" x14ac:dyDescent="0.35">
      <c r="A37" s="61">
        <v>45626</v>
      </c>
      <c r="B37" s="52">
        <v>0</v>
      </c>
      <c r="C37" s="52">
        <v>0</v>
      </c>
      <c r="D37" s="52">
        <f t="shared" si="2"/>
        <v>0</v>
      </c>
      <c r="F37" s="61">
        <v>45626</v>
      </c>
      <c r="G37" s="52">
        <v>0</v>
      </c>
      <c r="H37" s="52">
        <v>0</v>
      </c>
      <c r="I37" s="52">
        <v>0</v>
      </c>
      <c r="K37" s="61">
        <v>45626</v>
      </c>
      <c r="L37" s="52">
        <v>0</v>
      </c>
      <c r="M37" s="52">
        <v>0</v>
      </c>
      <c r="N37" s="52">
        <f t="shared" si="3"/>
        <v>0</v>
      </c>
      <c r="P37" s="61">
        <v>45626</v>
      </c>
      <c r="Q37" s="52">
        <v>0</v>
      </c>
      <c r="R37" s="52">
        <v>0</v>
      </c>
      <c r="S37" s="52">
        <v>0</v>
      </c>
      <c r="V37" s="56" t="s">
        <v>85</v>
      </c>
      <c r="W37" s="144">
        <f t="shared" si="5"/>
        <v>0</v>
      </c>
      <c r="X37" s="144">
        <f t="shared" si="0"/>
        <v>0</v>
      </c>
      <c r="Y37" s="144">
        <f t="shared" si="1"/>
        <v>0</v>
      </c>
    </row>
    <row r="38" spans="1:25" x14ac:dyDescent="0.35">
      <c r="A38" s="61">
        <v>45657</v>
      </c>
      <c r="B38" s="52">
        <v>0</v>
      </c>
      <c r="C38" s="52">
        <v>0</v>
      </c>
      <c r="D38" s="52">
        <f t="shared" si="2"/>
        <v>0</v>
      </c>
      <c r="F38" s="61">
        <v>45657</v>
      </c>
      <c r="G38" s="52">
        <v>0</v>
      </c>
      <c r="H38" s="52">
        <v>0</v>
      </c>
      <c r="I38" s="52">
        <v>0</v>
      </c>
      <c r="K38" s="61">
        <v>45657</v>
      </c>
      <c r="L38" s="52">
        <v>0</v>
      </c>
      <c r="M38" s="52">
        <v>0</v>
      </c>
      <c r="N38" s="52">
        <f t="shared" si="3"/>
        <v>0</v>
      </c>
      <c r="P38" s="61">
        <v>45657</v>
      </c>
      <c r="Q38" s="52">
        <v>0</v>
      </c>
      <c r="R38" s="52">
        <v>0</v>
      </c>
      <c r="S38" s="52">
        <v>0</v>
      </c>
      <c r="V38" s="56" t="s">
        <v>86</v>
      </c>
      <c r="W38" s="144">
        <f t="shared" si="5"/>
        <v>0</v>
      </c>
      <c r="X38" s="144">
        <f t="shared" si="0"/>
        <v>0</v>
      </c>
      <c r="Y38" s="144">
        <f t="shared" si="1"/>
        <v>0</v>
      </c>
    </row>
    <row r="39" spans="1:25" x14ac:dyDescent="0.35">
      <c r="A39" s="61">
        <v>45688</v>
      </c>
      <c r="B39" s="52">
        <v>0</v>
      </c>
      <c r="C39" s="52">
        <v>0</v>
      </c>
      <c r="D39" s="52">
        <f t="shared" si="2"/>
        <v>0</v>
      </c>
      <c r="F39" s="61">
        <v>45688</v>
      </c>
      <c r="G39" s="52">
        <v>0</v>
      </c>
      <c r="H39" s="52">
        <v>0</v>
      </c>
      <c r="I39" s="52">
        <v>0</v>
      </c>
      <c r="K39" s="61">
        <v>45688</v>
      </c>
      <c r="L39" s="52">
        <v>0</v>
      </c>
      <c r="M39" s="52">
        <v>0</v>
      </c>
      <c r="N39" s="52">
        <f t="shared" si="3"/>
        <v>0</v>
      </c>
      <c r="P39" s="61">
        <v>45688</v>
      </c>
      <c r="Q39" s="52">
        <v>0</v>
      </c>
      <c r="R39" s="52">
        <v>0</v>
      </c>
      <c r="S39" s="52">
        <v>0</v>
      </c>
      <c r="V39" s="56" t="s">
        <v>87</v>
      </c>
      <c r="W39" s="144">
        <f t="shared" si="5"/>
        <v>0</v>
      </c>
      <c r="X39" s="144">
        <f t="shared" si="0"/>
        <v>0</v>
      </c>
      <c r="Y39" s="144">
        <f t="shared" si="1"/>
        <v>0</v>
      </c>
    </row>
    <row r="40" spans="1:25" x14ac:dyDescent="0.35">
      <c r="A40" s="61">
        <v>45716</v>
      </c>
      <c r="B40" s="52">
        <v>0</v>
      </c>
      <c r="C40" s="52">
        <v>0</v>
      </c>
      <c r="D40" s="52">
        <f t="shared" si="2"/>
        <v>0</v>
      </c>
      <c r="F40" s="61">
        <v>45716</v>
      </c>
      <c r="G40" s="52">
        <v>0</v>
      </c>
      <c r="H40" s="52">
        <v>0</v>
      </c>
      <c r="I40" s="52">
        <v>0</v>
      </c>
      <c r="K40" s="61">
        <v>45716</v>
      </c>
      <c r="L40" s="52">
        <v>0</v>
      </c>
      <c r="M40" s="52">
        <v>0</v>
      </c>
      <c r="N40" s="52">
        <f t="shared" si="3"/>
        <v>0</v>
      </c>
      <c r="P40" s="61">
        <v>45716</v>
      </c>
      <c r="Q40" s="52">
        <v>0</v>
      </c>
      <c r="R40" s="52">
        <v>0</v>
      </c>
      <c r="S40" s="52">
        <v>0</v>
      </c>
      <c r="V40" s="56" t="s">
        <v>88</v>
      </c>
      <c r="W40" s="144">
        <f t="shared" si="5"/>
        <v>0</v>
      </c>
      <c r="X40" s="144">
        <f t="shared" si="0"/>
        <v>0</v>
      </c>
      <c r="Y40" s="144">
        <f t="shared" si="1"/>
        <v>0</v>
      </c>
    </row>
    <row r="41" spans="1:25" x14ac:dyDescent="0.35">
      <c r="A41" s="61">
        <v>45747</v>
      </c>
      <c r="B41" s="52">
        <v>0</v>
      </c>
      <c r="C41" s="52">
        <v>0</v>
      </c>
      <c r="D41" s="52">
        <f t="shared" si="2"/>
        <v>0</v>
      </c>
      <c r="F41" s="61">
        <v>45747</v>
      </c>
      <c r="G41" s="52">
        <v>0</v>
      </c>
      <c r="H41" s="52">
        <v>0</v>
      </c>
      <c r="I41" s="52">
        <v>0</v>
      </c>
      <c r="K41" s="61">
        <v>45747</v>
      </c>
      <c r="L41" s="52">
        <v>0</v>
      </c>
      <c r="M41" s="52">
        <v>0</v>
      </c>
      <c r="N41" s="52">
        <f t="shared" si="3"/>
        <v>0</v>
      </c>
      <c r="P41" s="61">
        <v>45747</v>
      </c>
      <c r="Q41" s="52">
        <v>0</v>
      </c>
      <c r="R41" s="52">
        <v>0</v>
      </c>
      <c r="S41" s="52">
        <v>0</v>
      </c>
      <c r="V41" s="56" t="s">
        <v>89</v>
      </c>
      <c r="W41" s="144">
        <f t="shared" si="5"/>
        <v>0</v>
      </c>
      <c r="X41" s="144">
        <f t="shared" si="0"/>
        <v>0</v>
      </c>
      <c r="Y41" s="144">
        <f t="shared" si="1"/>
        <v>0</v>
      </c>
    </row>
    <row r="42" spans="1:25" x14ac:dyDescent="0.35">
      <c r="A42" s="61">
        <v>45777</v>
      </c>
      <c r="B42" s="52">
        <v>0</v>
      </c>
      <c r="C42" s="52">
        <v>0</v>
      </c>
      <c r="D42" s="52">
        <f t="shared" si="2"/>
        <v>0</v>
      </c>
      <c r="F42" s="61">
        <v>45777</v>
      </c>
      <c r="G42" s="52">
        <v>0</v>
      </c>
      <c r="H42" s="52">
        <v>0</v>
      </c>
      <c r="I42" s="52">
        <v>0</v>
      </c>
      <c r="K42" s="61">
        <v>45777</v>
      </c>
      <c r="L42" s="52">
        <v>0</v>
      </c>
      <c r="M42" s="52">
        <v>0</v>
      </c>
      <c r="N42" s="52">
        <f t="shared" si="3"/>
        <v>0</v>
      </c>
      <c r="P42" s="61">
        <v>45777</v>
      </c>
      <c r="Q42" s="52">
        <v>0</v>
      </c>
      <c r="R42" s="52">
        <v>0</v>
      </c>
      <c r="S42" s="52">
        <v>0</v>
      </c>
      <c r="V42" s="56" t="s">
        <v>90</v>
      </c>
      <c r="W42" s="144">
        <f t="shared" si="5"/>
        <v>0</v>
      </c>
      <c r="X42" s="144">
        <f t="shared" si="0"/>
        <v>0</v>
      </c>
      <c r="Y42" s="144">
        <f t="shared" si="1"/>
        <v>0</v>
      </c>
    </row>
    <row r="43" spans="1:25" x14ac:dyDescent="0.35">
      <c r="A43" s="61">
        <v>45808</v>
      </c>
      <c r="B43" s="52">
        <v>0</v>
      </c>
      <c r="C43" s="52">
        <v>0</v>
      </c>
      <c r="D43" s="52">
        <f t="shared" si="2"/>
        <v>0</v>
      </c>
      <c r="F43" s="61">
        <v>45808</v>
      </c>
      <c r="G43" s="52">
        <v>0</v>
      </c>
      <c r="H43" s="52">
        <v>0</v>
      </c>
      <c r="I43" s="52">
        <v>0</v>
      </c>
      <c r="K43" s="61">
        <v>45808</v>
      </c>
      <c r="L43" s="52">
        <v>0</v>
      </c>
      <c r="M43" s="52">
        <v>0</v>
      </c>
      <c r="N43" s="52">
        <f t="shared" si="3"/>
        <v>0</v>
      </c>
      <c r="P43" s="61">
        <v>45808</v>
      </c>
      <c r="Q43" s="52">
        <v>0</v>
      </c>
      <c r="R43" s="52">
        <v>0</v>
      </c>
      <c r="S43" s="52">
        <v>0</v>
      </c>
      <c r="V43" s="56" t="s">
        <v>91</v>
      </c>
      <c r="W43" s="144">
        <f t="shared" si="5"/>
        <v>0</v>
      </c>
      <c r="X43" s="144">
        <f t="shared" si="0"/>
        <v>0</v>
      </c>
      <c r="Y43" s="144">
        <f t="shared" si="1"/>
        <v>0</v>
      </c>
    </row>
    <row r="44" spans="1:25" x14ac:dyDescent="0.35">
      <c r="A44" s="61">
        <v>45838</v>
      </c>
      <c r="B44" s="52">
        <v>0</v>
      </c>
      <c r="C44" s="52">
        <v>0</v>
      </c>
      <c r="D44" s="52">
        <f t="shared" si="2"/>
        <v>0</v>
      </c>
      <c r="F44" s="61">
        <v>45838</v>
      </c>
      <c r="G44" s="52">
        <v>0</v>
      </c>
      <c r="H44" s="52">
        <v>0</v>
      </c>
      <c r="I44" s="52">
        <v>0</v>
      </c>
      <c r="K44" s="61">
        <v>45838</v>
      </c>
      <c r="L44" s="52">
        <v>0</v>
      </c>
      <c r="M44" s="52">
        <v>1269889.0236074999</v>
      </c>
      <c r="N44" s="52">
        <f t="shared" si="3"/>
        <v>1269889.0236074999</v>
      </c>
      <c r="P44" s="61">
        <v>45838</v>
      </c>
      <c r="Q44" s="52">
        <v>0</v>
      </c>
      <c r="R44" s="52">
        <v>0</v>
      </c>
      <c r="S44" s="52">
        <v>0</v>
      </c>
      <c r="V44" s="56" t="s">
        <v>92</v>
      </c>
      <c r="W44" s="144">
        <f t="shared" si="5"/>
        <v>0</v>
      </c>
      <c r="X44" s="144">
        <f t="shared" si="0"/>
        <v>1269889.0236074999</v>
      </c>
      <c r="Y44" s="144">
        <f t="shared" si="1"/>
        <v>1269889.0236074999</v>
      </c>
    </row>
    <row r="45" spans="1:25" x14ac:dyDescent="0.35">
      <c r="A45" s="61">
        <v>45869</v>
      </c>
      <c r="B45" s="52">
        <v>0</v>
      </c>
      <c r="C45" s="52">
        <v>0</v>
      </c>
      <c r="D45" s="52">
        <f t="shared" si="2"/>
        <v>0</v>
      </c>
      <c r="F45" s="61">
        <v>45869</v>
      </c>
      <c r="G45" s="52">
        <v>0</v>
      </c>
      <c r="H45" s="52">
        <v>0</v>
      </c>
      <c r="I45" s="52">
        <v>0</v>
      </c>
      <c r="K45" s="61">
        <v>45869</v>
      </c>
      <c r="L45" s="52">
        <v>0</v>
      </c>
      <c r="M45" s="52">
        <v>0</v>
      </c>
      <c r="N45" s="52">
        <f t="shared" si="3"/>
        <v>0</v>
      </c>
      <c r="P45" s="61">
        <v>45869</v>
      </c>
      <c r="Q45" s="52">
        <v>0</v>
      </c>
      <c r="R45" s="52">
        <v>0</v>
      </c>
      <c r="S45" s="52">
        <v>0</v>
      </c>
      <c r="V45" s="56" t="s">
        <v>93</v>
      </c>
      <c r="W45" s="144">
        <f t="shared" si="5"/>
        <v>0</v>
      </c>
      <c r="X45" s="144">
        <f t="shared" si="0"/>
        <v>0</v>
      </c>
      <c r="Y45" s="144">
        <f t="shared" si="1"/>
        <v>0</v>
      </c>
    </row>
    <row r="46" spans="1:25" x14ac:dyDescent="0.35">
      <c r="A46" s="61">
        <v>45900</v>
      </c>
      <c r="B46" s="52">
        <v>0</v>
      </c>
      <c r="C46" s="52">
        <v>0</v>
      </c>
      <c r="D46" s="52">
        <f t="shared" si="2"/>
        <v>0</v>
      </c>
      <c r="F46" s="61">
        <v>45900</v>
      </c>
      <c r="G46" s="52">
        <v>0</v>
      </c>
      <c r="H46" s="52">
        <v>0</v>
      </c>
      <c r="I46" s="52">
        <v>0</v>
      </c>
      <c r="K46" s="61">
        <v>45900</v>
      </c>
      <c r="L46" s="52">
        <v>0</v>
      </c>
      <c r="M46" s="52">
        <v>0</v>
      </c>
      <c r="N46" s="52">
        <f t="shared" si="3"/>
        <v>0</v>
      </c>
      <c r="P46" s="61">
        <v>45900</v>
      </c>
      <c r="Q46" s="52">
        <v>0</v>
      </c>
      <c r="R46" s="52">
        <v>0</v>
      </c>
      <c r="S46" s="52">
        <v>0</v>
      </c>
      <c r="V46" s="56" t="s">
        <v>94</v>
      </c>
      <c r="W46" s="144">
        <f t="shared" si="5"/>
        <v>0</v>
      </c>
      <c r="X46" s="144">
        <f t="shared" si="0"/>
        <v>0</v>
      </c>
      <c r="Y46" s="144">
        <f t="shared" si="1"/>
        <v>0</v>
      </c>
    </row>
    <row r="47" spans="1:25" x14ac:dyDescent="0.35">
      <c r="A47" s="61">
        <v>45930</v>
      </c>
      <c r="B47" s="52">
        <v>0</v>
      </c>
      <c r="C47" s="52">
        <v>0</v>
      </c>
      <c r="D47" s="52">
        <f t="shared" si="2"/>
        <v>0</v>
      </c>
      <c r="F47" s="61">
        <v>45930</v>
      </c>
      <c r="G47" s="52">
        <v>0</v>
      </c>
      <c r="H47" s="52">
        <v>0</v>
      </c>
      <c r="I47" s="52">
        <v>0</v>
      </c>
      <c r="K47" s="61">
        <v>45930</v>
      </c>
      <c r="L47" s="52">
        <v>0</v>
      </c>
      <c r="M47" s="52">
        <v>0</v>
      </c>
      <c r="N47" s="52">
        <f t="shared" si="3"/>
        <v>0</v>
      </c>
      <c r="P47" s="61">
        <v>45930</v>
      </c>
      <c r="Q47" s="52">
        <v>0</v>
      </c>
      <c r="R47" s="52">
        <v>0</v>
      </c>
      <c r="S47" s="52">
        <v>0</v>
      </c>
      <c r="V47" s="56" t="s">
        <v>95</v>
      </c>
      <c r="W47" s="144">
        <f t="shared" si="5"/>
        <v>0</v>
      </c>
      <c r="X47" s="144">
        <f t="shared" si="0"/>
        <v>0</v>
      </c>
      <c r="Y47" s="144">
        <f t="shared" si="1"/>
        <v>0</v>
      </c>
    </row>
    <row r="48" spans="1:25" x14ac:dyDescent="0.35">
      <c r="A48" s="61">
        <v>45961</v>
      </c>
      <c r="B48" s="52">
        <v>0</v>
      </c>
      <c r="C48" s="52">
        <v>0</v>
      </c>
      <c r="D48" s="52">
        <f t="shared" si="2"/>
        <v>0</v>
      </c>
      <c r="F48" s="61">
        <v>45961</v>
      </c>
      <c r="G48" s="52">
        <v>0</v>
      </c>
      <c r="H48" s="52">
        <v>0</v>
      </c>
      <c r="I48" s="52">
        <v>0</v>
      </c>
      <c r="K48" s="61">
        <v>45961</v>
      </c>
      <c r="L48" s="52">
        <v>0</v>
      </c>
      <c r="M48" s="52">
        <v>0</v>
      </c>
      <c r="N48" s="52">
        <f t="shared" si="3"/>
        <v>0</v>
      </c>
      <c r="P48" s="61">
        <v>45961</v>
      </c>
      <c r="Q48" s="52">
        <v>0</v>
      </c>
      <c r="R48" s="52">
        <v>0</v>
      </c>
      <c r="S48" s="52">
        <v>0</v>
      </c>
      <c r="V48" s="56" t="s">
        <v>96</v>
      </c>
      <c r="W48" s="144">
        <f t="shared" si="5"/>
        <v>0</v>
      </c>
      <c r="X48" s="144">
        <f t="shared" si="0"/>
        <v>0</v>
      </c>
      <c r="Y48" s="144">
        <f t="shared" si="1"/>
        <v>0</v>
      </c>
    </row>
    <row r="49" spans="1:25" x14ac:dyDescent="0.35">
      <c r="A49" s="61">
        <v>45991</v>
      </c>
      <c r="B49" s="52">
        <v>0</v>
      </c>
      <c r="C49" s="52">
        <v>0</v>
      </c>
      <c r="D49" s="52">
        <f t="shared" si="2"/>
        <v>0</v>
      </c>
      <c r="F49" s="61">
        <v>45991</v>
      </c>
      <c r="G49" s="52">
        <v>0</v>
      </c>
      <c r="H49" s="52">
        <v>0</v>
      </c>
      <c r="I49" s="52">
        <v>0</v>
      </c>
      <c r="K49" s="61">
        <v>45991</v>
      </c>
      <c r="L49" s="52">
        <v>0</v>
      </c>
      <c r="M49" s="52">
        <v>0</v>
      </c>
      <c r="N49" s="52">
        <f t="shared" si="3"/>
        <v>0</v>
      </c>
      <c r="P49" s="61">
        <v>45991</v>
      </c>
      <c r="Q49" s="52">
        <v>0</v>
      </c>
      <c r="R49" s="52">
        <v>0</v>
      </c>
      <c r="S49" s="52">
        <v>0</v>
      </c>
      <c r="V49" s="56" t="s">
        <v>97</v>
      </c>
      <c r="W49" s="144">
        <f t="shared" si="5"/>
        <v>0</v>
      </c>
      <c r="X49" s="144">
        <f t="shared" si="0"/>
        <v>0</v>
      </c>
      <c r="Y49" s="144">
        <f t="shared" si="1"/>
        <v>0</v>
      </c>
    </row>
    <row r="50" spans="1:25" x14ac:dyDescent="0.35">
      <c r="A50" s="61">
        <v>46022</v>
      </c>
      <c r="B50" s="52">
        <v>0</v>
      </c>
      <c r="C50" s="52">
        <v>0</v>
      </c>
      <c r="D50" s="52">
        <f t="shared" si="2"/>
        <v>0</v>
      </c>
      <c r="F50" s="61">
        <v>46022</v>
      </c>
      <c r="G50" s="52">
        <v>0</v>
      </c>
      <c r="H50" s="52">
        <v>0</v>
      </c>
      <c r="I50" s="52">
        <v>0</v>
      </c>
      <c r="K50" s="61">
        <v>46022</v>
      </c>
      <c r="L50" s="52">
        <v>0</v>
      </c>
      <c r="M50" s="52">
        <v>8736978.0172817297</v>
      </c>
      <c r="N50" s="52">
        <f t="shared" si="3"/>
        <v>8736978.0172817297</v>
      </c>
      <c r="O50" s="161"/>
      <c r="P50" s="61">
        <v>46022</v>
      </c>
      <c r="Q50" s="52">
        <v>0</v>
      </c>
      <c r="R50" s="52">
        <v>0</v>
      </c>
      <c r="S50" s="52">
        <v>0</v>
      </c>
      <c r="T50" s="161"/>
      <c r="V50" s="56" t="s">
        <v>98</v>
      </c>
      <c r="W50" s="144">
        <f t="shared" si="5"/>
        <v>0</v>
      </c>
      <c r="X50" s="144">
        <f t="shared" si="0"/>
        <v>8736978.0172817297</v>
      </c>
      <c r="Y50" s="144">
        <f t="shared" si="1"/>
        <v>8736978.0172817297</v>
      </c>
    </row>
    <row r="51" spans="1:25" x14ac:dyDescent="0.35">
      <c r="A51" s="61">
        <v>46053</v>
      </c>
      <c r="B51" s="52">
        <v>0</v>
      </c>
      <c r="C51" s="52">
        <v>0</v>
      </c>
      <c r="D51" s="52">
        <f t="shared" si="2"/>
        <v>0</v>
      </c>
      <c r="F51" s="61">
        <v>46053</v>
      </c>
      <c r="G51" s="52">
        <v>0</v>
      </c>
      <c r="H51" s="52">
        <v>0</v>
      </c>
      <c r="I51" s="52">
        <v>0</v>
      </c>
      <c r="K51" s="61">
        <v>46053</v>
      </c>
      <c r="L51" s="52">
        <v>0</v>
      </c>
      <c r="M51" s="52">
        <v>0</v>
      </c>
      <c r="N51" s="52">
        <f t="shared" si="3"/>
        <v>0</v>
      </c>
      <c r="P51" s="61">
        <v>46053</v>
      </c>
      <c r="Q51" s="52">
        <v>0</v>
      </c>
      <c r="R51" s="52">
        <v>0</v>
      </c>
      <c r="S51" s="52">
        <v>0</v>
      </c>
      <c r="V51" s="56" t="s">
        <v>99</v>
      </c>
      <c r="W51" s="144">
        <f t="shared" si="5"/>
        <v>0</v>
      </c>
      <c r="X51" s="144">
        <f t="shared" si="0"/>
        <v>0</v>
      </c>
      <c r="Y51" s="144">
        <f t="shared" si="1"/>
        <v>0</v>
      </c>
    </row>
    <row r="52" spans="1:25" x14ac:dyDescent="0.35">
      <c r="A52" s="61">
        <v>46081</v>
      </c>
      <c r="B52" s="52">
        <v>0</v>
      </c>
      <c r="C52" s="52">
        <v>0</v>
      </c>
      <c r="D52" s="52">
        <f t="shared" si="2"/>
        <v>0</v>
      </c>
      <c r="F52" s="61">
        <v>46081</v>
      </c>
      <c r="G52" s="52">
        <v>0</v>
      </c>
      <c r="H52" s="52">
        <v>0</v>
      </c>
      <c r="I52" s="52">
        <v>0</v>
      </c>
      <c r="K52" s="61">
        <v>46081</v>
      </c>
      <c r="L52" s="52">
        <v>0</v>
      </c>
      <c r="M52" s="52">
        <v>0</v>
      </c>
      <c r="N52" s="52">
        <f t="shared" si="3"/>
        <v>0</v>
      </c>
      <c r="P52" s="61">
        <v>46081</v>
      </c>
      <c r="Q52" s="52">
        <v>0</v>
      </c>
      <c r="R52" s="52">
        <v>0</v>
      </c>
      <c r="S52" s="52">
        <v>0</v>
      </c>
      <c r="V52" s="56" t="s">
        <v>100</v>
      </c>
      <c r="W52" s="144">
        <f t="shared" si="5"/>
        <v>0</v>
      </c>
      <c r="X52" s="144">
        <f t="shared" si="0"/>
        <v>0</v>
      </c>
      <c r="Y52" s="144">
        <f t="shared" si="1"/>
        <v>0</v>
      </c>
    </row>
    <row r="53" spans="1:25" x14ac:dyDescent="0.35">
      <c r="A53" s="61">
        <v>46112</v>
      </c>
      <c r="B53" s="52">
        <v>0</v>
      </c>
      <c r="C53" s="52">
        <v>0</v>
      </c>
      <c r="D53" s="52">
        <f t="shared" si="2"/>
        <v>0</v>
      </c>
      <c r="F53" s="61">
        <v>46112</v>
      </c>
      <c r="G53" s="52">
        <v>0</v>
      </c>
      <c r="H53" s="52">
        <v>0</v>
      </c>
      <c r="I53" s="52">
        <v>0</v>
      </c>
      <c r="K53" s="61">
        <v>46112</v>
      </c>
      <c r="L53" s="52">
        <v>0</v>
      </c>
      <c r="M53" s="52">
        <v>0</v>
      </c>
      <c r="N53" s="52">
        <f t="shared" si="3"/>
        <v>0</v>
      </c>
      <c r="P53" s="61">
        <v>46112</v>
      </c>
      <c r="Q53" s="52">
        <v>0</v>
      </c>
      <c r="R53" s="52">
        <v>0</v>
      </c>
      <c r="S53" s="52">
        <v>0</v>
      </c>
      <c r="V53" s="56" t="s">
        <v>101</v>
      </c>
      <c r="W53" s="144">
        <f t="shared" si="5"/>
        <v>0</v>
      </c>
      <c r="X53" s="144">
        <f t="shared" si="0"/>
        <v>0</v>
      </c>
      <c r="Y53" s="144">
        <f t="shared" si="1"/>
        <v>0</v>
      </c>
    </row>
    <row r="54" spans="1:25" x14ac:dyDescent="0.35">
      <c r="A54" s="61">
        <v>46142</v>
      </c>
      <c r="B54" s="52">
        <v>0</v>
      </c>
      <c r="C54" s="52">
        <v>0</v>
      </c>
      <c r="D54" s="52">
        <f t="shared" si="2"/>
        <v>0</v>
      </c>
      <c r="F54" s="61">
        <v>46142</v>
      </c>
      <c r="G54" s="52">
        <v>0</v>
      </c>
      <c r="H54" s="52">
        <v>0</v>
      </c>
      <c r="I54" s="52">
        <v>0</v>
      </c>
      <c r="J54" s="161"/>
      <c r="K54" s="61">
        <v>46142</v>
      </c>
      <c r="L54" s="52">
        <v>0</v>
      </c>
      <c r="M54" s="52">
        <v>0</v>
      </c>
      <c r="N54" s="52">
        <f t="shared" si="3"/>
        <v>0</v>
      </c>
      <c r="P54" s="61">
        <v>46142</v>
      </c>
      <c r="Q54" s="52">
        <v>0</v>
      </c>
      <c r="R54" s="52">
        <v>0</v>
      </c>
      <c r="S54" s="52">
        <v>0</v>
      </c>
      <c r="V54" s="56" t="s">
        <v>102</v>
      </c>
      <c r="W54" s="144">
        <f t="shared" si="5"/>
        <v>0</v>
      </c>
      <c r="X54" s="144">
        <f t="shared" si="0"/>
        <v>0</v>
      </c>
      <c r="Y54" s="144">
        <f t="shared" si="1"/>
        <v>0</v>
      </c>
    </row>
    <row r="55" spans="1:25" x14ac:dyDescent="0.35">
      <c r="A55" s="61">
        <v>46173</v>
      </c>
      <c r="B55" s="52">
        <v>0</v>
      </c>
      <c r="C55" s="52">
        <v>0</v>
      </c>
      <c r="D55" s="52">
        <f t="shared" si="2"/>
        <v>0</v>
      </c>
      <c r="F55" s="61">
        <v>46173</v>
      </c>
      <c r="G55" s="52">
        <v>0</v>
      </c>
      <c r="H55" s="52">
        <v>0</v>
      </c>
      <c r="I55" s="52">
        <v>0</v>
      </c>
      <c r="J55" s="6"/>
      <c r="K55" s="61">
        <v>46173</v>
      </c>
      <c r="L55" s="52">
        <v>0</v>
      </c>
      <c r="M55" s="52">
        <v>0</v>
      </c>
      <c r="N55" s="52">
        <f t="shared" si="3"/>
        <v>0</v>
      </c>
      <c r="P55" s="61">
        <v>46173</v>
      </c>
      <c r="Q55" s="52">
        <v>0</v>
      </c>
      <c r="R55" s="52">
        <v>0</v>
      </c>
      <c r="S55" s="52">
        <v>0</v>
      </c>
      <c r="V55" s="56" t="s">
        <v>103</v>
      </c>
      <c r="W55" s="144">
        <f t="shared" si="5"/>
        <v>0</v>
      </c>
      <c r="X55" s="144">
        <f t="shared" si="0"/>
        <v>0</v>
      </c>
      <c r="Y55" s="144">
        <f t="shared" si="1"/>
        <v>0</v>
      </c>
    </row>
    <row r="56" spans="1:25" x14ac:dyDescent="0.35">
      <c r="A56" s="61">
        <v>46203</v>
      </c>
      <c r="B56" s="52">
        <v>0</v>
      </c>
      <c r="C56" s="52">
        <v>0</v>
      </c>
      <c r="D56" s="52">
        <f t="shared" si="2"/>
        <v>0</v>
      </c>
      <c r="F56" s="61">
        <v>46203</v>
      </c>
      <c r="G56" s="52">
        <v>0</v>
      </c>
      <c r="H56" s="52">
        <v>160911.944016917</v>
      </c>
      <c r="I56" s="52">
        <f>H56+G56</f>
        <v>160911.944016917</v>
      </c>
      <c r="J56" s="161"/>
      <c r="K56" s="61">
        <v>46203</v>
      </c>
      <c r="L56" s="52">
        <v>0</v>
      </c>
      <c r="M56" s="52">
        <v>8184462.5771788098</v>
      </c>
      <c r="N56" s="52">
        <f t="shared" si="3"/>
        <v>8184462.5771788098</v>
      </c>
      <c r="O56" s="161"/>
      <c r="P56" s="61">
        <v>46203</v>
      </c>
      <c r="Q56" s="52">
        <v>0</v>
      </c>
      <c r="R56" s="52">
        <v>0</v>
      </c>
      <c r="S56" s="52">
        <v>0</v>
      </c>
      <c r="T56" s="161"/>
      <c r="V56" s="56" t="s">
        <v>104</v>
      </c>
      <c r="W56" s="144">
        <f t="shared" si="5"/>
        <v>0</v>
      </c>
      <c r="X56" s="144">
        <f t="shared" si="0"/>
        <v>8345374.5211957265</v>
      </c>
      <c r="Y56" s="144">
        <f t="shared" si="1"/>
        <v>8345374.5211957265</v>
      </c>
    </row>
    <row r="57" spans="1:25" x14ac:dyDescent="0.35">
      <c r="A57" s="61">
        <v>46234</v>
      </c>
      <c r="B57" s="52">
        <v>0</v>
      </c>
      <c r="C57" s="52">
        <v>0</v>
      </c>
      <c r="D57" s="52">
        <f t="shared" si="2"/>
        <v>0</v>
      </c>
      <c r="F57" s="61">
        <v>46234</v>
      </c>
      <c r="G57" s="52">
        <v>0</v>
      </c>
      <c r="H57" s="52">
        <v>0</v>
      </c>
      <c r="I57" s="52">
        <f t="shared" ref="I57:I120" si="6">H57+G57</f>
        <v>0</v>
      </c>
      <c r="K57" s="61">
        <v>46234</v>
      </c>
      <c r="L57" s="52">
        <v>0</v>
      </c>
      <c r="M57" s="52">
        <v>0</v>
      </c>
      <c r="N57" s="52">
        <f t="shared" si="3"/>
        <v>0</v>
      </c>
      <c r="P57" s="61">
        <v>46234</v>
      </c>
      <c r="Q57" s="52">
        <v>0</v>
      </c>
      <c r="R57" s="52">
        <v>0</v>
      </c>
      <c r="S57" s="52">
        <v>0</v>
      </c>
      <c r="V57" s="56" t="s">
        <v>105</v>
      </c>
      <c r="W57" s="144">
        <f t="shared" si="5"/>
        <v>0</v>
      </c>
      <c r="X57" s="144">
        <f t="shared" si="0"/>
        <v>0</v>
      </c>
      <c r="Y57" s="144">
        <f t="shared" si="1"/>
        <v>0</v>
      </c>
    </row>
    <row r="58" spans="1:25" x14ac:dyDescent="0.35">
      <c r="A58" s="61">
        <v>46265</v>
      </c>
      <c r="B58" s="52">
        <v>0</v>
      </c>
      <c r="C58" s="52">
        <v>0</v>
      </c>
      <c r="D58" s="52">
        <f t="shared" si="2"/>
        <v>0</v>
      </c>
      <c r="F58" s="61">
        <v>46265</v>
      </c>
      <c r="G58" s="52">
        <v>0</v>
      </c>
      <c r="H58" s="52">
        <v>0</v>
      </c>
      <c r="I58" s="52">
        <f t="shared" si="6"/>
        <v>0</v>
      </c>
      <c r="K58" s="61">
        <v>46265</v>
      </c>
      <c r="L58" s="52">
        <v>0</v>
      </c>
      <c r="M58" s="52">
        <v>0</v>
      </c>
      <c r="N58" s="52">
        <f t="shared" si="3"/>
        <v>0</v>
      </c>
      <c r="P58" s="61">
        <v>46265</v>
      </c>
      <c r="Q58" s="52">
        <v>0</v>
      </c>
      <c r="R58" s="52">
        <v>0</v>
      </c>
      <c r="S58" s="52">
        <v>0</v>
      </c>
      <c r="V58" s="56" t="s">
        <v>106</v>
      </c>
      <c r="W58" s="144">
        <f t="shared" si="5"/>
        <v>0</v>
      </c>
      <c r="X58" s="144">
        <f t="shared" si="0"/>
        <v>0</v>
      </c>
      <c r="Y58" s="144">
        <f t="shared" si="1"/>
        <v>0</v>
      </c>
    </row>
    <row r="59" spans="1:25" x14ac:dyDescent="0.35">
      <c r="A59" s="61">
        <v>46295</v>
      </c>
      <c r="B59" s="52">
        <v>0</v>
      </c>
      <c r="C59" s="52">
        <v>0</v>
      </c>
      <c r="D59" s="52">
        <f t="shared" si="2"/>
        <v>0</v>
      </c>
      <c r="F59" s="61">
        <v>46295</v>
      </c>
      <c r="G59" s="52">
        <v>0</v>
      </c>
      <c r="H59" s="52">
        <v>0</v>
      </c>
      <c r="I59" s="52">
        <f t="shared" si="6"/>
        <v>0</v>
      </c>
      <c r="K59" s="61">
        <v>46295</v>
      </c>
      <c r="L59" s="52">
        <v>0</v>
      </c>
      <c r="M59" s="52">
        <v>0</v>
      </c>
      <c r="N59" s="52">
        <f t="shared" si="3"/>
        <v>0</v>
      </c>
      <c r="P59" s="61">
        <v>46295</v>
      </c>
      <c r="Q59" s="52">
        <v>0</v>
      </c>
      <c r="R59" s="52">
        <v>0</v>
      </c>
      <c r="S59" s="52">
        <v>0</v>
      </c>
      <c r="V59" s="56" t="s">
        <v>107</v>
      </c>
      <c r="W59" s="144">
        <f t="shared" si="5"/>
        <v>0</v>
      </c>
      <c r="X59" s="144">
        <f t="shared" si="0"/>
        <v>0</v>
      </c>
      <c r="Y59" s="144">
        <f t="shared" si="1"/>
        <v>0</v>
      </c>
    </row>
    <row r="60" spans="1:25" x14ac:dyDescent="0.35">
      <c r="A60" s="61">
        <v>46326</v>
      </c>
      <c r="B60" s="52">
        <v>0</v>
      </c>
      <c r="C60" s="52">
        <v>0</v>
      </c>
      <c r="D60" s="52">
        <f t="shared" si="2"/>
        <v>0</v>
      </c>
      <c r="F60" s="61">
        <v>46326</v>
      </c>
      <c r="G60" s="52">
        <v>0</v>
      </c>
      <c r="H60" s="52">
        <v>0</v>
      </c>
      <c r="I60" s="52">
        <f t="shared" si="6"/>
        <v>0</v>
      </c>
      <c r="K60" s="61">
        <v>46326</v>
      </c>
      <c r="L60" s="52">
        <v>0</v>
      </c>
      <c r="M60" s="52">
        <v>0</v>
      </c>
      <c r="N60" s="52">
        <f t="shared" si="3"/>
        <v>0</v>
      </c>
      <c r="P60" s="61">
        <v>46326</v>
      </c>
      <c r="Q60" s="52">
        <v>0</v>
      </c>
      <c r="R60" s="52">
        <v>0</v>
      </c>
      <c r="S60" s="52">
        <v>0</v>
      </c>
      <c r="V60" s="56" t="s">
        <v>108</v>
      </c>
      <c r="W60" s="144">
        <f t="shared" si="5"/>
        <v>0</v>
      </c>
      <c r="X60" s="144">
        <f t="shared" si="0"/>
        <v>0</v>
      </c>
      <c r="Y60" s="144">
        <f t="shared" si="1"/>
        <v>0</v>
      </c>
    </row>
    <row r="61" spans="1:25" x14ac:dyDescent="0.35">
      <c r="A61" s="61">
        <v>46356</v>
      </c>
      <c r="B61" s="52">
        <v>0</v>
      </c>
      <c r="C61" s="52">
        <v>0</v>
      </c>
      <c r="D61" s="52">
        <f t="shared" si="2"/>
        <v>0</v>
      </c>
      <c r="F61" s="61">
        <v>46356</v>
      </c>
      <c r="G61" s="52">
        <v>0</v>
      </c>
      <c r="H61" s="52">
        <v>0</v>
      </c>
      <c r="I61" s="52">
        <f t="shared" si="6"/>
        <v>0</v>
      </c>
      <c r="K61" s="61">
        <v>46356</v>
      </c>
      <c r="L61" s="52">
        <v>0</v>
      </c>
      <c r="M61" s="52">
        <v>0</v>
      </c>
      <c r="N61" s="52">
        <f t="shared" si="3"/>
        <v>0</v>
      </c>
      <c r="P61" s="61">
        <v>46356</v>
      </c>
      <c r="Q61" s="52">
        <v>0</v>
      </c>
      <c r="R61" s="52">
        <v>0</v>
      </c>
      <c r="S61" s="52">
        <v>0</v>
      </c>
      <c r="V61" s="56" t="s">
        <v>109</v>
      </c>
      <c r="W61" s="144">
        <f t="shared" si="5"/>
        <v>0</v>
      </c>
      <c r="X61" s="144">
        <f t="shared" si="0"/>
        <v>0</v>
      </c>
      <c r="Y61" s="144">
        <f t="shared" si="1"/>
        <v>0</v>
      </c>
    </row>
    <row r="62" spans="1:25" x14ac:dyDescent="0.35">
      <c r="A62" s="61">
        <v>46387</v>
      </c>
      <c r="B62" s="52">
        <v>0</v>
      </c>
      <c r="C62" s="52">
        <v>1065695.8750030501</v>
      </c>
      <c r="D62" s="52">
        <f t="shared" si="2"/>
        <v>1065695.8750030501</v>
      </c>
      <c r="F62" s="61">
        <v>46387</v>
      </c>
      <c r="G62" s="52">
        <v>0</v>
      </c>
      <c r="H62" s="52">
        <v>151978.242088203</v>
      </c>
      <c r="I62" s="52">
        <f t="shared" si="6"/>
        <v>151978.242088203</v>
      </c>
      <c r="J62" s="161"/>
      <c r="K62" s="61">
        <v>46387</v>
      </c>
      <c r="L62" s="52">
        <v>0</v>
      </c>
      <c r="M62" s="52">
        <v>7973745.08639549</v>
      </c>
      <c r="N62" s="52">
        <f t="shared" si="3"/>
        <v>7973745.08639549</v>
      </c>
      <c r="O62" s="161"/>
      <c r="P62" s="61">
        <v>46387</v>
      </c>
      <c r="Q62" s="52">
        <v>0</v>
      </c>
      <c r="R62" s="52">
        <v>532847.93750152399</v>
      </c>
      <c r="S62" s="52">
        <v>532847.93750152295</v>
      </c>
      <c r="T62" s="161"/>
      <c r="V62" s="56" t="s">
        <v>110</v>
      </c>
      <c r="W62" s="144">
        <f t="shared" si="5"/>
        <v>0</v>
      </c>
      <c r="X62" s="144">
        <f t="shared" si="0"/>
        <v>9724267.1409882661</v>
      </c>
      <c r="Y62" s="144">
        <f t="shared" si="1"/>
        <v>9724267.1409882661</v>
      </c>
    </row>
    <row r="63" spans="1:25" x14ac:dyDescent="0.35">
      <c r="A63" s="61">
        <v>46418</v>
      </c>
      <c r="B63" s="52">
        <v>0</v>
      </c>
      <c r="C63" s="52">
        <v>0</v>
      </c>
      <c r="D63" s="52">
        <f t="shared" si="2"/>
        <v>0</v>
      </c>
      <c r="F63" s="61">
        <v>46418</v>
      </c>
      <c r="G63" s="52">
        <v>0</v>
      </c>
      <c r="H63" s="52">
        <v>0</v>
      </c>
      <c r="I63" s="52">
        <f t="shared" si="6"/>
        <v>0</v>
      </c>
      <c r="K63" s="61">
        <v>46418</v>
      </c>
      <c r="L63" s="52">
        <v>0</v>
      </c>
      <c r="M63" s="52">
        <v>0</v>
      </c>
      <c r="N63" s="52">
        <f t="shared" si="3"/>
        <v>0</v>
      </c>
      <c r="P63" s="61">
        <v>46418</v>
      </c>
      <c r="Q63" s="52">
        <v>0</v>
      </c>
      <c r="R63" s="52">
        <v>0</v>
      </c>
      <c r="S63" s="52">
        <v>0</v>
      </c>
      <c r="V63" s="56" t="s">
        <v>111</v>
      </c>
      <c r="W63" s="144">
        <f t="shared" si="5"/>
        <v>0</v>
      </c>
      <c r="X63" s="144">
        <f t="shared" si="0"/>
        <v>0</v>
      </c>
      <c r="Y63" s="144">
        <f t="shared" si="1"/>
        <v>0</v>
      </c>
    </row>
    <row r="64" spans="1:25" x14ac:dyDescent="0.35">
      <c r="A64" s="61">
        <v>46446</v>
      </c>
      <c r="B64" s="52">
        <v>0</v>
      </c>
      <c r="C64" s="52">
        <v>0</v>
      </c>
      <c r="D64" s="52">
        <f t="shared" si="2"/>
        <v>0</v>
      </c>
      <c r="F64" s="61">
        <v>46446</v>
      </c>
      <c r="G64" s="52">
        <v>0</v>
      </c>
      <c r="H64" s="52">
        <v>0</v>
      </c>
      <c r="I64" s="52">
        <f t="shared" si="6"/>
        <v>0</v>
      </c>
      <c r="K64" s="61">
        <v>46446</v>
      </c>
      <c r="L64" s="52">
        <v>0</v>
      </c>
      <c r="M64" s="52">
        <v>0</v>
      </c>
      <c r="N64" s="52">
        <f t="shared" si="3"/>
        <v>0</v>
      </c>
      <c r="P64" s="61">
        <v>46446</v>
      </c>
      <c r="Q64" s="52">
        <v>0</v>
      </c>
      <c r="R64" s="52">
        <v>0</v>
      </c>
      <c r="S64" s="52">
        <v>0</v>
      </c>
      <c r="V64" s="56" t="s">
        <v>112</v>
      </c>
      <c r="W64" s="144">
        <f t="shared" si="5"/>
        <v>0</v>
      </c>
      <c r="X64" s="144">
        <f t="shared" si="0"/>
        <v>0</v>
      </c>
      <c r="Y64" s="144">
        <f t="shared" si="1"/>
        <v>0</v>
      </c>
    </row>
    <row r="65" spans="1:25" x14ac:dyDescent="0.35">
      <c r="A65" s="61">
        <v>46477</v>
      </c>
      <c r="B65" s="52">
        <v>0</v>
      </c>
      <c r="C65" s="52">
        <v>0</v>
      </c>
      <c r="D65" s="52">
        <f t="shared" si="2"/>
        <v>0</v>
      </c>
      <c r="F65" s="61">
        <v>46477</v>
      </c>
      <c r="G65" s="52">
        <v>0</v>
      </c>
      <c r="H65" s="52">
        <v>0</v>
      </c>
      <c r="I65" s="52">
        <f t="shared" si="6"/>
        <v>0</v>
      </c>
      <c r="K65" s="61">
        <v>46477</v>
      </c>
      <c r="L65" s="52">
        <v>0</v>
      </c>
      <c r="M65" s="52">
        <v>0</v>
      </c>
      <c r="N65" s="52">
        <f t="shared" si="3"/>
        <v>0</v>
      </c>
      <c r="P65" s="61">
        <v>46477</v>
      </c>
      <c r="Q65" s="52">
        <v>0</v>
      </c>
      <c r="R65" s="52">
        <v>0</v>
      </c>
      <c r="S65" s="52">
        <v>0</v>
      </c>
      <c r="V65" s="56" t="s">
        <v>113</v>
      </c>
      <c r="W65" s="144">
        <f t="shared" si="5"/>
        <v>0</v>
      </c>
      <c r="X65" s="144">
        <f t="shared" si="0"/>
        <v>0</v>
      </c>
      <c r="Y65" s="144">
        <f t="shared" si="1"/>
        <v>0</v>
      </c>
    </row>
    <row r="66" spans="1:25" x14ac:dyDescent="0.35">
      <c r="A66" s="61">
        <v>46507</v>
      </c>
      <c r="B66" s="52">
        <v>0</v>
      </c>
      <c r="C66" s="52">
        <v>0</v>
      </c>
      <c r="D66" s="52">
        <f t="shared" si="2"/>
        <v>0</v>
      </c>
      <c r="F66" s="61">
        <v>46507</v>
      </c>
      <c r="G66" s="52">
        <v>0</v>
      </c>
      <c r="H66" s="52">
        <v>0</v>
      </c>
      <c r="I66" s="52">
        <f t="shared" si="6"/>
        <v>0</v>
      </c>
      <c r="K66" s="61">
        <v>46507</v>
      </c>
      <c r="L66" s="52">
        <v>0</v>
      </c>
      <c r="M66" s="52">
        <v>0</v>
      </c>
      <c r="N66" s="52">
        <f t="shared" si="3"/>
        <v>0</v>
      </c>
      <c r="P66" s="61">
        <v>46507</v>
      </c>
      <c r="Q66" s="52">
        <v>0</v>
      </c>
      <c r="R66" s="52">
        <v>0</v>
      </c>
      <c r="S66" s="52">
        <v>0</v>
      </c>
      <c r="V66" s="56" t="s">
        <v>114</v>
      </c>
      <c r="W66" s="144">
        <f t="shared" si="5"/>
        <v>0</v>
      </c>
      <c r="X66" s="144">
        <f t="shared" si="0"/>
        <v>0</v>
      </c>
      <c r="Y66" s="144">
        <f t="shared" si="1"/>
        <v>0</v>
      </c>
    </row>
    <row r="67" spans="1:25" x14ac:dyDescent="0.35">
      <c r="A67" s="61">
        <v>46538</v>
      </c>
      <c r="B67" s="52">
        <v>0</v>
      </c>
      <c r="C67" s="52">
        <v>0</v>
      </c>
      <c r="D67" s="52">
        <f t="shared" si="2"/>
        <v>0</v>
      </c>
      <c r="F67" s="61">
        <v>46538</v>
      </c>
      <c r="G67" s="52">
        <v>0</v>
      </c>
      <c r="H67" s="52">
        <v>0</v>
      </c>
      <c r="I67" s="52">
        <f t="shared" si="6"/>
        <v>0</v>
      </c>
      <c r="K67" s="61">
        <v>46538</v>
      </c>
      <c r="L67" s="52">
        <v>0</v>
      </c>
      <c r="M67" s="52">
        <v>0</v>
      </c>
      <c r="N67" s="52">
        <f t="shared" si="3"/>
        <v>0</v>
      </c>
      <c r="P67" s="61">
        <v>46538</v>
      </c>
      <c r="Q67" s="52">
        <v>0</v>
      </c>
      <c r="R67" s="52">
        <v>0</v>
      </c>
      <c r="S67" s="52">
        <v>0</v>
      </c>
      <c r="V67" s="56" t="s">
        <v>115</v>
      </c>
      <c r="W67" s="144">
        <f t="shared" si="5"/>
        <v>0</v>
      </c>
      <c r="X67" s="144">
        <f t="shared" ref="X67:X130" si="7">C67+H67+M67+R67</f>
        <v>0</v>
      </c>
      <c r="Y67" s="144">
        <f t="shared" ref="Y67:Y130" si="8">D67+I67+N67+S67</f>
        <v>0</v>
      </c>
    </row>
    <row r="68" spans="1:25" x14ac:dyDescent="0.35">
      <c r="A68" s="61">
        <v>46568</v>
      </c>
      <c r="B68" s="52">
        <v>0</v>
      </c>
      <c r="C68" s="52">
        <v>944715.03055545804</v>
      </c>
      <c r="D68" s="52">
        <f t="shared" ref="D68:D131" si="9">B68+C68</f>
        <v>944715.03055545804</v>
      </c>
      <c r="F68" s="61">
        <v>46568</v>
      </c>
      <c r="G68" s="52">
        <v>0</v>
      </c>
      <c r="H68" s="52">
        <v>323076.44350846898</v>
      </c>
      <c r="I68" s="52">
        <f t="shared" si="6"/>
        <v>323076.44350846898</v>
      </c>
      <c r="J68" s="161">
        <f>H68/15000000</f>
        <v>2.1538429567231267E-2</v>
      </c>
      <c r="K68" s="61">
        <v>46568</v>
      </c>
      <c r="L68" s="52">
        <v>0</v>
      </c>
      <c r="M68" s="52">
        <v>7791431.9227336599</v>
      </c>
      <c r="N68" s="52">
        <f t="shared" ref="N68:N131" si="10">L68+M68</f>
        <v>7791431.9227336599</v>
      </c>
      <c r="O68" s="161"/>
      <c r="P68" s="61">
        <v>46568</v>
      </c>
      <c r="Q68" s="52">
        <v>0</v>
      </c>
      <c r="R68" s="52">
        <v>472357.51527772931</v>
      </c>
      <c r="S68" s="52">
        <v>472357.51527772902</v>
      </c>
      <c r="T68" s="161"/>
      <c r="V68" s="56" t="s">
        <v>116</v>
      </c>
      <c r="W68" s="144">
        <f t="shared" ref="W68:W131" si="11">B68+G68+L68+Q68</f>
        <v>0</v>
      </c>
      <c r="X68" s="144">
        <f t="shared" si="7"/>
        <v>9531580.9120753147</v>
      </c>
      <c r="Y68" s="144">
        <f t="shared" si="8"/>
        <v>9531580.9120753147</v>
      </c>
    </row>
    <row r="69" spans="1:25" x14ac:dyDescent="0.35">
      <c r="A69" s="61">
        <v>46599</v>
      </c>
      <c r="B69" s="52">
        <v>0</v>
      </c>
      <c r="C69" s="52">
        <v>0</v>
      </c>
      <c r="D69" s="52">
        <f t="shared" si="9"/>
        <v>0</v>
      </c>
      <c r="F69" s="61">
        <v>46599</v>
      </c>
      <c r="G69" s="52">
        <v>0</v>
      </c>
      <c r="H69" s="52">
        <v>0</v>
      </c>
      <c r="I69" s="52">
        <f t="shared" si="6"/>
        <v>0</v>
      </c>
      <c r="K69" s="61">
        <v>46599</v>
      </c>
      <c r="L69" s="52">
        <v>0</v>
      </c>
      <c r="M69" s="52">
        <v>0</v>
      </c>
      <c r="N69" s="52">
        <f t="shared" si="10"/>
        <v>0</v>
      </c>
      <c r="P69" s="61">
        <v>46599</v>
      </c>
      <c r="Q69" s="52">
        <v>0</v>
      </c>
      <c r="R69" s="52">
        <v>0</v>
      </c>
      <c r="S69" s="52">
        <v>0</v>
      </c>
      <c r="V69" s="56" t="s">
        <v>117</v>
      </c>
      <c r="W69" s="144">
        <f t="shared" si="11"/>
        <v>0</v>
      </c>
      <c r="X69" s="144">
        <f t="shared" si="7"/>
        <v>0</v>
      </c>
      <c r="Y69" s="144">
        <f t="shared" si="8"/>
        <v>0</v>
      </c>
    </row>
    <row r="70" spans="1:25" x14ac:dyDescent="0.35">
      <c r="A70" s="61">
        <v>46630</v>
      </c>
      <c r="B70" s="52">
        <v>0</v>
      </c>
      <c r="C70" s="52">
        <v>0</v>
      </c>
      <c r="D70" s="52">
        <f t="shared" si="9"/>
        <v>0</v>
      </c>
      <c r="F70" s="61">
        <v>46630</v>
      </c>
      <c r="G70" s="52">
        <v>0</v>
      </c>
      <c r="H70" s="52">
        <v>0</v>
      </c>
      <c r="I70" s="52">
        <f t="shared" si="6"/>
        <v>0</v>
      </c>
      <c r="K70" s="61">
        <v>46630</v>
      </c>
      <c r="L70" s="52">
        <v>0</v>
      </c>
      <c r="M70" s="52">
        <v>0</v>
      </c>
      <c r="N70" s="52">
        <f t="shared" si="10"/>
        <v>0</v>
      </c>
      <c r="P70" s="61">
        <v>46630</v>
      </c>
      <c r="Q70" s="52">
        <v>0</v>
      </c>
      <c r="R70" s="52">
        <v>0</v>
      </c>
      <c r="S70" s="52">
        <v>0</v>
      </c>
      <c r="V70" s="56" t="s">
        <v>118</v>
      </c>
      <c r="W70" s="144">
        <f t="shared" si="11"/>
        <v>0</v>
      </c>
      <c r="X70" s="144">
        <f t="shared" si="7"/>
        <v>0</v>
      </c>
      <c r="Y70" s="144">
        <f t="shared" si="8"/>
        <v>0</v>
      </c>
    </row>
    <row r="71" spans="1:25" x14ac:dyDescent="0.35">
      <c r="A71" s="61">
        <v>46660</v>
      </c>
      <c r="B71" s="52">
        <v>0</v>
      </c>
      <c r="C71" s="52">
        <v>0</v>
      </c>
      <c r="D71" s="52">
        <f t="shared" si="9"/>
        <v>0</v>
      </c>
      <c r="F71" s="61">
        <v>46660</v>
      </c>
      <c r="G71" s="52">
        <v>0</v>
      </c>
      <c r="H71" s="52">
        <v>0</v>
      </c>
      <c r="I71" s="52">
        <f t="shared" si="6"/>
        <v>0</v>
      </c>
      <c r="K71" s="61">
        <v>46660</v>
      </c>
      <c r="L71" s="52">
        <v>0</v>
      </c>
      <c r="M71" s="52">
        <v>0</v>
      </c>
      <c r="N71" s="52">
        <f t="shared" si="10"/>
        <v>0</v>
      </c>
      <c r="P71" s="61">
        <v>46660</v>
      </c>
      <c r="Q71" s="52">
        <v>0</v>
      </c>
      <c r="R71" s="52">
        <v>0</v>
      </c>
      <c r="S71" s="52">
        <v>0</v>
      </c>
      <c r="V71" s="56" t="s">
        <v>119</v>
      </c>
      <c r="W71" s="144">
        <f t="shared" si="11"/>
        <v>0</v>
      </c>
      <c r="X71" s="144">
        <f t="shared" si="7"/>
        <v>0</v>
      </c>
      <c r="Y71" s="144">
        <f t="shared" si="8"/>
        <v>0</v>
      </c>
    </row>
    <row r="72" spans="1:25" x14ac:dyDescent="0.35">
      <c r="A72" s="61">
        <v>46691</v>
      </c>
      <c r="B72" s="52">
        <v>0</v>
      </c>
      <c r="C72" s="52">
        <v>0</v>
      </c>
      <c r="D72" s="52">
        <f t="shared" si="9"/>
        <v>0</v>
      </c>
      <c r="F72" s="61">
        <v>46691</v>
      </c>
      <c r="G72" s="52">
        <v>0</v>
      </c>
      <c r="H72" s="52">
        <v>0</v>
      </c>
      <c r="I72" s="52">
        <f t="shared" si="6"/>
        <v>0</v>
      </c>
      <c r="K72" s="61">
        <v>46691</v>
      </c>
      <c r="L72" s="52">
        <v>0</v>
      </c>
      <c r="M72" s="52">
        <v>0</v>
      </c>
      <c r="N72" s="52">
        <f t="shared" si="10"/>
        <v>0</v>
      </c>
      <c r="P72" s="61">
        <v>46691</v>
      </c>
      <c r="Q72" s="52">
        <v>0</v>
      </c>
      <c r="R72" s="52">
        <v>0</v>
      </c>
      <c r="S72" s="52">
        <v>0</v>
      </c>
      <c r="V72" s="56" t="s">
        <v>120</v>
      </c>
      <c r="W72" s="144">
        <f t="shared" si="11"/>
        <v>0</v>
      </c>
      <c r="X72" s="144">
        <f t="shared" si="7"/>
        <v>0</v>
      </c>
      <c r="Y72" s="144">
        <f t="shared" si="8"/>
        <v>0</v>
      </c>
    </row>
    <row r="73" spans="1:25" x14ac:dyDescent="0.35">
      <c r="A73" s="61">
        <v>46721</v>
      </c>
      <c r="B73" s="52">
        <v>0</v>
      </c>
      <c r="C73" s="52">
        <v>0</v>
      </c>
      <c r="D73" s="52">
        <f t="shared" si="9"/>
        <v>0</v>
      </c>
      <c r="F73" s="61">
        <v>46721</v>
      </c>
      <c r="G73" s="52">
        <v>0</v>
      </c>
      <c r="H73" s="52">
        <v>0</v>
      </c>
      <c r="I73" s="52">
        <f t="shared" si="6"/>
        <v>0</v>
      </c>
      <c r="K73" s="61">
        <v>46721</v>
      </c>
      <c r="L73" s="52">
        <v>0</v>
      </c>
      <c r="M73" s="52">
        <v>0</v>
      </c>
      <c r="N73" s="52">
        <f t="shared" si="10"/>
        <v>0</v>
      </c>
      <c r="P73" s="61">
        <v>46721</v>
      </c>
      <c r="Q73" s="52">
        <v>0</v>
      </c>
      <c r="R73" s="52">
        <v>0</v>
      </c>
      <c r="S73" s="52">
        <v>0</v>
      </c>
      <c r="V73" s="56" t="s">
        <v>121</v>
      </c>
      <c r="W73" s="144">
        <f t="shared" si="11"/>
        <v>0</v>
      </c>
      <c r="X73" s="144">
        <f t="shared" si="7"/>
        <v>0</v>
      </c>
      <c r="Y73" s="144">
        <f t="shared" si="8"/>
        <v>0</v>
      </c>
    </row>
    <row r="74" spans="1:25" x14ac:dyDescent="0.35">
      <c r="A74" s="61">
        <v>46752</v>
      </c>
      <c r="B74" s="52">
        <v>0</v>
      </c>
      <c r="C74" s="52">
        <v>1579818.67634654</v>
      </c>
      <c r="D74" s="52">
        <f t="shared" si="9"/>
        <v>1579818.67634654</v>
      </c>
      <c r="F74" s="61">
        <v>46752</v>
      </c>
      <c r="G74" s="52">
        <v>0</v>
      </c>
      <c r="H74" s="52">
        <v>321257.18551551201</v>
      </c>
      <c r="I74" s="52">
        <f t="shared" si="6"/>
        <v>321257.18551551201</v>
      </c>
      <c r="K74" s="61">
        <v>46752</v>
      </c>
      <c r="L74" s="52">
        <v>5619277.28125</v>
      </c>
      <c r="M74" s="52">
        <v>7748060.4775730297</v>
      </c>
      <c r="N74" s="52">
        <f t="shared" si="10"/>
        <v>13367337.75882303</v>
      </c>
      <c r="O74" s="161"/>
      <c r="P74" s="61">
        <v>46752</v>
      </c>
      <c r="Q74" s="52">
        <v>0</v>
      </c>
      <c r="R74" s="52">
        <v>789909.33817326883</v>
      </c>
      <c r="S74" s="52">
        <v>789909.33817326894</v>
      </c>
      <c r="T74" s="161"/>
      <c r="V74" s="56" t="s">
        <v>122</v>
      </c>
      <c r="W74" s="144">
        <f t="shared" si="11"/>
        <v>5619277.28125</v>
      </c>
      <c r="X74" s="144">
        <f t="shared" si="7"/>
        <v>10439045.67760835</v>
      </c>
      <c r="Y74" s="144">
        <f t="shared" si="8"/>
        <v>16058322.95885835</v>
      </c>
    </row>
    <row r="75" spans="1:25" x14ac:dyDescent="0.35">
      <c r="A75" s="61">
        <v>46783</v>
      </c>
      <c r="B75" s="52">
        <v>0</v>
      </c>
      <c r="C75" s="52">
        <v>0</v>
      </c>
      <c r="D75" s="52">
        <f t="shared" si="9"/>
        <v>0</v>
      </c>
      <c r="F75" s="61">
        <v>46783</v>
      </c>
      <c r="G75" s="52">
        <v>0</v>
      </c>
      <c r="H75" s="52">
        <v>0</v>
      </c>
      <c r="I75" s="52">
        <f t="shared" si="6"/>
        <v>0</v>
      </c>
      <c r="K75" s="61">
        <v>46783</v>
      </c>
      <c r="L75" s="52">
        <v>0</v>
      </c>
      <c r="M75" s="52">
        <v>0</v>
      </c>
      <c r="N75" s="52">
        <f t="shared" si="10"/>
        <v>0</v>
      </c>
      <c r="P75" s="61">
        <v>46783</v>
      </c>
      <c r="Q75" s="52">
        <v>0</v>
      </c>
      <c r="R75" s="52">
        <v>0</v>
      </c>
      <c r="S75" s="52">
        <v>0</v>
      </c>
      <c r="V75" s="56" t="s">
        <v>123</v>
      </c>
      <c r="W75" s="144">
        <f t="shared" si="11"/>
        <v>0</v>
      </c>
      <c r="X75" s="144">
        <f t="shared" si="7"/>
        <v>0</v>
      </c>
      <c r="Y75" s="144">
        <f t="shared" si="8"/>
        <v>0</v>
      </c>
    </row>
    <row r="76" spans="1:25" x14ac:dyDescent="0.35">
      <c r="A76" s="61">
        <v>46812</v>
      </c>
      <c r="B76" s="52">
        <v>0</v>
      </c>
      <c r="C76" s="52">
        <v>0</v>
      </c>
      <c r="D76" s="52">
        <f t="shared" si="9"/>
        <v>0</v>
      </c>
      <c r="F76" s="61">
        <v>46812</v>
      </c>
      <c r="G76" s="52">
        <v>0</v>
      </c>
      <c r="H76" s="52">
        <v>0</v>
      </c>
      <c r="I76" s="52">
        <f t="shared" si="6"/>
        <v>0</v>
      </c>
      <c r="K76" s="61">
        <v>46812</v>
      </c>
      <c r="L76" s="52">
        <v>0</v>
      </c>
      <c r="M76" s="52">
        <v>0</v>
      </c>
      <c r="N76" s="52">
        <f t="shared" si="10"/>
        <v>0</v>
      </c>
      <c r="P76" s="61">
        <v>46812</v>
      </c>
      <c r="Q76" s="52">
        <v>0</v>
      </c>
      <c r="R76" s="52">
        <v>0</v>
      </c>
      <c r="S76" s="52">
        <v>0</v>
      </c>
      <c r="V76" s="56" t="s">
        <v>124</v>
      </c>
      <c r="W76" s="144">
        <f t="shared" si="11"/>
        <v>0</v>
      </c>
      <c r="X76" s="144">
        <f t="shared" si="7"/>
        <v>0</v>
      </c>
      <c r="Y76" s="144">
        <f t="shared" si="8"/>
        <v>0</v>
      </c>
    </row>
    <row r="77" spans="1:25" x14ac:dyDescent="0.35">
      <c r="A77" s="61">
        <v>46843</v>
      </c>
      <c r="B77" s="52">
        <v>0</v>
      </c>
      <c r="C77" s="52">
        <v>0</v>
      </c>
      <c r="D77" s="52">
        <f t="shared" si="9"/>
        <v>0</v>
      </c>
      <c r="F77" s="61">
        <v>46843</v>
      </c>
      <c r="G77" s="52">
        <v>0</v>
      </c>
      <c r="H77" s="52">
        <v>0</v>
      </c>
      <c r="I77" s="52">
        <f t="shared" si="6"/>
        <v>0</v>
      </c>
      <c r="K77" s="61">
        <v>46843</v>
      </c>
      <c r="L77" s="52">
        <v>0</v>
      </c>
      <c r="M77" s="52">
        <v>0</v>
      </c>
      <c r="N77" s="52">
        <f t="shared" si="10"/>
        <v>0</v>
      </c>
      <c r="P77" s="61">
        <v>46843</v>
      </c>
      <c r="Q77" s="52">
        <v>0</v>
      </c>
      <c r="R77" s="52">
        <v>0</v>
      </c>
      <c r="S77" s="52">
        <v>0</v>
      </c>
      <c r="V77" s="56" t="s">
        <v>125</v>
      </c>
      <c r="W77" s="144">
        <f t="shared" si="11"/>
        <v>0</v>
      </c>
      <c r="X77" s="144">
        <f t="shared" si="7"/>
        <v>0</v>
      </c>
      <c r="Y77" s="144">
        <f t="shared" si="8"/>
        <v>0</v>
      </c>
    </row>
    <row r="78" spans="1:25" x14ac:dyDescent="0.35">
      <c r="A78" s="61">
        <v>46873</v>
      </c>
      <c r="B78" s="52">
        <v>0</v>
      </c>
      <c r="C78" s="52">
        <v>0</v>
      </c>
      <c r="D78" s="52">
        <f t="shared" si="9"/>
        <v>0</v>
      </c>
      <c r="F78" s="61">
        <v>46873</v>
      </c>
      <c r="G78" s="52">
        <v>0</v>
      </c>
      <c r="H78" s="52">
        <v>0</v>
      </c>
      <c r="I78" s="52">
        <f t="shared" si="6"/>
        <v>0</v>
      </c>
      <c r="K78" s="61">
        <v>46873</v>
      </c>
      <c r="L78" s="52">
        <v>0</v>
      </c>
      <c r="M78" s="52">
        <v>0</v>
      </c>
      <c r="N78" s="52">
        <f t="shared" si="10"/>
        <v>0</v>
      </c>
      <c r="P78" s="61">
        <v>46873</v>
      </c>
      <c r="Q78" s="52">
        <v>0</v>
      </c>
      <c r="R78" s="52">
        <v>0</v>
      </c>
      <c r="S78" s="52">
        <v>0</v>
      </c>
      <c r="V78" s="56" t="s">
        <v>126</v>
      </c>
      <c r="W78" s="144">
        <f t="shared" si="11"/>
        <v>0</v>
      </c>
      <c r="X78" s="144">
        <f t="shared" si="7"/>
        <v>0</v>
      </c>
      <c r="Y78" s="144">
        <f t="shared" si="8"/>
        <v>0</v>
      </c>
    </row>
    <row r="79" spans="1:25" x14ac:dyDescent="0.35">
      <c r="A79" s="61">
        <v>46904</v>
      </c>
      <c r="B79" s="52">
        <v>0</v>
      </c>
      <c r="C79" s="52">
        <v>0</v>
      </c>
      <c r="D79" s="52">
        <f t="shared" si="9"/>
        <v>0</v>
      </c>
      <c r="F79" s="61">
        <v>46904</v>
      </c>
      <c r="G79" s="52">
        <v>0</v>
      </c>
      <c r="H79" s="52">
        <v>0</v>
      </c>
      <c r="I79" s="52">
        <f t="shared" si="6"/>
        <v>0</v>
      </c>
      <c r="K79" s="61">
        <v>46904</v>
      </c>
      <c r="L79" s="52">
        <v>0</v>
      </c>
      <c r="M79" s="52">
        <v>0</v>
      </c>
      <c r="N79" s="52">
        <f t="shared" si="10"/>
        <v>0</v>
      </c>
      <c r="P79" s="61">
        <v>46904</v>
      </c>
      <c r="Q79" s="52">
        <v>0</v>
      </c>
      <c r="R79" s="52">
        <v>0</v>
      </c>
      <c r="S79" s="52">
        <v>0</v>
      </c>
      <c r="V79" s="56" t="s">
        <v>127</v>
      </c>
      <c r="W79" s="144">
        <f t="shared" si="11"/>
        <v>0</v>
      </c>
      <c r="X79" s="144">
        <f t="shared" si="7"/>
        <v>0</v>
      </c>
      <c r="Y79" s="144">
        <f t="shared" si="8"/>
        <v>0</v>
      </c>
    </row>
    <row r="80" spans="1:25" x14ac:dyDescent="0.35">
      <c r="A80" s="61">
        <v>46934</v>
      </c>
      <c r="B80" s="52">
        <v>0</v>
      </c>
      <c r="C80" s="52">
        <v>1570392.3665376999</v>
      </c>
      <c r="D80" s="52">
        <f t="shared" si="9"/>
        <v>1570392.3665376999</v>
      </c>
      <c r="F80" s="61">
        <v>46934</v>
      </c>
      <c r="G80" s="52">
        <v>0</v>
      </c>
      <c r="H80" s="52">
        <v>576378.35057602206</v>
      </c>
      <c r="I80" s="52">
        <f t="shared" si="6"/>
        <v>576378.35057602206</v>
      </c>
      <c r="K80" s="61">
        <v>46934</v>
      </c>
      <c r="L80" s="52">
        <v>5619277.28125</v>
      </c>
      <c r="M80" s="52">
        <v>7586383.6598833799</v>
      </c>
      <c r="N80" s="52">
        <f t="shared" si="10"/>
        <v>13205660.94113338</v>
      </c>
      <c r="P80" s="61">
        <v>46934</v>
      </c>
      <c r="Q80" s="52">
        <v>0</v>
      </c>
      <c r="R80" s="52">
        <v>785196.1832688509</v>
      </c>
      <c r="S80" s="52">
        <v>785196.18326885102</v>
      </c>
      <c r="V80" s="56" t="s">
        <v>128</v>
      </c>
      <c r="W80" s="144">
        <f t="shared" si="11"/>
        <v>5619277.28125</v>
      </c>
      <c r="X80" s="144">
        <f t="shared" si="7"/>
        <v>10518350.560265953</v>
      </c>
      <c r="Y80" s="144">
        <f t="shared" si="8"/>
        <v>16137627.841515953</v>
      </c>
    </row>
    <row r="81" spans="1:25" x14ac:dyDescent="0.35">
      <c r="A81" s="61">
        <v>46965</v>
      </c>
      <c r="B81" s="52">
        <v>0</v>
      </c>
      <c r="C81" s="52">
        <v>0</v>
      </c>
      <c r="D81" s="52">
        <f t="shared" si="9"/>
        <v>0</v>
      </c>
      <c r="F81" s="61">
        <v>46965</v>
      </c>
      <c r="G81" s="52">
        <v>0</v>
      </c>
      <c r="H81" s="52">
        <v>0</v>
      </c>
      <c r="I81" s="52">
        <f t="shared" si="6"/>
        <v>0</v>
      </c>
      <c r="K81" s="61">
        <v>46965</v>
      </c>
      <c r="L81" s="52">
        <v>0</v>
      </c>
      <c r="M81" s="52">
        <v>0</v>
      </c>
      <c r="N81" s="52">
        <f t="shared" si="10"/>
        <v>0</v>
      </c>
      <c r="P81" s="61">
        <v>46965</v>
      </c>
      <c r="Q81" s="52">
        <v>0</v>
      </c>
      <c r="R81" s="52">
        <v>0</v>
      </c>
      <c r="S81" s="52">
        <v>0</v>
      </c>
      <c r="V81" s="56" t="s">
        <v>129</v>
      </c>
      <c r="W81" s="144">
        <f t="shared" si="11"/>
        <v>0</v>
      </c>
      <c r="X81" s="144">
        <f t="shared" si="7"/>
        <v>0</v>
      </c>
      <c r="Y81" s="144">
        <f t="shared" si="8"/>
        <v>0</v>
      </c>
    </row>
    <row r="82" spans="1:25" x14ac:dyDescent="0.35">
      <c r="A82" s="61">
        <v>46996</v>
      </c>
      <c r="B82" s="52">
        <v>0</v>
      </c>
      <c r="C82" s="52">
        <v>0</v>
      </c>
      <c r="D82" s="52">
        <f t="shared" si="9"/>
        <v>0</v>
      </c>
      <c r="F82" s="61">
        <v>46996</v>
      </c>
      <c r="G82" s="52">
        <v>0</v>
      </c>
      <c r="H82" s="52">
        <v>0</v>
      </c>
      <c r="I82" s="52">
        <f t="shared" si="6"/>
        <v>0</v>
      </c>
      <c r="K82" s="61">
        <v>46996</v>
      </c>
      <c r="L82" s="52">
        <v>0</v>
      </c>
      <c r="M82" s="52">
        <v>0</v>
      </c>
      <c r="N82" s="52">
        <f t="shared" si="10"/>
        <v>0</v>
      </c>
      <c r="P82" s="61">
        <v>46996</v>
      </c>
      <c r="Q82" s="52">
        <v>0</v>
      </c>
      <c r="R82" s="52">
        <v>0</v>
      </c>
      <c r="S82" s="52">
        <v>0</v>
      </c>
      <c r="V82" s="56" t="s">
        <v>130</v>
      </c>
      <c r="W82" s="144">
        <f t="shared" si="11"/>
        <v>0</v>
      </c>
      <c r="X82" s="144">
        <f t="shared" si="7"/>
        <v>0</v>
      </c>
      <c r="Y82" s="144">
        <f t="shared" si="8"/>
        <v>0</v>
      </c>
    </row>
    <row r="83" spans="1:25" x14ac:dyDescent="0.35">
      <c r="A83" s="61">
        <v>47026</v>
      </c>
      <c r="B83" s="52">
        <v>0</v>
      </c>
      <c r="C83" s="52">
        <v>0</v>
      </c>
      <c r="D83" s="52">
        <f t="shared" si="9"/>
        <v>0</v>
      </c>
      <c r="F83" s="61">
        <v>47026</v>
      </c>
      <c r="G83" s="52">
        <v>0</v>
      </c>
      <c r="H83" s="52">
        <v>0</v>
      </c>
      <c r="I83" s="52">
        <f t="shared" si="6"/>
        <v>0</v>
      </c>
      <c r="K83" s="61">
        <v>47026</v>
      </c>
      <c r="L83" s="52">
        <v>0</v>
      </c>
      <c r="M83" s="52">
        <v>0</v>
      </c>
      <c r="N83" s="52">
        <f t="shared" si="10"/>
        <v>0</v>
      </c>
      <c r="P83" s="61">
        <v>47026</v>
      </c>
      <c r="Q83" s="52">
        <v>0</v>
      </c>
      <c r="R83" s="52">
        <v>0</v>
      </c>
      <c r="S83" s="52">
        <v>0</v>
      </c>
      <c r="V83" s="56" t="s">
        <v>131</v>
      </c>
      <c r="W83" s="144">
        <f t="shared" si="11"/>
        <v>0</v>
      </c>
      <c r="X83" s="144">
        <f t="shared" si="7"/>
        <v>0</v>
      </c>
      <c r="Y83" s="144">
        <f t="shared" si="8"/>
        <v>0</v>
      </c>
    </row>
    <row r="84" spans="1:25" x14ac:dyDescent="0.35">
      <c r="A84" s="61">
        <v>47057</v>
      </c>
      <c r="B84" s="52">
        <v>0</v>
      </c>
      <c r="C84" s="52">
        <v>0</v>
      </c>
      <c r="D84" s="52">
        <f t="shared" si="9"/>
        <v>0</v>
      </c>
      <c r="F84" s="61">
        <v>47057</v>
      </c>
      <c r="G84" s="52">
        <v>0</v>
      </c>
      <c r="H84" s="52">
        <v>0</v>
      </c>
      <c r="I84" s="52">
        <f t="shared" si="6"/>
        <v>0</v>
      </c>
      <c r="K84" s="61">
        <v>47057</v>
      </c>
      <c r="L84" s="52">
        <v>0</v>
      </c>
      <c r="M84" s="52">
        <v>0</v>
      </c>
      <c r="N84" s="52">
        <f t="shared" si="10"/>
        <v>0</v>
      </c>
      <c r="P84" s="61">
        <v>47057</v>
      </c>
      <c r="Q84" s="52">
        <v>0</v>
      </c>
      <c r="R84" s="52">
        <v>0</v>
      </c>
      <c r="S84" s="52">
        <v>0</v>
      </c>
      <c r="V84" s="56" t="s">
        <v>132</v>
      </c>
      <c r="W84" s="144">
        <f t="shared" si="11"/>
        <v>0</v>
      </c>
      <c r="X84" s="144">
        <f t="shared" si="7"/>
        <v>0</v>
      </c>
      <c r="Y84" s="144">
        <f t="shared" si="8"/>
        <v>0</v>
      </c>
    </row>
    <row r="85" spans="1:25" x14ac:dyDescent="0.35">
      <c r="A85" s="61">
        <v>47087</v>
      </c>
      <c r="B85" s="52">
        <v>0</v>
      </c>
      <c r="C85" s="52">
        <v>0</v>
      </c>
      <c r="D85" s="52">
        <f t="shared" si="9"/>
        <v>0</v>
      </c>
      <c r="F85" s="61">
        <v>47087</v>
      </c>
      <c r="G85" s="52">
        <v>0</v>
      </c>
      <c r="H85" s="52">
        <v>0</v>
      </c>
      <c r="I85" s="52">
        <f t="shared" si="6"/>
        <v>0</v>
      </c>
      <c r="K85" s="61">
        <v>47087</v>
      </c>
      <c r="L85" s="52">
        <v>0</v>
      </c>
      <c r="M85" s="52">
        <v>0</v>
      </c>
      <c r="N85" s="52">
        <f t="shared" si="10"/>
        <v>0</v>
      </c>
      <c r="P85" s="61">
        <v>47087</v>
      </c>
      <c r="Q85" s="52">
        <v>0</v>
      </c>
      <c r="R85" s="52">
        <v>0</v>
      </c>
      <c r="S85" s="52">
        <v>0</v>
      </c>
      <c r="V85" s="56" t="s">
        <v>133</v>
      </c>
      <c r="W85" s="144">
        <f t="shared" si="11"/>
        <v>0</v>
      </c>
      <c r="X85" s="144">
        <f t="shared" si="7"/>
        <v>0</v>
      </c>
      <c r="Y85" s="144">
        <f t="shared" si="8"/>
        <v>0</v>
      </c>
    </row>
    <row r="86" spans="1:25" x14ac:dyDescent="0.35">
      <c r="A86" s="61">
        <v>47118</v>
      </c>
      <c r="B86" s="52">
        <v>0</v>
      </c>
      <c r="C86" s="52">
        <v>2195961.1885939199</v>
      </c>
      <c r="D86" s="52">
        <f t="shared" si="9"/>
        <v>2195961.1885939199</v>
      </c>
      <c r="F86" s="61">
        <v>47118</v>
      </c>
      <c r="G86" s="52">
        <v>750000</v>
      </c>
      <c r="H86" s="52">
        <v>548990.29714847996</v>
      </c>
      <c r="I86" s="52">
        <f t="shared" si="6"/>
        <v>1298990.2971484801</v>
      </c>
      <c r="K86" s="61">
        <v>47118</v>
      </c>
      <c r="L86" s="52">
        <v>5619277.28125</v>
      </c>
      <c r="M86" s="52">
        <v>7438124.6562968697</v>
      </c>
      <c r="N86" s="52">
        <f t="shared" si="10"/>
        <v>13057401.93754687</v>
      </c>
      <c r="P86" s="61">
        <v>47118</v>
      </c>
      <c r="Q86" s="52">
        <v>0</v>
      </c>
      <c r="R86" s="52">
        <v>1097980.5942969599</v>
      </c>
      <c r="S86" s="52">
        <v>1097980.5942969599</v>
      </c>
      <c r="V86" s="56" t="s">
        <v>134</v>
      </c>
      <c r="W86" s="144">
        <f t="shared" si="11"/>
        <v>6369277.28125</v>
      </c>
      <c r="X86" s="144">
        <f t="shared" ref="X86:X98" si="12">C86+H86+M86+R86</f>
        <v>11281056.736336229</v>
      </c>
      <c r="Y86" s="144">
        <f t="shared" si="8"/>
        <v>17650334.017586228</v>
      </c>
    </row>
    <row r="87" spans="1:25" x14ac:dyDescent="0.35">
      <c r="A87" s="61">
        <v>47149</v>
      </c>
      <c r="B87" s="52">
        <v>0</v>
      </c>
      <c r="C87" s="52">
        <v>0</v>
      </c>
      <c r="D87" s="52">
        <f t="shared" si="9"/>
        <v>0</v>
      </c>
      <c r="F87" s="61">
        <v>47149</v>
      </c>
      <c r="G87" s="52">
        <v>0</v>
      </c>
      <c r="H87" s="52">
        <v>0</v>
      </c>
      <c r="I87" s="52">
        <f t="shared" si="6"/>
        <v>0</v>
      </c>
      <c r="K87" s="61">
        <v>47149</v>
      </c>
      <c r="L87" s="52">
        <v>0</v>
      </c>
      <c r="M87" s="52">
        <v>0</v>
      </c>
      <c r="N87" s="52">
        <f t="shared" si="10"/>
        <v>0</v>
      </c>
      <c r="P87" s="61">
        <v>47149</v>
      </c>
      <c r="Q87" s="52">
        <v>0</v>
      </c>
      <c r="R87" s="52">
        <v>0</v>
      </c>
      <c r="S87" s="52">
        <v>0</v>
      </c>
      <c r="V87" s="56" t="s">
        <v>135</v>
      </c>
      <c r="W87" s="144">
        <f t="shared" si="11"/>
        <v>0</v>
      </c>
      <c r="X87" s="144">
        <f t="shared" si="12"/>
        <v>0</v>
      </c>
      <c r="Y87" s="144">
        <f t="shared" si="8"/>
        <v>0</v>
      </c>
    </row>
    <row r="88" spans="1:25" x14ac:dyDescent="0.35">
      <c r="A88" s="61">
        <v>47177</v>
      </c>
      <c r="B88" s="52">
        <v>0</v>
      </c>
      <c r="C88" s="52">
        <v>0</v>
      </c>
      <c r="D88" s="52">
        <f t="shared" si="9"/>
        <v>0</v>
      </c>
      <c r="F88" s="61">
        <v>47177</v>
      </c>
      <c r="G88" s="52">
        <v>0</v>
      </c>
      <c r="H88" s="52">
        <v>0</v>
      </c>
      <c r="I88" s="52">
        <f t="shared" si="6"/>
        <v>0</v>
      </c>
      <c r="K88" s="61">
        <v>47177</v>
      </c>
      <c r="L88" s="52">
        <v>0</v>
      </c>
      <c r="M88" s="52">
        <v>0</v>
      </c>
      <c r="N88" s="52">
        <f t="shared" si="10"/>
        <v>0</v>
      </c>
      <c r="P88" s="61">
        <v>47177</v>
      </c>
      <c r="Q88" s="52">
        <v>0</v>
      </c>
      <c r="R88" s="52">
        <v>0</v>
      </c>
      <c r="S88" s="52">
        <v>0</v>
      </c>
      <c r="V88" s="56" t="s">
        <v>136</v>
      </c>
      <c r="W88" s="144">
        <f t="shared" si="11"/>
        <v>0</v>
      </c>
      <c r="X88" s="144">
        <f t="shared" si="12"/>
        <v>0</v>
      </c>
      <c r="Y88" s="144">
        <f t="shared" si="8"/>
        <v>0</v>
      </c>
    </row>
    <row r="89" spans="1:25" x14ac:dyDescent="0.35">
      <c r="A89" s="61">
        <v>47208</v>
      </c>
      <c r="B89" s="52">
        <v>0</v>
      </c>
      <c r="C89" s="52">
        <v>0</v>
      </c>
      <c r="D89" s="52">
        <f t="shared" si="9"/>
        <v>0</v>
      </c>
      <c r="F89" s="61">
        <v>47208</v>
      </c>
      <c r="G89" s="52">
        <v>0</v>
      </c>
      <c r="H89" s="52">
        <v>0</v>
      </c>
      <c r="I89" s="52">
        <f t="shared" si="6"/>
        <v>0</v>
      </c>
      <c r="K89" s="61">
        <v>47208</v>
      </c>
      <c r="L89" s="52">
        <v>0</v>
      </c>
      <c r="M89" s="52">
        <v>0</v>
      </c>
      <c r="N89" s="52">
        <f t="shared" si="10"/>
        <v>0</v>
      </c>
      <c r="P89" s="61">
        <v>47208</v>
      </c>
      <c r="Q89" s="52">
        <v>0</v>
      </c>
      <c r="R89" s="52">
        <v>0</v>
      </c>
      <c r="S89" s="52">
        <v>0</v>
      </c>
      <c r="V89" s="56" t="s">
        <v>137</v>
      </c>
      <c r="W89" s="144">
        <f t="shared" si="11"/>
        <v>0</v>
      </c>
      <c r="X89" s="144">
        <f t="shared" si="12"/>
        <v>0</v>
      </c>
      <c r="Y89" s="144">
        <f t="shared" si="8"/>
        <v>0</v>
      </c>
    </row>
    <row r="90" spans="1:25" x14ac:dyDescent="0.35">
      <c r="A90" s="61">
        <v>47238</v>
      </c>
      <c r="B90" s="52">
        <v>0</v>
      </c>
      <c r="C90" s="52">
        <v>0</v>
      </c>
      <c r="D90" s="52">
        <f t="shared" si="9"/>
        <v>0</v>
      </c>
      <c r="F90" s="61">
        <v>47238</v>
      </c>
      <c r="G90" s="52">
        <v>0</v>
      </c>
      <c r="H90" s="52">
        <v>0</v>
      </c>
      <c r="I90" s="52">
        <f t="shared" si="6"/>
        <v>0</v>
      </c>
      <c r="K90" s="61">
        <v>47238</v>
      </c>
      <c r="L90" s="52">
        <v>0</v>
      </c>
      <c r="M90" s="52">
        <v>0</v>
      </c>
      <c r="N90" s="52">
        <f t="shared" si="10"/>
        <v>0</v>
      </c>
      <c r="P90" s="61">
        <v>47238</v>
      </c>
      <c r="Q90" s="52">
        <v>0</v>
      </c>
      <c r="R90" s="52">
        <v>0</v>
      </c>
      <c r="S90" s="52">
        <v>0</v>
      </c>
      <c r="V90" s="56" t="s">
        <v>138</v>
      </c>
      <c r="W90" s="144">
        <f t="shared" si="11"/>
        <v>0</v>
      </c>
      <c r="X90" s="144">
        <f t="shared" si="12"/>
        <v>0</v>
      </c>
      <c r="Y90" s="144">
        <f t="shared" si="8"/>
        <v>0</v>
      </c>
    </row>
    <row r="91" spans="1:25" x14ac:dyDescent="0.35">
      <c r="A91" s="61">
        <v>47269</v>
      </c>
      <c r="B91" s="52">
        <v>0</v>
      </c>
      <c r="C91" s="52">
        <v>0</v>
      </c>
      <c r="D91" s="52">
        <f t="shared" si="9"/>
        <v>0</v>
      </c>
      <c r="F91" s="61">
        <v>47269</v>
      </c>
      <c r="G91" s="52">
        <v>0</v>
      </c>
      <c r="H91" s="52">
        <v>0</v>
      </c>
      <c r="I91" s="52">
        <f t="shared" si="6"/>
        <v>0</v>
      </c>
      <c r="K91" s="61">
        <v>47269</v>
      </c>
      <c r="L91" s="52">
        <v>0</v>
      </c>
      <c r="M91" s="52">
        <v>0</v>
      </c>
      <c r="N91" s="52">
        <f t="shared" si="10"/>
        <v>0</v>
      </c>
      <c r="P91" s="61">
        <v>47269</v>
      </c>
      <c r="Q91" s="52">
        <v>0</v>
      </c>
      <c r="R91" s="52">
        <v>0</v>
      </c>
      <c r="S91" s="52">
        <v>0</v>
      </c>
      <c r="V91" s="56" t="s">
        <v>139</v>
      </c>
      <c r="W91" s="144">
        <f t="shared" si="11"/>
        <v>0</v>
      </c>
      <c r="X91" s="144">
        <f t="shared" si="12"/>
        <v>0</v>
      </c>
      <c r="Y91" s="144">
        <f t="shared" si="8"/>
        <v>0</v>
      </c>
    </row>
    <row r="92" spans="1:25" x14ac:dyDescent="0.35">
      <c r="A92" s="61">
        <v>47299</v>
      </c>
      <c r="B92" s="52">
        <v>3000000</v>
      </c>
      <c r="C92" s="52">
        <v>2176422.8608273598</v>
      </c>
      <c r="D92" s="52">
        <f t="shared" si="9"/>
        <v>5176422.8608273603</v>
      </c>
      <c r="F92" s="61">
        <v>47299</v>
      </c>
      <c r="G92" s="52">
        <v>1134615.3846153801</v>
      </c>
      <c r="H92" s="52">
        <v>833767.11</v>
      </c>
      <c r="I92" s="52">
        <f t="shared" si="6"/>
        <v>1968382.4946153802</v>
      </c>
      <c r="K92" s="61">
        <v>47299</v>
      </c>
      <c r="L92" s="52">
        <v>5619277.28125</v>
      </c>
      <c r="M92" s="52">
        <v>7256631.40386278</v>
      </c>
      <c r="N92" s="52">
        <f t="shared" si="10"/>
        <v>12875908.68511278</v>
      </c>
      <c r="P92" s="61">
        <v>47299</v>
      </c>
      <c r="Q92" s="52">
        <v>1500000</v>
      </c>
      <c r="R92" s="52">
        <v>1088211.4304136799</v>
      </c>
      <c r="S92" s="52">
        <v>2588211.4304136802</v>
      </c>
      <c r="V92" s="56" t="s">
        <v>140</v>
      </c>
      <c r="W92" s="144">
        <f t="shared" si="11"/>
        <v>11253892.66586538</v>
      </c>
      <c r="X92" s="144">
        <f t="shared" si="12"/>
        <v>11355032.80510382</v>
      </c>
      <c r="Y92" s="144">
        <f t="shared" si="8"/>
        <v>22608925.4709692</v>
      </c>
    </row>
    <row r="93" spans="1:25" x14ac:dyDescent="0.35">
      <c r="A93" s="61">
        <v>47330</v>
      </c>
      <c r="B93" s="52">
        <v>0</v>
      </c>
      <c r="C93" s="52">
        <v>0</v>
      </c>
      <c r="D93" s="52">
        <f t="shared" si="9"/>
        <v>0</v>
      </c>
      <c r="F93" s="61">
        <v>47330</v>
      </c>
      <c r="G93" s="52">
        <v>0</v>
      </c>
      <c r="H93" s="52">
        <v>0</v>
      </c>
      <c r="I93" s="52">
        <f t="shared" si="6"/>
        <v>0</v>
      </c>
      <c r="K93" s="61">
        <v>47330</v>
      </c>
      <c r="L93" s="52">
        <v>0</v>
      </c>
      <c r="M93" s="52">
        <v>0</v>
      </c>
      <c r="N93" s="52">
        <f t="shared" si="10"/>
        <v>0</v>
      </c>
      <c r="P93" s="61">
        <v>47330</v>
      </c>
      <c r="Q93" s="52">
        <v>0</v>
      </c>
      <c r="R93" s="52">
        <v>0</v>
      </c>
      <c r="S93" s="52">
        <v>0</v>
      </c>
      <c r="V93" s="56" t="s">
        <v>141</v>
      </c>
      <c r="W93" s="144">
        <f t="shared" si="11"/>
        <v>0</v>
      </c>
      <c r="X93" s="144">
        <f t="shared" si="12"/>
        <v>0</v>
      </c>
      <c r="Y93" s="144">
        <f t="shared" si="8"/>
        <v>0</v>
      </c>
    </row>
    <row r="94" spans="1:25" x14ac:dyDescent="0.35">
      <c r="A94" s="61">
        <v>47361</v>
      </c>
      <c r="B94" s="52">
        <v>0</v>
      </c>
      <c r="C94" s="52">
        <v>0</v>
      </c>
      <c r="D94" s="52">
        <f t="shared" si="9"/>
        <v>0</v>
      </c>
      <c r="F94" s="61">
        <v>47361</v>
      </c>
      <c r="G94" s="52">
        <v>0</v>
      </c>
      <c r="H94" s="52">
        <v>0</v>
      </c>
      <c r="I94" s="52">
        <f t="shared" si="6"/>
        <v>0</v>
      </c>
      <c r="K94" s="61">
        <v>47361</v>
      </c>
      <c r="L94" s="52">
        <v>0</v>
      </c>
      <c r="M94" s="52">
        <v>0</v>
      </c>
      <c r="N94" s="52">
        <f t="shared" si="10"/>
        <v>0</v>
      </c>
      <c r="P94" s="61">
        <v>47361</v>
      </c>
      <c r="Q94" s="52">
        <v>0</v>
      </c>
      <c r="R94" s="52">
        <v>0</v>
      </c>
      <c r="S94" s="52">
        <v>0</v>
      </c>
      <c r="V94" s="56" t="s">
        <v>142</v>
      </c>
      <c r="W94" s="144">
        <f t="shared" si="11"/>
        <v>0</v>
      </c>
      <c r="X94" s="144">
        <f t="shared" si="12"/>
        <v>0</v>
      </c>
      <c r="Y94" s="144">
        <f t="shared" si="8"/>
        <v>0</v>
      </c>
    </row>
    <row r="95" spans="1:25" x14ac:dyDescent="0.35">
      <c r="A95" s="61">
        <v>47391</v>
      </c>
      <c r="B95" s="52">
        <v>0</v>
      </c>
      <c r="C95" s="52">
        <v>0</v>
      </c>
      <c r="D95" s="52">
        <f t="shared" si="9"/>
        <v>0</v>
      </c>
      <c r="F95" s="61">
        <v>47391</v>
      </c>
      <c r="G95" s="52">
        <v>0</v>
      </c>
      <c r="H95" s="52">
        <v>0</v>
      </c>
      <c r="I95" s="52">
        <f t="shared" si="6"/>
        <v>0</v>
      </c>
      <c r="K95" s="61">
        <v>47391</v>
      </c>
      <c r="L95" s="52">
        <v>0</v>
      </c>
      <c r="M95" s="52">
        <v>0</v>
      </c>
      <c r="N95" s="52">
        <f t="shared" si="10"/>
        <v>0</v>
      </c>
      <c r="P95" s="61">
        <v>47391</v>
      </c>
      <c r="Q95" s="52">
        <v>0</v>
      </c>
      <c r="R95" s="52">
        <v>0</v>
      </c>
      <c r="S95" s="52">
        <v>0</v>
      </c>
      <c r="V95" s="56" t="s">
        <v>143</v>
      </c>
      <c r="W95" s="144">
        <f t="shared" si="11"/>
        <v>0</v>
      </c>
      <c r="X95" s="144">
        <f t="shared" si="12"/>
        <v>0</v>
      </c>
      <c r="Y95" s="144">
        <f t="shared" si="8"/>
        <v>0</v>
      </c>
    </row>
    <row r="96" spans="1:25" x14ac:dyDescent="0.35">
      <c r="A96" s="61">
        <v>47422</v>
      </c>
      <c r="B96" s="52">
        <v>0</v>
      </c>
      <c r="C96" s="52">
        <v>0</v>
      </c>
      <c r="D96" s="52">
        <f t="shared" si="9"/>
        <v>0</v>
      </c>
      <c r="F96" s="61">
        <v>47422</v>
      </c>
      <c r="G96" s="52">
        <v>0</v>
      </c>
      <c r="H96" s="52">
        <v>0</v>
      </c>
      <c r="I96" s="52">
        <f t="shared" si="6"/>
        <v>0</v>
      </c>
      <c r="K96" s="61">
        <v>47422</v>
      </c>
      <c r="L96" s="52">
        <v>0</v>
      </c>
      <c r="M96" s="52">
        <v>0</v>
      </c>
      <c r="N96" s="52">
        <f t="shared" si="10"/>
        <v>0</v>
      </c>
      <c r="P96" s="61">
        <v>47422</v>
      </c>
      <c r="Q96" s="52">
        <v>0</v>
      </c>
      <c r="R96" s="52">
        <v>0</v>
      </c>
      <c r="S96" s="52">
        <v>0</v>
      </c>
      <c r="V96" s="56" t="s">
        <v>144</v>
      </c>
      <c r="W96" s="144">
        <f t="shared" si="11"/>
        <v>0</v>
      </c>
      <c r="X96" s="144">
        <f t="shared" si="12"/>
        <v>0</v>
      </c>
      <c r="Y96" s="144">
        <f t="shared" si="8"/>
        <v>0</v>
      </c>
    </row>
    <row r="97" spans="1:25" x14ac:dyDescent="0.35">
      <c r="A97" s="61">
        <v>47452</v>
      </c>
      <c r="B97" s="52">
        <v>0</v>
      </c>
      <c r="C97" s="52">
        <v>0</v>
      </c>
      <c r="D97" s="52">
        <f t="shared" si="9"/>
        <v>0</v>
      </c>
      <c r="F97" s="61">
        <v>47452</v>
      </c>
      <c r="G97" s="52">
        <v>0</v>
      </c>
      <c r="H97" s="52">
        <v>0</v>
      </c>
      <c r="I97" s="52">
        <f t="shared" si="6"/>
        <v>0</v>
      </c>
      <c r="K97" s="61">
        <v>47452</v>
      </c>
      <c r="L97" s="52">
        <v>0</v>
      </c>
      <c r="M97" s="52">
        <v>0</v>
      </c>
      <c r="N97" s="52">
        <f t="shared" si="10"/>
        <v>0</v>
      </c>
      <c r="P97" s="61">
        <v>47452</v>
      </c>
      <c r="Q97" s="52">
        <v>0</v>
      </c>
      <c r="R97" s="52">
        <v>0</v>
      </c>
      <c r="S97" s="52">
        <v>0</v>
      </c>
      <c r="V97" s="56" t="s">
        <v>145</v>
      </c>
      <c r="W97" s="144">
        <f t="shared" si="11"/>
        <v>0</v>
      </c>
      <c r="X97" s="144">
        <f t="shared" si="12"/>
        <v>0</v>
      </c>
      <c r="Y97" s="144">
        <f t="shared" si="8"/>
        <v>0</v>
      </c>
    </row>
    <row r="98" spans="1:25" x14ac:dyDescent="0.35">
      <c r="A98" s="61">
        <v>47483</v>
      </c>
      <c r="B98" s="52">
        <v>3000000</v>
      </c>
      <c r="C98" s="52">
        <v>2128354.0208983198</v>
      </c>
      <c r="D98" s="52">
        <f t="shared" si="9"/>
        <v>5128354.0208983198</v>
      </c>
      <c r="F98" s="61">
        <v>47483</v>
      </c>
      <c r="G98" s="52">
        <v>1134615.3846153801</v>
      </c>
      <c r="H98" s="52">
        <v>790577.77</v>
      </c>
      <c r="I98" s="52">
        <f t="shared" si="6"/>
        <v>1925193.1546153801</v>
      </c>
      <c r="K98" s="61">
        <v>47483</v>
      </c>
      <c r="L98" s="52">
        <v>5619277.28125</v>
      </c>
      <c r="M98" s="52">
        <v>7161564.3558487501</v>
      </c>
      <c r="N98" s="52">
        <f t="shared" si="10"/>
        <v>12780841.63709875</v>
      </c>
      <c r="P98" s="61">
        <v>47483</v>
      </c>
      <c r="Q98" s="52">
        <v>1500000</v>
      </c>
      <c r="R98" s="52">
        <v>1064177.0104491599</v>
      </c>
      <c r="S98" s="52">
        <v>2564177.0104491599</v>
      </c>
      <c r="V98" s="56" t="s">
        <v>146</v>
      </c>
      <c r="W98" s="144">
        <f t="shared" si="11"/>
        <v>11253892.66586538</v>
      </c>
      <c r="X98" s="144">
        <f t="shared" si="12"/>
        <v>11144673.157196229</v>
      </c>
      <c r="Y98" s="144">
        <f t="shared" si="8"/>
        <v>22398565.823061612</v>
      </c>
    </row>
    <row r="99" spans="1:25" x14ac:dyDescent="0.35">
      <c r="A99" s="61">
        <v>47514</v>
      </c>
      <c r="B99" s="52">
        <v>0</v>
      </c>
      <c r="C99" s="52">
        <v>0</v>
      </c>
      <c r="D99" s="52">
        <f t="shared" si="9"/>
        <v>0</v>
      </c>
      <c r="F99" s="61">
        <v>47514</v>
      </c>
      <c r="G99" s="52">
        <v>0</v>
      </c>
      <c r="H99" s="52">
        <v>0</v>
      </c>
      <c r="I99" s="52">
        <f t="shared" si="6"/>
        <v>0</v>
      </c>
      <c r="K99" s="61">
        <v>47514</v>
      </c>
      <c r="L99" s="52">
        <v>0</v>
      </c>
      <c r="M99" s="52">
        <v>0</v>
      </c>
      <c r="N99" s="52">
        <f t="shared" si="10"/>
        <v>0</v>
      </c>
      <c r="P99" s="61">
        <v>47514</v>
      </c>
      <c r="Q99" s="52">
        <v>0</v>
      </c>
      <c r="R99" s="52">
        <v>0</v>
      </c>
      <c r="S99" s="52">
        <v>0</v>
      </c>
      <c r="V99" s="56" t="s">
        <v>147</v>
      </c>
      <c r="W99" s="144">
        <f t="shared" si="11"/>
        <v>0</v>
      </c>
      <c r="X99" s="144">
        <f t="shared" si="7"/>
        <v>0</v>
      </c>
      <c r="Y99" s="144">
        <f t="shared" si="8"/>
        <v>0</v>
      </c>
    </row>
    <row r="100" spans="1:25" x14ac:dyDescent="0.35">
      <c r="A100" s="61">
        <v>47542</v>
      </c>
      <c r="B100" s="52">
        <v>0</v>
      </c>
      <c r="C100" s="52">
        <v>0</v>
      </c>
      <c r="D100" s="52">
        <f t="shared" si="9"/>
        <v>0</v>
      </c>
      <c r="F100" s="61">
        <v>47542</v>
      </c>
      <c r="G100" s="52">
        <v>0</v>
      </c>
      <c r="H100" s="52">
        <v>0</v>
      </c>
      <c r="I100" s="52">
        <f t="shared" si="6"/>
        <v>0</v>
      </c>
      <c r="K100" s="61">
        <v>47542</v>
      </c>
      <c r="L100" s="52">
        <v>0</v>
      </c>
      <c r="M100" s="52">
        <v>0</v>
      </c>
      <c r="N100" s="52">
        <f t="shared" si="10"/>
        <v>0</v>
      </c>
      <c r="P100" s="61">
        <v>47542</v>
      </c>
      <c r="Q100" s="52">
        <v>0</v>
      </c>
      <c r="R100" s="52">
        <v>0</v>
      </c>
      <c r="S100" s="52">
        <v>0</v>
      </c>
      <c r="V100" s="56" t="s">
        <v>148</v>
      </c>
      <c r="W100" s="144">
        <f t="shared" si="11"/>
        <v>0</v>
      </c>
      <c r="X100" s="144">
        <f t="shared" si="7"/>
        <v>0</v>
      </c>
      <c r="Y100" s="144">
        <f t="shared" si="8"/>
        <v>0</v>
      </c>
    </row>
    <row r="101" spans="1:25" x14ac:dyDescent="0.35">
      <c r="A101" s="61">
        <v>47573</v>
      </c>
      <c r="B101" s="52">
        <v>0</v>
      </c>
      <c r="C101" s="52">
        <v>0</v>
      </c>
      <c r="D101" s="52">
        <f t="shared" si="9"/>
        <v>0</v>
      </c>
      <c r="F101" s="61">
        <v>47573</v>
      </c>
      <c r="G101" s="52">
        <v>0</v>
      </c>
      <c r="H101" s="52">
        <v>0</v>
      </c>
      <c r="I101" s="52">
        <f t="shared" si="6"/>
        <v>0</v>
      </c>
      <c r="K101" s="61">
        <v>47573</v>
      </c>
      <c r="L101" s="52">
        <v>0</v>
      </c>
      <c r="M101" s="52">
        <v>0</v>
      </c>
      <c r="N101" s="52">
        <f t="shared" si="10"/>
        <v>0</v>
      </c>
      <c r="P101" s="61">
        <v>47573</v>
      </c>
      <c r="Q101" s="52">
        <v>0</v>
      </c>
      <c r="R101" s="52">
        <v>0</v>
      </c>
      <c r="S101" s="52">
        <v>0</v>
      </c>
      <c r="V101" s="56" t="s">
        <v>149</v>
      </c>
      <c r="W101" s="144">
        <f t="shared" si="11"/>
        <v>0</v>
      </c>
      <c r="X101" s="144">
        <f t="shared" si="7"/>
        <v>0</v>
      </c>
      <c r="Y101" s="144">
        <f t="shared" si="8"/>
        <v>0</v>
      </c>
    </row>
    <row r="102" spans="1:25" x14ac:dyDescent="0.35">
      <c r="A102" s="61">
        <v>47603</v>
      </c>
      <c r="B102" s="52">
        <v>0</v>
      </c>
      <c r="C102" s="52">
        <v>0</v>
      </c>
      <c r="D102" s="52">
        <f t="shared" si="9"/>
        <v>0</v>
      </c>
      <c r="F102" s="61">
        <v>47603</v>
      </c>
      <c r="G102" s="52">
        <v>0</v>
      </c>
      <c r="H102" s="52">
        <v>0</v>
      </c>
      <c r="I102" s="52">
        <f t="shared" si="6"/>
        <v>0</v>
      </c>
      <c r="K102" s="61">
        <v>47603</v>
      </c>
      <c r="L102" s="52">
        <v>0</v>
      </c>
      <c r="M102" s="52">
        <v>0</v>
      </c>
      <c r="N102" s="52">
        <f t="shared" si="10"/>
        <v>0</v>
      </c>
      <c r="P102" s="61">
        <v>47603</v>
      </c>
      <c r="Q102" s="52">
        <v>0</v>
      </c>
      <c r="R102" s="52">
        <v>0</v>
      </c>
      <c r="S102" s="52">
        <v>0</v>
      </c>
      <c r="V102" s="56" t="s">
        <v>150</v>
      </c>
      <c r="W102" s="144">
        <f t="shared" si="11"/>
        <v>0</v>
      </c>
      <c r="X102" s="144">
        <f t="shared" si="7"/>
        <v>0</v>
      </c>
      <c r="Y102" s="144">
        <f t="shared" si="8"/>
        <v>0</v>
      </c>
    </row>
    <row r="103" spans="1:25" x14ac:dyDescent="0.35">
      <c r="A103" s="61">
        <v>47634</v>
      </c>
      <c r="B103" s="52">
        <v>0</v>
      </c>
      <c r="C103" s="52">
        <v>0</v>
      </c>
      <c r="D103" s="52">
        <f t="shared" si="9"/>
        <v>0</v>
      </c>
      <c r="F103" s="61">
        <v>47634</v>
      </c>
      <c r="G103" s="52">
        <v>0</v>
      </c>
      <c r="H103" s="52">
        <v>0</v>
      </c>
      <c r="I103" s="52">
        <f t="shared" si="6"/>
        <v>0</v>
      </c>
      <c r="K103" s="61">
        <v>47634</v>
      </c>
      <c r="L103" s="52">
        <v>0</v>
      </c>
      <c r="M103" s="52">
        <v>0</v>
      </c>
      <c r="N103" s="52">
        <f t="shared" si="10"/>
        <v>0</v>
      </c>
      <c r="P103" s="61">
        <v>47634</v>
      </c>
      <c r="Q103" s="52">
        <v>0</v>
      </c>
      <c r="R103" s="52">
        <v>0</v>
      </c>
      <c r="S103" s="52">
        <v>0</v>
      </c>
      <c r="V103" s="56" t="s">
        <v>151</v>
      </c>
      <c r="W103" s="144">
        <f t="shared" si="11"/>
        <v>0</v>
      </c>
      <c r="X103" s="144">
        <f t="shared" si="7"/>
        <v>0</v>
      </c>
      <c r="Y103" s="144">
        <f t="shared" si="8"/>
        <v>0</v>
      </c>
    </row>
    <row r="104" spans="1:25" x14ac:dyDescent="0.35">
      <c r="A104" s="61">
        <v>47664</v>
      </c>
      <c r="B104" s="52">
        <v>3000000</v>
      </c>
      <c r="C104" s="52">
        <v>2060619.3904160999</v>
      </c>
      <c r="D104" s="52">
        <f t="shared" si="9"/>
        <v>5060619.3904160997</v>
      </c>
      <c r="F104" s="61">
        <v>47664</v>
      </c>
      <c r="G104" s="52">
        <v>1269750.5197505199</v>
      </c>
      <c r="H104" s="52">
        <v>849206.00047006295</v>
      </c>
      <c r="I104" s="52">
        <f t="shared" si="6"/>
        <v>2118956.5202205828</v>
      </c>
      <c r="K104" s="61">
        <v>47664</v>
      </c>
      <c r="L104" s="52">
        <v>5619277.28125</v>
      </c>
      <c r="M104" s="52">
        <v>6998402.9015241703</v>
      </c>
      <c r="N104" s="52">
        <f t="shared" si="10"/>
        <v>12617680.182774171</v>
      </c>
      <c r="P104" s="61">
        <v>47664</v>
      </c>
      <c r="Q104" s="52">
        <v>1500000</v>
      </c>
      <c r="R104" s="52">
        <v>1030309.69520805</v>
      </c>
      <c r="S104" s="52">
        <v>2530309.6952080498</v>
      </c>
      <c r="V104" s="56" t="s">
        <v>152</v>
      </c>
      <c r="W104" s="144">
        <f t="shared" si="11"/>
        <v>11389027.801000521</v>
      </c>
      <c r="X104" s="144">
        <f t="shared" si="7"/>
        <v>10938537.987618383</v>
      </c>
      <c r="Y104" s="144">
        <f t="shared" si="8"/>
        <v>22327565.788618904</v>
      </c>
    </row>
    <row r="105" spans="1:25" x14ac:dyDescent="0.35">
      <c r="A105" s="61">
        <v>47695</v>
      </c>
      <c r="B105" s="52">
        <v>0</v>
      </c>
      <c r="C105" s="52">
        <v>0</v>
      </c>
      <c r="D105" s="52">
        <f t="shared" si="9"/>
        <v>0</v>
      </c>
      <c r="F105" s="61">
        <v>47695</v>
      </c>
      <c r="G105" s="52">
        <v>0</v>
      </c>
      <c r="H105" s="52">
        <v>0</v>
      </c>
      <c r="I105" s="52">
        <f t="shared" si="6"/>
        <v>0</v>
      </c>
      <c r="K105" s="61">
        <v>47695</v>
      </c>
      <c r="L105" s="52">
        <v>0</v>
      </c>
      <c r="M105" s="52">
        <v>0</v>
      </c>
      <c r="N105" s="52">
        <f t="shared" si="10"/>
        <v>0</v>
      </c>
      <c r="P105" s="61">
        <v>47695</v>
      </c>
      <c r="Q105" s="52">
        <v>0</v>
      </c>
      <c r="R105" s="52">
        <v>0</v>
      </c>
      <c r="S105" s="52">
        <v>0</v>
      </c>
      <c r="V105" s="56" t="s">
        <v>153</v>
      </c>
      <c r="W105" s="144">
        <f t="shared" si="11"/>
        <v>0</v>
      </c>
      <c r="X105" s="144">
        <f t="shared" si="7"/>
        <v>0</v>
      </c>
      <c r="Y105" s="144">
        <f t="shared" si="8"/>
        <v>0</v>
      </c>
    </row>
    <row r="106" spans="1:25" x14ac:dyDescent="0.35">
      <c r="A106" s="61">
        <v>47726</v>
      </c>
      <c r="B106" s="52">
        <v>0</v>
      </c>
      <c r="C106" s="52">
        <v>0</v>
      </c>
      <c r="D106" s="52">
        <f t="shared" si="9"/>
        <v>0</v>
      </c>
      <c r="F106" s="61">
        <v>47726</v>
      </c>
      <c r="G106" s="52">
        <v>0</v>
      </c>
      <c r="H106" s="52">
        <v>0</v>
      </c>
      <c r="I106" s="52">
        <f t="shared" si="6"/>
        <v>0</v>
      </c>
      <c r="K106" s="61">
        <v>47726</v>
      </c>
      <c r="L106" s="52">
        <v>0</v>
      </c>
      <c r="M106" s="52">
        <v>0</v>
      </c>
      <c r="N106" s="52">
        <f t="shared" si="10"/>
        <v>0</v>
      </c>
      <c r="P106" s="61">
        <v>47726</v>
      </c>
      <c r="Q106" s="52">
        <v>0</v>
      </c>
      <c r="R106" s="52">
        <v>0</v>
      </c>
      <c r="S106" s="52">
        <v>0</v>
      </c>
      <c r="V106" s="56" t="s">
        <v>154</v>
      </c>
      <c r="W106" s="144">
        <f t="shared" si="11"/>
        <v>0</v>
      </c>
      <c r="X106" s="144">
        <f t="shared" si="7"/>
        <v>0</v>
      </c>
      <c r="Y106" s="144">
        <f t="shared" si="8"/>
        <v>0</v>
      </c>
    </row>
    <row r="107" spans="1:25" x14ac:dyDescent="0.35">
      <c r="A107" s="61">
        <v>47756</v>
      </c>
      <c r="B107" s="52">
        <v>0</v>
      </c>
      <c r="C107" s="52">
        <v>0</v>
      </c>
      <c r="D107" s="52">
        <f t="shared" si="9"/>
        <v>0</v>
      </c>
      <c r="F107" s="61">
        <v>47756</v>
      </c>
      <c r="G107" s="52">
        <v>0</v>
      </c>
      <c r="H107" s="52">
        <v>0</v>
      </c>
      <c r="I107" s="52">
        <f t="shared" si="6"/>
        <v>0</v>
      </c>
      <c r="K107" s="61">
        <v>47756</v>
      </c>
      <c r="L107" s="52">
        <v>0</v>
      </c>
      <c r="M107" s="52">
        <v>0</v>
      </c>
      <c r="N107" s="52">
        <f t="shared" si="10"/>
        <v>0</v>
      </c>
      <c r="P107" s="61">
        <v>47756</v>
      </c>
      <c r="Q107" s="52">
        <v>0</v>
      </c>
      <c r="R107" s="52">
        <v>0</v>
      </c>
      <c r="S107" s="52">
        <v>0</v>
      </c>
      <c r="V107" s="56" t="s">
        <v>155</v>
      </c>
      <c r="W107" s="144">
        <f t="shared" si="11"/>
        <v>0</v>
      </c>
      <c r="X107" s="144">
        <f t="shared" si="7"/>
        <v>0</v>
      </c>
      <c r="Y107" s="144">
        <f t="shared" si="8"/>
        <v>0</v>
      </c>
    </row>
    <row r="108" spans="1:25" x14ac:dyDescent="0.35">
      <c r="A108" s="61">
        <v>47787</v>
      </c>
      <c r="B108" s="52">
        <v>0</v>
      </c>
      <c r="C108" s="52">
        <v>0</v>
      </c>
      <c r="D108" s="52">
        <f t="shared" si="9"/>
        <v>0</v>
      </c>
      <c r="F108" s="61">
        <v>47787</v>
      </c>
      <c r="G108" s="52">
        <v>0</v>
      </c>
      <c r="H108" s="52">
        <v>0</v>
      </c>
      <c r="I108" s="52">
        <f t="shared" si="6"/>
        <v>0</v>
      </c>
      <c r="K108" s="61">
        <v>47787</v>
      </c>
      <c r="L108" s="52">
        <v>0</v>
      </c>
      <c r="M108" s="52">
        <v>0</v>
      </c>
      <c r="N108" s="52">
        <f t="shared" si="10"/>
        <v>0</v>
      </c>
      <c r="P108" s="61">
        <v>47787</v>
      </c>
      <c r="Q108" s="52">
        <v>0</v>
      </c>
      <c r="R108" s="52">
        <v>0</v>
      </c>
      <c r="S108" s="52">
        <v>0</v>
      </c>
      <c r="V108" s="56" t="s">
        <v>156</v>
      </c>
      <c r="W108" s="144">
        <f t="shared" si="11"/>
        <v>0</v>
      </c>
      <c r="X108" s="144">
        <f t="shared" si="7"/>
        <v>0</v>
      </c>
      <c r="Y108" s="144">
        <f t="shared" si="8"/>
        <v>0</v>
      </c>
    </row>
    <row r="109" spans="1:25" x14ac:dyDescent="0.35">
      <c r="A109" s="61">
        <v>47817</v>
      </c>
      <c r="B109" s="52">
        <v>0</v>
      </c>
      <c r="C109" s="52">
        <v>0</v>
      </c>
      <c r="D109" s="52">
        <f t="shared" si="9"/>
        <v>0</v>
      </c>
      <c r="F109" s="61">
        <v>47817</v>
      </c>
      <c r="G109" s="52">
        <v>0</v>
      </c>
      <c r="H109" s="52">
        <v>0</v>
      </c>
      <c r="I109" s="52">
        <f t="shared" si="6"/>
        <v>0</v>
      </c>
      <c r="K109" s="61">
        <v>47817</v>
      </c>
      <c r="L109" s="52">
        <v>0</v>
      </c>
      <c r="M109" s="52">
        <v>0</v>
      </c>
      <c r="N109" s="52">
        <f t="shared" si="10"/>
        <v>0</v>
      </c>
      <c r="P109" s="61">
        <v>47817</v>
      </c>
      <c r="Q109" s="52">
        <v>0</v>
      </c>
      <c r="R109" s="52">
        <v>0</v>
      </c>
      <c r="S109" s="52">
        <v>0</v>
      </c>
      <c r="V109" s="56" t="s">
        <v>157</v>
      </c>
      <c r="W109" s="144">
        <f t="shared" si="11"/>
        <v>0</v>
      </c>
      <c r="X109" s="144">
        <f t="shared" si="7"/>
        <v>0</v>
      </c>
      <c r="Y109" s="144">
        <f t="shared" si="8"/>
        <v>0</v>
      </c>
    </row>
    <row r="110" spans="1:25" x14ac:dyDescent="0.35">
      <c r="A110" s="61">
        <v>47848</v>
      </c>
      <c r="B110" s="52">
        <v>3000000</v>
      </c>
      <c r="C110" s="52">
        <v>2016706.9725158899</v>
      </c>
      <c r="D110" s="52">
        <f t="shared" si="9"/>
        <v>5016706.9725158904</v>
      </c>
      <c r="F110" s="61">
        <v>47848</v>
      </c>
      <c r="G110" s="52">
        <v>1269750.5197505199</v>
      </c>
      <c r="H110" s="52">
        <v>830502.07347131299</v>
      </c>
      <c r="I110" s="52">
        <f t="shared" si="6"/>
        <v>2100252.593221833</v>
      </c>
      <c r="K110" s="61">
        <v>47848</v>
      </c>
      <c r="L110" s="52">
        <v>5619277.28125</v>
      </c>
      <c r="M110" s="52">
        <v>6915503.0255452599</v>
      </c>
      <c r="N110" s="52">
        <f t="shared" si="10"/>
        <v>12534780.30679526</v>
      </c>
      <c r="P110" s="61">
        <v>47848</v>
      </c>
      <c r="Q110" s="52">
        <v>1500000</v>
      </c>
      <c r="R110" s="52">
        <v>1008353.48625795</v>
      </c>
      <c r="S110" s="52">
        <v>2508353.4862579498</v>
      </c>
      <c r="V110" s="56" t="s">
        <v>158</v>
      </c>
      <c r="W110" s="144">
        <f t="shared" si="11"/>
        <v>11389027.801000521</v>
      </c>
      <c r="X110" s="144">
        <f t="shared" si="7"/>
        <v>10771065.557790412</v>
      </c>
      <c r="Y110" s="144">
        <f t="shared" si="8"/>
        <v>22160093.358790934</v>
      </c>
    </row>
    <row r="111" spans="1:25" x14ac:dyDescent="0.35">
      <c r="A111" s="61">
        <v>47879</v>
      </c>
      <c r="B111" s="52">
        <v>0</v>
      </c>
      <c r="C111" s="52">
        <v>0</v>
      </c>
      <c r="D111" s="52">
        <f t="shared" si="9"/>
        <v>0</v>
      </c>
      <c r="F111" s="61">
        <v>47879</v>
      </c>
      <c r="G111" s="52">
        <v>0</v>
      </c>
      <c r="H111" s="52">
        <v>0</v>
      </c>
      <c r="I111" s="52">
        <f t="shared" si="6"/>
        <v>0</v>
      </c>
      <c r="K111" s="61">
        <v>47879</v>
      </c>
      <c r="L111" s="52">
        <v>0</v>
      </c>
      <c r="M111" s="52">
        <v>0</v>
      </c>
      <c r="N111" s="52">
        <f t="shared" si="10"/>
        <v>0</v>
      </c>
      <c r="P111" s="61">
        <v>47879</v>
      </c>
      <c r="Q111" s="52">
        <v>0</v>
      </c>
      <c r="R111" s="52">
        <v>0</v>
      </c>
      <c r="S111" s="52">
        <v>0</v>
      </c>
      <c r="V111" s="56" t="s">
        <v>159</v>
      </c>
      <c r="W111" s="144">
        <f t="shared" si="11"/>
        <v>0</v>
      </c>
      <c r="X111" s="144">
        <f t="shared" si="7"/>
        <v>0</v>
      </c>
      <c r="Y111" s="144">
        <f t="shared" si="8"/>
        <v>0</v>
      </c>
    </row>
    <row r="112" spans="1:25" x14ac:dyDescent="0.35">
      <c r="A112" s="61">
        <v>47907</v>
      </c>
      <c r="B112" s="52">
        <v>0</v>
      </c>
      <c r="C112" s="52">
        <v>0</v>
      </c>
      <c r="D112" s="52">
        <f t="shared" si="9"/>
        <v>0</v>
      </c>
      <c r="F112" s="61">
        <v>47907</v>
      </c>
      <c r="G112" s="52">
        <v>0</v>
      </c>
      <c r="H112" s="52">
        <v>0</v>
      </c>
      <c r="I112" s="52">
        <f t="shared" si="6"/>
        <v>0</v>
      </c>
      <c r="K112" s="61">
        <v>47907</v>
      </c>
      <c r="L112" s="52">
        <v>0</v>
      </c>
      <c r="M112" s="52">
        <v>0</v>
      </c>
      <c r="N112" s="52">
        <f t="shared" si="10"/>
        <v>0</v>
      </c>
      <c r="P112" s="61">
        <v>47907</v>
      </c>
      <c r="Q112" s="52">
        <v>0</v>
      </c>
      <c r="R112" s="52">
        <v>0</v>
      </c>
      <c r="S112" s="52">
        <v>0</v>
      </c>
      <c r="V112" s="56" t="s">
        <v>160</v>
      </c>
      <c r="W112" s="144">
        <f t="shared" si="11"/>
        <v>0</v>
      </c>
      <c r="X112" s="144">
        <f t="shared" si="7"/>
        <v>0</v>
      </c>
      <c r="Y112" s="144">
        <f t="shared" si="8"/>
        <v>0</v>
      </c>
    </row>
    <row r="113" spans="1:25" x14ac:dyDescent="0.35">
      <c r="A113" s="61">
        <v>47938</v>
      </c>
      <c r="B113" s="52">
        <v>0</v>
      </c>
      <c r="C113" s="52">
        <v>0</v>
      </c>
      <c r="D113" s="52">
        <f t="shared" si="9"/>
        <v>0</v>
      </c>
      <c r="F113" s="61">
        <v>47938</v>
      </c>
      <c r="G113" s="52">
        <v>0</v>
      </c>
      <c r="H113" s="52">
        <v>0</v>
      </c>
      <c r="I113" s="52">
        <f t="shared" si="6"/>
        <v>0</v>
      </c>
      <c r="K113" s="61">
        <v>47938</v>
      </c>
      <c r="L113" s="52">
        <v>0</v>
      </c>
      <c r="M113" s="52">
        <v>0</v>
      </c>
      <c r="N113" s="52">
        <f t="shared" si="10"/>
        <v>0</v>
      </c>
      <c r="P113" s="61">
        <v>47938</v>
      </c>
      <c r="Q113" s="52">
        <v>0</v>
      </c>
      <c r="R113" s="52">
        <v>0</v>
      </c>
      <c r="S113" s="52">
        <v>0</v>
      </c>
      <c r="V113" s="56" t="s">
        <v>161</v>
      </c>
      <c r="W113" s="144">
        <f t="shared" si="11"/>
        <v>0</v>
      </c>
      <c r="X113" s="144">
        <f t="shared" si="7"/>
        <v>0</v>
      </c>
      <c r="Y113" s="144">
        <f t="shared" si="8"/>
        <v>0</v>
      </c>
    </row>
    <row r="114" spans="1:25" x14ac:dyDescent="0.35">
      <c r="A114" s="61">
        <v>47968</v>
      </c>
      <c r="B114" s="52">
        <v>0</v>
      </c>
      <c r="C114" s="52">
        <v>0</v>
      </c>
      <c r="D114" s="52">
        <f t="shared" si="9"/>
        <v>0</v>
      </c>
      <c r="F114" s="61">
        <v>47968</v>
      </c>
      <c r="G114" s="52">
        <v>0</v>
      </c>
      <c r="H114" s="52">
        <v>0</v>
      </c>
      <c r="I114" s="52">
        <f t="shared" si="6"/>
        <v>0</v>
      </c>
      <c r="K114" s="61">
        <v>47968</v>
      </c>
      <c r="L114" s="52">
        <v>0</v>
      </c>
      <c r="M114" s="52">
        <v>0</v>
      </c>
      <c r="N114" s="52">
        <f t="shared" si="10"/>
        <v>0</v>
      </c>
      <c r="P114" s="61">
        <v>47968</v>
      </c>
      <c r="Q114" s="52">
        <v>0</v>
      </c>
      <c r="R114" s="52">
        <v>0</v>
      </c>
      <c r="S114" s="52">
        <v>0</v>
      </c>
      <c r="V114" s="56" t="s">
        <v>162</v>
      </c>
      <c r="W114" s="144">
        <f t="shared" si="11"/>
        <v>0</v>
      </c>
      <c r="X114" s="144">
        <f t="shared" si="7"/>
        <v>0</v>
      </c>
      <c r="Y114" s="144">
        <f t="shared" si="8"/>
        <v>0</v>
      </c>
    </row>
    <row r="115" spans="1:25" x14ac:dyDescent="0.35">
      <c r="A115" s="61">
        <v>47999</v>
      </c>
      <c r="B115" s="52">
        <v>0</v>
      </c>
      <c r="C115" s="52">
        <v>0</v>
      </c>
      <c r="D115" s="52">
        <f t="shared" si="9"/>
        <v>0</v>
      </c>
      <c r="F115" s="61">
        <v>47999</v>
      </c>
      <c r="G115" s="52">
        <v>0</v>
      </c>
      <c r="H115" s="52">
        <v>0</v>
      </c>
      <c r="I115" s="52">
        <f t="shared" si="6"/>
        <v>0</v>
      </c>
      <c r="K115" s="61">
        <v>47999</v>
      </c>
      <c r="L115" s="52">
        <v>0</v>
      </c>
      <c r="M115" s="52">
        <v>0</v>
      </c>
      <c r="N115" s="52">
        <f t="shared" si="10"/>
        <v>0</v>
      </c>
      <c r="P115" s="61">
        <v>47999</v>
      </c>
      <c r="Q115" s="52">
        <v>0</v>
      </c>
      <c r="R115" s="52">
        <v>0</v>
      </c>
      <c r="S115" s="52">
        <v>0</v>
      </c>
      <c r="V115" s="56" t="s">
        <v>163</v>
      </c>
      <c r="W115" s="144">
        <f t="shared" si="11"/>
        <v>0</v>
      </c>
      <c r="X115" s="144">
        <f t="shared" si="7"/>
        <v>0</v>
      </c>
      <c r="Y115" s="144">
        <f t="shared" si="8"/>
        <v>0</v>
      </c>
    </row>
    <row r="116" spans="1:25" x14ac:dyDescent="0.35">
      <c r="A116" s="61">
        <v>48029</v>
      </c>
      <c r="B116" s="52">
        <v>3000000</v>
      </c>
      <c r="C116" s="52">
        <v>1953558.7101430399</v>
      </c>
      <c r="D116" s="52">
        <f t="shared" si="9"/>
        <v>4953558.7101430399</v>
      </c>
      <c r="F116" s="61">
        <v>48029</v>
      </c>
      <c r="G116" s="52">
        <v>1269750.5197505199</v>
      </c>
      <c r="H116" s="52">
        <v>803876.17189680506</v>
      </c>
      <c r="I116" s="52">
        <f t="shared" si="6"/>
        <v>2073626.6916473249</v>
      </c>
      <c r="K116" s="61">
        <v>48029</v>
      </c>
      <c r="L116" s="52">
        <v>5619277.28125</v>
      </c>
      <c r="M116" s="52">
        <v>6765300.0828281902</v>
      </c>
      <c r="N116" s="52">
        <f t="shared" si="10"/>
        <v>12384577.36407819</v>
      </c>
      <c r="P116" s="61">
        <v>48029</v>
      </c>
      <c r="Q116" s="52">
        <v>1500000</v>
      </c>
      <c r="R116" s="52">
        <v>976779.35507152195</v>
      </c>
      <c r="S116" s="52">
        <v>2476779.35507152</v>
      </c>
      <c r="V116" s="56" t="s">
        <v>164</v>
      </c>
      <c r="W116" s="144">
        <f t="shared" si="11"/>
        <v>11389027.801000521</v>
      </c>
      <c r="X116" s="144">
        <f t="shared" si="7"/>
        <v>10499514.319939557</v>
      </c>
      <c r="Y116" s="144">
        <f t="shared" si="8"/>
        <v>21888542.120940074</v>
      </c>
    </row>
    <row r="117" spans="1:25" x14ac:dyDescent="0.35">
      <c r="A117" s="61">
        <v>48060</v>
      </c>
      <c r="B117" s="52">
        <v>0</v>
      </c>
      <c r="C117" s="52">
        <v>0</v>
      </c>
      <c r="D117" s="52">
        <f t="shared" si="9"/>
        <v>0</v>
      </c>
      <c r="F117" s="61">
        <v>48060</v>
      </c>
      <c r="G117" s="52">
        <v>0</v>
      </c>
      <c r="H117" s="52">
        <v>0</v>
      </c>
      <c r="I117" s="52">
        <f t="shared" si="6"/>
        <v>0</v>
      </c>
      <c r="K117" s="61">
        <v>48060</v>
      </c>
      <c r="L117" s="52">
        <v>0</v>
      </c>
      <c r="M117" s="52">
        <v>0</v>
      </c>
      <c r="N117" s="52">
        <f t="shared" si="10"/>
        <v>0</v>
      </c>
      <c r="P117" s="61">
        <v>48060</v>
      </c>
      <c r="Q117" s="52">
        <v>0</v>
      </c>
      <c r="R117" s="52">
        <v>0</v>
      </c>
      <c r="S117" s="52">
        <v>0</v>
      </c>
      <c r="V117" s="56" t="s">
        <v>165</v>
      </c>
      <c r="W117" s="144">
        <f t="shared" si="11"/>
        <v>0</v>
      </c>
      <c r="X117" s="144">
        <f t="shared" si="7"/>
        <v>0</v>
      </c>
      <c r="Y117" s="144">
        <f t="shared" si="8"/>
        <v>0</v>
      </c>
    </row>
    <row r="118" spans="1:25" x14ac:dyDescent="0.35">
      <c r="A118" s="61">
        <v>48091</v>
      </c>
      <c r="B118" s="52">
        <v>0</v>
      </c>
      <c r="C118" s="52">
        <v>0</v>
      </c>
      <c r="D118" s="52">
        <f t="shared" si="9"/>
        <v>0</v>
      </c>
      <c r="F118" s="61">
        <v>48091</v>
      </c>
      <c r="G118" s="52">
        <v>0</v>
      </c>
      <c r="H118" s="52">
        <v>0</v>
      </c>
      <c r="I118" s="52">
        <f t="shared" si="6"/>
        <v>0</v>
      </c>
      <c r="K118" s="61">
        <v>48091</v>
      </c>
      <c r="L118" s="52">
        <v>0</v>
      </c>
      <c r="M118" s="52">
        <v>0</v>
      </c>
      <c r="N118" s="52">
        <f t="shared" si="10"/>
        <v>0</v>
      </c>
      <c r="P118" s="61">
        <v>48091</v>
      </c>
      <c r="Q118" s="52">
        <v>0</v>
      </c>
      <c r="R118" s="52">
        <v>0</v>
      </c>
      <c r="S118" s="52">
        <v>0</v>
      </c>
      <c r="V118" s="56" t="s">
        <v>166</v>
      </c>
      <c r="W118" s="144">
        <f t="shared" si="11"/>
        <v>0</v>
      </c>
      <c r="X118" s="144">
        <f t="shared" si="7"/>
        <v>0</v>
      </c>
      <c r="Y118" s="144">
        <f t="shared" si="8"/>
        <v>0</v>
      </c>
    </row>
    <row r="119" spans="1:25" x14ac:dyDescent="0.35">
      <c r="A119" s="61">
        <v>48121</v>
      </c>
      <c r="B119" s="52">
        <v>0</v>
      </c>
      <c r="C119" s="52">
        <v>0</v>
      </c>
      <c r="D119" s="52">
        <f t="shared" si="9"/>
        <v>0</v>
      </c>
      <c r="F119" s="61">
        <v>48121</v>
      </c>
      <c r="G119" s="52">
        <v>0</v>
      </c>
      <c r="H119" s="52">
        <v>0</v>
      </c>
      <c r="I119" s="52">
        <f t="shared" si="6"/>
        <v>0</v>
      </c>
      <c r="K119" s="61">
        <v>48121</v>
      </c>
      <c r="L119" s="52">
        <v>0</v>
      </c>
      <c r="M119" s="52">
        <v>0</v>
      </c>
      <c r="N119" s="52">
        <f t="shared" si="10"/>
        <v>0</v>
      </c>
      <c r="P119" s="61">
        <v>48121</v>
      </c>
      <c r="Q119" s="52">
        <v>0</v>
      </c>
      <c r="R119" s="52">
        <v>0</v>
      </c>
      <c r="S119" s="52">
        <v>0</v>
      </c>
      <c r="V119" s="56" t="s">
        <v>167</v>
      </c>
      <c r="W119" s="144">
        <f t="shared" si="11"/>
        <v>0</v>
      </c>
      <c r="X119" s="144">
        <f t="shared" si="7"/>
        <v>0</v>
      </c>
      <c r="Y119" s="144">
        <f t="shared" si="8"/>
        <v>0</v>
      </c>
    </row>
    <row r="120" spans="1:25" x14ac:dyDescent="0.35">
      <c r="A120" s="61">
        <v>48152</v>
      </c>
      <c r="B120" s="52">
        <v>0</v>
      </c>
      <c r="C120" s="52">
        <v>0</v>
      </c>
      <c r="D120" s="52">
        <f t="shared" si="9"/>
        <v>0</v>
      </c>
      <c r="F120" s="61">
        <v>48152</v>
      </c>
      <c r="G120" s="52">
        <v>0</v>
      </c>
      <c r="H120" s="52">
        <v>0</v>
      </c>
      <c r="I120" s="52">
        <f t="shared" si="6"/>
        <v>0</v>
      </c>
      <c r="K120" s="61">
        <v>48152</v>
      </c>
      <c r="L120" s="52">
        <v>0</v>
      </c>
      <c r="M120" s="52">
        <v>0</v>
      </c>
      <c r="N120" s="52">
        <f t="shared" si="10"/>
        <v>0</v>
      </c>
      <c r="P120" s="61">
        <v>48152</v>
      </c>
      <c r="Q120" s="52">
        <v>0</v>
      </c>
      <c r="R120" s="52">
        <v>0</v>
      </c>
      <c r="S120" s="52">
        <v>0</v>
      </c>
      <c r="V120" s="56" t="s">
        <v>168</v>
      </c>
      <c r="W120" s="144">
        <f t="shared" si="11"/>
        <v>0</v>
      </c>
      <c r="X120" s="144">
        <f t="shared" si="7"/>
        <v>0</v>
      </c>
      <c r="Y120" s="144">
        <f t="shared" si="8"/>
        <v>0</v>
      </c>
    </row>
    <row r="121" spans="1:25" x14ac:dyDescent="0.35">
      <c r="A121" s="61">
        <v>48182</v>
      </c>
      <c r="B121" s="52">
        <v>0</v>
      </c>
      <c r="C121" s="52">
        <v>0</v>
      </c>
      <c r="D121" s="52">
        <f t="shared" si="9"/>
        <v>0</v>
      </c>
      <c r="F121" s="61">
        <v>48182</v>
      </c>
      <c r="G121" s="52">
        <v>0</v>
      </c>
      <c r="H121" s="52">
        <v>0</v>
      </c>
      <c r="I121" s="52">
        <f t="shared" ref="I121:I184" si="13">H121+G121</f>
        <v>0</v>
      </c>
      <c r="K121" s="61">
        <v>48182</v>
      </c>
      <c r="L121" s="52">
        <v>0</v>
      </c>
      <c r="M121" s="52">
        <v>0</v>
      </c>
      <c r="N121" s="52">
        <f t="shared" si="10"/>
        <v>0</v>
      </c>
      <c r="P121" s="61">
        <v>48182</v>
      </c>
      <c r="Q121" s="52">
        <v>0</v>
      </c>
      <c r="R121" s="52">
        <v>0</v>
      </c>
      <c r="S121" s="52">
        <v>0</v>
      </c>
      <c r="V121" s="56" t="s">
        <v>169</v>
      </c>
      <c r="W121" s="144">
        <f t="shared" si="11"/>
        <v>0</v>
      </c>
      <c r="X121" s="144">
        <f t="shared" si="7"/>
        <v>0</v>
      </c>
      <c r="Y121" s="144">
        <f t="shared" si="8"/>
        <v>0</v>
      </c>
    </row>
    <row r="122" spans="1:25" x14ac:dyDescent="0.35">
      <c r="A122" s="61">
        <v>48213</v>
      </c>
      <c r="B122" s="52">
        <v>3000000</v>
      </c>
      <c r="C122" s="52">
        <v>1913092.66723237</v>
      </c>
      <c r="D122" s="52">
        <f t="shared" si="9"/>
        <v>4913092.66723237</v>
      </c>
      <c r="F122" s="61">
        <v>48213</v>
      </c>
      <c r="G122" s="52">
        <v>1269750.5197505199</v>
      </c>
      <c r="H122" s="52">
        <v>786582.03705403104</v>
      </c>
      <c r="I122" s="52">
        <f t="shared" si="13"/>
        <v>2056332.5568045508</v>
      </c>
      <c r="K122" s="61">
        <v>48213</v>
      </c>
      <c r="L122" s="52">
        <v>5619277.28125</v>
      </c>
      <c r="M122" s="52">
        <v>6693211.5793200796</v>
      </c>
      <c r="N122" s="52">
        <f t="shared" si="10"/>
        <v>12312488.860570081</v>
      </c>
      <c r="P122" s="61">
        <v>48213</v>
      </c>
      <c r="Q122" s="52">
        <v>1500000</v>
      </c>
      <c r="R122" s="52">
        <v>956546.33361618605</v>
      </c>
      <c r="S122" s="52">
        <v>2456546.3336161901</v>
      </c>
      <c r="V122" s="56" t="s">
        <v>170</v>
      </c>
      <c r="W122" s="144">
        <f t="shared" si="11"/>
        <v>11389027.801000521</v>
      </c>
      <c r="X122" s="144">
        <f t="shared" si="7"/>
        <v>10349432.617222667</v>
      </c>
      <c r="Y122" s="144">
        <f t="shared" si="8"/>
        <v>21738460.418223191</v>
      </c>
    </row>
    <row r="123" spans="1:25" x14ac:dyDescent="0.35">
      <c r="A123" s="61">
        <v>48244</v>
      </c>
      <c r="B123" s="52">
        <v>0</v>
      </c>
      <c r="C123" s="52">
        <v>0</v>
      </c>
      <c r="D123" s="52">
        <f t="shared" si="9"/>
        <v>0</v>
      </c>
      <c r="F123" s="61">
        <v>48244</v>
      </c>
      <c r="G123" s="52">
        <v>0</v>
      </c>
      <c r="H123" s="52">
        <v>0</v>
      </c>
      <c r="I123" s="52">
        <f t="shared" si="13"/>
        <v>0</v>
      </c>
      <c r="K123" s="61">
        <v>48244</v>
      </c>
      <c r="L123" s="52">
        <v>0</v>
      </c>
      <c r="M123" s="52">
        <v>0</v>
      </c>
      <c r="N123" s="52">
        <f t="shared" si="10"/>
        <v>0</v>
      </c>
      <c r="P123" s="61">
        <v>48244</v>
      </c>
      <c r="Q123" s="52">
        <v>0</v>
      </c>
      <c r="R123" s="52">
        <v>0</v>
      </c>
      <c r="S123" s="52">
        <v>0</v>
      </c>
      <c r="V123" s="56" t="s">
        <v>171</v>
      </c>
      <c r="W123" s="144">
        <f t="shared" si="11"/>
        <v>0</v>
      </c>
      <c r="X123" s="144">
        <f t="shared" si="7"/>
        <v>0</v>
      </c>
      <c r="Y123" s="144">
        <f t="shared" si="8"/>
        <v>0</v>
      </c>
    </row>
    <row r="124" spans="1:25" x14ac:dyDescent="0.35">
      <c r="A124" s="61">
        <v>48273</v>
      </c>
      <c r="B124" s="52">
        <v>0</v>
      </c>
      <c r="C124" s="52">
        <v>0</v>
      </c>
      <c r="D124" s="52">
        <f t="shared" si="9"/>
        <v>0</v>
      </c>
      <c r="F124" s="61">
        <v>48273</v>
      </c>
      <c r="G124" s="52">
        <v>0</v>
      </c>
      <c r="H124" s="52">
        <v>0</v>
      </c>
      <c r="I124" s="52">
        <f t="shared" si="13"/>
        <v>0</v>
      </c>
      <c r="K124" s="61">
        <v>48273</v>
      </c>
      <c r="L124" s="52">
        <v>0</v>
      </c>
      <c r="M124" s="52">
        <v>0</v>
      </c>
      <c r="N124" s="52">
        <f t="shared" si="10"/>
        <v>0</v>
      </c>
      <c r="P124" s="61">
        <v>48273</v>
      </c>
      <c r="Q124" s="52">
        <v>0</v>
      </c>
      <c r="R124" s="52">
        <v>0</v>
      </c>
      <c r="S124" s="52">
        <v>0</v>
      </c>
      <c r="V124" s="56" t="s">
        <v>172</v>
      </c>
      <c r="W124" s="144">
        <f t="shared" si="11"/>
        <v>0</v>
      </c>
      <c r="X124" s="144">
        <f t="shared" si="7"/>
        <v>0</v>
      </c>
      <c r="Y124" s="144">
        <f t="shared" si="8"/>
        <v>0</v>
      </c>
    </row>
    <row r="125" spans="1:25" x14ac:dyDescent="0.35">
      <c r="A125" s="61">
        <v>48304</v>
      </c>
      <c r="B125" s="52">
        <v>0</v>
      </c>
      <c r="C125" s="52">
        <v>0</v>
      </c>
      <c r="D125" s="52">
        <f t="shared" si="9"/>
        <v>0</v>
      </c>
      <c r="F125" s="61">
        <v>48304</v>
      </c>
      <c r="G125" s="52">
        <v>0</v>
      </c>
      <c r="H125" s="52">
        <v>0</v>
      </c>
      <c r="I125" s="52">
        <f t="shared" si="13"/>
        <v>0</v>
      </c>
      <c r="K125" s="61">
        <v>48304</v>
      </c>
      <c r="L125" s="52">
        <v>0</v>
      </c>
      <c r="M125" s="52">
        <v>0</v>
      </c>
      <c r="N125" s="52">
        <f t="shared" si="10"/>
        <v>0</v>
      </c>
      <c r="P125" s="61">
        <v>48304</v>
      </c>
      <c r="Q125" s="52">
        <v>0</v>
      </c>
      <c r="R125" s="52">
        <v>0</v>
      </c>
      <c r="S125" s="52">
        <v>0</v>
      </c>
      <c r="V125" s="56" t="s">
        <v>173</v>
      </c>
      <c r="W125" s="144">
        <f t="shared" si="11"/>
        <v>0</v>
      </c>
      <c r="X125" s="144">
        <f t="shared" si="7"/>
        <v>0</v>
      </c>
      <c r="Y125" s="144">
        <f t="shared" si="8"/>
        <v>0</v>
      </c>
    </row>
    <row r="126" spans="1:25" x14ac:dyDescent="0.35">
      <c r="A126" s="61">
        <v>48334</v>
      </c>
      <c r="B126" s="52">
        <v>0</v>
      </c>
      <c r="C126" s="52">
        <v>0</v>
      </c>
      <c r="D126" s="52">
        <f t="shared" si="9"/>
        <v>0</v>
      </c>
      <c r="F126" s="61">
        <v>48334</v>
      </c>
      <c r="G126" s="52">
        <v>0</v>
      </c>
      <c r="H126" s="52">
        <v>0</v>
      </c>
      <c r="I126" s="52">
        <f t="shared" si="13"/>
        <v>0</v>
      </c>
      <c r="K126" s="61">
        <v>48334</v>
      </c>
      <c r="L126" s="52">
        <v>0</v>
      </c>
      <c r="M126" s="52">
        <v>0</v>
      </c>
      <c r="N126" s="52">
        <f t="shared" si="10"/>
        <v>0</v>
      </c>
      <c r="P126" s="61">
        <v>48334</v>
      </c>
      <c r="Q126" s="52">
        <v>0</v>
      </c>
      <c r="R126" s="52">
        <v>0</v>
      </c>
      <c r="S126" s="52">
        <v>0</v>
      </c>
      <c r="V126" s="56" t="s">
        <v>174</v>
      </c>
      <c r="W126" s="144">
        <f t="shared" si="11"/>
        <v>0</v>
      </c>
      <c r="X126" s="144">
        <f t="shared" si="7"/>
        <v>0</v>
      </c>
      <c r="Y126" s="144">
        <f t="shared" si="8"/>
        <v>0</v>
      </c>
    </row>
    <row r="127" spans="1:25" x14ac:dyDescent="0.35">
      <c r="A127" s="61">
        <v>48365</v>
      </c>
      <c r="B127" s="52">
        <v>0</v>
      </c>
      <c r="C127" s="52">
        <v>0</v>
      </c>
      <c r="D127" s="52">
        <f t="shared" si="9"/>
        <v>0</v>
      </c>
      <c r="F127" s="61">
        <v>48365</v>
      </c>
      <c r="G127" s="52">
        <v>0</v>
      </c>
      <c r="H127" s="52">
        <v>0</v>
      </c>
      <c r="I127" s="52">
        <f t="shared" si="13"/>
        <v>0</v>
      </c>
      <c r="K127" s="61">
        <v>48365</v>
      </c>
      <c r="L127" s="52">
        <v>0</v>
      </c>
      <c r="M127" s="52">
        <v>0</v>
      </c>
      <c r="N127" s="52">
        <f t="shared" si="10"/>
        <v>0</v>
      </c>
      <c r="P127" s="61">
        <v>48365</v>
      </c>
      <c r="Q127" s="52">
        <v>0</v>
      </c>
      <c r="R127" s="52">
        <v>0</v>
      </c>
      <c r="S127" s="52">
        <v>0</v>
      </c>
      <c r="V127" s="56" t="s">
        <v>175</v>
      </c>
      <c r="W127" s="144">
        <f t="shared" si="11"/>
        <v>0</v>
      </c>
      <c r="X127" s="144">
        <f t="shared" si="7"/>
        <v>0</v>
      </c>
      <c r="Y127" s="144">
        <f t="shared" si="8"/>
        <v>0</v>
      </c>
    </row>
    <row r="128" spans="1:25" x14ac:dyDescent="0.35">
      <c r="A128" s="61">
        <v>48395</v>
      </c>
      <c r="B128" s="52">
        <v>3000000</v>
      </c>
      <c r="C128" s="52">
        <v>1864143.6202803</v>
      </c>
      <c r="D128" s="52">
        <f t="shared" si="9"/>
        <v>4864143.6202803003</v>
      </c>
      <c r="F128" s="61">
        <v>48395</v>
      </c>
      <c r="G128" s="52">
        <v>1269750.5197505199</v>
      </c>
      <c r="H128" s="52">
        <v>765793.25406311103</v>
      </c>
      <c r="I128" s="52">
        <f t="shared" si="13"/>
        <v>2035543.7738136309</v>
      </c>
      <c r="K128" s="61">
        <v>48395</v>
      </c>
      <c r="L128" s="52">
        <v>5619277.28125</v>
      </c>
      <c r="M128" s="52">
        <v>6590993.5109252902</v>
      </c>
      <c r="N128" s="52">
        <f t="shared" si="10"/>
        <v>12210270.792175289</v>
      </c>
      <c r="P128" s="61">
        <v>48395</v>
      </c>
      <c r="Q128" s="52">
        <v>1500000</v>
      </c>
      <c r="R128" s="52">
        <v>932071.81014014897</v>
      </c>
      <c r="S128" s="52">
        <v>2432071.8101401501</v>
      </c>
      <c r="V128" s="56" t="s">
        <v>176</v>
      </c>
      <c r="W128" s="144">
        <f t="shared" si="11"/>
        <v>11389027.801000521</v>
      </c>
      <c r="X128" s="144">
        <f t="shared" si="7"/>
        <v>10153002.195408851</v>
      </c>
      <c r="Y128" s="144">
        <f t="shared" si="8"/>
        <v>21542029.996409371</v>
      </c>
    </row>
    <row r="129" spans="1:25" x14ac:dyDescent="0.35">
      <c r="A129" s="61">
        <v>48426</v>
      </c>
      <c r="B129" s="52">
        <v>0</v>
      </c>
      <c r="C129" s="52">
        <v>0</v>
      </c>
      <c r="D129" s="52">
        <f t="shared" si="9"/>
        <v>0</v>
      </c>
      <c r="F129" s="61">
        <v>48426</v>
      </c>
      <c r="G129" s="52">
        <v>0</v>
      </c>
      <c r="H129" s="52">
        <v>0</v>
      </c>
      <c r="I129" s="52">
        <f t="shared" si="13"/>
        <v>0</v>
      </c>
      <c r="K129" s="61">
        <v>48426</v>
      </c>
      <c r="L129" s="52">
        <v>0</v>
      </c>
      <c r="M129" s="52">
        <v>0</v>
      </c>
      <c r="N129" s="52">
        <f t="shared" si="10"/>
        <v>0</v>
      </c>
      <c r="P129" s="61">
        <v>48426</v>
      </c>
      <c r="Q129" s="52">
        <v>0</v>
      </c>
      <c r="R129" s="52">
        <v>0</v>
      </c>
      <c r="S129" s="52">
        <v>0</v>
      </c>
      <c r="V129" s="56" t="s">
        <v>177</v>
      </c>
      <c r="W129" s="144">
        <f t="shared" si="11"/>
        <v>0</v>
      </c>
      <c r="X129" s="144">
        <f t="shared" si="7"/>
        <v>0</v>
      </c>
      <c r="Y129" s="144">
        <f t="shared" si="8"/>
        <v>0</v>
      </c>
    </row>
    <row r="130" spans="1:25" x14ac:dyDescent="0.35">
      <c r="A130" s="61">
        <v>48457</v>
      </c>
      <c r="B130" s="52">
        <v>0</v>
      </c>
      <c r="C130" s="52">
        <v>0</v>
      </c>
      <c r="D130" s="52">
        <f t="shared" si="9"/>
        <v>0</v>
      </c>
      <c r="F130" s="61">
        <v>48457</v>
      </c>
      <c r="G130" s="52">
        <v>0</v>
      </c>
      <c r="H130" s="52">
        <v>0</v>
      </c>
      <c r="I130" s="52">
        <f t="shared" si="13"/>
        <v>0</v>
      </c>
      <c r="K130" s="61">
        <v>48457</v>
      </c>
      <c r="L130" s="52">
        <v>0</v>
      </c>
      <c r="M130" s="52">
        <v>0</v>
      </c>
      <c r="N130" s="52">
        <f t="shared" si="10"/>
        <v>0</v>
      </c>
      <c r="P130" s="61">
        <v>48457</v>
      </c>
      <c r="Q130" s="52">
        <v>0</v>
      </c>
      <c r="R130" s="52">
        <v>0</v>
      </c>
      <c r="S130" s="52">
        <v>0</v>
      </c>
      <c r="V130" s="56" t="s">
        <v>178</v>
      </c>
      <c r="W130" s="144">
        <f t="shared" si="11"/>
        <v>0</v>
      </c>
      <c r="X130" s="144">
        <f t="shared" si="7"/>
        <v>0</v>
      </c>
      <c r="Y130" s="144">
        <f t="shared" si="8"/>
        <v>0</v>
      </c>
    </row>
    <row r="131" spans="1:25" x14ac:dyDescent="0.35">
      <c r="A131" s="61">
        <v>48487</v>
      </c>
      <c r="B131" s="52">
        <v>0</v>
      </c>
      <c r="C131" s="52">
        <v>0</v>
      </c>
      <c r="D131" s="52">
        <f t="shared" si="9"/>
        <v>0</v>
      </c>
      <c r="F131" s="61">
        <v>48487</v>
      </c>
      <c r="G131" s="52">
        <v>0</v>
      </c>
      <c r="H131" s="52">
        <v>0</v>
      </c>
      <c r="I131" s="52">
        <f t="shared" si="13"/>
        <v>0</v>
      </c>
      <c r="K131" s="61">
        <v>48487</v>
      </c>
      <c r="L131" s="52">
        <v>0</v>
      </c>
      <c r="M131" s="52">
        <v>0</v>
      </c>
      <c r="N131" s="52">
        <f t="shared" si="10"/>
        <v>0</v>
      </c>
      <c r="P131" s="61">
        <v>48487</v>
      </c>
      <c r="Q131" s="52">
        <v>0</v>
      </c>
      <c r="R131" s="52">
        <v>0</v>
      </c>
      <c r="S131" s="52">
        <v>0</v>
      </c>
      <c r="V131" s="56" t="s">
        <v>179</v>
      </c>
      <c r="W131" s="144">
        <f t="shared" si="11"/>
        <v>0</v>
      </c>
      <c r="X131" s="144">
        <f t="shared" ref="X131:X194" si="14">C131+H131+M131+R131</f>
        <v>0</v>
      </c>
      <c r="Y131" s="144">
        <f t="shared" ref="Y131:Y194" si="15">D131+I131+N131+S131</f>
        <v>0</v>
      </c>
    </row>
    <row r="132" spans="1:25" x14ac:dyDescent="0.35">
      <c r="A132" s="61">
        <v>48518</v>
      </c>
      <c r="B132" s="52">
        <v>0</v>
      </c>
      <c r="C132" s="52">
        <v>0</v>
      </c>
      <c r="D132" s="52">
        <f t="shared" ref="D132:D195" si="16">B132+C132</f>
        <v>0</v>
      </c>
      <c r="F132" s="61">
        <v>48518</v>
      </c>
      <c r="G132" s="52">
        <v>0</v>
      </c>
      <c r="H132" s="52">
        <v>0</v>
      </c>
      <c r="I132" s="52">
        <f t="shared" si="13"/>
        <v>0</v>
      </c>
      <c r="K132" s="61">
        <v>48518</v>
      </c>
      <c r="L132" s="52">
        <v>0</v>
      </c>
      <c r="M132" s="52">
        <v>0</v>
      </c>
      <c r="N132" s="52">
        <f t="shared" ref="N132:N195" si="17">L132+M132</f>
        <v>0</v>
      </c>
      <c r="P132" s="61">
        <v>48518</v>
      </c>
      <c r="Q132" s="52">
        <v>0</v>
      </c>
      <c r="R132" s="52">
        <v>0</v>
      </c>
      <c r="S132" s="52">
        <v>0</v>
      </c>
      <c r="V132" s="56" t="s">
        <v>180</v>
      </c>
      <c r="W132" s="144">
        <f t="shared" ref="W132:W195" si="18">B132+G132+L132+Q132</f>
        <v>0</v>
      </c>
      <c r="X132" s="144">
        <f t="shared" si="14"/>
        <v>0</v>
      </c>
      <c r="Y132" s="144">
        <f t="shared" si="15"/>
        <v>0</v>
      </c>
    </row>
    <row r="133" spans="1:25" x14ac:dyDescent="0.35">
      <c r="A133" s="61">
        <v>48548</v>
      </c>
      <c r="B133" s="52">
        <v>0</v>
      </c>
      <c r="C133" s="52">
        <v>0</v>
      </c>
      <c r="D133" s="52">
        <f t="shared" si="16"/>
        <v>0</v>
      </c>
      <c r="F133" s="61">
        <v>48548</v>
      </c>
      <c r="G133" s="52">
        <v>0</v>
      </c>
      <c r="H133" s="52">
        <v>0</v>
      </c>
      <c r="I133" s="52">
        <f t="shared" si="13"/>
        <v>0</v>
      </c>
      <c r="K133" s="61">
        <v>48548</v>
      </c>
      <c r="L133" s="52">
        <v>0</v>
      </c>
      <c r="M133" s="52">
        <v>0</v>
      </c>
      <c r="N133" s="52">
        <f t="shared" si="17"/>
        <v>0</v>
      </c>
      <c r="P133" s="61">
        <v>48548</v>
      </c>
      <c r="Q133" s="52">
        <v>0</v>
      </c>
      <c r="R133" s="52">
        <v>0</v>
      </c>
      <c r="S133" s="52">
        <v>0</v>
      </c>
      <c r="V133" s="56" t="s">
        <v>181</v>
      </c>
      <c r="W133" s="144">
        <f t="shared" si="18"/>
        <v>0</v>
      </c>
      <c r="X133" s="144">
        <f t="shared" si="14"/>
        <v>0</v>
      </c>
      <c r="Y133" s="144">
        <f t="shared" si="15"/>
        <v>0</v>
      </c>
    </row>
    <row r="134" spans="1:25" x14ac:dyDescent="0.35">
      <c r="A134" s="61">
        <v>48579</v>
      </c>
      <c r="B134" s="52">
        <v>3000000</v>
      </c>
      <c r="C134" s="52">
        <v>1814951.24694403</v>
      </c>
      <c r="D134" s="52">
        <f t="shared" si="16"/>
        <v>4814951.2469440298</v>
      </c>
      <c r="F134" s="61">
        <v>48579</v>
      </c>
      <c r="G134" s="52">
        <v>1269750.5197505199</v>
      </c>
      <c r="H134" s="52">
        <v>744900.29547605198</v>
      </c>
      <c r="I134" s="52">
        <f t="shared" si="13"/>
        <v>2014650.8152265719</v>
      </c>
      <c r="K134" s="61">
        <v>48579</v>
      </c>
      <c r="L134" s="52">
        <v>5619277.28125</v>
      </c>
      <c r="M134" s="52">
        <v>6488430.0456013</v>
      </c>
      <c r="N134" s="52">
        <f t="shared" si="17"/>
        <v>12107707.326851301</v>
      </c>
      <c r="P134" s="61">
        <v>48579</v>
      </c>
      <c r="Q134" s="52">
        <v>1500000</v>
      </c>
      <c r="R134" s="52">
        <v>907475.62347201502</v>
      </c>
      <c r="S134" s="52">
        <v>2407475.62347202</v>
      </c>
      <c r="V134" s="56" t="s">
        <v>182</v>
      </c>
      <c r="W134" s="144">
        <f t="shared" si="18"/>
        <v>11389027.801000521</v>
      </c>
      <c r="X134" s="144">
        <f t="shared" si="14"/>
        <v>9955757.2114933971</v>
      </c>
      <c r="Y134" s="144">
        <f t="shared" si="15"/>
        <v>21344785.012493923</v>
      </c>
    </row>
    <row r="135" spans="1:25" x14ac:dyDescent="0.35">
      <c r="A135" s="61">
        <v>48610</v>
      </c>
      <c r="B135" s="52">
        <v>0</v>
      </c>
      <c r="C135" s="52">
        <v>0</v>
      </c>
      <c r="D135" s="52">
        <f t="shared" si="16"/>
        <v>0</v>
      </c>
      <c r="F135" s="61">
        <v>48610</v>
      </c>
      <c r="G135" s="52">
        <v>0</v>
      </c>
      <c r="H135" s="52">
        <v>0</v>
      </c>
      <c r="I135" s="52">
        <f t="shared" si="13"/>
        <v>0</v>
      </c>
      <c r="K135" s="61">
        <v>48610</v>
      </c>
      <c r="L135" s="52">
        <v>0</v>
      </c>
      <c r="M135" s="52">
        <v>0</v>
      </c>
      <c r="N135" s="52">
        <f t="shared" si="17"/>
        <v>0</v>
      </c>
      <c r="P135" s="61">
        <v>48610</v>
      </c>
      <c r="Q135" s="52">
        <v>0</v>
      </c>
      <c r="R135" s="52">
        <v>0</v>
      </c>
      <c r="S135" s="52">
        <v>0</v>
      </c>
      <c r="V135" s="56" t="s">
        <v>183</v>
      </c>
      <c r="W135" s="144">
        <f t="shared" si="18"/>
        <v>0</v>
      </c>
      <c r="X135" s="144">
        <f t="shared" si="14"/>
        <v>0</v>
      </c>
      <c r="Y135" s="144">
        <f t="shared" si="15"/>
        <v>0</v>
      </c>
    </row>
    <row r="136" spans="1:25" x14ac:dyDescent="0.35">
      <c r="A136" s="61">
        <v>48638</v>
      </c>
      <c r="B136" s="52">
        <v>0</v>
      </c>
      <c r="C136" s="52">
        <v>0</v>
      </c>
      <c r="D136" s="52">
        <f t="shared" si="16"/>
        <v>0</v>
      </c>
      <c r="F136" s="61">
        <v>48638</v>
      </c>
      <c r="G136" s="52">
        <v>0</v>
      </c>
      <c r="H136" s="52">
        <v>0</v>
      </c>
      <c r="I136" s="52">
        <f t="shared" si="13"/>
        <v>0</v>
      </c>
      <c r="K136" s="61">
        <v>48638</v>
      </c>
      <c r="L136" s="52">
        <v>0</v>
      </c>
      <c r="M136" s="52">
        <v>0</v>
      </c>
      <c r="N136" s="52">
        <f t="shared" si="17"/>
        <v>0</v>
      </c>
      <c r="P136" s="61">
        <v>48638</v>
      </c>
      <c r="Q136" s="52">
        <v>0</v>
      </c>
      <c r="R136" s="52">
        <v>0</v>
      </c>
      <c r="S136" s="52">
        <v>0</v>
      </c>
      <c r="V136" s="56" t="s">
        <v>184</v>
      </c>
      <c r="W136" s="144">
        <f t="shared" si="18"/>
        <v>0</v>
      </c>
      <c r="X136" s="144">
        <f t="shared" si="14"/>
        <v>0</v>
      </c>
      <c r="Y136" s="144">
        <f t="shared" si="15"/>
        <v>0</v>
      </c>
    </row>
    <row r="137" spans="1:25" x14ac:dyDescent="0.35">
      <c r="A137" s="61">
        <v>48669</v>
      </c>
      <c r="B137" s="52">
        <v>0</v>
      </c>
      <c r="C137" s="52">
        <v>0</v>
      </c>
      <c r="D137" s="52">
        <f t="shared" si="16"/>
        <v>0</v>
      </c>
      <c r="F137" s="61">
        <v>48669</v>
      </c>
      <c r="G137" s="52">
        <v>0</v>
      </c>
      <c r="H137" s="52">
        <v>0</v>
      </c>
      <c r="I137" s="52">
        <f t="shared" si="13"/>
        <v>0</v>
      </c>
      <c r="K137" s="61">
        <v>48669</v>
      </c>
      <c r="L137" s="52">
        <v>0</v>
      </c>
      <c r="M137" s="52">
        <v>0</v>
      </c>
      <c r="N137" s="52">
        <f t="shared" si="17"/>
        <v>0</v>
      </c>
      <c r="P137" s="61">
        <v>48669</v>
      </c>
      <c r="Q137" s="52">
        <v>0</v>
      </c>
      <c r="R137" s="52">
        <v>0</v>
      </c>
      <c r="S137" s="52">
        <v>0</v>
      </c>
      <c r="V137" s="56" t="s">
        <v>185</v>
      </c>
      <c r="W137" s="144">
        <f t="shared" si="18"/>
        <v>0</v>
      </c>
      <c r="X137" s="144">
        <f t="shared" si="14"/>
        <v>0</v>
      </c>
      <c r="Y137" s="144">
        <f t="shared" si="15"/>
        <v>0</v>
      </c>
    </row>
    <row r="138" spans="1:25" x14ac:dyDescent="0.35">
      <c r="A138" s="61">
        <v>48699</v>
      </c>
      <c r="B138" s="52">
        <v>0</v>
      </c>
      <c r="C138" s="52">
        <v>0</v>
      </c>
      <c r="D138" s="52">
        <f t="shared" si="16"/>
        <v>0</v>
      </c>
      <c r="F138" s="61">
        <v>48699</v>
      </c>
      <c r="G138" s="52">
        <v>0</v>
      </c>
      <c r="H138" s="52">
        <v>0</v>
      </c>
      <c r="I138" s="52">
        <f t="shared" si="13"/>
        <v>0</v>
      </c>
      <c r="K138" s="61">
        <v>48699</v>
      </c>
      <c r="L138" s="52">
        <v>0</v>
      </c>
      <c r="M138" s="52">
        <v>0</v>
      </c>
      <c r="N138" s="52">
        <f t="shared" si="17"/>
        <v>0</v>
      </c>
      <c r="P138" s="61">
        <v>48699</v>
      </c>
      <c r="Q138" s="52">
        <v>0</v>
      </c>
      <c r="R138" s="52">
        <v>0</v>
      </c>
      <c r="S138" s="52">
        <v>0</v>
      </c>
      <c r="V138" s="56" t="s">
        <v>186</v>
      </c>
      <c r="W138" s="144">
        <f t="shared" si="18"/>
        <v>0</v>
      </c>
      <c r="X138" s="144">
        <f t="shared" si="14"/>
        <v>0</v>
      </c>
      <c r="Y138" s="144">
        <f t="shared" si="15"/>
        <v>0</v>
      </c>
    </row>
    <row r="139" spans="1:25" x14ac:dyDescent="0.35">
      <c r="A139" s="61">
        <v>48730</v>
      </c>
      <c r="B139" s="52">
        <v>0</v>
      </c>
      <c r="C139" s="52">
        <v>0</v>
      </c>
      <c r="D139" s="52">
        <f t="shared" si="16"/>
        <v>0</v>
      </c>
      <c r="F139" s="61">
        <v>48730</v>
      </c>
      <c r="G139" s="52">
        <v>0</v>
      </c>
      <c r="H139" s="52">
        <v>0</v>
      </c>
      <c r="I139" s="52">
        <f t="shared" si="13"/>
        <v>0</v>
      </c>
      <c r="K139" s="61">
        <v>48730</v>
      </c>
      <c r="L139" s="52">
        <v>0</v>
      </c>
      <c r="M139" s="52">
        <v>0</v>
      </c>
      <c r="N139" s="52">
        <f t="shared" si="17"/>
        <v>0</v>
      </c>
      <c r="P139" s="61">
        <v>48730</v>
      </c>
      <c r="Q139" s="52">
        <v>0</v>
      </c>
      <c r="R139" s="52">
        <v>0</v>
      </c>
      <c r="S139" s="52">
        <v>0</v>
      </c>
      <c r="V139" s="56" t="s">
        <v>187</v>
      </c>
      <c r="W139" s="144">
        <f t="shared" si="18"/>
        <v>0</v>
      </c>
      <c r="X139" s="144">
        <f t="shared" si="14"/>
        <v>0</v>
      </c>
      <c r="Y139" s="144">
        <f t="shared" si="15"/>
        <v>0</v>
      </c>
    </row>
    <row r="140" spans="1:25" x14ac:dyDescent="0.35">
      <c r="A140" s="61">
        <v>48760</v>
      </c>
      <c r="B140" s="52">
        <v>3000000</v>
      </c>
      <c r="C140" s="52">
        <v>1756831.2040037899</v>
      </c>
      <c r="D140" s="52">
        <f t="shared" si="16"/>
        <v>4756831.2040037904</v>
      </c>
      <c r="F140" s="61">
        <v>48760</v>
      </c>
      <c r="G140" s="52">
        <v>1269750.5197505199</v>
      </c>
      <c r="H140" s="52">
        <v>720342.26423260395</v>
      </c>
      <c r="I140" s="52">
        <f t="shared" si="13"/>
        <v>1990092.783983124</v>
      </c>
      <c r="K140" s="61">
        <v>48760</v>
      </c>
      <c r="L140" s="52">
        <v>5619277.28125</v>
      </c>
      <c r="M140" s="52">
        <v>6353626.3171388302</v>
      </c>
      <c r="N140" s="52">
        <f t="shared" si="17"/>
        <v>11972903.59838883</v>
      </c>
      <c r="P140" s="61">
        <v>48760</v>
      </c>
      <c r="Q140" s="52">
        <v>1500000</v>
      </c>
      <c r="R140" s="52">
        <v>878415.60200189496</v>
      </c>
      <c r="S140" s="52">
        <v>2378415.6020018901</v>
      </c>
      <c r="V140" s="56" t="s">
        <v>188</v>
      </c>
      <c r="W140" s="144">
        <f t="shared" si="18"/>
        <v>11389027.801000521</v>
      </c>
      <c r="X140" s="144">
        <f t="shared" si="14"/>
        <v>9709215.3873771187</v>
      </c>
      <c r="Y140" s="144">
        <f t="shared" si="15"/>
        <v>21098243.188377634</v>
      </c>
    </row>
    <row r="141" spans="1:25" x14ac:dyDescent="0.35">
      <c r="A141" s="61">
        <v>48791</v>
      </c>
      <c r="B141" s="52">
        <v>0</v>
      </c>
      <c r="C141" s="52">
        <v>0</v>
      </c>
      <c r="D141" s="52">
        <f t="shared" si="16"/>
        <v>0</v>
      </c>
      <c r="F141" s="61">
        <v>48791</v>
      </c>
      <c r="G141" s="52">
        <v>0</v>
      </c>
      <c r="H141" s="52">
        <v>0</v>
      </c>
      <c r="I141" s="52">
        <f t="shared" si="13"/>
        <v>0</v>
      </c>
      <c r="K141" s="61">
        <v>48791</v>
      </c>
      <c r="L141" s="52">
        <v>0</v>
      </c>
      <c r="M141" s="52">
        <v>0</v>
      </c>
      <c r="N141" s="52">
        <f t="shared" si="17"/>
        <v>0</v>
      </c>
      <c r="P141" s="61">
        <v>48791</v>
      </c>
      <c r="Q141" s="52">
        <v>0</v>
      </c>
      <c r="R141" s="52">
        <v>0</v>
      </c>
      <c r="S141" s="52">
        <v>0</v>
      </c>
      <c r="V141" s="56" t="s">
        <v>189</v>
      </c>
      <c r="W141" s="144">
        <f t="shared" si="18"/>
        <v>0</v>
      </c>
      <c r="X141" s="144">
        <f t="shared" si="14"/>
        <v>0</v>
      </c>
      <c r="Y141" s="144">
        <f t="shared" si="15"/>
        <v>0</v>
      </c>
    </row>
    <row r="142" spans="1:25" x14ac:dyDescent="0.35">
      <c r="A142" s="61">
        <v>48822</v>
      </c>
      <c r="B142" s="52">
        <v>0</v>
      </c>
      <c r="C142" s="52">
        <v>0</v>
      </c>
      <c r="D142" s="52">
        <f t="shared" si="16"/>
        <v>0</v>
      </c>
      <c r="F142" s="61">
        <v>48822</v>
      </c>
      <c r="G142" s="52">
        <v>0</v>
      </c>
      <c r="H142" s="52">
        <v>0</v>
      </c>
      <c r="I142" s="52">
        <f t="shared" si="13"/>
        <v>0</v>
      </c>
      <c r="K142" s="61">
        <v>48822</v>
      </c>
      <c r="L142" s="52">
        <v>0</v>
      </c>
      <c r="M142" s="52">
        <v>0</v>
      </c>
      <c r="N142" s="52">
        <f t="shared" si="17"/>
        <v>0</v>
      </c>
      <c r="P142" s="61">
        <v>48822</v>
      </c>
      <c r="Q142" s="52">
        <v>0</v>
      </c>
      <c r="R142" s="52">
        <v>0</v>
      </c>
      <c r="S142" s="52">
        <v>0</v>
      </c>
      <c r="V142" s="56" t="s">
        <v>190</v>
      </c>
      <c r="W142" s="144">
        <f t="shared" si="18"/>
        <v>0</v>
      </c>
      <c r="X142" s="144">
        <f t="shared" si="14"/>
        <v>0</v>
      </c>
      <c r="Y142" s="144">
        <f t="shared" si="15"/>
        <v>0</v>
      </c>
    </row>
    <row r="143" spans="1:25" x14ac:dyDescent="0.35">
      <c r="A143" s="61">
        <v>48852</v>
      </c>
      <c r="B143" s="52">
        <v>0</v>
      </c>
      <c r="C143" s="52">
        <v>0</v>
      </c>
      <c r="D143" s="52">
        <f t="shared" si="16"/>
        <v>0</v>
      </c>
      <c r="F143" s="61">
        <v>48852</v>
      </c>
      <c r="G143" s="52">
        <v>0</v>
      </c>
      <c r="H143" s="52">
        <v>0</v>
      </c>
      <c r="I143" s="52">
        <f t="shared" si="13"/>
        <v>0</v>
      </c>
      <c r="K143" s="61">
        <v>48852</v>
      </c>
      <c r="L143" s="52">
        <v>0</v>
      </c>
      <c r="M143" s="52">
        <v>0</v>
      </c>
      <c r="N143" s="52">
        <f t="shared" si="17"/>
        <v>0</v>
      </c>
      <c r="P143" s="61">
        <v>48852</v>
      </c>
      <c r="Q143" s="52">
        <v>0</v>
      </c>
      <c r="R143" s="52">
        <v>0</v>
      </c>
      <c r="S143" s="52">
        <v>0</v>
      </c>
      <c r="V143" s="56" t="s">
        <v>191</v>
      </c>
      <c r="W143" s="144">
        <f t="shared" si="18"/>
        <v>0</v>
      </c>
      <c r="X143" s="144">
        <f t="shared" si="14"/>
        <v>0</v>
      </c>
      <c r="Y143" s="144">
        <f t="shared" si="15"/>
        <v>0</v>
      </c>
    </row>
    <row r="144" spans="1:25" x14ac:dyDescent="0.35">
      <c r="A144" s="61">
        <v>48883</v>
      </c>
      <c r="B144" s="52">
        <v>0</v>
      </c>
      <c r="C144" s="52">
        <v>0</v>
      </c>
      <c r="D144" s="52">
        <f t="shared" si="16"/>
        <v>0</v>
      </c>
      <c r="F144" s="61">
        <v>48883</v>
      </c>
      <c r="G144" s="52">
        <v>0</v>
      </c>
      <c r="H144" s="52">
        <v>0</v>
      </c>
      <c r="I144" s="52">
        <f t="shared" si="13"/>
        <v>0</v>
      </c>
      <c r="K144" s="61">
        <v>48883</v>
      </c>
      <c r="L144" s="52">
        <v>0</v>
      </c>
      <c r="M144" s="52">
        <v>0</v>
      </c>
      <c r="N144" s="52">
        <f t="shared" si="17"/>
        <v>0</v>
      </c>
      <c r="P144" s="61">
        <v>48883</v>
      </c>
      <c r="Q144" s="52">
        <v>0</v>
      </c>
      <c r="R144" s="52">
        <v>0</v>
      </c>
      <c r="S144" s="52">
        <v>0</v>
      </c>
      <c r="V144" s="56" t="s">
        <v>192</v>
      </c>
      <c r="W144" s="144">
        <f t="shared" si="18"/>
        <v>0</v>
      </c>
      <c r="X144" s="144">
        <f t="shared" si="14"/>
        <v>0</v>
      </c>
      <c r="Y144" s="144">
        <f t="shared" si="15"/>
        <v>0</v>
      </c>
    </row>
    <row r="145" spans="1:25" x14ac:dyDescent="0.35">
      <c r="A145" s="61">
        <v>48913</v>
      </c>
      <c r="B145" s="52">
        <v>0</v>
      </c>
      <c r="C145" s="52">
        <v>0</v>
      </c>
      <c r="D145" s="52">
        <f t="shared" si="16"/>
        <v>0</v>
      </c>
      <c r="F145" s="61">
        <v>48913</v>
      </c>
      <c r="G145" s="52">
        <v>0</v>
      </c>
      <c r="H145" s="52">
        <v>0</v>
      </c>
      <c r="I145" s="52">
        <f t="shared" si="13"/>
        <v>0</v>
      </c>
      <c r="K145" s="61">
        <v>48913</v>
      </c>
      <c r="L145" s="52">
        <v>0</v>
      </c>
      <c r="M145" s="52">
        <v>0</v>
      </c>
      <c r="N145" s="52">
        <f t="shared" si="17"/>
        <v>0</v>
      </c>
      <c r="P145" s="61">
        <v>48913</v>
      </c>
      <c r="Q145" s="52">
        <v>0</v>
      </c>
      <c r="R145" s="52">
        <v>0</v>
      </c>
      <c r="S145" s="52">
        <v>0</v>
      </c>
      <c r="V145" s="56" t="s">
        <v>193</v>
      </c>
      <c r="W145" s="144">
        <f t="shared" si="18"/>
        <v>0</v>
      </c>
      <c r="X145" s="144">
        <f t="shared" si="14"/>
        <v>0</v>
      </c>
      <c r="Y145" s="144">
        <f t="shared" si="15"/>
        <v>0</v>
      </c>
    </row>
    <row r="146" spans="1:25" x14ac:dyDescent="0.35">
      <c r="A146" s="61">
        <v>48944</v>
      </c>
      <c r="B146" s="52">
        <v>3000000</v>
      </c>
      <c r="C146" s="52">
        <v>1717492.6836950299</v>
      </c>
      <c r="D146" s="52">
        <f t="shared" si="16"/>
        <v>4717492.6836950295</v>
      </c>
      <c r="F146" s="61">
        <v>48944</v>
      </c>
      <c r="G146" s="52">
        <v>1269750.5197505199</v>
      </c>
      <c r="H146" s="52">
        <v>703479.75089983304</v>
      </c>
      <c r="I146" s="52">
        <f t="shared" si="13"/>
        <v>1973230.2706503528</v>
      </c>
      <c r="K146" s="61">
        <v>48944</v>
      </c>
      <c r="L146" s="52">
        <v>5619277.28125</v>
      </c>
      <c r="M146" s="52">
        <v>6287513.2493485101</v>
      </c>
      <c r="N146" s="52">
        <f t="shared" si="17"/>
        <v>11906790.53059851</v>
      </c>
      <c r="P146" s="61">
        <v>48944</v>
      </c>
      <c r="Q146" s="52">
        <v>1500000</v>
      </c>
      <c r="R146" s="52">
        <v>858746.34184751601</v>
      </c>
      <c r="S146" s="52">
        <v>2358746.3418475199</v>
      </c>
      <c r="V146" s="56" t="s">
        <v>194</v>
      </c>
      <c r="W146" s="144">
        <f t="shared" si="18"/>
        <v>11389027.801000521</v>
      </c>
      <c r="X146" s="144">
        <f t="shared" si="14"/>
        <v>9567232.0257908888</v>
      </c>
      <c r="Y146" s="144">
        <f t="shared" si="15"/>
        <v>20956259.826791413</v>
      </c>
    </row>
    <row r="147" spans="1:25" x14ac:dyDescent="0.35">
      <c r="A147" s="61">
        <v>48975</v>
      </c>
      <c r="B147" s="52">
        <v>0</v>
      </c>
      <c r="C147" s="52">
        <v>0</v>
      </c>
      <c r="D147" s="52">
        <f t="shared" si="16"/>
        <v>0</v>
      </c>
      <c r="F147" s="61">
        <v>48975</v>
      </c>
      <c r="G147" s="52">
        <v>0</v>
      </c>
      <c r="H147" s="52">
        <v>0</v>
      </c>
      <c r="I147" s="52">
        <f t="shared" si="13"/>
        <v>0</v>
      </c>
      <c r="K147" s="61">
        <v>48975</v>
      </c>
      <c r="L147" s="52">
        <v>0</v>
      </c>
      <c r="M147" s="52">
        <v>0</v>
      </c>
      <c r="N147" s="52">
        <f t="shared" si="17"/>
        <v>0</v>
      </c>
      <c r="P147" s="61">
        <v>48975</v>
      </c>
      <c r="Q147" s="52">
        <v>0</v>
      </c>
      <c r="R147" s="52">
        <v>0</v>
      </c>
      <c r="S147" s="52">
        <v>0</v>
      </c>
      <c r="V147" s="56" t="s">
        <v>195</v>
      </c>
      <c r="W147" s="144">
        <f t="shared" si="18"/>
        <v>0</v>
      </c>
      <c r="X147" s="144">
        <f t="shared" si="14"/>
        <v>0</v>
      </c>
      <c r="Y147" s="144">
        <f t="shared" si="15"/>
        <v>0</v>
      </c>
    </row>
    <row r="148" spans="1:25" x14ac:dyDescent="0.35">
      <c r="A148" s="61">
        <v>49003</v>
      </c>
      <c r="B148" s="52">
        <v>0</v>
      </c>
      <c r="C148" s="52">
        <v>0</v>
      </c>
      <c r="D148" s="52">
        <f t="shared" si="16"/>
        <v>0</v>
      </c>
      <c r="F148" s="61">
        <v>49003</v>
      </c>
      <c r="G148" s="52">
        <v>0</v>
      </c>
      <c r="H148" s="52">
        <v>0</v>
      </c>
      <c r="I148" s="52">
        <f t="shared" si="13"/>
        <v>0</v>
      </c>
      <c r="K148" s="61">
        <v>49003</v>
      </c>
      <c r="L148" s="52">
        <v>0</v>
      </c>
      <c r="M148" s="52">
        <v>0</v>
      </c>
      <c r="N148" s="52">
        <f t="shared" si="17"/>
        <v>0</v>
      </c>
      <c r="P148" s="61">
        <v>49003</v>
      </c>
      <c r="Q148" s="52">
        <v>0</v>
      </c>
      <c r="R148" s="52">
        <v>0</v>
      </c>
      <c r="S148" s="52">
        <v>0</v>
      </c>
      <c r="V148" s="56" t="s">
        <v>196</v>
      </c>
      <c r="W148" s="144">
        <f t="shared" si="18"/>
        <v>0</v>
      </c>
      <c r="X148" s="144">
        <f t="shared" si="14"/>
        <v>0</v>
      </c>
      <c r="Y148" s="144">
        <f t="shared" si="15"/>
        <v>0</v>
      </c>
    </row>
    <row r="149" spans="1:25" x14ac:dyDescent="0.35">
      <c r="A149" s="61">
        <v>49034</v>
      </c>
      <c r="B149" s="52">
        <v>0</v>
      </c>
      <c r="C149" s="52">
        <v>0</v>
      </c>
      <c r="D149" s="52">
        <f t="shared" si="16"/>
        <v>0</v>
      </c>
      <c r="F149" s="61">
        <v>49034</v>
      </c>
      <c r="G149" s="52">
        <v>0</v>
      </c>
      <c r="H149" s="52">
        <v>0</v>
      </c>
      <c r="I149" s="52">
        <f t="shared" si="13"/>
        <v>0</v>
      </c>
      <c r="K149" s="61">
        <v>49034</v>
      </c>
      <c r="L149" s="52">
        <v>0</v>
      </c>
      <c r="M149" s="52">
        <v>0</v>
      </c>
      <c r="N149" s="52">
        <f t="shared" si="17"/>
        <v>0</v>
      </c>
      <c r="P149" s="61">
        <v>49034</v>
      </c>
      <c r="Q149" s="52">
        <v>0</v>
      </c>
      <c r="R149" s="52">
        <v>0</v>
      </c>
      <c r="S149" s="52">
        <v>0</v>
      </c>
      <c r="V149" s="56" t="s">
        <v>197</v>
      </c>
      <c r="W149" s="144">
        <f t="shared" si="18"/>
        <v>0</v>
      </c>
      <c r="X149" s="144">
        <f t="shared" si="14"/>
        <v>0</v>
      </c>
      <c r="Y149" s="144">
        <f t="shared" si="15"/>
        <v>0</v>
      </c>
    </row>
    <row r="150" spans="1:25" x14ac:dyDescent="0.35">
      <c r="A150" s="61">
        <v>49064</v>
      </c>
      <c r="B150" s="52">
        <v>0</v>
      </c>
      <c r="C150" s="52">
        <v>0</v>
      </c>
      <c r="D150" s="52">
        <f t="shared" si="16"/>
        <v>0</v>
      </c>
      <c r="F150" s="61">
        <v>49064</v>
      </c>
      <c r="G150" s="52">
        <v>0</v>
      </c>
      <c r="H150" s="52">
        <v>0</v>
      </c>
      <c r="I150" s="52">
        <f t="shared" si="13"/>
        <v>0</v>
      </c>
      <c r="K150" s="61">
        <v>49064</v>
      </c>
      <c r="L150" s="52">
        <v>0</v>
      </c>
      <c r="M150" s="52">
        <v>0</v>
      </c>
      <c r="N150" s="52">
        <f t="shared" si="17"/>
        <v>0</v>
      </c>
      <c r="P150" s="61">
        <v>49064</v>
      </c>
      <c r="Q150" s="52">
        <v>0</v>
      </c>
      <c r="R150" s="52">
        <v>0</v>
      </c>
      <c r="S150" s="52">
        <v>0</v>
      </c>
      <c r="V150" s="56" t="s">
        <v>198</v>
      </c>
      <c r="W150" s="144">
        <f t="shared" si="18"/>
        <v>0</v>
      </c>
      <c r="X150" s="144">
        <f t="shared" si="14"/>
        <v>0</v>
      </c>
      <c r="Y150" s="144">
        <f t="shared" si="15"/>
        <v>0</v>
      </c>
    </row>
    <row r="151" spans="1:25" x14ac:dyDescent="0.35">
      <c r="A151" s="61">
        <v>49095</v>
      </c>
      <c r="B151" s="52">
        <v>0</v>
      </c>
      <c r="C151" s="52">
        <v>0</v>
      </c>
      <c r="D151" s="52">
        <f t="shared" si="16"/>
        <v>0</v>
      </c>
      <c r="F151" s="61">
        <v>49095</v>
      </c>
      <c r="G151" s="52">
        <v>0</v>
      </c>
      <c r="H151" s="52">
        <v>0</v>
      </c>
      <c r="I151" s="52">
        <f t="shared" si="13"/>
        <v>0</v>
      </c>
      <c r="K151" s="61">
        <v>49095</v>
      </c>
      <c r="L151" s="52">
        <v>0</v>
      </c>
      <c r="M151" s="52">
        <v>0</v>
      </c>
      <c r="N151" s="52">
        <f t="shared" si="17"/>
        <v>0</v>
      </c>
      <c r="P151" s="61">
        <v>49095</v>
      </c>
      <c r="Q151" s="52">
        <v>0</v>
      </c>
      <c r="R151" s="52">
        <v>0</v>
      </c>
      <c r="S151" s="52">
        <v>0</v>
      </c>
      <c r="V151" s="56" t="s">
        <v>199</v>
      </c>
      <c r="W151" s="144">
        <f t="shared" si="18"/>
        <v>0</v>
      </c>
      <c r="X151" s="144">
        <f t="shared" si="14"/>
        <v>0</v>
      </c>
      <c r="Y151" s="144">
        <f t="shared" si="15"/>
        <v>0</v>
      </c>
    </row>
    <row r="152" spans="1:25" x14ac:dyDescent="0.35">
      <c r="A152" s="61">
        <v>49125</v>
      </c>
      <c r="B152" s="52">
        <v>3000000</v>
      </c>
      <c r="C152" s="52">
        <v>1659601.7586236601</v>
      </c>
      <c r="D152" s="52">
        <f t="shared" si="16"/>
        <v>4659601.7586236596</v>
      </c>
      <c r="F152" s="61">
        <v>49125</v>
      </c>
      <c r="G152" s="52">
        <v>1269750.5197505199</v>
      </c>
      <c r="H152" s="52">
        <v>679012.50746830006</v>
      </c>
      <c r="I152" s="52">
        <f t="shared" si="13"/>
        <v>1948763.0272188201</v>
      </c>
      <c r="K152" s="61">
        <v>49125</v>
      </c>
      <c r="L152" s="52">
        <v>5619277.28125</v>
      </c>
      <c r="M152" s="52">
        <v>6153900.9216980599</v>
      </c>
      <c r="N152" s="52">
        <f t="shared" si="17"/>
        <v>11773178.20294806</v>
      </c>
      <c r="P152" s="61">
        <v>49125</v>
      </c>
      <c r="Q152" s="52">
        <v>1500000</v>
      </c>
      <c r="R152" s="52">
        <v>829800.87931183202</v>
      </c>
      <c r="S152" s="52">
        <v>2329800.8793118298</v>
      </c>
      <c r="V152" s="56" t="s">
        <v>200</v>
      </c>
      <c r="W152" s="144">
        <f t="shared" si="18"/>
        <v>11389027.801000521</v>
      </c>
      <c r="X152" s="144">
        <f t="shared" si="14"/>
        <v>9322316.0671018511</v>
      </c>
      <c r="Y152" s="144">
        <f t="shared" si="15"/>
        <v>20711343.868102372</v>
      </c>
    </row>
    <row r="153" spans="1:25" x14ac:dyDescent="0.35">
      <c r="A153" s="61">
        <v>49156</v>
      </c>
      <c r="B153" s="52">
        <v>0</v>
      </c>
      <c r="C153" s="52">
        <v>0</v>
      </c>
      <c r="D153" s="52">
        <f t="shared" si="16"/>
        <v>0</v>
      </c>
      <c r="F153" s="61">
        <v>49156</v>
      </c>
      <c r="G153" s="52">
        <v>0</v>
      </c>
      <c r="H153" s="52">
        <v>0</v>
      </c>
      <c r="I153" s="52">
        <f t="shared" si="13"/>
        <v>0</v>
      </c>
      <c r="K153" s="61">
        <v>49156</v>
      </c>
      <c r="L153" s="52">
        <v>0</v>
      </c>
      <c r="M153" s="52">
        <v>0</v>
      </c>
      <c r="N153" s="52">
        <f t="shared" si="17"/>
        <v>0</v>
      </c>
      <c r="P153" s="61">
        <v>49156</v>
      </c>
      <c r="Q153" s="52">
        <v>0</v>
      </c>
      <c r="R153" s="52">
        <v>0</v>
      </c>
      <c r="S153" s="52">
        <v>0</v>
      </c>
      <c r="V153" s="56" t="s">
        <v>201</v>
      </c>
      <c r="W153" s="144">
        <f t="shared" si="18"/>
        <v>0</v>
      </c>
      <c r="X153" s="144">
        <f t="shared" si="14"/>
        <v>0</v>
      </c>
      <c r="Y153" s="144">
        <f t="shared" si="15"/>
        <v>0</v>
      </c>
    </row>
    <row r="154" spans="1:25" x14ac:dyDescent="0.35">
      <c r="A154" s="61">
        <v>49187</v>
      </c>
      <c r="B154" s="52">
        <v>0</v>
      </c>
      <c r="C154" s="52">
        <v>0</v>
      </c>
      <c r="D154" s="52">
        <f t="shared" si="16"/>
        <v>0</v>
      </c>
      <c r="F154" s="61">
        <v>49187</v>
      </c>
      <c r="G154" s="52">
        <v>0</v>
      </c>
      <c r="H154" s="52">
        <v>0</v>
      </c>
      <c r="I154" s="52">
        <f t="shared" si="13"/>
        <v>0</v>
      </c>
      <c r="K154" s="61">
        <v>49187</v>
      </c>
      <c r="L154" s="52">
        <v>0</v>
      </c>
      <c r="M154" s="52">
        <v>0</v>
      </c>
      <c r="N154" s="52">
        <f t="shared" si="17"/>
        <v>0</v>
      </c>
      <c r="P154" s="61">
        <v>49187</v>
      </c>
      <c r="Q154" s="52">
        <v>0</v>
      </c>
      <c r="R154" s="52">
        <v>0</v>
      </c>
      <c r="S154" s="52">
        <v>0</v>
      </c>
      <c r="V154" s="56" t="s">
        <v>202</v>
      </c>
      <c r="W154" s="144">
        <f t="shared" si="18"/>
        <v>0</v>
      </c>
      <c r="X154" s="144">
        <f t="shared" si="14"/>
        <v>0</v>
      </c>
      <c r="Y154" s="144">
        <f t="shared" si="15"/>
        <v>0</v>
      </c>
    </row>
    <row r="155" spans="1:25" x14ac:dyDescent="0.35">
      <c r="A155" s="61">
        <v>49217</v>
      </c>
      <c r="B155" s="52">
        <v>0</v>
      </c>
      <c r="C155" s="52">
        <v>0</v>
      </c>
      <c r="D155" s="52">
        <f t="shared" si="16"/>
        <v>0</v>
      </c>
      <c r="F155" s="61">
        <v>49217</v>
      </c>
      <c r="G155" s="52">
        <v>0</v>
      </c>
      <c r="H155" s="52">
        <v>0</v>
      </c>
      <c r="I155" s="52">
        <f t="shared" si="13"/>
        <v>0</v>
      </c>
      <c r="K155" s="61">
        <v>49217</v>
      </c>
      <c r="L155" s="52">
        <v>0</v>
      </c>
      <c r="M155" s="52">
        <v>0</v>
      </c>
      <c r="N155" s="52">
        <f t="shared" si="17"/>
        <v>0</v>
      </c>
      <c r="P155" s="61">
        <v>49217</v>
      </c>
      <c r="Q155" s="52">
        <v>0</v>
      </c>
      <c r="R155" s="52">
        <v>0</v>
      </c>
      <c r="S155" s="52">
        <v>0</v>
      </c>
      <c r="V155" s="56" t="s">
        <v>203</v>
      </c>
      <c r="W155" s="144">
        <f t="shared" si="18"/>
        <v>0</v>
      </c>
      <c r="X155" s="144">
        <f t="shared" si="14"/>
        <v>0</v>
      </c>
      <c r="Y155" s="144">
        <f t="shared" si="15"/>
        <v>0</v>
      </c>
    </row>
    <row r="156" spans="1:25" x14ac:dyDescent="0.35">
      <c r="A156" s="61">
        <v>49248</v>
      </c>
      <c r="B156" s="52">
        <v>0</v>
      </c>
      <c r="C156" s="52">
        <v>0</v>
      </c>
      <c r="D156" s="52">
        <f t="shared" si="16"/>
        <v>0</v>
      </c>
      <c r="F156" s="61">
        <v>49248</v>
      </c>
      <c r="G156" s="52">
        <v>0</v>
      </c>
      <c r="H156" s="52">
        <v>0</v>
      </c>
      <c r="I156" s="52">
        <f t="shared" si="13"/>
        <v>0</v>
      </c>
      <c r="K156" s="61">
        <v>49248</v>
      </c>
      <c r="L156" s="52">
        <v>0</v>
      </c>
      <c r="M156" s="52">
        <v>0</v>
      </c>
      <c r="N156" s="52">
        <f t="shared" si="17"/>
        <v>0</v>
      </c>
      <c r="P156" s="61">
        <v>49248</v>
      </c>
      <c r="Q156" s="52">
        <v>0</v>
      </c>
      <c r="R156" s="52">
        <v>0</v>
      </c>
      <c r="S156" s="52">
        <v>0</v>
      </c>
      <c r="V156" s="56" t="s">
        <v>204</v>
      </c>
      <c r="W156" s="144">
        <f t="shared" si="18"/>
        <v>0</v>
      </c>
      <c r="X156" s="144">
        <f t="shared" si="14"/>
        <v>0</v>
      </c>
      <c r="Y156" s="144">
        <f t="shared" si="15"/>
        <v>0</v>
      </c>
    </row>
    <row r="157" spans="1:25" x14ac:dyDescent="0.35">
      <c r="A157" s="61">
        <v>49278</v>
      </c>
      <c r="B157" s="52">
        <v>0</v>
      </c>
      <c r="C157" s="52">
        <v>0</v>
      </c>
      <c r="D157" s="52">
        <f t="shared" si="16"/>
        <v>0</v>
      </c>
      <c r="F157" s="61">
        <v>49278</v>
      </c>
      <c r="G157" s="52">
        <v>0</v>
      </c>
      <c r="H157" s="52">
        <v>0</v>
      </c>
      <c r="I157" s="52">
        <f t="shared" si="13"/>
        <v>0</v>
      </c>
      <c r="K157" s="61">
        <v>49278</v>
      </c>
      <c r="L157" s="52">
        <v>0</v>
      </c>
      <c r="M157" s="52">
        <v>0</v>
      </c>
      <c r="N157" s="52">
        <f t="shared" si="17"/>
        <v>0</v>
      </c>
      <c r="P157" s="61">
        <v>49278</v>
      </c>
      <c r="Q157" s="52">
        <v>0</v>
      </c>
      <c r="R157" s="52">
        <v>0</v>
      </c>
      <c r="S157" s="52">
        <v>0</v>
      </c>
      <c r="V157" s="56" t="s">
        <v>205</v>
      </c>
      <c r="W157" s="144">
        <f t="shared" si="18"/>
        <v>0</v>
      </c>
      <c r="X157" s="144">
        <f t="shared" si="14"/>
        <v>0</v>
      </c>
      <c r="Y157" s="144">
        <f t="shared" si="15"/>
        <v>0</v>
      </c>
    </row>
    <row r="158" spans="1:25" x14ac:dyDescent="0.35">
      <c r="A158" s="61">
        <v>49309</v>
      </c>
      <c r="B158" s="52">
        <v>3000000</v>
      </c>
      <c r="C158" s="52">
        <v>1619468.56068491</v>
      </c>
      <c r="D158" s="52">
        <f t="shared" si="16"/>
        <v>4619468.56068491</v>
      </c>
      <c r="F158" s="61">
        <v>49309</v>
      </c>
      <c r="G158" s="52">
        <v>1269750.5197505199</v>
      </c>
      <c r="H158" s="52">
        <v>661804.47478368005</v>
      </c>
      <c r="I158" s="52">
        <f t="shared" si="13"/>
        <v>1931554.9945342001</v>
      </c>
      <c r="K158" s="61">
        <v>49309</v>
      </c>
      <c r="L158" s="52">
        <v>5619277.28125</v>
      </c>
      <c r="M158" s="52">
        <v>6086964.4352500299</v>
      </c>
      <c r="N158" s="52">
        <f t="shared" si="17"/>
        <v>11706241.716500029</v>
      </c>
      <c r="P158" s="61">
        <v>49309</v>
      </c>
      <c r="Q158" s="52">
        <v>1500000</v>
      </c>
      <c r="R158" s="52">
        <v>809734.28034245595</v>
      </c>
      <c r="S158" s="52">
        <v>2309734.2803424601</v>
      </c>
      <c r="V158" s="56" t="s">
        <v>206</v>
      </c>
      <c r="W158" s="144">
        <f t="shared" si="18"/>
        <v>11389027.801000521</v>
      </c>
      <c r="X158" s="144">
        <f t="shared" si="14"/>
        <v>9177971.7510610763</v>
      </c>
      <c r="Y158" s="144">
        <f t="shared" si="15"/>
        <v>20566999.552061599</v>
      </c>
    </row>
    <row r="159" spans="1:25" x14ac:dyDescent="0.35">
      <c r="A159" s="61">
        <v>49340</v>
      </c>
      <c r="B159" s="52">
        <v>0</v>
      </c>
      <c r="C159" s="52">
        <v>0</v>
      </c>
      <c r="D159" s="52">
        <f t="shared" si="16"/>
        <v>0</v>
      </c>
      <c r="F159" s="61">
        <v>49340</v>
      </c>
      <c r="G159" s="52">
        <v>0</v>
      </c>
      <c r="H159" s="52">
        <v>0</v>
      </c>
      <c r="I159" s="52">
        <f t="shared" si="13"/>
        <v>0</v>
      </c>
      <c r="K159" s="61">
        <v>49340</v>
      </c>
      <c r="L159" s="52">
        <v>0</v>
      </c>
      <c r="M159" s="52">
        <v>0</v>
      </c>
      <c r="N159" s="52">
        <f t="shared" si="17"/>
        <v>0</v>
      </c>
      <c r="P159" s="61">
        <v>49340</v>
      </c>
      <c r="Q159" s="52">
        <v>0</v>
      </c>
      <c r="R159" s="52">
        <v>0</v>
      </c>
      <c r="S159" s="52">
        <v>0</v>
      </c>
      <c r="V159" s="56" t="s">
        <v>207</v>
      </c>
      <c r="W159" s="144">
        <f t="shared" si="18"/>
        <v>0</v>
      </c>
      <c r="X159" s="144">
        <f t="shared" si="14"/>
        <v>0</v>
      </c>
      <c r="Y159" s="144">
        <f t="shared" si="15"/>
        <v>0</v>
      </c>
    </row>
    <row r="160" spans="1:25" x14ac:dyDescent="0.35">
      <c r="A160" s="61">
        <v>49368</v>
      </c>
      <c r="B160" s="52">
        <v>0</v>
      </c>
      <c r="C160" s="52">
        <v>0</v>
      </c>
      <c r="D160" s="52">
        <f t="shared" si="16"/>
        <v>0</v>
      </c>
      <c r="F160" s="61">
        <v>49368</v>
      </c>
      <c r="G160" s="52">
        <v>0</v>
      </c>
      <c r="H160" s="52">
        <v>0</v>
      </c>
      <c r="I160" s="52">
        <f t="shared" si="13"/>
        <v>0</v>
      </c>
      <c r="K160" s="61">
        <v>49368</v>
      </c>
      <c r="L160" s="52">
        <v>0</v>
      </c>
      <c r="M160" s="52">
        <v>0</v>
      </c>
      <c r="N160" s="52">
        <f t="shared" si="17"/>
        <v>0</v>
      </c>
      <c r="P160" s="61">
        <v>49368</v>
      </c>
      <c r="Q160" s="52">
        <v>0</v>
      </c>
      <c r="R160" s="52">
        <v>0</v>
      </c>
      <c r="S160" s="52">
        <v>0</v>
      </c>
      <c r="V160" s="56" t="s">
        <v>208</v>
      </c>
      <c r="W160" s="144">
        <f t="shared" si="18"/>
        <v>0</v>
      </c>
      <c r="X160" s="144">
        <f t="shared" si="14"/>
        <v>0</v>
      </c>
      <c r="Y160" s="144">
        <f t="shared" si="15"/>
        <v>0</v>
      </c>
    </row>
    <row r="161" spans="1:25" x14ac:dyDescent="0.35">
      <c r="A161" s="61">
        <v>49399</v>
      </c>
      <c r="B161" s="52">
        <v>0</v>
      </c>
      <c r="C161" s="52">
        <v>0</v>
      </c>
      <c r="D161" s="52">
        <f t="shared" si="16"/>
        <v>0</v>
      </c>
      <c r="F161" s="61">
        <v>49399</v>
      </c>
      <c r="G161" s="52">
        <v>0</v>
      </c>
      <c r="H161" s="52">
        <v>0</v>
      </c>
      <c r="I161" s="52">
        <f t="shared" si="13"/>
        <v>0</v>
      </c>
      <c r="K161" s="61">
        <v>49399</v>
      </c>
      <c r="L161" s="52">
        <v>0</v>
      </c>
      <c r="M161" s="52">
        <v>0</v>
      </c>
      <c r="N161" s="52">
        <f t="shared" si="17"/>
        <v>0</v>
      </c>
      <c r="P161" s="61">
        <v>49399</v>
      </c>
      <c r="Q161" s="52">
        <v>0</v>
      </c>
      <c r="R161" s="52">
        <v>0</v>
      </c>
      <c r="S161" s="52">
        <v>0</v>
      </c>
      <c r="V161" s="56" t="s">
        <v>209</v>
      </c>
      <c r="W161" s="144">
        <f t="shared" si="18"/>
        <v>0</v>
      </c>
      <c r="X161" s="144">
        <f t="shared" si="14"/>
        <v>0</v>
      </c>
      <c r="Y161" s="144">
        <f t="shared" si="15"/>
        <v>0</v>
      </c>
    </row>
    <row r="162" spans="1:25" x14ac:dyDescent="0.35">
      <c r="A162" s="61">
        <v>49429</v>
      </c>
      <c r="B162" s="52">
        <v>0</v>
      </c>
      <c r="C162" s="52">
        <v>0</v>
      </c>
      <c r="D162" s="52">
        <f t="shared" si="16"/>
        <v>0</v>
      </c>
      <c r="F162" s="61">
        <v>49429</v>
      </c>
      <c r="G162" s="52">
        <v>0</v>
      </c>
      <c r="H162" s="52">
        <v>0</v>
      </c>
      <c r="I162" s="52">
        <f t="shared" si="13"/>
        <v>0</v>
      </c>
      <c r="K162" s="61">
        <v>49429</v>
      </c>
      <c r="L162" s="52">
        <v>0</v>
      </c>
      <c r="M162" s="52">
        <v>0</v>
      </c>
      <c r="N162" s="52">
        <f t="shared" si="17"/>
        <v>0</v>
      </c>
      <c r="P162" s="61">
        <v>49429</v>
      </c>
      <c r="Q162" s="52">
        <v>0</v>
      </c>
      <c r="R162" s="52">
        <v>0</v>
      </c>
      <c r="S162" s="52">
        <v>0</v>
      </c>
      <c r="V162" s="56" t="s">
        <v>210</v>
      </c>
      <c r="W162" s="144">
        <f t="shared" si="18"/>
        <v>0</v>
      </c>
      <c r="X162" s="144">
        <f t="shared" si="14"/>
        <v>0</v>
      </c>
      <c r="Y162" s="144">
        <f t="shared" si="15"/>
        <v>0</v>
      </c>
    </row>
    <row r="163" spans="1:25" x14ac:dyDescent="0.35">
      <c r="A163" s="61">
        <v>49460</v>
      </c>
      <c r="B163" s="52">
        <v>0</v>
      </c>
      <c r="C163" s="52">
        <v>0</v>
      </c>
      <c r="D163" s="52">
        <f t="shared" si="16"/>
        <v>0</v>
      </c>
      <c r="F163" s="61">
        <v>49460</v>
      </c>
      <c r="G163" s="52">
        <v>0</v>
      </c>
      <c r="H163" s="52">
        <v>0</v>
      </c>
      <c r="I163" s="52">
        <f t="shared" si="13"/>
        <v>0</v>
      </c>
      <c r="K163" s="61">
        <v>49460</v>
      </c>
      <c r="L163" s="52">
        <v>0</v>
      </c>
      <c r="M163" s="52">
        <v>0</v>
      </c>
      <c r="N163" s="52">
        <f t="shared" si="17"/>
        <v>0</v>
      </c>
      <c r="P163" s="61">
        <v>49460</v>
      </c>
      <c r="Q163" s="52">
        <v>0</v>
      </c>
      <c r="R163" s="52">
        <v>0</v>
      </c>
      <c r="S163" s="52">
        <v>0</v>
      </c>
      <c r="V163" s="56" t="s">
        <v>211</v>
      </c>
      <c r="W163" s="144">
        <f t="shared" si="18"/>
        <v>0</v>
      </c>
      <c r="X163" s="144">
        <f t="shared" si="14"/>
        <v>0</v>
      </c>
      <c r="Y163" s="144">
        <f t="shared" si="15"/>
        <v>0</v>
      </c>
    </row>
    <row r="164" spans="1:25" x14ac:dyDescent="0.35">
      <c r="A164" s="61">
        <v>49490</v>
      </c>
      <c r="B164" s="52">
        <v>3000000</v>
      </c>
      <c r="C164" s="52">
        <v>1561190.1150930501</v>
      </c>
      <c r="D164" s="52">
        <f t="shared" si="16"/>
        <v>4561190.1150930505</v>
      </c>
      <c r="F164" s="61">
        <v>49490</v>
      </c>
      <c r="G164" s="52">
        <v>1269750.5197505199</v>
      </c>
      <c r="H164" s="52">
        <v>637174.91573639098</v>
      </c>
      <c r="I164" s="52">
        <f t="shared" si="13"/>
        <v>1906925.4354869109</v>
      </c>
      <c r="K164" s="61">
        <v>49490</v>
      </c>
      <c r="L164" s="52">
        <v>5619277.28125</v>
      </c>
      <c r="M164" s="52">
        <v>5952655.33141822</v>
      </c>
      <c r="N164" s="52">
        <f t="shared" si="17"/>
        <v>11571932.61266822</v>
      </c>
      <c r="P164" s="61">
        <v>49490</v>
      </c>
      <c r="Q164" s="52">
        <v>1500000</v>
      </c>
      <c r="R164" s="52">
        <v>780595.05754652503</v>
      </c>
      <c r="S164" s="52">
        <v>2280595.0575465201</v>
      </c>
      <c r="V164" s="56" t="s">
        <v>212</v>
      </c>
      <c r="W164" s="144">
        <f t="shared" si="18"/>
        <v>11389027.801000521</v>
      </c>
      <c r="X164" s="144">
        <f t="shared" si="14"/>
        <v>8931615.4197941851</v>
      </c>
      <c r="Y164" s="144">
        <f t="shared" si="15"/>
        <v>20320643.2207947</v>
      </c>
    </row>
    <row r="165" spans="1:25" x14ac:dyDescent="0.35">
      <c r="A165" s="61">
        <v>49521</v>
      </c>
      <c r="B165" s="52">
        <v>0</v>
      </c>
      <c r="C165" s="52">
        <v>0</v>
      </c>
      <c r="D165" s="52">
        <f t="shared" si="16"/>
        <v>0</v>
      </c>
      <c r="F165" s="61">
        <v>49521</v>
      </c>
      <c r="G165" s="52">
        <v>0</v>
      </c>
      <c r="H165" s="52">
        <v>0</v>
      </c>
      <c r="I165" s="52">
        <f t="shared" si="13"/>
        <v>0</v>
      </c>
      <c r="K165" s="61">
        <v>49521</v>
      </c>
      <c r="L165" s="52">
        <v>0</v>
      </c>
      <c r="M165" s="52">
        <v>0</v>
      </c>
      <c r="N165" s="52">
        <f t="shared" si="17"/>
        <v>0</v>
      </c>
      <c r="P165" s="61">
        <v>49521</v>
      </c>
      <c r="Q165" s="52">
        <v>0</v>
      </c>
      <c r="R165" s="52">
        <v>0</v>
      </c>
      <c r="S165" s="52">
        <v>0</v>
      </c>
      <c r="V165" s="56" t="s">
        <v>213</v>
      </c>
      <c r="W165" s="144">
        <f t="shared" si="18"/>
        <v>0</v>
      </c>
      <c r="X165" s="144">
        <f t="shared" si="14"/>
        <v>0</v>
      </c>
      <c r="Y165" s="144">
        <f t="shared" si="15"/>
        <v>0</v>
      </c>
    </row>
    <row r="166" spans="1:25" x14ac:dyDescent="0.35">
      <c r="A166" s="61">
        <v>49552</v>
      </c>
      <c r="B166" s="52">
        <v>0</v>
      </c>
      <c r="C166" s="52">
        <v>0</v>
      </c>
      <c r="D166" s="52">
        <f t="shared" si="16"/>
        <v>0</v>
      </c>
      <c r="F166" s="61">
        <v>49552</v>
      </c>
      <c r="G166" s="52">
        <v>0</v>
      </c>
      <c r="H166" s="52">
        <v>0</v>
      </c>
      <c r="I166" s="52">
        <f t="shared" si="13"/>
        <v>0</v>
      </c>
      <c r="K166" s="61">
        <v>49552</v>
      </c>
      <c r="L166" s="52">
        <v>0</v>
      </c>
      <c r="M166" s="52">
        <v>0</v>
      </c>
      <c r="N166" s="52">
        <f t="shared" si="17"/>
        <v>0</v>
      </c>
      <c r="P166" s="61">
        <v>49552</v>
      </c>
      <c r="Q166" s="52">
        <v>0</v>
      </c>
      <c r="R166" s="52">
        <v>0</v>
      </c>
      <c r="S166" s="52">
        <v>0</v>
      </c>
      <c r="V166" s="56" t="s">
        <v>214</v>
      </c>
      <c r="W166" s="144">
        <f t="shared" si="18"/>
        <v>0</v>
      </c>
      <c r="X166" s="144">
        <f t="shared" si="14"/>
        <v>0</v>
      </c>
      <c r="Y166" s="144">
        <f t="shared" si="15"/>
        <v>0</v>
      </c>
    </row>
    <row r="167" spans="1:25" x14ac:dyDescent="0.35">
      <c r="A167" s="61">
        <v>49582</v>
      </c>
      <c r="B167" s="52">
        <v>0</v>
      </c>
      <c r="C167" s="52">
        <v>0</v>
      </c>
      <c r="D167" s="52">
        <f t="shared" si="16"/>
        <v>0</v>
      </c>
      <c r="F167" s="61">
        <v>49582</v>
      </c>
      <c r="G167" s="52">
        <v>0</v>
      </c>
      <c r="H167" s="52">
        <v>0</v>
      </c>
      <c r="I167" s="52">
        <f t="shared" si="13"/>
        <v>0</v>
      </c>
      <c r="K167" s="61">
        <v>49582</v>
      </c>
      <c r="L167" s="52">
        <v>0</v>
      </c>
      <c r="M167" s="52">
        <v>0</v>
      </c>
      <c r="N167" s="52">
        <f t="shared" si="17"/>
        <v>0</v>
      </c>
      <c r="P167" s="61">
        <v>49582</v>
      </c>
      <c r="Q167" s="52">
        <v>0</v>
      </c>
      <c r="R167" s="52">
        <v>0</v>
      </c>
      <c r="S167" s="52">
        <v>0</v>
      </c>
      <c r="V167" s="56" t="s">
        <v>215</v>
      </c>
      <c r="W167" s="144">
        <f t="shared" si="18"/>
        <v>0</v>
      </c>
      <c r="X167" s="144">
        <f t="shared" si="14"/>
        <v>0</v>
      </c>
      <c r="Y167" s="144">
        <f t="shared" si="15"/>
        <v>0</v>
      </c>
    </row>
    <row r="168" spans="1:25" x14ac:dyDescent="0.35">
      <c r="A168" s="61">
        <v>49613</v>
      </c>
      <c r="B168" s="52">
        <v>0</v>
      </c>
      <c r="C168" s="52">
        <v>0</v>
      </c>
      <c r="D168" s="52">
        <f t="shared" si="16"/>
        <v>0</v>
      </c>
      <c r="F168" s="61">
        <v>49613</v>
      </c>
      <c r="G168" s="52">
        <v>0</v>
      </c>
      <c r="H168" s="52">
        <v>0</v>
      </c>
      <c r="I168" s="52">
        <f t="shared" si="13"/>
        <v>0</v>
      </c>
      <c r="K168" s="61">
        <v>49613</v>
      </c>
      <c r="L168" s="52">
        <v>0</v>
      </c>
      <c r="M168" s="52">
        <v>0</v>
      </c>
      <c r="N168" s="52">
        <f t="shared" si="17"/>
        <v>0</v>
      </c>
      <c r="P168" s="61">
        <v>49613</v>
      </c>
      <c r="Q168" s="52">
        <v>0</v>
      </c>
      <c r="R168" s="52">
        <v>0</v>
      </c>
      <c r="S168" s="52">
        <v>0</v>
      </c>
      <c r="V168" s="56" t="s">
        <v>216</v>
      </c>
      <c r="W168" s="144">
        <f t="shared" si="18"/>
        <v>0</v>
      </c>
      <c r="X168" s="144">
        <f t="shared" si="14"/>
        <v>0</v>
      </c>
      <c r="Y168" s="144">
        <f t="shared" si="15"/>
        <v>0</v>
      </c>
    </row>
    <row r="169" spans="1:25" x14ac:dyDescent="0.35">
      <c r="A169" s="61">
        <v>49643</v>
      </c>
      <c r="B169" s="52">
        <v>0</v>
      </c>
      <c r="C169" s="52">
        <v>0</v>
      </c>
      <c r="D169" s="52">
        <f t="shared" si="16"/>
        <v>0</v>
      </c>
      <c r="F169" s="61">
        <v>49643</v>
      </c>
      <c r="G169" s="52">
        <v>0</v>
      </c>
      <c r="H169" s="52">
        <v>0</v>
      </c>
      <c r="I169" s="52">
        <f t="shared" si="13"/>
        <v>0</v>
      </c>
      <c r="K169" s="61">
        <v>49643</v>
      </c>
      <c r="L169" s="52">
        <v>0</v>
      </c>
      <c r="M169" s="52">
        <v>0</v>
      </c>
      <c r="N169" s="52">
        <f t="shared" si="17"/>
        <v>0</v>
      </c>
      <c r="P169" s="61">
        <v>49643</v>
      </c>
      <c r="Q169" s="52">
        <v>0</v>
      </c>
      <c r="R169" s="52">
        <v>0</v>
      </c>
      <c r="S169" s="52">
        <v>0</v>
      </c>
      <c r="V169" s="56" t="s">
        <v>217</v>
      </c>
      <c r="W169" s="144">
        <f t="shared" si="18"/>
        <v>0</v>
      </c>
      <c r="X169" s="144">
        <f t="shared" si="14"/>
        <v>0</v>
      </c>
      <c r="Y169" s="144">
        <f t="shared" si="15"/>
        <v>0</v>
      </c>
    </row>
    <row r="170" spans="1:25" x14ac:dyDescent="0.35">
      <c r="A170" s="61">
        <v>49674</v>
      </c>
      <c r="B170" s="52">
        <v>3000000</v>
      </c>
      <c r="C170" s="52">
        <v>1520162.63665597</v>
      </c>
      <c r="D170" s="52">
        <f t="shared" si="16"/>
        <v>4520162.6366559695</v>
      </c>
      <c r="F170" s="61">
        <v>49674</v>
      </c>
      <c r="G170" s="52">
        <v>1269750.5197505199</v>
      </c>
      <c r="H170" s="52">
        <v>619579.13269111305</v>
      </c>
      <c r="I170" s="52">
        <f t="shared" si="13"/>
        <v>1889329.6524416329</v>
      </c>
      <c r="K170" s="61">
        <v>49674</v>
      </c>
      <c r="L170" s="52">
        <v>5619277.28125</v>
      </c>
      <c r="M170" s="52">
        <v>5884715.7453622501</v>
      </c>
      <c r="N170" s="52">
        <f t="shared" si="17"/>
        <v>11503993.02661225</v>
      </c>
      <c r="P170" s="61">
        <v>49674</v>
      </c>
      <c r="Q170" s="52">
        <v>1500000</v>
      </c>
      <c r="R170" s="52">
        <v>760081.31832798501</v>
      </c>
      <c r="S170" s="52">
        <v>2260081.3183279801</v>
      </c>
      <c r="V170" s="56" t="s">
        <v>218</v>
      </c>
      <c r="W170" s="144">
        <f t="shared" si="18"/>
        <v>11389027.801000521</v>
      </c>
      <c r="X170" s="144">
        <f t="shared" si="14"/>
        <v>8784538.8330373187</v>
      </c>
      <c r="Y170" s="144">
        <f t="shared" si="15"/>
        <v>20173566.63403783</v>
      </c>
    </row>
    <row r="171" spans="1:25" x14ac:dyDescent="0.35">
      <c r="A171" s="61">
        <v>49705</v>
      </c>
      <c r="B171" s="52">
        <v>0</v>
      </c>
      <c r="C171" s="52">
        <v>0</v>
      </c>
      <c r="D171" s="52">
        <f t="shared" si="16"/>
        <v>0</v>
      </c>
      <c r="F171" s="61">
        <v>49705</v>
      </c>
      <c r="G171" s="52">
        <v>0</v>
      </c>
      <c r="H171" s="52">
        <v>0</v>
      </c>
      <c r="I171" s="52">
        <f t="shared" si="13"/>
        <v>0</v>
      </c>
      <c r="K171" s="61">
        <v>49705</v>
      </c>
      <c r="L171" s="52">
        <v>0</v>
      </c>
      <c r="M171" s="52">
        <v>0</v>
      </c>
      <c r="N171" s="52">
        <f t="shared" si="17"/>
        <v>0</v>
      </c>
      <c r="P171" s="61">
        <v>49705</v>
      </c>
      <c r="Q171" s="52">
        <v>0</v>
      </c>
      <c r="R171" s="52">
        <v>0</v>
      </c>
      <c r="S171" s="52">
        <v>0</v>
      </c>
      <c r="V171" s="56" t="s">
        <v>219</v>
      </c>
      <c r="W171" s="144">
        <f t="shared" si="18"/>
        <v>0</v>
      </c>
      <c r="X171" s="144">
        <f t="shared" si="14"/>
        <v>0</v>
      </c>
      <c r="Y171" s="144">
        <f t="shared" si="15"/>
        <v>0</v>
      </c>
    </row>
    <row r="172" spans="1:25" x14ac:dyDescent="0.35">
      <c r="A172" s="61">
        <v>49734</v>
      </c>
      <c r="B172" s="52">
        <v>0</v>
      </c>
      <c r="C172" s="52">
        <v>0</v>
      </c>
      <c r="D172" s="52">
        <f t="shared" si="16"/>
        <v>0</v>
      </c>
      <c r="F172" s="61">
        <v>49734</v>
      </c>
      <c r="G172" s="52">
        <v>0</v>
      </c>
      <c r="H172" s="52">
        <v>0</v>
      </c>
      <c r="I172" s="52">
        <f t="shared" si="13"/>
        <v>0</v>
      </c>
      <c r="K172" s="61">
        <v>49734</v>
      </c>
      <c r="L172" s="52">
        <v>0</v>
      </c>
      <c r="M172" s="52">
        <v>0</v>
      </c>
      <c r="N172" s="52">
        <f t="shared" si="17"/>
        <v>0</v>
      </c>
      <c r="P172" s="61">
        <v>49734</v>
      </c>
      <c r="Q172" s="52">
        <v>0</v>
      </c>
      <c r="R172" s="52">
        <v>0</v>
      </c>
      <c r="S172" s="52">
        <v>0</v>
      </c>
      <c r="V172" s="56" t="s">
        <v>220</v>
      </c>
      <c r="W172" s="144">
        <f t="shared" si="18"/>
        <v>0</v>
      </c>
      <c r="X172" s="144">
        <f t="shared" si="14"/>
        <v>0</v>
      </c>
      <c r="Y172" s="144">
        <f t="shared" si="15"/>
        <v>0</v>
      </c>
    </row>
    <row r="173" spans="1:25" x14ac:dyDescent="0.35">
      <c r="A173" s="61">
        <v>49765</v>
      </c>
      <c r="B173" s="52">
        <v>0</v>
      </c>
      <c r="C173" s="52">
        <v>0</v>
      </c>
      <c r="D173" s="52">
        <f t="shared" si="16"/>
        <v>0</v>
      </c>
      <c r="F173" s="61">
        <v>49765</v>
      </c>
      <c r="G173" s="52">
        <v>0</v>
      </c>
      <c r="H173" s="52">
        <v>0</v>
      </c>
      <c r="I173" s="52">
        <f t="shared" si="13"/>
        <v>0</v>
      </c>
      <c r="K173" s="61">
        <v>49765</v>
      </c>
      <c r="L173" s="52">
        <v>0</v>
      </c>
      <c r="M173" s="52">
        <v>0</v>
      </c>
      <c r="N173" s="52">
        <f t="shared" si="17"/>
        <v>0</v>
      </c>
      <c r="P173" s="61">
        <v>49765</v>
      </c>
      <c r="Q173" s="52">
        <v>0</v>
      </c>
      <c r="R173" s="52">
        <v>0</v>
      </c>
      <c r="S173" s="52">
        <v>0</v>
      </c>
      <c r="V173" s="56" t="s">
        <v>221</v>
      </c>
      <c r="W173" s="144">
        <f t="shared" si="18"/>
        <v>0</v>
      </c>
      <c r="X173" s="144">
        <f t="shared" si="14"/>
        <v>0</v>
      </c>
      <c r="Y173" s="144">
        <f t="shared" si="15"/>
        <v>0</v>
      </c>
    </row>
    <row r="174" spans="1:25" x14ac:dyDescent="0.35">
      <c r="A174" s="61">
        <v>49795</v>
      </c>
      <c r="B174" s="52">
        <v>0</v>
      </c>
      <c r="C174" s="52">
        <v>0</v>
      </c>
      <c r="D174" s="52">
        <f t="shared" si="16"/>
        <v>0</v>
      </c>
      <c r="F174" s="61">
        <v>49795</v>
      </c>
      <c r="G174" s="52">
        <v>0</v>
      </c>
      <c r="H174" s="52">
        <v>0</v>
      </c>
      <c r="I174" s="52">
        <f t="shared" si="13"/>
        <v>0</v>
      </c>
      <c r="K174" s="61">
        <v>49795</v>
      </c>
      <c r="L174" s="52">
        <v>0</v>
      </c>
      <c r="M174" s="52">
        <v>0</v>
      </c>
      <c r="N174" s="52">
        <f t="shared" si="17"/>
        <v>0</v>
      </c>
      <c r="P174" s="61">
        <v>49795</v>
      </c>
      <c r="Q174" s="52">
        <v>0</v>
      </c>
      <c r="R174" s="52">
        <v>0</v>
      </c>
      <c r="S174" s="52">
        <v>0</v>
      </c>
      <c r="V174" s="56" t="s">
        <v>222</v>
      </c>
      <c r="W174" s="144">
        <f t="shared" si="18"/>
        <v>0</v>
      </c>
      <c r="X174" s="144">
        <f t="shared" si="14"/>
        <v>0</v>
      </c>
      <c r="Y174" s="144">
        <f t="shared" si="15"/>
        <v>0</v>
      </c>
    </row>
    <row r="175" spans="1:25" x14ac:dyDescent="0.35">
      <c r="A175" s="61">
        <v>49826</v>
      </c>
      <c r="B175" s="52">
        <v>0</v>
      </c>
      <c r="C175" s="52">
        <v>0</v>
      </c>
      <c r="D175" s="52">
        <f t="shared" si="16"/>
        <v>0</v>
      </c>
      <c r="F175" s="61">
        <v>49826</v>
      </c>
      <c r="G175" s="52">
        <v>0</v>
      </c>
      <c r="H175" s="52">
        <v>0</v>
      </c>
      <c r="I175" s="52">
        <f t="shared" si="13"/>
        <v>0</v>
      </c>
      <c r="K175" s="61">
        <v>49826</v>
      </c>
      <c r="L175" s="52">
        <v>0</v>
      </c>
      <c r="M175" s="52">
        <v>0</v>
      </c>
      <c r="N175" s="52">
        <f t="shared" si="17"/>
        <v>0</v>
      </c>
      <c r="P175" s="61">
        <v>49826</v>
      </c>
      <c r="Q175" s="52">
        <v>0</v>
      </c>
      <c r="R175" s="52">
        <v>0</v>
      </c>
      <c r="S175" s="52">
        <v>0</v>
      </c>
      <c r="V175" s="56" t="s">
        <v>223</v>
      </c>
      <c r="W175" s="144">
        <f t="shared" si="18"/>
        <v>0</v>
      </c>
      <c r="X175" s="144">
        <f t="shared" si="14"/>
        <v>0</v>
      </c>
      <c r="Y175" s="144">
        <f t="shared" si="15"/>
        <v>0</v>
      </c>
    </row>
    <row r="176" spans="1:25" x14ac:dyDescent="0.35">
      <c r="A176" s="61">
        <v>49856</v>
      </c>
      <c r="B176" s="52">
        <v>3000000</v>
      </c>
      <c r="C176" s="52">
        <v>1471537.67014792</v>
      </c>
      <c r="D176" s="52">
        <f t="shared" si="16"/>
        <v>4471537.67014792</v>
      </c>
      <c r="F176" s="61">
        <v>49856</v>
      </c>
      <c r="G176" s="52">
        <v>1269750.5197505199</v>
      </c>
      <c r="H176" s="52">
        <v>598873.62868679303</v>
      </c>
      <c r="I176" s="52">
        <f t="shared" si="13"/>
        <v>1868624.1484373128</v>
      </c>
      <c r="K176" s="61">
        <v>49856</v>
      </c>
      <c r="L176" s="52">
        <v>5619277.28125</v>
      </c>
      <c r="M176" s="52">
        <v>5788112.8254875904</v>
      </c>
      <c r="N176" s="52">
        <f t="shared" si="17"/>
        <v>11407390.106737591</v>
      </c>
      <c r="P176" s="61">
        <v>49856</v>
      </c>
      <c r="Q176" s="52">
        <v>1500000</v>
      </c>
      <c r="R176" s="52">
        <v>735768.83507396095</v>
      </c>
      <c r="S176" s="52">
        <v>2235768.83507396</v>
      </c>
      <c r="V176" s="56" t="s">
        <v>224</v>
      </c>
      <c r="W176" s="144">
        <f t="shared" si="18"/>
        <v>11389027.801000521</v>
      </c>
      <c r="X176" s="144">
        <f t="shared" si="14"/>
        <v>8594292.9593962654</v>
      </c>
      <c r="Y176" s="144">
        <f t="shared" si="15"/>
        <v>19983320.760396782</v>
      </c>
    </row>
    <row r="177" spans="1:25" x14ac:dyDescent="0.35">
      <c r="A177" s="61">
        <v>49887</v>
      </c>
      <c r="B177" s="52">
        <v>0</v>
      </c>
      <c r="C177" s="52">
        <v>0</v>
      </c>
      <c r="D177" s="52">
        <f t="shared" si="16"/>
        <v>0</v>
      </c>
      <c r="F177" s="61">
        <v>49887</v>
      </c>
      <c r="G177" s="52">
        <v>0</v>
      </c>
      <c r="H177" s="52">
        <v>0</v>
      </c>
      <c r="I177" s="52">
        <f t="shared" si="13"/>
        <v>0</v>
      </c>
      <c r="K177" s="61">
        <v>49887</v>
      </c>
      <c r="L177" s="52">
        <v>0</v>
      </c>
      <c r="M177" s="52">
        <v>0</v>
      </c>
      <c r="N177" s="52">
        <f t="shared" si="17"/>
        <v>0</v>
      </c>
      <c r="P177" s="61">
        <v>49887</v>
      </c>
      <c r="Q177" s="52">
        <v>0</v>
      </c>
      <c r="R177" s="52">
        <v>0</v>
      </c>
      <c r="S177" s="52">
        <v>0</v>
      </c>
      <c r="V177" s="56" t="s">
        <v>225</v>
      </c>
      <c r="W177" s="144">
        <f t="shared" si="18"/>
        <v>0</v>
      </c>
      <c r="X177" s="144">
        <f t="shared" si="14"/>
        <v>0</v>
      </c>
      <c r="Y177" s="144">
        <f t="shared" si="15"/>
        <v>0</v>
      </c>
    </row>
    <row r="178" spans="1:25" x14ac:dyDescent="0.35">
      <c r="A178" s="61">
        <v>49918</v>
      </c>
      <c r="B178" s="52">
        <v>0</v>
      </c>
      <c r="C178" s="52">
        <v>0</v>
      </c>
      <c r="D178" s="52">
        <f t="shared" si="16"/>
        <v>0</v>
      </c>
      <c r="F178" s="61">
        <v>49918</v>
      </c>
      <c r="G178" s="52">
        <v>0</v>
      </c>
      <c r="H178" s="52">
        <v>0</v>
      </c>
      <c r="I178" s="52">
        <f t="shared" si="13"/>
        <v>0</v>
      </c>
      <c r="K178" s="61">
        <v>49918</v>
      </c>
      <c r="L178" s="52">
        <v>0</v>
      </c>
      <c r="M178" s="52">
        <v>0</v>
      </c>
      <c r="N178" s="52">
        <f t="shared" si="17"/>
        <v>0</v>
      </c>
      <c r="P178" s="61">
        <v>49918</v>
      </c>
      <c r="Q178" s="52">
        <v>0</v>
      </c>
      <c r="R178" s="52">
        <v>0</v>
      </c>
      <c r="S178" s="52">
        <v>0</v>
      </c>
      <c r="V178" s="56" t="s">
        <v>226</v>
      </c>
      <c r="W178" s="144">
        <f t="shared" si="18"/>
        <v>0</v>
      </c>
      <c r="X178" s="144">
        <f t="shared" si="14"/>
        <v>0</v>
      </c>
      <c r="Y178" s="144">
        <f t="shared" si="15"/>
        <v>0</v>
      </c>
    </row>
    <row r="179" spans="1:25" x14ac:dyDescent="0.35">
      <c r="A179" s="61">
        <v>49948</v>
      </c>
      <c r="B179" s="52">
        <v>0</v>
      </c>
      <c r="C179" s="52">
        <v>0</v>
      </c>
      <c r="D179" s="52">
        <f t="shared" si="16"/>
        <v>0</v>
      </c>
      <c r="F179" s="61">
        <v>49948</v>
      </c>
      <c r="G179" s="52">
        <v>0</v>
      </c>
      <c r="H179" s="52">
        <v>0</v>
      </c>
      <c r="I179" s="52">
        <f t="shared" si="13"/>
        <v>0</v>
      </c>
      <c r="K179" s="61">
        <v>49948</v>
      </c>
      <c r="L179" s="52">
        <v>0</v>
      </c>
      <c r="M179" s="52">
        <v>0</v>
      </c>
      <c r="N179" s="52">
        <f t="shared" si="17"/>
        <v>0</v>
      </c>
      <c r="P179" s="61">
        <v>49948</v>
      </c>
      <c r="Q179" s="52">
        <v>0</v>
      </c>
      <c r="R179" s="52">
        <v>0</v>
      </c>
      <c r="S179" s="52">
        <v>0</v>
      </c>
      <c r="V179" s="56" t="s">
        <v>227</v>
      </c>
      <c r="W179" s="144">
        <f t="shared" si="18"/>
        <v>0</v>
      </c>
      <c r="X179" s="144">
        <f t="shared" si="14"/>
        <v>0</v>
      </c>
      <c r="Y179" s="144">
        <f t="shared" si="15"/>
        <v>0</v>
      </c>
    </row>
    <row r="180" spans="1:25" x14ac:dyDescent="0.35">
      <c r="A180" s="61">
        <v>49979</v>
      </c>
      <c r="B180" s="52">
        <v>0</v>
      </c>
      <c r="C180" s="52">
        <v>0</v>
      </c>
      <c r="D180" s="52">
        <f t="shared" si="16"/>
        <v>0</v>
      </c>
      <c r="F180" s="61">
        <v>49979</v>
      </c>
      <c r="G180" s="52">
        <v>0</v>
      </c>
      <c r="H180" s="52">
        <v>0</v>
      </c>
      <c r="I180" s="52">
        <f t="shared" si="13"/>
        <v>0</v>
      </c>
      <c r="K180" s="61">
        <v>49979</v>
      </c>
      <c r="L180" s="52">
        <v>0</v>
      </c>
      <c r="M180" s="52">
        <v>0</v>
      </c>
      <c r="N180" s="52">
        <f t="shared" si="17"/>
        <v>0</v>
      </c>
      <c r="P180" s="61">
        <v>49979</v>
      </c>
      <c r="Q180" s="52">
        <v>0</v>
      </c>
      <c r="R180" s="52">
        <v>0</v>
      </c>
      <c r="S180" s="52">
        <v>0</v>
      </c>
      <c r="V180" s="56" t="s">
        <v>228</v>
      </c>
      <c r="W180" s="144">
        <f t="shared" si="18"/>
        <v>0</v>
      </c>
      <c r="X180" s="144">
        <f t="shared" si="14"/>
        <v>0</v>
      </c>
      <c r="Y180" s="144">
        <f t="shared" si="15"/>
        <v>0</v>
      </c>
    </row>
    <row r="181" spans="1:25" x14ac:dyDescent="0.35">
      <c r="A181" s="61">
        <v>50009</v>
      </c>
      <c r="B181" s="52">
        <v>0</v>
      </c>
      <c r="C181" s="52">
        <v>0</v>
      </c>
      <c r="D181" s="52">
        <f t="shared" si="16"/>
        <v>0</v>
      </c>
      <c r="F181" s="61">
        <v>50009</v>
      </c>
      <c r="G181" s="52">
        <v>0</v>
      </c>
      <c r="H181" s="52">
        <v>0</v>
      </c>
      <c r="I181" s="52">
        <f t="shared" si="13"/>
        <v>0</v>
      </c>
      <c r="K181" s="61">
        <v>50009</v>
      </c>
      <c r="L181" s="52">
        <v>0</v>
      </c>
      <c r="M181" s="52">
        <v>0</v>
      </c>
      <c r="N181" s="52">
        <f t="shared" si="17"/>
        <v>0</v>
      </c>
      <c r="P181" s="61">
        <v>50009</v>
      </c>
      <c r="Q181" s="52">
        <v>0</v>
      </c>
      <c r="R181" s="52">
        <v>0</v>
      </c>
      <c r="S181" s="52">
        <v>0</v>
      </c>
      <c r="V181" s="56" t="s">
        <v>229</v>
      </c>
      <c r="W181" s="144">
        <f t="shared" si="18"/>
        <v>0</v>
      </c>
      <c r="X181" s="144">
        <f t="shared" si="14"/>
        <v>0</v>
      </c>
      <c r="Y181" s="144">
        <f t="shared" si="15"/>
        <v>0</v>
      </c>
    </row>
    <row r="182" spans="1:25" x14ac:dyDescent="0.35">
      <c r="A182" s="61">
        <v>50040</v>
      </c>
      <c r="B182" s="52">
        <v>3000000</v>
      </c>
      <c r="C182" s="52">
        <v>1420462.0375298799</v>
      </c>
      <c r="D182" s="52">
        <f t="shared" si="16"/>
        <v>4420462.0375298802</v>
      </c>
      <c r="F182" s="61">
        <v>50040</v>
      </c>
      <c r="G182" s="52">
        <v>1269750.5197505199</v>
      </c>
      <c r="H182" s="52">
        <v>577162.37134062103</v>
      </c>
      <c r="I182" s="52">
        <f t="shared" si="13"/>
        <v>1846912.8910911409</v>
      </c>
      <c r="K182" s="61">
        <v>50040</v>
      </c>
      <c r="L182" s="52">
        <v>5619277.28125</v>
      </c>
      <c r="M182" s="52">
        <v>5683992.9037994603</v>
      </c>
      <c r="N182" s="52">
        <f t="shared" si="17"/>
        <v>11303270.185049459</v>
      </c>
      <c r="P182" s="61">
        <v>50040</v>
      </c>
      <c r="Q182" s="52">
        <v>1500000</v>
      </c>
      <c r="R182" s="52">
        <v>710231.018764938</v>
      </c>
      <c r="S182" s="52">
        <v>2210231.0187649401</v>
      </c>
      <c r="V182" s="56" t="s">
        <v>230</v>
      </c>
      <c r="W182" s="144">
        <f t="shared" si="18"/>
        <v>11389027.801000521</v>
      </c>
      <c r="X182" s="144">
        <f t="shared" si="14"/>
        <v>8391848.3314348981</v>
      </c>
      <c r="Y182" s="144">
        <f t="shared" si="15"/>
        <v>19780876.132435419</v>
      </c>
    </row>
    <row r="183" spans="1:25" x14ac:dyDescent="0.35">
      <c r="A183" s="61">
        <v>50071</v>
      </c>
      <c r="B183" s="52">
        <v>0</v>
      </c>
      <c r="C183" s="52">
        <v>0</v>
      </c>
      <c r="D183" s="52">
        <f t="shared" si="16"/>
        <v>0</v>
      </c>
      <c r="F183" s="61">
        <v>50071</v>
      </c>
      <c r="G183" s="52">
        <v>0</v>
      </c>
      <c r="H183" s="52">
        <v>0</v>
      </c>
      <c r="I183" s="52">
        <f t="shared" si="13"/>
        <v>0</v>
      </c>
      <c r="K183" s="61">
        <v>50071</v>
      </c>
      <c r="L183" s="52">
        <v>0</v>
      </c>
      <c r="M183" s="52">
        <v>0</v>
      </c>
      <c r="N183" s="52">
        <f t="shared" si="17"/>
        <v>0</v>
      </c>
      <c r="P183" s="61">
        <v>50071</v>
      </c>
      <c r="Q183" s="52">
        <v>0</v>
      </c>
      <c r="R183" s="52">
        <v>0</v>
      </c>
      <c r="S183" s="52">
        <v>0</v>
      </c>
      <c r="V183" s="56" t="s">
        <v>231</v>
      </c>
      <c r="W183" s="144">
        <f t="shared" si="18"/>
        <v>0</v>
      </c>
      <c r="X183" s="144">
        <f t="shared" si="14"/>
        <v>0</v>
      </c>
      <c r="Y183" s="144">
        <f t="shared" si="15"/>
        <v>0</v>
      </c>
    </row>
    <row r="184" spans="1:25" x14ac:dyDescent="0.35">
      <c r="A184" s="61">
        <v>50099</v>
      </c>
      <c r="B184" s="52">
        <v>0</v>
      </c>
      <c r="C184" s="52">
        <v>0</v>
      </c>
      <c r="D184" s="52">
        <f t="shared" si="16"/>
        <v>0</v>
      </c>
      <c r="F184" s="61">
        <v>50099</v>
      </c>
      <c r="G184" s="52">
        <v>0</v>
      </c>
      <c r="H184" s="52">
        <v>0</v>
      </c>
      <c r="I184" s="52">
        <f t="shared" si="13"/>
        <v>0</v>
      </c>
      <c r="K184" s="61">
        <v>50099</v>
      </c>
      <c r="L184" s="52">
        <v>0</v>
      </c>
      <c r="M184" s="52">
        <v>0</v>
      </c>
      <c r="N184" s="52">
        <f t="shared" si="17"/>
        <v>0</v>
      </c>
      <c r="P184" s="61">
        <v>50099</v>
      </c>
      <c r="Q184" s="52">
        <v>0</v>
      </c>
      <c r="R184" s="52">
        <v>0</v>
      </c>
      <c r="S184" s="52">
        <v>0</v>
      </c>
      <c r="V184" s="56" t="s">
        <v>232</v>
      </c>
      <c r="W184" s="144">
        <f t="shared" si="18"/>
        <v>0</v>
      </c>
      <c r="X184" s="144">
        <f t="shared" si="14"/>
        <v>0</v>
      </c>
      <c r="Y184" s="144">
        <f t="shared" si="15"/>
        <v>0</v>
      </c>
    </row>
    <row r="185" spans="1:25" x14ac:dyDescent="0.35">
      <c r="A185" s="61">
        <v>50130</v>
      </c>
      <c r="B185" s="52">
        <v>0</v>
      </c>
      <c r="C185" s="52">
        <v>0</v>
      </c>
      <c r="D185" s="52">
        <f t="shared" si="16"/>
        <v>0</v>
      </c>
      <c r="F185" s="61">
        <v>50130</v>
      </c>
      <c r="G185" s="52">
        <v>0</v>
      </c>
      <c r="H185" s="52">
        <v>0</v>
      </c>
      <c r="I185" s="52">
        <f t="shared" ref="I185:I248" si="19">H185+G185</f>
        <v>0</v>
      </c>
      <c r="K185" s="61">
        <v>50130</v>
      </c>
      <c r="L185" s="52">
        <v>0</v>
      </c>
      <c r="M185" s="52">
        <v>0</v>
      </c>
      <c r="N185" s="52">
        <f t="shared" si="17"/>
        <v>0</v>
      </c>
      <c r="P185" s="61">
        <v>50130</v>
      </c>
      <c r="Q185" s="52">
        <v>0</v>
      </c>
      <c r="R185" s="52">
        <v>0</v>
      </c>
      <c r="S185" s="52">
        <v>0</v>
      </c>
      <c r="V185" s="56" t="s">
        <v>233</v>
      </c>
      <c r="W185" s="144">
        <f t="shared" si="18"/>
        <v>0</v>
      </c>
      <c r="X185" s="144">
        <f t="shared" si="14"/>
        <v>0</v>
      </c>
      <c r="Y185" s="144">
        <f t="shared" si="15"/>
        <v>0</v>
      </c>
    </row>
    <row r="186" spans="1:25" x14ac:dyDescent="0.35">
      <c r="A186" s="61">
        <v>50160</v>
      </c>
      <c r="B186" s="52">
        <v>0</v>
      </c>
      <c r="C186" s="52">
        <v>0</v>
      </c>
      <c r="D186" s="52">
        <f t="shared" si="16"/>
        <v>0</v>
      </c>
      <c r="F186" s="61">
        <v>50160</v>
      </c>
      <c r="G186" s="52">
        <v>0</v>
      </c>
      <c r="H186" s="52">
        <v>0</v>
      </c>
      <c r="I186" s="52">
        <f t="shared" si="19"/>
        <v>0</v>
      </c>
      <c r="K186" s="61">
        <v>50160</v>
      </c>
      <c r="L186" s="52">
        <v>0</v>
      </c>
      <c r="M186" s="52">
        <v>0</v>
      </c>
      <c r="N186" s="52">
        <f t="shared" si="17"/>
        <v>0</v>
      </c>
      <c r="P186" s="61">
        <v>50160</v>
      </c>
      <c r="Q186" s="52">
        <v>0</v>
      </c>
      <c r="R186" s="52">
        <v>0</v>
      </c>
      <c r="S186" s="52">
        <v>0</v>
      </c>
      <c r="V186" s="56" t="s">
        <v>234</v>
      </c>
      <c r="W186" s="144">
        <f t="shared" si="18"/>
        <v>0</v>
      </c>
      <c r="X186" s="144">
        <f t="shared" si="14"/>
        <v>0</v>
      </c>
      <c r="Y186" s="144">
        <f t="shared" si="15"/>
        <v>0</v>
      </c>
    </row>
    <row r="187" spans="1:25" x14ac:dyDescent="0.35">
      <c r="A187" s="61">
        <v>50191</v>
      </c>
      <c r="B187" s="52">
        <v>0</v>
      </c>
      <c r="C187" s="52">
        <v>0</v>
      </c>
      <c r="D187" s="52">
        <f t="shared" si="16"/>
        <v>0</v>
      </c>
      <c r="F187" s="61">
        <v>50191</v>
      </c>
      <c r="G187" s="52">
        <v>0</v>
      </c>
      <c r="H187" s="52">
        <v>0</v>
      </c>
      <c r="I187" s="52">
        <f t="shared" si="19"/>
        <v>0</v>
      </c>
      <c r="K187" s="61">
        <v>50191</v>
      </c>
      <c r="L187" s="52">
        <v>0</v>
      </c>
      <c r="M187" s="52">
        <v>0</v>
      </c>
      <c r="N187" s="52">
        <f t="shared" si="17"/>
        <v>0</v>
      </c>
      <c r="P187" s="61">
        <v>50191</v>
      </c>
      <c r="Q187" s="52">
        <v>0</v>
      </c>
      <c r="R187" s="52">
        <v>0</v>
      </c>
      <c r="S187" s="52">
        <v>0</v>
      </c>
      <c r="V187" s="56" t="s">
        <v>235</v>
      </c>
      <c r="W187" s="144">
        <f t="shared" si="18"/>
        <v>0</v>
      </c>
      <c r="X187" s="144">
        <f t="shared" si="14"/>
        <v>0</v>
      </c>
      <c r="Y187" s="144">
        <f t="shared" si="15"/>
        <v>0</v>
      </c>
    </row>
    <row r="188" spans="1:25" x14ac:dyDescent="0.35">
      <c r="A188" s="61">
        <v>50221</v>
      </c>
      <c r="B188" s="52">
        <v>3000000</v>
      </c>
      <c r="C188" s="52">
        <v>1358415.9543525099</v>
      </c>
      <c r="D188" s="52">
        <f t="shared" si="16"/>
        <v>4358415.9543525102</v>
      </c>
      <c r="F188" s="61">
        <v>50221</v>
      </c>
      <c r="G188" s="52">
        <v>1269750.5197505199</v>
      </c>
      <c r="H188" s="52">
        <v>550993.54685776995</v>
      </c>
      <c r="I188" s="52">
        <f t="shared" si="19"/>
        <v>1820744.0666082897</v>
      </c>
      <c r="K188" s="61">
        <v>50221</v>
      </c>
      <c r="L188" s="52">
        <v>5619277.28125</v>
      </c>
      <c r="M188" s="52">
        <v>5537853.7931284998</v>
      </c>
      <c r="N188" s="52">
        <f t="shared" si="17"/>
        <v>11157131.0743785</v>
      </c>
      <c r="P188" s="61">
        <v>50221</v>
      </c>
      <c r="Q188" s="52">
        <v>1500000</v>
      </c>
      <c r="R188" s="52">
        <v>679207.97717625496</v>
      </c>
      <c r="S188" s="52">
        <v>2179207.9771762602</v>
      </c>
      <c r="V188" s="56" t="s">
        <v>236</v>
      </c>
      <c r="W188" s="144">
        <f t="shared" si="18"/>
        <v>11389027.801000521</v>
      </c>
      <c r="X188" s="144">
        <f t="shared" si="14"/>
        <v>8126471.2715150341</v>
      </c>
      <c r="Y188" s="144">
        <f t="shared" si="15"/>
        <v>19515499.072515558</v>
      </c>
    </row>
    <row r="189" spans="1:25" x14ac:dyDescent="0.35">
      <c r="A189" s="61">
        <v>50252</v>
      </c>
      <c r="B189" s="52">
        <v>0</v>
      </c>
      <c r="C189" s="52">
        <v>0</v>
      </c>
      <c r="D189" s="52">
        <f t="shared" si="16"/>
        <v>0</v>
      </c>
      <c r="F189" s="61">
        <v>50252</v>
      </c>
      <c r="G189" s="52">
        <v>0</v>
      </c>
      <c r="H189" s="52">
        <v>0</v>
      </c>
      <c r="I189" s="52">
        <f t="shared" si="19"/>
        <v>0</v>
      </c>
      <c r="K189" s="61">
        <v>50252</v>
      </c>
      <c r="L189" s="52">
        <v>0</v>
      </c>
      <c r="M189" s="52">
        <v>0</v>
      </c>
      <c r="N189" s="52">
        <f t="shared" si="17"/>
        <v>0</v>
      </c>
      <c r="P189" s="61">
        <v>50252</v>
      </c>
      <c r="Q189" s="52">
        <v>0</v>
      </c>
      <c r="R189" s="52">
        <v>0</v>
      </c>
      <c r="S189" s="52">
        <v>0</v>
      </c>
      <c r="V189" s="56" t="s">
        <v>237</v>
      </c>
      <c r="W189" s="144">
        <f t="shared" si="18"/>
        <v>0</v>
      </c>
      <c r="X189" s="144">
        <f t="shared" si="14"/>
        <v>0</v>
      </c>
      <c r="Y189" s="144">
        <f t="shared" si="15"/>
        <v>0</v>
      </c>
    </row>
    <row r="190" spans="1:25" x14ac:dyDescent="0.35">
      <c r="A190" s="61">
        <v>50283</v>
      </c>
      <c r="B190" s="52">
        <v>0</v>
      </c>
      <c r="C190" s="52">
        <v>0</v>
      </c>
      <c r="D190" s="52">
        <f t="shared" si="16"/>
        <v>0</v>
      </c>
      <c r="F190" s="61">
        <v>50283</v>
      </c>
      <c r="G190" s="52">
        <v>0</v>
      </c>
      <c r="H190" s="52">
        <v>0</v>
      </c>
      <c r="I190" s="52">
        <f t="shared" si="19"/>
        <v>0</v>
      </c>
      <c r="K190" s="61">
        <v>50283</v>
      </c>
      <c r="L190" s="52">
        <v>0</v>
      </c>
      <c r="M190" s="52">
        <v>0</v>
      </c>
      <c r="N190" s="52">
        <f t="shared" si="17"/>
        <v>0</v>
      </c>
      <c r="P190" s="61">
        <v>50283</v>
      </c>
      <c r="Q190" s="52">
        <v>0</v>
      </c>
      <c r="R190" s="52">
        <v>0</v>
      </c>
      <c r="S190" s="52">
        <v>0</v>
      </c>
      <c r="V190" s="56" t="s">
        <v>238</v>
      </c>
      <c r="W190" s="144">
        <f t="shared" si="18"/>
        <v>0</v>
      </c>
      <c r="X190" s="144">
        <f t="shared" si="14"/>
        <v>0</v>
      </c>
      <c r="Y190" s="144">
        <f t="shared" si="15"/>
        <v>0</v>
      </c>
    </row>
    <row r="191" spans="1:25" x14ac:dyDescent="0.35">
      <c r="A191" s="61">
        <v>50313</v>
      </c>
      <c r="B191" s="52">
        <v>0</v>
      </c>
      <c r="C191" s="52">
        <v>0</v>
      </c>
      <c r="D191" s="52">
        <f t="shared" si="16"/>
        <v>0</v>
      </c>
      <c r="F191" s="61">
        <v>50313</v>
      </c>
      <c r="G191" s="52">
        <v>0</v>
      </c>
      <c r="H191" s="52">
        <v>0</v>
      </c>
      <c r="I191" s="52">
        <f t="shared" si="19"/>
        <v>0</v>
      </c>
      <c r="K191" s="61">
        <v>50313</v>
      </c>
      <c r="L191" s="52">
        <v>0</v>
      </c>
      <c r="M191" s="52">
        <v>0</v>
      </c>
      <c r="N191" s="52">
        <f t="shared" si="17"/>
        <v>0</v>
      </c>
      <c r="P191" s="61">
        <v>50313</v>
      </c>
      <c r="Q191" s="52">
        <v>0</v>
      </c>
      <c r="R191" s="52">
        <v>0</v>
      </c>
      <c r="S191" s="52">
        <v>0</v>
      </c>
      <c r="V191" s="56" t="s">
        <v>239</v>
      </c>
      <c r="W191" s="144">
        <f t="shared" si="18"/>
        <v>0</v>
      </c>
      <c r="X191" s="144">
        <f t="shared" si="14"/>
        <v>0</v>
      </c>
      <c r="Y191" s="144">
        <f t="shared" si="15"/>
        <v>0</v>
      </c>
    </row>
    <row r="192" spans="1:25" x14ac:dyDescent="0.35">
      <c r="A192" s="61">
        <v>50344</v>
      </c>
      <c r="B192" s="52">
        <v>0</v>
      </c>
      <c r="C192" s="52">
        <v>0</v>
      </c>
      <c r="D192" s="52">
        <f t="shared" si="16"/>
        <v>0</v>
      </c>
      <c r="F192" s="61">
        <v>50344</v>
      </c>
      <c r="G192" s="52">
        <v>0</v>
      </c>
      <c r="H192" s="52">
        <v>0</v>
      </c>
      <c r="I192" s="52">
        <f t="shared" si="19"/>
        <v>0</v>
      </c>
      <c r="K192" s="61">
        <v>50344</v>
      </c>
      <c r="L192" s="52">
        <v>0</v>
      </c>
      <c r="M192" s="52">
        <v>0</v>
      </c>
      <c r="N192" s="52">
        <f t="shared" si="17"/>
        <v>0</v>
      </c>
      <c r="P192" s="61">
        <v>50344</v>
      </c>
      <c r="Q192" s="52">
        <v>0</v>
      </c>
      <c r="R192" s="52">
        <v>0</v>
      </c>
      <c r="S192" s="52">
        <v>0</v>
      </c>
      <c r="V192" s="56" t="s">
        <v>240</v>
      </c>
      <c r="W192" s="144">
        <f t="shared" si="18"/>
        <v>0</v>
      </c>
      <c r="X192" s="144">
        <f t="shared" si="14"/>
        <v>0</v>
      </c>
      <c r="Y192" s="144">
        <f t="shared" si="15"/>
        <v>0</v>
      </c>
    </row>
    <row r="193" spans="1:25" x14ac:dyDescent="0.35">
      <c r="A193" s="61">
        <v>50374</v>
      </c>
      <c r="B193" s="52">
        <v>0</v>
      </c>
      <c r="C193" s="52">
        <v>0</v>
      </c>
      <c r="D193" s="52">
        <f t="shared" si="16"/>
        <v>0</v>
      </c>
      <c r="F193" s="61">
        <v>50374</v>
      </c>
      <c r="G193" s="52">
        <v>0</v>
      </c>
      <c r="H193" s="52">
        <v>0</v>
      </c>
      <c r="I193" s="52">
        <f t="shared" si="19"/>
        <v>0</v>
      </c>
      <c r="K193" s="61">
        <v>50374</v>
      </c>
      <c r="L193" s="52">
        <v>0</v>
      </c>
      <c r="M193" s="52">
        <v>0</v>
      </c>
      <c r="N193" s="52">
        <f t="shared" si="17"/>
        <v>0</v>
      </c>
      <c r="P193" s="61">
        <v>50374</v>
      </c>
      <c r="Q193" s="52">
        <v>0</v>
      </c>
      <c r="R193" s="52">
        <v>0</v>
      </c>
      <c r="S193" s="52">
        <v>0</v>
      </c>
      <c r="V193" s="56" t="s">
        <v>241</v>
      </c>
      <c r="W193" s="144">
        <f t="shared" si="18"/>
        <v>0</v>
      </c>
      <c r="X193" s="144">
        <f t="shared" si="14"/>
        <v>0</v>
      </c>
      <c r="Y193" s="144">
        <f t="shared" si="15"/>
        <v>0</v>
      </c>
    </row>
    <row r="194" spans="1:25" x14ac:dyDescent="0.35">
      <c r="A194" s="61">
        <v>50405</v>
      </c>
      <c r="B194" s="52">
        <v>3000000</v>
      </c>
      <c r="C194" s="52">
        <v>1313875.3623623401</v>
      </c>
      <c r="D194" s="52">
        <f t="shared" si="16"/>
        <v>4313875.3623623401</v>
      </c>
      <c r="F194" s="61">
        <v>50405</v>
      </c>
      <c r="G194" s="52">
        <v>1269750.5197505199</v>
      </c>
      <c r="H194" s="52">
        <v>531919.80193381896</v>
      </c>
      <c r="I194" s="52">
        <f t="shared" si="19"/>
        <v>1801670.3216843389</v>
      </c>
      <c r="K194" s="61">
        <v>50405</v>
      </c>
      <c r="L194" s="52">
        <v>5619277.28125</v>
      </c>
      <c r="M194" s="52">
        <v>5462126.1250732904</v>
      </c>
      <c r="N194" s="52">
        <f t="shared" si="17"/>
        <v>11081403.406323291</v>
      </c>
      <c r="P194" s="61">
        <v>50405</v>
      </c>
      <c r="Q194" s="52">
        <v>1500000</v>
      </c>
      <c r="R194" s="52">
        <v>656937.68118116795</v>
      </c>
      <c r="S194" s="52">
        <v>2156937.68118117</v>
      </c>
      <c r="V194" s="56" t="s">
        <v>242</v>
      </c>
      <c r="W194" s="144">
        <f t="shared" si="18"/>
        <v>11389027.801000521</v>
      </c>
      <c r="X194" s="144">
        <f t="shared" si="14"/>
        <v>7964858.9705506172</v>
      </c>
      <c r="Y194" s="144">
        <f t="shared" si="15"/>
        <v>19353886.77155114</v>
      </c>
    </row>
    <row r="195" spans="1:25" x14ac:dyDescent="0.35">
      <c r="A195" s="61">
        <v>50436</v>
      </c>
      <c r="B195" s="52">
        <v>0</v>
      </c>
      <c r="C195" s="52">
        <v>0</v>
      </c>
      <c r="D195" s="52">
        <f t="shared" si="16"/>
        <v>0</v>
      </c>
      <c r="F195" s="61">
        <v>50436</v>
      </c>
      <c r="G195" s="52">
        <v>0</v>
      </c>
      <c r="H195" s="52">
        <v>0</v>
      </c>
      <c r="I195" s="52">
        <f t="shared" si="19"/>
        <v>0</v>
      </c>
      <c r="K195" s="61">
        <v>50436</v>
      </c>
      <c r="L195" s="52">
        <v>0</v>
      </c>
      <c r="M195" s="52">
        <v>0</v>
      </c>
      <c r="N195" s="52">
        <f t="shared" si="17"/>
        <v>0</v>
      </c>
      <c r="P195" s="61">
        <v>50436</v>
      </c>
      <c r="Q195" s="52">
        <v>0</v>
      </c>
      <c r="R195" s="52">
        <v>0</v>
      </c>
      <c r="S195" s="52">
        <v>0</v>
      </c>
      <c r="V195" s="56" t="s">
        <v>243</v>
      </c>
      <c r="W195" s="144">
        <f t="shared" si="18"/>
        <v>0</v>
      </c>
      <c r="X195" s="144">
        <f t="shared" ref="X195:X258" si="20">C195+H195+M195+R195</f>
        <v>0</v>
      </c>
      <c r="Y195" s="144">
        <f t="shared" ref="Y195:Y258" si="21">D195+I195+N195+S195</f>
        <v>0</v>
      </c>
    </row>
    <row r="196" spans="1:25" x14ac:dyDescent="0.35">
      <c r="A196" s="61">
        <v>50464</v>
      </c>
      <c r="B196" s="52">
        <v>0</v>
      </c>
      <c r="C196" s="52">
        <v>0</v>
      </c>
      <c r="D196" s="52">
        <f t="shared" ref="D196:D259" si="22">B196+C196</f>
        <v>0</v>
      </c>
      <c r="F196" s="61">
        <v>50464</v>
      </c>
      <c r="G196" s="52">
        <v>0</v>
      </c>
      <c r="H196" s="52">
        <v>0</v>
      </c>
      <c r="I196" s="52">
        <f t="shared" si="19"/>
        <v>0</v>
      </c>
      <c r="K196" s="61">
        <v>50464</v>
      </c>
      <c r="L196" s="52">
        <v>0</v>
      </c>
      <c r="M196" s="52">
        <v>0</v>
      </c>
      <c r="N196" s="52">
        <f t="shared" ref="N196:N259" si="23">L196+M196</f>
        <v>0</v>
      </c>
      <c r="P196" s="61">
        <v>50464</v>
      </c>
      <c r="Q196" s="52">
        <v>0</v>
      </c>
      <c r="R196" s="52">
        <v>0</v>
      </c>
      <c r="S196" s="52">
        <v>0</v>
      </c>
      <c r="V196" s="56" t="s">
        <v>244</v>
      </c>
      <c r="W196" s="144">
        <f t="shared" ref="W196:W259" si="24">B196+G196+L196+Q196</f>
        <v>0</v>
      </c>
      <c r="X196" s="144">
        <f t="shared" si="20"/>
        <v>0</v>
      </c>
      <c r="Y196" s="144">
        <f t="shared" si="21"/>
        <v>0</v>
      </c>
    </row>
    <row r="197" spans="1:25" x14ac:dyDescent="0.35">
      <c r="A197" s="61">
        <v>50495</v>
      </c>
      <c r="B197" s="52">
        <v>0</v>
      </c>
      <c r="C197" s="52">
        <v>0</v>
      </c>
      <c r="D197" s="52">
        <f t="shared" si="22"/>
        <v>0</v>
      </c>
      <c r="F197" s="61">
        <v>50495</v>
      </c>
      <c r="G197" s="52">
        <v>0</v>
      </c>
      <c r="H197" s="52">
        <v>0</v>
      </c>
      <c r="I197" s="52">
        <f t="shared" si="19"/>
        <v>0</v>
      </c>
      <c r="K197" s="61">
        <v>50495</v>
      </c>
      <c r="L197" s="52">
        <v>0</v>
      </c>
      <c r="M197" s="52">
        <v>0</v>
      </c>
      <c r="N197" s="52">
        <f t="shared" si="23"/>
        <v>0</v>
      </c>
      <c r="P197" s="61">
        <v>50495</v>
      </c>
      <c r="Q197" s="52">
        <v>0</v>
      </c>
      <c r="R197" s="52">
        <v>0</v>
      </c>
      <c r="S197" s="52">
        <v>0</v>
      </c>
      <c r="V197" s="56" t="s">
        <v>245</v>
      </c>
      <c r="W197" s="144">
        <f t="shared" si="24"/>
        <v>0</v>
      </c>
      <c r="X197" s="144">
        <f t="shared" si="20"/>
        <v>0</v>
      </c>
      <c r="Y197" s="144">
        <f t="shared" si="21"/>
        <v>0</v>
      </c>
    </row>
    <row r="198" spans="1:25" x14ac:dyDescent="0.35">
      <c r="A198" s="61">
        <v>50525</v>
      </c>
      <c r="B198" s="52">
        <v>0</v>
      </c>
      <c r="C198" s="52">
        <v>0</v>
      </c>
      <c r="D198" s="52">
        <f t="shared" si="22"/>
        <v>0</v>
      </c>
      <c r="F198" s="61">
        <v>50525</v>
      </c>
      <c r="G198" s="52">
        <v>0</v>
      </c>
      <c r="H198" s="52">
        <v>0</v>
      </c>
      <c r="I198" s="52">
        <f t="shared" si="19"/>
        <v>0</v>
      </c>
      <c r="K198" s="61">
        <v>50525</v>
      </c>
      <c r="L198" s="52">
        <v>0</v>
      </c>
      <c r="M198" s="52">
        <v>0</v>
      </c>
      <c r="N198" s="52">
        <f t="shared" si="23"/>
        <v>0</v>
      </c>
      <c r="P198" s="61">
        <v>50525</v>
      </c>
      <c r="Q198" s="52">
        <v>0</v>
      </c>
      <c r="R198" s="52">
        <v>0</v>
      </c>
      <c r="S198" s="52">
        <v>0</v>
      </c>
      <c r="V198" s="56" t="s">
        <v>246</v>
      </c>
      <c r="W198" s="144">
        <f t="shared" si="24"/>
        <v>0</v>
      </c>
      <c r="X198" s="144">
        <f t="shared" si="20"/>
        <v>0</v>
      </c>
      <c r="Y198" s="144">
        <f t="shared" si="21"/>
        <v>0</v>
      </c>
    </row>
    <row r="199" spans="1:25" x14ac:dyDescent="0.35">
      <c r="A199" s="61">
        <v>50556</v>
      </c>
      <c r="B199" s="52">
        <v>0</v>
      </c>
      <c r="C199" s="52">
        <v>0</v>
      </c>
      <c r="D199" s="52">
        <f t="shared" si="22"/>
        <v>0</v>
      </c>
      <c r="F199" s="61">
        <v>50556</v>
      </c>
      <c r="G199" s="52">
        <v>0</v>
      </c>
      <c r="H199" s="52">
        <v>0</v>
      </c>
      <c r="I199" s="52">
        <f t="shared" si="19"/>
        <v>0</v>
      </c>
      <c r="K199" s="61">
        <v>50556</v>
      </c>
      <c r="L199" s="52">
        <v>0</v>
      </c>
      <c r="M199" s="52">
        <v>0</v>
      </c>
      <c r="N199" s="52">
        <f t="shared" si="23"/>
        <v>0</v>
      </c>
      <c r="P199" s="61">
        <v>50556</v>
      </c>
      <c r="Q199" s="52">
        <v>0</v>
      </c>
      <c r="R199" s="52">
        <v>0</v>
      </c>
      <c r="S199" s="52">
        <v>0</v>
      </c>
      <c r="V199" s="56" t="s">
        <v>247</v>
      </c>
      <c r="W199" s="144">
        <f t="shared" si="24"/>
        <v>0</v>
      </c>
      <c r="X199" s="144">
        <f t="shared" si="20"/>
        <v>0</v>
      </c>
      <c r="Y199" s="144">
        <f t="shared" si="21"/>
        <v>0</v>
      </c>
    </row>
    <row r="200" spans="1:25" x14ac:dyDescent="0.35">
      <c r="A200" s="61">
        <v>50586</v>
      </c>
      <c r="B200" s="52">
        <v>3000000</v>
      </c>
      <c r="C200" s="52">
        <v>1258481.5042029701</v>
      </c>
      <c r="D200" s="52">
        <f t="shared" si="22"/>
        <v>4258481.5042029703</v>
      </c>
      <c r="F200" s="61">
        <v>50586</v>
      </c>
      <c r="G200" s="52">
        <v>1269750.5197505199</v>
      </c>
      <c r="H200" s="52">
        <v>508441.036745772</v>
      </c>
      <c r="I200" s="52">
        <f t="shared" si="19"/>
        <v>1778191.5564962919</v>
      </c>
      <c r="K200" s="61">
        <v>50586</v>
      </c>
      <c r="L200" s="52">
        <v>5619277.28125</v>
      </c>
      <c r="M200" s="52">
        <v>5340297.5908687199</v>
      </c>
      <c r="N200" s="52">
        <f t="shared" si="23"/>
        <v>10959574.872118719</v>
      </c>
      <c r="P200" s="61">
        <v>50586</v>
      </c>
      <c r="Q200" s="52">
        <v>1500000</v>
      </c>
      <c r="R200" s="52">
        <v>629240.75210148597</v>
      </c>
      <c r="S200" s="52">
        <v>2129240.7521014898</v>
      </c>
      <c r="V200" s="56" t="s">
        <v>248</v>
      </c>
      <c r="W200" s="144">
        <f t="shared" si="24"/>
        <v>11389027.801000521</v>
      </c>
      <c r="X200" s="144">
        <f t="shared" si="20"/>
        <v>7736460.8839189475</v>
      </c>
      <c r="Y200" s="144">
        <f t="shared" si="21"/>
        <v>19125488.684919469</v>
      </c>
    </row>
    <row r="201" spans="1:25" x14ac:dyDescent="0.35">
      <c r="A201" s="61">
        <v>50617</v>
      </c>
      <c r="B201" s="52">
        <v>0</v>
      </c>
      <c r="C201" s="52">
        <v>0</v>
      </c>
      <c r="D201" s="52">
        <f t="shared" si="22"/>
        <v>0</v>
      </c>
      <c r="F201" s="61">
        <v>50617</v>
      </c>
      <c r="G201" s="52">
        <v>0</v>
      </c>
      <c r="H201" s="52">
        <v>0</v>
      </c>
      <c r="I201" s="52">
        <f t="shared" si="19"/>
        <v>0</v>
      </c>
      <c r="K201" s="61">
        <v>50617</v>
      </c>
      <c r="L201" s="52">
        <v>0</v>
      </c>
      <c r="M201" s="52">
        <v>0</v>
      </c>
      <c r="N201" s="52">
        <f t="shared" si="23"/>
        <v>0</v>
      </c>
      <c r="P201" s="61">
        <v>50617</v>
      </c>
      <c r="Q201" s="52">
        <v>0</v>
      </c>
      <c r="R201" s="52">
        <v>0</v>
      </c>
      <c r="S201" s="52">
        <v>0</v>
      </c>
      <c r="V201" s="56" t="s">
        <v>249</v>
      </c>
      <c r="W201" s="144">
        <f t="shared" si="24"/>
        <v>0</v>
      </c>
      <c r="X201" s="144">
        <f t="shared" si="20"/>
        <v>0</v>
      </c>
      <c r="Y201" s="144">
        <f t="shared" si="21"/>
        <v>0</v>
      </c>
    </row>
    <row r="202" spans="1:25" x14ac:dyDescent="0.35">
      <c r="A202" s="61">
        <v>50648</v>
      </c>
      <c r="B202" s="52">
        <v>0</v>
      </c>
      <c r="C202" s="52">
        <v>0</v>
      </c>
      <c r="D202" s="52">
        <f t="shared" si="22"/>
        <v>0</v>
      </c>
      <c r="F202" s="61">
        <v>50648</v>
      </c>
      <c r="G202" s="52">
        <v>0</v>
      </c>
      <c r="H202" s="52">
        <v>0</v>
      </c>
      <c r="I202" s="52">
        <f t="shared" si="19"/>
        <v>0</v>
      </c>
      <c r="K202" s="61">
        <v>50648</v>
      </c>
      <c r="L202" s="52">
        <v>0</v>
      </c>
      <c r="M202" s="52">
        <v>0</v>
      </c>
      <c r="N202" s="52">
        <f t="shared" si="23"/>
        <v>0</v>
      </c>
      <c r="P202" s="61">
        <v>50648</v>
      </c>
      <c r="Q202" s="52">
        <v>0</v>
      </c>
      <c r="R202" s="52">
        <v>0</v>
      </c>
      <c r="S202" s="52">
        <v>0</v>
      </c>
      <c r="V202" s="56" t="s">
        <v>250</v>
      </c>
      <c r="W202" s="144">
        <f t="shared" si="24"/>
        <v>0</v>
      </c>
      <c r="X202" s="144">
        <f t="shared" si="20"/>
        <v>0</v>
      </c>
      <c r="Y202" s="144">
        <f t="shared" si="21"/>
        <v>0</v>
      </c>
    </row>
    <row r="203" spans="1:25" x14ac:dyDescent="0.35">
      <c r="A203" s="61">
        <v>50678</v>
      </c>
      <c r="B203" s="52">
        <v>0</v>
      </c>
      <c r="C203" s="52">
        <v>0</v>
      </c>
      <c r="D203" s="52">
        <f t="shared" si="22"/>
        <v>0</v>
      </c>
      <c r="F203" s="61">
        <v>50678</v>
      </c>
      <c r="G203" s="52">
        <v>0</v>
      </c>
      <c r="H203" s="52">
        <v>0</v>
      </c>
      <c r="I203" s="52">
        <f t="shared" si="19"/>
        <v>0</v>
      </c>
      <c r="K203" s="61">
        <v>50678</v>
      </c>
      <c r="L203" s="52">
        <v>0</v>
      </c>
      <c r="M203" s="52">
        <v>0</v>
      </c>
      <c r="N203" s="52">
        <f t="shared" si="23"/>
        <v>0</v>
      </c>
      <c r="P203" s="61">
        <v>50678</v>
      </c>
      <c r="Q203" s="52">
        <v>0</v>
      </c>
      <c r="R203" s="52">
        <v>0</v>
      </c>
      <c r="S203" s="52">
        <v>0</v>
      </c>
      <c r="V203" s="56" t="s">
        <v>251</v>
      </c>
      <c r="W203" s="144">
        <f t="shared" si="24"/>
        <v>0</v>
      </c>
      <c r="X203" s="144">
        <f t="shared" si="20"/>
        <v>0</v>
      </c>
      <c r="Y203" s="144">
        <f t="shared" si="21"/>
        <v>0</v>
      </c>
    </row>
    <row r="204" spans="1:25" x14ac:dyDescent="0.35">
      <c r="A204" s="61">
        <v>50709</v>
      </c>
      <c r="B204" s="52">
        <v>0</v>
      </c>
      <c r="C204" s="52">
        <v>0</v>
      </c>
      <c r="D204" s="52">
        <f t="shared" si="22"/>
        <v>0</v>
      </c>
      <c r="F204" s="61">
        <v>50709</v>
      </c>
      <c r="G204" s="52">
        <v>0</v>
      </c>
      <c r="H204" s="52">
        <v>0</v>
      </c>
      <c r="I204" s="52">
        <f t="shared" si="19"/>
        <v>0</v>
      </c>
      <c r="K204" s="61">
        <v>50709</v>
      </c>
      <c r="L204" s="52">
        <v>0</v>
      </c>
      <c r="M204" s="52">
        <v>0</v>
      </c>
      <c r="N204" s="52">
        <f t="shared" si="23"/>
        <v>0</v>
      </c>
      <c r="P204" s="61">
        <v>50709</v>
      </c>
      <c r="Q204" s="52">
        <v>0</v>
      </c>
      <c r="R204" s="52">
        <v>0</v>
      </c>
      <c r="S204" s="52">
        <v>0</v>
      </c>
      <c r="V204" s="56" t="s">
        <v>252</v>
      </c>
      <c r="W204" s="144">
        <f t="shared" si="24"/>
        <v>0</v>
      </c>
      <c r="X204" s="144">
        <f t="shared" si="20"/>
        <v>0</v>
      </c>
      <c r="Y204" s="144">
        <f t="shared" si="21"/>
        <v>0</v>
      </c>
    </row>
    <row r="205" spans="1:25" x14ac:dyDescent="0.35">
      <c r="A205" s="61">
        <v>50739</v>
      </c>
      <c r="B205" s="52">
        <v>0</v>
      </c>
      <c r="C205" s="52">
        <v>0</v>
      </c>
      <c r="D205" s="52">
        <f t="shared" si="22"/>
        <v>0</v>
      </c>
      <c r="F205" s="61">
        <v>50739</v>
      </c>
      <c r="G205" s="52">
        <v>0</v>
      </c>
      <c r="H205" s="52">
        <v>0</v>
      </c>
      <c r="I205" s="52">
        <f t="shared" si="19"/>
        <v>0</v>
      </c>
      <c r="K205" s="61">
        <v>50739</v>
      </c>
      <c r="L205" s="52">
        <v>0</v>
      </c>
      <c r="M205" s="52">
        <v>0</v>
      </c>
      <c r="N205" s="52">
        <f t="shared" si="23"/>
        <v>0</v>
      </c>
      <c r="P205" s="61">
        <v>50739</v>
      </c>
      <c r="Q205" s="52">
        <v>0</v>
      </c>
      <c r="R205" s="52">
        <v>0</v>
      </c>
      <c r="S205" s="52">
        <v>0</v>
      </c>
      <c r="V205" s="56" t="s">
        <v>253</v>
      </c>
      <c r="W205" s="144">
        <f t="shared" si="24"/>
        <v>0</v>
      </c>
      <c r="X205" s="144">
        <f t="shared" si="20"/>
        <v>0</v>
      </c>
      <c r="Y205" s="144">
        <f t="shared" si="21"/>
        <v>0</v>
      </c>
    </row>
    <row r="206" spans="1:25" x14ac:dyDescent="0.35">
      <c r="A206" s="61">
        <v>50770</v>
      </c>
      <c r="B206" s="52">
        <v>3000000</v>
      </c>
      <c r="C206" s="52">
        <v>1211291.7013799101</v>
      </c>
      <c r="D206" s="52">
        <f t="shared" si="22"/>
        <v>4211291.7013799101</v>
      </c>
      <c r="F206" s="61">
        <v>50770</v>
      </c>
      <c r="G206" s="52">
        <v>1269750.5197505199</v>
      </c>
      <c r="H206" s="52">
        <v>488266.11663385102</v>
      </c>
      <c r="I206" s="52">
        <f t="shared" si="19"/>
        <v>1758016.636384371</v>
      </c>
      <c r="K206" s="61">
        <v>50770</v>
      </c>
      <c r="L206" s="52">
        <v>5619277.28125</v>
      </c>
      <c r="M206" s="52">
        <v>5257552.0454153102</v>
      </c>
      <c r="N206" s="52">
        <f t="shared" si="23"/>
        <v>10876829.32666531</v>
      </c>
      <c r="P206" s="61">
        <v>50770</v>
      </c>
      <c r="Q206" s="52">
        <v>1500000</v>
      </c>
      <c r="R206" s="52">
        <v>605645.85068995401</v>
      </c>
      <c r="S206" s="52">
        <v>2105645.8506899499</v>
      </c>
      <c r="V206" s="56" t="s">
        <v>254</v>
      </c>
      <c r="W206" s="144">
        <f t="shared" si="24"/>
        <v>11389027.801000521</v>
      </c>
      <c r="X206" s="144">
        <f t="shared" si="20"/>
        <v>7562755.7141190255</v>
      </c>
      <c r="Y206" s="144">
        <f t="shared" si="21"/>
        <v>18951783.515119541</v>
      </c>
    </row>
    <row r="207" spans="1:25" x14ac:dyDescent="0.35">
      <c r="A207" s="61">
        <v>50801</v>
      </c>
      <c r="B207" s="52">
        <v>0</v>
      </c>
      <c r="C207" s="52">
        <v>0</v>
      </c>
      <c r="D207" s="52">
        <f t="shared" si="22"/>
        <v>0</v>
      </c>
      <c r="F207" s="61">
        <v>50801</v>
      </c>
      <c r="G207" s="52">
        <v>0</v>
      </c>
      <c r="H207" s="52">
        <v>0</v>
      </c>
      <c r="I207" s="52">
        <f t="shared" si="19"/>
        <v>0</v>
      </c>
      <c r="K207" s="61">
        <v>50801</v>
      </c>
      <c r="L207" s="52">
        <v>0</v>
      </c>
      <c r="M207" s="52">
        <v>0</v>
      </c>
      <c r="N207" s="52">
        <f t="shared" si="23"/>
        <v>0</v>
      </c>
      <c r="P207" s="61">
        <v>50801</v>
      </c>
      <c r="Q207" s="52">
        <v>0</v>
      </c>
      <c r="R207" s="52">
        <v>0</v>
      </c>
      <c r="S207" s="52">
        <v>0</v>
      </c>
      <c r="V207" s="56" t="s">
        <v>255</v>
      </c>
      <c r="W207" s="144">
        <f t="shared" si="24"/>
        <v>0</v>
      </c>
      <c r="X207" s="144">
        <f t="shared" si="20"/>
        <v>0</v>
      </c>
      <c r="Y207" s="144">
        <f t="shared" si="21"/>
        <v>0</v>
      </c>
    </row>
    <row r="208" spans="1:25" x14ac:dyDescent="0.35">
      <c r="A208" s="61">
        <v>50829</v>
      </c>
      <c r="B208" s="52">
        <v>0</v>
      </c>
      <c r="C208" s="52">
        <v>0</v>
      </c>
      <c r="D208" s="52">
        <f t="shared" si="22"/>
        <v>0</v>
      </c>
      <c r="F208" s="61">
        <v>50829</v>
      </c>
      <c r="G208" s="52">
        <v>0</v>
      </c>
      <c r="H208" s="52">
        <v>0</v>
      </c>
      <c r="I208" s="52">
        <f t="shared" si="19"/>
        <v>0</v>
      </c>
      <c r="K208" s="61">
        <v>50829</v>
      </c>
      <c r="L208" s="52">
        <v>0</v>
      </c>
      <c r="M208" s="52">
        <v>0</v>
      </c>
      <c r="N208" s="52">
        <f t="shared" si="23"/>
        <v>0</v>
      </c>
      <c r="P208" s="61">
        <v>50829</v>
      </c>
      <c r="Q208" s="52">
        <v>0</v>
      </c>
      <c r="R208" s="52">
        <v>0</v>
      </c>
      <c r="S208" s="52">
        <v>0</v>
      </c>
      <c r="V208" s="56" t="s">
        <v>256</v>
      </c>
      <c r="W208" s="144">
        <f t="shared" si="24"/>
        <v>0</v>
      </c>
      <c r="X208" s="144">
        <f t="shared" si="20"/>
        <v>0</v>
      </c>
      <c r="Y208" s="144">
        <f t="shared" si="21"/>
        <v>0</v>
      </c>
    </row>
    <row r="209" spans="1:25" x14ac:dyDescent="0.35">
      <c r="A209" s="61">
        <v>50860</v>
      </c>
      <c r="B209" s="52">
        <v>0</v>
      </c>
      <c r="C209" s="52">
        <v>0</v>
      </c>
      <c r="D209" s="52">
        <f t="shared" si="22"/>
        <v>0</v>
      </c>
      <c r="F209" s="61">
        <v>50860</v>
      </c>
      <c r="G209" s="52">
        <v>0</v>
      </c>
      <c r="H209" s="52">
        <v>0</v>
      </c>
      <c r="I209" s="52">
        <f t="shared" si="19"/>
        <v>0</v>
      </c>
      <c r="K209" s="61">
        <v>50860</v>
      </c>
      <c r="L209" s="52">
        <v>0</v>
      </c>
      <c r="M209" s="52">
        <v>0</v>
      </c>
      <c r="N209" s="52">
        <f t="shared" si="23"/>
        <v>0</v>
      </c>
      <c r="P209" s="61">
        <v>50860</v>
      </c>
      <c r="Q209" s="52">
        <v>0</v>
      </c>
      <c r="R209" s="52">
        <v>0</v>
      </c>
      <c r="S209" s="52">
        <v>0</v>
      </c>
      <c r="V209" s="56" t="s">
        <v>257</v>
      </c>
      <c r="W209" s="144">
        <f t="shared" si="24"/>
        <v>0</v>
      </c>
      <c r="X209" s="144">
        <f t="shared" si="20"/>
        <v>0</v>
      </c>
      <c r="Y209" s="144">
        <f t="shared" si="21"/>
        <v>0</v>
      </c>
    </row>
    <row r="210" spans="1:25" x14ac:dyDescent="0.35">
      <c r="A210" s="61">
        <v>50890</v>
      </c>
      <c r="B210" s="52">
        <v>0</v>
      </c>
      <c r="C210" s="52">
        <v>0</v>
      </c>
      <c r="D210" s="52">
        <f t="shared" si="22"/>
        <v>0</v>
      </c>
      <c r="F210" s="61">
        <v>50890</v>
      </c>
      <c r="G210" s="52">
        <v>0</v>
      </c>
      <c r="H210" s="52">
        <v>0</v>
      </c>
      <c r="I210" s="52">
        <f t="shared" si="19"/>
        <v>0</v>
      </c>
      <c r="K210" s="61">
        <v>50890</v>
      </c>
      <c r="L210" s="52">
        <v>0</v>
      </c>
      <c r="M210" s="52">
        <v>0</v>
      </c>
      <c r="N210" s="52">
        <f t="shared" si="23"/>
        <v>0</v>
      </c>
      <c r="P210" s="61">
        <v>50890</v>
      </c>
      <c r="Q210" s="52">
        <v>0</v>
      </c>
      <c r="R210" s="52">
        <v>0</v>
      </c>
      <c r="S210" s="52">
        <v>0</v>
      </c>
      <c r="V210" s="56" t="s">
        <v>258</v>
      </c>
      <c r="W210" s="144">
        <f t="shared" si="24"/>
        <v>0</v>
      </c>
      <c r="X210" s="144">
        <f t="shared" si="20"/>
        <v>0</v>
      </c>
      <c r="Y210" s="144">
        <f t="shared" si="21"/>
        <v>0</v>
      </c>
    </row>
    <row r="211" spans="1:25" x14ac:dyDescent="0.35">
      <c r="A211" s="61">
        <v>50921</v>
      </c>
      <c r="B211" s="52">
        <v>0</v>
      </c>
      <c r="C211" s="52">
        <v>0</v>
      </c>
      <c r="D211" s="52">
        <f t="shared" si="22"/>
        <v>0</v>
      </c>
      <c r="F211" s="61">
        <v>50921</v>
      </c>
      <c r="G211" s="52">
        <v>0</v>
      </c>
      <c r="H211" s="52">
        <v>0</v>
      </c>
      <c r="I211" s="52">
        <f t="shared" si="19"/>
        <v>0</v>
      </c>
      <c r="K211" s="61">
        <v>50921</v>
      </c>
      <c r="L211" s="52">
        <v>0</v>
      </c>
      <c r="M211" s="52">
        <v>0</v>
      </c>
      <c r="N211" s="52">
        <f t="shared" si="23"/>
        <v>0</v>
      </c>
      <c r="P211" s="61">
        <v>50921</v>
      </c>
      <c r="Q211" s="52">
        <v>0</v>
      </c>
      <c r="R211" s="52">
        <v>0</v>
      </c>
      <c r="S211" s="52">
        <v>0</v>
      </c>
      <c r="V211" s="56" t="s">
        <v>259</v>
      </c>
      <c r="W211" s="144">
        <f t="shared" si="24"/>
        <v>0</v>
      </c>
      <c r="X211" s="144">
        <f t="shared" si="20"/>
        <v>0</v>
      </c>
      <c r="Y211" s="144">
        <f t="shared" si="21"/>
        <v>0</v>
      </c>
    </row>
    <row r="212" spans="1:25" x14ac:dyDescent="0.35">
      <c r="A212" s="61">
        <v>50951</v>
      </c>
      <c r="B212" s="52">
        <v>3000000</v>
      </c>
      <c r="C212" s="52">
        <v>1144348.0028096</v>
      </c>
      <c r="D212" s="52">
        <f t="shared" si="22"/>
        <v>4144348.0028096</v>
      </c>
      <c r="F212" s="61">
        <v>50951</v>
      </c>
      <c r="G212" s="52">
        <v>1269750.5197505199</v>
      </c>
      <c r="H212" s="52">
        <v>460128.21592527098</v>
      </c>
      <c r="I212" s="52">
        <f t="shared" si="19"/>
        <v>1729878.7356757908</v>
      </c>
      <c r="K212" s="61">
        <v>50951</v>
      </c>
      <c r="L212" s="52">
        <v>5619277.28125</v>
      </c>
      <c r="M212" s="52">
        <v>5092963.41946653</v>
      </c>
      <c r="N212" s="52">
        <f t="shared" si="23"/>
        <v>10712240.700716529</v>
      </c>
      <c r="P212" s="61">
        <v>50951</v>
      </c>
      <c r="Q212" s="52">
        <v>1500000</v>
      </c>
      <c r="R212" s="52">
        <v>572174.00140480103</v>
      </c>
      <c r="S212" s="52">
        <v>2072174.0014048</v>
      </c>
      <c r="V212" s="56" t="s">
        <v>260</v>
      </c>
      <c r="W212" s="144">
        <f t="shared" si="24"/>
        <v>11389027.801000521</v>
      </c>
      <c r="X212" s="144">
        <f t="shared" si="20"/>
        <v>7269613.639606202</v>
      </c>
      <c r="Y212" s="144">
        <f t="shared" si="21"/>
        <v>18658641.440606721</v>
      </c>
    </row>
    <row r="213" spans="1:25" x14ac:dyDescent="0.35">
      <c r="A213" s="61">
        <v>50982</v>
      </c>
      <c r="B213" s="52">
        <v>0</v>
      </c>
      <c r="C213" s="52">
        <v>0</v>
      </c>
      <c r="D213" s="52">
        <f t="shared" si="22"/>
        <v>0</v>
      </c>
      <c r="F213" s="61">
        <v>50982</v>
      </c>
      <c r="G213" s="52">
        <v>0</v>
      </c>
      <c r="H213" s="52">
        <v>0</v>
      </c>
      <c r="I213" s="52">
        <f t="shared" si="19"/>
        <v>0</v>
      </c>
      <c r="K213" s="61">
        <v>50982</v>
      </c>
      <c r="L213" s="52">
        <v>0</v>
      </c>
      <c r="M213" s="52">
        <v>0</v>
      </c>
      <c r="N213" s="52">
        <f t="shared" si="23"/>
        <v>0</v>
      </c>
      <c r="P213" s="61">
        <v>50982</v>
      </c>
      <c r="Q213" s="52">
        <v>0</v>
      </c>
      <c r="R213" s="52">
        <v>0</v>
      </c>
      <c r="S213" s="52">
        <v>0</v>
      </c>
      <c r="V213" s="56" t="s">
        <v>261</v>
      </c>
      <c r="W213" s="144">
        <f t="shared" si="24"/>
        <v>0</v>
      </c>
      <c r="X213" s="144">
        <f t="shared" si="20"/>
        <v>0</v>
      </c>
      <c r="Y213" s="144">
        <f t="shared" si="21"/>
        <v>0</v>
      </c>
    </row>
    <row r="214" spans="1:25" x14ac:dyDescent="0.35">
      <c r="A214" s="61">
        <v>51013</v>
      </c>
      <c r="B214" s="52">
        <v>0</v>
      </c>
      <c r="C214" s="52">
        <v>0</v>
      </c>
      <c r="D214" s="52">
        <f t="shared" si="22"/>
        <v>0</v>
      </c>
      <c r="F214" s="61">
        <v>51013</v>
      </c>
      <c r="G214" s="52">
        <v>0</v>
      </c>
      <c r="H214" s="52">
        <v>0</v>
      </c>
      <c r="I214" s="52">
        <f t="shared" si="19"/>
        <v>0</v>
      </c>
      <c r="K214" s="61">
        <v>51013</v>
      </c>
      <c r="L214" s="52">
        <v>0</v>
      </c>
      <c r="M214" s="52">
        <v>0</v>
      </c>
      <c r="N214" s="52">
        <f t="shared" si="23"/>
        <v>0</v>
      </c>
      <c r="P214" s="61">
        <v>51013</v>
      </c>
      <c r="Q214" s="52">
        <v>0</v>
      </c>
      <c r="R214" s="52">
        <v>0</v>
      </c>
      <c r="S214" s="52">
        <v>0</v>
      </c>
      <c r="V214" s="56" t="s">
        <v>262</v>
      </c>
      <c r="W214" s="144">
        <f t="shared" si="24"/>
        <v>0</v>
      </c>
      <c r="X214" s="144">
        <f t="shared" si="20"/>
        <v>0</v>
      </c>
      <c r="Y214" s="144">
        <f t="shared" si="21"/>
        <v>0</v>
      </c>
    </row>
    <row r="215" spans="1:25" x14ac:dyDescent="0.35">
      <c r="A215" s="61">
        <v>51043</v>
      </c>
      <c r="B215" s="52">
        <v>0</v>
      </c>
      <c r="C215" s="52">
        <v>0</v>
      </c>
      <c r="D215" s="52">
        <f t="shared" si="22"/>
        <v>0</v>
      </c>
      <c r="F215" s="61">
        <v>51043</v>
      </c>
      <c r="G215" s="52">
        <v>0</v>
      </c>
      <c r="H215" s="52">
        <v>0</v>
      </c>
      <c r="I215" s="52">
        <f t="shared" si="19"/>
        <v>0</v>
      </c>
      <c r="K215" s="61">
        <v>51043</v>
      </c>
      <c r="L215" s="52">
        <v>0</v>
      </c>
      <c r="M215" s="52">
        <v>0</v>
      </c>
      <c r="N215" s="52">
        <f t="shared" si="23"/>
        <v>0</v>
      </c>
      <c r="P215" s="61">
        <v>51043</v>
      </c>
      <c r="Q215" s="52">
        <v>0</v>
      </c>
      <c r="R215" s="52">
        <v>0</v>
      </c>
      <c r="S215" s="52">
        <v>0</v>
      </c>
      <c r="V215" s="56" t="s">
        <v>263</v>
      </c>
      <c r="W215" s="144">
        <f t="shared" si="24"/>
        <v>0</v>
      </c>
      <c r="X215" s="144">
        <f t="shared" si="20"/>
        <v>0</v>
      </c>
      <c r="Y215" s="144">
        <f t="shared" si="21"/>
        <v>0</v>
      </c>
    </row>
    <row r="216" spans="1:25" x14ac:dyDescent="0.35">
      <c r="A216" s="61">
        <v>51074</v>
      </c>
      <c r="B216" s="52">
        <v>0</v>
      </c>
      <c r="C216" s="52">
        <v>0</v>
      </c>
      <c r="D216" s="52">
        <f t="shared" si="22"/>
        <v>0</v>
      </c>
      <c r="F216" s="61">
        <v>51074</v>
      </c>
      <c r="G216" s="52">
        <v>0</v>
      </c>
      <c r="H216" s="52">
        <v>0</v>
      </c>
      <c r="I216" s="52">
        <f t="shared" si="19"/>
        <v>0</v>
      </c>
      <c r="K216" s="61">
        <v>51074</v>
      </c>
      <c r="L216" s="52">
        <v>0</v>
      </c>
      <c r="M216" s="52">
        <v>0</v>
      </c>
      <c r="N216" s="52">
        <f t="shared" si="23"/>
        <v>0</v>
      </c>
      <c r="P216" s="61">
        <v>51074</v>
      </c>
      <c r="Q216" s="52">
        <v>0</v>
      </c>
      <c r="R216" s="52">
        <v>0</v>
      </c>
      <c r="S216" s="52">
        <v>0</v>
      </c>
      <c r="V216" s="56" t="s">
        <v>264</v>
      </c>
      <c r="W216" s="144">
        <f t="shared" si="24"/>
        <v>0</v>
      </c>
      <c r="X216" s="144">
        <f t="shared" si="20"/>
        <v>0</v>
      </c>
      <c r="Y216" s="144">
        <f t="shared" si="21"/>
        <v>0</v>
      </c>
    </row>
    <row r="217" spans="1:25" x14ac:dyDescent="0.35">
      <c r="A217" s="61">
        <v>51104</v>
      </c>
      <c r="B217" s="52">
        <v>0</v>
      </c>
      <c r="C217" s="52">
        <v>0</v>
      </c>
      <c r="D217" s="52">
        <f t="shared" si="22"/>
        <v>0</v>
      </c>
      <c r="F217" s="61">
        <v>51104</v>
      </c>
      <c r="G217" s="52">
        <v>0</v>
      </c>
      <c r="H217" s="52">
        <v>0</v>
      </c>
      <c r="I217" s="52">
        <f t="shared" si="19"/>
        <v>0</v>
      </c>
      <c r="K217" s="61">
        <v>51104</v>
      </c>
      <c r="L217" s="52">
        <v>0</v>
      </c>
      <c r="M217" s="52">
        <v>0</v>
      </c>
      <c r="N217" s="52">
        <f t="shared" si="23"/>
        <v>0</v>
      </c>
      <c r="P217" s="61">
        <v>51104</v>
      </c>
      <c r="Q217" s="52">
        <v>0</v>
      </c>
      <c r="R217" s="52">
        <v>0</v>
      </c>
      <c r="S217" s="52">
        <v>0</v>
      </c>
      <c r="V217" s="56" t="s">
        <v>265</v>
      </c>
      <c r="W217" s="144">
        <f t="shared" si="24"/>
        <v>0</v>
      </c>
      <c r="X217" s="144">
        <f t="shared" si="20"/>
        <v>0</v>
      </c>
      <c r="Y217" s="144">
        <f t="shared" si="21"/>
        <v>0</v>
      </c>
    </row>
    <row r="218" spans="1:25" x14ac:dyDescent="0.35">
      <c r="A218" s="61">
        <v>51135</v>
      </c>
      <c r="B218" s="52">
        <v>3000000</v>
      </c>
      <c r="C218" s="52">
        <v>1091506.2836994701</v>
      </c>
      <c r="D218" s="52">
        <f t="shared" si="22"/>
        <v>4091506.2836994701</v>
      </c>
      <c r="F218" s="61">
        <v>51135</v>
      </c>
      <c r="G218" s="52">
        <v>1269750.5197505199</v>
      </c>
      <c r="H218" s="52">
        <v>437665.475064745</v>
      </c>
      <c r="I218" s="52">
        <f t="shared" si="19"/>
        <v>1707415.9948152648</v>
      </c>
      <c r="K218" s="61">
        <v>51135</v>
      </c>
      <c r="L218" s="52">
        <v>5619277.28125</v>
      </c>
      <c r="M218" s="52">
        <v>4989745.8369679702</v>
      </c>
      <c r="N218" s="52">
        <f t="shared" si="23"/>
        <v>10609023.118217971</v>
      </c>
      <c r="P218" s="61">
        <v>51135</v>
      </c>
      <c r="Q218" s="52">
        <v>1500000</v>
      </c>
      <c r="R218" s="52">
        <v>545753.14184973505</v>
      </c>
      <c r="S218" s="52">
        <v>2045753.1418497299</v>
      </c>
      <c r="V218" s="56" t="s">
        <v>266</v>
      </c>
      <c r="W218" s="144">
        <f t="shared" si="24"/>
        <v>11389027.801000521</v>
      </c>
      <c r="X218" s="144">
        <f t="shared" si="20"/>
        <v>7064670.7375819199</v>
      </c>
      <c r="Y218" s="144">
        <f t="shared" si="21"/>
        <v>18453698.538582437</v>
      </c>
    </row>
    <row r="219" spans="1:25" x14ac:dyDescent="0.35">
      <c r="A219" s="61">
        <v>51166</v>
      </c>
      <c r="B219" s="52">
        <v>0</v>
      </c>
      <c r="C219" s="52">
        <v>0</v>
      </c>
      <c r="D219" s="52">
        <f t="shared" si="22"/>
        <v>0</v>
      </c>
      <c r="F219" s="61">
        <v>51166</v>
      </c>
      <c r="G219" s="52">
        <v>0</v>
      </c>
      <c r="H219" s="52">
        <v>0</v>
      </c>
      <c r="I219" s="52">
        <f t="shared" si="19"/>
        <v>0</v>
      </c>
      <c r="K219" s="61">
        <v>51166</v>
      </c>
      <c r="L219" s="52">
        <v>0</v>
      </c>
      <c r="M219" s="52">
        <v>0</v>
      </c>
      <c r="N219" s="52">
        <f t="shared" si="23"/>
        <v>0</v>
      </c>
      <c r="P219" s="61">
        <v>51166</v>
      </c>
      <c r="Q219" s="52">
        <v>0</v>
      </c>
      <c r="R219" s="52">
        <v>0</v>
      </c>
      <c r="S219" s="52">
        <v>0</v>
      </c>
      <c r="V219" s="56" t="s">
        <v>267</v>
      </c>
      <c r="W219" s="144">
        <f t="shared" si="24"/>
        <v>0</v>
      </c>
      <c r="X219" s="144">
        <f t="shared" si="20"/>
        <v>0</v>
      </c>
      <c r="Y219" s="144">
        <f t="shared" si="21"/>
        <v>0</v>
      </c>
    </row>
    <row r="220" spans="1:25" x14ac:dyDescent="0.35">
      <c r="A220" s="61">
        <v>51195</v>
      </c>
      <c r="B220" s="52">
        <v>0</v>
      </c>
      <c r="C220" s="52">
        <v>0</v>
      </c>
      <c r="D220" s="52">
        <f t="shared" si="22"/>
        <v>0</v>
      </c>
      <c r="F220" s="61">
        <v>51195</v>
      </c>
      <c r="G220" s="52">
        <v>0</v>
      </c>
      <c r="H220" s="52">
        <v>0</v>
      </c>
      <c r="I220" s="52">
        <f t="shared" si="19"/>
        <v>0</v>
      </c>
      <c r="K220" s="61">
        <v>51195</v>
      </c>
      <c r="L220" s="52">
        <v>0</v>
      </c>
      <c r="M220" s="52">
        <v>0</v>
      </c>
      <c r="N220" s="52">
        <f t="shared" si="23"/>
        <v>0</v>
      </c>
      <c r="P220" s="61">
        <v>51195</v>
      </c>
      <c r="Q220" s="52">
        <v>0</v>
      </c>
      <c r="R220" s="52">
        <v>0</v>
      </c>
      <c r="S220" s="52">
        <v>0</v>
      </c>
      <c r="V220" s="56" t="s">
        <v>268</v>
      </c>
      <c r="W220" s="144">
        <f t="shared" si="24"/>
        <v>0</v>
      </c>
      <c r="X220" s="144">
        <f t="shared" si="20"/>
        <v>0</v>
      </c>
      <c r="Y220" s="144">
        <f t="shared" si="21"/>
        <v>0</v>
      </c>
    </row>
    <row r="221" spans="1:25" x14ac:dyDescent="0.35">
      <c r="A221" s="61">
        <v>51226</v>
      </c>
      <c r="B221" s="52">
        <v>0</v>
      </c>
      <c r="C221" s="52">
        <v>0</v>
      </c>
      <c r="D221" s="52">
        <f t="shared" si="22"/>
        <v>0</v>
      </c>
      <c r="F221" s="61">
        <v>51226</v>
      </c>
      <c r="G221" s="52">
        <v>0</v>
      </c>
      <c r="H221" s="52">
        <v>0</v>
      </c>
      <c r="I221" s="52">
        <f t="shared" si="19"/>
        <v>0</v>
      </c>
      <c r="K221" s="61">
        <v>51226</v>
      </c>
      <c r="L221" s="52">
        <v>0</v>
      </c>
      <c r="M221" s="52">
        <v>0</v>
      </c>
      <c r="N221" s="52">
        <f t="shared" si="23"/>
        <v>0</v>
      </c>
      <c r="P221" s="61">
        <v>51226</v>
      </c>
      <c r="Q221" s="52">
        <v>0</v>
      </c>
      <c r="R221" s="52">
        <v>0</v>
      </c>
      <c r="S221" s="52">
        <v>0</v>
      </c>
      <c r="V221" s="56" t="s">
        <v>269</v>
      </c>
      <c r="W221" s="144">
        <f t="shared" si="24"/>
        <v>0</v>
      </c>
      <c r="X221" s="144">
        <f t="shared" si="20"/>
        <v>0</v>
      </c>
      <c r="Y221" s="144">
        <f t="shared" si="21"/>
        <v>0</v>
      </c>
    </row>
    <row r="222" spans="1:25" x14ac:dyDescent="0.35">
      <c r="A222" s="61">
        <v>51256</v>
      </c>
      <c r="B222" s="52">
        <v>0</v>
      </c>
      <c r="C222" s="52">
        <v>0</v>
      </c>
      <c r="D222" s="52">
        <f t="shared" si="22"/>
        <v>0</v>
      </c>
      <c r="F222" s="61">
        <v>51256</v>
      </c>
      <c r="G222" s="52">
        <v>0</v>
      </c>
      <c r="H222" s="52">
        <v>0</v>
      </c>
      <c r="I222" s="52">
        <f t="shared" si="19"/>
        <v>0</v>
      </c>
      <c r="K222" s="61">
        <v>51256</v>
      </c>
      <c r="L222" s="52">
        <v>0</v>
      </c>
      <c r="M222" s="52">
        <v>0</v>
      </c>
      <c r="N222" s="52">
        <f t="shared" si="23"/>
        <v>0</v>
      </c>
      <c r="P222" s="61">
        <v>51256</v>
      </c>
      <c r="Q222" s="52">
        <v>0</v>
      </c>
      <c r="R222" s="52">
        <v>0</v>
      </c>
      <c r="S222" s="52">
        <v>0</v>
      </c>
      <c r="V222" s="56" t="s">
        <v>270</v>
      </c>
      <c r="W222" s="144">
        <f t="shared" si="24"/>
        <v>0</v>
      </c>
      <c r="X222" s="144">
        <f t="shared" si="20"/>
        <v>0</v>
      </c>
      <c r="Y222" s="144">
        <f t="shared" si="21"/>
        <v>0</v>
      </c>
    </row>
    <row r="223" spans="1:25" x14ac:dyDescent="0.35">
      <c r="A223" s="61">
        <v>51287</v>
      </c>
      <c r="B223" s="52">
        <v>0</v>
      </c>
      <c r="C223" s="52">
        <v>0</v>
      </c>
      <c r="D223" s="52">
        <f t="shared" si="22"/>
        <v>0</v>
      </c>
      <c r="F223" s="61">
        <v>51287</v>
      </c>
      <c r="G223" s="52">
        <v>0</v>
      </c>
      <c r="H223" s="52">
        <v>0</v>
      </c>
      <c r="I223" s="52">
        <f t="shared" si="19"/>
        <v>0</v>
      </c>
      <c r="K223" s="61">
        <v>51287</v>
      </c>
      <c r="L223" s="52">
        <v>0</v>
      </c>
      <c r="M223" s="52">
        <v>0</v>
      </c>
      <c r="N223" s="52">
        <f t="shared" si="23"/>
        <v>0</v>
      </c>
      <c r="P223" s="61">
        <v>51287</v>
      </c>
      <c r="Q223" s="52">
        <v>0</v>
      </c>
      <c r="R223" s="52">
        <v>0</v>
      </c>
      <c r="S223" s="52">
        <v>0</v>
      </c>
      <c r="V223" s="56" t="s">
        <v>271</v>
      </c>
      <c r="W223" s="144">
        <f t="shared" si="24"/>
        <v>0</v>
      </c>
      <c r="X223" s="144">
        <f t="shared" si="20"/>
        <v>0</v>
      </c>
      <c r="Y223" s="144">
        <f t="shared" si="21"/>
        <v>0</v>
      </c>
    </row>
    <row r="224" spans="1:25" x14ac:dyDescent="0.35">
      <c r="A224" s="61">
        <v>51317</v>
      </c>
      <c r="B224" s="52">
        <v>3000000</v>
      </c>
      <c r="C224" s="52">
        <v>1034041.5</v>
      </c>
      <c r="D224" s="52">
        <f t="shared" si="22"/>
        <v>4034041.5</v>
      </c>
      <c r="F224" s="61">
        <v>51317</v>
      </c>
      <c r="G224" s="52">
        <v>1269750.5197505199</v>
      </c>
      <c r="H224" s="52">
        <v>413343.89713270997</v>
      </c>
      <c r="I224" s="52">
        <f t="shared" si="19"/>
        <v>1683094.4168832297</v>
      </c>
      <c r="K224" s="61">
        <v>51317</v>
      </c>
      <c r="L224" s="52">
        <v>5619277.28125</v>
      </c>
      <c r="M224" s="52">
        <v>4864932.8556411201</v>
      </c>
      <c r="N224" s="52">
        <f t="shared" si="23"/>
        <v>10484210.136891119</v>
      </c>
      <c r="P224" s="61">
        <v>51317</v>
      </c>
      <c r="Q224" s="52">
        <v>1500000</v>
      </c>
      <c r="R224" s="52">
        <v>517020.75</v>
      </c>
      <c r="S224" s="52">
        <v>2017020.75</v>
      </c>
      <c r="V224" s="56" t="s">
        <v>272</v>
      </c>
      <c r="W224" s="144">
        <f t="shared" si="24"/>
        <v>11389027.801000521</v>
      </c>
      <c r="X224" s="144">
        <f t="shared" si="20"/>
        <v>6829339.0027738307</v>
      </c>
      <c r="Y224" s="144">
        <f t="shared" si="21"/>
        <v>18218366.803774349</v>
      </c>
    </row>
    <row r="225" spans="1:25" x14ac:dyDescent="0.35">
      <c r="A225" s="61">
        <v>51348</v>
      </c>
      <c r="B225" s="52">
        <v>0</v>
      </c>
      <c r="C225" s="52">
        <v>0</v>
      </c>
      <c r="D225" s="52">
        <f t="shared" si="22"/>
        <v>0</v>
      </c>
      <c r="F225" s="61">
        <v>51348</v>
      </c>
      <c r="G225" s="52">
        <v>0</v>
      </c>
      <c r="H225" s="52">
        <v>0</v>
      </c>
      <c r="I225" s="52">
        <f t="shared" si="19"/>
        <v>0</v>
      </c>
      <c r="K225" s="61">
        <v>51348</v>
      </c>
      <c r="L225" s="52">
        <v>0</v>
      </c>
      <c r="M225" s="52">
        <v>0</v>
      </c>
      <c r="N225" s="52">
        <f t="shared" si="23"/>
        <v>0</v>
      </c>
      <c r="P225" s="61">
        <v>51348</v>
      </c>
      <c r="Q225" s="52">
        <v>0</v>
      </c>
      <c r="R225" s="52">
        <v>0</v>
      </c>
      <c r="S225" s="52">
        <v>0</v>
      </c>
      <c r="V225" s="56" t="s">
        <v>273</v>
      </c>
      <c r="W225" s="144">
        <f t="shared" si="24"/>
        <v>0</v>
      </c>
      <c r="X225" s="144">
        <f t="shared" si="20"/>
        <v>0</v>
      </c>
      <c r="Y225" s="144">
        <f t="shared" si="21"/>
        <v>0</v>
      </c>
    </row>
    <row r="226" spans="1:25" x14ac:dyDescent="0.35">
      <c r="A226" s="61">
        <v>51379</v>
      </c>
      <c r="B226" s="52">
        <v>0</v>
      </c>
      <c r="C226" s="52">
        <v>0</v>
      </c>
      <c r="D226" s="52">
        <f t="shared" si="22"/>
        <v>0</v>
      </c>
      <c r="F226" s="61">
        <v>51379</v>
      </c>
      <c r="G226" s="52">
        <v>0</v>
      </c>
      <c r="H226" s="52">
        <v>0</v>
      </c>
      <c r="I226" s="52">
        <f t="shared" si="19"/>
        <v>0</v>
      </c>
      <c r="K226" s="61">
        <v>51379</v>
      </c>
      <c r="L226" s="52">
        <v>0</v>
      </c>
      <c r="M226" s="52">
        <v>0</v>
      </c>
      <c r="N226" s="52">
        <f t="shared" si="23"/>
        <v>0</v>
      </c>
      <c r="P226" s="61">
        <v>51379</v>
      </c>
      <c r="Q226" s="52">
        <v>0</v>
      </c>
      <c r="R226" s="52">
        <v>0</v>
      </c>
      <c r="S226" s="52">
        <v>0</v>
      </c>
      <c r="V226" s="56" t="s">
        <v>274</v>
      </c>
      <c r="W226" s="144">
        <f t="shared" si="24"/>
        <v>0</v>
      </c>
      <c r="X226" s="144">
        <f t="shared" si="20"/>
        <v>0</v>
      </c>
      <c r="Y226" s="144">
        <f t="shared" si="21"/>
        <v>0</v>
      </c>
    </row>
    <row r="227" spans="1:25" x14ac:dyDescent="0.35">
      <c r="A227" s="61">
        <v>51409</v>
      </c>
      <c r="B227" s="52">
        <v>0</v>
      </c>
      <c r="C227" s="52">
        <v>0</v>
      </c>
      <c r="D227" s="52">
        <f t="shared" si="22"/>
        <v>0</v>
      </c>
      <c r="F227" s="61">
        <v>51409</v>
      </c>
      <c r="G227" s="52">
        <v>0</v>
      </c>
      <c r="H227" s="52">
        <v>0</v>
      </c>
      <c r="I227" s="52">
        <f t="shared" si="19"/>
        <v>0</v>
      </c>
      <c r="K227" s="61">
        <v>51409</v>
      </c>
      <c r="L227" s="52">
        <v>0</v>
      </c>
      <c r="M227" s="52">
        <v>0</v>
      </c>
      <c r="N227" s="52">
        <f t="shared" si="23"/>
        <v>0</v>
      </c>
      <c r="P227" s="61">
        <v>51409</v>
      </c>
      <c r="Q227" s="52">
        <v>0</v>
      </c>
      <c r="R227" s="52">
        <v>0</v>
      </c>
      <c r="S227" s="52">
        <v>0</v>
      </c>
      <c r="V227" s="56" t="s">
        <v>275</v>
      </c>
      <c r="W227" s="144">
        <f t="shared" si="24"/>
        <v>0</v>
      </c>
      <c r="X227" s="144">
        <f t="shared" si="20"/>
        <v>0</v>
      </c>
      <c r="Y227" s="144">
        <f t="shared" si="21"/>
        <v>0</v>
      </c>
    </row>
    <row r="228" spans="1:25" x14ac:dyDescent="0.35">
      <c r="A228" s="61">
        <v>51440</v>
      </c>
      <c r="B228" s="52">
        <v>0</v>
      </c>
      <c r="C228" s="52">
        <v>0</v>
      </c>
      <c r="D228" s="52">
        <f t="shared" si="22"/>
        <v>0</v>
      </c>
      <c r="F228" s="61">
        <v>51440</v>
      </c>
      <c r="G228" s="52">
        <v>0</v>
      </c>
      <c r="H228" s="52">
        <v>0</v>
      </c>
      <c r="I228" s="52">
        <f t="shared" si="19"/>
        <v>0</v>
      </c>
      <c r="K228" s="61">
        <v>51440</v>
      </c>
      <c r="L228" s="52">
        <v>0</v>
      </c>
      <c r="M228" s="52">
        <v>0</v>
      </c>
      <c r="N228" s="52">
        <f t="shared" si="23"/>
        <v>0</v>
      </c>
      <c r="P228" s="61">
        <v>51440</v>
      </c>
      <c r="Q228" s="52">
        <v>0</v>
      </c>
      <c r="R228" s="52">
        <v>0</v>
      </c>
      <c r="S228" s="52">
        <v>0</v>
      </c>
      <c r="V228" s="56" t="s">
        <v>276</v>
      </c>
      <c r="W228" s="144">
        <f t="shared" si="24"/>
        <v>0</v>
      </c>
      <c r="X228" s="144">
        <f t="shared" si="20"/>
        <v>0</v>
      </c>
      <c r="Y228" s="144">
        <f t="shared" si="21"/>
        <v>0</v>
      </c>
    </row>
    <row r="229" spans="1:25" x14ac:dyDescent="0.35">
      <c r="A229" s="61">
        <v>51470</v>
      </c>
      <c r="B229" s="52">
        <v>0</v>
      </c>
      <c r="C229" s="52">
        <v>0</v>
      </c>
      <c r="D229" s="52">
        <f t="shared" si="22"/>
        <v>0</v>
      </c>
      <c r="F229" s="61">
        <v>51470</v>
      </c>
      <c r="G229" s="52">
        <v>0</v>
      </c>
      <c r="H229" s="52">
        <v>0</v>
      </c>
      <c r="I229" s="52">
        <f t="shared" si="19"/>
        <v>0</v>
      </c>
      <c r="K229" s="61">
        <v>51470</v>
      </c>
      <c r="L229" s="52">
        <v>0</v>
      </c>
      <c r="M229" s="52">
        <v>0</v>
      </c>
      <c r="N229" s="52">
        <f t="shared" si="23"/>
        <v>0</v>
      </c>
      <c r="P229" s="61">
        <v>51470</v>
      </c>
      <c r="Q229" s="52">
        <v>0</v>
      </c>
      <c r="R229" s="52">
        <v>0</v>
      </c>
      <c r="S229" s="52">
        <v>0</v>
      </c>
      <c r="V229" s="56" t="s">
        <v>277</v>
      </c>
      <c r="W229" s="144">
        <f t="shared" si="24"/>
        <v>0</v>
      </c>
      <c r="X229" s="144">
        <f t="shared" si="20"/>
        <v>0</v>
      </c>
      <c r="Y229" s="144">
        <f t="shared" si="21"/>
        <v>0</v>
      </c>
    </row>
    <row r="230" spans="1:25" x14ac:dyDescent="0.35">
      <c r="A230" s="61">
        <v>51501</v>
      </c>
      <c r="B230" s="52">
        <v>3000000</v>
      </c>
      <c r="C230" s="52">
        <v>976594.75</v>
      </c>
      <c r="D230" s="52">
        <f t="shared" si="22"/>
        <v>3976594.75</v>
      </c>
      <c r="F230" s="61">
        <v>51501</v>
      </c>
      <c r="G230" s="52">
        <v>1269750.5197505199</v>
      </c>
      <c r="H230" s="52">
        <v>389029.55024254997</v>
      </c>
      <c r="I230" s="52">
        <f t="shared" si="19"/>
        <v>1658780.0699930699</v>
      </c>
      <c r="K230" s="61">
        <v>51501</v>
      </c>
      <c r="L230" s="52">
        <v>5619277.28125</v>
      </c>
      <c r="M230" s="52">
        <v>4740190.9875477599</v>
      </c>
      <c r="N230" s="52">
        <f t="shared" si="23"/>
        <v>10359468.268797759</v>
      </c>
      <c r="P230" s="61">
        <v>51501</v>
      </c>
      <c r="Q230" s="52">
        <v>1500000</v>
      </c>
      <c r="R230" s="52">
        <v>488297.375</v>
      </c>
      <c r="S230" s="52">
        <v>1988297.375</v>
      </c>
      <c r="V230" s="56" t="s">
        <v>278</v>
      </c>
      <c r="W230" s="144">
        <f t="shared" si="24"/>
        <v>11389027.801000521</v>
      </c>
      <c r="X230" s="144">
        <f t="shared" si="20"/>
        <v>6594112.6627903096</v>
      </c>
      <c r="Y230" s="144">
        <f t="shared" si="21"/>
        <v>17983140.463790826</v>
      </c>
    </row>
    <row r="231" spans="1:25" x14ac:dyDescent="0.35">
      <c r="A231" s="61">
        <v>51532</v>
      </c>
      <c r="B231" s="52">
        <v>0</v>
      </c>
      <c r="C231" s="52">
        <v>0</v>
      </c>
      <c r="D231" s="52">
        <f t="shared" si="22"/>
        <v>0</v>
      </c>
      <c r="F231" s="61">
        <v>51532</v>
      </c>
      <c r="G231" s="52">
        <v>0</v>
      </c>
      <c r="H231" s="52">
        <v>0</v>
      </c>
      <c r="I231" s="52">
        <f t="shared" si="19"/>
        <v>0</v>
      </c>
      <c r="K231" s="61">
        <v>51532</v>
      </c>
      <c r="L231" s="52">
        <v>0</v>
      </c>
      <c r="M231" s="52">
        <v>0</v>
      </c>
      <c r="N231" s="52">
        <f t="shared" si="23"/>
        <v>0</v>
      </c>
      <c r="P231" s="61">
        <v>51532</v>
      </c>
      <c r="Q231" s="52">
        <v>0</v>
      </c>
      <c r="R231" s="52">
        <v>0</v>
      </c>
      <c r="S231" s="52">
        <v>0</v>
      </c>
      <c r="V231" s="56" t="s">
        <v>279</v>
      </c>
      <c r="W231" s="144">
        <f t="shared" si="24"/>
        <v>0</v>
      </c>
      <c r="X231" s="144">
        <f t="shared" si="20"/>
        <v>0</v>
      </c>
      <c r="Y231" s="144">
        <f t="shared" si="21"/>
        <v>0</v>
      </c>
    </row>
    <row r="232" spans="1:25" x14ac:dyDescent="0.35">
      <c r="A232" s="61">
        <v>51560</v>
      </c>
      <c r="B232" s="52">
        <v>0</v>
      </c>
      <c r="C232" s="52">
        <v>0</v>
      </c>
      <c r="D232" s="52">
        <f t="shared" si="22"/>
        <v>0</v>
      </c>
      <c r="F232" s="61">
        <v>51560</v>
      </c>
      <c r="G232" s="52">
        <v>0</v>
      </c>
      <c r="H232" s="52">
        <v>0</v>
      </c>
      <c r="I232" s="52">
        <f t="shared" si="19"/>
        <v>0</v>
      </c>
      <c r="K232" s="61">
        <v>51560</v>
      </c>
      <c r="L232" s="52">
        <v>0</v>
      </c>
      <c r="M232" s="52">
        <v>0</v>
      </c>
      <c r="N232" s="52">
        <f t="shared" si="23"/>
        <v>0</v>
      </c>
      <c r="P232" s="61">
        <v>51560</v>
      </c>
      <c r="Q232" s="52">
        <v>0</v>
      </c>
      <c r="R232" s="52">
        <v>0</v>
      </c>
      <c r="S232" s="52">
        <v>0</v>
      </c>
      <c r="V232" s="56" t="s">
        <v>280</v>
      </c>
      <c r="W232" s="144">
        <f t="shared" si="24"/>
        <v>0</v>
      </c>
      <c r="X232" s="144">
        <f t="shared" si="20"/>
        <v>0</v>
      </c>
      <c r="Y232" s="144">
        <f t="shared" si="21"/>
        <v>0</v>
      </c>
    </row>
    <row r="233" spans="1:25" x14ac:dyDescent="0.35">
      <c r="A233" s="61">
        <v>51591</v>
      </c>
      <c r="B233" s="52">
        <v>0</v>
      </c>
      <c r="C233" s="52">
        <v>0</v>
      </c>
      <c r="D233" s="52">
        <f t="shared" si="22"/>
        <v>0</v>
      </c>
      <c r="F233" s="61">
        <v>51591</v>
      </c>
      <c r="G233" s="52">
        <v>0</v>
      </c>
      <c r="H233" s="52">
        <v>0</v>
      </c>
      <c r="I233" s="52">
        <f t="shared" si="19"/>
        <v>0</v>
      </c>
      <c r="K233" s="61">
        <v>51591</v>
      </c>
      <c r="L233" s="52">
        <v>0</v>
      </c>
      <c r="M233" s="52">
        <v>0</v>
      </c>
      <c r="N233" s="52">
        <f t="shared" si="23"/>
        <v>0</v>
      </c>
      <c r="P233" s="61">
        <v>51591</v>
      </c>
      <c r="Q233" s="52">
        <v>0</v>
      </c>
      <c r="R233" s="52">
        <v>0</v>
      </c>
      <c r="S233" s="52">
        <v>0</v>
      </c>
      <c r="V233" s="56" t="s">
        <v>281</v>
      </c>
      <c r="W233" s="144">
        <f t="shared" si="24"/>
        <v>0</v>
      </c>
      <c r="X233" s="144">
        <f t="shared" si="20"/>
        <v>0</v>
      </c>
      <c r="Y233" s="144">
        <f t="shared" si="21"/>
        <v>0</v>
      </c>
    </row>
    <row r="234" spans="1:25" x14ac:dyDescent="0.35">
      <c r="A234" s="61">
        <v>51621</v>
      </c>
      <c r="B234" s="52">
        <v>0</v>
      </c>
      <c r="C234" s="52">
        <v>0</v>
      </c>
      <c r="D234" s="52">
        <f t="shared" si="22"/>
        <v>0</v>
      </c>
      <c r="F234" s="61">
        <v>51621</v>
      </c>
      <c r="G234" s="52">
        <v>0</v>
      </c>
      <c r="H234" s="52">
        <v>0</v>
      </c>
      <c r="I234" s="52">
        <f t="shared" si="19"/>
        <v>0</v>
      </c>
      <c r="K234" s="61">
        <v>51621</v>
      </c>
      <c r="L234" s="52">
        <v>0</v>
      </c>
      <c r="M234" s="52">
        <v>0</v>
      </c>
      <c r="N234" s="52">
        <f t="shared" si="23"/>
        <v>0</v>
      </c>
      <c r="P234" s="61">
        <v>51621</v>
      </c>
      <c r="Q234" s="52">
        <v>0</v>
      </c>
      <c r="R234" s="52">
        <v>0</v>
      </c>
      <c r="S234" s="52">
        <v>0</v>
      </c>
      <c r="V234" s="56" t="s">
        <v>282</v>
      </c>
      <c r="W234" s="144">
        <f t="shared" si="24"/>
        <v>0</v>
      </c>
      <c r="X234" s="144">
        <f t="shared" si="20"/>
        <v>0</v>
      </c>
      <c r="Y234" s="144">
        <f t="shared" si="21"/>
        <v>0</v>
      </c>
    </row>
    <row r="235" spans="1:25" x14ac:dyDescent="0.35">
      <c r="A235" s="61">
        <v>51652</v>
      </c>
      <c r="B235" s="52">
        <v>0</v>
      </c>
      <c r="C235" s="52">
        <v>0</v>
      </c>
      <c r="D235" s="52">
        <f t="shared" si="22"/>
        <v>0</v>
      </c>
      <c r="F235" s="61">
        <v>51652</v>
      </c>
      <c r="G235" s="52">
        <v>0</v>
      </c>
      <c r="H235" s="52">
        <v>0</v>
      </c>
      <c r="I235" s="52">
        <f t="shared" si="19"/>
        <v>0</v>
      </c>
      <c r="K235" s="61">
        <v>51652</v>
      </c>
      <c r="L235" s="52">
        <v>0</v>
      </c>
      <c r="M235" s="52">
        <v>0</v>
      </c>
      <c r="N235" s="52">
        <f t="shared" si="23"/>
        <v>0</v>
      </c>
      <c r="P235" s="61">
        <v>51652</v>
      </c>
      <c r="Q235" s="52">
        <v>0</v>
      </c>
      <c r="R235" s="52">
        <v>0</v>
      </c>
      <c r="S235" s="52">
        <v>0</v>
      </c>
      <c r="V235" s="56" t="s">
        <v>283</v>
      </c>
      <c r="W235" s="144">
        <f t="shared" si="24"/>
        <v>0</v>
      </c>
      <c r="X235" s="144">
        <f t="shared" si="20"/>
        <v>0</v>
      </c>
      <c r="Y235" s="144">
        <f t="shared" si="21"/>
        <v>0</v>
      </c>
    </row>
    <row r="236" spans="1:25" x14ac:dyDescent="0.35">
      <c r="A236" s="61">
        <v>51682</v>
      </c>
      <c r="B236" s="52">
        <v>3000000</v>
      </c>
      <c r="C236" s="52">
        <v>914125.33333333302</v>
      </c>
      <c r="D236" s="52">
        <f t="shared" si="22"/>
        <v>3914125.333333333</v>
      </c>
      <c r="F236" s="61">
        <v>51682</v>
      </c>
      <c r="G236" s="52">
        <v>1269750.5197505199</v>
      </c>
      <c r="H236" s="52">
        <v>362722.224099099</v>
      </c>
      <c r="I236" s="52">
        <f t="shared" si="19"/>
        <v>1632472.7438496188</v>
      </c>
      <c r="K236" s="61">
        <v>51682</v>
      </c>
      <c r="L236" s="52">
        <v>5619277.28125</v>
      </c>
      <c r="M236" s="52">
        <v>4590228.0860147504</v>
      </c>
      <c r="N236" s="52">
        <f t="shared" si="23"/>
        <v>10209505.367264751</v>
      </c>
      <c r="P236" s="61">
        <v>51682</v>
      </c>
      <c r="Q236" s="52">
        <v>1500000</v>
      </c>
      <c r="R236" s="52">
        <v>457062.66666666698</v>
      </c>
      <c r="S236" s="52">
        <v>1957062.66666667</v>
      </c>
      <c r="V236" s="56" t="s">
        <v>284</v>
      </c>
      <c r="W236" s="144">
        <f t="shared" si="24"/>
        <v>11389027.801000521</v>
      </c>
      <c r="X236" s="144">
        <f t="shared" si="20"/>
        <v>6324138.3101138491</v>
      </c>
      <c r="Y236" s="144">
        <f t="shared" si="21"/>
        <v>17713166.111114375</v>
      </c>
    </row>
    <row r="237" spans="1:25" x14ac:dyDescent="0.35">
      <c r="A237" s="61">
        <v>51713</v>
      </c>
      <c r="B237" s="52">
        <v>0</v>
      </c>
      <c r="C237" s="52">
        <v>0</v>
      </c>
      <c r="D237" s="52">
        <f t="shared" si="22"/>
        <v>0</v>
      </c>
      <c r="F237" s="61">
        <v>51713</v>
      </c>
      <c r="G237" s="52">
        <v>0</v>
      </c>
      <c r="H237" s="52">
        <v>0</v>
      </c>
      <c r="I237" s="52">
        <f t="shared" si="19"/>
        <v>0</v>
      </c>
      <c r="K237" s="61">
        <v>51713</v>
      </c>
      <c r="L237" s="52">
        <v>0</v>
      </c>
      <c r="M237" s="52">
        <v>0</v>
      </c>
      <c r="N237" s="52">
        <f t="shared" si="23"/>
        <v>0</v>
      </c>
      <c r="P237" s="61">
        <v>51713</v>
      </c>
      <c r="Q237" s="52">
        <v>0</v>
      </c>
      <c r="R237" s="52">
        <v>0</v>
      </c>
      <c r="S237" s="52">
        <v>0</v>
      </c>
      <c r="V237" s="56" t="s">
        <v>285</v>
      </c>
      <c r="W237" s="144">
        <f t="shared" si="24"/>
        <v>0</v>
      </c>
      <c r="X237" s="144">
        <f t="shared" si="20"/>
        <v>0</v>
      </c>
      <c r="Y237" s="144">
        <f t="shared" si="21"/>
        <v>0</v>
      </c>
    </row>
    <row r="238" spans="1:25" x14ac:dyDescent="0.35">
      <c r="A238" s="61">
        <v>51744</v>
      </c>
      <c r="B238" s="52">
        <v>0</v>
      </c>
      <c r="C238" s="52">
        <v>0</v>
      </c>
      <c r="D238" s="52">
        <f t="shared" si="22"/>
        <v>0</v>
      </c>
      <c r="F238" s="61">
        <v>51744</v>
      </c>
      <c r="G238" s="52">
        <v>0</v>
      </c>
      <c r="H238" s="52">
        <v>0</v>
      </c>
      <c r="I238" s="52">
        <f t="shared" si="19"/>
        <v>0</v>
      </c>
      <c r="K238" s="61">
        <v>51744</v>
      </c>
      <c r="L238" s="52">
        <v>0</v>
      </c>
      <c r="M238" s="52">
        <v>0</v>
      </c>
      <c r="N238" s="52">
        <f t="shared" si="23"/>
        <v>0</v>
      </c>
      <c r="P238" s="61">
        <v>51744</v>
      </c>
      <c r="Q238" s="52">
        <v>0</v>
      </c>
      <c r="R238" s="52">
        <v>0</v>
      </c>
      <c r="S238" s="52">
        <v>0</v>
      </c>
      <c r="V238" s="56" t="s">
        <v>286</v>
      </c>
      <c r="W238" s="144">
        <f t="shared" si="24"/>
        <v>0</v>
      </c>
      <c r="X238" s="144">
        <f t="shared" si="20"/>
        <v>0</v>
      </c>
      <c r="Y238" s="144">
        <f t="shared" si="21"/>
        <v>0</v>
      </c>
    </row>
    <row r="239" spans="1:25" x14ac:dyDescent="0.35">
      <c r="A239" s="61">
        <v>51774</v>
      </c>
      <c r="B239" s="52">
        <v>0</v>
      </c>
      <c r="C239" s="52">
        <v>0</v>
      </c>
      <c r="D239" s="52">
        <f t="shared" si="22"/>
        <v>0</v>
      </c>
      <c r="F239" s="61">
        <v>51774</v>
      </c>
      <c r="G239" s="52">
        <v>0</v>
      </c>
      <c r="H239" s="52">
        <v>0</v>
      </c>
      <c r="I239" s="52">
        <f t="shared" si="19"/>
        <v>0</v>
      </c>
      <c r="K239" s="61">
        <v>51774</v>
      </c>
      <c r="L239" s="52">
        <v>0</v>
      </c>
      <c r="M239" s="52">
        <v>0</v>
      </c>
      <c r="N239" s="52">
        <f t="shared" si="23"/>
        <v>0</v>
      </c>
      <c r="P239" s="61">
        <v>51774</v>
      </c>
      <c r="Q239" s="52">
        <v>0</v>
      </c>
      <c r="R239" s="52">
        <v>0</v>
      </c>
      <c r="S239" s="52">
        <v>0</v>
      </c>
      <c r="V239" s="56" t="s">
        <v>287</v>
      </c>
      <c r="W239" s="144">
        <f t="shared" si="24"/>
        <v>0</v>
      </c>
      <c r="X239" s="144">
        <f t="shared" si="20"/>
        <v>0</v>
      </c>
      <c r="Y239" s="144">
        <f t="shared" si="21"/>
        <v>0</v>
      </c>
    </row>
    <row r="240" spans="1:25" x14ac:dyDescent="0.35">
      <c r="A240" s="61">
        <v>51805</v>
      </c>
      <c r="B240" s="52">
        <v>0</v>
      </c>
      <c r="C240" s="52">
        <v>0</v>
      </c>
      <c r="D240" s="52">
        <f t="shared" si="22"/>
        <v>0</v>
      </c>
      <c r="F240" s="61">
        <v>51805</v>
      </c>
      <c r="G240" s="52">
        <v>0</v>
      </c>
      <c r="H240" s="52">
        <v>0</v>
      </c>
      <c r="I240" s="52">
        <f t="shared" si="19"/>
        <v>0</v>
      </c>
      <c r="K240" s="61">
        <v>51805</v>
      </c>
      <c r="L240" s="52">
        <v>0</v>
      </c>
      <c r="M240" s="52">
        <v>0</v>
      </c>
      <c r="N240" s="52">
        <f t="shared" si="23"/>
        <v>0</v>
      </c>
      <c r="P240" s="61">
        <v>51805</v>
      </c>
      <c r="Q240" s="52">
        <v>0</v>
      </c>
      <c r="R240" s="52">
        <v>0</v>
      </c>
      <c r="S240" s="52">
        <v>0</v>
      </c>
      <c r="V240" s="56" t="s">
        <v>288</v>
      </c>
      <c r="W240" s="144">
        <f t="shared" si="24"/>
        <v>0</v>
      </c>
      <c r="X240" s="144">
        <f t="shared" si="20"/>
        <v>0</v>
      </c>
      <c r="Y240" s="144">
        <f t="shared" si="21"/>
        <v>0</v>
      </c>
    </row>
    <row r="241" spans="1:25" x14ac:dyDescent="0.35">
      <c r="A241" s="61">
        <v>51835</v>
      </c>
      <c r="B241" s="52">
        <v>0</v>
      </c>
      <c r="C241" s="52">
        <v>0</v>
      </c>
      <c r="D241" s="52">
        <f t="shared" si="22"/>
        <v>0</v>
      </c>
      <c r="F241" s="61">
        <v>51835</v>
      </c>
      <c r="G241" s="52">
        <v>0</v>
      </c>
      <c r="H241" s="52">
        <v>0</v>
      </c>
      <c r="I241" s="52">
        <f t="shared" si="19"/>
        <v>0</v>
      </c>
      <c r="K241" s="61">
        <v>51835</v>
      </c>
      <c r="L241" s="52">
        <v>0</v>
      </c>
      <c r="M241" s="52">
        <v>0</v>
      </c>
      <c r="N241" s="52">
        <f t="shared" si="23"/>
        <v>0</v>
      </c>
      <c r="P241" s="61">
        <v>51835</v>
      </c>
      <c r="Q241" s="52">
        <v>0</v>
      </c>
      <c r="R241" s="52">
        <v>0</v>
      </c>
      <c r="S241" s="52">
        <v>0</v>
      </c>
      <c r="V241" s="56" t="s">
        <v>289</v>
      </c>
      <c r="W241" s="144">
        <f t="shared" si="24"/>
        <v>0</v>
      </c>
      <c r="X241" s="144">
        <f t="shared" si="20"/>
        <v>0</v>
      </c>
      <c r="Y241" s="144">
        <f t="shared" si="21"/>
        <v>0</v>
      </c>
    </row>
    <row r="242" spans="1:25" x14ac:dyDescent="0.35">
      <c r="A242" s="61">
        <v>51866</v>
      </c>
      <c r="B242" s="52">
        <v>3000000</v>
      </c>
      <c r="C242" s="52">
        <v>861701.25</v>
      </c>
      <c r="D242" s="52">
        <f t="shared" si="22"/>
        <v>3861701.25</v>
      </c>
      <c r="F242" s="61">
        <v>51866</v>
      </c>
      <c r="G242" s="52">
        <v>1269750.5197505199</v>
      </c>
      <c r="H242" s="52">
        <v>340400.85646223102</v>
      </c>
      <c r="I242" s="52">
        <f t="shared" si="19"/>
        <v>1610151.376212751</v>
      </c>
      <c r="K242" s="61">
        <v>51866</v>
      </c>
      <c r="L242" s="52">
        <v>5619277.28125</v>
      </c>
      <c r="M242" s="52">
        <v>4490707.2513610302</v>
      </c>
      <c r="N242" s="52">
        <f t="shared" si="23"/>
        <v>10109984.532611031</v>
      </c>
      <c r="P242" s="61">
        <v>51866</v>
      </c>
      <c r="Q242" s="52">
        <v>1500000</v>
      </c>
      <c r="R242" s="52">
        <v>430850.625</v>
      </c>
      <c r="S242" s="52">
        <v>1930850.625</v>
      </c>
      <c r="V242" s="56" t="s">
        <v>290</v>
      </c>
      <c r="W242" s="144">
        <f t="shared" si="24"/>
        <v>11389027.801000521</v>
      </c>
      <c r="X242" s="144">
        <f t="shared" si="20"/>
        <v>6123659.9828232611</v>
      </c>
      <c r="Y242" s="144">
        <f t="shared" si="21"/>
        <v>17512687.783823781</v>
      </c>
    </row>
    <row r="243" spans="1:25" x14ac:dyDescent="0.35">
      <c r="A243" s="61">
        <v>51897</v>
      </c>
      <c r="B243" s="52">
        <v>0</v>
      </c>
      <c r="C243" s="52">
        <v>0</v>
      </c>
      <c r="D243" s="52">
        <f t="shared" si="22"/>
        <v>0</v>
      </c>
      <c r="F243" s="61">
        <v>51897</v>
      </c>
      <c r="G243" s="52">
        <v>0</v>
      </c>
      <c r="H243" s="52">
        <v>0</v>
      </c>
      <c r="I243" s="52">
        <f t="shared" si="19"/>
        <v>0</v>
      </c>
      <c r="K243" s="61">
        <v>51897</v>
      </c>
      <c r="L243" s="52">
        <v>0</v>
      </c>
      <c r="M243" s="52">
        <v>0</v>
      </c>
      <c r="N243" s="52">
        <f t="shared" si="23"/>
        <v>0</v>
      </c>
      <c r="P243" s="61">
        <v>51897</v>
      </c>
      <c r="Q243" s="52">
        <v>0</v>
      </c>
      <c r="R243" s="52">
        <v>0</v>
      </c>
      <c r="S243" s="52">
        <v>0</v>
      </c>
      <c r="V243" s="56" t="s">
        <v>291</v>
      </c>
      <c r="W243" s="144">
        <f t="shared" si="24"/>
        <v>0</v>
      </c>
      <c r="X243" s="144">
        <f t="shared" si="20"/>
        <v>0</v>
      </c>
      <c r="Y243" s="144">
        <f t="shared" si="21"/>
        <v>0</v>
      </c>
    </row>
    <row r="244" spans="1:25" x14ac:dyDescent="0.35">
      <c r="A244" s="61">
        <v>51925</v>
      </c>
      <c r="B244" s="52">
        <v>0</v>
      </c>
      <c r="C244" s="52">
        <v>0</v>
      </c>
      <c r="D244" s="52">
        <f t="shared" si="22"/>
        <v>0</v>
      </c>
      <c r="F244" s="61">
        <v>51925</v>
      </c>
      <c r="G244" s="52">
        <v>0</v>
      </c>
      <c r="H244" s="52">
        <v>0</v>
      </c>
      <c r="I244" s="52">
        <f t="shared" si="19"/>
        <v>0</v>
      </c>
      <c r="K244" s="61">
        <v>51925</v>
      </c>
      <c r="L244" s="52">
        <v>0</v>
      </c>
      <c r="M244" s="52">
        <v>0</v>
      </c>
      <c r="N244" s="52">
        <f t="shared" si="23"/>
        <v>0</v>
      </c>
      <c r="P244" s="61">
        <v>51925</v>
      </c>
      <c r="Q244" s="52">
        <v>0</v>
      </c>
      <c r="R244" s="52">
        <v>0</v>
      </c>
      <c r="S244" s="52">
        <v>0</v>
      </c>
      <c r="V244" s="56" t="s">
        <v>292</v>
      </c>
      <c r="W244" s="144">
        <f t="shared" si="24"/>
        <v>0</v>
      </c>
      <c r="X244" s="144">
        <f t="shared" si="20"/>
        <v>0</v>
      </c>
      <c r="Y244" s="144">
        <f t="shared" si="21"/>
        <v>0</v>
      </c>
    </row>
    <row r="245" spans="1:25" x14ac:dyDescent="0.35">
      <c r="A245" s="61">
        <v>51956</v>
      </c>
      <c r="B245" s="52">
        <v>0</v>
      </c>
      <c r="C245" s="52">
        <v>0</v>
      </c>
      <c r="D245" s="52">
        <f t="shared" si="22"/>
        <v>0</v>
      </c>
      <c r="F245" s="61">
        <v>51956</v>
      </c>
      <c r="G245" s="52">
        <v>0</v>
      </c>
      <c r="H245" s="52">
        <v>0</v>
      </c>
      <c r="I245" s="52">
        <f t="shared" si="19"/>
        <v>0</v>
      </c>
      <c r="K245" s="61">
        <v>51956</v>
      </c>
      <c r="L245" s="52">
        <v>0</v>
      </c>
      <c r="M245" s="52">
        <v>0</v>
      </c>
      <c r="N245" s="52">
        <f t="shared" si="23"/>
        <v>0</v>
      </c>
      <c r="P245" s="61">
        <v>51956</v>
      </c>
      <c r="Q245" s="52">
        <v>0</v>
      </c>
      <c r="R245" s="52">
        <v>0</v>
      </c>
      <c r="S245" s="52">
        <v>0</v>
      </c>
      <c r="V245" s="56" t="s">
        <v>293</v>
      </c>
      <c r="W245" s="144">
        <f t="shared" si="24"/>
        <v>0</v>
      </c>
      <c r="X245" s="144">
        <f t="shared" si="20"/>
        <v>0</v>
      </c>
      <c r="Y245" s="144">
        <f t="shared" si="21"/>
        <v>0</v>
      </c>
    </row>
    <row r="246" spans="1:25" x14ac:dyDescent="0.35">
      <c r="A246" s="61">
        <v>51986</v>
      </c>
      <c r="B246" s="52">
        <v>0</v>
      </c>
      <c r="C246" s="52">
        <v>0</v>
      </c>
      <c r="D246" s="52">
        <f t="shared" si="22"/>
        <v>0</v>
      </c>
      <c r="F246" s="61">
        <v>51986</v>
      </c>
      <c r="G246" s="52">
        <v>0</v>
      </c>
      <c r="H246" s="52">
        <v>0</v>
      </c>
      <c r="I246" s="52">
        <f t="shared" si="19"/>
        <v>0</v>
      </c>
      <c r="K246" s="61">
        <v>51986</v>
      </c>
      <c r="L246" s="52">
        <v>0</v>
      </c>
      <c r="M246" s="52">
        <v>0</v>
      </c>
      <c r="N246" s="52">
        <f t="shared" si="23"/>
        <v>0</v>
      </c>
      <c r="P246" s="61">
        <v>51986</v>
      </c>
      <c r="Q246" s="52">
        <v>0</v>
      </c>
      <c r="R246" s="52">
        <v>0</v>
      </c>
      <c r="S246" s="52">
        <v>0</v>
      </c>
      <c r="V246" s="56" t="s">
        <v>294</v>
      </c>
      <c r="W246" s="144">
        <f t="shared" si="24"/>
        <v>0</v>
      </c>
      <c r="X246" s="144">
        <f t="shared" si="20"/>
        <v>0</v>
      </c>
      <c r="Y246" s="144">
        <f t="shared" si="21"/>
        <v>0</v>
      </c>
    </row>
    <row r="247" spans="1:25" x14ac:dyDescent="0.35">
      <c r="A247" s="61">
        <v>52017</v>
      </c>
      <c r="B247" s="52">
        <v>0</v>
      </c>
      <c r="C247" s="52">
        <v>0</v>
      </c>
      <c r="D247" s="52">
        <f t="shared" si="22"/>
        <v>0</v>
      </c>
      <c r="F247" s="61">
        <v>52017</v>
      </c>
      <c r="G247" s="52">
        <v>0</v>
      </c>
      <c r="H247" s="52">
        <v>0</v>
      </c>
      <c r="I247" s="52">
        <f t="shared" si="19"/>
        <v>0</v>
      </c>
      <c r="K247" s="61">
        <v>52017</v>
      </c>
      <c r="L247" s="52">
        <v>0</v>
      </c>
      <c r="M247" s="52">
        <v>0</v>
      </c>
      <c r="N247" s="52">
        <f t="shared" si="23"/>
        <v>0</v>
      </c>
      <c r="P247" s="61">
        <v>52017</v>
      </c>
      <c r="Q247" s="52">
        <v>0</v>
      </c>
      <c r="R247" s="52">
        <v>0</v>
      </c>
      <c r="S247" s="52">
        <v>0</v>
      </c>
      <c r="V247" s="56" t="s">
        <v>295</v>
      </c>
      <c r="W247" s="144">
        <f t="shared" si="24"/>
        <v>0</v>
      </c>
      <c r="X247" s="144">
        <f t="shared" si="20"/>
        <v>0</v>
      </c>
      <c r="Y247" s="144">
        <f t="shared" si="21"/>
        <v>0</v>
      </c>
    </row>
    <row r="248" spans="1:25" x14ac:dyDescent="0.35">
      <c r="A248" s="61">
        <v>52047</v>
      </c>
      <c r="B248" s="52">
        <v>3000000</v>
      </c>
      <c r="C248" s="52">
        <v>799859.66666666698</v>
      </c>
      <c r="D248" s="52">
        <f t="shared" si="22"/>
        <v>3799859.666666667</v>
      </c>
      <c r="F248" s="61">
        <v>52047</v>
      </c>
      <c r="G248" s="52">
        <v>1269750.5197505199</v>
      </c>
      <c r="H248" s="52">
        <v>314359.26088588597</v>
      </c>
      <c r="I248" s="52">
        <f t="shared" si="19"/>
        <v>1584109.7806364058</v>
      </c>
      <c r="K248" s="61">
        <v>52047</v>
      </c>
      <c r="L248" s="52">
        <v>5619277.28125</v>
      </c>
      <c r="M248" s="52">
        <v>4342107.6489328695</v>
      </c>
      <c r="N248" s="52">
        <f t="shared" si="23"/>
        <v>9961384.9301828705</v>
      </c>
      <c r="P248" s="61">
        <v>52047</v>
      </c>
      <c r="Q248" s="52">
        <v>1500000</v>
      </c>
      <c r="R248" s="52">
        <v>399929.83333333302</v>
      </c>
      <c r="S248" s="52">
        <v>1899929.83333333</v>
      </c>
      <c r="V248" s="56" t="s">
        <v>296</v>
      </c>
      <c r="W248" s="144">
        <f t="shared" si="24"/>
        <v>11389027.801000521</v>
      </c>
      <c r="X248" s="144">
        <f t="shared" si="20"/>
        <v>5856256.4098187555</v>
      </c>
      <c r="Y248" s="144">
        <f t="shared" si="21"/>
        <v>17245284.21081927</v>
      </c>
    </row>
    <row r="249" spans="1:25" x14ac:dyDescent="0.35">
      <c r="A249" s="61">
        <v>52078</v>
      </c>
      <c r="B249" s="52">
        <v>0</v>
      </c>
      <c r="C249" s="52">
        <v>0</v>
      </c>
      <c r="D249" s="52">
        <f t="shared" si="22"/>
        <v>0</v>
      </c>
      <c r="F249" s="61">
        <v>52078</v>
      </c>
      <c r="G249" s="52">
        <v>0</v>
      </c>
      <c r="H249" s="52">
        <v>0</v>
      </c>
      <c r="I249" s="52">
        <f t="shared" ref="I249:I312" si="25">H249+G249</f>
        <v>0</v>
      </c>
      <c r="K249" s="61">
        <v>52078</v>
      </c>
      <c r="L249" s="52">
        <v>0</v>
      </c>
      <c r="M249" s="52">
        <v>0</v>
      </c>
      <c r="N249" s="52">
        <f t="shared" si="23"/>
        <v>0</v>
      </c>
      <c r="P249" s="61">
        <v>52078</v>
      </c>
      <c r="Q249" s="52">
        <v>0</v>
      </c>
      <c r="R249" s="52">
        <v>0</v>
      </c>
      <c r="S249" s="52">
        <v>0</v>
      </c>
      <c r="V249" s="56" t="s">
        <v>297</v>
      </c>
      <c r="W249" s="144">
        <f t="shared" si="24"/>
        <v>0</v>
      </c>
      <c r="X249" s="144">
        <f t="shared" si="20"/>
        <v>0</v>
      </c>
      <c r="Y249" s="144">
        <f t="shared" si="21"/>
        <v>0</v>
      </c>
    </row>
    <row r="250" spans="1:25" x14ac:dyDescent="0.35">
      <c r="A250" s="61">
        <v>52109</v>
      </c>
      <c r="B250" s="52">
        <v>0</v>
      </c>
      <c r="C250" s="52">
        <v>0</v>
      </c>
      <c r="D250" s="52">
        <f t="shared" si="22"/>
        <v>0</v>
      </c>
      <c r="F250" s="61">
        <v>52109</v>
      </c>
      <c r="G250" s="52">
        <v>0</v>
      </c>
      <c r="H250" s="52">
        <v>0</v>
      </c>
      <c r="I250" s="52">
        <f t="shared" si="25"/>
        <v>0</v>
      </c>
      <c r="K250" s="61">
        <v>52109</v>
      </c>
      <c r="L250" s="52">
        <v>0</v>
      </c>
      <c r="M250" s="52">
        <v>0</v>
      </c>
      <c r="N250" s="52">
        <f t="shared" si="23"/>
        <v>0</v>
      </c>
      <c r="P250" s="61">
        <v>52109</v>
      </c>
      <c r="Q250" s="52">
        <v>0</v>
      </c>
      <c r="R250" s="52">
        <v>0</v>
      </c>
      <c r="S250" s="52">
        <v>0</v>
      </c>
      <c r="V250" s="56" t="s">
        <v>298</v>
      </c>
      <c r="W250" s="144">
        <f t="shared" si="24"/>
        <v>0</v>
      </c>
      <c r="X250" s="144">
        <f t="shared" si="20"/>
        <v>0</v>
      </c>
      <c r="Y250" s="144">
        <f t="shared" si="21"/>
        <v>0</v>
      </c>
    </row>
    <row r="251" spans="1:25" x14ac:dyDescent="0.35">
      <c r="A251" s="61">
        <v>52139</v>
      </c>
      <c r="B251" s="52">
        <v>0</v>
      </c>
      <c r="C251" s="52">
        <v>0</v>
      </c>
      <c r="D251" s="52">
        <f t="shared" si="22"/>
        <v>0</v>
      </c>
      <c r="F251" s="61">
        <v>52139</v>
      </c>
      <c r="G251" s="52">
        <v>0</v>
      </c>
      <c r="H251" s="52">
        <v>0</v>
      </c>
      <c r="I251" s="52">
        <f t="shared" si="25"/>
        <v>0</v>
      </c>
      <c r="K251" s="61">
        <v>52139</v>
      </c>
      <c r="L251" s="52">
        <v>0</v>
      </c>
      <c r="M251" s="52">
        <v>0</v>
      </c>
      <c r="N251" s="52">
        <f t="shared" si="23"/>
        <v>0</v>
      </c>
      <c r="P251" s="61">
        <v>52139</v>
      </c>
      <c r="Q251" s="52">
        <v>0</v>
      </c>
      <c r="R251" s="52">
        <v>0</v>
      </c>
      <c r="S251" s="52">
        <v>0</v>
      </c>
      <c r="V251" s="56" t="s">
        <v>299</v>
      </c>
      <c r="W251" s="144">
        <f t="shared" si="24"/>
        <v>0</v>
      </c>
      <c r="X251" s="144">
        <f t="shared" si="20"/>
        <v>0</v>
      </c>
      <c r="Y251" s="144">
        <f t="shared" si="21"/>
        <v>0</v>
      </c>
    </row>
    <row r="252" spans="1:25" x14ac:dyDescent="0.35">
      <c r="A252" s="61">
        <v>52170</v>
      </c>
      <c r="B252" s="52">
        <v>0</v>
      </c>
      <c r="C252" s="52">
        <v>0</v>
      </c>
      <c r="D252" s="52">
        <f t="shared" si="22"/>
        <v>0</v>
      </c>
      <c r="F252" s="61">
        <v>52170</v>
      </c>
      <c r="G252" s="52">
        <v>0</v>
      </c>
      <c r="H252" s="52">
        <v>0</v>
      </c>
      <c r="I252" s="52">
        <f t="shared" si="25"/>
        <v>0</v>
      </c>
      <c r="K252" s="61">
        <v>52170</v>
      </c>
      <c r="L252" s="52">
        <v>0</v>
      </c>
      <c r="M252" s="52">
        <v>0</v>
      </c>
      <c r="N252" s="52">
        <f t="shared" si="23"/>
        <v>0</v>
      </c>
      <c r="P252" s="61">
        <v>52170</v>
      </c>
      <c r="Q252" s="52">
        <v>0</v>
      </c>
      <c r="R252" s="52">
        <v>0</v>
      </c>
      <c r="S252" s="52">
        <v>0</v>
      </c>
      <c r="V252" s="56" t="s">
        <v>300</v>
      </c>
      <c r="W252" s="144">
        <f t="shared" si="24"/>
        <v>0</v>
      </c>
      <c r="X252" s="144">
        <f t="shared" si="20"/>
        <v>0</v>
      </c>
      <c r="Y252" s="144">
        <f t="shared" si="21"/>
        <v>0</v>
      </c>
    </row>
    <row r="253" spans="1:25" x14ac:dyDescent="0.35">
      <c r="A253" s="61">
        <v>52200</v>
      </c>
      <c r="B253" s="52">
        <v>0</v>
      </c>
      <c r="C253" s="52">
        <v>0</v>
      </c>
      <c r="D253" s="52">
        <f t="shared" si="22"/>
        <v>0</v>
      </c>
      <c r="F253" s="61">
        <v>52200</v>
      </c>
      <c r="G253" s="52">
        <v>0</v>
      </c>
      <c r="H253" s="52">
        <v>0</v>
      </c>
      <c r="I253" s="52">
        <f t="shared" si="25"/>
        <v>0</v>
      </c>
      <c r="K253" s="61">
        <v>52200</v>
      </c>
      <c r="L253" s="52">
        <v>0</v>
      </c>
      <c r="M253" s="52">
        <v>0</v>
      </c>
      <c r="N253" s="52">
        <f t="shared" si="23"/>
        <v>0</v>
      </c>
      <c r="P253" s="61">
        <v>52200</v>
      </c>
      <c r="Q253" s="52">
        <v>0</v>
      </c>
      <c r="R253" s="52">
        <v>0</v>
      </c>
      <c r="S253" s="52">
        <v>0</v>
      </c>
      <c r="V253" s="56" t="s">
        <v>301</v>
      </c>
      <c r="W253" s="144">
        <f t="shared" si="24"/>
        <v>0</v>
      </c>
      <c r="X253" s="144">
        <f t="shared" si="20"/>
        <v>0</v>
      </c>
      <c r="Y253" s="144">
        <f t="shared" si="21"/>
        <v>0</v>
      </c>
    </row>
    <row r="254" spans="1:25" x14ac:dyDescent="0.35">
      <c r="A254" s="61">
        <v>52231</v>
      </c>
      <c r="B254" s="52">
        <v>3000000</v>
      </c>
      <c r="C254" s="52">
        <v>746807.75</v>
      </c>
      <c r="D254" s="52">
        <f t="shared" si="22"/>
        <v>3746807.75</v>
      </c>
      <c r="F254" s="61">
        <v>52231</v>
      </c>
      <c r="G254" s="52">
        <v>1269750.5197505199</v>
      </c>
      <c r="H254" s="52">
        <v>291772.162681913</v>
      </c>
      <c r="I254" s="52">
        <f t="shared" si="25"/>
        <v>1561522.6824324329</v>
      </c>
      <c r="K254" s="61">
        <v>52231</v>
      </c>
      <c r="L254" s="52">
        <v>5619277.28125</v>
      </c>
      <c r="M254" s="52">
        <v>4241223.5151743097</v>
      </c>
      <c r="N254" s="52">
        <f t="shared" si="23"/>
        <v>9860500.7964243107</v>
      </c>
      <c r="P254" s="61">
        <v>52231</v>
      </c>
      <c r="Q254" s="52">
        <v>1500000</v>
      </c>
      <c r="R254" s="52">
        <v>373403.875</v>
      </c>
      <c r="S254" s="52">
        <v>1873403.875</v>
      </c>
      <c r="V254" s="56" t="s">
        <v>302</v>
      </c>
      <c r="W254" s="144">
        <f t="shared" si="24"/>
        <v>11389027.801000521</v>
      </c>
      <c r="X254" s="144">
        <f t="shared" si="20"/>
        <v>5653207.3028562227</v>
      </c>
      <c r="Y254" s="144">
        <f t="shared" si="21"/>
        <v>17042235.103856742</v>
      </c>
    </row>
    <row r="255" spans="1:25" x14ac:dyDescent="0.35">
      <c r="A255" s="61">
        <v>52262</v>
      </c>
      <c r="B255" s="52">
        <v>0</v>
      </c>
      <c r="C255" s="52">
        <v>0</v>
      </c>
      <c r="D255" s="52">
        <f t="shared" si="22"/>
        <v>0</v>
      </c>
      <c r="F255" s="61">
        <v>52262</v>
      </c>
      <c r="G255" s="52">
        <v>0</v>
      </c>
      <c r="H255" s="52">
        <v>0</v>
      </c>
      <c r="I255" s="52">
        <f t="shared" si="25"/>
        <v>0</v>
      </c>
      <c r="K255" s="61">
        <v>52262</v>
      </c>
      <c r="L255" s="52">
        <v>0</v>
      </c>
      <c r="M255" s="52">
        <v>0</v>
      </c>
      <c r="N255" s="52">
        <f t="shared" si="23"/>
        <v>0</v>
      </c>
      <c r="P255" s="61">
        <v>52262</v>
      </c>
      <c r="Q255" s="52">
        <v>0</v>
      </c>
      <c r="R255" s="52">
        <v>0</v>
      </c>
      <c r="S255" s="52">
        <v>0</v>
      </c>
      <c r="V255" s="56" t="s">
        <v>303</v>
      </c>
      <c r="W255" s="144">
        <f t="shared" si="24"/>
        <v>0</v>
      </c>
      <c r="X255" s="144">
        <f t="shared" si="20"/>
        <v>0</v>
      </c>
      <c r="Y255" s="144">
        <f t="shared" si="21"/>
        <v>0</v>
      </c>
    </row>
    <row r="256" spans="1:25" x14ac:dyDescent="0.35">
      <c r="A256" s="61">
        <v>52290</v>
      </c>
      <c r="B256" s="52">
        <v>0</v>
      </c>
      <c r="C256" s="52">
        <v>0</v>
      </c>
      <c r="D256" s="52">
        <f t="shared" si="22"/>
        <v>0</v>
      </c>
      <c r="F256" s="61">
        <v>52290</v>
      </c>
      <c r="G256" s="52">
        <v>0</v>
      </c>
      <c r="H256" s="52">
        <v>0</v>
      </c>
      <c r="I256" s="52">
        <f t="shared" si="25"/>
        <v>0</v>
      </c>
      <c r="K256" s="61">
        <v>52290</v>
      </c>
      <c r="L256" s="52">
        <v>0</v>
      </c>
      <c r="M256" s="52">
        <v>0</v>
      </c>
      <c r="N256" s="52">
        <f t="shared" si="23"/>
        <v>0</v>
      </c>
      <c r="P256" s="61">
        <v>52290</v>
      </c>
      <c r="Q256" s="52">
        <v>0</v>
      </c>
      <c r="R256" s="52">
        <v>0</v>
      </c>
      <c r="S256" s="52">
        <v>0</v>
      </c>
      <c r="V256" s="56" t="s">
        <v>304</v>
      </c>
      <c r="W256" s="144">
        <f t="shared" si="24"/>
        <v>0</v>
      </c>
      <c r="X256" s="144">
        <f t="shared" si="20"/>
        <v>0</v>
      </c>
      <c r="Y256" s="144">
        <f t="shared" si="21"/>
        <v>0</v>
      </c>
    </row>
    <row r="257" spans="1:25" x14ac:dyDescent="0.35">
      <c r="A257" s="61">
        <v>52321</v>
      </c>
      <c r="B257" s="52">
        <v>0</v>
      </c>
      <c r="C257" s="52">
        <v>0</v>
      </c>
      <c r="D257" s="52">
        <f t="shared" si="22"/>
        <v>0</v>
      </c>
      <c r="F257" s="61">
        <v>52321</v>
      </c>
      <c r="G257" s="52">
        <v>0</v>
      </c>
      <c r="H257" s="52">
        <v>0</v>
      </c>
      <c r="I257" s="52">
        <f t="shared" si="25"/>
        <v>0</v>
      </c>
      <c r="K257" s="61">
        <v>52321</v>
      </c>
      <c r="L257" s="52">
        <v>0</v>
      </c>
      <c r="M257" s="52">
        <v>0</v>
      </c>
      <c r="N257" s="52">
        <f t="shared" si="23"/>
        <v>0</v>
      </c>
      <c r="P257" s="61">
        <v>52321</v>
      </c>
      <c r="Q257" s="52">
        <v>0</v>
      </c>
      <c r="R257" s="52">
        <v>0</v>
      </c>
      <c r="S257" s="52">
        <v>0</v>
      </c>
      <c r="V257" s="56" t="s">
        <v>305</v>
      </c>
      <c r="W257" s="144">
        <f t="shared" si="24"/>
        <v>0</v>
      </c>
      <c r="X257" s="144">
        <f t="shared" si="20"/>
        <v>0</v>
      </c>
      <c r="Y257" s="144">
        <f t="shared" si="21"/>
        <v>0</v>
      </c>
    </row>
    <row r="258" spans="1:25" x14ac:dyDescent="0.35">
      <c r="A258" s="61">
        <v>52351</v>
      </c>
      <c r="B258" s="52">
        <v>0</v>
      </c>
      <c r="C258" s="52">
        <v>0</v>
      </c>
      <c r="D258" s="52">
        <f t="shared" si="22"/>
        <v>0</v>
      </c>
      <c r="F258" s="61">
        <v>52351</v>
      </c>
      <c r="G258" s="52">
        <v>0</v>
      </c>
      <c r="H258" s="52">
        <v>0</v>
      </c>
      <c r="I258" s="52">
        <f t="shared" si="25"/>
        <v>0</v>
      </c>
      <c r="K258" s="61">
        <v>52351</v>
      </c>
      <c r="L258" s="52">
        <v>0</v>
      </c>
      <c r="M258" s="52">
        <v>0</v>
      </c>
      <c r="N258" s="52">
        <f t="shared" si="23"/>
        <v>0</v>
      </c>
      <c r="P258" s="61">
        <v>52351</v>
      </c>
      <c r="Q258" s="52">
        <v>0</v>
      </c>
      <c r="R258" s="52">
        <v>0</v>
      </c>
      <c r="S258" s="52">
        <v>0</v>
      </c>
      <c r="V258" s="56" t="s">
        <v>306</v>
      </c>
      <c r="W258" s="144">
        <f t="shared" si="24"/>
        <v>0</v>
      </c>
      <c r="X258" s="144">
        <f t="shared" si="20"/>
        <v>0</v>
      </c>
      <c r="Y258" s="144">
        <f t="shared" si="21"/>
        <v>0</v>
      </c>
    </row>
    <row r="259" spans="1:25" x14ac:dyDescent="0.35">
      <c r="A259" s="61">
        <v>52382</v>
      </c>
      <c r="B259" s="52">
        <v>0</v>
      </c>
      <c r="C259" s="52">
        <v>0</v>
      </c>
      <c r="D259" s="52">
        <f t="shared" si="22"/>
        <v>0</v>
      </c>
      <c r="F259" s="61">
        <v>52382</v>
      </c>
      <c r="G259" s="52">
        <v>0</v>
      </c>
      <c r="H259" s="52">
        <v>0</v>
      </c>
      <c r="I259" s="52">
        <f t="shared" si="25"/>
        <v>0</v>
      </c>
      <c r="K259" s="61">
        <v>52382</v>
      </c>
      <c r="L259" s="52">
        <v>0</v>
      </c>
      <c r="M259" s="52">
        <v>0</v>
      </c>
      <c r="N259" s="52">
        <f t="shared" si="23"/>
        <v>0</v>
      </c>
      <c r="P259" s="61">
        <v>52382</v>
      </c>
      <c r="Q259" s="52">
        <v>0</v>
      </c>
      <c r="R259" s="52">
        <v>0</v>
      </c>
      <c r="S259" s="52">
        <v>0</v>
      </c>
      <c r="V259" s="56" t="s">
        <v>307</v>
      </c>
      <c r="W259" s="144">
        <f t="shared" si="24"/>
        <v>0</v>
      </c>
      <c r="X259" s="144">
        <f t="shared" ref="X259:X322" si="26">C259+H259+M259+R259</f>
        <v>0</v>
      </c>
      <c r="Y259" s="144">
        <f t="shared" ref="Y259:Y322" si="27">D259+I259+N259+S259</f>
        <v>0</v>
      </c>
    </row>
    <row r="260" spans="1:25" x14ac:dyDescent="0.35">
      <c r="A260" s="61">
        <v>52412</v>
      </c>
      <c r="B260" s="52">
        <v>3000000</v>
      </c>
      <c r="C260" s="52">
        <v>685594</v>
      </c>
      <c r="D260" s="52">
        <f t="shared" ref="D260:D323" si="28">B260+C260</f>
        <v>3685594</v>
      </c>
      <c r="F260" s="61">
        <v>52412</v>
      </c>
      <c r="G260" s="52">
        <v>1269750.5197505199</v>
      </c>
      <c r="H260" s="52">
        <v>265996.29767267301</v>
      </c>
      <c r="I260" s="52">
        <f t="shared" si="25"/>
        <v>1535746.8174231928</v>
      </c>
      <c r="K260" s="61">
        <v>52412</v>
      </c>
      <c r="L260" s="52">
        <v>5619277.28125</v>
      </c>
      <c r="M260" s="52">
        <v>4093987.2118509901</v>
      </c>
      <c r="N260" s="52">
        <f t="shared" ref="N260:N323" si="29">L260+M260</f>
        <v>9713264.4931009896</v>
      </c>
      <c r="P260" s="61">
        <v>52412</v>
      </c>
      <c r="Q260" s="52">
        <v>1500000</v>
      </c>
      <c r="R260" s="52">
        <v>342797</v>
      </c>
      <c r="S260" s="52">
        <v>1842797</v>
      </c>
      <c r="V260" s="56" t="s">
        <v>308</v>
      </c>
      <c r="W260" s="144">
        <f t="shared" ref="W260:W323" si="30">B260+G260+L260+Q260</f>
        <v>11389027.801000521</v>
      </c>
      <c r="X260" s="144">
        <f t="shared" si="26"/>
        <v>5388374.5095236627</v>
      </c>
      <c r="Y260" s="144">
        <f t="shared" si="27"/>
        <v>16777402.310524181</v>
      </c>
    </row>
    <row r="261" spans="1:25" x14ac:dyDescent="0.35">
      <c r="A261" s="61">
        <v>52443</v>
      </c>
      <c r="B261" s="52">
        <v>0</v>
      </c>
      <c r="C261" s="52">
        <v>0</v>
      </c>
      <c r="D261" s="52">
        <f t="shared" si="28"/>
        <v>0</v>
      </c>
      <c r="F261" s="61">
        <v>52443</v>
      </c>
      <c r="G261" s="52">
        <v>0</v>
      </c>
      <c r="H261" s="52">
        <v>0</v>
      </c>
      <c r="I261" s="52">
        <f t="shared" si="25"/>
        <v>0</v>
      </c>
      <c r="K261" s="61">
        <v>52443</v>
      </c>
      <c r="L261" s="52">
        <v>0</v>
      </c>
      <c r="M261" s="52">
        <v>0</v>
      </c>
      <c r="N261" s="52">
        <f t="shared" si="29"/>
        <v>0</v>
      </c>
      <c r="P261" s="61">
        <v>52443</v>
      </c>
      <c r="Q261" s="52">
        <v>0</v>
      </c>
      <c r="R261" s="52">
        <v>0</v>
      </c>
      <c r="S261" s="52">
        <v>0</v>
      </c>
      <c r="V261" s="56" t="s">
        <v>309</v>
      </c>
      <c r="W261" s="144">
        <f t="shared" si="30"/>
        <v>0</v>
      </c>
      <c r="X261" s="144">
        <f t="shared" si="26"/>
        <v>0</v>
      </c>
      <c r="Y261" s="144">
        <f t="shared" si="27"/>
        <v>0</v>
      </c>
    </row>
    <row r="262" spans="1:25" x14ac:dyDescent="0.35">
      <c r="A262" s="61">
        <v>52474</v>
      </c>
      <c r="B262" s="52">
        <v>0</v>
      </c>
      <c r="C262" s="52">
        <v>0</v>
      </c>
      <c r="D262" s="52">
        <f t="shared" si="28"/>
        <v>0</v>
      </c>
      <c r="F262" s="61">
        <v>52474</v>
      </c>
      <c r="G262" s="52">
        <v>0</v>
      </c>
      <c r="H262" s="52">
        <v>0</v>
      </c>
      <c r="I262" s="52">
        <f t="shared" si="25"/>
        <v>0</v>
      </c>
      <c r="K262" s="61">
        <v>52474</v>
      </c>
      <c r="L262" s="52">
        <v>0</v>
      </c>
      <c r="M262" s="52">
        <v>0</v>
      </c>
      <c r="N262" s="52">
        <f t="shared" si="29"/>
        <v>0</v>
      </c>
      <c r="P262" s="61">
        <v>52474</v>
      </c>
      <c r="Q262" s="52">
        <v>0</v>
      </c>
      <c r="R262" s="52">
        <v>0</v>
      </c>
      <c r="S262" s="52">
        <v>0</v>
      </c>
      <c r="V262" s="56" t="s">
        <v>310</v>
      </c>
      <c r="W262" s="144">
        <f t="shared" si="30"/>
        <v>0</v>
      </c>
      <c r="X262" s="144">
        <f t="shared" si="26"/>
        <v>0</v>
      </c>
      <c r="Y262" s="144">
        <f t="shared" si="27"/>
        <v>0</v>
      </c>
    </row>
    <row r="263" spans="1:25" x14ac:dyDescent="0.35">
      <c r="A263" s="61">
        <v>52504</v>
      </c>
      <c r="B263" s="52">
        <v>0</v>
      </c>
      <c r="C263" s="52">
        <v>0</v>
      </c>
      <c r="D263" s="52">
        <f t="shared" si="28"/>
        <v>0</v>
      </c>
      <c r="F263" s="61">
        <v>52504</v>
      </c>
      <c r="G263" s="52">
        <v>0</v>
      </c>
      <c r="H263" s="52">
        <v>0</v>
      </c>
      <c r="I263" s="52">
        <f t="shared" si="25"/>
        <v>0</v>
      </c>
      <c r="K263" s="61">
        <v>52504</v>
      </c>
      <c r="L263" s="52">
        <v>0</v>
      </c>
      <c r="M263" s="52">
        <v>0</v>
      </c>
      <c r="N263" s="52">
        <f t="shared" si="29"/>
        <v>0</v>
      </c>
      <c r="P263" s="61">
        <v>52504</v>
      </c>
      <c r="Q263" s="52">
        <v>0</v>
      </c>
      <c r="R263" s="52">
        <v>0</v>
      </c>
      <c r="S263" s="52">
        <v>0</v>
      </c>
      <c r="V263" s="56" t="s">
        <v>311</v>
      </c>
      <c r="W263" s="144">
        <f t="shared" si="30"/>
        <v>0</v>
      </c>
      <c r="X263" s="144">
        <f t="shared" si="26"/>
        <v>0</v>
      </c>
      <c r="Y263" s="144">
        <f t="shared" si="27"/>
        <v>0</v>
      </c>
    </row>
    <row r="264" spans="1:25" x14ac:dyDescent="0.35">
      <c r="A264" s="61">
        <v>52535</v>
      </c>
      <c r="B264" s="52">
        <v>0</v>
      </c>
      <c r="C264" s="52">
        <v>0</v>
      </c>
      <c r="D264" s="52">
        <f t="shared" si="28"/>
        <v>0</v>
      </c>
      <c r="F264" s="61">
        <v>52535</v>
      </c>
      <c r="G264" s="52">
        <v>0</v>
      </c>
      <c r="H264" s="52">
        <v>0</v>
      </c>
      <c r="I264" s="52">
        <f t="shared" si="25"/>
        <v>0</v>
      </c>
      <c r="K264" s="61">
        <v>52535</v>
      </c>
      <c r="L264" s="52">
        <v>0</v>
      </c>
      <c r="M264" s="52">
        <v>0</v>
      </c>
      <c r="N264" s="52">
        <f t="shared" si="29"/>
        <v>0</v>
      </c>
      <c r="P264" s="61">
        <v>52535</v>
      </c>
      <c r="Q264" s="52">
        <v>0</v>
      </c>
      <c r="R264" s="52">
        <v>0</v>
      </c>
      <c r="S264" s="52">
        <v>0</v>
      </c>
      <c r="V264" s="56" t="s">
        <v>312</v>
      </c>
      <c r="W264" s="144">
        <f t="shared" si="30"/>
        <v>0</v>
      </c>
      <c r="X264" s="144">
        <f t="shared" si="26"/>
        <v>0</v>
      </c>
      <c r="Y264" s="144">
        <f t="shared" si="27"/>
        <v>0</v>
      </c>
    </row>
    <row r="265" spans="1:25" x14ac:dyDescent="0.35">
      <c r="A265" s="61">
        <v>52565</v>
      </c>
      <c r="B265" s="52">
        <v>0</v>
      </c>
      <c r="C265" s="52">
        <v>0</v>
      </c>
      <c r="D265" s="52">
        <f t="shared" si="28"/>
        <v>0</v>
      </c>
      <c r="F265" s="61">
        <v>52565</v>
      </c>
      <c r="G265" s="52">
        <v>0</v>
      </c>
      <c r="H265" s="52">
        <v>0</v>
      </c>
      <c r="I265" s="52">
        <f t="shared" si="25"/>
        <v>0</v>
      </c>
      <c r="K265" s="61">
        <v>52565</v>
      </c>
      <c r="L265" s="52">
        <v>0</v>
      </c>
      <c r="M265" s="52">
        <v>0</v>
      </c>
      <c r="N265" s="52">
        <f t="shared" si="29"/>
        <v>0</v>
      </c>
      <c r="P265" s="61">
        <v>52565</v>
      </c>
      <c r="Q265" s="52">
        <v>0</v>
      </c>
      <c r="R265" s="52">
        <v>0</v>
      </c>
      <c r="S265" s="52">
        <v>0</v>
      </c>
      <c r="V265" s="56" t="s">
        <v>313</v>
      </c>
      <c r="W265" s="144">
        <f t="shared" si="30"/>
        <v>0</v>
      </c>
      <c r="X265" s="144">
        <f t="shared" si="26"/>
        <v>0</v>
      </c>
      <c r="Y265" s="144">
        <f t="shared" si="27"/>
        <v>0</v>
      </c>
    </row>
    <row r="266" spans="1:25" x14ac:dyDescent="0.35">
      <c r="A266" s="61">
        <v>52596</v>
      </c>
      <c r="B266" s="52">
        <v>3000000</v>
      </c>
      <c r="C266" s="52">
        <v>631914.25</v>
      </c>
      <c r="D266" s="52">
        <f t="shared" si="28"/>
        <v>3631914.25</v>
      </c>
      <c r="F266" s="61">
        <v>52596</v>
      </c>
      <c r="G266" s="52">
        <v>1269750.5197505199</v>
      </c>
      <c r="H266" s="52">
        <v>243143.46890159399</v>
      </c>
      <c r="I266" s="52">
        <f t="shared" si="25"/>
        <v>1512893.9886521138</v>
      </c>
      <c r="K266" s="61">
        <v>52596</v>
      </c>
      <c r="L266" s="52">
        <v>5619277.28125</v>
      </c>
      <c r="M266" s="52">
        <v>3991739.77898758</v>
      </c>
      <c r="N266" s="52">
        <f t="shared" si="29"/>
        <v>9611017.060237579</v>
      </c>
      <c r="P266" s="61">
        <v>52596</v>
      </c>
      <c r="Q266" s="52">
        <v>1500000</v>
      </c>
      <c r="R266" s="52">
        <v>315957.125</v>
      </c>
      <c r="S266" s="52">
        <v>1815957.125</v>
      </c>
      <c r="V266" s="56" t="s">
        <v>314</v>
      </c>
      <c r="W266" s="144">
        <f t="shared" si="30"/>
        <v>11389027.801000521</v>
      </c>
      <c r="X266" s="144">
        <f t="shared" si="26"/>
        <v>5182754.6228891741</v>
      </c>
      <c r="Y266" s="144">
        <f t="shared" si="27"/>
        <v>16571782.423889693</v>
      </c>
    </row>
    <row r="267" spans="1:25" x14ac:dyDescent="0.35">
      <c r="A267" s="61">
        <v>52627</v>
      </c>
      <c r="B267" s="52">
        <v>0</v>
      </c>
      <c r="C267" s="52">
        <v>0</v>
      </c>
      <c r="D267" s="52">
        <f t="shared" si="28"/>
        <v>0</v>
      </c>
      <c r="F267" s="61">
        <v>52627</v>
      </c>
      <c r="G267" s="52">
        <v>0</v>
      </c>
      <c r="H267" s="52">
        <v>0</v>
      </c>
      <c r="I267" s="52">
        <f t="shared" si="25"/>
        <v>0</v>
      </c>
      <c r="K267" s="61">
        <v>52627</v>
      </c>
      <c r="L267" s="52">
        <v>0</v>
      </c>
      <c r="M267" s="52">
        <v>0</v>
      </c>
      <c r="N267" s="52">
        <f t="shared" si="29"/>
        <v>0</v>
      </c>
      <c r="P267" s="61">
        <v>52627</v>
      </c>
      <c r="Q267" s="52">
        <v>0</v>
      </c>
      <c r="R267" s="52">
        <v>0</v>
      </c>
      <c r="S267" s="52">
        <v>0</v>
      </c>
      <c r="V267" s="56" t="s">
        <v>315</v>
      </c>
      <c r="W267" s="144">
        <f t="shared" si="30"/>
        <v>0</v>
      </c>
      <c r="X267" s="144">
        <f t="shared" si="26"/>
        <v>0</v>
      </c>
      <c r="Y267" s="144">
        <f t="shared" si="27"/>
        <v>0</v>
      </c>
    </row>
    <row r="268" spans="1:25" x14ac:dyDescent="0.35">
      <c r="A268" s="61">
        <v>52656</v>
      </c>
      <c r="B268" s="52">
        <v>0</v>
      </c>
      <c r="C268" s="52">
        <v>0</v>
      </c>
      <c r="D268" s="52">
        <f t="shared" si="28"/>
        <v>0</v>
      </c>
      <c r="F268" s="61">
        <v>52656</v>
      </c>
      <c r="G268" s="52">
        <v>0</v>
      </c>
      <c r="H268" s="52">
        <v>0</v>
      </c>
      <c r="I268" s="52">
        <f t="shared" si="25"/>
        <v>0</v>
      </c>
      <c r="K268" s="61">
        <v>52656</v>
      </c>
      <c r="L268" s="52">
        <v>0</v>
      </c>
      <c r="M268" s="52">
        <v>0</v>
      </c>
      <c r="N268" s="52">
        <f t="shared" si="29"/>
        <v>0</v>
      </c>
      <c r="P268" s="61">
        <v>52656</v>
      </c>
      <c r="Q268" s="52">
        <v>0</v>
      </c>
      <c r="R268" s="52">
        <v>0</v>
      </c>
      <c r="S268" s="52">
        <v>0</v>
      </c>
      <c r="V268" s="56" t="s">
        <v>316</v>
      </c>
      <c r="W268" s="144">
        <f t="shared" si="30"/>
        <v>0</v>
      </c>
      <c r="X268" s="144">
        <f t="shared" si="26"/>
        <v>0</v>
      </c>
      <c r="Y268" s="144">
        <f t="shared" si="27"/>
        <v>0</v>
      </c>
    </row>
    <row r="269" spans="1:25" x14ac:dyDescent="0.35">
      <c r="A269" s="61">
        <v>52687</v>
      </c>
      <c r="B269" s="52">
        <v>0</v>
      </c>
      <c r="C269" s="52">
        <v>0</v>
      </c>
      <c r="D269" s="52">
        <f t="shared" si="28"/>
        <v>0</v>
      </c>
      <c r="F269" s="61">
        <v>52687</v>
      </c>
      <c r="G269" s="52">
        <v>0</v>
      </c>
      <c r="H269" s="52">
        <v>0</v>
      </c>
      <c r="I269" s="52">
        <f t="shared" si="25"/>
        <v>0</v>
      </c>
      <c r="K269" s="61">
        <v>52687</v>
      </c>
      <c r="L269" s="52">
        <v>0</v>
      </c>
      <c r="M269" s="52">
        <v>0</v>
      </c>
      <c r="N269" s="52">
        <f t="shared" si="29"/>
        <v>0</v>
      </c>
      <c r="P269" s="61">
        <v>52687</v>
      </c>
      <c r="Q269" s="52">
        <v>0</v>
      </c>
      <c r="R269" s="52">
        <v>0</v>
      </c>
      <c r="S269" s="52">
        <v>0</v>
      </c>
      <c r="V269" s="56" t="s">
        <v>317</v>
      </c>
      <c r="W269" s="144">
        <f t="shared" si="30"/>
        <v>0</v>
      </c>
      <c r="X269" s="144">
        <f t="shared" si="26"/>
        <v>0</v>
      </c>
      <c r="Y269" s="144">
        <f t="shared" si="27"/>
        <v>0</v>
      </c>
    </row>
    <row r="270" spans="1:25" x14ac:dyDescent="0.35">
      <c r="A270" s="61">
        <v>52717</v>
      </c>
      <c r="B270" s="52">
        <v>0</v>
      </c>
      <c r="C270" s="52">
        <v>0</v>
      </c>
      <c r="D270" s="52">
        <f t="shared" si="28"/>
        <v>0</v>
      </c>
      <c r="F270" s="61">
        <v>52717</v>
      </c>
      <c r="G270" s="52">
        <v>0</v>
      </c>
      <c r="H270" s="52">
        <v>0</v>
      </c>
      <c r="I270" s="52">
        <f t="shared" si="25"/>
        <v>0</v>
      </c>
      <c r="K270" s="61">
        <v>52717</v>
      </c>
      <c r="L270" s="52">
        <v>0</v>
      </c>
      <c r="M270" s="52">
        <v>0</v>
      </c>
      <c r="N270" s="52">
        <f t="shared" si="29"/>
        <v>0</v>
      </c>
      <c r="P270" s="61">
        <v>52717</v>
      </c>
      <c r="Q270" s="52">
        <v>0</v>
      </c>
      <c r="R270" s="52">
        <v>0</v>
      </c>
      <c r="S270" s="52">
        <v>0</v>
      </c>
      <c r="V270" s="56" t="s">
        <v>318</v>
      </c>
      <c r="W270" s="144">
        <f t="shared" si="30"/>
        <v>0</v>
      </c>
      <c r="X270" s="144">
        <f t="shared" si="26"/>
        <v>0</v>
      </c>
      <c r="Y270" s="144">
        <f t="shared" si="27"/>
        <v>0</v>
      </c>
    </row>
    <row r="271" spans="1:25" x14ac:dyDescent="0.35">
      <c r="A271" s="61">
        <v>52748</v>
      </c>
      <c r="B271" s="52">
        <v>0</v>
      </c>
      <c r="C271" s="52">
        <v>0</v>
      </c>
      <c r="D271" s="52">
        <f t="shared" si="28"/>
        <v>0</v>
      </c>
      <c r="F271" s="61">
        <v>52748</v>
      </c>
      <c r="G271" s="52">
        <v>0</v>
      </c>
      <c r="H271" s="52">
        <v>0</v>
      </c>
      <c r="I271" s="52">
        <f t="shared" si="25"/>
        <v>0</v>
      </c>
      <c r="K271" s="61">
        <v>52748</v>
      </c>
      <c r="L271" s="52">
        <v>0</v>
      </c>
      <c r="M271" s="52">
        <v>0</v>
      </c>
      <c r="N271" s="52">
        <f t="shared" si="29"/>
        <v>0</v>
      </c>
      <c r="P271" s="61">
        <v>52748</v>
      </c>
      <c r="Q271" s="52">
        <v>0</v>
      </c>
      <c r="R271" s="52">
        <v>0</v>
      </c>
      <c r="S271" s="52">
        <v>0</v>
      </c>
      <c r="V271" s="56" t="s">
        <v>319</v>
      </c>
      <c r="W271" s="144">
        <f t="shared" si="30"/>
        <v>0</v>
      </c>
      <c r="X271" s="144">
        <f t="shared" si="26"/>
        <v>0</v>
      </c>
      <c r="Y271" s="144">
        <f t="shared" si="27"/>
        <v>0</v>
      </c>
    </row>
    <row r="272" spans="1:25" x14ac:dyDescent="0.35">
      <c r="A272" s="61">
        <v>52778</v>
      </c>
      <c r="B272" s="52">
        <v>3000000</v>
      </c>
      <c r="C272" s="52">
        <v>574467.5</v>
      </c>
      <c r="D272" s="52">
        <f t="shared" si="28"/>
        <v>3574467.5</v>
      </c>
      <c r="F272" s="61">
        <v>52778</v>
      </c>
      <c r="G272" s="52">
        <v>1269750.5197505199</v>
      </c>
      <c r="H272" s="52">
        <v>218829.122011434</v>
      </c>
      <c r="I272" s="52">
        <f t="shared" si="25"/>
        <v>1488579.6417619539</v>
      </c>
      <c r="K272" s="61">
        <v>52778</v>
      </c>
      <c r="L272" s="52">
        <v>5619277.28125</v>
      </c>
      <c r="M272" s="52">
        <v>3866997.9108942202</v>
      </c>
      <c r="N272" s="52">
        <f t="shared" si="29"/>
        <v>9486275.1921442207</v>
      </c>
      <c r="P272" s="61">
        <v>52778</v>
      </c>
      <c r="Q272" s="52">
        <v>1500000</v>
      </c>
      <c r="R272" s="52">
        <v>287233.75</v>
      </c>
      <c r="S272" s="52">
        <v>1787233.75</v>
      </c>
      <c r="V272" s="56" t="s">
        <v>320</v>
      </c>
      <c r="W272" s="144">
        <f t="shared" si="30"/>
        <v>11389027.801000521</v>
      </c>
      <c r="X272" s="144">
        <f t="shared" si="26"/>
        <v>4947528.2829056541</v>
      </c>
      <c r="Y272" s="144">
        <f t="shared" si="27"/>
        <v>16336556.083906174</v>
      </c>
    </row>
    <row r="273" spans="1:25" x14ac:dyDescent="0.35">
      <c r="A273" s="61">
        <v>52809</v>
      </c>
      <c r="B273" s="52">
        <v>0</v>
      </c>
      <c r="C273" s="52">
        <v>0</v>
      </c>
      <c r="D273" s="52">
        <f t="shared" si="28"/>
        <v>0</v>
      </c>
      <c r="F273" s="61">
        <v>52809</v>
      </c>
      <c r="G273" s="52">
        <v>0</v>
      </c>
      <c r="H273" s="52">
        <v>0</v>
      </c>
      <c r="I273" s="52">
        <f t="shared" si="25"/>
        <v>0</v>
      </c>
      <c r="K273" s="61">
        <v>52809</v>
      </c>
      <c r="L273" s="52">
        <v>0</v>
      </c>
      <c r="M273" s="52">
        <v>0</v>
      </c>
      <c r="N273" s="52">
        <f t="shared" si="29"/>
        <v>0</v>
      </c>
      <c r="P273" s="61">
        <v>52809</v>
      </c>
      <c r="Q273" s="52">
        <v>0</v>
      </c>
      <c r="R273" s="52">
        <v>0</v>
      </c>
      <c r="S273" s="52">
        <v>0</v>
      </c>
      <c r="V273" s="56" t="s">
        <v>321</v>
      </c>
      <c r="W273" s="144">
        <f t="shared" si="30"/>
        <v>0</v>
      </c>
      <c r="X273" s="144">
        <f t="shared" si="26"/>
        <v>0</v>
      </c>
      <c r="Y273" s="144">
        <f t="shared" si="27"/>
        <v>0</v>
      </c>
    </row>
    <row r="274" spans="1:25" x14ac:dyDescent="0.35">
      <c r="A274" s="61">
        <v>52840</v>
      </c>
      <c r="B274" s="52">
        <v>0</v>
      </c>
      <c r="C274" s="52">
        <v>0</v>
      </c>
      <c r="D274" s="52">
        <f t="shared" si="28"/>
        <v>0</v>
      </c>
      <c r="F274" s="61">
        <v>52840</v>
      </c>
      <c r="G274" s="52">
        <v>0</v>
      </c>
      <c r="H274" s="52">
        <v>0</v>
      </c>
      <c r="I274" s="52">
        <f t="shared" si="25"/>
        <v>0</v>
      </c>
      <c r="K274" s="61">
        <v>52840</v>
      </c>
      <c r="L274" s="52">
        <v>0</v>
      </c>
      <c r="M274" s="52">
        <v>0</v>
      </c>
      <c r="N274" s="52">
        <f t="shared" si="29"/>
        <v>0</v>
      </c>
      <c r="P274" s="61">
        <v>52840</v>
      </c>
      <c r="Q274" s="52">
        <v>0</v>
      </c>
      <c r="R274" s="52">
        <v>0</v>
      </c>
      <c r="S274" s="52">
        <v>0</v>
      </c>
      <c r="V274" s="56" t="s">
        <v>322</v>
      </c>
      <c r="W274" s="144">
        <f t="shared" si="30"/>
        <v>0</v>
      </c>
      <c r="X274" s="144">
        <f t="shared" si="26"/>
        <v>0</v>
      </c>
      <c r="Y274" s="144">
        <f t="shared" si="27"/>
        <v>0</v>
      </c>
    </row>
    <row r="275" spans="1:25" x14ac:dyDescent="0.35">
      <c r="A275" s="61">
        <v>52870</v>
      </c>
      <c r="B275" s="52">
        <v>0</v>
      </c>
      <c r="C275" s="52">
        <v>0</v>
      </c>
      <c r="D275" s="52">
        <f t="shared" si="28"/>
        <v>0</v>
      </c>
      <c r="F275" s="61">
        <v>52870</v>
      </c>
      <c r="G275" s="52">
        <v>0</v>
      </c>
      <c r="H275" s="52">
        <v>0</v>
      </c>
      <c r="I275" s="52">
        <f t="shared" si="25"/>
        <v>0</v>
      </c>
      <c r="K275" s="61">
        <v>52870</v>
      </c>
      <c r="L275" s="52">
        <v>0</v>
      </c>
      <c r="M275" s="52">
        <v>0</v>
      </c>
      <c r="N275" s="52">
        <f t="shared" si="29"/>
        <v>0</v>
      </c>
      <c r="P275" s="61">
        <v>52870</v>
      </c>
      <c r="Q275" s="52">
        <v>0</v>
      </c>
      <c r="R275" s="52">
        <v>0</v>
      </c>
      <c r="S275" s="52">
        <v>0</v>
      </c>
      <c r="V275" s="56" t="s">
        <v>323</v>
      </c>
      <c r="W275" s="144">
        <f t="shared" si="30"/>
        <v>0</v>
      </c>
      <c r="X275" s="144">
        <f t="shared" si="26"/>
        <v>0</v>
      </c>
      <c r="Y275" s="144">
        <f t="shared" si="27"/>
        <v>0</v>
      </c>
    </row>
    <row r="276" spans="1:25" x14ac:dyDescent="0.35">
      <c r="A276" s="61">
        <v>52901</v>
      </c>
      <c r="B276" s="52">
        <v>0</v>
      </c>
      <c r="C276" s="52">
        <v>0</v>
      </c>
      <c r="D276" s="52">
        <f t="shared" si="28"/>
        <v>0</v>
      </c>
      <c r="F276" s="61">
        <v>52901</v>
      </c>
      <c r="G276" s="52">
        <v>0</v>
      </c>
      <c r="H276" s="52">
        <v>0</v>
      </c>
      <c r="I276" s="52">
        <f t="shared" si="25"/>
        <v>0</v>
      </c>
      <c r="K276" s="61">
        <v>52901</v>
      </c>
      <c r="L276" s="52">
        <v>0</v>
      </c>
      <c r="M276" s="52">
        <v>0</v>
      </c>
      <c r="N276" s="52">
        <f t="shared" si="29"/>
        <v>0</v>
      </c>
      <c r="P276" s="61">
        <v>52901</v>
      </c>
      <c r="Q276" s="52">
        <v>0</v>
      </c>
      <c r="R276" s="52">
        <v>0</v>
      </c>
      <c r="S276" s="52">
        <v>0</v>
      </c>
      <c r="V276" s="56" t="s">
        <v>324</v>
      </c>
      <c r="W276" s="144">
        <f t="shared" si="30"/>
        <v>0</v>
      </c>
      <c r="X276" s="144">
        <f t="shared" si="26"/>
        <v>0</v>
      </c>
      <c r="Y276" s="144">
        <f t="shared" si="27"/>
        <v>0</v>
      </c>
    </row>
    <row r="277" spans="1:25" x14ac:dyDescent="0.35">
      <c r="A277" s="61">
        <v>52931</v>
      </c>
      <c r="B277" s="52">
        <v>0</v>
      </c>
      <c r="C277" s="52">
        <v>0</v>
      </c>
      <c r="D277" s="52">
        <f t="shared" si="28"/>
        <v>0</v>
      </c>
      <c r="F277" s="61">
        <v>52931</v>
      </c>
      <c r="G277" s="52">
        <v>0</v>
      </c>
      <c r="H277" s="52">
        <v>0</v>
      </c>
      <c r="I277" s="52">
        <f t="shared" si="25"/>
        <v>0</v>
      </c>
      <c r="K277" s="61">
        <v>52931</v>
      </c>
      <c r="L277" s="52">
        <v>0</v>
      </c>
      <c r="M277" s="52">
        <v>0</v>
      </c>
      <c r="N277" s="52">
        <f t="shared" si="29"/>
        <v>0</v>
      </c>
      <c r="P277" s="61">
        <v>52931</v>
      </c>
      <c r="Q277" s="52">
        <v>0</v>
      </c>
      <c r="R277" s="52">
        <v>0</v>
      </c>
      <c r="S277" s="52">
        <v>0</v>
      </c>
      <c r="V277" s="56" t="s">
        <v>325</v>
      </c>
      <c r="W277" s="144">
        <f t="shared" si="30"/>
        <v>0</v>
      </c>
      <c r="X277" s="144">
        <f t="shared" si="26"/>
        <v>0</v>
      </c>
      <c r="Y277" s="144">
        <f t="shared" si="27"/>
        <v>0</v>
      </c>
    </row>
    <row r="278" spans="1:25" x14ac:dyDescent="0.35">
      <c r="A278" s="61">
        <v>52962</v>
      </c>
      <c r="B278" s="52">
        <v>3000000</v>
      </c>
      <c r="C278" s="52">
        <v>517020.75</v>
      </c>
      <c r="D278" s="52">
        <f t="shared" si="28"/>
        <v>3517020.75</v>
      </c>
      <c r="F278" s="61">
        <v>52962</v>
      </c>
      <c r="G278" s="52">
        <v>1269750.5197505199</v>
      </c>
      <c r="H278" s="52">
        <v>194514.77512127499</v>
      </c>
      <c r="I278" s="52">
        <f t="shared" si="25"/>
        <v>1464265.294871795</v>
      </c>
      <c r="K278" s="61">
        <v>52962</v>
      </c>
      <c r="L278" s="52">
        <v>5619277.28125</v>
      </c>
      <c r="M278" s="52">
        <v>3742256.04280086</v>
      </c>
      <c r="N278" s="52">
        <f t="shared" si="29"/>
        <v>9361533.3240508605</v>
      </c>
      <c r="P278" s="61">
        <v>52962</v>
      </c>
      <c r="Q278" s="52">
        <v>1500000</v>
      </c>
      <c r="R278" s="52">
        <v>258510.375</v>
      </c>
      <c r="S278" s="52">
        <v>1758510.375</v>
      </c>
      <c r="V278" s="56" t="s">
        <v>326</v>
      </c>
      <c r="W278" s="144">
        <f t="shared" si="30"/>
        <v>11389027.801000521</v>
      </c>
      <c r="X278" s="144">
        <f t="shared" si="26"/>
        <v>4712301.9429221349</v>
      </c>
      <c r="Y278" s="144">
        <f t="shared" si="27"/>
        <v>16101329.743922655</v>
      </c>
    </row>
    <row r="279" spans="1:25" x14ac:dyDescent="0.35">
      <c r="A279" s="61">
        <v>52993</v>
      </c>
      <c r="B279" s="52">
        <v>0</v>
      </c>
      <c r="C279" s="52">
        <v>0</v>
      </c>
      <c r="D279" s="52">
        <f t="shared" si="28"/>
        <v>0</v>
      </c>
      <c r="F279" s="61">
        <v>52993</v>
      </c>
      <c r="G279" s="52">
        <v>0</v>
      </c>
      <c r="H279" s="52">
        <v>0</v>
      </c>
      <c r="I279" s="52">
        <f t="shared" si="25"/>
        <v>0</v>
      </c>
      <c r="K279" s="61">
        <v>52993</v>
      </c>
      <c r="L279" s="52">
        <v>0</v>
      </c>
      <c r="M279" s="52">
        <v>0</v>
      </c>
      <c r="N279" s="52">
        <f t="shared" si="29"/>
        <v>0</v>
      </c>
      <c r="P279" s="61">
        <v>52993</v>
      </c>
      <c r="Q279" s="52">
        <v>0</v>
      </c>
      <c r="R279" s="52">
        <v>0</v>
      </c>
      <c r="S279" s="52">
        <v>0</v>
      </c>
      <c r="V279" s="56" t="s">
        <v>327</v>
      </c>
      <c r="W279" s="144">
        <f t="shared" si="30"/>
        <v>0</v>
      </c>
      <c r="X279" s="144">
        <f t="shared" si="26"/>
        <v>0</v>
      </c>
      <c r="Y279" s="144">
        <f t="shared" si="27"/>
        <v>0</v>
      </c>
    </row>
    <row r="280" spans="1:25" x14ac:dyDescent="0.35">
      <c r="A280" s="61">
        <v>53021</v>
      </c>
      <c r="B280" s="52">
        <v>0</v>
      </c>
      <c r="C280" s="52">
        <v>0</v>
      </c>
      <c r="D280" s="52">
        <f t="shared" si="28"/>
        <v>0</v>
      </c>
      <c r="F280" s="61">
        <v>53021</v>
      </c>
      <c r="G280" s="52">
        <v>0</v>
      </c>
      <c r="H280" s="52">
        <v>0</v>
      </c>
      <c r="I280" s="52">
        <f t="shared" si="25"/>
        <v>0</v>
      </c>
      <c r="K280" s="61">
        <v>53021</v>
      </c>
      <c r="L280" s="52">
        <v>0</v>
      </c>
      <c r="M280" s="52">
        <v>0</v>
      </c>
      <c r="N280" s="52">
        <f t="shared" si="29"/>
        <v>0</v>
      </c>
      <c r="P280" s="61">
        <v>53021</v>
      </c>
      <c r="Q280" s="52">
        <v>0</v>
      </c>
      <c r="R280" s="52">
        <v>0</v>
      </c>
      <c r="S280" s="52">
        <v>0</v>
      </c>
      <c r="V280" s="56" t="s">
        <v>328</v>
      </c>
      <c r="W280" s="144">
        <f t="shared" si="30"/>
        <v>0</v>
      </c>
      <c r="X280" s="144">
        <f t="shared" si="26"/>
        <v>0</v>
      </c>
      <c r="Y280" s="144">
        <f t="shared" si="27"/>
        <v>0</v>
      </c>
    </row>
    <row r="281" spans="1:25" x14ac:dyDescent="0.35">
      <c r="A281" s="61">
        <v>53052</v>
      </c>
      <c r="B281" s="52">
        <v>0</v>
      </c>
      <c r="C281" s="52">
        <v>0</v>
      </c>
      <c r="D281" s="52">
        <f t="shared" si="28"/>
        <v>0</v>
      </c>
      <c r="F281" s="61">
        <v>53052</v>
      </c>
      <c r="G281" s="52">
        <v>0</v>
      </c>
      <c r="H281" s="52">
        <v>0</v>
      </c>
      <c r="I281" s="52">
        <f t="shared" si="25"/>
        <v>0</v>
      </c>
      <c r="K281" s="61">
        <v>53052</v>
      </c>
      <c r="L281" s="52">
        <v>0</v>
      </c>
      <c r="M281" s="52">
        <v>0</v>
      </c>
      <c r="N281" s="52">
        <f t="shared" si="29"/>
        <v>0</v>
      </c>
      <c r="P281" s="61">
        <v>53052</v>
      </c>
      <c r="Q281" s="52">
        <v>0</v>
      </c>
      <c r="R281" s="52">
        <v>0</v>
      </c>
      <c r="S281" s="52">
        <v>0</v>
      </c>
      <c r="V281" s="56" t="s">
        <v>329</v>
      </c>
      <c r="W281" s="144">
        <f t="shared" si="30"/>
        <v>0</v>
      </c>
      <c r="X281" s="144">
        <f t="shared" si="26"/>
        <v>0</v>
      </c>
      <c r="Y281" s="144">
        <f t="shared" si="27"/>
        <v>0</v>
      </c>
    </row>
    <row r="282" spans="1:25" x14ac:dyDescent="0.35">
      <c r="A282" s="61">
        <v>53082</v>
      </c>
      <c r="B282" s="52">
        <v>0</v>
      </c>
      <c r="C282" s="52">
        <v>0</v>
      </c>
      <c r="D282" s="52">
        <f t="shared" si="28"/>
        <v>0</v>
      </c>
      <c r="F282" s="61">
        <v>53082</v>
      </c>
      <c r="G282" s="52">
        <v>0</v>
      </c>
      <c r="H282" s="52">
        <v>0</v>
      </c>
      <c r="I282" s="52">
        <f t="shared" si="25"/>
        <v>0</v>
      </c>
      <c r="K282" s="61">
        <v>53082</v>
      </c>
      <c r="L282" s="52">
        <v>0</v>
      </c>
      <c r="M282" s="52">
        <v>0</v>
      </c>
      <c r="N282" s="52">
        <f t="shared" si="29"/>
        <v>0</v>
      </c>
      <c r="P282" s="61">
        <v>53082</v>
      </c>
      <c r="Q282" s="52">
        <v>0</v>
      </c>
      <c r="R282" s="52">
        <v>0</v>
      </c>
      <c r="S282" s="52">
        <v>0</v>
      </c>
      <c r="V282" s="56" t="s">
        <v>330</v>
      </c>
      <c r="W282" s="144">
        <f t="shared" si="30"/>
        <v>0</v>
      </c>
      <c r="X282" s="144">
        <f t="shared" si="26"/>
        <v>0</v>
      </c>
      <c r="Y282" s="144">
        <f t="shared" si="27"/>
        <v>0</v>
      </c>
    </row>
    <row r="283" spans="1:25" x14ac:dyDescent="0.35">
      <c r="A283" s="61">
        <v>53113</v>
      </c>
      <c r="B283" s="52">
        <v>0</v>
      </c>
      <c r="C283" s="52">
        <v>0</v>
      </c>
      <c r="D283" s="52">
        <f t="shared" si="28"/>
        <v>0</v>
      </c>
      <c r="F283" s="61">
        <v>53113</v>
      </c>
      <c r="G283" s="52">
        <v>0</v>
      </c>
      <c r="H283" s="52">
        <v>0</v>
      </c>
      <c r="I283" s="52">
        <f t="shared" si="25"/>
        <v>0</v>
      </c>
      <c r="K283" s="61">
        <v>53113</v>
      </c>
      <c r="L283" s="52">
        <v>0</v>
      </c>
      <c r="M283" s="52">
        <v>0</v>
      </c>
      <c r="N283" s="52">
        <f t="shared" si="29"/>
        <v>0</v>
      </c>
      <c r="P283" s="61">
        <v>53113</v>
      </c>
      <c r="Q283" s="52">
        <v>0</v>
      </c>
      <c r="R283" s="52">
        <v>0</v>
      </c>
      <c r="S283" s="52">
        <v>0</v>
      </c>
      <c r="V283" s="56" t="s">
        <v>331</v>
      </c>
      <c r="W283" s="144">
        <f t="shared" si="30"/>
        <v>0</v>
      </c>
      <c r="X283" s="144">
        <f t="shared" si="26"/>
        <v>0</v>
      </c>
      <c r="Y283" s="144">
        <f t="shared" si="27"/>
        <v>0</v>
      </c>
    </row>
    <row r="284" spans="1:25" x14ac:dyDescent="0.35">
      <c r="A284" s="61">
        <v>53143</v>
      </c>
      <c r="B284" s="52">
        <v>3000000</v>
      </c>
      <c r="C284" s="52">
        <v>457062.66666666698</v>
      </c>
      <c r="D284" s="52">
        <f t="shared" si="28"/>
        <v>3457062.666666667</v>
      </c>
      <c r="F284" s="61">
        <v>53143</v>
      </c>
      <c r="G284" s="52">
        <v>1269750.5197505199</v>
      </c>
      <c r="H284" s="52">
        <v>169270.37124624601</v>
      </c>
      <c r="I284" s="52">
        <f t="shared" si="25"/>
        <v>1439020.8909967658</v>
      </c>
      <c r="K284" s="61">
        <v>53143</v>
      </c>
      <c r="L284" s="52">
        <v>5619277.28125</v>
      </c>
      <c r="M284" s="52">
        <v>3597746.33768724</v>
      </c>
      <c r="N284" s="52">
        <f t="shared" si="29"/>
        <v>9217023.6189372391</v>
      </c>
      <c r="P284" s="61">
        <v>53143</v>
      </c>
      <c r="Q284" s="52">
        <v>1500000</v>
      </c>
      <c r="R284" s="52">
        <v>228531.33333333299</v>
      </c>
      <c r="S284" s="52">
        <v>1728531.33333333</v>
      </c>
      <c r="V284" s="56" t="s">
        <v>332</v>
      </c>
      <c r="W284" s="144">
        <f t="shared" si="30"/>
        <v>11389027.801000521</v>
      </c>
      <c r="X284" s="144">
        <f t="shared" si="26"/>
        <v>4452610.7089334857</v>
      </c>
      <c r="Y284" s="144">
        <f t="shared" si="27"/>
        <v>15841638.509934003</v>
      </c>
    </row>
    <row r="285" spans="1:25" x14ac:dyDescent="0.35">
      <c r="A285" s="61">
        <v>53174</v>
      </c>
      <c r="B285" s="52">
        <v>0</v>
      </c>
      <c r="C285" s="52">
        <v>0</v>
      </c>
      <c r="D285" s="52">
        <f t="shared" si="28"/>
        <v>0</v>
      </c>
      <c r="F285" s="61">
        <v>53174</v>
      </c>
      <c r="G285" s="52">
        <v>0</v>
      </c>
      <c r="H285" s="52">
        <v>0</v>
      </c>
      <c r="I285" s="52">
        <f t="shared" si="25"/>
        <v>0</v>
      </c>
      <c r="K285" s="61">
        <v>53174</v>
      </c>
      <c r="L285" s="52">
        <v>0</v>
      </c>
      <c r="M285" s="52">
        <v>0</v>
      </c>
      <c r="N285" s="52">
        <f t="shared" si="29"/>
        <v>0</v>
      </c>
      <c r="P285" s="61">
        <v>53174</v>
      </c>
      <c r="Q285" s="52">
        <v>0</v>
      </c>
      <c r="R285" s="52">
        <v>0</v>
      </c>
      <c r="S285" s="52">
        <v>0</v>
      </c>
      <c r="V285" s="56" t="s">
        <v>333</v>
      </c>
      <c r="W285" s="144">
        <f t="shared" si="30"/>
        <v>0</v>
      </c>
      <c r="X285" s="144">
        <f t="shared" si="26"/>
        <v>0</v>
      </c>
      <c r="Y285" s="144">
        <f t="shared" si="27"/>
        <v>0</v>
      </c>
    </row>
    <row r="286" spans="1:25" x14ac:dyDescent="0.35">
      <c r="A286" s="61">
        <v>53205</v>
      </c>
      <c r="B286" s="52">
        <v>0</v>
      </c>
      <c r="C286" s="52">
        <v>0</v>
      </c>
      <c r="D286" s="52">
        <f t="shared" si="28"/>
        <v>0</v>
      </c>
      <c r="F286" s="61">
        <v>53205</v>
      </c>
      <c r="G286" s="52">
        <v>0</v>
      </c>
      <c r="H286" s="52">
        <v>0</v>
      </c>
      <c r="I286" s="52">
        <f t="shared" si="25"/>
        <v>0</v>
      </c>
      <c r="K286" s="61">
        <v>53205</v>
      </c>
      <c r="L286" s="52">
        <v>0</v>
      </c>
      <c r="M286" s="52">
        <v>0</v>
      </c>
      <c r="N286" s="52">
        <f t="shared" si="29"/>
        <v>0</v>
      </c>
      <c r="P286" s="61">
        <v>53205</v>
      </c>
      <c r="Q286" s="52">
        <v>0</v>
      </c>
      <c r="R286" s="52">
        <v>0</v>
      </c>
      <c r="S286" s="52">
        <v>0</v>
      </c>
      <c r="V286" s="56" t="s">
        <v>334</v>
      </c>
      <c r="W286" s="144">
        <f t="shared" si="30"/>
        <v>0</v>
      </c>
      <c r="X286" s="144">
        <f t="shared" si="26"/>
        <v>0</v>
      </c>
      <c r="Y286" s="144">
        <f t="shared" si="27"/>
        <v>0</v>
      </c>
    </row>
    <row r="287" spans="1:25" x14ac:dyDescent="0.35">
      <c r="A287" s="61">
        <v>53235</v>
      </c>
      <c r="B287" s="52">
        <v>0</v>
      </c>
      <c r="C287" s="52">
        <v>0</v>
      </c>
      <c r="D287" s="52">
        <f t="shared" si="28"/>
        <v>0</v>
      </c>
      <c r="F287" s="61">
        <v>53235</v>
      </c>
      <c r="G287" s="52">
        <v>0</v>
      </c>
      <c r="H287" s="52">
        <v>0</v>
      </c>
      <c r="I287" s="52">
        <f t="shared" si="25"/>
        <v>0</v>
      </c>
      <c r="K287" s="61">
        <v>53235</v>
      </c>
      <c r="L287" s="52">
        <v>0</v>
      </c>
      <c r="M287" s="52">
        <v>0</v>
      </c>
      <c r="N287" s="52">
        <f t="shared" si="29"/>
        <v>0</v>
      </c>
      <c r="P287" s="61">
        <v>53235</v>
      </c>
      <c r="Q287" s="52">
        <v>0</v>
      </c>
      <c r="R287" s="52">
        <v>0</v>
      </c>
      <c r="S287" s="52">
        <v>0</v>
      </c>
      <c r="V287" s="56" t="s">
        <v>335</v>
      </c>
      <c r="W287" s="144">
        <f t="shared" si="30"/>
        <v>0</v>
      </c>
      <c r="X287" s="144">
        <f t="shared" si="26"/>
        <v>0</v>
      </c>
      <c r="Y287" s="144">
        <f t="shared" si="27"/>
        <v>0</v>
      </c>
    </row>
    <row r="288" spans="1:25" x14ac:dyDescent="0.35">
      <c r="A288" s="61">
        <v>53266</v>
      </c>
      <c r="B288" s="52">
        <v>0</v>
      </c>
      <c r="C288" s="52">
        <v>0</v>
      </c>
      <c r="D288" s="52">
        <f t="shared" si="28"/>
        <v>0</v>
      </c>
      <c r="F288" s="61">
        <v>53266</v>
      </c>
      <c r="G288" s="52">
        <v>0</v>
      </c>
      <c r="H288" s="52">
        <v>0</v>
      </c>
      <c r="I288" s="52">
        <f t="shared" si="25"/>
        <v>0</v>
      </c>
      <c r="K288" s="61">
        <v>53266</v>
      </c>
      <c r="L288" s="52">
        <v>0</v>
      </c>
      <c r="M288" s="52">
        <v>0</v>
      </c>
      <c r="N288" s="52">
        <f t="shared" si="29"/>
        <v>0</v>
      </c>
      <c r="P288" s="61">
        <v>53266</v>
      </c>
      <c r="Q288" s="52">
        <v>0</v>
      </c>
      <c r="R288" s="52">
        <v>0</v>
      </c>
      <c r="S288" s="52">
        <v>0</v>
      </c>
      <c r="V288" s="76">
        <v>53266</v>
      </c>
      <c r="W288" s="144">
        <f t="shared" si="30"/>
        <v>0</v>
      </c>
      <c r="X288" s="144">
        <f t="shared" si="26"/>
        <v>0</v>
      </c>
      <c r="Y288" s="144">
        <f t="shared" si="27"/>
        <v>0</v>
      </c>
    </row>
    <row r="289" spans="1:25" x14ac:dyDescent="0.35">
      <c r="A289" s="61">
        <v>53296</v>
      </c>
      <c r="B289" s="52">
        <v>0</v>
      </c>
      <c r="C289" s="52">
        <v>0</v>
      </c>
      <c r="D289" s="52">
        <f t="shared" si="28"/>
        <v>0</v>
      </c>
      <c r="F289" s="61">
        <v>53296</v>
      </c>
      <c r="G289" s="52">
        <v>0</v>
      </c>
      <c r="H289" s="52">
        <v>0</v>
      </c>
      <c r="I289" s="52">
        <f t="shared" si="25"/>
        <v>0</v>
      </c>
      <c r="K289" s="61">
        <v>53296</v>
      </c>
      <c r="L289" s="52">
        <v>0</v>
      </c>
      <c r="M289" s="52">
        <v>0</v>
      </c>
      <c r="N289" s="52">
        <f t="shared" si="29"/>
        <v>0</v>
      </c>
      <c r="P289" s="61">
        <v>53296</v>
      </c>
      <c r="Q289" s="52">
        <v>0</v>
      </c>
      <c r="R289" s="52">
        <v>0</v>
      </c>
      <c r="S289" s="52">
        <v>0</v>
      </c>
      <c r="V289" s="76">
        <v>53296</v>
      </c>
      <c r="W289" s="144">
        <f t="shared" si="30"/>
        <v>0</v>
      </c>
      <c r="X289" s="144">
        <f t="shared" si="26"/>
        <v>0</v>
      </c>
      <c r="Y289" s="144">
        <f t="shared" si="27"/>
        <v>0</v>
      </c>
    </row>
    <row r="290" spans="1:25" x14ac:dyDescent="0.35">
      <c r="A290" s="61">
        <v>53327</v>
      </c>
      <c r="B290" s="52">
        <v>3000000</v>
      </c>
      <c r="C290" s="52">
        <v>402127.25</v>
      </c>
      <c r="D290" s="52">
        <f t="shared" si="28"/>
        <v>3402127.25</v>
      </c>
      <c r="F290" s="61">
        <v>53327</v>
      </c>
      <c r="G290" s="52">
        <v>1269750.5197505199</v>
      </c>
      <c r="H290" s="52">
        <v>145886.08134095601</v>
      </c>
      <c r="I290" s="52">
        <f t="shared" si="25"/>
        <v>1415636.6010914759</v>
      </c>
      <c r="K290" s="61">
        <v>53327</v>
      </c>
      <c r="L290" s="52">
        <v>5619277.28125</v>
      </c>
      <c r="M290" s="52">
        <v>3492772.30661414</v>
      </c>
      <c r="N290" s="52">
        <f t="shared" si="29"/>
        <v>9112049.58786414</v>
      </c>
      <c r="P290" s="61">
        <v>53327</v>
      </c>
      <c r="Q290" s="52">
        <v>1500000</v>
      </c>
      <c r="R290" s="52">
        <v>201063.625</v>
      </c>
      <c r="S290" s="52">
        <v>1701063.625</v>
      </c>
      <c r="V290" s="76">
        <v>53327</v>
      </c>
      <c r="W290" s="144">
        <f t="shared" si="30"/>
        <v>11389027.801000521</v>
      </c>
      <c r="X290" s="144">
        <f t="shared" si="26"/>
        <v>4241849.2629550956</v>
      </c>
      <c r="Y290" s="144">
        <f t="shared" si="27"/>
        <v>15630877.063955616</v>
      </c>
    </row>
    <row r="291" spans="1:25" x14ac:dyDescent="0.35">
      <c r="A291" s="61">
        <v>53358</v>
      </c>
      <c r="B291" s="52">
        <v>0</v>
      </c>
      <c r="C291" s="52">
        <v>0</v>
      </c>
      <c r="D291" s="52">
        <f t="shared" si="28"/>
        <v>0</v>
      </c>
      <c r="F291" s="61">
        <v>53358</v>
      </c>
      <c r="G291" s="52">
        <v>0</v>
      </c>
      <c r="H291" s="52">
        <v>0</v>
      </c>
      <c r="I291" s="52">
        <f t="shared" si="25"/>
        <v>0</v>
      </c>
      <c r="K291" s="61">
        <v>53358</v>
      </c>
      <c r="L291" s="52">
        <v>0</v>
      </c>
      <c r="M291" s="52">
        <v>0</v>
      </c>
      <c r="N291" s="52">
        <f t="shared" si="29"/>
        <v>0</v>
      </c>
      <c r="P291" s="61">
        <v>53358</v>
      </c>
      <c r="Q291" s="52">
        <v>0</v>
      </c>
      <c r="R291" s="52">
        <v>0</v>
      </c>
      <c r="S291" s="52">
        <v>0</v>
      </c>
      <c r="V291" s="76">
        <v>53358</v>
      </c>
      <c r="W291" s="144">
        <f t="shared" si="30"/>
        <v>0</v>
      </c>
      <c r="X291" s="144">
        <f t="shared" si="26"/>
        <v>0</v>
      </c>
      <c r="Y291" s="144">
        <f t="shared" si="27"/>
        <v>0</v>
      </c>
    </row>
    <row r="292" spans="1:25" x14ac:dyDescent="0.35">
      <c r="A292" s="61">
        <v>53386</v>
      </c>
      <c r="B292" s="52">
        <v>0</v>
      </c>
      <c r="C292" s="52">
        <v>0</v>
      </c>
      <c r="D292" s="52">
        <f t="shared" si="28"/>
        <v>0</v>
      </c>
      <c r="F292" s="61">
        <v>53386</v>
      </c>
      <c r="G292" s="52">
        <v>0</v>
      </c>
      <c r="H292" s="52">
        <v>0</v>
      </c>
      <c r="I292" s="52">
        <f t="shared" si="25"/>
        <v>0</v>
      </c>
      <c r="K292" s="61">
        <v>53386</v>
      </c>
      <c r="L292" s="52">
        <v>0</v>
      </c>
      <c r="M292" s="52">
        <v>0</v>
      </c>
      <c r="N292" s="52">
        <f t="shared" si="29"/>
        <v>0</v>
      </c>
      <c r="P292" s="61">
        <v>53386</v>
      </c>
      <c r="Q292" s="52">
        <v>0</v>
      </c>
      <c r="R292" s="52">
        <v>0</v>
      </c>
      <c r="S292" s="52">
        <v>0</v>
      </c>
      <c r="V292" s="76">
        <v>53386</v>
      </c>
      <c r="W292" s="144">
        <f t="shared" si="30"/>
        <v>0</v>
      </c>
      <c r="X292" s="144">
        <f t="shared" si="26"/>
        <v>0</v>
      </c>
      <c r="Y292" s="144">
        <f t="shared" si="27"/>
        <v>0</v>
      </c>
    </row>
    <row r="293" spans="1:25" x14ac:dyDescent="0.35">
      <c r="A293" s="61">
        <v>53417</v>
      </c>
      <c r="B293" s="52">
        <v>0</v>
      </c>
      <c r="C293" s="52">
        <v>0</v>
      </c>
      <c r="D293" s="52">
        <f t="shared" si="28"/>
        <v>0</v>
      </c>
      <c r="F293" s="61">
        <v>53417</v>
      </c>
      <c r="G293" s="52">
        <v>0</v>
      </c>
      <c r="H293" s="52">
        <v>0</v>
      </c>
      <c r="I293" s="52">
        <f t="shared" si="25"/>
        <v>0</v>
      </c>
      <c r="K293" s="61">
        <v>53417</v>
      </c>
      <c r="L293" s="52">
        <v>0</v>
      </c>
      <c r="M293" s="52">
        <v>0</v>
      </c>
      <c r="N293" s="52">
        <f t="shared" si="29"/>
        <v>0</v>
      </c>
      <c r="P293" s="61">
        <v>53417</v>
      </c>
      <c r="Q293" s="52">
        <v>0</v>
      </c>
      <c r="R293" s="52">
        <v>0</v>
      </c>
      <c r="S293" s="52">
        <v>0</v>
      </c>
      <c r="V293" s="76">
        <v>53417</v>
      </c>
      <c r="W293" s="144">
        <f t="shared" si="30"/>
        <v>0</v>
      </c>
      <c r="X293" s="144">
        <f t="shared" si="26"/>
        <v>0</v>
      </c>
      <c r="Y293" s="144">
        <f t="shared" si="27"/>
        <v>0</v>
      </c>
    </row>
    <row r="294" spans="1:25" x14ac:dyDescent="0.35">
      <c r="A294" s="61">
        <v>53447</v>
      </c>
      <c r="B294" s="52">
        <v>0</v>
      </c>
      <c r="C294" s="52">
        <v>0</v>
      </c>
      <c r="D294" s="52">
        <f t="shared" si="28"/>
        <v>0</v>
      </c>
      <c r="F294" s="61">
        <v>53447</v>
      </c>
      <c r="G294" s="52">
        <v>0</v>
      </c>
      <c r="H294" s="52">
        <v>0</v>
      </c>
      <c r="I294" s="52">
        <f t="shared" si="25"/>
        <v>0</v>
      </c>
      <c r="K294" s="61">
        <v>53447</v>
      </c>
      <c r="L294" s="52">
        <v>0</v>
      </c>
      <c r="M294" s="52">
        <v>0</v>
      </c>
      <c r="N294" s="52">
        <f t="shared" si="29"/>
        <v>0</v>
      </c>
      <c r="P294" s="61">
        <v>53447</v>
      </c>
      <c r="Q294" s="52">
        <v>0</v>
      </c>
      <c r="R294" s="52">
        <v>0</v>
      </c>
      <c r="S294" s="52">
        <v>0</v>
      </c>
      <c r="V294" s="76">
        <v>53447</v>
      </c>
      <c r="W294" s="144">
        <f t="shared" si="30"/>
        <v>0</v>
      </c>
      <c r="X294" s="144">
        <f t="shared" si="26"/>
        <v>0</v>
      </c>
      <c r="Y294" s="144">
        <f t="shared" si="27"/>
        <v>0</v>
      </c>
    </row>
    <row r="295" spans="1:25" x14ac:dyDescent="0.35">
      <c r="A295" s="61">
        <v>53478</v>
      </c>
      <c r="B295" s="52">
        <v>0</v>
      </c>
      <c r="C295" s="52">
        <v>0</v>
      </c>
      <c r="D295" s="52">
        <f t="shared" si="28"/>
        <v>0</v>
      </c>
      <c r="F295" s="61">
        <v>53478</v>
      </c>
      <c r="G295" s="52">
        <v>0</v>
      </c>
      <c r="H295" s="52">
        <v>0</v>
      </c>
      <c r="I295" s="52">
        <f t="shared" si="25"/>
        <v>0</v>
      </c>
      <c r="K295" s="61">
        <v>53478</v>
      </c>
      <c r="L295" s="52">
        <v>0</v>
      </c>
      <c r="M295" s="52">
        <v>0</v>
      </c>
      <c r="N295" s="52">
        <f t="shared" si="29"/>
        <v>0</v>
      </c>
      <c r="P295" s="61">
        <v>53478</v>
      </c>
      <c r="Q295" s="52">
        <v>0</v>
      </c>
      <c r="R295" s="52">
        <v>0</v>
      </c>
      <c r="S295" s="52">
        <v>0</v>
      </c>
      <c r="V295" s="76">
        <v>53478</v>
      </c>
      <c r="W295" s="144">
        <f t="shared" si="30"/>
        <v>0</v>
      </c>
      <c r="X295" s="144">
        <f t="shared" si="26"/>
        <v>0</v>
      </c>
      <c r="Y295" s="144">
        <f t="shared" si="27"/>
        <v>0</v>
      </c>
    </row>
    <row r="296" spans="1:25" x14ac:dyDescent="0.35">
      <c r="A296" s="61">
        <v>53508</v>
      </c>
      <c r="B296" s="52">
        <v>3000000</v>
      </c>
      <c r="C296" s="52">
        <v>342797</v>
      </c>
      <c r="D296" s="52">
        <f t="shared" si="28"/>
        <v>3342797</v>
      </c>
      <c r="F296" s="61">
        <v>53508</v>
      </c>
      <c r="G296" s="52">
        <v>1269750.5197505199</v>
      </c>
      <c r="H296" s="52">
        <v>120907.408033033</v>
      </c>
      <c r="I296" s="52">
        <f t="shared" si="25"/>
        <v>1390657.9277835528</v>
      </c>
      <c r="K296" s="61">
        <v>53508</v>
      </c>
      <c r="L296" s="52">
        <v>5619277.28125</v>
      </c>
      <c r="M296" s="52">
        <v>3349625.90060536</v>
      </c>
      <c r="N296" s="52">
        <f t="shared" si="29"/>
        <v>8968903.18185536</v>
      </c>
      <c r="P296" s="61">
        <v>53508</v>
      </c>
      <c r="Q296" s="52">
        <v>1500000</v>
      </c>
      <c r="R296" s="52">
        <v>171398.5</v>
      </c>
      <c r="S296" s="52">
        <v>1671398.5</v>
      </c>
      <c r="V296" s="76">
        <v>53508</v>
      </c>
      <c r="W296" s="144">
        <f t="shared" si="30"/>
        <v>11389027.801000521</v>
      </c>
      <c r="X296" s="144">
        <f t="shared" si="26"/>
        <v>3984728.8086383929</v>
      </c>
      <c r="Y296" s="144">
        <f t="shared" si="27"/>
        <v>15373756.609638913</v>
      </c>
    </row>
    <row r="297" spans="1:25" x14ac:dyDescent="0.35">
      <c r="A297" s="61">
        <v>53539</v>
      </c>
      <c r="B297" s="52">
        <v>0</v>
      </c>
      <c r="C297" s="52">
        <v>0</v>
      </c>
      <c r="D297" s="52">
        <f t="shared" si="28"/>
        <v>0</v>
      </c>
      <c r="F297" s="61">
        <v>53539</v>
      </c>
      <c r="G297" s="52">
        <v>0</v>
      </c>
      <c r="H297" s="52">
        <v>0</v>
      </c>
      <c r="I297" s="52">
        <f t="shared" si="25"/>
        <v>0</v>
      </c>
      <c r="K297" s="61">
        <v>53539</v>
      </c>
      <c r="L297" s="52">
        <v>0</v>
      </c>
      <c r="M297" s="52">
        <v>0</v>
      </c>
      <c r="N297" s="52">
        <f t="shared" si="29"/>
        <v>0</v>
      </c>
      <c r="P297" s="61">
        <v>53539</v>
      </c>
      <c r="Q297" s="52">
        <v>0</v>
      </c>
      <c r="R297" s="52">
        <v>0</v>
      </c>
      <c r="S297" s="52">
        <v>0</v>
      </c>
      <c r="V297" s="76">
        <v>53539</v>
      </c>
      <c r="W297" s="144">
        <f t="shared" si="30"/>
        <v>0</v>
      </c>
      <c r="X297" s="144">
        <f t="shared" si="26"/>
        <v>0</v>
      </c>
      <c r="Y297" s="144">
        <f t="shared" si="27"/>
        <v>0</v>
      </c>
    </row>
    <row r="298" spans="1:25" x14ac:dyDescent="0.35">
      <c r="A298" s="61">
        <v>53570</v>
      </c>
      <c r="B298" s="52">
        <v>0</v>
      </c>
      <c r="C298" s="52">
        <v>0</v>
      </c>
      <c r="D298" s="52">
        <f t="shared" si="28"/>
        <v>0</v>
      </c>
      <c r="F298" s="61">
        <v>53570</v>
      </c>
      <c r="G298" s="52">
        <v>0</v>
      </c>
      <c r="H298" s="52">
        <v>0</v>
      </c>
      <c r="I298" s="52">
        <f t="shared" si="25"/>
        <v>0</v>
      </c>
      <c r="K298" s="61">
        <v>53570</v>
      </c>
      <c r="L298" s="52">
        <v>0</v>
      </c>
      <c r="M298" s="52">
        <v>0</v>
      </c>
      <c r="N298" s="52">
        <f t="shared" si="29"/>
        <v>0</v>
      </c>
      <c r="P298" s="61">
        <v>53570</v>
      </c>
      <c r="Q298" s="52">
        <v>0</v>
      </c>
      <c r="R298" s="52">
        <v>0</v>
      </c>
      <c r="S298" s="52">
        <v>0</v>
      </c>
      <c r="V298" s="76">
        <v>53570</v>
      </c>
      <c r="W298" s="144">
        <f t="shared" si="30"/>
        <v>0</v>
      </c>
      <c r="X298" s="144">
        <f t="shared" si="26"/>
        <v>0</v>
      </c>
      <c r="Y298" s="144">
        <f t="shared" si="27"/>
        <v>0</v>
      </c>
    </row>
    <row r="299" spans="1:25" x14ac:dyDescent="0.35">
      <c r="A299" s="61">
        <v>53600</v>
      </c>
      <c r="B299" s="52">
        <v>0</v>
      </c>
      <c r="C299" s="52">
        <v>0</v>
      </c>
      <c r="D299" s="52">
        <f t="shared" si="28"/>
        <v>0</v>
      </c>
      <c r="F299" s="61">
        <v>53600</v>
      </c>
      <c r="G299" s="52">
        <v>0</v>
      </c>
      <c r="H299" s="52">
        <v>0</v>
      </c>
      <c r="I299" s="52">
        <f t="shared" si="25"/>
        <v>0</v>
      </c>
      <c r="K299" s="61">
        <v>53600</v>
      </c>
      <c r="L299" s="52">
        <v>0</v>
      </c>
      <c r="M299" s="52">
        <v>0</v>
      </c>
      <c r="N299" s="52">
        <f t="shared" si="29"/>
        <v>0</v>
      </c>
      <c r="P299" s="61">
        <v>53600</v>
      </c>
      <c r="Q299" s="52">
        <v>0</v>
      </c>
      <c r="R299" s="52">
        <v>0</v>
      </c>
      <c r="S299" s="52">
        <v>0</v>
      </c>
      <c r="V299" s="76">
        <v>53600</v>
      </c>
      <c r="W299" s="144">
        <f t="shared" si="30"/>
        <v>0</v>
      </c>
      <c r="X299" s="144">
        <f t="shared" si="26"/>
        <v>0</v>
      </c>
      <c r="Y299" s="144">
        <f t="shared" si="27"/>
        <v>0</v>
      </c>
    </row>
    <row r="300" spans="1:25" x14ac:dyDescent="0.35">
      <c r="A300" s="61">
        <v>53631</v>
      </c>
      <c r="B300" s="52">
        <v>0</v>
      </c>
      <c r="C300" s="52">
        <v>0</v>
      </c>
      <c r="D300" s="52">
        <f t="shared" si="28"/>
        <v>0</v>
      </c>
      <c r="F300" s="61">
        <v>53631</v>
      </c>
      <c r="G300" s="52">
        <v>0</v>
      </c>
      <c r="H300" s="52">
        <v>0</v>
      </c>
      <c r="I300" s="52">
        <f t="shared" si="25"/>
        <v>0</v>
      </c>
      <c r="K300" s="61">
        <v>53631</v>
      </c>
      <c r="L300" s="52">
        <v>0</v>
      </c>
      <c r="M300" s="52">
        <v>0</v>
      </c>
      <c r="N300" s="52">
        <f t="shared" si="29"/>
        <v>0</v>
      </c>
      <c r="P300" s="61">
        <v>53631</v>
      </c>
      <c r="Q300" s="52">
        <v>0</v>
      </c>
      <c r="R300" s="52">
        <v>0</v>
      </c>
      <c r="S300" s="52">
        <v>0</v>
      </c>
      <c r="V300" s="76">
        <v>53631</v>
      </c>
      <c r="W300" s="144">
        <f t="shared" si="30"/>
        <v>0</v>
      </c>
      <c r="X300" s="144">
        <f t="shared" si="26"/>
        <v>0</v>
      </c>
      <c r="Y300" s="144">
        <f t="shared" si="27"/>
        <v>0</v>
      </c>
    </row>
    <row r="301" spans="1:25" x14ac:dyDescent="0.35">
      <c r="A301" s="61">
        <v>53661</v>
      </c>
      <c r="B301" s="52">
        <v>0</v>
      </c>
      <c r="C301" s="52">
        <v>0</v>
      </c>
      <c r="D301" s="52">
        <f t="shared" si="28"/>
        <v>0</v>
      </c>
      <c r="F301" s="61">
        <v>53661</v>
      </c>
      <c r="G301" s="52">
        <v>0</v>
      </c>
      <c r="H301" s="52">
        <v>0</v>
      </c>
      <c r="I301" s="52">
        <f t="shared" si="25"/>
        <v>0</v>
      </c>
      <c r="K301" s="61">
        <v>53661</v>
      </c>
      <c r="L301" s="52">
        <v>0</v>
      </c>
      <c r="M301" s="52">
        <v>0</v>
      </c>
      <c r="N301" s="52">
        <f t="shared" si="29"/>
        <v>0</v>
      </c>
      <c r="P301" s="61">
        <v>53661</v>
      </c>
      <c r="Q301" s="52">
        <v>0</v>
      </c>
      <c r="R301" s="52">
        <v>0</v>
      </c>
      <c r="S301" s="52">
        <v>0</v>
      </c>
      <c r="V301" s="76">
        <v>53661</v>
      </c>
      <c r="W301" s="144">
        <f t="shared" si="30"/>
        <v>0</v>
      </c>
      <c r="X301" s="144">
        <f t="shared" si="26"/>
        <v>0</v>
      </c>
      <c r="Y301" s="144">
        <f t="shared" si="27"/>
        <v>0</v>
      </c>
    </row>
    <row r="302" spans="1:25" x14ac:dyDescent="0.35">
      <c r="A302" s="61">
        <v>53692</v>
      </c>
      <c r="B302" s="52">
        <v>3000000</v>
      </c>
      <c r="C302" s="52">
        <v>287233.75</v>
      </c>
      <c r="D302" s="52">
        <f t="shared" si="28"/>
        <v>3287233.75</v>
      </c>
      <c r="F302" s="61">
        <v>53692</v>
      </c>
      <c r="G302" s="52">
        <v>1269750.5197505199</v>
      </c>
      <c r="H302" s="52">
        <v>97257.387560637595</v>
      </c>
      <c r="I302" s="52">
        <f t="shared" si="25"/>
        <v>1367007.9073111576</v>
      </c>
      <c r="K302" s="61">
        <v>53692</v>
      </c>
      <c r="L302" s="52">
        <v>5619277.28125</v>
      </c>
      <c r="M302" s="52">
        <v>3243288.5704274098</v>
      </c>
      <c r="N302" s="52">
        <f t="shared" si="29"/>
        <v>8862565.8516774103</v>
      </c>
      <c r="P302" s="61">
        <v>53692</v>
      </c>
      <c r="Q302" s="52">
        <v>1500000</v>
      </c>
      <c r="R302" s="52">
        <v>143616.875</v>
      </c>
      <c r="S302" s="52">
        <v>1643616.875</v>
      </c>
      <c r="V302" s="76">
        <v>53692</v>
      </c>
      <c r="W302" s="144">
        <f t="shared" si="30"/>
        <v>11389027.801000521</v>
      </c>
      <c r="X302" s="144">
        <f t="shared" si="26"/>
        <v>3771396.5829880475</v>
      </c>
      <c r="Y302" s="144">
        <f t="shared" si="27"/>
        <v>15160424.383988567</v>
      </c>
    </row>
    <row r="303" spans="1:25" x14ac:dyDescent="0.35">
      <c r="A303" s="61">
        <v>53723</v>
      </c>
      <c r="B303" s="52">
        <v>0</v>
      </c>
      <c r="C303" s="52">
        <v>0</v>
      </c>
      <c r="D303" s="52">
        <f t="shared" si="28"/>
        <v>0</v>
      </c>
      <c r="F303" s="61">
        <v>53723</v>
      </c>
      <c r="G303" s="52">
        <v>0</v>
      </c>
      <c r="H303" s="52">
        <v>0</v>
      </c>
      <c r="I303" s="52">
        <f t="shared" si="25"/>
        <v>0</v>
      </c>
      <c r="K303" s="61">
        <v>53723</v>
      </c>
      <c r="L303" s="52">
        <v>0</v>
      </c>
      <c r="M303" s="52">
        <v>0</v>
      </c>
      <c r="N303" s="52">
        <f t="shared" si="29"/>
        <v>0</v>
      </c>
      <c r="P303" s="61">
        <v>53723</v>
      </c>
      <c r="Q303" s="52">
        <v>0</v>
      </c>
      <c r="R303" s="52">
        <v>0</v>
      </c>
      <c r="S303" s="52">
        <v>0</v>
      </c>
      <c r="V303" s="76">
        <v>53723</v>
      </c>
      <c r="W303" s="144">
        <f t="shared" si="30"/>
        <v>0</v>
      </c>
      <c r="X303" s="144">
        <f t="shared" si="26"/>
        <v>0</v>
      </c>
      <c r="Y303" s="144">
        <f t="shared" si="27"/>
        <v>0</v>
      </c>
    </row>
    <row r="304" spans="1:25" x14ac:dyDescent="0.35">
      <c r="A304" s="61">
        <v>53751</v>
      </c>
      <c r="B304" s="52">
        <v>0</v>
      </c>
      <c r="C304" s="52">
        <v>0</v>
      </c>
      <c r="D304" s="52">
        <f t="shared" si="28"/>
        <v>0</v>
      </c>
      <c r="F304" s="61">
        <v>53751</v>
      </c>
      <c r="G304" s="52">
        <v>0</v>
      </c>
      <c r="H304" s="52">
        <v>0</v>
      </c>
      <c r="I304" s="52">
        <f t="shared" si="25"/>
        <v>0</v>
      </c>
      <c r="K304" s="61">
        <v>53751</v>
      </c>
      <c r="L304" s="52">
        <v>0</v>
      </c>
      <c r="M304" s="52">
        <v>0</v>
      </c>
      <c r="N304" s="52">
        <f t="shared" si="29"/>
        <v>0</v>
      </c>
      <c r="P304" s="61">
        <v>53751</v>
      </c>
      <c r="Q304" s="52">
        <v>0</v>
      </c>
      <c r="R304" s="52">
        <v>0</v>
      </c>
      <c r="S304" s="52">
        <v>0</v>
      </c>
      <c r="V304" s="76">
        <v>53751</v>
      </c>
      <c r="W304" s="144">
        <f t="shared" si="30"/>
        <v>0</v>
      </c>
      <c r="X304" s="144">
        <f t="shared" si="26"/>
        <v>0</v>
      </c>
      <c r="Y304" s="144">
        <f t="shared" si="27"/>
        <v>0</v>
      </c>
    </row>
    <row r="305" spans="1:25" x14ac:dyDescent="0.35">
      <c r="A305" s="61">
        <v>53782</v>
      </c>
      <c r="B305" s="52">
        <v>0</v>
      </c>
      <c r="C305" s="52">
        <v>0</v>
      </c>
      <c r="D305" s="52">
        <f t="shared" si="28"/>
        <v>0</v>
      </c>
      <c r="F305" s="61">
        <v>53782</v>
      </c>
      <c r="G305" s="52">
        <v>0</v>
      </c>
      <c r="H305" s="52">
        <v>0</v>
      </c>
      <c r="I305" s="52">
        <f t="shared" si="25"/>
        <v>0</v>
      </c>
      <c r="K305" s="61">
        <v>53782</v>
      </c>
      <c r="L305" s="52">
        <v>0</v>
      </c>
      <c r="M305" s="52">
        <v>0</v>
      </c>
      <c r="N305" s="52">
        <f t="shared" si="29"/>
        <v>0</v>
      </c>
      <c r="P305" s="61">
        <v>53782</v>
      </c>
      <c r="Q305" s="52">
        <v>0</v>
      </c>
      <c r="R305" s="52">
        <v>0</v>
      </c>
      <c r="S305" s="52">
        <v>0</v>
      </c>
      <c r="V305" s="76">
        <v>53782</v>
      </c>
      <c r="W305" s="144">
        <f t="shared" si="30"/>
        <v>0</v>
      </c>
      <c r="X305" s="144">
        <f t="shared" si="26"/>
        <v>0</v>
      </c>
      <c r="Y305" s="144">
        <f t="shared" si="27"/>
        <v>0</v>
      </c>
    </row>
    <row r="306" spans="1:25" x14ac:dyDescent="0.35">
      <c r="A306" s="61">
        <v>53812</v>
      </c>
      <c r="B306" s="52">
        <v>0</v>
      </c>
      <c r="C306" s="52">
        <v>0</v>
      </c>
      <c r="D306" s="52">
        <f t="shared" si="28"/>
        <v>0</v>
      </c>
      <c r="F306" s="61">
        <v>53812</v>
      </c>
      <c r="G306" s="52">
        <v>0</v>
      </c>
      <c r="H306" s="52">
        <v>0</v>
      </c>
      <c r="I306" s="52">
        <f t="shared" si="25"/>
        <v>0</v>
      </c>
      <c r="K306" s="61">
        <v>53812</v>
      </c>
      <c r="L306" s="52">
        <v>0</v>
      </c>
      <c r="M306" s="52">
        <v>0</v>
      </c>
      <c r="N306" s="52">
        <f t="shared" si="29"/>
        <v>0</v>
      </c>
      <c r="P306" s="61">
        <v>53812</v>
      </c>
      <c r="Q306" s="52">
        <v>0</v>
      </c>
      <c r="R306" s="52">
        <v>0</v>
      </c>
      <c r="S306" s="52">
        <v>0</v>
      </c>
      <c r="V306" s="76">
        <v>53812</v>
      </c>
      <c r="W306" s="144">
        <f t="shared" si="30"/>
        <v>0</v>
      </c>
      <c r="X306" s="144">
        <f t="shared" si="26"/>
        <v>0</v>
      </c>
      <c r="Y306" s="144">
        <f t="shared" si="27"/>
        <v>0</v>
      </c>
    </row>
    <row r="307" spans="1:25" x14ac:dyDescent="0.35">
      <c r="A307" s="61">
        <v>53843</v>
      </c>
      <c r="B307" s="52">
        <v>0</v>
      </c>
      <c r="C307" s="52">
        <v>0</v>
      </c>
      <c r="D307" s="52">
        <f t="shared" si="28"/>
        <v>0</v>
      </c>
      <c r="F307" s="61">
        <v>53843</v>
      </c>
      <c r="G307" s="52">
        <v>0</v>
      </c>
      <c r="H307" s="52">
        <v>0</v>
      </c>
      <c r="I307" s="52">
        <f t="shared" si="25"/>
        <v>0</v>
      </c>
      <c r="K307" s="61">
        <v>53843</v>
      </c>
      <c r="L307" s="52">
        <v>0</v>
      </c>
      <c r="M307" s="52">
        <v>0</v>
      </c>
      <c r="N307" s="52">
        <f t="shared" si="29"/>
        <v>0</v>
      </c>
      <c r="P307" s="61">
        <v>53843</v>
      </c>
      <c r="Q307" s="52">
        <v>0</v>
      </c>
      <c r="R307" s="52">
        <v>0</v>
      </c>
      <c r="S307" s="52">
        <v>0</v>
      </c>
      <c r="V307" s="76">
        <v>53843</v>
      </c>
      <c r="W307" s="144">
        <f t="shared" si="30"/>
        <v>0</v>
      </c>
      <c r="X307" s="144">
        <f t="shared" si="26"/>
        <v>0</v>
      </c>
      <c r="Y307" s="144">
        <f t="shared" si="27"/>
        <v>0</v>
      </c>
    </row>
    <row r="308" spans="1:25" x14ac:dyDescent="0.35">
      <c r="A308" s="61">
        <v>53873</v>
      </c>
      <c r="B308" s="52">
        <v>3000000</v>
      </c>
      <c r="C308" s="52">
        <v>228531.33333333299</v>
      </c>
      <c r="D308" s="52">
        <f t="shared" si="28"/>
        <v>3228531.333333333</v>
      </c>
      <c r="F308" s="61">
        <v>53873</v>
      </c>
      <c r="G308" s="52">
        <v>1269750.5197505199</v>
      </c>
      <c r="H308" s="52">
        <v>72544.444819819793</v>
      </c>
      <c r="I308" s="52">
        <f t="shared" si="25"/>
        <v>1342294.9645703398</v>
      </c>
      <c r="K308" s="61">
        <v>53873</v>
      </c>
      <c r="L308" s="52">
        <v>5619277.28125</v>
      </c>
      <c r="M308" s="52">
        <v>3101505.4635234801</v>
      </c>
      <c r="N308" s="52">
        <f t="shared" si="29"/>
        <v>8720782.744773481</v>
      </c>
      <c r="P308" s="61">
        <v>53873</v>
      </c>
      <c r="Q308" s="52">
        <v>1500000</v>
      </c>
      <c r="R308" s="52">
        <v>114265.66666666701</v>
      </c>
      <c r="S308" s="52">
        <v>1614265.66666667</v>
      </c>
      <c r="V308" s="76">
        <v>53873</v>
      </c>
      <c r="W308" s="144">
        <f t="shared" si="30"/>
        <v>11389027.801000521</v>
      </c>
      <c r="X308" s="144">
        <f t="shared" si="26"/>
        <v>3516846.9083432998</v>
      </c>
      <c r="Y308" s="144">
        <f t="shared" si="27"/>
        <v>14905874.709343823</v>
      </c>
    </row>
    <row r="309" spans="1:25" x14ac:dyDescent="0.35">
      <c r="A309" s="61">
        <v>53904</v>
      </c>
      <c r="B309" s="52">
        <v>0</v>
      </c>
      <c r="C309" s="52">
        <v>0</v>
      </c>
      <c r="D309" s="52">
        <f t="shared" si="28"/>
        <v>0</v>
      </c>
      <c r="F309" s="61">
        <v>53904</v>
      </c>
      <c r="G309" s="52">
        <v>0</v>
      </c>
      <c r="H309" s="52">
        <v>0</v>
      </c>
      <c r="I309" s="52">
        <f t="shared" si="25"/>
        <v>0</v>
      </c>
      <c r="K309" s="61">
        <v>53904</v>
      </c>
      <c r="L309" s="52">
        <v>0</v>
      </c>
      <c r="M309" s="52">
        <v>0</v>
      </c>
      <c r="N309" s="52">
        <f t="shared" si="29"/>
        <v>0</v>
      </c>
      <c r="P309" s="61">
        <v>53904</v>
      </c>
      <c r="Q309" s="52">
        <v>0</v>
      </c>
      <c r="R309" s="52">
        <v>0</v>
      </c>
      <c r="S309" s="52">
        <v>0</v>
      </c>
      <c r="V309" s="76">
        <v>53904</v>
      </c>
      <c r="W309" s="144">
        <f t="shared" si="30"/>
        <v>0</v>
      </c>
      <c r="X309" s="144">
        <f t="shared" si="26"/>
        <v>0</v>
      </c>
      <c r="Y309" s="144">
        <f t="shared" si="27"/>
        <v>0</v>
      </c>
    </row>
    <row r="310" spans="1:25" x14ac:dyDescent="0.35">
      <c r="A310" s="61">
        <v>53935</v>
      </c>
      <c r="B310" s="52">
        <v>0</v>
      </c>
      <c r="C310" s="52">
        <v>0</v>
      </c>
      <c r="D310" s="52">
        <f t="shared" si="28"/>
        <v>0</v>
      </c>
      <c r="F310" s="61">
        <v>53935</v>
      </c>
      <c r="G310" s="52">
        <v>0</v>
      </c>
      <c r="H310" s="52">
        <v>0</v>
      </c>
      <c r="I310" s="52">
        <f t="shared" si="25"/>
        <v>0</v>
      </c>
      <c r="K310" s="61">
        <v>53935</v>
      </c>
      <c r="L310" s="52">
        <v>0</v>
      </c>
      <c r="M310" s="52">
        <v>0</v>
      </c>
      <c r="N310" s="52">
        <f t="shared" si="29"/>
        <v>0</v>
      </c>
      <c r="P310" s="61">
        <v>53935</v>
      </c>
      <c r="Q310" s="52">
        <v>0</v>
      </c>
      <c r="R310" s="52">
        <v>0</v>
      </c>
      <c r="S310" s="52">
        <v>0</v>
      </c>
      <c r="V310" s="76">
        <v>53935</v>
      </c>
      <c r="W310" s="144">
        <f t="shared" si="30"/>
        <v>0</v>
      </c>
      <c r="X310" s="144">
        <f t="shared" si="26"/>
        <v>0</v>
      </c>
      <c r="Y310" s="144">
        <f t="shared" si="27"/>
        <v>0</v>
      </c>
    </row>
    <row r="311" spans="1:25" x14ac:dyDescent="0.35">
      <c r="A311" s="61">
        <v>53965</v>
      </c>
      <c r="B311" s="52">
        <v>0</v>
      </c>
      <c r="C311" s="52">
        <v>0</v>
      </c>
      <c r="D311" s="52">
        <f t="shared" si="28"/>
        <v>0</v>
      </c>
      <c r="F311" s="61">
        <v>53965</v>
      </c>
      <c r="G311" s="52">
        <v>0</v>
      </c>
      <c r="H311" s="52">
        <v>0</v>
      </c>
      <c r="I311" s="52">
        <f t="shared" si="25"/>
        <v>0</v>
      </c>
      <c r="K311" s="61">
        <v>53965</v>
      </c>
      <c r="L311" s="52">
        <v>0</v>
      </c>
      <c r="M311" s="52">
        <v>0</v>
      </c>
      <c r="N311" s="52">
        <f t="shared" si="29"/>
        <v>0</v>
      </c>
      <c r="P311" s="61">
        <v>53965</v>
      </c>
      <c r="Q311" s="52">
        <v>0</v>
      </c>
      <c r="R311" s="52">
        <v>0</v>
      </c>
      <c r="S311" s="52">
        <v>0</v>
      </c>
      <c r="V311" s="76">
        <v>53965</v>
      </c>
      <c r="W311" s="144">
        <f t="shared" si="30"/>
        <v>0</v>
      </c>
      <c r="X311" s="144">
        <f t="shared" si="26"/>
        <v>0</v>
      </c>
      <c r="Y311" s="144">
        <f t="shared" si="27"/>
        <v>0</v>
      </c>
    </row>
    <row r="312" spans="1:25" x14ac:dyDescent="0.35">
      <c r="A312" s="61">
        <v>53996</v>
      </c>
      <c r="B312" s="52">
        <v>0</v>
      </c>
      <c r="C312" s="52">
        <v>0</v>
      </c>
      <c r="D312" s="52">
        <f t="shared" si="28"/>
        <v>0</v>
      </c>
      <c r="F312" s="61">
        <v>53996</v>
      </c>
      <c r="G312" s="52">
        <v>0</v>
      </c>
      <c r="H312" s="52">
        <v>0</v>
      </c>
      <c r="I312" s="52">
        <f t="shared" si="25"/>
        <v>0</v>
      </c>
      <c r="K312" s="61">
        <v>53996</v>
      </c>
      <c r="L312" s="52">
        <v>0</v>
      </c>
      <c r="M312" s="52">
        <v>0</v>
      </c>
      <c r="N312" s="52">
        <f t="shared" si="29"/>
        <v>0</v>
      </c>
      <c r="P312" s="61">
        <v>53996</v>
      </c>
      <c r="Q312" s="52">
        <v>0</v>
      </c>
      <c r="R312" s="52">
        <v>0</v>
      </c>
      <c r="S312" s="52">
        <v>0</v>
      </c>
      <c r="V312" s="76">
        <v>53996</v>
      </c>
      <c r="W312" s="144">
        <f t="shared" si="30"/>
        <v>0</v>
      </c>
      <c r="X312" s="144">
        <f t="shared" si="26"/>
        <v>0</v>
      </c>
      <c r="Y312" s="144">
        <f t="shared" si="27"/>
        <v>0</v>
      </c>
    </row>
    <row r="313" spans="1:25" x14ac:dyDescent="0.35">
      <c r="A313" s="61">
        <v>54026</v>
      </c>
      <c r="B313" s="52">
        <v>0</v>
      </c>
      <c r="C313" s="52">
        <v>0</v>
      </c>
      <c r="D313" s="52">
        <f t="shared" si="28"/>
        <v>0</v>
      </c>
      <c r="F313" s="61">
        <v>54026</v>
      </c>
      <c r="G313" s="52">
        <v>0</v>
      </c>
      <c r="H313" s="52">
        <v>0</v>
      </c>
      <c r="I313" s="52">
        <f t="shared" ref="I313:I376" si="31">H313+G313</f>
        <v>0</v>
      </c>
      <c r="K313" s="61">
        <v>54026</v>
      </c>
      <c r="L313" s="52">
        <v>0</v>
      </c>
      <c r="M313" s="52">
        <v>0</v>
      </c>
      <c r="N313" s="52">
        <f t="shared" si="29"/>
        <v>0</v>
      </c>
      <c r="P313" s="61">
        <v>54026</v>
      </c>
      <c r="Q313" s="52">
        <v>0</v>
      </c>
      <c r="R313" s="52">
        <v>0</v>
      </c>
      <c r="S313" s="52">
        <v>0</v>
      </c>
      <c r="V313" s="76">
        <v>54026</v>
      </c>
      <c r="W313" s="144">
        <f t="shared" si="30"/>
        <v>0</v>
      </c>
      <c r="X313" s="144">
        <f t="shared" si="26"/>
        <v>0</v>
      </c>
      <c r="Y313" s="144">
        <f t="shared" si="27"/>
        <v>0</v>
      </c>
    </row>
    <row r="314" spans="1:25" x14ac:dyDescent="0.35">
      <c r="A314" s="61">
        <v>54057</v>
      </c>
      <c r="B314" s="52">
        <v>3000000</v>
      </c>
      <c r="C314" s="52">
        <v>172340.25</v>
      </c>
      <c r="D314" s="52">
        <f t="shared" si="28"/>
        <v>3172340.25</v>
      </c>
      <c r="F314" s="61">
        <v>54057</v>
      </c>
      <c r="G314" s="52">
        <v>1269750.5197505199</v>
      </c>
      <c r="H314" s="52">
        <v>48628.693780318798</v>
      </c>
      <c r="I314" s="52">
        <f t="shared" si="31"/>
        <v>1318379.2135308387</v>
      </c>
      <c r="K314" s="61">
        <v>54057</v>
      </c>
      <c r="L314" s="52">
        <v>5619277.28125</v>
      </c>
      <c r="M314" s="52">
        <v>2993804.8342406899</v>
      </c>
      <c r="N314" s="52">
        <f t="shared" si="29"/>
        <v>8613082.1154906899</v>
      </c>
      <c r="P314" s="61">
        <v>54057</v>
      </c>
      <c r="Q314" s="52">
        <v>1500000</v>
      </c>
      <c r="R314" s="52">
        <v>86170.125</v>
      </c>
      <c r="S314" s="52">
        <v>1586170.125</v>
      </c>
      <c r="V314" s="76">
        <v>54057</v>
      </c>
      <c r="W314" s="144">
        <f t="shared" si="30"/>
        <v>11389027.801000521</v>
      </c>
      <c r="X314" s="144">
        <f t="shared" si="26"/>
        <v>3300943.9030210087</v>
      </c>
      <c r="Y314" s="144">
        <f t="shared" si="27"/>
        <v>14689971.704021528</v>
      </c>
    </row>
    <row r="315" spans="1:25" x14ac:dyDescent="0.35">
      <c r="A315" s="61">
        <v>54088</v>
      </c>
      <c r="B315" s="52">
        <v>0</v>
      </c>
      <c r="C315" s="52">
        <v>0</v>
      </c>
      <c r="D315" s="52">
        <f t="shared" si="28"/>
        <v>0</v>
      </c>
      <c r="F315" s="61">
        <v>54088</v>
      </c>
      <c r="G315" s="52">
        <v>0</v>
      </c>
      <c r="H315" s="52">
        <v>0</v>
      </c>
      <c r="I315" s="52">
        <f t="shared" si="31"/>
        <v>0</v>
      </c>
      <c r="K315" s="61">
        <v>54088</v>
      </c>
      <c r="L315" s="52">
        <v>0</v>
      </c>
      <c r="M315" s="52">
        <v>0</v>
      </c>
      <c r="N315" s="52">
        <f t="shared" si="29"/>
        <v>0</v>
      </c>
      <c r="P315" s="61">
        <v>54088</v>
      </c>
      <c r="Q315" s="52">
        <v>0</v>
      </c>
      <c r="R315" s="52">
        <v>0</v>
      </c>
      <c r="S315" s="52">
        <v>0</v>
      </c>
      <c r="V315" s="76">
        <v>54088</v>
      </c>
      <c r="W315" s="144">
        <f t="shared" si="30"/>
        <v>0</v>
      </c>
      <c r="X315" s="144">
        <f t="shared" si="26"/>
        <v>0</v>
      </c>
      <c r="Y315" s="144">
        <f t="shared" si="27"/>
        <v>0</v>
      </c>
    </row>
    <row r="316" spans="1:25" x14ac:dyDescent="0.35">
      <c r="A316" s="61">
        <v>54117</v>
      </c>
      <c r="B316" s="52">
        <v>0</v>
      </c>
      <c r="C316" s="52">
        <v>0</v>
      </c>
      <c r="D316" s="52">
        <f t="shared" si="28"/>
        <v>0</v>
      </c>
      <c r="F316" s="61">
        <v>54117</v>
      </c>
      <c r="G316" s="52">
        <v>0</v>
      </c>
      <c r="H316" s="52">
        <v>0</v>
      </c>
      <c r="I316" s="52">
        <f t="shared" si="31"/>
        <v>0</v>
      </c>
      <c r="K316" s="61">
        <v>54117</v>
      </c>
      <c r="L316" s="52">
        <v>0</v>
      </c>
      <c r="M316" s="52">
        <v>0</v>
      </c>
      <c r="N316" s="52">
        <f t="shared" si="29"/>
        <v>0</v>
      </c>
      <c r="P316" s="61">
        <v>54117</v>
      </c>
      <c r="Q316" s="52">
        <v>0</v>
      </c>
      <c r="R316" s="52">
        <v>0</v>
      </c>
      <c r="S316" s="52">
        <v>0</v>
      </c>
      <c r="V316" s="76">
        <v>54117</v>
      </c>
      <c r="W316" s="144">
        <f t="shared" si="30"/>
        <v>0</v>
      </c>
      <c r="X316" s="144">
        <f t="shared" si="26"/>
        <v>0</v>
      </c>
      <c r="Y316" s="144">
        <f t="shared" si="27"/>
        <v>0</v>
      </c>
    </row>
    <row r="317" spans="1:25" x14ac:dyDescent="0.35">
      <c r="A317" s="61">
        <v>54148</v>
      </c>
      <c r="B317" s="52">
        <v>0</v>
      </c>
      <c r="C317" s="52">
        <v>0</v>
      </c>
      <c r="D317" s="52">
        <f t="shared" si="28"/>
        <v>0</v>
      </c>
      <c r="F317" s="61">
        <v>54148</v>
      </c>
      <c r="G317" s="52">
        <v>0</v>
      </c>
      <c r="H317" s="52">
        <v>0</v>
      </c>
      <c r="I317" s="52">
        <f t="shared" si="31"/>
        <v>0</v>
      </c>
      <c r="K317" s="61">
        <v>54148</v>
      </c>
      <c r="L317" s="52">
        <v>0</v>
      </c>
      <c r="M317" s="52">
        <v>0</v>
      </c>
      <c r="N317" s="52">
        <f t="shared" si="29"/>
        <v>0</v>
      </c>
      <c r="P317" s="61">
        <v>54148</v>
      </c>
      <c r="Q317" s="52">
        <v>0</v>
      </c>
      <c r="R317" s="52">
        <v>0</v>
      </c>
      <c r="S317" s="52">
        <v>0</v>
      </c>
      <c r="V317" s="76">
        <v>54148</v>
      </c>
      <c r="W317" s="144">
        <f t="shared" si="30"/>
        <v>0</v>
      </c>
      <c r="X317" s="144">
        <f t="shared" si="26"/>
        <v>0</v>
      </c>
      <c r="Y317" s="144">
        <f t="shared" si="27"/>
        <v>0</v>
      </c>
    </row>
    <row r="318" spans="1:25" x14ac:dyDescent="0.35">
      <c r="A318" s="61">
        <v>54178</v>
      </c>
      <c r="B318" s="52">
        <v>0</v>
      </c>
      <c r="C318" s="52">
        <v>0</v>
      </c>
      <c r="D318" s="52">
        <f t="shared" si="28"/>
        <v>0</v>
      </c>
      <c r="F318" s="61">
        <v>54178</v>
      </c>
      <c r="G318" s="52">
        <v>0</v>
      </c>
      <c r="H318" s="52">
        <v>0</v>
      </c>
      <c r="I318" s="52">
        <f t="shared" si="31"/>
        <v>0</v>
      </c>
      <c r="K318" s="61">
        <v>54178</v>
      </c>
      <c r="L318" s="52">
        <v>0</v>
      </c>
      <c r="M318" s="52">
        <v>0</v>
      </c>
      <c r="N318" s="52">
        <f t="shared" si="29"/>
        <v>0</v>
      </c>
      <c r="P318" s="61">
        <v>54178</v>
      </c>
      <c r="Q318" s="52">
        <v>0</v>
      </c>
      <c r="R318" s="52">
        <v>0</v>
      </c>
      <c r="S318" s="52">
        <v>0</v>
      </c>
      <c r="V318" s="76">
        <v>54178</v>
      </c>
      <c r="W318" s="144">
        <f t="shared" si="30"/>
        <v>0</v>
      </c>
      <c r="X318" s="144">
        <f t="shared" si="26"/>
        <v>0</v>
      </c>
      <c r="Y318" s="144">
        <f t="shared" si="27"/>
        <v>0</v>
      </c>
    </row>
    <row r="319" spans="1:25" x14ac:dyDescent="0.35">
      <c r="A319" s="61">
        <v>54209</v>
      </c>
      <c r="B319" s="52">
        <v>0</v>
      </c>
      <c r="C319" s="52">
        <v>0</v>
      </c>
      <c r="D319" s="52">
        <f t="shared" si="28"/>
        <v>0</v>
      </c>
      <c r="F319" s="61">
        <v>54209</v>
      </c>
      <c r="G319" s="52">
        <v>0</v>
      </c>
      <c r="H319" s="52">
        <v>0</v>
      </c>
      <c r="I319" s="52">
        <f t="shared" si="31"/>
        <v>0</v>
      </c>
      <c r="K319" s="61">
        <v>54209</v>
      </c>
      <c r="L319" s="52">
        <v>0</v>
      </c>
      <c r="M319" s="52">
        <v>0</v>
      </c>
      <c r="N319" s="52">
        <f t="shared" si="29"/>
        <v>0</v>
      </c>
      <c r="P319" s="61">
        <v>54209</v>
      </c>
      <c r="Q319" s="52">
        <v>0</v>
      </c>
      <c r="R319" s="52">
        <v>0</v>
      </c>
      <c r="S319" s="52">
        <v>0</v>
      </c>
      <c r="V319" s="76">
        <v>54209</v>
      </c>
      <c r="W319" s="144">
        <f t="shared" si="30"/>
        <v>0</v>
      </c>
      <c r="X319" s="144">
        <f t="shared" si="26"/>
        <v>0</v>
      </c>
      <c r="Y319" s="144">
        <f t="shared" si="27"/>
        <v>0</v>
      </c>
    </row>
    <row r="320" spans="1:25" x14ac:dyDescent="0.35">
      <c r="A320" s="61">
        <v>54239</v>
      </c>
      <c r="B320" s="52">
        <v>3000000</v>
      </c>
      <c r="C320" s="52">
        <v>114893.5</v>
      </c>
      <c r="D320" s="52">
        <f t="shared" si="28"/>
        <v>3114893.5</v>
      </c>
      <c r="F320" s="61">
        <v>54239</v>
      </c>
      <c r="G320" s="52">
        <v>1269750.5197505199</v>
      </c>
      <c r="H320" s="52">
        <v>24314.346890159399</v>
      </c>
      <c r="I320" s="52">
        <f t="shared" si="31"/>
        <v>1294064.8666406793</v>
      </c>
      <c r="K320" s="61">
        <v>54239</v>
      </c>
      <c r="L320" s="52">
        <v>5619277.28125</v>
      </c>
      <c r="M320" s="52">
        <v>2869062.9661473301</v>
      </c>
      <c r="N320" s="52">
        <f t="shared" si="29"/>
        <v>8488340.2473973297</v>
      </c>
      <c r="P320" s="61">
        <v>54239</v>
      </c>
      <c r="Q320" s="52">
        <v>1500000</v>
      </c>
      <c r="R320" s="52">
        <v>57446.75</v>
      </c>
      <c r="S320" s="52">
        <v>1557446.75</v>
      </c>
      <c r="V320" s="76">
        <v>54239</v>
      </c>
      <c r="W320" s="144">
        <f t="shared" si="30"/>
        <v>11389027.801000521</v>
      </c>
      <c r="X320" s="144">
        <f t="shared" si="26"/>
        <v>3065717.5630374895</v>
      </c>
      <c r="Y320" s="144">
        <f t="shared" si="27"/>
        <v>14454745.364038009</v>
      </c>
    </row>
    <row r="321" spans="1:25" x14ac:dyDescent="0.35">
      <c r="A321" s="61">
        <v>54270</v>
      </c>
      <c r="B321" s="52">
        <v>0</v>
      </c>
      <c r="C321" s="52">
        <v>0</v>
      </c>
      <c r="D321" s="52">
        <f t="shared" si="28"/>
        <v>0</v>
      </c>
      <c r="F321" s="61">
        <v>54270</v>
      </c>
      <c r="G321" s="52">
        <v>0</v>
      </c>
      <c r="H321" s="52">
        <v>0</v>
      </c>
      <c r="I321" s="52">
        <f t="shared" si="31"/>
        <v>0</v>
      </c>
      <c r="K321" s="61">
        <v>54270</v>
      </c>
      <c r="L321" s="52">
        <v>0</v>
      </c>
      <c r="M321" s="52">
        <v>0</v>
      </c>
      <c r="N321" s="52">
        <f t="shared" si="29"/>
        <v>0</v>
      </c>
      <c r="P321" s="61">
        <v>54270</v>
      </c>
      <c r="Q321" s="52">
        <v>0</v>
      </c>
      <c r="R321" s="52">
        <v>0</v>
      </c>
      <c r="S321" s="52">
        <v>0</v>
      </c>
      <c r="V321" s="76">
        <v>54270</v>
      </c>
      <c r="W321" s="144">
        <f t="shared" si="30"/>
        <v>0</v>
      </c>
      <c r="X321" s="144">
        <f t="shared" si="26"/>
        <v>0</v>
      </c>
      <c r="Y321" s="144">
        <f t="shared" si="27"/>
        <v>0</v>
      </c>
    </row>
    <row r="322" spans="1:25" x14ac:dyDescent="0.35">
      <c r="A322" s="61">
        <v>54301</v>
      </c>
      <c r="B322" s="52">
        <v>0</v>
      </c>
      <c r="C322" s="52">
        <v>0</v>
      </c>
      <c r="D322" s="52">
        <f t="shared" si="28"/>
        <v>0</v>
      </c>
      <c r="F322" s="61">
        <v>54301</v>
      </c>
      <c r="G322" s="52">
        <v>0</v>
      </c>
      <c r="H322" s="52">
        <v>0</v>
      </c>
      <c r="I322" s="52">
        <f t="shared" si="31"/>
        <v>0</v>
      </c>
      <c r="K322" s="61">
        <v>54301</v>
      </c>
      <c r="L322" s="52">
        <v>0</v>
      </c>
      <c r="M322" s="52">
        <v>0</v>
      </c>
      <c r="N322" s="52">
        <f t="shared" si="29"/>
        <v>0</v>
      </c>
      <c r="P322" s="61">
        <v>54301</v>
      </c>
      <c r="Q322" s="52">
        <v>0</v>
      </c>
      <c r="R322" s="52">
        <v>0</v>
      </c>
      <c r="S322" s="52">
        <v>0</v>
      </c>
      <c r="V322" s="76">
        <v>54301</v>
      </c>
      <c r="W322" s="144">
        <f t="shared" si="30"/>
        <v>0</v>
      </c>
      <c r="X322" s="144">
        <f t="shared" si="26"/>
        <v>0</v>
      </c>
      <c r="Y322" s="144">
        <f t="shared" si="27"/>
        <v>0</v>
      </c>
    </row>
    <row r="323" spans="1:25" x14ac:dyDescent="0.35">
      <c r="A323" s="61">
        <v>54331</v>
      </c>
      <c r="B323" s="52">
        <v>0</v>
      </c>
      <c r="C323" s="52">
        <v>0</v>
      </c>
      <c r="D323" s="52">
        <f t="shared" si="28"/>
        <v>0</v>
      </c>
      <c r="F323" s="61">
        <v>54331</v>
      </c>
      <c r="G323" s="52">
        <v>0</v>
      </c>
      <c r="H323" s="52">
        <v>0</v>
      </c>
      <c r="I323" s="52">
        <f t="shared" si="31"/>
        <v>0</v>
      </c>
      <c r="K323" s="61">
        <v>54331</v>
      </c>
      <c r="L323" s="52">
        <v>0</v>
      </c>
      <c r="M323" s="52">
        <v>0</v>
      </c>
      <c r="N323" s="52">
        <f t="shared" si="29"/>
        <v>0</v>
      </c>
      <c r="P323" s="61">
        <v>54331</v>
      </c>
      <c r="Q323" s="52">
        <v>0</v>
      </c>
      <c r="R323" s="52">
        <v>0</v>
      </c>
      <c r="S323" s="52">
        <v>0</v>
      </c>
      <c r="V323" s="76">
        <v>54331</v>
      </c>
      <c r="W323" s="144">
        <f t="shared" si="30"/>
        <v>0</v>
      </c>
      <c r="X323" s="144">
        <f t="shared" ref="X323:X386" si="32">C323+H323+M323+R323</f>
        <v>0</v>
      </c>
      <c r="Y323" s="144">
        <f t="shared" ref="Y323:Y386" si="33">D323+I323+N323+S323</f>
        <v>0</v>
      </c>
    </row>
    <row r="324" spans="1:25" x14ac:dyDescent="0.35">
      <c r="A324" s="61">
        <v>54362</v>
      </c>
      <c r="B324" s="52">
        <v>0</v>
      </c>
      <c r="C324" s="52">
        <v>0</v>
      </c>
      <c r="D324" s="52">
        <f t="shared" ref="D324:D387" si="34">B324+C324</f>
        <v>0</v>
      </c>
      <c r="F324" s="61">
        <v>54362</v>
      </c>
      <c r="G324" s="52">
        <v>0</v>
      </c>
      <c r="H324" s="52">
        <v>0</v>
      </c>
      <c r="I324" s="52">
        <f t="shared" si="31"/>
        <v>0</v>
      </c>
      <c r="K324" s="61">
        <v>54362</v>
      </c>
      <c r="L324" s="52">
        <v>0</v>
      </c>
      <c r="M324" s="52">
        <v>0</v>
      </c>
      <c r="N324" s="52">
        <f t="shared" ref="N324:N387" si="35">L324+M324</f>
        <v>0</v>
      </c>
      <c r="P324" s="61">
        <v>54362</v>
      </c>
      <c r="Q324" s="52">
        <v>0</v>
      </c>
      <c r="R324" s="52">
        <v>0</v>
      </c>
      <c r="S324" s="52">
        <v>0</v>
      </c>
      <c r="V324" s="76">
        <v>54362</v>
      </c>
      <c r="W324" s="144">
        <f t="shared" ref="W324:W387" si="36">B324+G324+L324+Q324</f>
        <v>0</v>
      </c>
      <c r="X324" s="144">
        <f t="shared" si="32"/>
        <v>0</v>
      </c>
      <c r="Y324" s="144">
        <f t="shared" si="33"/>
        <v>0</v>
      </c>
    </row>
    <row r="325" spans="1:25" x14ac:dyDescent="0.35">
      <c r="A325" s="61">
        <v>54392</v>
      </c>
      <c r="B325" s="52">
        <v>0</v>
      </c>
      <c r="C325" s="52">
        <v>0</v>
      </c>
      <c r="D325" s="52">
        <f t="shared" si="34"/>
        <v>0</v>
      </c>
      <c r="F325" s="61">
        <v>54392</v>
      </c>
      <c r="G325" s="52">
        <v>0</v>
      </c>
      <c r="H325" s="52">
        <v>0</v>
      </c>
      <c r="I325" s="52">
        <f t="shared" si="31"/>
        <v>0</v>
      </c>
      <c r="K325" s="61">
        <v>54392</v>
      </c>
      <c r="L325" s="52">
        <v>0</v>
      </c>
      <c r="M325" s="52">
        <v>0</v>
      </c>
      <c r="N325" s="52">
        <f t="shared" si="35"/>
        <v>0</v>
      </c>
      <c r="P325" s="61">
        <v>54392</v>
      </c>
      <c r="Q325" s="52">
        <v>0</v>
      </c>
      <c r="R325" s="52">
        <v>0</v>
      </c>
      <c r="S325" s="52">
        <v>0</v>
      </c>
      <c r="V325" s="76">
        <v>54392</v>
      </c>
      <c r="W325" s="144">
        <f t="shared" si="36"/>
        <v>0</v>
      </c>
      <c r="X325" s="144">
        <f t="shared" si="32"/>
        <v>0</v>
      </c>
      <c r="Y325" s="144">
        <f t="shared" si="33"/>
        <v>0</v>
      </c>
    </row>
    <row r="326" spans="1:25" x14ac:dyDescent="0.35">
      <c r="A326" s="61">
        <v>54423</v>
      </c>
      <c r="B326" s="52">
        <v>3000000</v>
      </c>
      <c r="C326" s="52">
        <v>57446.75</v>
      </c>
      <c r="D326" s="52">
        <f t="shared" si="34"/>
        <v>3057446.75</v>
      </c>
      <c r="F326" s="61">
        <v>54423</v>
      </c>
      <c r="G326" s="52">
        <v>0</v>
      </c>
      <c r="H326" s="52">
        <v>0</v>
      </c>
      <c r="I326" s="52">
        <f t="shared" si="31"/>
        <v>0</v>
      </c>
      <c r="K326" s="61">
        <v>54423</v>
      </c>
      <c r="L326" s="52">
        <v>5619277.28125</v>
      </c>
      <c r="M326" s="52">
        <v>2744321.0980539601</v>
      </c>
      <c r="N326" s="52">
        <f t="shared" si="35"/>
        <v>8363598.3793039601</v>
      </c>
      <c r="P326" s="61">
        <v>54423</v>
      </c>
      <c r="Q326" s="52">
        <v>1500000</v>
      </c>
      <c r="R326" s="52">
        <v>28723.375</v>
      </c>
      <c r="S326" s="52">
        <v>1528723.375</v>
      </c>
      <c r="V326" s="76">
        <v>54423</v>
      </c>
      <c r="W326" s="144">
        <f t="shared" si="36"/>
        <v>10119277.28125</v>
      </c>
      <c r="X326" s="144">
        <f t="shared" si="32"/>
        <v>2830491.2230539601</v>
      </c>
      <c r="Y326" s="144">
        <f t="shared" si="33"/>
        <v>12949768.50430396</v>
      </c>
    </row>
    <row r="327" spans="1:25" x14ac:dyDescent="0.35">
      <c r="A327" s="61">
        <v>54454</v>
      </c>
      <c r="B327" s="52">
        <v>0</v>
      </c>
      <c r="C327" s="52">
        <v>0</v>
      </c>
      <c r="D327" s="52">
        <f t="shared" si="34"/>
        <v>0</v>
      </c>
      <c r="F327" s="61">
        <v>54454</v>
      </c>
      <c r="G327" s="52">
        <v>0</v>
      </c>
      <c r="H327" s="52">
        <v>0</v>
      </c>
      <c r="I327" s="52">
        <f t="shared" si="31"/>
        <v>0</v>
      </c>
      <c r="K327" s="61">
        <v>54454</v>
      </c>
      <c r="L327" s="52">
        <v>0</v>
      </c>
      <c r="M327" s="52">
        <v>0</v>
      </c>
      <c r="N327" s="52">
        <f t="shared" si="35"/>
        <v>0</v>
      </c>
      <c r="P327" s="61">
        <v>54454</v>
      </c>
      <c r="Q327" s="52">
        <v>0</v>
      </c>
      <c r="R327" s="52">
        <v>0</v>
      </c>
      <c r="S327" s="52">
        <v>0</v>
      </c>
      <c r="V327" s="76">
        <v>54454</v>
      </c>
      <c r="W327" s="144">
        <f t="shared" si="36"/>
        <v>0</v>
      </c>
      <c r="X327" s="144">
        <f t="shared" si="32"/>
        <v>0</v>
      </c>
      <c r="Y327" s="144">
        <f t="shared" si="33"/>
        <v>0</v>
      </c>
    </row>
    <row r="328" spans="1:25" x14ac:dyDescent="0.35">
      <c r="A328" s="61">
        <v>54482</v>
      </c>
      <c r="B328" s="52">
        <v>0</v>
      </c>
      <c r="C328" s="52">
        <v>0</v>
      </c>
      <c r="D328" s="52">
        <f t="shared" si="34"/>
        <v>0</v>
      </c>
      <c r="F328" s="61">
        <v>54482</v>
      </c>
      <c r="G328" s="52">
        <v>0</v>
      </c>
      <c r="H328" s="52">
        <v>0</v>
      </c>
      <c r="I328" s="52">
        <f t="shared" si="31"/>
        <v>0</v>
      </c>
      <c r="K328" s="61">
        <v>54482</v>
      </c>
      <c r="L328" s="52">
        <v>0</v>
      </c>
      <c r="M328" s="52">
        <v>0</v>
      </c>
      <c r="N328" s="52">
        <f t="shared" si="35"/>
        <v>0</v>
      </c>
      <c r="P328" s="61">
        <v>54482</v>
      </c>
      <c r="Q328" s="52">
        <v>0</v>
      </c>
      <c r="R328" s="52">
        <v>0</v>
      </c>
      <c r="S328" s="52">
        <v>0</v>
      </c>
      <c r="V328" s="76">
        <v>54482</v>
      </c>
      <c r="W328" s="144">
        <f t="shared" si="36"/>
        <v>0</v>
      </c>
      <c r="X328" s="144">
        <f t="shared" si="32"/>
        <v>0</v>
      </c>
      <c r="Y328" s="144">
        <f t="shared" si="33"/>
        <v>0</v>
      </c>
    </row>
    <row r="329" spans="1:25" x14ac:dyDescent="0.35">
      <c r="A329" s="61">
        <v>54513</v>
      </c>
      <c r="B329" s="52">
        <v>0</v>
      </c>
      <c r="C329" s="52">
        <v>0</v>
      </c>
      <c r="D329" s="52">
        <f t="shared" si="34"/>
        <v>0</v>
      </c>
      <c r="F329" s="61">
        <v>54513</v>
      </c>
      <c r="G329" s="52">
        <v>0</v>
      </c>
      <c r="H329" s="52">
        <v>0</v>
      </c>
      <c r="I329" s="52">
        <f t="shared" si="31"/>
        <v>0</v>
      </c>
      <c r="K329" s="61">
        <v>54513</v>
      </c>
      <c r="L329" s="52">
        <v>0</v>
      </c>
      <c r="M329" s="52">
        <v>0</v>
      </c>
      <c r="N329" s="52">
        <f t="shared" si="35"/>
        <v>0</v>
      </c>
      <c r="P329" s="61">
        <v>54513</v>
      </c>
      <c r="Q329" s="52">
        <v>0</v>
      </c>
      <c r="R329" s="52">
        <v>0</v>
      </c>
      <c r="S329" s="52">
        <v>0</v>
      </c>
      <c r="V329" s="76">
        <v>54513</v>
      </c>
      <c r="W329" s="144">
        <f t="shared" si="36"/>
        <v>0</v>
      </c>
      <c r="X329" s="144">
        <f t="shared" si="32"/>
        <v>0</v>
      </c>
      <c r="Y329" s="144">
        <f t="shared" si="33"/>
        <v>0</v>
      </c>
    </row>
    <row r="330" spans="1:25" x14ac:dyDescent="0.35">
      <c r="A330" s="61">
        <v>54543</v>
      </c>
      <c r="B330" s="52">
        <v>0</v>
      </c>
      <c r="C330" s="52">
        <v>0</v>
      </c>
      <c r="D330" s="52">
        <f t="shared" si="34"/>
        <v>0</v>
      </c>
      <c r="F330" s="61">
        <v>54543</v>
      </c>
      <c r="G330" s="52">
        <v>0</v>
      </c>
      <c r="H330" s="52">
        <v>0</v>
      </c>
      <c r="I330" s="52">
        <f t="shared" si="31"/>
        <v>0</v>
      </c>
      <c r="K330" s="61">
        <v>54543</v>
      </c>
      <c r="L330" s="52">
        <v>0</v>
      </c>
      <c r="M330" s="52">
        <v>0</v>
      </c>
      <c r="N330" s="52">
        <f t="shared" si="35"/>
        <v>0</v>
      </c>
      <c r="P330" s="61">
        <v>54543</v>
      </c>
      <c r="Q330" s="52">
        <v>0</v>
      </c>
      <c r="R330" s="52">
        <v>0</v>
      </c>
      <c r="S330" s="52">
        <v>0</v>
      </c>
      <c r="V330" s="76">
        <v>54543</v>
      </c>
      <c r="W330" s="144">
        <f t="shared" si="36"/>
        <v>0</v>
      </c>
      <c r="X330" s="144">
        <f t="shared" si="32"/>
        <v>0</v>
      </c>
      <c r="Y330" s="144">
        <f t="shared" si="33"/>
        <v>0</v>
      </c>
    </row>
    <row r="331" spans="1:25" x14ac:dyDescent="0.35">
      <c r="A331" s="61">
        <v>54574</v>
      </c>
      <c r="B331" s="52">
        <v>0</v>
      </c>
      <c r="C331" s="52">
        <v>0</v>
      </c>
      <c r="D331" s="52">
        <f t="shared" si="34"/>
        <v>0</v>
      </c>
      <c r="F331" s="61">
        <v>54574</v>
      </c>
      <c r="G331" s="52">
        <v>0</v>
      </c>
      <c r="H331" s="52">
        <v>0</v>
      </c>
      <c r="I331" s="52">
        <f t="shared" si="31"/>
        <v>0</v>
      </c>
      <c r="K331" s="61">
        <v>54574</v>
      </c>
      <c r="L331" s="52">
        <v>0</v>
      </c>
      <c r="M331" s="52">
        <v>0</v>
      </c>
      <c r="N331" s="52">
        <f t="shared" si="35"/>
        <v>0</v>
      </c>
      <c r="P331" s="61">
        <v>54574</v>
      </c>
      <c r="Q331" s="52">
        <v>0</v>
      </c>
      <c r="R331" s="52">
        <v>0</v>
      </c>
      <c r="S331" s="52">
        <v>0</v>
      </c>
      <c r="V331" s="76">
        <v>54574</v>
      </c>
      <c r="W331" s="144">
        <f t="shared" si="36"/>
        <v>0</v>
      </c>
      <c r="X331" s="144">
        <f t="shared" si="32"/>
        <v>0</v>
      </c>
      <c r="Y331" s="144">
        <f t="shared" si="33"/>
        <v>0</v>
      </c>
    </row>
    <row r="332" spans="1:25" x14ac:dyDescent="0.35">
      <c r="A332" s="61">
        <v>54604</v>
      </c>
      <c r="B332" s="52">
        <v>0</v>
      </c>
      <c r="C332" s="52">
        <v>0</v>
      </c>
      <c r="D332" s="52">
        <f t="shared" si="34"/>
        <v>0</v>
      </c>
      <c r="F332" s="61">
        <v>54604</v>
      </c>
      <c r="G332" s="52">
        <v>0</v>
      </c>
      <c r="H332" s="52">
        <v>0</v>
      </c>
      <c r="I332" s="52">
        <f t="shared" si="31"/>
        <v>0</v>
      </c>
      <c r="K332" s="61">
        <v>54604</v>
      </c>
      <c r="L332" s="52">
        <v>5619277.28125</v>
      </c>
      <c r="M332" s="52">
        <v>2605264.5893597198</v>
      </c>
      <c r="N332" s="52">
        <f t="shared" si="35"/>
        <v>8224541.8706097193</v>
      </c>
      <c r="P332" s="61">
        <v>54604</v>
      </c>
      <c r="Q332" s="52">
        <v>0</v>
      </c>
      <c r="R332" s="52">
        <v>0</v>
      </c>
      <c r="S332" s="52">
        <v>0</v>
      </c>
      <c r="V332" s="76">
        <v>54604</v>
      </c>
      <c r="W332" s="144">
        <f t="shared" si="36"/>
        <v>5619277.28125</v>
      </c>
      <c r="X332" s="144">
        <f t="shared" si="32"/>
        <v>2605264.5893597198</v>
      </c>
      <c r="Y332" s="144">
        <f t="shared" si="33"/>
        <v>8224541.8706097193</v>
      </c>
    </row>
    <row r="333" spans="1:25" x14ac:dyDescent="0.35">
      <c r="A333" s="61">
        <v>54635</v>
      </c>
      <c r="B333" s="52">
        <v>0</v>
      </c>
      <c r="C333" s="52">
        <v>0</v>
      </c>
      <c r="D333" s="52">
        <f t="shared" si="34"/>
        <v>0</v>
      </c>
      <c r="F333" s="61">
        <v>54635</v>
      </c>
      <c r="G333" s="52">
        <v>0</v>
      </c>
      <c r="H333" s="52">
        <v>0</v>
      </c>
      <c r="I333" s="52">
        <f t="shared" si="31"/>
        <v>0</v>
      </c>
      <c r="K333" s="61">
        <v>54635</v>
      </c>
      <c r="L333" s="52">
        <v>0</v>
      </c>
      <c r="M333" s="52">
        <v>0</v>
      </c>
      <c r="N333" s="52">
        <f t="shared" si="35"/>
        <v>0</v>
      </c>
      <c r="P333" s="61">
        <v>54635</v>
      </c>
      <c r="Q333" s="52">
        <v>0</v>
      </c>
      <c r="R333" s="52">
        <v>0</v>
      </c>
      <c r="S333" s="52">
        <v>0</v>
      </c>
      <c r="V333" s="76">
        <v>54635</v>
      </c>
      <c r="W333" s="144">
        <f t="shared" si="36"/>
        <v>0</v>
      </c>
      <c r="X333" s="144">
        <f t="shared" si="32"/>
        <v>0</v>
      </c>
      <c r="Y333" s="144">
        <f t="shared" si="33"/>
        <v>0</v>
      </c>
    </row>
    <row r="334" spans="1:25" x14ac:dyDescent="0.35">
      <c r="A334" s="61">
        <v>54666</v>
      </c>
      <c r="B334" s="52">
        <v>0</v>
      </c>
      <c r="C334" s="52">
        <v>0</v>
      </c>
      <c r="D334" s="52">
        <f t="shared" si="34"/>
        <v>0</v>
      </c>
      <c r="F334" s="61">
        <v>54666</v>
      </c>
      <c r="G334" s="52">
        <v>0</v>
      </c>
      <c r="H334" s="52">
        <v>0</v>
      </c>
      <c r="I334" s="52">
        <f t="shared" si="31"/>
        <v>0</v>
      </c>
      <c r="K334" s="61">
        <v>54666</v>
      </c>
      <c r="L334" s="52">
        <v>0</v>
      </c>
      <c r="M334" s="52">
        <v>0</v>
      </c>
      <c r="N334" s="52">
        <f t="shared" si="35"/>
        <v>0</v>
      </c>
      <c r="P334" s="61">
        <v>54666</v>
      </c>
      <c r="Q334" s="52">
        <v>0</v>
      </c>
      <c r="R334" s="52">
        <v>0</v>
      </c>
      <c r="S334" s="52">
        <v>0</v>
      </c>
      <c r="V334" s="76">
        <v>54666</v>
      </c>
      <c r="W334" s="144">
        <f t="shared" si="36"/>
        <v>0</v>
      </c>
      <c r="X334" s="144">
        <f t="shared" si="32"/>
        <v>0</v>
      </c>
      <c r="Y334" s="144">
        <f t="shared" si="33"/>
        <v>0</v>
      </c>
    </row>
    <row r="335" spans="1:25" x14ac:dyDescent="0.35">
      <c r="A335" s="61">
        <v>54696</v>
      </c>
      <c r="B335" s="52">
        <v>0</v>
      </c>
      <c r="C335" s="52">
        <v>0</v>
      </c>
      <c r="D335" s="52">
        <f t="shared" si="34"/>
        <v>0</v>
      </c>
      <c r="F335" s="61">
        <v>54696</v>
      </c>
      <c r="G335" s="52">
        <v>0</v>
      </c>
      <c r="H335" s="52">
        <v>0</v>
      </c>
      <c r="I335" s="52">
        <f t="shared" si="31"/>
        <v>0</v>
      </c>
      <c r="K335" s="61">
        <v>54696</v>
      </c>
      <c r="L335" s="52">
        <v>0</v>
      </c>
      <c r="M335" s="52">
        <v>0</v>
      </c>
      <c r="N335" s="52">
        <f t="shared" si="35"/>
        <v>0</v>
      </c>
      <c r="P335" s="61">
        <v>54696</v>
      </c>
      <c r="Q335" s="52">
        <v>0</v>
      </c>
      <c r="R335" s="52">
        <v>0</v>
      </c>
      <c r="S335" s="52">
        <v>0</v>
      </c>
      <c r="V335" s="76">
        <v>54696</v>
      </c>
      <c r="W335" s="144">
        <f t="shared" si="36"/>
        <v>0</v>
      </c>
      <c r="X335" s="144">
        <f t="shared" si="32"/>
        <v>0</v>
      </c>
      <c r="Y335" s="144">
        <f t="shared" si="33"/>
        <v>0</v>
      </c>
    </row>
    <row r="336" spans="1:25" x14ac:dyDescent="0.35">
      <c r="A336" s="61">
        <v>54727</v>
      </c>
      <c r="B336" s="52">
        <v>0</v>
      </c>
      <c r="C336" s="52">
        <v>0</v>
      </c>
      <c r="D336" s="52">
        <f t="shared" si="34"/>
        <v>0</v>
      </c>
      <c r="F336" s="61">
        <v>54727</v>
      </c>
      <c r="G336" s="52">
        <v>0</v>
      </c>
      <c r="H336" s="52">
        <v>0</v>
      </c>
      <c r="I336" s="52">
        <f t="shared" si="31"/>
        <v>0</v>
      </c>
      <c r="K336" s="61">
        <v>54727</v>
      </c>
      <c r="L336" s="52">
        <v>0</v>
      </c>
      <c r="M336" s="52">
        <v>0</v>
      </c>
      <c r="N336" s="52">
        <f t="shared" si="35"/>
        <v>0</v>
      </c>
      <c r="P336" s="61">
        <v>54727</v>
      </c>
      <c r="Q336" s="52">
        <v>0</v>
      </c>
      <c r="R336" s="52">
        <v>0</v>
      </c>
      <c r="S336" s="52">
        <v>0</v>
      </c>
      <c r="V336" s="76">
        <v>54727</v>
      </c>
      <c r="W336" s="144">
        <f t="shared" si="36"/>
        <v>0</v>
      </c>
      <c r="X336" s="144">
        <f t="shared" si="32"/>
        <v>0</v>
      </c>
      <c r="Y336" s="144">
        <f t="shared" si="33"/>
        <v>0</v>
      </c>
    </row>
    <row r="337" spans="1:25" x14ac:dyDescent="0.35">
      <c r="A337" s="61">
        <v>54757</v>
      </c>
      <c r="B337" s="52">
        <v>0</v>
      </c>
      <c r="C337" s="52">
        <v>0</v>
      </c>
      <c r="D337" s="52">
        <f t="shared" si="34"/>
        <v>0</v>
      </c>
      <c r="F337" s="61">
        <v>54757</v>
      </c>
      <c r="G337" s="52">
        <v>0</v>
      </c>
      <c r="H337" s="52">
        <v>0</v>
      </c>
      <c r="I337" s="52">
        <f t="shared" si="31"/>
        <v>0</v>
      </c>
      <c r="K337" s="61">
        <v>54757</v>
      </c>
      <c r="L337" s="52">
        <v>0</v>
      </c>
      <c r="M337" s="52">
        <v>0</v>
      </c>
      <c r="N337" s="52">
        <f t="shared" si="35"/>
        <v>0</v>
      </c>
      <c r="P337" s="61">
        <v>54757</v>
      </c>
      <c r="Q337" s="52">
        <v>0</v>
      </c>
      <c r="R337" s="52">
        <v>0</v>
      </c>
      <c r="S337" s="52">
        <v>0</v>
      </c>
      <c r="V337" s="76">
        <v>54757</v>
      </c>
      <c r="W337" s="144">
        <f t="shared" si="36"/>
        <v>0</v>
      </c>
      <c r="X337" s="144">
        <f t="shared" si="32"/>
        <v>0</v>
      </c>
      <c r="Y337" s="144">
        <f t="shared" si="33"/>
        <v>0</v>
      </c>
    </row>
    <row r="338" spans="1:25" x14ac:dyDescent="0.35">
      <c r="A338" s="61">
        <v>54788</v>
      </c>
      <c r="B338" s="52">
        <v>0</v>
      </c>
      <c r="C338" s="52">
        <v>0</v>
      </c>
      <c r="D338" s="52">
        <f t="shared" si="34"/>
        <v>0</v>
      </c>
      <c r="F338" s="61">
        <v>54788</v>
      </c>
      <c r="G338" s="52">
        <v>0</v>
      </c>
      <c r="H338" s="52">
        <v>0</v>
      </c>
      <c r="I338" s="52">
        <f t="shared" si="31"/>
        <v>0</v>
      </c>
      <c r="K338" s="61">
        <v>54788</v>
      </c>
      <c r="L338" s="52">
        <v>5619277.28125</v>
      </c>
      <c r="M338" s="52">
        <v>2494837.3618672402</v>
      </c>
      <c r="N338" s="52">
        <f t="shared" si="35"/>
        <v>8114114.6431172397</v>
      </c>
      <c r="P338" s="61">
        <v>54788</v>
      </c>
      <c r="Q338" s="52">
        <v>0</v>
      </c>
      <c r="R338" s="52">
        <v>0</v>
      </c>
      <c r="S338" s="52">
        <v>0</v>
      </c>
      <c r="V338" s="76">
        <v>54788</v>
      </c>
      <c r="W338" s="144">
        <f t="shared" si="36"/>
        <v>5619277.28125</v>
      </c>
      <c r="X338" s="144">
        <f t="shared" si="32"/>
        <v>2494837.3618672402</v>
      </c>
      <c r="Y338" s="144">
        <f t="shared" si="33"/>
        <v>8114114.6431172397</v>
      </c>
    </row>
    <row r="339" spans="1:25" x14ac:dyDescent="0.35">
      <c r="A339" s="61">
        <v>54819</v>
      </c>
      <c r="B339" s="52">
        <v>0</v>
      </c>
      <c r="C339" s="52">
        <v>0</v>
      </c>
      <c r="D339" s="52">
        <f t="shared" si="34"/>
        <v>0</v>
      </c>
      <c r="F339" s="61">
        <v>54819</v>
      </c>
      <c r="G339" s="52">
        <v>0</v>
      </c>
      <c r="H339" s="52">
        <v>0</v>
      </c>
      <c r="I339" s="52">
        <f t="shared" si="31"/>
        <v>0</v>
      </c>
      <c r="K339" s="61">
        <v>54819</v>
      </c>
      <c r="L339" s="52">
        <v>0</v>
      </c>
      <c r="M339" s="52">
        <v>0</v>
      </c>
      <c r="N339" s="52">
        <f t="shared" si="35"/>
        <v>0</v>
      </c>
      <c r="P339" s="61">
        <v>54819</v>
      </c>
      <c r="Q339" s="52">
        <v>0</v>
      </c>
      <c r="R339" s="52">
        <v>0</v>
      </c>
      <c r="S339" s="52">
        <v>0</v>
      </c>
      <c r="V339" s="76">
        <v>54819</v>
      </c>
      <c r="W339" s="144">
        <f t="shared" si="36"/>
        <v>0</v>
      </c>
      <c r="X339" s="144">
        <f t="shared" si="32"/>
        <v>0</v>
      </c>
      <c r="Y339" s="144">
        <f t="shared" si="33"/>
        <v>0</v>
      </c>
    </row>
    <row r="340" spans="1:25" x14ac:dyDescent="0.35">
      <c r="A340" s="61">
        <v>54847</v>
      </c>
      <c r="B340" s="52">
        <v>0</v>
      </c>
      <c r="C340" s="52">
        <v>0</v>
      </c>
      <c r="D340" s="52">
        <f t="shared" si="34"/>
        <v>0</v>
      </c>
      <c r="F340" s="61">
        <v>54847</v>
      </c>
      <c r="G340" s="52">
        <v>0</v>
      </c>
      <c r="H340" s="52">
        <v>0</v>
      </c>
      <c r="I340" s="52">
        <f t="shared" si="31"/>
        <v>0</v>
      </c>
      <c r="K340" s="61">
        <v>54847</v>
      </c>
      <c r="L340" s="52">
        <v>0</v>
      </c>
      <c r="M340" s="52">
        <v>0</v>
      </c>
      <c r="N340" s="52">
        <f t="shared" si="35"/>
        <v>0</v>
      </c>
      <c r="P340" s="61">
        <v>54847</v>
      </c>
      <c r="Q340" s="52">
        <v>0</v>
      </c>
      <c r="R340" s="52">
        <v>0</v>
      </c>
      <c r="S340" s="52">
        <v>0</v>
      </c>
      <c r="V340" s="76">
        <v>54847</v>
      </c>
      <c r="W340" s="144">
        <f t="shared" si="36"/>
        <v>0</v>
      </c>
      <c r="X340" s="144">
        <f t="shared" si="32"/>
        <v>0</v>
      </c>
      <c r="Y340" s="144">
        <f t="shared" si="33"/>
        <v>0</v>
      </c>
    </row>
    <row r="341" spans="1:25" x14ac:dyDescent="0.35">
      <c r="A341" s="61">
        <v>54878</v>
      </c>
      <c r="B341" s="52">
        <v>0</v>
      </c>
      <c r="C341" s="52">
        <v>0</v>
      </c>
      <c r="D341" s="52">
        <f t="shared" si="34"/>
        <v>0</v>
      </c>
      <c r="F341" s="61">
        <v>54878</v>
      </c>
      <c r="G341" s="52">
        <v>0</v>
      </c>
      <c r="H341" s="52">
        <v>0</v>
      </c>
      <c r="I341" s="52">
        <f t="shared" si="31"/>
        <v>0</v>
      </c>
      <c r="K341" s="61">
        <v>54878</v>
      </c>
      <c r="L341" s="52">
        <v>0</v>
      </c>
      <c r="M341" s="52">
        <v>0</v>
      </c>
      <c r="N341" s="52">
        <f t="shared" si="35"/>
        <v>0</v>
      </c>
      <c r="P341" s="61">
        <v>54878</v>
      </c>
      <c r="Q341" s="52">
        <v>0</v>
      </c>
      <c r="R341" s="52">
        <v>0</v>
      </c>
      <c r="S341" s="52">
        <v>0</v>
      </c>
      <c r="V341" s="76">
        <v>54878</v>
      </c>
      <c r="W341" s="144">
        <f t="shared" si="36"/>
        <v>0</v>
      </c>
      <c r="X341" s="144">
        <f t="shared" si="32"/>
        <v>0</v>
      </c>
      <c r="Y341" s="144">
        <f t="shared" si="33"/>
        <v>0</v>
      </c>
    </row>
    <row r="342" spans="1:25" x14ac:dyDescent="0.35">
      <c r="A342" s="61">
        <v>54908</v>
      </c>
      <c r="B342" s="52">
        <v>0</v>
      </c>
      <c r="C342" s="52">
        <v>0</v>
      </c>
      <c r="D342" s="52">
        <f t="shared" si="34"/>
        <v>0</v>
      </c>
      <c r="F342" s="61">
        <v>54908</v>
      </c>
      <c r="G342" s="52">
        <v>0</v>
      </c>
      <c r="H342" s="52">
        <v>0</v>
      </c>
      <c r="I342" s="52">
        <f t="shared" si="31"/>
        <v>0</v>
      </c>
      <c r="K342" s="61">
        <v>54908</v>
      </c>
      <c r="L342" s="52">
        <v>0</v>
      </c>
      <c r="M342" s="52">
        <v>0</v>
      </c>
      <c r="N342" s="52">
        <f t="shared" si="35"/>
        <v>0</v>
      </c>
      <c r="P342" s="61">
        <v>54908</v>
      </c>
      <c r="Q342" s="52">
        <v>0</v>
      </c>
      <c r="R342" s="52">
        <v>0</v>
      </c>
      <c r="S342" s="52">
        <v>0</v>
      </c>
      <c r="V342" s="76">
        <v>54908</v>
      </c>
      <c r="W342" s="144">
        <f t="shared" si="36"/>
        <v>0</v>
      </c>
      <c r="X342" s="144">
        <f t="shared" si="32"/>
        <v>0</v>
      </c>
      <c r="Y342" s="144">
        <f t="shared" si="33"/>
        <v>0</v>
      </c>
    </row>
    <row r="343" spans="1:25" x14ac:dyDescent="0.35">
      <c r="A343" s="61">
        <v>54939</v>
      </c>
      <c r="B343" s="52">
        <v>0</v>
      </c>
      <c r="C343" s="52">
        <v>0</v>
      </c>
      <c r="D343" s="52">
        <f t="shared" si="34"/>
        <v>0</v>
      </c>
      <c r="F343" s="61">
        <v>54939</v>
      </c>
      <c r="G343" s="52">
        <v>0</v>
      </c>
      <c r="H343" s="52">
        <v>0</v>
      </c>
      <c r="I343" s="52">
        <f t="shared" si="31"/>
        <v>0</v>
      </c>
      <c r="K343" s="61">
        <v>54939</v>
      </c>
      <c r="L343" s="52">
        <v>0</v>
      </c>
      <c r="M343" s="52">
        <v>0</v>
      </c>
      <c r="N343" s="52">
        <f t="shared" si="35"/>
        <v>0</v>
      </c>
      <c r="P343" s="61">
        <v>54939</v>
      </c>
      <c r="Q343" s="52">
        <v>0</v>
      </c>
      <c r="R343" s="52">
        <v>0</v>
      </c>
      <c r="S343" s="52">
        <v>0</v>
      </c>
      <c r="V343" s="76">
        <v>54939</v>
      </c>
      <c r="W343" s="144">
        <f t="shared" si="36"/>
        <v>0</v>
      </c>
      <c r="X343" s="144">
        <f t="shared" si="32"/>
        <v>0</v>
      </c>
      <c r="Y343" s="144">
        <f t="shared" si="33"/>
        <v>0</v>
      </c>
    </row>
    <row r="344" spans="1:25" x14ac:dyDescent="0.35">
      <c r="A344" s="61">
        <v>54969</v>
      </c>
      <c r="B344" s="52">
        <v>0</v>
      </c>
      <c r="C344" s="52">
        <v>0</v>
      </c>
      <c r="D344" s="52">
        <f t="shared" si="34"/>
        <v>0</v>
      </c>
      <c r="F344" s="61">
        <v>54969</v>
      </c>
      <c r="G344" s="52">
        <v>0</v>
      </c>
      <c r="H344" s="52">
        <v>0</v>
      </c>
      <c r="I344" s="52">
        <f t="shared" si="31"/>
        <v>0</v>
      </c>
      <c r="K344" s="61">
        <v>54969</v>
      </c>
      <c r="L344" s="52">
        <v>5619277.28125</v>
      </c>
      <c r="M344" s="52">
        <v>2357144.1522778501</v>
      </c>
      <c r="N344" s="52">
        <f t="shared" si="35"/>
        <v>7976421.4335278496</v>
      </c>
      <c r="P344" s="61">
        <v>54969</v>
      </c>
      <c r="Q344" s="52">
        <v>0</v>
      </c>
      <c r="R344" s="52">
        <v>0</v>
      </c>
      <c r="S344" s="52">
        <v>0</v>
      </c>
      <c r="V344" s="76">
        <v>54969</v>
      </c>
      <c r="W344" s="144">
        <f t="shared" si="36"/>
        <v>5619277.28125</v>
      </c>
      <c r="X344" s="144">
        <f t="shared" si="32"/>
        <v>2357144.1522778501</v>
      </c>
      <c r="Y344" s="144">
        <f t="shared" si="33"/>
        <v>7976421.4335278496</v>
      </c>
    </row>
    <row r="345" spans="1:25" x14ac:dyDescent="0.35">
      <c r="A345" s="61">
        <v>55000</v>
      </c>
      <c r="B345" s="52">
        <v>0</v>
      </c>
      <c r="C345" s="52">
        <v>0</v>
      </c>
      <c r="D345" s="52">
        <f t="shared" si="34"/>
        <v>0</v>
      </c>
      <c r="F345" s="61">
        <v>55000</v>
      </c>
      <c r="G345" s="52">
        <v>0</v>
      </c>
      <c r="H345" s="52">
        <v>0</v>
      </c>
      <c r="I345" s="52">
        <f t="shared" si="31"/>
        <v>0</v>
      </c>
      <c r="K345" s="61">
        <v>55000</v>
      </c>
      <c r="L345" s="52">
        <v>0</v>
      </c>
      <c r="M345" s="52">
        <v>0</v>
      </c>
      <c r="N345" s="52">
        <f t="shared" si="35"/>
        <v>0</v>
      </c>
      <c r="P345" s="61">
        <v>55000</v>
      </c>
      <c r="Q345" s="52">
        <v>0</v>
      </c>
      <c r="R345" s="52">
        <v>0</v>
      </c>
      <c r="S345" s="52">
        <v>0</v>
      </c>
      <c r="V345" s="76">
        <v>55000</v>
      </c>
      <c r="W345" s="144">
        <f t="shared" si="36"/>
        <v>0</v>
      </c>
      <c r="X345" s="144">
        <f t="shared" si="32"/>
        <v>0</v>
      </c>
      <c r="Y345" s="144">
        <f t="shared" si="33"/>
        <v>0</v>
      </c>
    </row>
    <row r="346" spans="1:25" x14ac:dyDescent="0.35">
      <c r="A346" s="61">
        <v>55031</v>
      </c>
      <c r="B346" s="52">
        <v>0</v>
      </c>
      <c r="C346" s="52">
        <v>0</v>
      </c>
      <c r="D346" s="52">
        <f t="shared" si="34"/>
        <v>0</v>
      </c>
      <c r="F346" s="61">
        <v>55031</v>
      </c>
      <c r="G346" s="52">
        <v>0</v>
      </c>
      <c r="H346" s="52">
        <v>0</v>
      </c>
      <c r="I346" s="52">
        <f t="shared" si="31"/>
        <v>0</v>
      </c>
      <c r="K346" s="61">
        <v>55031</v>
      </c>
      <c r="L346" s="52">
        <v>0</v>
      </c>
      <c r="M346" s="52">
        <v>0</v>
      </c>
      <c r="N346" s="52">
        <f t="shared" si="35"/>
        <v>0</v>
      </c>
      <c r="P346" s="61">
        <v>55031</v>
      </c>
      <c r="Q346" s="52">
        <v>0</v>
      </c>
      <c r="R346" s="52">
        <v>0</v>
      </c>
      <c r="S346" s="52">
        <v>0</v>
      </c>
      <c r="V346" s="76">
        <v>55031</v>
      </c>
      <c r="W346" s="144">
        <f t="shared" si="36"/>
        <v>0</v>
      </c>
      <c r="X346" s="144">
        <f t="shared" si="32"/>
        <v>0</v>
      </c>
      <c r="Y346" s="144">
        <f t="shared" si="33"/>
        <v>0</v>
      </c>
    </row>
    <row r="347" spans="1:25" x14ac:dyDescent="0.35">
      <c r="A347" s="61">
        <v>55061</v>
      </c>
      <c r="B347" s="52">
        <v>0</v>
      </c>
      <c r="C347" s="52">
        <v>0</v>
      </c>
      <c r="D347" s="52">
        <f t="shared" si="34"/>
        <v>0</v>
      </c>
      <c r="F347" s="61">
        <v>55061</v>
      </c>
      <c r="G347" s="52">
        <v>0</v>
      </c>
      <c r="H347" s="52">
        <v>0</v>
      </c>
      <c r="I347" s="52">
        <f t="shared" si="31"/>
        <v>0</v>
      </c>
      <c r="K347" s="61">
        <v>55061</v>
      </c>
      <c r="L347" s="52">
        <v>0</v>
      </c>
      <c r="M347" s="52">
        <v>0</v>
      </c>
      <c r="N347" s="52">
        <f t="shared" si="35"/>
        <v>0</v>
      </c>
      <c r="P347" s="61">
        <v>55061</v>
      </c>
      <c r="Q347" s="52">
        <v>0</v>
      </c>
      <c r="R347" s="52">
        <v>0</v>
      </c>
      <c r="S347" s="52">
        <v>0</v>
      </c>
      <c r="V347" s="76">
        <v>55061</v>
      </c>
      <c r="W347" s="144">
        <f t="shared" si="36"/>
        <v>0</v>
      </c>
      <c r="X347" s="144">
        <f t="shared" si="32"/>
        <v>0</v>
      </c>
      <c r="Y347" s="144">
        <f t="shared" si="33"/>
        <v>0</v>
      </c>
    </row>
    <row r="348" spans="1:25" x14ac:dyDescent="0.35">
      <c r="A348" s="61">
        <v>55092</v>
      </c>
      <c r="B348" s="52">
        <v>0</v>
      </c>
      <c r="C348" s="52">
        <v>0</v>
      </c>
      <c r="D348" s="52">
        <f t="shared" si="34"/>
        <v>0</v>
      </c>
      <c r="F348" s="61">
        <v>55092</v>
      </c>
      <c r="G348" s="52">
        <v>0</v>
      </c>
      <c r="H348" s="52">
        <v>0</v>
      </c>
      <c r="I348" s="52">
        <f t="shared" si="31"/>
        <v>0</v>
      </c>
      <c r="K348" s="61">
        <v>55092</v>
      </c>
      <c r="L348" s="52">
        <v>0</v>
      </c>
      <c r="M348" s="52">
        <v>0</v>
      </c>
      <c r="N348" s="52">
        <f t="shared" si="35"/>
        <v>0</v>
      </c>
      <c r="P348" s="61">
        <v>55092</v>
      </c>
      <c r="Q348" s="52">
        <v>0</v>
      </c>
      <c r="R348" s="52">
        <v>0</v>
      </c>
      <c r="S348" s="52">
        <v>0</v>
      </c>
      <c r="V348" s="76">
        <v>55092</v>
      </c>
      <c r="W348" s="144">
        <f t="shared" si="36"/>
        <v>0</v>
      </c>
      <c r="X348" s="144">
        <f t="shared" si="32"/>
        <v>0</v>
      </c>
      <c r="Y348" s="144">
        <f t="shared" si="33"/>
        <v>0</v>
      </c>
    </row>
    <row r="349" spans="1:25" x14ac:dyDescent="0.35">
      <c r="A349" s="61">
        <v>55122</v>
      </c>
      <c r="B349" s="52">
        <v>0</v>
      </c>
      <c r="C349" s="52">
        <v>0</v>
      </c>
      <c r="D349" s="52">
        <f t="shared" si="34"/>
        <v>0</v>
      </c>
      <c r="F349" s="61">
        <v>55122</v>
      </c>
      <c r="G349" s="52">
        <v>0</v>
      </c>
      <c r="H349" s="52">
        <v>0</v>
      </c>
      <c r="I349" s="52">
        <f t="shared" si="31"/>
        <v>0</v>
      </c>
      <c r="K349" s="61">
        <v>55122</v>
      </c>
      <c r="L349" s="52">
        <v>0</v>
      </c>
      <c r="M349" s="52">
        <v>0</v>
      </c>
      <c r="N349" s="52">
        <f t="shared" si="35"/>
        <v>0</v>
      </c>
      <c r="P349" s="61">
        <v>55122</v>
      </c>
      <c r="Q349" s="52">
        <v>0</v>
      </c>
      <c r="R349" s="52">
        <v>0</v>
      </c>
      <c r="S349" s="52">
        <v>0</v>
      </c>
      <c r="V349" s="76">
        <v>55122</v>
      </c>
      <c r="W349" s="144">
        <f t="shared" si="36"/>
        <v>0</v>
      </c>
      <c r="X349" s="144">
        <f t="shared" si="32"/>
        <v>0</v>
      </c>
      <c r="Y349" s="144">
        <f t="shared" si="33"/>
        <v>0</v>
      </c>
    </row>
    <row r="350" spans="1:25" x14ac:dyDescent="0.35">
      <c r="A350" s="61">
        <v>55153</v>
      </c>
      <c r="B350" s="52">
        <v>0</v>
      </c>
      <c r="C350" s="52">
        <v>0</v>
      </c>
      <c r="D350" s="52">
        <f t="shared" si="34"/>
        <v>0</v>
      </c>
      <c r="F350" s="61">
        <v>55153</v>
      </c>
      <c r="G350" s="52">
        <v>0</v>
      </c>
      <c r="H350" s="52">
        <v>0</v>
      </c>
      <c r="I350" s="52">
        <f t="shared" si="31"/>
        <v>0</v>
      </c>
      <c r="K350" s="61">
        <v>55153</v>
      </c>
      <c r="L350" s="52">
        <v>5619277.28125</v>
      </c>
      <c r="M350" s="52">
        <v>2245353.6256805202</v>
      </c>
      <c r="N350" s="52">
        <f t="shared" si="35"/>
        <v>7864630.9069305202</v>
      </c>
      <c r="P350" s="61">
        <v>55153</v>
      </c>
      <c r="Q350" s="52">
        <v>0</v>
      </c>
      <c r="R350" s="52">
        <v>0</v>
      </c>
      <c r="S350" s="52">
        <v>0</v>
      </c>
      <c r="V350" s="76">
        <v>55153</v>
      </c>
      <c r="W350" s="144">
        <f t="shared" si="36"/>
        <v>5619277.28125</v>
      </c>
      <c r="X350" s="144">
        <f t="shared" si="32"/>
        <v>2245353.6256805202</v>
      </c>
      <c r="Y350" s="144">
        <f t="shared" si="33"/>
        <v>7864630.9069305202</v>
      </c>
    </row>
    <row r="351" spans="1:25" x14ac:dyDescent="0.35">
      <c r="A351" s="61">
        <v>55184</v>
      </c>
      <c r="B351" s="52">
        <v>0</v>
      </c>
      <c r="C351" s="52">
        <v>0</v>
      </c>
      <c r="D351" s="52">
        <f t="shared" si="34"/>
        <v>0</v>
      </c>
      <c r="F351" s="61">
        <v>55184</v>
      </c>
      <c r="G351" s="52">
        <v>0</v>
      </c>
      <c r="H351" s="52">
        <v>0</v>
      </c>
      <c r="I351" s="52">
        <f t="shared" si="31"/>
        <v>0</v>
      </c>
      <c r="K351" s="61">
        <v>55184</v>
      </c>
      <c r="L351" s="52">
        <v>0</v>
      </c>
      <c r="M351" s="52">
        <v>0</v>
      </c>
      <c r="N351" s="52">
        <f t="shared" si="35"/>
        <v>0</v>
      </c>
      <c r="P351" s="61">
        <v>55184</v>
      </c>
      <c r="Q351" s="52">
        <v>0</v>
      </c>
      <c r="R351" s="52">
        <v>0</v>
      </c>
      <c r="S351" s="52">
        <v>0</v>
      </c>
      <c r="V351" s="76">
        <v>55184</v>
      </c>
      <c r="W351" s="144">
        <f t="shared" si="36"/>
        <v>0</v>
      </c>
      <c r="X351" s="144">
        <f t="shared" si="32"/>
        <v>0</v>
      </c>
      <c r="Y351" s="144">
        <f t="shared" si="33"/>
        <v>0</v>
      </c>
    </row>
    <row r="352" spans="1:25" x14ac:dyDescent="0.35">
      <c r="A352" s="61">
        <v>55212</v>
      </c>
      <c r="B352" s="52">
        <v>0</v>
      </c>
      <c r="C352" s="52">
        <v>0</v>
      </c>
      <c r="D352" s="52">
        <f t="shared" si="34"/>
        <v>0</v>
      </c>
      <c r="F352" s="61">
        <v>55212</v>
      </c>
      <c r="G352" s="52">
        <v>0</v>
      </c>
      <c r="H352" s="52">
        <v>0</v>
      </c>
      <c r="I352" s="52">
        <f t="shared" si="31"/>
        <v>0</v>
      </c>
      <c r="K352" s="61">
        <v>55212</v>
      </c>
      <c r="L352" s="52">
        <v>0</v>
      </c>
      <c r="M352" s="52">
        <v>0</v>
      </c>
      <c r="N352" s="52">
        <f t="shared" si="35"/>
        <v>0</v>
      </c>
      <c r="P352" s="61">
        <v>55212</v>
      </c>
      <c r="Q352" s="52">
        <v>0</v>
      </c>
      <c r="R352" s="52">
        <v>0</v>
      </c>
      <c r="S352" s="52">
        <v>0</v>
      </c>
      <c r="V352" s="76">
        <v>55212</v>
      </c>
      <c r="W352" s="144">
        <f t="shared" si="36"/>
        <v>0</v>
      </c>
      <c r="X352" s="144">
        <f t="shared" si="32"/>
        <v>0</v>
      </c>
      <c r="Y352" s="144">
        <f t="shared" si="33"/>
        <v>0</v>
      </c>
    </row>
    <row r="353" spans="1:25" x14ac:dyDescent="0.35">
      <c r="A353" s="61">
        <v>55243</v>
      </c>
      <c r="B353" s="52">
        <v>0</v>
      </c>
      <c r="C353" s="52">
        <v>0</v>
      </c>
      <c r="D353" s="52">
        <f t="shared" si="34"/>
        <v>0</v>
      </c>
      <c r="F353" s="61">
        <v>55243</v>
      </c>
      <c r="G353" s="52">
        <v>0</v>
      </c>
      <c r="H353" s="52">
        <v>0</v>
      </c>
      <c r="I353" s="52">
        <f t="shared" si="31"/>
        <v>0</v>
      </c>
      <c r="K353" s="61">
        <v>55243</v>
      </c>
      <c r="L353" s="52">
        <v>0</v>
      </c>
      <c r="M353" s="52">
        <v>0</v>
      </c>
      <c r="N353" s="52">
        <f t="shared" si="35"/>
        <v>0</v>
      </c>
      <c r="P353" s="61">
        <v>55243</v>
      </c>
      <c r="Q353" s="52">
        <v>0</v>
      </c>
      <c r="R353" s="52">
        <v>0</v>
      </c>
      <c r="S353" s="52">
        <v>0</v>
      </c>
      <c r="V353" s="76">
        <v>55243</v>
      </c>
      <c r="W353" s="144">
        <f t="shared" si="36"/>
        <v>0</v>
      </c>
      <c r="X353" s="144">
        <f t="shared" si="32"/>
        <v>0</v>
      </c>
      <c r="Y353" s="144">
        <f t="shared" si="33"/>
        <v>0</v>
      </c>
    </row>
    <row r="354" spans="1:25" x14ac:dyDescent="0.35">
      <c r="A354" s="61">
        <v>55273</v>
      </c>
      <c r="B354" s="52">
        <v>0</v>
      </c>
      <c r="C354" s="52">
        <v>0</v>
      </c>
      <c r="D354" s="52">
        <f t="shared" si="34"/>
        <v>0</v>
      </c>
      <c r="F354" s="61">
        <v>55273</v>
      </c>
      <c r="G354" s="52">
        <v>0</v>
      </c>
      <c r="H354" s="52">
        <v>0</v>
      </c>
      <c r="I354" s="52">
        <f t="shared" si="31"/>
        <v>0</v>
      </c>
      <c r="K354" s="61">
        <v>55273</v>
      </c>
      <c r="L354" s="52">
        <v>0</v>
      </c>
      <c r="M354" s="52">
        <v>0</v>
      </c>
      <c r="N354" s="52">
        <f t="shared" si="35"/>
        <v>0</v>
      </c>
      <c r="P354" s="61">
        <v>55273</v>
      </c>
      <c r="Q354" s="52">
        <v>0</v>
      </c>
      <c r="R354" s="52">
        <v>0</v>
      </c>
      <c r="S354" s="52">
        <v>0</v>
      </c>
      <c r="V354" s="76">
        <v>55273</v>
      </c>
      <c r="W354" s="144">
        <f t="shared" si="36"/>
        <v>0</v>
      </c>
      <c r="X354" s="144">
        <f t="shared" si="32"/>
        <v>0</v>
      </c>
      <c r="Y354" s="144">
        <f t="shared" si="33"/>
        <v>0</v>
      </c>
    </row>
    <row r="355" spans="1:25" x14ac:dyDescent="0.35">
      <c r="A355" s="61">
        <v>55304</v>
      </c>
      <c r="B355" s="52">
        <v>0</v>
      </c>
      <c r="C355" s="52">
        <v>0</v>
      </c>
      <c r="D355" s="52">
        <f t="shared" si="34"/>
        <v>0</v>
      </c>
      <c r="F355" s="61">
        <v>55304</v>
      </c>
      <c r="G355" s="52">
        <v>0</v>
      </c>
      <c r="H355" s="52">
        <v>0</v>
      </c>
      <c r="I355" s="52">
        <f t="shared" si="31"/>
        <v>0</v>
      </c>
      <c r="K355" s="61">
        <v>55304</v>
      </c>
      <c r="L355" s="52">
        <v>0</v>
      </c>
      <c r="M355" s="52">
        <v>0</v>
      </c>
      <c r="N355" s="52">
        <f t="shared" si="35"/>
        <v>0</v>
      </c>
      <c r="P355" s="61">
        <v>55304</v>
      </c>
      <c r="Q355" s="52">
        <v>0</v>
      </c>
      <c r="R355" s="52">
        <v>0</v>
      </c>
      <c r="S355" s="52">
        <v>0</v>
      </c>
      <c r="V355" s="76">
        <v>55304</v>
      </c>
      <c r="W355" s="144">
        <f t="shared" si="36"/>
        <v>0</v>
      </c>
      <c r="X355" s="144">
        <f t="shared" si="32"/>
        <v>0</v>
      </c>
      <c r="Y355" s="144">
        <f t="shared" si="33"/>
        <v>0</v>
      </c>
    </row>
    <row r="356" spans="1:25" x14ac:dyDescent="0.35">
      <c r="A356" s="61">
        <v>55334</v>
      </c>
      <c r="B356" s="52">
        <v>0</v>
      </c>
      <c r="C356" s="52">
        <v>0</v>
      </c>
      <c r="D356" s="52">
        <f t="shared" si="34"/>
        <v>0</v>
      </c>
      <c r="F356" s="61">
        <v>55334</v>
      </c>
      <c r="G356" s="52">
        <v>0</v>
      </c>
      <c r="H356" s="52">
        <v>0</v>
      </c>
      <c r="I356" s="52">
        <f t="shared" si="31"/>
        <v>0</v>
      </c>
      <c r="K356" s="61">
        <v>55334</v>
      </c>
      <c r="L356" s="52">
        <v>5619277.28125</v>
      </c>
      <c r="M356" s="52">
        <v>2109023.7151959701</v>
      </c>
      <c r="N356" s="52">
        <f t="shared" si="35"/>
        <v>7728300.9964459706</v>
      </c>
      <c r="P356" s="61">
        <v>55334</v>
      </c>
      <c r="Q356" s="52">
        <v>0</v>
      </c>
      <c r="R356" s="52">
        <v>0</v>
      </c>
      <c r="S356" s="52">
        <v>0</v>
      </c>
      <c r="V356" s="76">
        <v>55334</v>
      </c>
      <c r="W356" s="144">
        <f t="shared" si="36"/>
        <v>5619277.28125</v>
      </c>
      <c r="X356" s="144">
        <f t="shared" si="32"/>
        <v>2109023.7151959701</v>
      </c>
      <c r="Y356" s="144">
        <f t="shared" si="33"/>
        <v>7728300.9964459706</v>
      </c>
    </row>
    <row r="357" spans="1:25" x14ac:dyDescent="0.35">
      <c r="A357" s="61">
        <v>55365</v>
      </c>
      <c r="B357" s="52">
        <v>0</v>
      </c>
      <c r="C357" s="52">
        <v>0</v>
      </c>
      <c r="D357" s="52">
        <f t="shared" si="34"/>
        <v>0</v>
      </c>
      <c r="F357" s="61">
        <v>55365</v>
      </c>
      <c r="G357" s="52">
        <v>0</v>
      </c>
      <c r="H357" s="52">
        <v>0</v>
      </c>
      <c r="I357" s="52">
        <f t="shared" si="31"/>
        <v>0</v>
      </c>
      <c r="K357" s="61">
        <v>55365</v>
      </c>
      <c r="L357" s="52">
        <v>0</v>
      </c>
      <c r="M357" s="52">
        <v>0</v>
      </c>
      <c r="N357" s="52">
        <f t="shared" si="35"/>
        <v>0</v>
      </c>
      <c r="P357" s="61">
        <v>55365</v>
      </c>
      <c r="Q357" s="52">
        <v>0</v>
      </c>
      <c r="R357" s="52">
        <v>0</v>
      </c>
      <c r="S357" s="52">
        <v>0</v>
      </c>
      <c r="V357" s="76">
        <v>55365</v>
      </c>
      <c r="W357" s="144">
        <f t="shared" si="36"/>
        <v>0</v>
      </c>
      <c r="X357" s="144">
        <f t="shared" si="32"/>
        <v>0</v>
      </c>
      <c r="Y357" s="144">
        <f t="shared" si="33"/>
        <v>0</v>
      </c>
    </row>
    <row r="358" spans="1:25" x14ac:dyDescent="0.35">
      <c r="A358" s="61">
        <v>55396</v>
      </c>
      <c r="B358" s="52">
        <v>0</v>
      </c>
      <c r="C358" s="52">
        <v>0</v>
      </c>
      <c r="D358" s="52">
        <f t="shared" si="34"/>
        <v>0</v>
      </c>
      <c r="F358" s="61">
        <v>55396</v>
      </c>
      <c r="G358" s="52">
        <v>0</v>
      </c>
      <c r="H358" s="52">
        <v>0</v>
      </c>
      <c r="I358" s="52">
        <f t="shared" si="31"/>
        <v>0</v>
      </c>
      <c r="K358" s="61">
        <v>55396</v>
      </c>
      <c r="L358" s="52">
        <v>0</v>
      </c>
      <c r="M358" s="52">
        <v>0</v>
      </c>
      <c r="N358" s="52">
        <f t="shared" si="35"/>
        <v>0</v>
      </c>
      <c r="P358" s="61">
        <v>55396</v>
      </c>
      <c r="Q358" s="52">
        <v>0</v>
      </c>
      <c r="R358" s="52">
        <v>0</v>
      </c>
      <c r="S358" s="52">
        <v>0</v>
      </c>
      <c r="V358" s="76">
        <v>55396</v>
      </c>
      <c r="W358" s="144">
        <f t="shared" si="36"/>
        <v>0</v>
      </c>
      <c r="X358" s="144">
        <f t="shared" si="32"/>
        <v>0</v>
      </c>
      <c r="Y358" s="144">
        <f t="shared" si="33"/>
        <v>0</v>
      </c>
    </row>
    <row r="359" spans="1:25" x14ac:dyDescent="0.35">
      <c r="A359" s="61">
        <v>55426</v>
      </c>
      <c r="B359" s="52">
        <v>0</v>
      </c>
      <c r="C359" s="52">
        <v>0</v>
      </c>
      <c r="D359" s="52">
        <f t="shared" si="34"/>
        <v>0</v>
      </c>
      <c r="F359" s="61">
        <v>55426</v>
      </c>
      <c r="G359" s="52">
        <v>0</v>
      </c>
      <c r="H359" s="52">
        <v>0</v>
      </c>
      <c r="I359" s="52">
        <f t="shared" si="31"/>
        <v>0</v>
      </c>
      <c r="K359" s="61">
        <v>55426</v>
      </c>
      <c r="L359" s="52">
        <v>0</v>
      </c>
      <c r="M359" s="52">
        <v>0</v>
      </c>
      <c r="N359" s="52">
        <f t="shared" si="35"/>
        <v>0</v>
      </c>
      <c r="P359" s="61">
        <v>55426</v>
      </c>
      <c r="Q359" s="52">
        <v>0</v>
      </c>
      <c r="R359" s="52">
        <v>0</v>
      </c>
      <c r="S359" s="52">
        <v>0</v>
      </c>
      <c r="V359" s="76">
        <v>55426</v>
      </c>
      <c r="W359" s="144">
        <f t="shared" si="36"/>
        <v>0</v>
      </c>
      <c r="X359" s="144">
        <f t="shared" si="32"/>
        <v>0</v>
      </c>
      <c r="Y359" s="144">
        <f t="shared" si="33"/>
        <v>0</v>
      </c>
    </row>
    <row r="360" spans="1:25" x14ac:dyDescent="0.35">
      <c r="A360" s="61">
        <v>55457</v>
      </c>
      <c r="B360" s="52">
        <v>0</v>
      </c>
      <c r="C360" s="52">
        <v>0</v>
      </c>
      <c r="D360" s="52">
        <f t="shared" si="34"/>
        <v>0</v>
      </c>
      <c r="F360" s="61">
        <v>55457</v>
      </c>
      <c r="G360" s="52">
        <v>0</v>
      </c>
      <c r="H360" s="52">
        <v>0</v>
      </c>
      <c r="I360" s="52">
        <f t="shared" si="31"/>
        <v>0</v>
      </c>
      <c r="K360" s="61">
        <v>55457</v>
      </c>
      <c r="L360" s="52">
        <v>0</v>
      </c>
      <c r="M360" s="52">
        <v>0</v>
      </c>
      <c r="N360" s="52">
        <f t="shared" si="35"/>
        <v>0</v>
      </c>
      <c r="P360" s="61">
        <v>55457</v>
      </c>
      <c r="Q360" s="52">
        <v>0</v>
      </c>
      <c r="R360" s="52">
        <v>0</v>
      </c>
      <c r="S360" s="52">
        <v>0</v>
      </c>
      <c r="V360" s="76">
        <v>55457</v>
      </c>
      <c r="W360" s="144">
        <f t="shared" si="36"/>
        <v>0</v>
      </c>
      <c r="X360" s="144">
        <f t="shared" si="32"/>
        <v>0</v>
      </c>
      <c r="Y360" s="144">
        <f t="shared" si="33"/>
        <v>0</v>
      </c>
    </row>
    <row r="361" spans="1:25" x14ac:dyDescent="0.35">
      <c r="A361" s="61">
        <v>55487</v>
      </c>
      <c r="B361" s="52">
        <v>0</v>
      </c>
      <c r="C361" s="52">
        <v>0</v>
      </c>
      <c r="D361" s="52">
        <f t="shared" si="34"/>
        <v>0</v>
      </c>
      <c r="F361" s="61">
        <v>55487</v>
      </c>
      <c r="G361" s="52">
        <v>0</v>
      </c>
      <c r="H361" s="52">
        <v>0</v>
      </c>
      <c r="I361" s="52">
        <f t="shared" si="31"/>
        <v>0</v>
      </c>
      <c r="K361" s="61">
        <v>55487</v>
      </c>
      <c r="L361" s="52">
        <v>0</v>
      </c>
      <c r="M361" s="52">
        <v>0</v>
      </c>
      <c r="N361" s="52">
        <f t="shared" si="35"/>
        <v>0</v>
      </c>
      <c r="P361" s="61">
        <v>55487</v>
      </c>
      <c r="Q361" s="52">
        <v>0</v>
      </c>
      <c r="R361" s="52">
        <v>0</v>
      </c>
      <c r="S361" s="52">
        <v>0</v>
      </c>
      <c r="V361" s="76">
        <v>55487</v>
      </c>
      <c r="W361" s="144">
        <f t="shared" si="36"/>
        <v>0</v>
      </c>
      <c r="X361" s="144">
        <f t="shared" si="32"/>
        <v>0</v>
      </c>
      <c r="Y361" s="144">
        <f t="shared" si="33"/>
        <v>0</v>
      </c>
    </row>
    <row r="362" spans="1:25" x14ac:dyDescent="0.35">
      <c r="A362" s="61">
        <v>55518</v>
      </c>
      <c r="B362" s="52">
        <v>0</v>
      </c>
      <c r="C362" s="52">
        <v>0</v>
      </c>
      <c r="D362" s="52">
        <f t="shared" si="34"/>
        <v>0</v>
      </c>
      <c r="F362" s="61">
        <v>55518</v>
      </c>
      <c r="G362" s="52">
        <v>0</v>
      </c>
      <c r="H362" s="52">
        <v>0</v>
      </c>
      <c r="I362" s="52">
        <f t="shared" si="31"/>
        <v>0</v>
      </c>
      <c r="K362" s="61">
        <v>55518</v>
      </c>
      <c r="L362" s="52">
        <v>5619277.28125</v>
      </c>
      <c r="M362" s="52">
        <v>1995869.88949379</v>
      </c>
      <c r="N362" s="52">
        <f t="shared" si="35"/>
        <v>7615147.1707437895</v>
      </c>
      <c r="P362" s="61">
        <v>55518</v>
      </c>
      <c r="Q362" s="52">
        <v>0</v>
      </c>
      <c r="R362" s="52">
        <v>0</v>
      </c>
      <c r="S362" s="52">
        <v>0</v>
      </c>
      <c r="V362" s="76">
        <v>55518</v>
      </c>
      <c r="W362" s="144">
        <f t="shared" si="36"/>
        <v>5619277.28125</v>
      </c>
      <c r="X362" s="144">
        <f t="shared" si="32"/>
        <v>1995869.88949379</v>
      </c>
      <c r="Y362" s="144">
        <f t="shared" si="33"/>
        <v>7615147.1707437895</v>
      </c>
    </row>
    <row r="363" spans="1:25" x14ac:dyDescent="0.35">
      <c r="A363" s="61">
        <v>55549</v>
      </c>
      <c r="B363" s="52">
        <v>0</v>
      </c>
      <c r="C363" s="52">
        <v>0</v>
      </c>
      <c r="D363" s="52">
        <f t="shared" si="34"/>
        <v>0</v>
      </c>
      <c r="F363" s="61">
        <v>55549</v>
      </c>
      <c r="G363" s="52">
        <v>0</v>
      </c>
      <c r="H363" s="52">
        <v>0</v>
      </c>
      <c r="I363" s="52">
        <f t="shared" si="31"/>
        <v>0</v>
      </c>
      <c r="K363" s="61">
        <v>55549</v>
      </c>
      <c r="L363" s="52">
        <v>0</v>
      </c>
      <c r="M363" s="52">
        <v>0</v>
      </c>
      <c r="N363" s="52">
        <f t="shared" si="35"/>
        <v>0</v>
      </c>
      <c r="P363" s="61">
        <v>55549</v>
      </c>
      <c r="Q363" s="52">
        <v>0</v>
      </c>
      <c r="R363" s="52">
        <v>0</v>
      </c>
      <c r="S363" s="52">
        <v>0</v>
      </c>
      <c r="V363" s="76">
        <v>55549</v>
      </c>
      <c r="W363" s="144">
        <f t="shared" si="36"/>
        <v>0</v>
      </c>
      <c r="X363" s="144">
        <f t="shared" si="32"/>
        <v>0</v>
      </c>
      <c r="Y363" s="144">
        <f t="shared" si="33"/>
        <v>0</v>
      </c>
    </row>
    <row r="364" spans="1:25" x14ac:dyDescent="0.35">
      <c r="A364" s="61">
        <v>55578</v>
      </c>
      <c r="B364" s="52">
        <v>0</v>
      </c>
      <c r="C364" s="52">
        <v>0</v>
      </c>
      <c r="D364" s="52">
        <f t="shared" si="34"/>
        <v>0</v>
      </c>
      <c r="F364" s="61">
        <v>55578</v>
      </c>
      <c r="G364" s="52">
        <v>0</v>
      </c>
      <c r="H364" s="52">
        <v>0</v>
      </c>
      <c r="I364" s="52">
        <f t="shared" si="31"/>
        <v>0</v>
      </c>
      <c r="K364" s="61">
        <v>55578</v>
      </c>
      <c r="L364" s="52">
        <v>0</v>
      </c>
      <c r="M364" s="52">
        <v>0</v>
      </c>
      <c r="N364" s="52">
        <f t="shared" si="35"/>
        <v>0</v>
      </c>
      <c r="P364" s="61">
        <v>55578</v>
      </c>
      <c r="Q364" s="52">
        <v>0</v>
      </c>
      <c r="R364" s="52">
        <v>0</v>
      </c>
      <c r="S364" s="52">
        <v>0</v>
      </c>
      <c r="V364" s="76">
        <v>55578</v>
      </c>
      <c r="W364" s="144">
        <f t="shared" si="36"/>
        <v>0</v>
      </c>
      <c r="X364" s="144">
        <f t="shared" si="32"/>
        <v>0</v>
      </c>
      <c r="Y364" s="144">
        <f t="shared" si="33"/>
        <v>0</v>
      </c>
    </row>
    <row r="365" spans="1:25" x14ac:dyDescent="0.35">
      <c r="A365" s="61">
        <v>55609</v>
      </c>
      <c r="B365" s="52">
        <v>0</v>
      </c>
      <c r="C365" s="52">
        <v>0</v>
      </c>
      <c r="D365" s="52">
        <f t="shared" si="34"/>
        <v>0</v>
      </c>
      <c r="F365" s="61">
        <v>55609</v>
      </c>
      <c r="G365" s="52">
        <v>0</v>
      </c>
      <c r="H365" s="52">
        <v>0</v>
      </c>
      <c r="I365" s="52">
        <f t="shared" si="31"/>
        <v>0</v>
      </c>
      <c r="K365" s="61">
        <v>55609</v>
      </c>
      <c r="L365" s="52">
        <v>0</v>
      </c>
      <c r="M365" s="52">
        <v>0</v>
      </c>
      <c r="N365" s="52">
        <f t="shared" si="35"/>
        <v>0</v>
      </c>
      <c r="P365" s="61">
        <v>55609</v>
      </c>
      <c r="Q365" s="52">
        <v>0</v>
      </c>
      <c r="R365" s="52">
        <v>0</v>
      </c>
      <c r="S365" s="52">
        <v>0</v>
      </c>
      <c r="V365" s="76">
        <v>55609</v>
      </c>
      <c r="W365" s="144">
        <f t="shared" si="36"/>
        <v>0</v>
      </c>
      <c r="X365" s="144">
        <f t="shared" si="32"/>
        <v>0</v>
      </c>
      <c r="Y365" s="144">
        <f t="shared" si="33"/>
        <v>0</v>
      </c>
    </row>
    <row r="366" spans="1:25" x14ac:dyDescent="0.35">
      <c r="A366" s="61">
        <v>55639</v>
      </c>
      <c r="B366" s="52">
        <v>0</v>
      </c>
      <c r="C366" s="52">
        <v>0</v>
      </c>
      <c r="D366" s="52">
        <f t="shared" si="34"/>
        <v>0</v>
      </c>
      <c r="F366" s="61">
        <v>55639</v>
      </c>
      <c r="G366" s="52">
        <v>0</v>
      </c>
      <c r="H366" s="52">
        <v>0</v>
      </c>
      <c r="I366" s="52">
        <f t="shared" si="31"/>
        <v>0</v>
      </c>
      <c r="K366" s="61">
        <v>55639</v>
      </c>
      <c r="L366" s="52">
        <v>0</v>
      </c>
      <c r="M366" s="52">
        <v>0</v>
      </c>
      <c r="N366" s="52">
        <f t="shared" si="35"/>
        <v>0</v>
      </c>
      <c r="P366" s="61">
        <v>55639</v>
      </c>
      <c r="Q366" s="52">
        <v>0</v>
      </c>
      <c r="R366" s="52">
        <v>0</v>
      </c>
      <c r="S366" s="52">
        <v>0</v>
      </c>
      <c r="V366" s="76">
        <v>55639</v>
      </c>
      <c r="W366" s="144">
        <f t="shared" si="36"/>
        <v>0</v>
      </c>
      <c r="X366" s="144">
        <f t="shared" si="32"/>
        <v>0</v>
      </c>
      <c r="Y366" s="144">
        <f t="shared" si="33"/>
        <v>0</v>
      </c>
    </row>
    <row r="367" spans="1:25" x14ac:dyDescent="0.35">
      <c r="A367" s="61">
        <v>55670</v>
      </c>
      <c r="B367" s="52">
        <v>0</v>
      </c>
      <c r="C367" s="52">
        <v>0</v>
      </c>
      <c r="D367" s="52">
        <f t="shared" si="34"/>
        <v>0</v>
      </c>
      <c r="F367" s="61">
        <v>55670</v>
      </c>
      <c r="G367" s="52">
        <v>0</v>
      </c>
      <c r="H367" s="52">
        <v>0</v>
      </c>
      <c r="I367" s="52">
        <f t="shared" si="31"/>
        <v>0</v>
      </c>
      <c r="K367" s="61">
        <v>55670</v>
      </c>
      <c r="L367" s="52">
        <v>0</v>
      </c>
      <c r="M367" s="52">
        <v>0</v>
      </c>
      <c r="N367" s="52">
        <f t="shared" si="35"/>
        <v>0</v>
      </c>
      <c r="P367" s="61">
        <v>55670</v>
      </c>
      <c r="Q367" s="52">
        <v>0</v>
      </c>
      <c r="R367" s="52">
        <v>0</v>
      </c>
      <c r="S367" s="52">
        <v>0</v>
      </c>
      <c r="V367" s="76">
        <v>55670</v>
      </c>
      <c r="W367" s="144">
        <f t="shared" si="36"/>
        <v>0</v>
      </c>
      <c r="X367" s="144">
        <f t="shared" si="32"/>
        <v>0</v>
      </c>
      <c r="Y367" s="144">
        <f t="shared" si="33"/>
        <v>0</v>
      </c>
    </row>
    <row r="368" spans="1:25" x14ac:dyDescent="0.35">
      <c r="A368" s="61">
        <v>55700</v>
      </c>
      <c r="B368" s="52">
        <v>0</v>
      </c>
      <c r="C368" s="52">
        <v>0</v>
      </c>
      <c r="D368" s="52">
        <f t="shared" si="34"/>
        <v>0</v>
      </c>
      <c r="F368" s="61">
        <v>55700</v>
      </c>
      <c r="G368" s="52">
        <v>0</v>
      </c>
      <c r="H368" s="52">
        <v>0</v>
      </c>
      <c r="I368" s="52">
        <f t="shared" si="31"/>
        <v>0</v>
      </c>
      <c r="K368" s="61">
        <v>55700</v>
      </c>
      <c r="L368" s="52">
        <v>5619277.28125</v>
      </c>
      <c r="M368" s="52">
        <v>1871128.02140043</v>
      </c>
      <c r="N368" s="52">
        <f t="shared" si="35"/>
        <v>7490405.3026504302</v>
      </c>
      <c r="P368" s="61">
        <v>55700</v>
      </c>
      <c r="Q368" s="52">
        <v>0</v>
      </c>
      <c r="R368" s="52">
        <v>0</v>
      </c>
      <c r="S368" s="52">
        <v>0</v>
      </c>
      <c r="V368" s="76">
        <v>55700</v>
      </c>
      <c r="W368" s="144">
        <f t="shared" si="36"/>
        <v>5619277.28125</v>
      </c>
      <c r="X368" s="144">
        <f t="shared" si="32"/>
        <v>1871128.02140043</v>
      </c>
      <c r="Y368" s="144">
        <f t="shared" si="33"/>
        <v>7490405.3026504302</v>
      </c>
    </row>
    <row r="369" spans="1:25" x14ac:dyDescent="0.35">
      <c r="A369" s="61">
        <v>55731</v>
      </c>
      <c r="B369" s="52">
        <v>0</v>
      </c>
      <c r="C369" s="52">
        <v>0</v>
      </c>
      <c r="D369" s="52">
        <f t="shared" si="34"/>
        <v>0</v>
      </c>
      <c r="F369" s="61">
        <v>55731</v>
      </c>
      <c r="G369" s="52">
        <v>0</v>
      </c>
      <c r="H369" s="52">
        <v>0</v>
      </c>
      <c r="I369" s="52">
        <f t="shared" si="31"/>
        <v>0</v>
      </c>
      <c r="K369" s="61">
        <v>55731</v>
      </c>
      <c r="L369" s="52">
        <v>0</v>
      </c>
      <c r="M369" s="52">
        <v>0</v>
      </c>
      <c r="N369" s="52">
        <f t="shared" si="35"/>
        <v>0</v>
      </c>
      <c r="P369" s="61">
        <v>55731</v>
      </c>
      <c r="Q369" s="52">
        <v>0</v>
      </c>
      <c r="R369" s="52">
        <v>0</v>
      </c>
      <c r="S369" s="52">
        <v>0</v>
      </c>
      <c r="V369" s="76">
        <v>55731</v>
      </c>
      <c r="W369" s="144">
        <f t="shared" si="36"/>
        <v>0</v>
      </c>
      <c r="X369" s="144">
        <f t="shared" si="32"/>
        <v>0</v>
      </c>
      <c r="Y369" s="144">
        <f t="shared" si="33"/>
        <v>0</v>
      </c>
    </row>
    <row r="370" spans="1:25" x14ac:dyDescent="0.35">
      <c r="A370" s="61">
        <v>55762</v>
      </c>
      <c r="B370" s="52">
        <v>0</v>
      </c>
      <c r="C370" s="52">
        <v>0</v>
      </c>
      <c r="D370" s="52">
        <f t="shared" si="34"/>
        <v>0</v>
      </c>
      <c r="F370" s="61">
        <v>55762</v>
      </c>
      <c r="G370" s="52">
        <v>0</v>
      </c>
      <c r="H370" s="52">
        <v>0</v>
      </c>
      <c r="I370" s="52">
        <f t="shared" si="31"/>
        <v>0</v>
      </c>
      <c r="K370" s="61">
        <v>55762</v>
      </c>
      <c r="L370" s="52">
        <v>0</v>
      </c>
      <c r="M370" s="52">
        <v>0</v>
      </c>
      <c r="N370" s="52">
        <f t="shared" si="35"/>
        <v>0</v>
      </c>
      <c r="P370" s="61">
        <v>55762</v>
      </c>
      <c r="Q370" s="52">
        <v>0</v>
      </c>
      <c r="R370" s="52">
        <v>0</v>
      </c>
      <c r="S370" s="52">
        <v>0</v>
      </c>
      <c r="V370" s="76">
        <v>55762</v>
      </c>
      <c r="W370" s="144">
        <f t="shared" si="36"/>
        <v>0</v>
      </c>
      <c r="X370" s="144">
        <f t="shared" si="32"/>
        <v>0</v>
      </c>
      <c r="Y370" s="144">
        <f t="shared" si="33"/>
        <v>0</v>
      </c>
    </row>
    <row r="371" spans="1:25" x14ac:dyDescent="0.35">
      <c r="A371" s="61">
        <v>55792</v>
      </c>
      <c r="B371" s="52">
        <v>0</v>
      </c>
      <c r="C371" s="52">
        <v>0</v>
      </c>
      <c r="D371" s="52">
        <f t="shared" si="34"/>
        <v>0</v>
      </c>
      <c r="F371" s="61">
        <v>55792</v>
      </c>
      <c r="G371" s="52">
        <v>0</v>
      </c>
      <c r="H371" s="52">
        <v>0</v>
      </c>
      <c r="I371" s="52">
        <f t="shared" si="31"/>
        <v>0</v>
      </c>
      <c r="K371" s="61">
        <v>55792</v>
      </c>
      <c r="L371" s="52">
        <v>0</v>
      </c>
      <c r="M371" s="52">
        <v>0</v>
      </c>
      <c r="N371" s="52">
        <f t="shared" si="35"/>
        <v>0</v>
      </c>
      <c r="P371" s="61">
        <v>55792</v>
      </c>
      <c r="Q371" s="52">
        <v>0</v>
      </c>
      <c r="R371" s="52">
        <v>0</v>
      </c>
      <c r="S371" s="52">
        <v>0</v>
      </c>
      <c r="V371" s="76">
        <v>55792</v>
      </c>
      <c r="W371" s="144">
        <f t="shared" si="36"/>
        <v>0</v>
      </c>
      <c r="X371" s="144">
        <f t="shared" si="32"/>
        <v>0</v>
      </c>
      <c r="Y371" s="144">
        <f t="shared" si="33"/>
        <v>0</v>
      </c>
    </row>
    <row r="372" spans="1:25" x14ac:dyDescent="0.35">
      <c r="A372" s="61">
        <v>55823</v>
      </c>
      <c r="B372" s="52">
        <v>0</v>
      </c>
      <c r="C372" s="52">
        <v>0</v>
      </c>
      <c r="D372" s="52">
        <f t="shared" si="34"/>
        <v>0</v>
      </c>
      <c r="F372" s="61">
        <v>55823</v>
      </c>
      <c r="G372" s="52">
        <v>0</v>
      </c>
      <c r="H372" s="52">
        <v>0</v>
      </c>
      <c r="I372" s="52">
        <f t="shared" si="31"/>
        <v>0</v>
      </c>
      <c r="K372" s="61">
        <v>55823</v>
      </c>
      <c r="L372" s="52">
        <v>0</v>
      </c>
      <c r="M372" s="52">
        <v>0</v>
      </c>
      <c r="N372" s="52">
        <f t="shared" si="35"/>
        <v>0</v>
      </c>
      <c r="P372" s="61">
        <v>55823</v>
      </c>
      <c r="Q372" s="52">
        <v>0</v>
      </c>
      <c r="R372" s="52">
        <v>0</v>
      </c>
      <c r="S372" s="52">
        <v>0</v>
      </c>
      <c r="V372" s="76">
        <v>55823</v>
      </c>
      <c r="W372" s="144">
        <f t="shared" si="36"/>
        <v>0</v>
      </c>
      <c r="X372" s="144">
        <f t="shared" si="32"/>
        <v>0</v>
      </c>
      <c r="Y372" s="144">
        <f t="shared" si="33"/>
        <v>0</v>
      </c>
    </row>
    <row r="373" spans="1:25" x14ac:dyDescent="0.35">
      <c r="A373" s="61">
        <v>55853</v>
      </c>
      <c r="B373" s="52">
        <v>0</v>
      </c>
      <c r="C373" s="52">
        <v>0</v>
      </c>
      <c r="D373" s="52">
        <f t="shared" si="34"/>
        <v>0</v>
      </c>
      <c r="F373" s="61">
        <v>55853</v>
      </c>
      <c r="G373" s="52">
        <v>0</v>
      </c>
      <c r="H373" s="52">
        <v>0</v>
      </c>
      <c r="I373" s="52">
        <f t="shared" si="31"/>
        <v>0</v>
      </c>
      <c r="K373" s="61">
        <v>55853</v>
      </c>
      <c r="L373" s="52">
        <v>0</v>
      </c>
      <c r="M373" s="52">
        <v>0</v>
      </c>
      <c r="N373" s="52">
        <f t="shared" si="35"/>
        <v>0</v>
      </c>
      <c r="P373" s="61">
        <v>55853</v>
      </c>
      <c r="Q373" s="52">
        <v>0</v>
      </c>
      <c r="R373" s="52">
        <v>0</v>
      </c>
      <c r="S373" s="52">
        <v>0</v>
      </c>
      <c r="V373" s="76">
        <v>55853</v>
      </c>
      <c r="W373" s="144">
        <f t="shared" si="36"/>
        <v>0</v>
      </c>
      <c r="X373" s="144">
        <f t="shared" si="32"/>
        <v>0</v>
      </c>
      <c r="Y373" s="144">
        <f t="shared" si="33"/>
        <v>0</v>
      </c>
    </row>
    <row r="374" spans="1:25" x14ac:dyDescent="0.35">
      <c r="A374" s="61">
        <v>55884</v>
      </c>
      <c r="B374" s="52">
        <v>0</v>
      </c>
      <c r="C374" s="52">
        <v>0</v>
      </c>
      <c r="D374" s="52">
        <f t="shared" si="34"/>
        <v>0</v>
      </c>
      <c r="F374" s="61">
        <v>55884</v>
      </c>
      <c r="G374" s="52">
        <v>0</v>
      </c>
      <c r="H374" s="52">
        <v>0</v>
      </c>
      <c r="I374" s="52">
        <f t="shared" si="31"/>
        <v>0</v>
      </c>
      <c r="K374" s="61">
        <v>55884</v>
      </c>
      <c r="L374" s="52">
        <v>5619277.28125</v>
      </c>
      <c r="M374" s="52">
        <v>1746386.15330707</v>
      </c>
      <c r="N374" s="52">
        <f t="shared" si="35"/>
        <v>7365663.43455707</v>
      </c>
      <c r="P374" s="61">
        <v>55884</v>
      </c>
      <c r="Q374" s="52">
        <v>0</v>
      </c>
      <c r="R374" s="52">
        <v>0</v>
      </c>
      <c r="S374" s="52">
        <v>0</v>
      </c>
      <c r="V374" s="76">
        <v>55884</v>
      </c>
      <c r="W374" s="144">
        <f t="shared" si="36"/>
        <v>5619277.28125</v>
      </c>
      <c r="X374" s="144">
        <f t="shared" si="32"/>
        <v>1746386.15330707</v>
      </c>
      <c r="Y374" s="144">
        <f t="shared" si="33"/>
        <v>7365663.43455707</v>
      </c>
    </row>
    <row r="375" spans="1:25" x14ac:dyDescent="0.35">
      <c r="A375" s="61">
        <v>55915</v>
      </c>
      <c r="B375" s="52">
        <v>0</v>
      </c>
      <c r="C375" s="52">
        <v>0</v>
      </c>
      <c r="D375" s="52">
        <f t="shared" si="34"/>
        <v>0</v>
      </c>
      <c r="F375" s="61">
        <v>55915</v>
      </c>
      <c r="G375" s="52">
        <v>0</v>
      </c>
      <c r="H375" s="52">
        <v>0</v>
      </c>
      <c r="I375" s="52">
        <f t="shared" si="31"/>
        <v>0</v>
      </c>
      <c r="K375" s="61">
        <v>55915</v>
      </c>
      <c r="L375" s="52">
        <v>0</v>
      </c>
      <c r="M375" s="52">
        <v>0</v>
      </c>
      <c r="N375" s="52">
        <f t="shared" si="35"/>
        <v>0</v>
      </c>
      <c r="P375" s="61">
        <v>55915</v>
      </c>
      <c r="Q375" s="52">
        <v>0</v>
      </c>
      <c r="R375" s="52">
        <v>0</v>
      </c>
      <c r="S375" s="52">
        <v>0</v>
      </c>
      <c r="V375" s="76">
        <v>55915</v>
      </c>
      <c r="W375" s="144">
        <f t="shared" si="36"/>
        <v>0</v>
      </c>
      <c r="X375" s="144">
        <f t="shared" si="32"/>
        <v>0</v>
      </c>
      <c r="Y375" s="144">
        <f t="shared" si="33"/>
        <v>0</v>
      </c>
    </row>
    <row r="376" spans="1:25" x14ac:dyDescent="0.35">
      <c r="A376" s="61">
        <v>55943</v>
      </c>
      <c r="B376" s="52">
        <v>0</v>
      </c>
      <c r="C376" s="52">
        <v>0</v>
      </c>
      <c r="D376" s="52">
        <f t="shared" si="34"/>
        <v>0</v>
      </c>
      <c r="F376" s="61">
        <v>55943</v>
      </c>
      <c r="G376" s="52">
        <v>0</v>
      </c>
      <c r="H376" s="52">
        <v>0</v>
      </c>
      <c r="I376" s="52">
        <f t="shared" si="31"/>
        <v>0</v>
      </c>
      <c r="K376" s="61">
        <v>55943</v>
      </c>
      <c r="L376" s="52">
        <v>0</v>
      </c>
      <c r="M376" s="52">
        <v>0</v>
      </c>
      <c r="N376" s="52">
        <f t="shared" si="35"/>
        <v>0</v>
      </c>
      <c r="P376" s="61">
        <v>55943</v>
      </c>
      <c r="Q376" s="52">
        <v>0</v>
      </c>
      <c r="R376" s="52">
        <v>0</v>
      </c>
      <c r="S376" s="52">
        <v>0</v>
      </c>
      <c r="V376" s="76">
        <v>55943</v>
      </c>
      <c r="W376" s="144">
        <f t="shared" si="36"/>
        <v>0</v>
      </c>
      <c r="X376" s="144">
        <f t="shared" si="32"/>
        <v>0</v>
      </c>
      <c r="Y376" s="144">
        <f t="shared" si="33"/>
        <v>0</v>
      </c>
    </row>
    <row r="377" spans="1:25" x14ac:dyDescent="0.35">
      <c r="A377" s="61">
        <v>55974</v>
      </c>
      <c r="B377" s="52">
        <v>0</v>
      </c>
      <c r="C377" s="52">
        <v>0</v>
      </c>
      <c r="D377" s="52">
        <f t="shared" si="34"/>
        <v>0</v>
      </c>
      <c r="F377" s="61">
        <v>55974</v>
      </c>
      <c r="G377" s="52">
        <v>0</v>
      </c>
      <c r="H377" s="52">
        <v>0</v>
      </c>
      <c r="I377" s="52">
        <f t="shared" ref="I377:I440" si="37">H377+G377</f>
        <v>0</v>
      </c>
      <c r="K377" s="61">
        <v>55974</v>
      </c>
      <c r="L377" s="52">
        <v>0</v>
      </c>
      <c r="M377" s="52">
        <v>0</v>
      </c>
      <c r="N377" s="52">
        <f t="shared" si="35"/>
        <v>0</v>
      </c>
      <c r="P377" s="61">
        <v>55974</v>
      </c>
      <c r="Q377" s="52">
        <v>0</v>
      </c>
      <c r="R377" s="52">
        <v>0</v>
      </c>
      <c r="S377" s="52">
        <v>0</v>
      </c>
      <c r="V377" s="76">
        <v>55974</v>
      </c>
      <c r="W377" s="144">
        <f t="shared" si="36"/>
        <v>0</v>
      </c>
      <c r="X377" s="144">
        <f t="shared" si="32"/>
        <v>0</v>
      </c>
      <c r="Y377" s="144">
        <f t="shared" si="33"/>
        <v>0</v>
      </c>
    </row>
    <row r="378" spans="1:25" x14ac:dyDescent="0.35">
      <c r="A378" s="61">
        <v>56004</v>
      </c>
      <c r="B378" s="52">
        <v>0</v>
      </c>
      <c r="C378" s="52">
        <v>0</v>
      </c>
      <c r="D378" s="52">
        <f t="shared" si="34"/>
        <v>0</v>
      </c>
      <c r="F378" s="61">
        <v>56004</v>
      </c>
      <c r="G378" s="52">
        <v>0</v>
      </c>
      <c r="H378" s="52">
        <v>0</v>
      </c>
      <c r="I378" s="52">
        <f t="shared" si="37"/>
        <v>0</v>
      </c>
      <c r="K378" s="61">
        <v>56004</v>
      </c>
      <c r="L378" s="52">
        <v>0</v>
      </c>
      <c r="M378" s="52">
        <v>0</v>
      </c>
      <c r="N378" s="52">
        <f t="shared" si="35"/>
        <v>0</v>
      </c>
      <c r="P378" s="61">
        <v>56004</v>
      </c>
      <c r="Q378" s="52">
        <v>0</v>
      </c>
      <c r="R378" s="52">
        <v>0</v>
      </c>
      <c r="S378" s="52">
        <v>0</v>
      </c>
      <c r="V378" s="76">
        <v>56004</v>
      </c>
      <c r="W378" s="144">
        <f t="shared" si="36"/>
        <v>0</v>
      </c>
      <c r="X378" s="144">
        <f t="shared" si="32"/>
        <v>0</v>
      </c>
      <c r="Y378" s="144">
        <f t="shared" si="33"/>
        <v>0</v>
      </c>
    </row>
    <row r="379" spans="1:25" x14ac:dyDescent="0.35">
      <c r="A379" s="61">
        <v>56035</v>
      </c>
      <c r="B379" s="52">
        <v>0</v>
      </c>
      <c r="C379" s="52">
        <v>0</v>
      </c>
      <c r="D379" s="52">
        <f t="shared" si="34"/>
        <v>0</v>
      </c>
      <c r="F379" s="61">
        <v>56035</v>
      </c>
      <c r="G379" s="52">
        <v>0</v>
      </c>
      <c r="H379" s="52">
        <v>0</v>
      </c>
      <c r="I379" s="52">
        <f t="shared" si="37"/>
        <v>0</v>
      </c>
      <c r="K379" s="61">
        <v>56035</v>
      </c>
      <c r="L379" s="52">
        <v>0</v>
      </c>
      <c r="M379" s="52">
        <v>0</v>
      </c>
      <c r="N379" s="52">
        <f t="shared" si="35"/>
        <v>0</v>
      </c>
      <c r="P379" s="61">
        <v>56035</v>
      </c>
      <c r="Q379" s="52">
        <v>0</v>
      </c>
      <c r="R379" s="52">
        <v>0</v>
      </c>
      <c r="S379" s="52">
        <v>0</v>
      </c>
      <c r="V379" s="76">
        <v>56035</v>
      </c>
      <c r="W379" s="144">
        <f t="shared" si="36"/>
        <v>0</v>
      </c>
      <c r="X379" s="144">
        <f t="shared" si="32"/>
        <v>0</v>
      </c>
      <c r="Y379" s="144">
        <f t="shared" si="33"/>
        <v>0</v>
      </c>
    </row>
    <row r="380" spans="1:25" x14ac:dyDescent="0.35">
      <c r="A380" s="61">
        <v>56065</v>
      </c>
      <c r="B380" s="52">
        <v>0</v>
      </c>
      <c r="C380" s="52">
        <v>0</v>
      </c>
      <c r="D380" s="52">
        <f t="shared" si="34"/>
        <v>0</v>
      </c>
      <c r="F380" s="61">
        <v>56065</v>
      </c>
      <c r="G380" s="52">
        <v>0</v>
      </c>
      <c r="H380" s="52">
        <v>0</v>
      </c>
      <c r="I380" s="52">
        <f t="shared" si="37"/>
        <v>0</v>
      </c>
      <c r="K380" s="61">
        <v>56065</v>
      </c>
      <c r="L380" s="52">
        <v>5619277.28125</v>
      </c>
      <c r="M380" s="52">
        <v>1612782.84103221</v>
      </c>
      <c r="N380" s="52">
        <f t="shared" si="35"/>
        <v>7232060.1222822098</v>
      </c>
      <c r="P380" s="61">
        <v>56065</v>
      </c>
      <c r="Q380" s="52">
        <v>0</v>
      </c>
      <c r="R380" s="52">
        <v>0</v>
      </c>
      <c r="S380" s="52">
        <v>0</v>
      </c>
      <c r="V380" s="76">
        <v>56065</v>
      </c>
      <c r="W380" s="144">
        <f t="shared" si="36"/>
        <v>5619277.28125</v>
      </c>
      <c r="X380" s="144">
        <f t="shared" si="32"/>
        <v>1612782.84103221</v>
      </c>
      <c r="Y380" s="144">
        <f t="shared" si="33"/>
        <v>7232060.1222822098</v>
      </c>
    </row>
    <row r="381" spans="1:25" x14ac:dyDescent="0.35">
      <c r="A381" s="61">
        <v>56096</v>
      </c>
      <c r="B381" s="52">
        <v>0</v>
      </c>
      <c r="C381" s="52">
        <v>0</v>
      </c>
      <c r="D381" s="52">
        <f t="shared" si="34"/>
        <v>0</v>
      </c>
      <c r="F381" s="61">
        <v>56096</v>
      </c>
      <c r="G381" s="52">
        <v>0</v>
      </c>
      <c r="H381" s="52">
        <v>0</v>
      </c>
      <c r="I381" s="52">
        <f t="shared" si="37"/>
        <v>0</v>
      </c>
      <c r="K381" s="61">
        <v>56096</v>
      </c>
      <c r="L381" s="52">
        <v>0</v>
      </c>
      <c r="M381" s="52">
        <v>0</v>
      </c>
      <c r="N381" s="52">
        <f t="shared" si="35"/>
        <v>0</v>
      </c>
      <c r="P381" s="61">
        <v>56096</v>
      </c>
      <c r="Q381" s="52">
        <v>0</v>
      </c>
      <c r="R381" s="52">
        <v>0</v>
      </c>
      <c r="S381" s="52">
        <v>0</v>
      </c>
      <c r="V381" s="76">
        <v>56096</v>
      </c>
      <c r="W381" s="144">
        <f t="shared" si="36"/>
        <v>0</v>
      </c>
      <c r="X381" s="144">
        <f t="shared" si="32"/>
        <v>0</v>
      </c>
      <c r="Y381" s="144">
        <f t="shared" si="33"/>
        <v>0</v>
      </c>
    </row>
    <row r="382" spans="1:25" x14ac:dyDescent="0.35">
      <c r="A382" s="61">
        <v>56127</v>
      </c>
      <c r="B382" s="52">
        <v>0</v>
      </c>
      <c r="C382" s="52">
        <v>0</v>
      </c>
      <c r="D382" s="52">
        <f t="shared" si="34"/>
        <v>0</v>
      </c>
      <c r="F382" s="61">
        <v>56127</v>
      </c>
      <c r="G382" s="52">
        <v>0</v>
      </c>
      <c r="H382" s="52">
        <v>0</v>
      </c>
      <c r="I382" s="52">
        <f t="shared" si="37"/>
        <v>0</v>
      </c>
      <c r="K382" s="61">
        <v>56127</v>
      </c>
      <c r="L382" s="52">
        <v>0</v>
      </c>
      <c r="M382" s="52">
        <v>0</v>
      </c>
      <c r="N382" s="52">
        <f t="shared" si="35"/>
        <v>0</v>
      </c>
      <c r="P382" s="61">
        <v>56127</v>
      </c>
      <c r="Q382" s="52">
        <v>0</v>
      </c>
      <c r="R382" s="52">
        <v>0</v>
      </c>
      <c r="S382" s="52">
        <v>0</v>
      </c>
      <c r="V382" s="76">
        <v>56127</v>
      </c>
      <c r="W382" s="144">
        <f t="shared" si="36"/>
        <v>0</v>
      </c>
      <c r="X382" s="144">
        <f t="shared" si="32"/>
        <v>0</v>
      </c>
      <c r="Y382" s="144">
        <f t="shared" si="33"/>
        <v>0</v>
      </c>
    </row>
    <row r="383" spans="1:25" x14ac:dyDescent="0.35">
      <c r="A383" s="61">
        <v>56157</v>
      </c>
      <c r="B383" s="52">
        <v>0</v>
      </c>
      <c r="C383" s="52">
        <v>0</v>
      </c>
      <c r="D383" s="52">
        <f t="shared" si="34"/>
        <v>0</v>
      </c>
      <c r="F383" s="61">
        <v>56157</v>
      </c>
      <c r="G383" s="52">
        <v>0</v>
      </c>
      <c r="H383" s="52">
        <v>0</v>
      </c>
      <c r="I383" s="52">
        <f t="shared" si="37"/>
        <v>0</v>
      </c>
      <c r="K383" s="61">
        <v>56157</v>
      </c>
      <c r="L383" s="52">
        <v>0</v>
      </c>
      <c r="M383" s="52">
        <v>0</v>
      </c>
      <c r="N383" s="52">
        <f t="shared" si="35"/>
        <v>0</v>
      </c>
      <c r="P383" s="61">
        <v>56157</v>
      </c>
      <c r="Q383" s="52">
        <v>0</v>
      </c>
      <c r="R383" s="52">
        <v>0</v>
      </c>
      <c r="S383" s="52">
        <v>0</v>
      </c>
      <c r="V383" s="76">
        <v>56157</v>
      </c>
      <c r="W383" s="144">
        <f t="shared" si="36"/>
        <v>0</v>
      </c>
      <c r="X383" s="144">
        <f t="shared" si="32"/>
        <v>0</v>
      </c>
      <c r="Y383" s="144">
        <f t="shared" si="33"/>
        <v>0</v>
      </c>
    </row>
    <row r="384" spans="1:25" x14ac:dyDescent="0.35">
      <c r="A384" s="61">
        <v>56188</v>
      </c>
      <c r="B384" s="52">
        <v>0</v>
      </c>
      <c r="C384" s="52">
        <v>0</v>
      </c>
      <c r="D384" s="52">
        <f t="shared" si="34"/>
        <v>0</v>
      </c>
      <c r="F384" s="61">
        <v>56188</v>
      </c>
      <c r="G384" s="52">
        <v>0</v>
      </c>
      <c r="H384" s="52">
        <v>0</v>
      </c>
      <c r="I384" s="52">
        <f t="shared" si="37"/>
        <v>0</v>
      </c>
      <c r="K384" s="61">
        <v>56188</v>
      </c>
      <c r="L384" s="52">
        <v>0</v>
      </c>
      <c r="M384" s="52">
        <v>0</v>
      </c>
      <c r="N384" s="52">
        <f t="shared" si="35"/>
        <v>0</v>
      </c>
      <c r="P384" s="61">
        <v>56188</v>
      </c>
      <c r="Q384" s="52">
        <v>0</v>
      </c>
      <c r="R384" s="52">
        <v>0</v>
      </c>
      <c r="S384" s="52">
        <v>0</v>
      </c>
      <c r="V384" s="76">
        <v>56188</v>
      </c>
      <c r="W384" s="144">
        <f t="shared" si="36"/>
        <v>0</v>
      </c>
      <c r="X384" s="144">
        <f t="shared" si="32"/>
        <v>0</v>
      </c>
      <c r="Y384" s="144">
        <f t="shared" si="33"/>
        <v>0</v>
      </c>
    </row>
    <row r="385" spans="1:25" x14ac:dyDescent="0.35">
      <c r="A385" s="61">
        <v>56218</v>
      </c>
      <c r="B385" s="52">
        <v>0</v>
      </c>
      <c r="C385" s="52">
        <v>0</v>
      </c>
      <c r="D385" s="52">
        <f t="shared" si="34"/>
        <v>0</v>
      </c>
      <c r="F385" s="61">
        <v>56218</v>
      </c>
      <c r="G385" s="52">
        <v>0</v>
      </c>
      <c r="H385" s="52">
        <v>0</v>
      </c>
      <c r="I385" s="52">
        <f t="shared" si="37"/>
        <v>0</v>
      </c>
      <c r="K385" s="61">
        <v>56218</v>
      </c>
      <c r="L385" s="52">
        <v>0</v>
      </c>
      <c r="M385" s="52">
        <v>0</v>
      </c>
      <c r="N385" s="52">
        <f t="shared" si="35"/>
        <v>0</v>
      </c>
      <c r="P385" s="61">
        <v>56218</v>
      </c>
      <c r="Q385" s="52">
        <v>0</v>
      </c>
      <c r="R385" s="52">
        <v>0</v>
      </c>
      <c r="S385" s="52">
        <v>0</v>
      </c>
      <c r="V385" s="76">
        <v>56218</v>
      </c>
      <c r="W385" s="144">
        <f t="shared" si="36"/>
        <v>0</v>
      </c>
      <c r="X385" s="144">
        <f t="shared" si="32"/>
        <v>0</v>
      </c>
      <c r="Y385" s="144">
        <f t="shared" si="33"/>
        <v>0</v>
      </c>
    </row>
    <row r="386" spans="1:25" x14ac:dyDescent="0.35">
      <c r="A386" s="61">
        <v>56249</v>
      </c>
      <c r="B386" s="52">
        <v>0</v>
      </c>
      <c r="C386" s="52">
        <v>0</v>
      </c>
      <c r="D386" s="52">
        <f t="shared" si="34"/>
        <v>0</v>
      </c>
      <c r="F386" s="61">
        <v>56249</v>
      </c>
      <c r="G386" s="52">
        <v>0</v>
      </c>
      <c r="H386" s="52">
        <v>0</v>
      </c>
      <c r="I386" s="52">
        <f t="shared" si="37"/>
        <v>0</v>
      </c>
      <c r="K386" s="61">
        <v>56249</v>
      </c>
      <c r="L386" s="52">
        <v>5619277.28125</v>
      </c>
      <c r="M386" s="52">
        <v>1496902.41712034</v>
      </c>
      <c r="N386" s="52">
        <f t="shared" si="35"/>
        <v>7116179.6983703403</v>
      </c>
      <c r="P386" s="61">
        <v>56249</v>
      </c>
      <c r="Q386" s="52">
        <v>0</v>
      </c>
      <c r="R386" s="52">
        <v>0</v>
      </c>
      <c r="S386" s="52">
        <v>0</v>
      </c>
      <c r="V386" s="76">
        <v>56249</v>
      </c>
      <c r="W386" s="144">
        <f t="shared" si="36"/>
        <v>5619277.28125</v>
      </c>
      <c r="X386" s="144">
        <f t="shared" si="32"/>
        <v>1496902.41712034</v>
      </c>
      <c r="Y386" s="144">
        <f t="shared" si="33"/>
        <v>7116179.6983703403</v>
      </c>
    </row>
    <row r="387" spans="1:25" x14ac:dyDescent="0.35">
      <c r="A387" s="61">
        <v>56280</v>
      </c>
      <c r="B387" s="52">
        <v>0</v>
      </c>
      <c r="C387" s="52">
        <v>0</v>
      </c>
      <c r="D387" s="52">
        <f t="shared" si="34"/>
        <v>0</v>
      </c>
      <c r="F387" s="61">
        <v>56280</v>
      </c>
      <c r="G387" s="52">
        <v>0</v>
      </c>
      <c r="H387" s="52">
        <v>0</v>
      </c>
      <c r="I387" s="52">
        <f t="shared" si="37"/>
        <v>0</v>
      </c>
      <c r="K387" s="61">
        <v>56280</v>
      </c>
      <c r="L387" s="52">
        <v>0</v>
      </c>
      <c r="M387" s="52">
        <v>0</v>
      </c>
      <c r="N387" s="52">
        <f t="shared" si="35"/>
        <v>0</v>
      </c>
      <c r="P387" s="61">
        <v>56280</v>
      </c>
      <c r="Q387" s="52">
        <v>0</v>
      </c>
      <c r="R387" s="52">
        <v>0</v>
      </c>
      <c r="S387" s="52">
        <v>0</v>
      </c>
      <c r="V387" s="76">
        <v>56280</v>
      </c>
      <c r="W387" s="144">
        <f t="shared" si="36"/>
        <v>0</v>
      </c>
      <c r="X387" s="144">
        <f t="shared" ref="X387:X450" si="38">C387+H387+M387+R387</f>
        <v>0</v>
      </c>
      <c r="Y387" s="144">
        <f t="shared" ref="Y387:Y450" si="39">D387+I387+N387+S387</f>
        <v>0</v>
      </c>
    </row>
    <row r="388" spans="1:25" x14ac:dyDescent="0.35">
      <c r="A388" s="61">
        <v>56308</v>
      </c>
      <c r="B388" s="52">
        <v>0</v>
      </c>
      <c r="C388" s="52">
        <v>0</v>
      </c>
      <c r="D388" s="52">
        <f t="shared" ref="D388:D451" si="40">B388+C388</f>
        <v>0</v>
      </c>
      <c r="F388" s="61">
        <v>56308</v>
      </c>
      <c r="G388" s="52">
        <v>0</v>
      </c>
      <c r="H388" s="52">
        <v>0</v>
      </c>
      <c r="I388" s="52">
        <f t="shared" si="37"/>
        <v>0</v>
      </c>
      <c r="K388" s="61">
        <v>56308</v>
      </c>
      <c r="L388" s="52">
        <v>0</v>
      </c>
      <c r="M388" s="52">
        <v>0</v>
      </c>
      <c r="N388" s="52">
        <f t="shared" ref="N388:N451" si="41">L388+M388</f>
        <v>0</v>
      </c>
      <c r="P388" s="61">
        <v>56308</v>
      </c>
      <c r="Q388" s="52">
        <v>0</v>
      </c>
      <c r="R388" s="52">
        <v>0</v>
      </c>
      <c r="S388" s="52">
        <v>0</v>
      </c>
      <c r="V388" s="76">
        <v>56308</v>
      </c>
      <c r="W388" s="144">
        <f t="shared" ref="W388:W451" si="42">B388+G388+L388+Q388</f>
        <v>0</v>
      </c>
      <c r="X388" s="144">
        <f t="shared" si="38"/>
        <v>0</v>
      </c>
      <c r="Y388" s="144">
        <f t="shared" si="39"/>
        <v>0</v>
      </c>
    </row>
    <row r="389" spans="1:25" x14ac:dyDescent="0.35">
      <c r="A389" s="61">
        <v>56339</v>
      </c>
      <c r="B389" s="52">
        <v>0</v>
      </c>
      <c r="C389" s="52">
        <v>0</v>
      </c>
      <c r="D389" s="52">
        <f t="shared" si="40"/>
        <v>0</v>
      </c>
      <c r="F389" s="61">
        <v>56339</v>
      </c>
      <c r="G389" s="52">
        <v>0</v>
      </c>
      <c r="H389" s="52">
        <v>0</v>
      </c>
      <c r="I389" s="52">
        <f t="shared" si="37"/>
        <v>0</v>
      </c>
      <c r="K389" s="61">
        <v>56339</v>
      </c>
      <c r="L389" s="52">
        <v>0</v>
      </c>
      <c r="M389" s="52">
        <v>0</v>
      </c>
      <c r="N389" s="52">
        <f t="shared" si="41"/>
        <v>0</v>
      </c>
      <c r="P389" s="61">
        <v>56339</v>
      </c>
      <c r="Q389" s="52">
        <v>0</v>
      </c>
      <c r="R389" s="52">
        <v>0</v>
      </c>
      <c r="S389" s="52">
        <v>0</v>
      </c>
      <c r="V389" s="76">
        <v>56339</v>
      </c>
      <c r="W389" s="144">
        <f t="shared" si="42"/>
        <v>0</v>
      </c>
      <c r="X389" s="144">
        <f t="shared" si="38"/>
        <v>0</v>
      </c>
      <c r="Y389" s="144">
        <f t="shared" si="39"/>
        <v>0</v>
      </c>
    </row>
    <row r="390" spans="1:25" x14ac:dyDescent="0.35">
      <c r="A390" s="61">
        <v>56369</v>
      </c>
      <c r="B390" s="52">
        <v>0</v>
      </c>
      <c r="C390" s="52">
        <v>0</v>
      </c>
      <c r="D390" s="52">
        <f t="shared" si="40"/>
        <v>0</v>
      </c>
      <c r="F390" s="61">
        <v>56369</v>
      </c>
      <c r="G390" s="52">
        <v>0</v>
      </c>
      <c r="H390" s="52">
        <v>0</v>
      </c>
      <c r="I390" s="52">
        <f t="shared" si="37"/>
        <v>0</v>
      </c>
      <c r="K390" s="61">
        <v>56369</v>
      </c>
      <c r="L390" s="52">
        <v>0</v>
      </c>
      <c r="M390" s="52">
        <v>0</v>
      </c>
      <c r="N390" s="52">
        <f t="shared" si="41"/>
        <v>0</v>
      </c>
      <c r="P390" s="61">
        <v>56369</v>
      </c>
      <c r="Q390" s="52">
        <v>0</v>
      </c>
      <c r="R390" s="52">
        <v>0</v>
      </c>
      <c r="S390" s="52">
        <v>0</v>
      </c>
      <c r="V390" s="76">
        <v>56369</v>
      </c>
      <c r="W390" s="144">
        <f t="shared" si="42"/>
        <v>0</v>
      </c>
      <c r="X390" s="144">
        <f t="shared" si="38"/>
        <v>0</v>
      </c>
      <c r="Y390" s="144">
        <f t="shared" si="39"/>
        <v>0</v>
      </c>
    </row>
    <row r="391" spans="1:25" x14ac:dyDescent="0.35">
      <c r="A391" s="61">
        <v>56400</v>
      </c>
      <c r="B391" s="52">
        <v>0</v>
      </c>
      <c r="C391" s="52">
        <v>0</v>
      </c>
      <c r="D391" s="52">
        <f t="shared" si="40"/>
        <v>0</v>
      </c>
      <c r="F391" s="61">
        <v>56400</v>
      </c>
      <c r="G391" s="52">
        <v>0</v>
      </c>
      <c r="H391" s="52">
        <v>0</v>
      </c>
      <c r="I391" s="52">
        <f t="shared" si="37"/>
        <v>0</v>
      </c>
      <c r="K391" s="61">
        <v>56400</v>
      </c>
      <c r="L391" s="52">
        <v>0</v>
      </c>
      <c r="M391" s="52">
        <v>0</v>
      </c>
      <c r="N391" s="52">
        <f t="shared" si="41"/>
        <v>0</v>
      </c>
      <c r="P391" s="61">
        <v>56400</v>
      </c>
      <c r="Q391" s="52">
        <v>0</v>
      </c>
      <c r="R391" s="52">
        <v>0</v>
      </c>
      <c r="S391" s="52">
        <v>0</v>
      </c>
      <c r="V391" s="76">
        <v>56400</v>
      </c>
      <c r="W391" s="144">
        <f t="shared" si="42"/>
        <v>0</v>
      </c>
      <c r="X391" s="144">
        <f t="shared" si="38"/>
        <v>0</v>
      </c>
      <c r="Y391" s="144">
        <f t="shared" si="39"/>
        <v>0</v>
      </c>
    </row>
    <row r="392" spans="1:25" x14ac:dyDescent="0.35">
      <c r="A392" s="61">
        <v>56430</v>
      </c>
      <c r="B392" s="52">
        <v>0</v>
      </c>
      <c r="C392" s="52">
        <v>0</v>
      </c>
      <c r="D392" s="52">
        <f t="shared" si="40"/>
        <v>0</v>
      </c>
      <c r="F392" s="61">
        <v>56430</v>
      </c>
      <c r="G392" s="52">
        <v>0</v>
      </c>
      <c r="H392" s="52">
        <v>0</v>
      </c>
      <c r="I392" s="52">
        <f t="shared" si="37"/>
        <v>0</v>
      </c>
      <c r="K392" s="61">
        <v>56430</v>
      </c>
      <c r="L392" s="52">
        <v>5619277.28125</v>
      </c>
      <c r="M392" s="52">
        <v>1364662.4039503301</v>
      </c>
      <c r="N392" s="52">
        <f t="shared" si="41"/>
        <v>6983939.6852003299</v>
      </c>
      <c r="P392" s="61">
        <v>56430</v>
      </c>
      <c r="Q392" s="52">
        <v>0</v>
      </c>
      <c r="R392" s="52">
        <v>0</v>
      </c>
      <c r="S392" s="52">
        <v>0</v>
      </c>
      <c r="V392" s="76">
        <v>56430</v>
      </c>
      <c r="W392" s="144">
        <f t="shared" si="42"/>
        <v>5619277.28125</v>
      </c>
      <c r="X392" s="144">
        <f t="shared" si="38"/>
        <v>1364662.4039503301</v>
      </c>
      <c r="Y392" s="144">
        <f t="shared" si="39"/>
        <v>6983939.6852003299</v>
      </c>
    </row>
    <row r="393" spans="1:25" x14ac:dyDescent="0.35">
      <c r="A393" s="61">
        <v>56461</v>
      </c>
      <c r="B393" s="52">
        <v>0</v>
      </c>
      <c r="C393" s="52">
        <v>0</v>
      </c>
      <c r="D393" s="52">
        <f t="shared" si="40"/>
        <v>0</v>
      </c>
      <c r="F393" s="61">
        <v>56461</v>
      </c>
      <c r="G393" s="52">
        <v>0</v>
      </c>
      <c r="H393" s="52">
        <v>0</v>
      </c>
      <c r="I393" s="52">
        <f t="shared" si="37"/>
        <v>0</v>
      </c>
      <c r="K393" s="61">
        <v>56461</v>
      </c>
      <c r="L393" s="52">
        <v>0</v>
      </c>
      <c r="M393" s="52">
        <v>0</v>
      </c>
      <c r="N393" s="52">
        <f t="shared" si="41"/>
        <v>0</v>
      </c>
      <c r="P393" s="61">
        <v>56461</v>
      </c>
      <c r="Q393" s="52">
        <v>0</v>
      </c>
      <c r="R393" s="52">
        <v>0</v>
      </c>
      <c r="S393" s="52">
        <v>0</v>
      </c>
      <c r="V393" s="76">
        <v>56461</v>
      </c>
      <c r="W393" s="144">
        <f t="shared" si="42"/>
        <v>0</v>
      </c>
      <c r="X393" s="144">
        <f t="shared" si="38"/>
        <v>0</v>
      </c>
      <c r="Y393" s="144">
        <f t="shared" si="39"/>
        <v>0</v>
      </c>
    </row>
    <row r="394" spans="1:25" x14ac:dyDescent="0.35">
      <c r="A394" s="61">
        <v>56492</v>
      </c>
      <c r="B394" s="52">
        <v>0</v>
      </c>
      <c r="C394" s="52">
        <v>0</v>
      </c>
      <c r="D394" s="52">
        <f t="shared" si="40"/>
        <v>0</v>
      </c>
      <c r="F394" s="61">
        <v>56492</v>
      </c>
      <c r="G394" s="52">
        <v>0</v>
      </c>
      <c r="H394" s="52">
        <v>0</v>
      </c>
      <c r="I394" s="52">
        <f t="shared" si="37"/>
        <v>0</v>
      </c>
      <c r="K394" s="61">
        <v>56492</v>
      </c>
      <c r="L394" s="52">
        <v>0</v>
      </c>
      <c r="M394" s="52">
        <v>0</v>
      </c>
      <c r="N394" s="52">
        <f t="shared" si="41"/>
        <v>0</v>
      </c>
      <c r="P394" s="61">
        <v>56492</v>
      </c>
      <c r="Q394" s="52">
        <v>0</v>
      </c>
      <c r="R394" s="52">
        <v>0</v>
      </c>
      <c r="S394" s="52">
        <v>0</v>
      </c>
      <c r="V394" s="76">
        <v>56492</v>
      </c>
      <c r="W394" s="144">
        <f t="shared" si="42"/>
        <v>0</v>
      </c>
      <c r="X394" s="144">
        <f t="shared" si="38"/>
        <v>0</v>
      </c>
      <c r="Y394" s="144">
        <f t="shared" si="39"/>
        <v>0</v>
      </c>
    </row>
    <row r="395" spans="1:25" x14ac:dyDescent="0.35">
      <c r="A395" s="61">
        <v>56522</v>
      </c>
      <c r="B395" s="52">
        <v>0</v>
      </c>
      <c r="C395" s="52">
        <v>0</v>
      </c>
      <c r="D395" s="52">
        <f t="shared" si="40"/>
        <v>0</v>
      </c>
      <c r="F395" s="61">
        <v>56522</v>
      </c>
      <c r="G395" s="52">
        <v>0</v>
      </c>
      <c r="H395" s="52">
        <v>0</v>
      </c>
      <c r="I395" s="52">
        <f t="shared" si="37"/>
        <v>0</v>
      </c>
      <c r="K395" s="61">
        <v>56522</v>
      </c>
      <c r="L395" s="52">
        <v>0</v>
      </c>
      <c r="M395" s="52">
        <v>0</v>
      </c>
      <c r="N395" s="52">
        <f t="shared" si="41"/>
        <v>0</v>
      </c>
      <c r="P395" s="61">
        <v>56522</v>
      </c>
      <c r="Q395" s="52">
        <v>0</v>
      </c>
      <c r="R395" s="52">
        <v>0</v>
      </c>
      <c r="S395" s="52">
        <v>0</v>
      </c>
      <c r="V395" s="76">
        <v>56522</v>
      </c>
      <c r="W395" s="144">
        <f t="shared" si="42"/>
        <v>0</v>
      </c>
      <c r="X395" s="144">
        <f t="shared" si="38"/>
        <v>0</v>
      </c>
      <c r="Y395" s="144">
        <f t="shared" si="39"/>
        <v>0</v>
      </c>
    </row>
    <row r="396" spans="1:25" x14ac:dyDescent="0.35">
      <c r="A396" s="61">
        <v>56553</v>
      </c>
      <c r="B396" s="52">
        <v>0</v>
      </c>
      <c r="C396" s="52">
        <v>0</v>
      </c>
      <c r="D396" s="52">
        <f t="shared" si="40"/>
        <v>0</v>
      </c>
      <c r="F396" s="61">
        <v>56553</v>
      </c>
      <c r="G396" s="52">
        <v>0</v>
      </c>
      <c r="H396" s="52">
        <v>0</v>
      </c>
      <c r="I396" s="52">
        <f t="shared" si="37"/>
        <v>0</v>
      </c>
      <c r="K396" s="61">
        <v>56553</v>
      </c>
      <c r="L396" s="52">
        <v>0</v>
      </c>
      <c r="M396" s="52">
        <v>0</v>
      </c>
      <c r="N396" s="52">
        <f t="shared" si="41"/>
        <v>0</v>
      </c>
      <c r="P396" s="61">
        <v>56553</v>
      </c>
      <c r="Q396" s="52">
        <v>0</v>
      </c>
      <c r="R396" s="52">
        <v>0</v>
      </c>
      <c r="S396" s="52">
        <v>0</v>
      </c>
      <c r="V396" s="76">
        <v>56553</v>
      </c>
      <c r="W396" s="144">
        <f t="shared" si="42"/>
        <v>0</v>
      </c>
      <c r="X396" s="144">
        <f t="shared" si="38"/>
        <v>0</v>
      </c>
      <c r="Y396" s="144">
        <f t="shared" si="39"/>
        <v>0</v>
      </c>
    </row>
    <row r="397" spans="1:25" x14ac:dyDescent="0.35">
      <c r="A397" s="61">
        <v>56583</v>
      </c>
      <c r="B397" s="52">
        <v>0</v>
      </c>
      <c r="C397" s="52">
        <v>0</v>
      </c>
      <c r="D397" s="52">
        <f t="shared" si="40"/>
        <v>0</v>
      </c>
      <c r="F397" s="61">
        <v>56583</v>
      </c>
      <c r="G397" s="52">
        <v>0</v>
      </c>
      <c r="H397" s="52">
        <v>0</v>
      </c>
      <c r="I397" s="52">
        <f t="shared" si="37"/>
        <v>0</v>
      </c>
      <c r="K397" s="61">
        <v>56583</v>
      </c>
      <c r="L397" s="52">
        <v>0</v>
      </c>
      <c r="M397" s="52">
        <v>0</v>
      </c>
      <c r="N397" s="52">
        <f t="shared" si="41"/>
        <v>0</v>
      </c>
      <c r="P397" s="61">
        <v>56583</v>
      </c>
      <c r="Q397" s="52">
        <v>0</v>
      </c>
      <c r="R397" s="52">
        <v>0</v>
      </c>
      <c r="S397" s="52">
        <v>0</v>
      </c>
      <c r="V397" s="76">
        <v>56583</v>
      </c>
      <c r="W397" s="144">
        <f t="shared" si="42"/>
        <v>0</v>
      </c>
      <c r="X397" s="144">
        <f t="shared" si="38"/>
        <v>0</v>
      </c>
      <c r="Y397" s="144">
        <f t="shared" si="39"/>
        <v>0</v>
      </c>
    </row>
    <row r="398" spans="1:25" x14ac:dyDescent="0.35">
      <c r="A398" s="61">
        <v>56614</v>
      </c>
      <c r="B398" s="52">
        <v>0</v>
      </c>
      <c r="C398" s="52">
        <v>0</v>
      </c>
      <c r="D398" s="52">
        <f t="shared" si="40"/>
        <v>0</v>
      </c>
      <c r="F398" s="61">
        <v>56614</v>
      </c>
      <c r="G398" s="52">
        <v>0</v>
      </c>
      <c r="H398" s="52">
        <v>0</v>
      </c>
      <c r="I398" s="52">
        <f t="shared" si="37"/>
        <v>0</v>
      </c>
      <c r="K398" s="61">
        <v>56614</v>
      </c>
      <c r="L398" s="52">
        <v>5619277.28125</v>
      </c>
      <c r="M398" s="52">
        <v>1247418.6809336201</v>
      </c>
      <c r="N398" s="52">
        <f t="shared" si="41"/>
        <v>6866695.9621836198</v>
      </c>
      <c r="P398" s="61">
        <v>56614</v>
      </c>
      <c r="Q398" s="52">
        <v>0</v>
      </c>
      <c r="R398" s="52">
        <v>0</v>
      </c>
      <c r="S398" s="52">
        <v>0</v>
      </c>
      <c r="V398" s="76">
        <v>56614</v>
      </c>
      <c r="W398" s="144">
        <f t="shared" si="42"/>
        <v>5619277.28125</v>
      </c>
      <c r="X398" s="144">
        <f t="shared" si="38"/>
        <v>1247418.6809336201</v>
      </c>
      <c r="Y398" s="144">
        <f t="shared" si="39"/>
        <v>6866695.9621836198</v>
      </c>
    </row>
    <row r="399" spans="1:25" x14ac:dyDescent="0.35">
      <c r="A399" s="61">
        <v>56645</v>
      </c>
      <c r="B399" s="52">
        <v>0</v>
      </c>
      <c r="C399" s="52">
        <v>0</v>
      </c>
      <c r="D399" s="52">
        <f t="shared" si="40"/>
        <v>0</v>
      </c>
      <c r="F399" s="61">
        <v>56645</v>
      </c>
      <c r="G399" s="52">
        <v>0</v>
      </c>
      <c r="H399" s="52">
        <v>0</v>
      </c>
      <c r="I399" s="52">
        <f t="shared" si="37"/>
        <v>0</v>
      </c>
      <c r="K399" s="61">
        <v>56645</v>
      </c>
      <c r="L399" s="52">
        <v>0</v>
      </c>
      <c r="M399" s="52">
        <v>0</v>
      </c>
      <c r="N399" s="52">
        <f t="shared" si="41"/>
        <v>0</v>
      </c>
      <c r="P399" s="61">
        <v>56645</v>
      </c>
      <c r="Q399" s="52">
        <v>0</v>
      </c>
      <c r="R399" s="52">
        <v>0</v>
      </c>
      <c r="S399" s="52">
        <v>0</v>
      </c>
      <c r="V399" s="76">
        <v>56645</v>
      </c>
      <c r="W399" s="144">
        <f t="shared" si="42"/>
        <v>0</v>
      </c>
      <c r="X399" s="144">
        <f t="shared" si="38"/>
        <v>0</v>
      </c>
      <c r="Y399" s="144">
        <f t="shared" si="39"/>
        <v>0</v>
      </c>
    </row>
    <row r="400" spans="1:25" x14ac:dyDescent="0.35">
      <c r="A400" s="61">
        <v>56673</v>
      </c>
      <c r="B400" s="52">
        <v>0</v>
      </c>
      <c r="C400" s="52">
        <v>0</v>
      </c>
      <c r="D400" s="52">
        <f t="shared" si="40"/>
        <v>0</v>
      </c>
      <c r="F400" s="61">
        <v>56673</v>
      </c>
      <c r="G400" s="52">
        <v>0</v>
      </c>
      <c r="H400" s="52">
        <v>0</v>
      </c>
      <c r="I400" s="52">
        <f t="shared" si="37"/>
        <v>0</v>
      </c>
      <c r="K400" s="61">
        <v>56673</v>
      </c>
      <c r="L400" s="52">
        <v>0</v>
      </c>
      <c r="M400" s="52">
        <v>0</v>
      </c>
      <c r="N400" s="52">
        <f t="shared" si="41"/>
        <v>0</v>
      </c>
      <c r="P400" s="61">
        <v>56673</v>
      </c>
      <c r="Q400" s="52">
        <v>0</v>
      </c>
      <c r="R400" s="52">
        <v>0</v>
      </c>
      <c r="S400" s="52">
        <v>0</v>
      </c>
      <c r="V400" s="76">
        <v>56673</v>
      </c>
      <c r="W400" s="144">
        <f t="shared" si="42"/>
        <v>0</v>
      </c>
      <c r="X400" s="144">
        <f t="shared" si="38"/>
        <v>0</v>
      </c>
      <c r="Y400" s="144">
        <f t="shared" si="39"/>
        <v>0</v>
      </c>
    </row>
    <row r="401" spans="1:25" x14ac:dyDescent="0.35">
      <c r="A401" s="61">
        <v>56704</v>
      </c>
      <c r="B401" s="52">
        <v>0</v>
      </c>
      <c r="C401" s="52">
        <v>0</v>
      </c>
      <c r="D401" s="52">
        <f t="shared" si="40"/>
        <v>0</v>
      </c>
      <c r="F401" s="61">
        <v>56704</v>
      </c>
      <c r="G401" s="52">
        <v>0</v>
      </c>
      <c r="H401" s="52">
        <v>0</v>
      </c>
      <c r="I401" s="52">
        <f t="shared" si="37"/>
        <v>0</v>
      </c>
      <c r="K401" s="61">
        <v>56704</v>
      </c>
      <c r="L401" s="52">
        <v>0</v>
      </c>
      <c r="M401" s="52">
        <v>0</v>
      </c>
      <c r="N401" s="52">
        <f t="shared" si="41"/>
        <v>0</v>
      </c>
      <c r="P401" s="61">
        <v>56704</v>
      </c>
      <c r="Q401" s="52">
        <v>0</v>
      </c>
      <c r="R401" s="52">
        <v>0</v>
      </c>
      <c r="S401" s="52">
        <v>0</v>
      </c>
      <c r="V401" s="76">
        <v>56704</v>
      </c>
      <c r="W401" s="144">
        <f t="shared" si="42"/>
        <v>0</v>
      </c>
      <c r="X401" s="144">
        <f t="shared" si="38"/>
        <v>0</v>
      </c>
      <c r="Y401" s="144">
        <f t="shared" si="39"/>
        <v>0</v>
      </c>
    </row>
    <row r="402" spans="1:25" x14ac:dyDescent="0.35">
      <c r="A402" s="61">
        <v>56734</v>
      </c>
      <c r="B402" s="52">
        <v>0</v>
      </c>
      <c r="C402" s="52">
        <v>0</v>
      </c>
      <c r="D402" s="52">
        <f t="shared" si="40"/>
        <v>0</v>
      </c>
      <c r="F402" s="61">
        <v>56734</v>
      </c>
      <c r="G402" s="52">
        <v>0</v>
      </c>
      <c r="H402" s="52">
        <v>0</v>
      </c>
      <c r="I402" s="52">
        <f t="shared" si="37"/>
        <v>0</v>
      </c>
      <c r="K402" s="61">
        <v>56734</v>
      </c>
      <c r="L402" s="52">
        <v>0</v>
      </c>
      <c r="M402" s="52">
        <v>0</v>
      </c>
      <c r="N402" s="52">
        <f t="shared" si="41"/>
        <v>0</v>
      </c>
      <c r="P402" s="61">
        <v>56734</v>
      </c>
      <c r="Q402" s="52">
        <v>0</v>
      </c>
      <c r="R402" s="52">
        <v>0</v>
      </c>
      <c r="S402" s="52">
        <v>0</v>
      </c>
      <c r="V402" s="76">
        <v>56734</v>
      </c>
      <c r="W402" s="144">
        <f t="shared" si="42"/>
        <v>0</v>
      </c>
      <c r="X402" s="144">
        <f t="shared" si="38"/>
        <v>0</v>
      </c>
      <c r="Y402" s="144">
        <f t="shared" si="39"/>
        <v>0</v>
      </c>
    </row>
    <row r="403" spans="1:25" x14ac:dyDescent="0.35">
      <c r="A403" s="61">
        <v>56765</v>
      </c>
      <c r="B403" s="52">
        <v>0</v>
      </c>
      <c r="C403" s="52">
        <v>0</v>
      </c>
      <c r="D403" s="52">
        <f t="shared" si="40"/>
        <v>0</v>
      </c>
      <c r="F403" s="61">
        <v>56765</v>
      </c>
      <c r="G403" s="52">
        <v>0</v>
      </c>
      <c r="H403" s="52">
        <v>0</v>
      </c>
      <c r="I403" s="52">
        <f t="shared" si="37"/>
        <v>0</v>
      </c>
      <c r="K403" s="61">
        <v>56765</v>
      </c>
      <c r="L403" s="52">
        <v>0</v>
      </c>
      <c r="M403" s="52">
        <v>0</v>
      </c>
      <c r="N403" s="52">
        <f t="shared" si="41"/>
        <v>0</v>
      </c>
      <c r="P403" s="61">
        <v>56765</v>
      </c>
      <c r="Q403" s="52">
        <v>0</v>
      </c>
      <c r="R403" s="52">
        <v>0</v>
      </c>
      <c r="S403" s="52">
        <v>0</v>
      </c>
      <c r="V403" s="76">
        <v>56765</v>
      </c>
      <c r="W403" s="144">
        <f t="shared" si="42"/>
        <v>0</v>
      </c>
      <c r="X403" s="144">
        <f t="shared" si="38"/>
        <v>0</v>
      </c>
      <c r="Y403" s="144">
        <f t="shared" si="39"/>
        <v>0</v>
      </c>
    </row>
    <row r="404" spans="1:25" x14ac:dyDescent="0.35">
      <c r="A404" s="61">
        <v>56795</v>
      </c>
      <c r="B404" s="52">
        <v>0</v>
      </c>
      <c r="C404" s="52">
        <v>0</v>
      </c>
      <c r="D404" s="52">
        <f t="shared" si="40"/>
        <v>0</v>
      </c>
      <c r="F404" s="61">
        <v>56795</v>
      </c>
      <c r="G404" s="52">
        <v>0</v>
      </c>
      <c r="H404" s="52">
        <v>0</v>
      </c>
      <c r="I404" s="52">
        <f t="shared" si="37"/>
        <v>0</v>
      </c>
      <c r="K404" s="61">
        <v>56795</v>
      </c>
      <c r="L404" s="52">
        <v>5619277.28125</v>
      </c>
      <c r="M404" s="52">
        <v>1116541.9668684499</v>
      </c>
      <c r="N404" s="52">
        <f t="shared" si="41"/>
        <v>6735819.2481184499</v>
      </c>
      <c r="P404" s="61">
        <v>56795</v>
      </c>
      <c r="Q404" s="52">
        <v>0</v>
      </c>
      <c r="R404" s="52">
        <v>0</v>
      </c>
      <c r="S404" s="52">
        <v>0</v>
      </c>
      <c r="V404" s="76">
        <v>56795</v>
      </c>
      <c r="W404" s="144">
        <f t="shared" si="42"/>
        <v>5619277.28125</v>
      </c>
      <c r="X404" s="144">
        <f t="shared" si="38"/>
        <v>1116541.9668684499</v>
      </c>
      <c r="Y404" s="144">
        <f t="shared" si="39"/>
        <v>6735819.2481184499</v>
      </c>
    </row>
    <row r="405" spans="1:25" x14ac:dyDescent="0.35">
      <c r="A405" s="61">
        <v>56826</v>
      </c>
      <c r="B405" s="52">
        <v>0</v>
      </c>
      <c r="C405" s="52">
        <v>0</v>
      </c>
      <c r="D405" s="52">
        <f t="shared" si="40"/>
        <v>0</v>
      </c>
      <c r="F405" s="61">
        <v>56826</v>
      </c>
      <c r="G405" s="52">
        <v>0</v>
      </c>
      <c r="H405" s="52">
        <v>0</v>
      </c>
      <c r="I405" s="52">
        <f t="shared" si="37"/>
        <v>0</v>
      </c>
      <c r="K405" s="61">
        <v>56826</v>
      </c>
      <c r="L405" s="52">
        <v>0</v>
      </c>
      <c r="M405" s="52">
        <v>0</v>
      </c>
      <c r="N405" s="52">
        <f t="shared" si="41"/>
        <v>0</v>
      </c>
      <c r="P405" s="61">
        <v>56826</v>
      </c>
      <c r="Q405" s="52">
        <v>0</v>
      </c>
      <c r="R405" s="52">
        <v>0</v>
      </c>
      <c r="S405" s="52">
        <v>0</v>
      </c>
      <c r="V405" s="76">
        <v>56826</v>
      </c>
      <c r="W405" s="144">
        <f t="shared" si="42"/>
        <v>0</v>
      </c>
      <c r="X405" s="144">
        <f t="shared" si="38"/>
        <v>0</v>
      </c>
      <c r="Y405" s="144">
        <f t="shared" si="39"/>
        <v>0</v>
      </c>
    </row>
    <row r="406" spans="1:25" x14ac:dyDescent="0.35">
      <c r="A406" s="61">
        <v>56857</v>
      </c>
      <c r="B406" s="52">
        <v>0</v>
      </c>
      <c r="C406" s="52">
        <v>0</v>
      </c>
      <c r="D406" s="52">
        <f t="shared" si="40"/>
        <v>0</v>
      </c>
      <c r="F406" s="61">
        <v>56857</v>
      </c>
      <c r="G406" s="52">
        <v>0</v>
      </c>
      <c r="H406" s="52">
        <v>0</v>
      </c>
      <c r="I406" s="52">
        <f t="shared" si="37"/>
        <v>0</v>
      </c>
      <c r="K406" s="61">
        <v>56857</v>
      </c>
      <c r="L406" s="52">
        <v>0</v>
      </c>
      <c r="M406" s="52">
        <v>0</v>
      </c>
      <c r="N406" s="52">
        <f t="shared" si="41"/>
        <v>0</v>
      </c>
      <c r="P406" s="61">
        <v>56857</v>
      </c>
      <c r="Q406" s="52">
        <v>0</v>
      </c>
      <c r="R406" s="52">
        <v>0</v>
      </c>
      <c r="S406" s="52">
        <v>0</v>
      </c>
      <c r="V406" s="76">
        <v>56857</v>
      </c>
      <c r="W406" s="144">
        <f t="shared" si="42"/>
        <v>0</v>
      </c>
      <c r="X406" s="144">
        <f t="shared" si="38"/>
        <v>0</v>
      </c>
      <c r="Y406" s="144">
        <f t="shared" si="39"/>
        <v>0</v>
      </c>
    </row>
    <row r="407" spans="1:25" x14ac:dyDescent="0.35">
      <c r="A407" s="61">
        <v>56887</v>
      </c>
      <c r="B407" s="52">
        <v>0</v>
      </c>
      <c r="C407" s="52">
        <v>0</v>
      </c>
      <c r="D407" s="52">
        <f t="shared" si="40"/>
        <v>0</v>
      </c>
      <c r="F407" s="61">
        <v>56887</v>
      </c>
      <c r="G407" s="52">
        <v>0</v>
      </c>
      <c r="H407" s="52">
        <v>0</v>
      </c>
      <c r="I407" s="52">
        <f t="shared" si="37"/>
        <v>0</v>
      </c>
      <c r="K407" s="61">
        <v>56887</v>
      </c>
      <c r="L407" s="52">
        <v>0</v>
      </c>
      <c r="M407" s="52">
        <v>0</v>
      </c>
      <c r="N407" s="52">
        <f t="shared" si="41"/>
        <v>0</v>
      </c>
      <c r="P407" s="61">
        <v>56887</v>
      </c>
      <c r="Q407" s="52">
        <v>0</v>
      </c>
      <c r="R407" s="52">
        <v>0</v>
      </c>
      <c r="S407" s="52">
        <v>0</v>
      </c>
      <c r="V407" s="76">
        <v>56887</v>
      </c>
      <c r="W407" s="144">
        <f t="shared" si="42"/>
        <v>0</v>
      </c>
      <c r="X407" s="144">
        <f t="shared" si="38"/>
        <v>0</v>
      </c>
      <c r="Y407" s="144">
        <f t="shared" si="39"/>
        <v>0</v>
      </c>
    </row>
    <row r="408" spans="1:25" x14ac:dyDescent="0.35">
      <c r="A408" s="61">
        <v>56918</v>
      </c>
      <c r="B408" s="52">
        <v>0</v>
      </c>
      <c r="C408" s="52">
        <v>0</v>
      </c>
      <c r="D408" s="52">
        <f t="shared" si="40"/>
        <v>0</v>
      </c>
      <c r="F408" s="61">
        <v>56918</v>
      </c>
      <c r="G408" s="52">
        <v>0</v>
      </c>
      <c r="H408" s="52">
        <v>0</v>
      </c>
      <c r="I408" s="52">
        <f t="shared" si="37"/>
        <v>0</v>
      </c>
      <c r="K408" s="61">
        <v>56918</v>
      </c>
      <c r="L408" s="52">
        <v>0</v>
      </c>
      <c r="M408" s="52">
        <v>0</v>
      </c>
      <c r="N408" s="52">
        <f t="shared" si="41"/>
        <v>0</v>
      </c>
      <c r="P408" s="61">
        <v>56918</v>
      </c>
      <c r="Q408" s="52">
        <v>0</v>
      </c>
      <c r="R408" s="52">
        <v>0</v>
      </c>
      <c r="S408" s="52">
        <v>0</v>
      </c>
      <c r="V408" s="76">
        <v>56918</v>
      </c>
      <c r="W408" s="144">
        <f t="shared" si="42"/>
        <v>0</v>
      </c>
      <c r="X408" s="144">
        <f t="shared" si="38"/>
        <v>0</v>
      </c>
      <c r="Y408" s="144">
        <f t="shared" si="39"/>
        <v>0</v>
      </c>
    </row>
    <row r="409" spans="1:25" x14ac:dyDescent="0.35">
      <c r="A409" s="61">
        <v>56948</v>
      </c>
      <c r="B409" s="52">
        <v>0</v>
      </c>
      <c r="C409" s="52">
        <v>0</v>
      </c>
      <c r="D409" s="52">
        <f t="shared" si="40"/>
        <v>0</v>
      </c>
      <c r="F409" s="61">
        <v>56948</v>
      </c>
      <c r="G409" s="52">
        <v>0</v>
      </c>
      <c r="H409" s="52">
        <v>0</v>
      </c>
      <c r="I409" s="52">
        <f t="shared" si="37"/>
        <v>0</v>
      </c>
      <c r="K409" s="61">
        <v>56948</v>
      </c>
      <c r="L409" s="52">
        <v>0</v>
      </c>
      <c r="M409" s="52">
        <v>0</v>
      </c>
      <c r="N409" s="52">
        <f t="shared" si="41"/>
        <v>0</v>
      </c>
      <c r="P409" s="61">
        <v>56948</v>
      </c>
      <c r="Q409" s="52">
        <v>0</v>
      </c>
      <c r="R409" s="52">
        <v>0</v>
      </c>
      <c r="S409" s="52">
        <v>0</v>
      </c>
      <c r="V409" s="76">
        <v>56948</v>
      </c>
      <c r="W409" s="144">
        <f t="shared" si="42"/>
        <v>0</v>
      </c>
      <c r="X409" s="144">
        <f t="shared" si="38"/>
        <v>0</v>
      </c>
      <c r="Y409" s="144">
        <f t="shared" si="39"/>
        <v>0</v>
      </c>
    </row>
    <row r="410" spans="1:25" x14ac:dyDescent="0.35">
      <c r="A410" s="61">
        <v>56979</v>
      </c>
      <c r="B410" s="52">
        <v>0</v>
      </c>
      <c r="C410" s="52">
        <v>0</v>
      </c>
      <c r="D410" s="52">
        <f t="shared" si="40"/>
        <v>0</v>
      </c>
      <c r="F410" s="61">
        <v>56979</v>
      </c>
      <c r="G410" s="52">
        <v>0</v>
      </c>
      <c r="H410" s="52">
        <v>0</v>
      </c>
      <c r="I410" s="52">
        <f t="shared" si="37"/>
        <v>0</v>
      </c>
      <c r="K410" s="61">
        <v>56979</v>
      </c>
      <c r="L410" s="52">
        <v>5619277.28125</v>
      </c>
      <c r="M410" s="52">
        <v>997934.94474689604</v>
      </c>
      <c r="N410" s="52">
        <f t="shared" si="41"/>
        <v>6617212.2259968957</v>
      </c>
      <c r="P410" s="61">
        <v>56979</v>
      </c>
      <c r="Q410" s="52">
        <v>0</v>
      </c>
      <c r="R410" s="52">
        <v>0</v>
      </c>
      <c r="S410" s="52">
        <v>0</v>
      </c>
      <c r="V410" s="76">
        <v>56979</v>
      </c>
      <c r="W410" s="144">
        <f t="shared" si="42"/>
        <v>5619277.28125</v>
      </c>
      <c r="X410" s="144">
        <f t="shared" si="38"/>
        <v>997934.94474689604</v>
      </c>
      <c r="Y410" s="144">
        <f t="shared" si="39"/>
        <v>6617212.2259968957</v>
      </c>
    </row>
    <row r="411" spans="1:25" x14ac:dyDescent="0.35">
      <c r="A411" s="61">
        <v>57010</v>
      </c>
      <c r="B411" s="52">
        <v>0</v>
      </c>
      <c r="C411" s="52">
        <v>0</v>
      </c>
      <c r="D411" s="52">
        <f t="shared" si="40"/>
        <v>0</v>
      </c>
      <c r="F411" s="61">
        <v>57010</v>
      </c>
      <c r="G411" s="52">
        <v>0</v>
      </c>
      <c r="H411" s="52">
        <v>0</v>
      </c>
      <c r="I411" s="52">
        <f t="shared" si="37"/>
        <v>0</v>
      </c>
      <c r="K411" s="61">
        <v>57010</v>
      </c>
      <c r="L411" s="52">
        <v>0</v>
      </c>
      <c r="M411" s="52">
        <v>0</v>
      </c>
      <c r="N411" s="52">
        <f t="shared" si="41"/>
        <v>0</v>
      </c>
      <c r="P411" s="61">
        <v>57010</v>
      </c>
      <c r="Q411" s="52">
        <v>0</v>
      </c>
      <c r="R411" s="52">
        <v>0</v>
      </c>
      <c r="S411" s="52">
        <v>0</v>
      </c>
      <c r="V411" s="76">
        <v>57010</v>
      </c>
      <c r="W411" s="144">
        <f t="shared" si="42"/>
        <v>0</v>
      </c>
      <c r="X411" s="144">
        <f t="shared" si="38"/>
        <v>0</v>
      </c>
      <c r="Y411" s="144">
        <f t="shared" si="39"/>
        <v>0</v>
      </c>
    </row>
    <row r="412" spans="1:25" x14ac:dyDescent="0.35">
      <c r="A412" s="61">
        <v>57039</v>
      </c>
      <c r="B412" s="52">
        <v>0</v>
      </c>
      <c r="C412" s="52">
        <v>0</v>
      </c>
      <c r="D412" s="52">
        <f t="shared" si="40"/>
        <v>0</v>
      </c>
      <c r="F412" s="61">
        <v>57039</v>
      </c>
      <c r="G412" s="52">
        <v>0</v>
      </c>
      <c r="H412" s="52">
        <v>0</v>
      </c>
      <c r="I412" s="52">
        <f t="shared" si="37"/>
        <v>0</v>
      </c>
      <c r="K412" s="61">
        <v>57039</v>
      </c>
      <c r="L412" s="52">
        <v>0</v>
      </c>
      <c r="M412" s="52">
        <v>0</v>
      </c>
      <c r="N412" s="52">
        <f t="shared" si="41"/>
        <v>0</v>
      </c>
      <c r="P412" s="61">
        <v>57039</v>
      </c>
      <c r="Q412" s="52">
        <v>0</v>
      </c>
      <c r="R412" s="52">
        <v>0</v>
      </c>
      <c r="S412" s="52">
        <v>0</v>
      </c>
      <c r="V412" s="76">
        <v>57039</v>
      </c>
      <c r="W412" s="144">
        <f t="shared" si="42"/>
        <v>0</v>
      </c>
      <c r="X412" s="144">
        <f t="shared" si="38"/>
        <v>0</v>
      </c>
      <c r="Y412" s="144">
        <f t="shared" si="39"/>
        <v>0</v>
      </c>
    </row>
    <row r="413" spans="1:25" x14ac:dyDescent="0.35">
      <c r="A413" s="61">
        <v>57070</v>
      </c>
      <c r="B413" s="52">
        <v>0</v>
      </c>
      <c r="C413" s="52">
        <v>0</v>
      </c>
      <c r="D413" s="52">
        <f t="shared" si="40"/>
        <v>0</v>
      </c>
      <c r="F413" s="61">
        <v>57070</v>
      </c>
      <c r="G413" s="52">
        <v>0</v>
      </c>
      <c r="H413" s="52">
        <v>0</v>
      </c>
      <c r="I413" s="52">
        <f t="shared" si="37"/>
        <v>0</v>
      </c>
      <c r="K413" s="61">
        <v>57070</v>
      </c>
      <c r="L413" s="52">
        <v>0</v>
      </c>
      <c r="M413" s="52">
        <v>0</v>
      </c>
      <c r="N413" s="52">
        <f t="shared" si="41"/>
        <v>0</v>
      </c>
      <c r="P413" s="61">
        <v>57070</v>
      </c>
      <c r="Q413" s="52">
        <v>0</v>
      </c>
      <c r="R413" s="52">
        <v>0</v>
      </c>
      <c r="S413" s="52">
        <v>0</v>
      </c>
      <c r="V413" s="76">
        <v>57070</v>
      </c>
      <c r="W413" s="144">
        <f t="shared" si="42"/>
        <v>0</v>
      </c>
      <c r="X413" s="144">
        <f t="shared" si="38"/>
        <v>0</v>
      </c>
      <c r="Y413" s="144">
        <f t="shared" si="39"/>
        <v>0</v>
      </c>
    </row>
    <row r="414" spans="1:25" x14ac:dyDescent="0.35">
      <c r="A414" s="61">
        <v>57100</v>
      </c>
      <c r="B414" s="52">
        <v>0</v>
      </c>
      <c r="C414" s="52">
        <v>0</v>
      </c>
      <c r="D414" s="52">
        <f t="shared" si="40"/>
        <v>0</v>
      </c>
      <c r="F414" s="61">
        <v>57100</v>
      </c>
      <c r="G414" s="52">
        <v>0</v>
      </c>
      <c r="H414" s="52">
        <v>0</v>
      </c>
      <c r="I414" s="52">
        <f t="shared" si="37"/>
        <v>0</v>
      </c>
      <c r="K414" s="61">
        <v>57100</v>
      </c>
      <c r="L414" s="52">
        <v>0</v>
      </c>
      <c r="M414" s="52">
        <v>0</v>
      </c>
      <c r="N414" s="52">
        <f t="shared" si="41"/>
        <v>0</v>
      </c>
      <c r="P414" s="61">
        <v>57100</v>
      </c>
      <c r="Q414" s="52">
        <v>0</v>
      </c>
      <c r="R414" s="52">
        <v>0</v>
      </c>
      <c r="S414" s="52">
        <v>0</v>
      </c>
      <c r="V414" s="76">
        <v>57100</v>
      </c>
      <c r="W414" s="144">
        <f t="shared" si="42"/>
        <v>0</v>
      </c>
      <c r="X414" s="144">
        <f t="shared" si="38"/>
        <v>0</v>
      </c>
      <c r="Y414" s="144">
        <f t="shared" si="39"/>
        <v>0</v>
      </c>
    </row>
    <row r="415" spans="1:25" x14ac:dyDescent="0.35">
      <c r="A415" s="61">
        <v>57131</v>
      </c>
      <c r="B415" s="52">
        <v>0</v>
      </c>
      <c r="C415" s="52">
        <v>0</v>
      </c>
      <c r="D415" s="52">
        <f t="shared" si="40"/>
        <v>0</v>
      </c>
      <c r="F415" s="61">
        <v>57131</v>
      </c>
      <c r="G415" s="52">
        <v>0</v>
      </c>
      <c r="H415" s="52">
        <v>0</v>
      </c>
      <c r="I415" s="52">
        <f t="shared" si="37"/>
        <v>0</v>
      </c>
      <c r="K415" s="61">
        <v>57131</v>
      </c>
      <c r="L415" s="52">
        <v>0</v>
      </c>
      <c r="M415" s="52">
        <v>0</v>
      </c>
      <c r="N415" s="52">
        <f t="shared" si="41"/>
        <v>0</v>
      </c>
      <c r="P415" s="61">
        <v>57131</v>
      </c>
      <c r="Q415" s="52">
        <v>0</v>
      </c>
      <c r="R415" s="52">
        <v>0</v>
      </c>
      <c r="S415" s="52">
        <v>0</v>
      </c>
      <c r="V415" s="76">
        <v>57131</v>
      </c>
      <c r="W415" s="144">
        <f t="shared" si="42"/>
        <v>0</v>
      </c>
      <c r="X415" s="144">
        <f t="shared" si="38"/>
        <v>0</v>
      </c>
      <c r="Y415" s="144">
        <f t="shared" si="39"/>
        <v>0</v>
      </c>
    </row>
    <row r="416" spans="1:25" x14ac:dyDescent="0.35">
      <c r="A416" s="61">
        <v>57161</v>
      </c>
      <c r="B416" s="52">
        <v>0</v>
      </c>
      <c r="C416" s="52">
        <v>0</v>
      </c>
      <c r="D416" s="52">
        <f t="shared" si="40"/>
        <v>0</v>
      </c>
      <c r="F416" s="61">
        <v>57161</v>
      </c>
      <c r="G416" s="52">
        <v>0</v>
      </c>
      <c r="H416" s="52">
        <v>0</v>
      </c>
      <c r="I416" s="52">
        <f t="shared" si="37"/>
        <v>0</v>
      </c>
      <c r="K416" s="61">
        <v>57161</v>
      </c>
      <c r="L416" s="52">
        <v>5619277.28125</v>
      </c>
      <c r="M416" s="52">
        <v>873193.07665353396</v>
      </c>
      <c r="N416" s="52">
        <f t="shared" si="41"/>
        <v>6492470.3579035336</v>
      </c>
      <c r="P416" s="61">
        <v>57161</v>
      </c>
      <c r="Q416" s="52">
        <v>0</v>
      </c>
      <c r="R416" s="52">
        <v>0</v>
      </c>
      <c r="S416" s="52">
        <v>0</v>
      </c>
      <c r="V416" s="76">
        <v>57161</v>
      </c>
      <c r="W416" s="144">
        <f t="shared" si="42"/>
        <v>5619277.28125</v>
      </c>
      <c r="X416" s="144">
        <f t="shared" si="38"/>
        <v>873193.07665353396</v>
      </c>
      <c r="Y416" s="144">
        <f t="shared" si="39"/>
        <v>6492470.3579035336</v>
      </c>
    </row>
    <row r="417" spans="1:25" x14ac:dyDescent="0.35">
      <c r="A417" s="61">
        <v>57192</v>
      </c>
      <c r="B417" s="52">
        <v>0</v>
      </c>
      <c r="C417" s="52">
        <v>0</v>
      </c>
      <c r="D417" s="52">
        <f t="shared" si="40"/>
        <v>0</v>
      </c>
      <c r="F417" s="61">
        <v>57192</v>
      </c>
      <c r="G417" s="52">
        <v>0</v>
      </c>
      <c r="H417" s="52">
        <v>0</v>
      </c>
      <c r="I417" s="52">
        <f t="shared" si="37"/>
        <v>0</v>
      </c>
      <c r="K417" s="61">
        <v>57192</v>
      </c>
      <c r="L417" s="52">
        <v>0</v>
      </c>
      <c r="M417" s="52">
        <v>0</v>
      </c>
      <c r="N417" s="52">
        <f t="shared" si="41"/>
        <v>0</v>
      </c>
      <c r="P417" s="61">
        <v>57192</v>
      </c>
      <c r="Q417" s="52">
        <v>0</v>
      </c>
      <c r="R417" s="52">
        <v>0</v>
      </c>
      <c r="S417" s="52">
        <v>0</v>
      </c>
      <c r="V417" s="76">
        <v>57192</v>
      </c>
      <c r="W417" s="144">
        <f t="shared" si="42"/>
        <v>0</v>
      </c>
      <c r="X417" s="144">
        <f t="shared" si="38"/>
        <v>0</v>
      </c>
      <c r="Y417" s="144">
        <f t="shared" si="39"/>
        <v>0</v>
      </c>
    </row>
    <row r="418" spans="1:25" x14ac:dyDescent="0.35">
      <c r="A418" s="61">
        <v>57223</v>
      </c>
      <c r="B418" s="52">
        <v>0</v>
      </c>
      <c r="C418" s="52">
        <v>0</v>
      </c>
      <c r="D418" s="52">
        <f t="shared" si="40"/>
        <v>0</v>
      </c>
      <c r="F418" s="61">
        <v>57223</v>
      </c>
      <c r="G418" s="52">
        <v>0</v>
      </c>
      <c r="H418" s="52">
        <v>0</v>
      </c>
      <c r="I418" s="52">
        <f t="shared" si="37"/>
        <v>0</v>
      </c>
      <c r="K418" s="61">
        <v>57223</v>
      </c>
      <c r="L418" s="52">
        <v>0</v>
      </c>
      <c r="M418" s="52">
        <v>0</v>
      </c>
      <c r="N418" s="52">
        <f t="shared" si="41"/>
        <v>0</v>
      </c>
      <c r="P418" s="61">
        <v>57223</v>
      </c>
      <c r="Q418" s="52">
        <v>0</v>
      </c>
      <c r="R418" s="52">
        <v>0</v>
      </c>
      <c r="S418" s="52">
        <v>0</v>
      </c>
      <c r="V418" s="76">
        <v>57223</v>
      </c>
      <c r="W418" s="144">
        <f t="shared" si="42"/>
        <v>0</v>
      </c>
      <c r="X418" s="144">
        <f t="shared" si="38"/>
        <v>0</v>
      </c>
      <c r="Y418" s="144">
        <f t="shared" si="39"/>
        <v>0</v>
      </c>
    </row>
    <row r="419" spans="1:25" x14ac:dyDescent="0.35">
      <c r="A419" s="61">
        <v>57253</v>
      </c>
      <c r="B419" s="52">
        <v>0</v>
      </c>
      <c r="C419" s="52">
        <v>0</v>
      </c>
      <c r="D419" s="52">
        <f t="shared" si="40"/>
        <v>0</v>
      </c>
      <c r="F419" s="61">
        <v>57253</v>
      </c>
      <c r="G419" s="52">
        <v>0</v>
      </c>
      <c r="H419" s="52">
        <v>0</v>
      </c>
      <c r="I419" s="52">
        <f t="shared" si="37"/>
        <v>0</v>
      </c>
      <c r="K419" s="61">
        <v>57253</v>
      </c>
      <c r="L419" s="52">
        <v>0</v>
      </c>
      <c r="M419" s="52">
        <v>0</v>
      </c>
      <c r="N419" s="52">
        <f t="shared" si="41"/>
        <v>0</v>
      </c>
      <c r="P419" s="61">
        <v>57253</v>
      </c>
      <c r="Q419" s="52">
        <v>0</v>
      </c>
      <c r="R419" s="52">
        <v>0</v>
      </c>
      <c r="S419" s="52">
        <v>0</v>
      </c>
      <c r="V419" s="76">
        <v>57253</v>
      </c>
      <c r="W419" s="144">
        <f t="shared" si="42"/>
        <v>0</v>
      </c>
      <c r="X419" s="144">
        <f t="shared" si="38"/>
        <v>0</v>
      </c>
      <c r="Y419" s="144">
        <f t="shared" si="39"/>
        <v>0</v>
      </c>
    </row>
    <row r="420" spans="1:25" x14ac:dyDescent="0.35">
      <c r="A420" s="61">
        <v>57284</v>
      </c>
      <c r="B420" s="52">
        <v>0</v>
      </c>
      <c r="C420" s="52">
        <v>0</v>
      </c>
      <c r="D420" s="52">
        <f t="shared" si="40"/>
        <v>0</v>
      </c>
      <c r="F420" s="61">
        <v>57284</v>
      </c>
      <c r="G420" s="52">
        <v>0</v>
      </c>
      <c r="H420" s="52">
        <v>0</v>
      </c>
      <c r="I420" s="52">
        <f t="shared" si="37"/>
        <v>0</v>
      </c>
      <c r="K420" s="61">
        <v>57284</v>
      </c>
      <c r="L420" s="52">
        <v>0</v>
      </c>
      <c r="M420" s="52">
        <v>0</v>
      </c>
      <c r="N420" s="52">
        <f t="shared" si="41"/>
        <v>0</v>
      </c>
      <c r="P420" s="61">
        <v>57284</v>
      </c>
      <c r="Q420" s="52">
        <v>0</v>
      </c>
      <c r="R420" s="52">
        <v>0</v>
      </c>
      <c r="S420" s="52">
        <v>0</v>
      </c>
      <c r="V420" s="76">
        <v>57284</v>
      </c>
      <c r="W420" s="144">
        <f t="shared" si="42"/>
        <v>0</v>
      </c>
      <c r="X420" s="144">
        <f t="shared" si="38"/>
        <v>0</v>
      </c>
      <c r="Y420" s="144">
        <f t="shared" si="39"/>
        <v>0</v>
      </c>
    </row>
    <row r="421" spans="1:25" x14ac:dyDescent="0.35">
      <c r="A421" s="61">
        <v>57314</v>
      </c>
      <c r="B421" s="52">
        <v>0</v>
      </c>
      <c r="C421" s="52">
        <v>0</v>
      </c>
      <c r="D421" s="52">
        <f t="shared" si="40"/>
        <v>0</v>
      </c>
      <c r="F421" s="61">
        <v>57314</v>
      </c>
      <c r="G421" s="52">
        <v>0</v>
      </c>
      <c r="H421" s="52">
        <v>0</v>
      </c>
      <c r="I421" s="52">
        <f t="shared" si="37"/>
        <v>0</v>
      </c>
      <c r="K421" s="61">
        <v>57314</v>
      </c>
      <c r="L421" s="52">
        <v>0</v>
      </c>
      <c r="M421" s="52">
        <v>0</v>
      </c>
      <c r="N421" s="52">
        <f t="shared" si="41"/>
        <v>0</v>
      </c>
      <c r="P421" s="61">
        <v>57314</v>
      </c>
      <c r="Q421" s="52">
        <v>0</v>
      </c>
      <c r="R421" s="52">
        <v>0</v>
      </c>
      <c r="S421" s="52">
        <v>0</v>
      </c>
      <c r="V421" s="76">
        <v>57314</v>
      </c>
      <c r="W421" s="144">
        <f t="shared" si="42"/>
        <v>0</v>
      </c>
      <c r="X421" s="144">
        <f t="shared" si="38"/>
        <v>0</v>
      </c>
      <c r="Y421" s="144">
        <f t="shared" si="39"/>
        <v>0</v>
      </c>
    </row>
    <row r="422" spans="1:25" x14ac:dyDescent="0.35">
      <c r="A422" s="61">
        <v>57345</v>
      </c>
      <c r="B422" s="52">
        <v>0</v>
      </c>
      <c r="C422" s="52">
        <v>0</v>
      </c>
      <c r="D422" s="52">
        <f t="shared" si="40"/>
        <v>0</v>
      </c>
      <c r="F422" s="61">
        <v>57345</v>
      </c>
      <c r="G422" s="52">
        <v>0</v>
      </c>
      <c r="H422" s="52">
        <v>0</v>
      </c>
      <c r="I422" s="52">
        <f t="shared" si="37"/>
        <v>0</v>
      </c>
      <c r="K422" s="61">
        <v>57345</v>
      </c>
      <c r="L422" s="52">
        <v>5619277.28125</v>
      </c>
      <c r="M422" s="52">
        <v>748451.208560172</v>
      </c>
      <c r="N422" s="52">
        <f t="shared" si="41"/>
        <v>6367728.4898101725</v>
      </c>
      <c r="P422" s="61">
        <v>57345</v>
      </c>
      <c r="Q422" s="52">
        <v>0</v>
      </c>
      <c r="R422" s="52">
        <v>0</v>
      </c>
      <c r="S422" s="52">
        <v>0</v>
      </c>
      <c r="V422" s="76">
        <v>57345</v>
      </c>
      <c r="W422" s="144">
        <f t="shared" si="42"/>
        <v>5619277.28125</v>
      </c>
      <c r="X422" s="144">
        <f t="shared" si="38"/>
        <v>748451.208560172</v>
      </c>
      <c r="Y422" s="144">
        <f t="shared" si="39"/>
        <v>6367728.4898101725</v>
      </c>
    </row>
    <row r="423" spans="1:25" x14ac:dyDescent="0.35">
      <c r="A423" s="61">
        <v>57376</v>
      </c>
      <c r="B423" s="52">
        <v>0</v>
      </c>
      <c r="C423" s="52">
        <v>0</v>
      </c>
      <c r="D423" s="52">
        <f t="shared" si="40"/>
        <v>0</v>
      </c>
      <c r="F423" s="61">
        <v>57376</v>
      </c>
      <c r="G423" s="52">
        <v>0</v>
      </c>
      <c r="H423" s="52">
        <v>0</v>
      </c>
      <c r="I423" s="52">
        <f t="shared" si="37"/>
        <v>0</v>
      </c>
      <c r="K423" s="61">
        <v>57376</v>
      </c>
      <c r="L423" s="52">
        <v>0</v>
      </c>
      <c r="M423" s="52">
        <v>0</v>
      </c>
      <c r="N423" s="52">
        <f t="shared" si="41"/>
        <v>0</v>
      </c>
      <c r="P423" s="61">
        <v>57376</v>
      </c>
      <c r="Q423" s="52">
        <v>0</v>
      </c>
      <c r="R423" s="52">
        <v>0</v>
      </c>
      <c r="S423" s="52">
        <v>0</v>
      </c>
      <c r="V423" s="76">
        <v>57376</v>
      </c>
      <c r="W423" s="144">
        <f t="shared" si="42"/>
        <v>0</v>
      </c>
      <c r="X423" s="144">
        <f t="shared" si="38"/>
        <v>0</v>
      </c>
      <c r="Y423" s="144">
        <f t="shared" si="39"/>
        <v>0</v>
      </c>
    </row>
    <row r="424" spans="1:25" x14ac:dyDescent="0.35">
      <c r="A424" s="61">
        <v>57404</v>
      </c>
      <c r="B424" s="52">
        <v>0</v>
      </c>
      <c r="C424" s="52">
        <v>0</v>
      </c>
      <c r="D424" s="52">
        <f t="shared" si="40"/>
        <v>0</v>
      </c>
      <c r="F424" s="61">
        <v>57404</v>
      </c>
      <c r="G424" s="52">
        <v>0</v>
      </c>
      <c r="H424" s="52">
        <v>0</v>
      </c>
      <c r="I424" s="52">
        <f t="shared" si="37"/>
        <v>0</v>
      </c>
      <c r="K424" s="61">
        <v>57404</v>
      </c>
      <c r="L424" s="52">
        <v>0</v>
      </c>
      <c r="M424" s="52">
        <v>0</v>
      </c>
      <c r="N424" s="52">
        <f t="shared" si="41"/>
        <v>0</v>
      </c>
      <c r="P424" s="61">
        <v>57404</v>
      </c>
      <c r="Q424" s="52">
        <v>0</v>
      </c>
      <c r="R424" s="52">
        <v>0</v>
      </c>
      <c r="S424" s="52">
        <v>0</v>
      </c>
      <c r="V424" s="76">
        <v>57404</v>
      </c>
      <c r="W424" s="144">
        <f t="shared" si="42"/>
        <v>0</v>
      </c>
      <c r="X424" s="144">
        <f t="shared" si="38"/>
        <v>0</v>
      </c>
      <c r="Y424" s="144">
        <f t="shared" si="39"/>
        <v>0</v>
      </c>
    </row>
    <row r="425" spans="1:25" x14ac:dyDescent="0.35">
      <c r="A425" s="61">
        <v>57435</v>
      </c>
      <c r="B425" s="52">
        <v>0</v>
      </c>
      <c r="C425" s="52">
        <v>0</v>
      </c>
      <c r="D425" s="52">
        <f t="shared" si="40"/>
        <v>0</v>
      </c>
      <c r="F425" s="61">
        <v>57435</v>
      </c>
      <c r="G425" s="52">
        <v>0</v>
      </c>
      <c r="H425" s="52">
        <v>0</v>
      </c>
      <c r="I425" s="52">
        <f t="shared" si="37"/>
        <v>0</v>
      </c>
      <c r="K425" s="61">
        <v>57435</v>
      </c>
      <c r="L425" s="52">
        <v>0</v>
      </c>
      <c r="M425" s="52">
        <v>0</v>
      </c>
      <c r="N425" s="52">
        <f t="shared" si="41"/>
        <v>0</v>
      </c>
      <c r="P425" s="61">
        <v>57435</v>
      </c>
      <c r="Q425" s="52">
        <v>0</v>
      </c>
      <c r="R425" s="52">
        <v>0</v>
      </c>
      <c r="S425" s="52">
        <v>0</v>
      </c>
      <c r="V425" s="76">
        <v>57435</v>
      </c>
      <c r="W425" s="144">
        <f t="shared" si="42"/>
        <v>0</v>
      </c>
      <c r="X425" s="144">
        <f t="shared" si="38"/>
        <v>0</v>
      </c>
      <c r="Y425" s="144">
        <f t="shared" si="39"/>
        <v>0</v>
      </c>
    </row>
    <row r="426" spans="1:25" x14ac:dyDescent="0.35">
      <c r="A426" s="61">
        <v>57465</v>
      </c>
      <c r="B426" s="52">
        <v>0</v>
      </c>
      <c r="C426" s="52">
        <v>0</v>
      </c>
      <c r="D426" s="52">
        <f t="shared" si="40"/>
        <v>0</v>
      </c>
      <c r="F426" s="61">
        <v>57465</v>
      </c>
      <c r="G426" s="52">
        <v>0</v>
      </c>
      <c r="H426" s="52">
        <v>0</v>
      </c>
      <c r="I426" s="52">
        <f t="shared" si="37"/>
        <v>0</v>
      </c>
      <c r="K426" s="61">
        <v>57465</v>
      </c>
      <c r="L426" s="52">
        <v>0</v>
      </c>
      <c r="M426" s="52">
        <v>0</v>
      </c>
      <c r="N426" s="52">
        <f t="shared" si="41"/>
        <v>0</v>
      </c>
      <c r="P426" s="61">
        <v>57465</v>
      </c>
      <c r="Q426" s="52">
        <v>0</v>
      </c>
      <c r="R426" s="52">
        <v>0</v>
      </c>
      <c r="S426" s="52">
        <v>0</v>
      </c>
      <c r="V426" s="76">
        <v>57465</v>
      </c>
      <c r="W426" s="144">
        <f t="shared" si="42"/>
        <v>0</v>
      </c>
      <c r="X426" s="144">
        <f t="shared" si="38"/>
        <v>0</v>
      </c>
      <c r="Y426" s="144">
        <f t="shared" si="39"/>
        <v>0</v>
      </c>
    </row>
    <row r="427" spans="1:25" x14ac:dyDescent="0.35">
      <c r="A427" s="61">
        <v>57496</v>
      </c>
      <c r="B427" s="52">
        <v>0</v>
      </c>
      <c r="C427" s="52">
        <v>0</v>
      </c>
      <c r="D427" s="52">
        <f t="shared" si="40"/>
        <v>0</v>
      </c>
      <c r="F427" s="61">
        <v>57496</v>
      </c>
      <c r="G427" s="52">
        <v>0</v>
      </c>
      <c r="H427" s="52">
        <v>0</v>
      </c>
      <c r="I427" s="52">
        <f t="shared" si="37"/>
        <v>0</v>
      </c>
      <c r="K427" s="61">
        <v>57496</v>
      </c>
      <c r="L427" s="52">
        <v>0</v>
      </c>
      <c r="M427" s="52">
        <v>0</v>
      </c>
      <c r="N427" s="52">
        <f t="shared" si="41"/>
        <v>0</v>
      </c>
      <c r="P427" s="61">
        <v>57496</v>
      </c>
      <c r="Q427" s="52">
        <v>0</v>
      </c>
      <c r="R427" s="52">
        <v>0</v>
      </c>
      <c r="S427" s="52">
        <v>0</v>
      </c>
      <c r="V427" s="76">
        <v>57496</v>
      </c>
      <c r="W427" s="144">
        <f t="shared" si="42"/>
        <v>0</v>
      </c>
      <c r="X427" s="144">
        <f t="shared" si="38"/>
        <v>0</v>
      </c>
      <c r="Y427" s="144">
        <f t="shared" si="39"/>
        <v>0</v>
      </c>
    </row>
    <row r="428" spans="1:25" x14ac:dyDescent="0.35">
      <c r="A428" s="61">
        <v>57526</v>
      </c>
      <c r="B428" s="52">
        <v>0</v>
      </c>
      <c r="C428" s="52">
        <v>0</v>
      </c>
      <c r="D428" s="52">
        <f t="shared" si="40"/>
        <v>0</v>
      </c>
      <c r="F428" s="61">
        <v>57526</v>
      </c>
      <c r="G428" s="52">
        <v>0</v>
      </c>
      <c r="H428" s="52">
        <v>0</v>
      </c>
      <c r="I428" s="52">
        <f t="shared" si="37"/>
        <v>0</v>
      </c>
      <c r="K428" s="61">
        <v>57526</v>
      </c>
      <c r="L428" s="52">
        <v>5619277.28125</v>
      </c>
      <c r="M428" s="52">
        <v>620301.092704696</v>
      </c>
      <c r="N428" s="52">
        <f t="shared" si="41"/>
        <v>6239578.3739546956</v>
      </c>
      <c r="P428" s="61">
        <v>57526</v>
      </c>
      <c r="Q428" s="52">
        <v>0</v>
      </c>
      <c r="R428" s="52">
        <v>0</v>
      </c>
      <c r="S428" s="52">
        <v>0</v>
      </c>
      <c r="V428" s="76">
        <v>57526</v>
      </c>
      <c r="W428" s="144">
        <f t="shared" si="42"/>
        <v>5619277.28125</v>
      </c>
      <c r="X428" s="144">
        <f t="shared" si="38"/>
        <v>620301.092704696</v>
      </c>
      <c r="Y428" s="144">
        <f t="shared" si="39"/>
        <v>6239578.3739546956</v>
      </c>
    </row>
    <row r="429" spans="1:25" x14ac:dyDescent="0.35">
      <c r="A429" s="61">
        <v>57557</v>
      </c>
      <c r="B429" s="52">
        <v>0</v>
      </c>
      <c r="C429" s="52">
        <v>0</v>
      </c>
      <c r="D429" s="52">
        <f t="shared" si="40"/>
        <v>0</v>
      </c>
      <c r="F429" s="61">
        <v>57557</v>
      </c>
      <c r="G429" s="52">
        <v>0</v>
      </c>
      <c r="H429" s="52">
        <v>0</v>
      </c>
      <c r="I429" s="52">
        <f t="shared" si="37"/>
        <v>0</v>
      </c>
      <c r="K429" s="61">
        <v>57557</v>
      </c>
      <c r="L429" s="52">
        <v>0</v>
      </c>
      <c r="M429" s="52">
        <v>0</v>
      </c>
      <c r="N429" s="52">
        <f t="shared" si="41"/>
        <v>0</v>
      </c>
      <c r="P429" s="61">
        <v>57557</v>
      </c>
      <c r="Q429" s="52">
        <v>0</v>
      </c>
      <c r="R429" s="52">
        <v>0</v>
      </c>
      <c r="S429" s="52">
        <v>0</v>
      </c>
      <c r="V429" s="76">
        <v>57557</v>
      </c>
      <c r="W429" s="144">
        <f t="shared" si="42"/>
        <v>0</v>
      </c>
      <c r="X429" s="144">
        <f t="shared" si="38"/>
        <v>0</v>
      </c>
      <c r="Y429" s="144">
        <f t="shared" si="39"/>
        <v>0</v>
      </c>
    </row>
    <row r="430" spans="1:25" x14ac:dyDescent="0.35">
      <c r="A430" s="61">
        <v>57588</v>
      </c>
      <c r="B430" s="52">
        <v>0</v>
      </c>
      <c r="C430" s="52">
        <v>0</v>
      </c>
      <c r="D430" s="52">
        <f t="shared" si="40"/>
        <v>0</v>
      </c>
      <c r="F430" s="61">
        <v>57588</v>
      </c>
      <c r="G430" s="52">
        <v>0</v>
      </c>
      <c r="H430" s="52">
        <v>0</v>
      </c>
      <c r="I430" s="52">
        <f t="shared" si="37"/>
        <v>0</v>
      </c>
      <c r="K430" s="61">
        <v>57588</v>
      </c>
      <c r="L430" s="52">
        <v>0</v>
      </c>
      <c r="M430" s="52">
        <v>0</v>
      </c>
      <c r="N430" s="52">
        <f t="shared" si="41"/>
        <v>0</v>
      </c>
      <c r="P430" s="61">
        <v>57588</v>
      </c>
      <c r="Q430" s="52">
        <v>0</v>
      </c>
      <c r="R430" s="52">
        <v>0</v>
      </c>
      <c r="S430" s="52">
        <v>0</v>
      </c>
      <c r="V430" s="76">
        <v>57588</v>
      </c>
      <c r="W430" s="144">
        <f t="shared" si="42"/>
        <v>0</v>
      </c>
      <c r="X430" s="144">
        <f t="shared" si="38"/>
        <v>0</v>
      </c>
      <c r="Y430" s="144">
        <f t="shared" si="39"/>
        <v>0</v>
      </c>
    </row>
    <row r="431" spans="1:25" x14ac:dyDescent="0.35">
      <c r="A431" s="61">
        <v>57618</v>
      </c>
      <c r="B431" s="52">
        <v>0</v>
      </c>
      <c r="C431" s="52">
        <v>0</v>
      </c>
      <c r="D431" s="52">
        <f t="shared" si="40"/>
        <v>0</v>
      </c>
      <c r="F431" s="61">
        <v>57618</v>
      </c>
      <c r="G431" s="52">
        <v>0</v>
      </c>
      <c r="H431" s="52">
        <v>0</v>
      </c>
      <c r="I431" s="52">
        <f t="shared" si="37"/>
        <v>0</v>
      </c>
      <c r="K431" s="61">
        <v>57618</v>
      </c>
      <c r="L431" s="52">
        <v>0</v>
      </c>
      <c r="M431" s="52">
        <v>0</v>
      </c>
      <c r="N431" s="52">
        <f t="shared" si="41"/>
        <v>0</v>
      </c>
      <c r="P431" s="61">
        <v>57618</v>
      </c>
      <c r="Q431" s="52">
        <v>0</v>
      </c>
      <c r="R431" s="52">
        <v>0</v>
      </c>
      <c r="S431" s="52">
        <v>0</v>
      </c>
      <c r="V431" s="76">
        <v>57618</v>
      </c>
      <c r="W431" s="144">
        <f t="shared" si="42"/>
        <v>0</v>
      </c>
      <c r="X431" s="144">
        <f t="shared" si="38"/>
        <v>0</v>
      </c>
      <c r="Y431" s="144">
        <f t="shared" si="39"/>
        <v>0</v>
      </c>
    </row>
    <row r="432" spans="1:25" x14ac:dyDescent="0.35">
      <c r="A432" s="61">
        <v>57649</v>
      </c>
      <c r="B432" s="52">
        <v>0</v>
      </c>
      <c r="C432" s="52">
        <v>0</v>
      </c>
      <c r="D432" s="52">
        <f t="shared" si="40"/>
        <v>0</v>
      </c>
      <c r="F432" s="61">
        <v>57649</v>
      </c>
      <c r="G432" s="52">
        <v>0</v>
      </c>
      <c r="H432" s="52">
        <v>0</v>
      </c>
      <c r="I432" s="52">
        <f t="shared" si="37"/>
        <v>0</v>
      </c>
      <c r="K432" s="61">
        <v>57649</v>
      </c>
      <c r="L432" s="52">
        <v>0</v>
      </c>
      <c r="M432" s="52">
        <v>0</v>
      </c>
      <c r="N432" s="52">
        <f t="shared" si="41"/>
        <v>0</v>
      </c>
      <c r="P432" s="61">
        <v>57649</v>
      </c>
      <c r="Q432" s="52">
        <v>0</v>
      </c>
      <c r="R432" s="52">
        <v>0</v>
      </c>
      <c r="S432" s="52">
        <v>0</v>
      </c>
      <c r="V432" s="76">
        <v>57649</v>
      </c>
      <c r="W432" s="144">
        <f t="shared" si="42"/>
        <v>0</v>
      </c>
      <c r="X432" s="144">
        <f t="shared" si="38"/>
        <v>0</v>
      </c>
      <c r="Y432" s="144">
        <f t="shared" si="39"/>
        <v>0</v>
      </c>
    </row>
    <row r="433" spans="1:25" x14ac:dyDescent="0.35">
      <c r="A433" s="61">
        <v>57679</v>
      </c>
      <c r="B433" s="52">
        <v>0</v>
      </c>
      <c r="C433" s="52">
        <v>0</v>
      </c>
      <c r="D433" s="52">
        <f t="shared" si="40"/>
        <v>0</v>
      </c>
      <c r="F433" s="61">
        <v>57679</v>
      </c>
      <c r="G433" s="52">
        <v>0</v>
      </c>
      <c r="H433" s="52">
        <v>0</v>
      </c>
      <c r="I433" s="52">
        <f t="shared" si="37"/>
        <v>0</v>
      </c>
      <c r="K433" s="61">
        <v>57679</v>
      </c>
      <c r="L433" s="52">
        <v>0</v>
      </c>
      <c r="M433" s="52">
        <v>0</v>
      </c>
      <c r="N433" s="52">
        <f t="shared" si="41"/>
        <v>0</v>
      </c>
      <c r="P433" s="61">
        <v>57679</v>
      </c>
      <c r="Q433" s="52">
        <v>0</v>
      </c>
      <c r="R433" s="52">
        <v>0</v>
      </c>
      <c r="S433" s="52">
        <v>0</v>
      </c>
      <c r="V433" s="76">
        <v>57679</v>
      </c>
      <c r="W433" s="144">
        <f t="shared" si="42"/>
        <v>0</v>
      </c>
      <c r="X433" s="144">
        <f t="shared" si="38"/>
        <v>0</v>
      </c>
      <c r="Y433" s="144">
        <f t="shared" si="39"/>
        <v>0</v>
      </c>
    </row>
    <row r="434" spans="1:25" x14ac:dyDescent="0.35">
      <c r="A434" s="61">
        <v>57710</v>
      </c>
      <c r="B434" s="52">
        <v>0</v>
      </c>
      <c r="C434" s="52">
        <v>0</v>
      </c>
      <c r="D434" s="52">
        <f t="shared" si="40"/>
        <v>0</v>
      </c>
      <c r="F434" s="61">
        <v>57710</v>
      </c>
      <c r="G434" s="52">
        <v>0</v>
      </c>
      <c r="H434" s="52">
        <v>0</v>
      </c>
      <c r="I434" s="52">
        <f t="shared" si="37"/>
        <v>0</v>
      </c>
      <c r="K434" s="61">
        <v>57710</v>
      </c>
      <c r="L434" s="52">
        <v>5619277.28125</v>
      </c>
      <c r="M434" s="52">
        <v>498967.47237344802</v>
      </c>
      <c r="N434" s="52">
        <f t="shared" si="41"/>
        <v>6118244.7536234483</v>
      </c>
      <c r="P434" s="61">
        <v>57710</v>
      </c>
      <c r="Q434" s="52">
        <v>0</v>
      </c>
      <c r="R434" s="52">
        <v>0</v>
      </c>
      <c r="S434" s="52">
        <v>0</v>
      </c>
      <c r="V434" s="76">
        <v>57710</v>
      </c>
      <c r="W434" s="144">
        <f t="shared" si="42"/>
        <v>5619277.28125</v>
      </c>
      <c r="X434" s="144">
        <f t="shared" si="38"/>
        <v>498967.47237344802</v>
      </c>
      <c r="Y434" s="144">
        <f t="shared" si="39"/>
        <v>6118244.7536234483</v>
      </c>
    </row>
    <row r="435" spans="1:25" x14ac:dyDescent="0.35">
      <c r="A435" s="61">
        <v>57741</v>
      </c>
      <c r="B435" s="52">
        <v>0</v>
      </c>
      <c r="C435" s="52">
        <v>0</v>
      </c>
      <c r="D435" s="52">
        <f t="shared" si="40"/>
        <v>0</v>
      </c>
      <c r="F435" s="61">
        <v>57741</v>
      </c>
      <c r="G435" s="52">
        <v>0</v>
      </c>
      <c r="H435" s="52">
        <v>0</v>
      </c>
      <c r="I435" s="52">
        <f t="shared" si="37"/>
        <v>0</v>
      </c>
      <c r="K435" s="61">
        <v>57741</v>
      </c>
      <c r="L435" s="52">
        <v>0</v>
      </c>
      <c r="M435" s="52">
        <v>0</v>
      </c>
      <c r="N435" s="52">
        <f t="shared" si="41"/>
        <v>0</v>
      </c>
      <c r="P435" s="61">
        <v>57741</v>
      </c>
      <c r="Q435" s="52">
        <v>0</v>
      </c>
      <c r="R435" s="52">
        <v>0</v>
      </c>
      <c r="S435" s="52">
        <v>0</v>
      </c>
      <c r="V435" s="76">
        <v>57741</v>
      </c>
      <c r="W435" s="144">
        <f t="shared" si="42"/>
        <v>0</v>
      </c>
      <c r="X435" s="144">
        <f t="shared" si="38"/>
        <v>0</v>
      </c>
      <c r="Y435" s="144">
        <f t="shared" si="39"/>
        <v>0</v>
      </c>
    </row>
    <row r="436" spans="1:25" x14ac:dyDescent="0.35">
      <c r="A436" s="61">
        <v>57769</v>
      </c>
      <c r="B436" s="52">
        <v>0</v>
      </c>
      <c r="C436" s="52">
        <v>0</v>
      </c>
      <c r="D436" s="52">
        <f t="shared" si="40"/>
        <v>0</v>
      </c>
      <c r="F436" s="61">
        <v>57769</v>
      </c>
      <c r="G436" s="52">
        <v>0</v>
      </c>
      <c r="H436" s="52">
        <v>0</v>
      </c>
      <c r="I436" s="52">
        <f t="shared" si="37"/>
        <v>0</v>
      </c>
      <c r="K436" s="61">
        <v>57769</v>
      </c>
      <c r="L436" s="52">
        <v>0</v>
      </c>
      <c r="M436" s="52">
        <v>0</v>
      </c>
      <c r="N436" s="52">
        <f t="shared" si="41"/>
        <v>0</v>
      </c>
      <c r="P436" s="61">
        <v>57769</v>
      </c>
      <c r="Q436" s="52">
        <v>0</v>
      </c>
      <c r="R436" s="52">
        <v>0</v>
      </c>
      <c r="S436" s="52">
        <v>0</v>
      </c>
      <c r="V436" s="76">
        <v>57769</v>
      </c>
      <c r="W436" s="144">
        <f t="shared" si="42"/>
        <v>0</v>
      </c>
      <c r="X436" s="144">
        <f t="shared" si="38"/>
        <v>0</v>
      </c>
      <c r="Y436" s="144">
        <f t="shared" si="39"/>
        <v>0</v>
      </c>
    </row>
    <row r="437" spans="1:25" x14ac:dyDescent="0.35">
      <c r="A437" s="61">
        <v>57800</v>
      </c>
      <c r="B437" s="52">
        <v>0</v>
      </c>
      <c r="C437" s="52">
        <v>0</v>
      </c>
      <c r="D437" s="52">
        <f t="shared" si="40"/>
        <v>0</v>
      </c>
      <c r="F437" s="61">
        <v>57800</v>
      </c>
      <c r="G437" s="52">
        <v>0</v>
      </c>
      <c r="H437" s="52">
        <v>0</v>
      </c>
      <c r="I437" s="52">
        <f t="shared" si="37"/>
        <v>0</v>
      </c>
      <c r="K437" s="61">
        <v>57800</v>
      </c>
      <c r="L437" s="52">
        <v>0</v>
      </c>
      <c r="M437" s="52">
        <v>0</v>
      </c>
      <c r="N437" s="52">
        <f t="shared" si="41"/>
        <v>0</v>
      </c>
      <c r="P437" s="61">
        <v>57800</v>
      </c>
      <c r="Q437" s="52">
        <v>0</v>
      </c>
      <c r="R437" s="52">
        <v>0</v>
      </c>
      <c r="S437" s="52">
        <v>0</v>
      </c>
      <c r="V437" s="76">
        <v>57800</v>
      </c>
      <c r="W437" s="144">
        <f t="shared" si="42"/>
        <v>0</v>
      </c>
      <c r="X437" s="144">
        <f t="shared" si="38"/>
        <v>0</v>
      </c>
      <c r="Y437" s="144">
        <f t="shared" si="39"/>
        <v>0</v>
      </c>
    </row>
    <row r="438" spans="1:25" x14ac:dyDescent="0.35">
      <c r="A438" s="61">
        <v>57830</v>
      </c>
      <c r="B438" s="52">
        <v>0</v>
      </c>
      <c r="C438" s="52">
        <v>0</v>
      </c>
      <c r="D438" s="52">
        <f t="shared" si="40"/>
        <v>0</v>
      </c>
      <c r="F438" s="61">
        <v>57830</v>
      </c>
      <c r="G438" s="52">
        <v>0</v>
      </c>
      <c r="H438" s="52">
        <v>0</v>
      </c>
      <c r="I438" s="52">
        <f t="shared" si="37"/>
        <v>0</v>
      </c>
      <c r="K438" s="61">
        <v>57830</v>
      </c>
      <c r="L438" s="52">
        <v>0</v>
      </c>
      <c r="M438" s="52">
        <v>0</v>
      </c>
      <c r="N438" s="52">
        <f t="shared" si="41"/>
        <v>0</v>
      </c>
      <c r="P438" s="61">
        <v>57830</v>
      </c>
      <c r="Q438" s="52">
        <v>0</v>
      </c>
      <c r="R438" s="52">
        <v>0</v>
      </c>
      <c r="S438" s="52">
        <v>0</v>
      </c>
      <c r="V438" s="76">
        <v>57830</v>
      </c>
      <c r="W438" s="144">
        <f t="shared" si="42"/>
        <v>0</v>
      </c>
      <c r="X438" s="144">
        <f t="shared" si="38"/>
        <v>0</v>
      </c>
      <c r="Y438" s="144">
        <f t="shared" si="39"/>
        <v>0</v>
      </c>
    </row>
    <row r="439" spans="1:25" x14ac:dyDescent="0.35">
      <c r="A439" s="61">
        <v>57861</v>
      </c>
      <c r="B439" s="52">
        <v>0</v>
      </c>
      <c r="C439" s="52">
        <v>0</v>
      </c>
      <c r="D439" s="52">
        <f t="shared" si="40"/>
        <v>0</v>
      </c>
      <c r="F439" s="61">
        <v>57861</v>
      </c>
      <c r="G439" s="52">
        <v>0</v>
      </c>
      <c r="H439" s="52">
        <v>0</v>
      </c>
      <c r="I439" s="52">
        <f t="shared" si="37"/>
        <v>0</v>
      </c>
      <c r="K439" s="61">
        <v>57861</v>
      </c>
      <c r="L439" s="52">
        <v>0</v>
      </c>
      <c r="M439" s="52">
        <v>0</v>
      </c>
      <c r="N439" s="52">
        <f t="shared" si="41"/>
        <v>0</v>
      </c>
      <c r="P439" s="61">
        <v>57861</v>
      </c>
      <c r="Q439" s="52">
        <v>0</v>
      </c>
      <c r="R439" s="52">
        <v>0</v>
      </c>
      <c r="S439" s="52">
        <v>0</v>
      </c>
      <c r="V439" s="76">
        <v>57861</v>
      </c>
      <c r="W439" s="144">
        <f t="shared" si="42"/>
        <v>0</v>
      </c>
      <c r="X439" s="144">
        <f t="shared" si="38"/>
        <v>0</v>
      </c>
      <c r="Y439" s="144">
        <f t="shared" si="39"/>
        <v>0</v>
      </c>
    </row>
    <row r="440" spans="1:25" x14ac:dyDescent="0.35">
      <c r="A440" s="61">
        <v>57891</v>
      </c>
      <c r="B440" s="52">
        <v>0</v>
      </c>
      <c r="C440" s="52">
        <v>0</v>
      </c>
      <c r="D440" s="52">
        <f t="shared" si="40"/>
        <v>0</v>
      </c>
      <c r="F440" s="61">
        <v>57891</v>
      </c>
      <c r="G440" s="52">
        <v>0</v>
      </c>
      <c r="H440" s="52">
        <v>0</v>
      </c>
      <c r="I440" s="52">
        <f t="shared" si="37"/>
        <v>0</v>
      </c>
      <c r="K440" s="61">
        <v>57891</v>
      </c>
      <c r="L440" s="52">
        <v>5619277.28125</v>
      </c>
      <c r="M440" s="52">
        <v>372180.65562281798</v>
      </c>
      <c r="N440" s="52">
        <f t="shared" si="41"/>
        <v>5991457.9368728176</v>
      </c>
      <c r="P440" s="61">
        <v>57891</v>
      </c>
      <c r="Q440" s="52">
        <v>0</v>
      </c>
      <c r="R440" s="52">
        <v>0</v>
      </c>
      <c r="S440" s="52">
        <v>0</v>
      </c>
      <c r="V440" s="76">
        <v>57891</v>
      </c>
      <c r="W440" s="144">
        <f t="shared" si="42"/>
        <v>5619277.28125</v>
      </c>
      <c r="X440" s="144">
        <f t="shared" si="38"/>
        <v>372180.65562281798</v>
      </c>
      <c r="Y440" s="144">
        <f t="shared" si="39"/>
        <v>5991457.9368728176</v>
      </c>
    </row>
    <row r="441" spans="1:25" x14ac:dyDescent="0.35">
      <c r="A441" s="61">
        <v>57922</v>
      </c>
      <c r="B441" s="52">
        <v>0</v>
      </c>
      <c r="C441" s="52">
        <v>0</v>
      </c>
      <c r="D441" s="52">
        <f t="shared" si="40"/>
        <v>0</v>
      </c>
      <c r="F441" s="61">
        <v>57922</v>
      </c>
      <c r="G441" s="52">
        <v>0</v>
      </c>
      <c r="H441" s="52">
        <v>0</v>
      </c>
      <c r="I441" s="52">
        <f t="shared" ref="I441:I458" si="43">H441+G441</f>
        <v>0</v>
      </c>
      <c r="K441" s="61">
        <v>57922</v>
      </c>
      <c r="L441" s="52">
        <v>0</v>
      </c>
      <c r="M441" s="52">
        <v>0</v>
      </c>
      <c r="N441" s="52">
        <f t="shared" si="41"/>
        <v>0</v>
      </c>
      <c r="P441" s="61">
        <v>57922</v>
      </c>
      <c r="Q441" s="52">
        <v>0</v>
      </c>
      <c r="R441" s="52">
        <v>0</v>
      </c>
      <c r="S441" s="52">
        <v>0</v>
      </c>
      <c r="V441" s="76">
        <v>57922</v>
      </c>
      <c r="W441" s="144">
        <f t="shared" si="42"/>
        <v>0</v>
      </c>
      <c r="X441" s="144">
        <f t="shared" si="38"/>
        <v>0</v>
      </c>
      <c r="Y441" s="144">
        <f t="shared" si="39"/>
        <v>0</v>
      </c>
    </row>
    <row r="442" spans="1:25" x14ac:dyDescent="0.35">
      <c r="A442" s="61">
        <v>57953</v>
      </c>
      <c r="B442" s="52">
        <v>0</v>
      </c>
      <c r="C442" s="52">
        <v>0</v>
      </c>
      <c r="D442" s="52">
        <f t="shared" si="40"/>
        <v>0</v>
      </c>
      <c r="F442" s="61">
        <v>57953</v>
      </c>
      <c r="G442" s="52">
        <v>0</v>
      </c>
      <c r="H442" s="52">
        <v>0</v>
      </c>
      <c r="I442" s="52">
        <f t="shared" si="43"/>
        <v>0</v>
      </c>
      <c r="K442" s="61">
        <v>57953</v>
      </c>
      <c r="L442" s="52">
        <v>0</v>
      </c>
      <c r="M442" s="52">
        <v>0</v>
      </c>
      <c r="N442" s="52">
        <f t="shared" si="41"/>
        <v>0</v>
      </c>
      <c r="P442" s="61">
        <v>57953</v>
      </c>
      <c r="Q442" s="52">
        <v>0</v>
      </c>
      <c r="R442" s="52">
        <v>0</v>
      </c>
      <c r="S442" s="52">
        <v>0</v>
      </c>
      <c r="V442" s="76">
        <v>57953</v>
      </c>
      <c r="W442" s="144">
        <f t="shared" si="42"/>
        <v>0</v>
      </c>
      <c r="X442" s="144">
        <f t="shared" si="38"/>
        <v>0</v>
      </c>
      <c r="Y442" s="144">
        <f t="shared" si="39"/>
        <v>0</v>
      </c>
    </row>
    <row r="443" spans="1:25" x14ac:dyDescent="0.35">
      <c r="A443" s="61">
        <v>57983</v>
      </c>
      <c r="B443" s="52">
        <v>0</v>
      </c>
      <c r="C443" s="52">
        <v>0</v>
      </c>
      <c r="D443" s="52">
        <f t="shared" si="40"/>
        <v>0</v>
      </c>
      <c r="F443" s="61">
        <v>57983</v>
      </c>
      <c r="G443" s="52">
        <v>0</v>
      </c>
      <c r="H443" s="52">
        <v>0</v>
      </c>
      <c r="I443" s="52">
        <f t="shared" si="43"/>
        <v>0</v>
      </c>
      <c r="K443" s="61">
        <v>57983</v>
      </c>
      <c r="L443" s="52">
        <v>0</v>
      </c>
      <c r="M443" s="52">
        <v>0</v>
      </c>
      <c r="N443" s="52">
        <f t="shared" si="41"/>
        <v>0</v>
      </c>
      <c r="P443" s="61">
        <v>57983</v>
      </c>
      <c r="Q443" s="52">
        <v>0</v>
      </c>
      <c r="R443" s="52">
        <v>0</v>
      </c>
      <c r="S443" s="52">
        <v>0</v>
      </c>
      <c r="V443" s="76">
        <v>57983</v>
      </c>
      <c r="W443" s="144">
        <f t="shared" si="42"/>
        <v>0</v>
      </c>
      <c r="X443" s="144">
        <f t="shared" si="38"/>
        <v>0</v>
      </c>
      <c r="Y443" s="144">
        <f t="shared" si="39"/>
        <v>0</v>
      </c>
    </row>
    <row r="444" spans="1:25" x14ac:dyDescent="0.35">
      <c r="A444" s="61">
        <v>58014</v>
      </c>
      <c r="B444" s="52">
        <v>0</v>
      </c>
      <c r="C444" s="52">
        <v>0</v>
      </c>
      <c r="D444" s="52">
        <f t="shared" si="40"/>
        <v>0</v>
      </c>
      <c r="F444" s="61">
        <v>58014</v>
      </c>
      <c r="G444" s="52">
        <v>0</v>
      </c>
      <c r="H444" s="52">
        <v>0</v>
      </c>
      <c r="I444" s="52">
        <f t="shared" si="43"/>
        <v>0</v>
      </c>
      <c r="K444" s="61">
        <v>58014</v>
      </c>
      <c r="L444" s="52">
        <v>0</v>
      </c>
      <c r="M444" s="52">
        <v>0</v>
      </c>
      <c r="N444" s="52">
        <f t="shared" si="41"/>
        <v>0</v>
      </c>
      <c r="P444" s="61">
        <v>58014</v>
      </c>
      <c r="Q444" s="52">
        <v>0</v>
      </c>
      <c r="R444" s="52">
        <v>0</v>
      </c>
      <c r="S444" s="52">
        <v>0</v>
      </c>
      <c r="V444" s="76">
        <v>58014</v>
      </c>
      <c r="W444" s="144">
        <f t="shared" si="42"/>
        <v>0</v>
      </c>
      <c r="X444" s="144">
        <f t="shared" si="38"/>
        <v>0</v>
      </c>
      <c r="Y444" s="144">
        <f t="shared" si="39"/>
        <v>0</v>
      </c>
    </row>
    <row r="445" spans="1:25" x14ac:dyDescent="0.35">
      <c r="A445" s="61">
        <v>58044</v>
      </c>
      <c r="B445" s="52">
        <v>0</v>
      </c>
      <c r="C445" s="52">
        <v>0</v>
      </c>
      <c r="D445" s="52">
        <f t="shared" si="40"/>
        <v>0</v>
      </c>
      <c r="F445" s="61">
        <v>58044</v>
      </c>
      <c r="G445" s="52">
        <v>0</v>
      </c>
      <c r="H445" s="52">
        <v>0</v>
      </c>
      <c r="I445" s="52">
        <f t="shared" si="43"/>
        <v>0</v>
      </c>
      <c r="K445" s="61">
        <v>58044</v>
      </c>
      <c r="L445" s="52">
        <v>0</v>
      </c>
      <c r="M445" s="52">
        <v>0</v>
      </c>
      <c r="N445" s="52">
        <f t="shared" si="41"/>
        <v>0</v>
      </c>
      <c r="P445" s="61">
        <v>58044</v>
      </c>
      <c r="Q445" s="52">
        <v>0</v>
      </c>
      <c r="R445" s="52">
        <v>0</v>
      </c>
      <c r="S445" s="52">
        <v>0</v>
      </c>
      <c r="V445" s="76">
        <v>58044</v>
      </c>
      <c r="W445" s="144">
        <f t="shared" si="42"/>
        <v>0</v>
      </c>
      <c r="X445" s="144">
        <f t="shared" si="38"/>
        <v>0</v>
      </c>
      <c r="Y445" s="144">
        <f t="shared" si="39"/>
        <v>0</v>
      </c>
    </row>
    <row r="446" spans="1:25" x14ac:dyDescent="0.35">
      <c r="A446" s="61">
        <v>58075</v>
      </c>
      <c r="B446" s="52">
        <v>0</v>
      </c>
      <c r="C446" s="52">
        <v>0</v>
      </c>
      <c r="D446" s="52">
        <f t="shared" si="40"/>
        <v>0</v>
      </c>
      <c r="F446" s="61">
        <v>58075</v>
      </c>
      <c r="G446" s="52">
        <v>0</v>
      </c>
      <c r="H446" s="52">
        <v>0</v>
      </c>
      <c r="I446" s="52">
        <f t="shared" si="43"/>
        <v>0</v>
      </c>
      <c r="K446" s="61">
        <v>58075</v>
      </c>
      <c r="L446" s="52">
        <v>5619277.28125</v>
      </c>
      <c r="M446" s="52">
        <v>249483.73618672401</v>
      </c>
      <c r="N446" s="52">
        <f t="shared" si="41"/>
        <v>5868761.0174367242</v>
      </c>
      <c r="P446" s="61">
        <v>58075</v>
      </c>
      <c r="Q446" s="52">
        <v>0</v>
      </c>
      <c r="R446" s="52">
        <v>0</v>
      </c>
      <c r="S446" s="52">
        <v>0</v>
      </c>
      <c r="V446" s="76">
        <v>58075</v>
      </c>
      <c r="W446" s="144">
        <f t="shared" si="42"/>
        <v>5619277.28125</v>
      </c>
      <c r="X446" s="144">
        <f t="shared" si="38"/>
        <v>249483.73618672401</v>
      </c>
      <c r="Y446" s="144">
        <f t="shared" si="39"/>
        <v>5868761.0174367242</v>
      </c>
    </row>
    <row r="447" spans="1:25" x14ac:dyDescent="0.35">
      <c r="A447" s="61">
        <v>58106</v>
      </c>
      <c r="B447" s="52">
        <v>0</v>
      </c>
      <c r="C447" s="52">
        <v>0</v>
      </c>
      <c r="D447" s="52">
        <f t="shared" si="40"/>
        <v>0</v>
      </c>
      <c r="F447" s="61">
        <v>58106</v>
      </c>
      <c r="G447" s="52">
        <v>0</v>
      </c>
      <c r="H447" s="52">
        <v>0</v>
      </c>
      <c r="I447" s="52">
        <f t="shared" si="43"/>
        <v>0</v>
      </c>
      <c r="K447" s="61">
        <v>58106</v>
      </c>
      <c r="L447" s="52">
        <v>0</v>
      </c>
      <c r="M447" s="52">
        <v>0</v>
      </c>
      <c r="N447" s="52">
        <f t="shared" si="41"/>
        <v>0</v>
      </c>
      <c r="P447" s="61">
        <v>58106</v>
      </c>
      <c r="Q447" s="52">
        <v>0</v>
      </c>
      <c r="R447" s="52">
        <v>0</v>
      </c>
      <c r="S447" s="52">
        <v>0</v>
      </c>
      <c r="V447" s="76">
        <v>58106</v>
      </c>
      <c r="W447" s="144">
        <f t="shared" si="42"/>
        <v>0</v>
      </c>
      <c r="X447" s="144">
        <f t="shared" si="38"/>
        <v>0</v>
      </c>
      <c r="Y447" s="144">
        <f t="shared" si="39"/>
        <v>0</v>
      </c>
    </row>
    <row r="448" spans="1:25" x14ac:dyDescent="0.35">
      <c r="A448" s="61">
        <v>58134</v>
      </c>
      <c r="B448" s="52">
        <v>0</v>
      </c>
      <c r="C448" s="52">
        <v>0</v>
      </c>
      <c r="D448" s="52">
        <f t="shared" si="40"/>
        <v>0</v>
      </c>
      <c r="F448" s="61">
        <v>58134</v>
      </c>
      <c r="G448" s="52">
        <v>0</v>
      </c>
      <c r="H448" s="52">
        <v>0</v>
      </c>
      <c r="I448" s="52">
        <f t="shared" si="43"/>
        <v>0</v>
      </c>
      <c r="K448" s="61">
        <v>58134</v>
      </c>
      <c r="L448" s="52">
        <v>0</v>
      </c>
      <c r="M448" s="52">
        <v>0</v>
      </c>
      <c r="N448" s="52">
        <f t="shared" si="41"/>
        <v>0</v>
      </c>
      <c r="P448" s="61">
        <v>58134</v>
      </c>
      <c r="Q448" s="52">
        <v>0</v>
      </c>
      <c r="R448" s="52">
        <v>0</v>
      </c>
      <c r="S448" s="52">
        <v>0</v>
      </c>
      <c r="V448" s="76">
        <v>58134</v>
      </c>
      <c r="W448" s="144">
        <f t="shared" si="42"/>
        <v>0</v>
      </c>
      <c r="X448" s="144">
        <f t="shared" si="38"/>
        <v>0</v>
      </c>
      <c r="Y448" s="144">
        <f t="shared" si="39"/>
        <v>0</v>
      </c>
    </row>
    <row r="449" spans="1:25" x14ac:dyDescent="0.35">
      <c r="A449" s="61">
        <v>58165</v>
      </c>
      <c r="B449" s="52">
        <v>0</v>
      </c>
      <c r="C449" s="52">
        <v>0</v>
      </c>
      <c r="D449" s="52">
        <f t="shared" si="40"/>
        <v>0</v>
      </c>
      <c r="F449" s="61">
        <v>58165</v>
      </c>
      <c r="G449" s="52">
        <v>0</v>
      </c>
      <c r="H449" s="52">
        <v>0</v>
      </c>
      <c r="I449" s="52">
        <f t="shared" si="43"/>
        <v>0</v>
      </c>
      <c r="K449" s="61">
        <v>58165</v>
      </c>
      <c r="L449" s="52">
        <v>0</v>
      </c>
      <c r="M449" s="52">
        <v>0</v>
      </c>
      <c r="N449" s="52">
        <f t="shared" si="41"/>
        <v>0</v>
      </c>
      <c r="P449" s="61">
        <v>58165</v>
      </c>
      <c r="Q449" s="52">
        <v>0</v>
      </c>
      <c r="R449" s="52">
        <v>0</v>
      </c>
      <c r="S449" s="52">
        <v>0</v>
      </c>
      <c r="V449" s="76">
        <v>58165</v>
      </c>
      <c r="W449" s="144">
        <f t="shared" si="42"/>
        <v>0</v>
      </c>
      <c r="X449" s="144">
        <f t="shared" si="38"/>
        <v>0</v>
      </c>
      <c r="Y449" s="144">
        <f t="shared" si="39"/>
        <v>0</v>
      </c>
    </row>
    <row r="450" spans="1:25" x14ac:dyDescent="0.35">
      <c r="A450" s="61">
        <v>58195</v>
      </c>
      <c r="B450" s="52">
        <v>0</v>
      </c>
      <c r="C450" s="52">
        <v>0</v>
      </c>
      <c r="D450" s="52">
        <f t="shared" si="40"/>
        <v>0</v>
      </c>
      <c r="F450" s="61">
        <v>58195</v>
      </c>
      <c r="G450" s="52">
        <v>0</v>
      </c>
      <c r="H450" s="52">
        <v>0</v>
      </c>
      <c r="I450" s="52">
        <f t="shared" si="43"/>
        <v>0</v>
      </c>
      <c r="K450" s="61">
        <v>58195</v>
      </c>
      <c r="L450" s="52">
        <v>0</v>
      </c>
      <c r="M450" s="52">
        <v>0</v>
      </c>
      <c r="N450" s="52">
        <f t="shared" si="41"/>
        <v>0</v>
      </c>
      <c r="P450" s="61">
        <v>58195</v>
      </c>
      <c r="Q450" s="52">
        <v>0</v>
      </c>
      <c r="R450" s="52">
        <v>0</v>
      </c>
      <c r="S450" s="52">
        <v>0</v>
      </c>
      <c r="V450" s="76">
        <v>58195</v>
      </c>
      <c r="W450" s="144">
        <f t="shared" si="42"/>
        <v>0</v>
      </c>
      <c r="X450" s="144">
        <f t="shared" si="38"/>
        <v>0</v>
      </c>
      <c r="Y450" s="144">
        <f t="shared" si="39"/>
        <v>0</v>
      </c>
    </row>
    <row r="451" spans="1:25" x14ac:dyDescent="0.35">
      <c r="A451" s="61">
        <v>58226</v>
      </c>
      <c r="B451" s="52">
        <v>0</v>
      </c>
      <c r="C451" s="52">
        <v>0</v>
      </c>
      <c r="D451" s="52">
        <f t="shared" si="40"/>
        <v>0</v>
      </c>
      <c r="F451" s="61">
        <v>58226</v>
      </c>
      <c r="G451" s="52">
        <v>0</v>
      </c>
      <c r="H451" s="52">
        <v>0</v>
      </c>
      <c r="I451" s="52">
        <f t="shared" si="43"/>
        <v>0</v>
      </c>
      <c r="K451" s="61">
        <v>58226</v>
      </c>
      <c r="L451" s="52">
        <v>0</v>
      </c>
      <c r="M451" s="52">
        <v>0</v>
      </c>
      <c r="N451" s="52">
        <f t="shared" si="41"/>
        <v>0</v>
      </c>
      <c r="P451" s="61">
        <v>58226</v>
      </c>
      <c r="Q451" s="52">
        <v>0</v>
      </c>
      <c r="R451" s="52">
        <v>0</v>
      </c>
      <c r="S451" s="52">
        <v>0</v>
      </c>
      <c r="V451" s="76">
        <v>58226</v>
      </c>
      <c r="W451" s="144">
        <f t="shared" si="42"/>
        <v>0</v>
      </c>
      <c r="X451" s="144">
        <f t="shared" ref="X451:X458" si="44">C451+H451+M451+R451</f>
        <v>0</v>
      </c>
      <c r="Y451" s="144">
        <f t="shared" ref="Y451:Y458" si="45">D451+I451+N451+S451</f>
        <v>0</v>
      </c>
    </row>
    <row r="452" spans="1:25" x14ac:dyDescent="0.35">
      <c r="A452" s="61">
        <v>58256</v>
      </c>
      <c r="B452" s="52">
        <v>0</v>
      </c>
      <c r="C452" s="52">
        <v>0</v>
      </c>
      <c r="D452" s="52">
        <f t="shared" ref="D452:D458" si="46">B452+C452</f>
        <v>0</v>
      </c>
      <c r="F452" s="61">
        <v>58256</v>
      </c>
      <c r="G452" s="52">
        <v>0</v>
      </c>
      <c r="H452" s="52">
        <v>0</v>
      </c>
      <c r="I452" s="52">
        <f t="shared" si="43"/>
        <v>0</v>
      </c>
      <c r="K452" s="61">
        <v>58256</v>
      </c>
      <c r="L452" s="52">
        <v>5619277.28125</v>
      </c>
      <c r="M452" s="52">
        <v>124060.21854093899</v>
      </c>
      <c r="N452" s="52">
        <f t="shared" ref="N452:N458" si="47">L452+M452</f>
        <v>5743337.4997909386</v>
      </c>
      <c r="P452" s="61">
        <v>58256</v>
      </c>
      <c r="Q452" s="52">
        <v>0</v>
      </c>
      <c r="R452" s="52">
        <v>0</v>
      </c>
      <c r="S452" s="52">
        <v>0</v>
      </c>
      <c r="V452" s="76">
        <v>58256</v>
      </c>
      <c r="W452" s="144">
        <f t="shared" ref="W452:W458" si="48">B452+G452+L452+Q452</f>
        <v>5619277.28125</v>
      </c>
      <c r="X452" s="144">
        <f t="shared" si="44"/>
        <v>124060.21854093899</v>
      </c>
      <c r="Y452" s="144">
        <f t="shared" si="45"/>
        <v>5743337.4997909386</v>
      </c>
    </row>
    <row r="453" spans="1:25" x14ac:dyDescent="0.35">
      <c r="A453" s="61">
        <v>58287</v>
      </c>
      <c r="B453" s="52">
        <v>0</v>
      </c>
      <c r="C453" s="52">
        <v>0</v>
      </c>
      <c r="D453" s="52">
        <f t="shared" si="46"/>
        <v>0</v>
      </c>
      <c r="F453" s="61">
        <v>58287</v>
      </c>
      <c r="G453" s="52">
        <v>0</v>
      </c>
      <c r="H453" s="52">
        <v>0</v>
      </c>
      <c r="I453" s="52">
        <f t="shared" si="43"/>
        <v>0</v>
      </c>
      <c r="K453" s="61">
        <v>58287</v>
      </c>
      <c r="L453" s="52">
        <v>0</v>
      </c>
      <c r="M453" s="52">
        <v>0</v>
      </c>
      <c r="N453" s="52">
        <f t="shared" si="47"/>
        <v>0</v>
      </c>
      <c r="P453" s="61">
        <v>58287</v>
      </c>
      <c r="Q453" s="52">
        <v>0</v>
      </c>
      <c r="R453" s="52">
        <v>0</v>
      </c>
      <c r="S453" s="52">
        <v>0</v>
      </c>
      <c r="V453" s="76">
        <v>58287</v>
      </c>
      <c r="W453" s="144">
        <f t="shared" si="48"/>
        <v>0</v>
      </c>
      <c r="X453" s="144">
        <f t="shared" si="44"/>
        <v>0</v>
      </c>
      <c r="Y453" s="144">
        <f t="shared" si="45"/>
        <v>0</v>
      </c>
    </row>
    <row r="454" spans="1:25" x14ac:dyDescent="0.35">
      <c r="A454" s="61">
        <v>58318</v>
      </c>
      <c r="B454" s="52">
        <v>0</v>
      </c>
      <c r="C454" s="52">
        <v>0</v>
      </c>
      <c r="D454" s="52">
        <f t="shared" si="46"/>
        <v>0</v>
      </c>
      <c r="F454" s="61">
        <v>58318</v>
      </c>
      <c r="G454" s="52">
        <v>0</v>
      </c>
      <c r="H454" s="52">
        <v>0</v>
      </c>
      <c r="I454" s="52">
        <f t="shared" si="43"/>
        <v>0</v>
      </c>
      <c r="K454" s="61">
        <v>58318</v>
      </c>
      <c r="L454" s="52">
        <v>0</v>
      </c>
      <c r="M454" s="52">
        <v>0</v>
      </c>
      <c r="N454" s="52">
        <f t="shared" si="47"/>
        <v>0</v>
      </c>
      <c r="P454" s="61">
        <v>58318</v>
      </c>
      <c r="Q454" s="52">
        <v>0</v>
      </c>
      <c r="R454" s="52">
        <v>0</v>
      </c>
      <c r="S454" s="52">
        <v>0</v>
      </c>
      <c r="V454" s="76">
        <v>58318</v>
      </c>
      <c r="W454" s="144">
        <f t="shared" si="48"/>
        <v>0</v>
      </c>
      <c r="X454" s="144">
        <f t="shared" si="44"/>
        <v>0</v>
      </c>
      <c r="Y454" s="144">
        <f t="shared" si="45"/>
        <v>0</v>
      </c>
    </row>
    <row r="455" spans="1:25" x14ac:dyDescent="0.35">
      <c r="A455" s="61">
        <v>58348</v>
      </c>
      <c r="B455" s="52">
        <v>0</v>
      </c>
      <c r="C455" s="52">
        <v>0</v>
      </c>
      <c r="D455" s="52">
        <f t="shared" si="46"/>
        <v>0</v>
      </c>
      <c r="F455" s="61">
        <v>58348</v>
      </c>
      <c r="G455" s="52">
        <v>0</v>
      </c>
      <c r="H455" s="52">
        <v>0</v>
      </c>
      <c r="I455" s="52">
        <f t="shared" si="43"/>
        <v>0</v>
      </c>
      <c r="K455" s="61">
        <v>58348</v>
      </c>
      <c r="L455" s="52">
        <v>0</v>
      </c>
      <c r="M455" s="52">
        <v>0</v>
      </c>
      <c r="N455" s="52">
        <f t="shared" si="47"/>
        <v>0</v>
      </c>
      <c r="P455" s="61">
        <v>58348</v>
      </c>
      <c r="Q455" s="52">
        <v>0</v>
      </c>
      <c r="R455" s="52">
        <v>0</v>
      </c>
      <c r="S455" s="52">
        <v>0</v>
      </c>
      <c r="V455" s="76">
        <v>58348</v>
      </c>
      <c r="W455" s="144">
        <f t="shared" si="48"/>
        <v>0</v>
      </c>
      <c r="X455" s="144">
        <f t="shared" si="44"/>
        <v>0</v>
      </c>
      <c r="Y455" s="144">
        <f t="shared" si="45"/>
        <v>0</v>
      </c>
    </row>
    <row r="456" spans="1:25" x14ac:dyDescent="0.35">
      <c r="A456" s="61">
        <v>58379</v>
      </c>
      <c r="B456" s="52">
        <v>0</v>
      </c>
      <c r="C456" s="52">
        <v>0</v>
      </c>
      <c r="D456" s="52">
        <f t="shared" si="46"/>
        <v>0</v>
      </c>
      <c r="F456" s="61">
        <v>58379</v>
      </c>
      <c r="G456" s="52">
        <v>0</v>
      </c>
      <c r="H456" s="52">
        <v>0</v>
      </c>
      <c r="I456" s="52">
        <f t="shared" si="43"/>
        <v>0</v>
      </c>
      <c r="K456" s="61">
        <v>58379</v>
      </c>
      <c r="L456" s="52">
        <v>0</v>
      </c>
      <c r="M456" s="52">
        <v>0</v>
      </c>
      <c r="N456" s="52">
        <f t="shared" si="47"/>
        <v>0</v>
      </c>
      <c r="P456" s="61">
        <v>58379</v>
      </c>
      <c r="Q456" s="52">
        <v>0</v>
      </c>
      <c r="R456" s="52">
        <v>0</v>
      </c>
      <c r="S456" s="52">
        <v>0</v>
      </c>
      <c r="V456" s="76">
        <v>58379</v>
      </c>
      <c r="W456" s="144">
        <f t="shared" si="48"/>
        <v>0</v>
      </c>
      <c r="X456" s="144">
        <f t="shared" si="44"/>
        <v>0</v>
      </c>
      <c r="Y456" s="144">
        <f t="shared" si="45"/>
        <v>0</v>
      </c>
    </row>
    <row r="457" spans="1:25" x14ac:dyDescent="0.35">
      <c r="A457" s="61">
        <v>58409</v>
      </c>
      <c r="B457" s="52">
        <v>0</v>
      </c>
      <c r="C457" s="52">
        <v>0</v>
      </c>
      <c r="D457" s="52">
        <f t="shared" si="46"/>
        <v>0</v>
      </c>
      <c r="F457" s="61">
        <v>58409</v>
      </c>
      <c r="G457" s="52">
        <v>0</v>
      </c>
      <c r="H457" s="52">
        <v>0</v>
      </c>
      <c r="I457" s="52">
        <f t="shared" si="43"/>
        <v>0</v>
      </c>
      <c r="K457" s="61">
        <v>58409</v>
      </c>
      <c r="L457" s="52">
        <v>0</v>
      </c>
      <c r="M457" s="52">
        <v>0</v>
      </c>
      <c r="N457" s="52">
        <f t="shared" si="47"/>
        <v>0</v>
      </c>
      <c r="P457" s="61">
        <v>58409</v>
      </c>
      <c r="Q457" s="52">
        <v>0</v>
      </c>
      <c r="R457" s="52">
        <v>0</v>
      </c>
      <c r="S457" s="52">
        <v>0</v>
      </c>
      <c r="V457" s="76">
        <v>58409</v>
      </c>
      <c r="W457" s="144">
        <f t="shared" si="48"/>
        <v>0</v>
      </c>
      <c r="X457" s="144">
        <f t="shared" si="44"/>
        <v>0</v>
      </c>
      <c r="Y457" s="144">
        <f t="shared" si="45"/>
        <v>0</v>
      </c>
    </row>
    <row r="458" spans="1:25" x14ac:dyDescent="0.35">
      <c r="A458" s="61">
        <v>58440</v>
      </c>
      <c r="B458" s="52">
        <v>0</v>
      </c>
      <c r="C458" s="52">
        <v>0</v>
      </c>
      <c r="D458" s="52">
        <f t="shared" si="46"/>
        <v>0</v>
      </c>
      <c r="F458" s="61">
        <v>58440</v>
      </c>
      <c r="G458" s="52">
        <v>0</v>
      </c>
      <c r="H458" s="52">
        <v>0</v>
      </c>
      <c r="I458" s="52">
        <f t="shared" si="43"/>
        <v>0</v>
      </c>
      <c r="K458" s="61">
        <v>58440</v>
      </c>
      <c r="L458" s="52">
        <v>0</v>
      </c>
      <c r="M458" s="52">
        <v>0</v>
      </c>
      <c r="N458" s="52">
        <f t="shared" si="47"/>
        <v>0</v>
      </c>
      <c r="P458" s="61">
        <v>58440</v>
      </c>
      <c r="Q458" s="52">
        <v>0</v>
      </c>
      <c r="R458" s="52">
        <v>0</v>
      </c>
      <c r="S458" s="52">
        <v>0</v>
      </c>
      <c r="V458" s="76">
        <v>58440</v>
      </c>
      <c r="W458" s="144">
        <f t="shared" si="48"/>
        <v>0</v>
      </c>
      <c r="X458" s="144">
        <f t="shared" si="44"/>
        <v>0</v>
      </c>
      <c r="Y458" s="144">
        <f t="shared" si="45"/>
        <v>0</v>
      </c>
    </row>
    <row r="459" spans="1:25" x14ac:dyDescent="0.35">
      <c r="A459" s="1"/>
      <c r="B459" s="6"/>
      <c r="C459" s="6"/>
      <c r="D459" s="6"/>
      <c r="F459" s="1"/>
      <c r="G459" s="6"/>
      <c r="H459" s="6"/>
      <c r="I459" s="6"/>
      <c r="K459" s="1"/>
      <c r="L459" s="6"/>
      <c r="M459" s="6"/>
      <c r="N459" s="6"/>
      <c r="P459" s="1"/>
      <c r="Q459" s="6"/>
      <c r="R459" s="6"/>
      <c r="S459" s="6"/>
    </row>
    <row r="460" spans="1:25" x14ac:dyDescent="0.35">
      <c r="A460" s="1"/>
      <c r="B460" s="6"/>
      <c r="C460" s="6"/>
      <c r="D460" s="6"/>
      <c r="F460" s="1"/>
      <c r="G460" s="6"/>
      <c r="H460" s="6"/>
      <c r="I460" s="6"/>
      <c r="K460" s="1"/>
      <c r="L460" s="6"/>
      <c r="M460" s="6"/>
      <c r="N460" s="6"/>
      <c r="P460" s="1"/>
      <c r="Q460" s="6"/>
      <c r="R460" s="6"/>
      <c r="S460" s="6"/>
    </row>
    <row r="461" spans="1:25" x14ac:dyDescent="0.35">
      <c r="A461" s="1"/>
      <c r="B461" s="6"/>
      <c r="C461" s="6"/>
      <c r="D461" s="6"/>
      <c r="F461" s="1"/>
      <c r="G461" s="6"/>
      <c r="H461" s="6"/>
      <c r="I461" s="6"/>
      <c r="K461" s="1"/>
      <c r="L461" s="6"/>
      <c r="M461" s="6"/>
      <c r="N461" s="6"/>
      <c r="P461" s="1"/>
      <c r="Q461" s="6"/>
      <c r="R461" s="6"/>
      <c r="S461" s="6"/>
    </row>
    <row r="462" spans="1:25" x14ac:dyDescent="0.35">
      <c r="A462" s="1"/>
      <c r="B462" s="6"/>
      <c r="C462" s="6"/>
      <c r="D462" s="6"/>
      <c r="F462" s="1"/>
      <c r="G462" s="6"/>
      <c r="H462" s="6"/>
      <c r="I462" s="6"/>
      <c r="K462" s="1"/>
      <c r="L462" s="6"/>
      <c r="M462" s="6"/>
      <c r="N462" s="6"/>
      <c r="P462" s="1"/>
      <c r="Q462" s="6"/>
      <c r="R462" s="6"/>
      <c r="S462" s="6"/>
    </row>
    <row r="463" spans="1:25" x14ac:dyDescent="0.35">
      <c r="A463" s="1"/>
      <c r="B463" s="6"/>
      <c r="C463" s="6"/>
      <c r="D463" s="6"/>
      <c r="F463" s="1"/>
      <c r="G463" s="6"/>
      <c r="H463" s="6"/>
      <c r="I463" s="6"/>
      <c r="K463" s="1"/>
      <c r="L463" s="6"/>
      <c r="M463" s="6"/>
      <c r="N463" s="6"/>
      <c r="P463" s="1"/>
      <c r="Q463" s="6"/>
      <c r="R463" s="6"/>
      <c r="S463" s="6"/>
    </row>
    <row r="464" spans="1:25" x14ac:dyDescent="0.35">
      <c r="A464" s="1"/>
      <c r="B464" s="6"/>
      <c r="C464" s="6"/>
      <c r="D464" s="6"/>
      <c r="F464" s="1"/>
      <c r="G464" s="6"/>
      <c r="H464" s="6"/>
      <c r="I464" s="6"/>
      <c r="K464" s="1"/>
      <c r="L464" s="6"/>
      <c r="M464" s="6"/>
      <c r="N464" s="6"/>
      <c r="P464" s="1"/>
      <c r="Q464" s="6"/>
      <c r="R464" s="6"/>
      <c r="S464" s="6"/>
    </row>
    <row r="465" spans="1:19" x14ac:dyDescent="0.35">
      <c r="A465" s="1"/>
      <c r="B465" s="6"/>
      <c r="C465" s="6"/>
      <c r="D465" s="6"/>
      <c r="F465" s="1"/>
      <c r="G465" s="6"/>
      <c r="H465" s="6"/>
      <c r="I465" s="6"/>
      <c r="K465" s="1"/>
      <c r="L465" s="6"/>
      <c r="M465" s="6"/>
      <c r="N465" s="6"/>
      <c r="P465" s="1"/>
      <c r="Q465" s="6"/>
      <c r="R465" s="6"/>
      <c r="S465" s="6"/>
    </row>
    <row r="466" spans="1:19" x14ac:dyDescent="0.35">
      <c r="A466" s="1"/>
      <c r="B466" s="6"/>
      <c r="C466" s="6"/>
      <c r="D466" s="6"/>
      <c r="F466" s="1"/>
      <c r="G466" s="6"/>
      <c r="H466" s="6"/>
      <c r="I466" s="6"/>
      <c r="K466" s="1"/>
      <c r="L466" s="6"/>
      <c r="M466" s="6"/>
      <c r="N466" s="6"/>
      <c r="P466" s="1"/>
      <c r="Q466" s="6"/>
      <c r="R466" s="6"/>
      <c r="S466" s="6"/>
    </row>
    <row r="467" spans="1:19" x14ac:dyDescent="0.35">
      <c r="A467" s="1"/>
      <c r="B467" s="6"/>
      <c r="C467" s="6"/>
      <c r="D467" s="6"/>
      <c r="F467" s="1"/>
      <c r="G467" s="6"/>
      <c r="H467" s="6"/>
      <c r="I467" s="6"/>
      <c r="K467" s="1"/>
      <c r="L467" s="6"/>
      <c r="M467" s="6"/>
      <c r="N467" s="6"/>
      <c r="P467" s="1"/>
      <c r="Q467" s="6"/>
      <c r="R467" s="6"/>
      <c r="S467" s="6"/>
    </row>
    <row r="468" spans="1:19" x14ac:dyDescent="0.35">
      <c r="A468" s="1"/>
      <c r="B468" s="6"/>
      <c r="C468" s="6"/>
      <c r="D468" s="6"/>
      <c r="F468" s="1"/>
      <c r="G468" s="6"/>
      <c r="H468" s="6"/>
      <c r="I468" s="6"/>
      <c r="K468" s="1"/>
      <c r="L468" s="6"/>
      <c r="M468" s="6"/>
      <c r="N468" s="6"/>
      <c r="P468" s="1"/>
      <c r="Q468" s="6"/>
      <c r="R468" s="6"/>
      <c r="S468" s="6"/>
    </row>
    <row r="469" spans="1:19" x14ac:dyDescent="0.35">
      <c r="A469" s="1"/>
      <c r="B469" s="6"/>
      <c r="C469" s="6"/>
      <c r="D469" s="6"/>
      <c r="F469" s="1"/>
      <c r="G469" s="6"/>
      <c r="H469" s="6"/>
      <c r="I469" s="6"/>
      <c r="K469" s="1"/>
      <c r="L469" s="6"/>
      <c r="M469" s="6"/>
      <c r="N469" s="6"/>
      <c r="P469" s="1"/>
      <c r="Q469" s="6"/>
      <c r="R469" s="6"/>
      <c r="S469" s="6"/>
    </row>
    <row r="470" spans="1:19" x14ac:dyDescent="0.35">
      <c r="A470" s="1"/>
      <c r="B470" s="6"/>
      <c r="C470" s="6"/>
      <c r="D470" s="6"/>
      <c r="F470" s="1"/>
      <c r="G470" s="6"/>
      <c r="H470" s="6"/>
      <c r="I470" s="6"/>
      <c r="K470" s="1"/>
      <c r="L470" s="6"/>
      <c r="M470" s="6"/>
      <c r="N470" s="6"/>
      <c r="P470" s="1"/>
      <c r="Q470" s="6"/>
      <c r="R470" s="6"/>
      <c r="S470" s="6"/>
    </row>
    <row r="471" spans="1:19" x14ac:dyDescent="0.35">
      <c r="A471" s="1"/>
      <c r="B471" s="6"/>
      <c r="C471" s="6"/>
      <c r="D471" s="6"/>
      <c r="F471" s="1"/>
      <c r="G471" s="6"/>
      <c r="H471" s="6"/>
      <c r="I471" s="6"/>
      <c r="K471" s="1"/>
      <c r="L471" s="6"/>
      <c r="M471" s="6"/>
      <c r="N471" s="6"/>
      <c r="P471" s="1"/>
      <c r="Q471" s="6"/>
      <c r="R471" s="6"/>
      <c r="S471" s="6"/>
    </row>
    <row r="472" spans="1:19" x14ac:dyDescent="0.35">
      <c r="A472" s="1"/>
      <c r="B472" s="6"/>
      <c r="C472" s="6"/>
      <c r="D472" s="6"/>
      <c r="F472" s="1"/>
      <c r="G472" s="6"/>
      <c r="H472" s="6"/>
      <c r="I472" s="6"/>
      <c r="K472" s="1"/>
      <c r="L472" s="6"/>
      <c r="M472" s="6"/>
      <c r="N472" s="6"/>
      <c r="P472" s="1"/>
      <c r="Q472" s="6"/>
      <c r="R472" s="6"/>
      <c r="S472" s="6"/>
    </row>
    <row r="473" spans="1:19" x14ac:dyDescent="0.35">
      <c r="A473" s="1"/>
      <c r="B473" s="6"/>
      <c r="C473" s="6"/>
      <c r="D473" s="6"/>
      <c r="F473" s="1"/>
      <c r="G473" s="6"/>
      <c r="H473" s="6"/>
      <c r="I473" s="6"/>
      <c r="K473" s="1"/>
      <c r="L473" s="6"/>
      <c r="M473" s="6"/>
      <c r="N473" s="6"/>
      <c r="P473" s="1"/>
      <c r="Q473" s="6"/>
      <c r="R473" s="6"/>
      <c r="S473" s="6"/>
    </row>
    <row r="474" spans="1:19" x14ac:dyDescent="0.35">
      <c r="A474" s="1"/>
      <c r="B474" s="6"/>
      <c r="C474" s="6"/>
      <c r="D474" s="6"/>
      <c r="F474" s="1"/>
      <c r="G474" s="6"/>
      <c r="H474" s="6"/>
      <c r="I474" s="6"/>
      <c r="K474" s="1"/>
      <c r="L474" s="6"/>
      <c r="M474" s="6"/>
      <c r="N474" s="6"/>
      <c r="P474" s="1"/>
      <c r="Q474" s="6"/>
      <c r="R474" s="6"/>
      <c r="S474" s="6"/>
    </row>
    <row r="475" spans="1:19" x14ac:dyDescent="0.35">
      <c r="A475" s="1"/>
      <c r="B475" s="6"/>
      <c r="C475" s="6"/>
      <c r="D475" s="6"/>
      <c r="F475" s="1"/>
      <c r="G475" s="6"/>
      <c r="H475" s="6"/>
      <c r="I475" s="6"/>
      <c r="K475" s="1"/>
      <c r="L475" s="6"/>
      <c r="M475" s="6"/>
      <c r="N475" s="6"/>
      <c r="P475" s="1"/>
      <c r="Q475" s="6"/>
      <c r="R475" s="6"/>
      <c r="S475" s="6"/>
    </row>
    <row r="476" spans="1:19" x14ac:dyDescent="0.35">
      <c r="A476" s="1"/>
      <c r="B476" s="6"/>
      <c r="C476" s="6"/>
      <c r="D476" s="6"/>
      <c r="F476" s="1"/>
      <c r="G476" s="6"/>
      <c r="H476" s="6"/>
      <c r="I476" s="6"/>
      <c r="K476" s="1"/>
      <c r="L476" s="6"/>
      <c r="M476" s="6"/>
      <c r="N476" s="6"/>
      <c r="P476" s="1"/>
      <c r="Q476" s="6"/>
      <c r="R476" s="6"/>
      <c r="S476" s="6"/>
    </row>
    <row r="477" spans="1:19" x14ac:dyDescent="0.35">
      <c r="A477" s="1"/>
      <c r="B477" s="6"/>
      <c r="C477" s="6"/>
      <c r="D477" s="6"/>
      <c r="F477" s="1"/>
      <c r="G477" s="6"/>
      <c r="H477" s="6"/>
      <c r="I477" s="6"/>
      <c r="K477" s="1"/>
      <c r="L477" s="6"/>
      <c r="M477" s="6"/>
      <c r="N477" s="6"/>
      <c r="P477" s="1"/>
      <c r="Q477" s="6"/>
      <c r="R477" s="6"/>
      <c r="S477" s="6"/>
    </row>
    <row r="478" spans="1:19" x14ac:dyDescent="0.35">
      <c r="A478" s="1"/>
      <c r="B478" s="6"/>
      <c r="C478" s="6"/>
      <c r="D478" s="6"/>
      <c r="F478" s="1"/>
      <c r="G478" s="6"/>
      <c r="H478" s="6"/>
      <c r="I478" s="6"/>
      <c r="K478" s="1"/>
      <c r="L478" s="6"/>
      <c r="M478" s="6"/>
      <c r="N478" s="6"/>
      <c r="P478" s="1"/>
      <c r="Q478" s="6"/>
      <c r="R478" s="6"/>
      <c r="S478" s="6"/>
    </row>
    <row r="479" spans="1:19" x14ac:dyDescent="0.35">
      <c r="A479" s="1"/>
      <c r="B479" s="6"/>
      <c r="C479" s="6"/>
      <c r="D479" s="6"/>
      <c r="F479" s="1"/>
      <c r="G479" s="6"/>
      <c r="H479" s="6"/>
      <c r="I479" s="6"/>
      <c r="K479" s="1"/>
      <c r="L479" s="6"/>
      <c r="M479" s="6"/>
      <c r="N479" s="6"/>
      <c r="P479" s="1"/>
      <c r="Q479" s="6"/>
      <c r="R479" s="6"/>
      <c r="S479" s="6"/>
    </row>
    <row r="480" spans="1:19" x14ac:dyDescent="0.35">
      <c r="A480" s="1"/>
      <c r="B480" s="6"/>
      <c r="C480" s="6"/>
      <c r="D480" s="6"/>
      <c r="F480" s="1"/>
      <c r="G480" s="6"/>
      <c r="H480" s="6"/>
      <c r="I480" s="6"/>
      <c r="K480" s="1"/>
      <c r="L480" s="6"/>
      <c r="M480" s="6"/>
      <c r="N480" s="6"/>
      <c r="P480" s="1"/>
      <c r="Q480" s="6"/>
      <c r="R480" s="6"/>
      <c r="S480" s="6"/>
    </row>
    <row r="481" spans="1:19" x14ac:dyDescent="0.35">
      <c r="A481" s="1"/>
      <c r="B481" s="6"/>
      <c r="C481" s="6"/>
      <c r="D481" s="6"/>
      <c r="F481" s="1"/>
      <c r="G481" s="6"/>
      <c r="H481" s="6"/>
      <c r="I481" s="6"/>
      <c r="K481" s="1"/>
      <c r="L481" s="6"/>
      <c r="M481" s="6"/>
      <c r="N481" s="6"/>
      <c r="P481" s="1"/>
      <c r="Q481" s="6"/>
      <c r="R481" s="6"/>
      <c r="S481" s="6"/>
    </row>
    <row r="482" spans="1:19" x14ac:dyDescent="0.35">
      <c r="A482" s="1"/>
      <c r="B482" s="6"/>
      <c r="C482" s="6"/>
      <c r="D482" s="6"/>
      <c r="F482" s="1"/>
      <c r="G482" s="6"/>
      <c r="H482" s="6"/>
      <c r="I482" s="6"/>
      <c r="K482" s="1"/>
      <c r="L482" s="6"/>
      <c r="M482" s="6"/>
      <c r="N482" s="6"/>
      <c r="P482" s="1"/>
      <c r="Q482" s="6"/>
      <c r="R482" s="6"/>
      <c r="S482" s="6"/>
    </row>
  </sheetData>
  <mergeCells count="5">
    <mergeCell ref="V1:Y1"/>
    <mergeCell ref="A1:D1"/>
    <mergeCell ref="F1:I1"/>
    <mergeCell ref="K1:N1"/>
    <mergeCell ref="P1:S1"/>
  </mergeCells>
  <pageMargins left="0.511811024" right="0.511811024" top="0.78740157499999996" bottom="0.78740157499999996" header="0.31496062000000002" footer="0.3149606200000000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T398"/>
  <sheetViews>
    <sheetView zoomScaleNormal="100" workbookViewId="0"/>
  </sheetViews>
  <sheetFormatPr defaultColWidth="8.81640625" defaultRowHeight="14.5" x14ac:dyDescent="0.35"/>
  <cols>
    <col min="1" max="1" width="13.81640625" customWidth="1"/>
    <col min="2" max="2" width="17.81640625" customWidth="1"/>
    <col min="3" max="4" width="14" style="6" bestFit="1" customWidth="1"/>
    <col min="5" max="5" width="15" bestFit="1" customWidth="1"/>
    <col min="6" max="6" width="13.81640625" customWidth="1"/>
    <col min="7" max="7" width="17.81640625" customWidth="1"/>
    <col min="8" max="9" width="12.81640625" bestFit="1" customWidth="1"/>
    <col min="10" max="10" width="14" customWidth="1"/>
    <col min="11" max="11" width="11.81640625" bestFit="1" customWidth="1"/>
    <col min="12" max="12" width="17.453125" customWidth="1"/>
    <col min="13" max="13" width="16" customWidth="1"/>
    <col min="14" max="14" width="13.1796875" bestFit="1" customWidth="1"/>
    <col min="15" max="15" width="17.1796875" bestFit="1" customWidth="1"/>
    <col min="16" max="16" width="12.81640625" bestFit="1" customWidth="1"/>
    <col min="17" max="17" width="16.453125" customWidth="1"/>
    <col min="18" max="18" width="15.1796875" customWidth="1"/>
    <col min="19" max="19" width="13.1796875" bestFit="1" customWidth="1"/>
    <col min="20" max="20" width="14.1796875" customWidth="1"/>
    <col min="21" max="21" width="12.1796875" bestFit="1" customWidth="1"/>
    <col min="22" max="22" width="16.1796875" bestFit="1" customWidth="1"/>
    <col min="23" max="23" width="17" customWidth="1"/>
    <col min="24" max="24" width="12.453125" customWidth="1"/>
    <col min="25" max="25" width="12.453125" bestFit="1" customWidth="1"/>
    <col min="26" max="26" width="17.81640625" bestFit="1" customWidth="1"/>
    <col min="27" max="27" width="19.453125" customWidth="1"/>
    <col min="28" max="28" width="15.453125" bestFit="1" customWidth="1"/>
    <col min="29" max="30" width="11.453125" bestFit="1" customWidth="1"/>
    <col min="32" max="32" width="16.1796875" bestFit="1" customWidth="1"/>
    <col min="33" max="33" width="12.1796875" bestFit="1" customWidth="1"/>
    <col min="34" max="35" width="13.1796875" bestFit="1" customWidth="1"/>
    <col min="37" max="37" width="16.1796875" bestFit="1" customWidth="1"/>
    <col min="38" max="38" width="15.81640625" customWidth="1"/>
    <col min="39" max="40" width="11.453125" bestFit="1" customWidth="1"/>
    <col min="43" max="43" width="16.1796875" bestFit="1" customWidth="1"/>
    <col min="44" max="44" width="14.1796875" bestFit="1" customWidth="1"/>
    <col min="45" max="45" width="14" bestFit="1" customWidth="1"/>
    <col min="46" max="46" width="14.1796875" bestFit="1" customWidth="1"/>
  </cols>
  <sheetData>
    <row r="1" spans="1:46" x14ac:dyDescent="0.35">
      <c r="B1" s="268" t="s">
        <v>44</v>
      </c>
      <c r="C1" s="268"/>
      <c r="D1" s="268"/>
      <c r="E1" s="268"/>
      <c r="G1" s="268" t="s">
        <v>336</v>
      </c>
      <c r="H1" s="268"/>
      <c r="I1" s="268"/>
      <c r="J1" s="268"/>
      <c r="K1" s="2"/>
      <c r="L1" s="273" t="s">
        <v>337</v>
      </c>
      <c r="M1" s="273"/>
      <c r="N1" s="273"/>
      <c r="O1" s="273"/>
      <c r="P1" s="2"/>
      <c r="Q1" s="268" t="s">
        <v>338</v>
      </c>
      <c r="R1" s="268"/>
      <c r="S1" s="268"/>
      <c r="T1" s="268"/>
      <c r="V1" s="273" t="s">
        <v>339</v>
      </c>
      <c r="W1" s="273"/>
      <c r="X1" s="273"/>
      <c r="Y1" s="273"/>
      <c r="AA1" s="268" t="s">
        <v>340</v>
      </c>
      <c r="AB1" s="268"/>
      <c r="AC1" s="268"/>
      <c r="AD1" s="268"/>
      <c r="AF1" s="273" t="s">
        <v>341</v>
      </c>
      <c r="AG1" s="273"/>
      <c r="AH1" s="273"/>
      <c r="AI1" s="273"/>
      <c r="AK1" s="268" t="s">
        <v>342</v>
      </c>
      <c r="AL1" s="268"/>
      <c r="AM1" s="268"/>
      <c r="AN1" s="268"/>
      <c r="AQ1" s="269" t="s">
        <v>38</v>
      </c>
      <c r="AR1" s="269"/>
      <c r="AS1" s="269"/>
      <c r="AT1" s="269"/>
    </row>
    <row r="2" spans="1:46" x14ac:dyDescent="0.35">
      <c r="A2" t="s">
        <v>655</v>
      </c>
      <c r="B2" s="50" t="s">
        <v>48</v>
      </c>
      <c r="C2" s="52" t="s">
        <v>49</v>
      </c>
      <c r="D2" s="52" t="s">
        <v>39</v>
      </c>
      <c r="E2" s="50" t="s">
        <v>41</v>
      </c>
      <c r="F2" t="s">
        <v>343</v>
      </c>
      <c r="G2" s="50" t="s">
        <v>48</v>
      </c>
      <c r="H2" s="50" t="s">
        <v>49</v>
      </c>
      <c r="I2" s="50" t="s">
        <v>39</v>
      </c>
      <c r="J2" s="50" t="s">
        <v>41</v>
      </c>
      <c r="K2" t="s">
        <v>344</v>
      </c>
      <c r="L2" s="46" t="s">
        <v>48</v>
      </c>
      <c r="M2" s="46" t="s">
        <v>49</v>
      </c>
      <c r="N2" s="46" t="s">
        <v>39</v>
      </c>
      <c r="O2" s="46" t="s">
        <v>41</v>
      </c>
      <c r="P2" t="s">
        <v>345</v>
      </c>
      <c r="Q2" s="50" t="s">
        <v>48</v>
      </c>
      <c r="R2" s="50" t="s">
        <v>49</v>
      </c>
      <c r="S2" s="50" t="s">
        <v>39</v>
      </c>
      <c r="T2" s="50" t="s">
        <v>41</v>
      </c>
      <c r="V2" s="60" t="s">
        <v>48</v>
      </c>
      <c r="W2" s="60" t="s">
        <v>49</v>
      </c>
      <c r="X2" s="60" t="s">
        <v>39</v>
      </c>
      <c r="Y2" s="60" t="s">
        <v>41</v>
      </c>
      <c r="Z2" t="s">
        <v>346</v>
      </c>
      <c r="AA2" s="50" t="s">
        <v>48</v>
      </c>
      <c r="AB2" s="50" t="s">
        <v>49</v>
      </c>
      <c r="AC2" s="50" t="s">
        <v>39</v>
      </c>
      <c r="AD2" s="50" t="s">
        <v>41</v>
      </c>
      <c r="AE2" t="s">
        <v>347</v>
      </c>
      <c r="AF2" s="60" t="s">
        <v>48</v>
      </c>
      <c r="AG2" s="60" t="s">
        <v>49</v>
      </c>
      <c r="AH2" s="60" t="s">
        <v>39</v>
      </c>
      <c r="AI2" s="60" t="s">
        <v>41</v>
      </c>
      <c r="AJ2" t="s">
        <v>348</v>
      </c>
      <c r="AK2" s="50" t="s">
        <v>48</v>
      </c>
      <c r="AL2" s="50" t="s">
        <v>49</v>
      </c>
      <c r="AM2" s="50" t="s">
        <v>39</v>
      </c>
      <c r="AN2" s="50" t="s">
        <v>41</v>
      </c>
      <c r="AQ2" s="56" t="s">
        <v>48</v>
      </c>
      <c r="AR2" s="56" t="s">
        <v>49</v>
      </c>
      <c r="AS2" s="56" t="s">
        <v>39</v>
      </c>
      <c r="AT2" s="56" t="s">
        <v>41</v>
      </c>
    </row>
    <row r="3" spans="1:46" x14ac:dyDescent="0.35">
      <c r="B3" s="50" t="s">
        <v>51</v>
      </c>
      <c r="C3" s="233"/>
      <c r="D3" s="233"/>
      <c r="E3" s="233"/>
      <c r="G3" s="50" t="s">
        <v>51</v>
      </c>
      <c r="H3" s="233">
        <v>0</v>
      </c>
      <c r="I3" s="233">
        <v>0</v>
      </c>
      <c r="J3" s="233">
        <v>0</v>
      </c>
      <c r="L3" s="46" t="s">
        <v>51</v>
      </c>
      <c r="M3" s="234">
        <v>0</v>
      </c>
      <c r="N3" s="234">
        <v>0</v>
      </c>
      <c r="O3" s="234">
        <v>0</v>
      </c>
      <c r="Q3" s="50" t="s">
        <v>51</v>
      </c>
      <c r="R3" s="233">
        <v>0</v>
      </c>
      <c r="S3" s="233">
        <v>0</v>
      </c>
      <c r="T3" s="233">
        <v>0</v>
      </c>
      <c r="V3" s="46" t="s">
        <v>51</v>
      </c>
      <c r="W3" s="232">
        <v>40747.31</v>
      </c>
      <c r="X3" s="232">
        <v>1808.71</v>
      </c>
      <c r="Y3" s="232">
        <v>42556.02</v>
      </c>
      <c r="AA3" s="50" t="s">
        <v>51</v>
      </c>
      <c r="AB3" s="233" t="s">
        <v>654</v>
      </c>
      <c r="AC3" s="233">
        <v>697942.51</v>
      </c>
      <c r="AD3" s="233">
        <v>697942.51</v>
      </c>
      <c r="AF3" s="47" t="s">
        <v>51</v>
      </c>
      <c r="AG3" s="234">
        <v>0</v>
      </c>
      <c r="AH3" s="234">
        <v>1063184.4099999999</v>
      </c>
      <c r="AI3" s="234">
        <v>1063184.4099999999</v>
      </c>
      <c r="AK3" s="61">
        <v>44592</v>
      </c>
      <c r="AL3" s="233">
        <v>287626.99</v>
      </c>
      <c r="AM3" s="233">
        <v>155733.29999999999</v>
      </c>
      <c r="AN3" s="233">
        <v>443360.29</v>
      </c>
      <c r="AQ3" s="56" t="s">
        <v>51</v>
      </c>
      <c r="AR3" s="21">
        <f>SUMIF($A$2:$AO$2,AR$2,$A3:$AO3)</f>
        <v>328374.3</v>
      </c>
      <c r="AS3" s="21">
        <f>SUMIF($A$2:$AO$2,AS$2,$A3:$AO3)</f>
        <v>1918668.93</v>
      </c>
      <c r="AT3" s="21">
        <f>SUMIF($A$2:$AO$2,AT$2,$A3:$AO3)</f>
        <v>2247043.23</v>
      </c>
    </row>
    <row r="4" spans="1:46" x14ac:dyDescent="0.35">
      <c r="A4" s="1"/>
      <c r="B4" s="50" t="s">
        <v>52</v>
      </c>
      <c r="C4" s="233"/>
      <c r="D4" s="233"/>
      <c r="E4" s="233"/>
      <c r="F4" s="1"/>
      <c r="G4" s="50" t="s">
        <v>52</v>
      </c>
      <c r="H4" s="233">
        <v>6498375</v>
      </c>
      <c r="I4" s="233">
        <v>1403280.41</v>
      </c>
      <c r="J4" s="233">
        <v>7901655.4100000001</v>
      </c>
      <c r="K4" s="57"/>
      <c r="L4" s="59" t="s">
        <v>52</v>
      </c>
      <c r="M4" s="234">
        <v>0</v>
      </c>
      <c r="N4" s="234">
        <v>0</v>
      </c>
      <c r="O4" s="234">
        <v>0</v>
      </c>
      <c r="P4" s="57"/>
      <c r="Q4" s="50" t="s">
        <v>52</v>
      </c>
      <c r="R4" s="233">
        <v>0</v>
      </c>
      <c r="S4" s="233">
        <v>0</v>
      </c>
      <c r="T4" s="233">
        <v>0</v>
      </c>
      <c r="V4" s="46" t="s">
        <v>52</v>
      </c>
      <c r="W4" s="232">
        <v>40921.449999999997</v>
      </c>
      <c r="X4" s="232">
        <v>1681.09</v>
      </c>
      <c r="Y4" s="232">
        <v>42602.54</v>
      </c>
      <c r="Z4" s="31"/>
      <c r="AA4" s="52" t="s">
        <v>52</v>
      </c>
      <c r="AB4" s="233">
        <v>310291.67</v>
      </c>
      <c r="AC4" s="233">
        <v>229634.77</v>
      </c>
      <c r="AD4" s="233">
        <v>539926.43999999994</v>
      </c>
      <c r="AF4" s="47" t="s">
        <v>52</v>
      </c>
      <c r="AG4" s="234">
        <v>510333.74</v>
      </c>
      <c r="AH4" s="234">
        <v>353469.91</v>
      </c>
      <c r="AI4" s="234">
        <v>863803.65</v>
      </c>
      <c r="AK4" s="61">
        <v>44620</v>
      </c>
      <c r="AL4" s="233">
        <v>288213.14</v>
      </c>
      <c r="AM4" s="233">
        <v>142538.34</v>
      </c>
      <c r="AN4" s="233">
        <v>430751.48</v>
      </c>
      <c r="AQ4" s="56" t="s">
        <v>52</v>
      </c>
      <c r="AR4" s="21">
        <f t="shared" ref="AR4:AT35" si="0">SUMIF($A$2:$AO$2,AR$2,$A4:$AO4)</f>
        <v>7648135</v>
      </c>
      <c r="AS4" s="21">
        <f t="shared" si="0"/>
        <v>2130604.52</v>
      </c>
      <c r="AT4" s="21">
        <f t="shared" si="0"/>
        <v>9778739.5200000014</v>
      </c>
    </row>
    <row r="5" spans="1:46" x14ac:dyDescent="0.35">
      <c r="A5" s="1"/>
      <c r="B5" s="50" t="s">
        <v>53</v>
      </c>
      <c r="C5" s="233"/>
      <c r="D5" s="233"/>
      <c r="E5" s="233"/>
      <c r="F5" s="1"/>
      <c r="G5" s="50" t="s">
        <v>53</v>
      </c>
      <c r="H5" s="233">
        <v>0</v>
      </c>
      <c r="I5" s="233">
        <v>0</v>
      </c>
      <c r="J5" s="233">
        <v>0</v>
      </c>
      <c r="K5" s="57"/>
      <c r="L5" s="59" t="s">
        <v>53</v>
      </c>
      <c r="M5" s="234">
        <v>0</v>
      </c>
      <c r="N5" s="234">
        <v>0</v>
      </c>
      <c r="O5" s="234">
        <v>0</v>
      </c>
      <c r="P5" s="57"/>
      <c r="Q5" s="50" t="s">
        <v>53</v>
      </c>
      <c r="R5" s="233">
        <v>0</v>
      </c>
      <c r="S5" s="233">
        <v>0</v>
      </c>
      <c r="T5" s="233">
        <v>0</v>
      </c>
      <c r="V5" s="46" t="s">
        <v>53</v>
      </c>
      <c r="W5" s="232">
        <v>41071.5</v>
      </c>
      <c r="X5" s="232">
        <v>1531.04</v>
      </c>
      <c r="Y5" s="232">
        <v>42602.54</v>
      </c>
      <c r="Z5" s="31"/>
      <c r="AA5" s="52" t="s">
        <v>53</v>
      </c>
      <c r="AB5" s="233">
        <v>310308.61</v>
      </c>
      <c r="AC5" s="233">
        <v>219844.96</v>
      </c>
      <c r="AD5" s="233">
        <v>530153.56999999995</v>
      </c>
      <c r="AF5" s="47" t="s">
        <v>53</v>
      </c>
      <c r="AG5" s="234">
        <v>510361.59</v>
      </c>
      <c r="AH5" s="234">
        <v>338510.6</v>
      </c>
      <c r="AI5" s="234">
        <v>848872.19</v>
      </c>
      <c r="AK5" s="61">
        <v>44651</v>
      </c>
      <c r="AL5" s="233">
        <v>288769.51</v>
      </c>
      <c r="AM5" s="233">
        <v>135542.68</v>
      </c>
      <c r="AN5" s="233">
        <v>424312.19</v>
      </c>
      <c r="AQ5" s="56" t="s">
        <v>53</v>
      </c>
      <c r="AR5" s="21">
        <f t="shared" si="0"/>
        <v>1150511.21</v>
      </c>
      <c r="AS5" s="21">
        <f t="shared" si="0"/>
        <v>695429.28</v>
      </c>
      <c r="AT5" s="21">
        <f t="shared" si="0"/>
        <v>1845940.4899999998</v>
      </c>
    </row>
    <row r="6" spans="1:46" x14ac:dyDescent="0.35">
      <c r="A6" s="1"/>
      <c r="B6" s="50" t="s">
        <v>54</v>
      </c>
      <c r="C6" s="233"/>
      <c r="D6" s="233"/>
      <c r="E6" s="233"/>
      <c r="F6" s="1"/>
      <c r="G6" s="50" t="s">
        <v>54</v>
      </c>
      <c r="H6" s="233">
        <v>0</v>
      </c>
      <c r="I6" s="233">
        <v>0</v>
      </c>
      <c r="J6" s="233">
        <v>0</v>
      </c>
      <c r="K6" s="57"/>
      <c r="L6" s="59" t="s">
        <v>54</v>
      </c>
      <c r="M6" s="234">
        <v>0</v>
      </c>
      <c r="N6" s="234">
        <v>0</v>
      </c>
      <c r="O6" s="234">
        <v>0</v>
      </c>
      <c r="P6" s="57"/>
      <c r="Q6" s="50" t="s">
        <v>54</v>
      </c>
      <c r="R6" s="233">
        <v>0</v>
      </c>
      <c r="S6" s="233">
        <v>801529.89</v>
      </c>
      <c r="T6" s="233">
        <v>801529.89</v>
      </c>
      <c r="V6" s="46" t="s">
        <v>54</v>
      </c>
      <c r="W6" s="232">
        <v>41262.120000000003</v>
      </c>
      <c r="X6" s="232">
        <v>1381.79</v>
      </c>
      <c r="Y6" s="232">
        <v>42643.91</v>
      </c>
      <c r="Z6" s="31"/>
      <c r="AA6" s="52" t="s">
        <v>54</v>
      </c>
      <c r="AB6" s="233">
        <v>310432.01</v>
      </c>
      <c r="AC6" s="233">
        <v>264958.38</v>
      </c>
      <c r="AD6" s="233">
        <v>575390.39</v>
      </c>
      <c r="AF6" s="47" t="s">
        <v>54</v>
      </c>
      <c r="AG6" s="234">
        <v>510564.55</v>
      </c>
      <c r="AH6" s="234">
        <v>408133.56</v>
      </c>
      <c r="AI6" s="234">
        <v>918698.11</v>
      </c>
      <c r="AK6" s="61">
        <v>44681</v>
      </c>
      <c r="AL6" s="233">
        <v>289610.56</v>
      </c>
      <c r="AM6" s="233">
        <v>163845.97</v>
      </c>
      <c r="AN6" s="233">
        <v>453456.53</v>
      </c>
      <c r="AQ6" s="56" t="s">
        <v>54</v>
      </c>
      <c r="AR6" s="21">
        <f t="shared" si="0"/>
        <v>1151869.24</v>
      </c>
      <c r="AS6" s="21">
        <f t="shared" si="0"/>
        <v>1639849.59</v>
      </c>
      <c r="AT6" s="21">
        <f t="shared" si="0"/>
        <v>2791718.83</v>
      </c>
    </row>
    <row r="7" spans="1:46" x14ac:dyDescent="0.35">
      <c r="A7" s="1"/>
      <c r="B7" s="50" t="s">
        <v>55</v>
      </c>
      <c r="C7" s="233"/>
      <c r="D7" s="233"/>
      <c r="E7" s="233"/>
      <c r="F7" s="1"/>
      <c r="G7" s="50" t="s">
        <v>55</v>
      </c>
      <c r="H7" s="233">
        <v>0</v>
      </c>
      <c r="I7" s="233">
        <v>0</v>
      </c>
      <c r="J7" s="233">
        <v>0</v>
      </c>
      <c r="K7" s="57"/>
      <c r="L7" s="59" t="s">
        <v>55</v>
      </c>
      <c r="M7" s="234">
        <v>10463871.050000001</v>
      </c>
      <c r="N7" s="234">
        <v>1264912.8899999999</v>
      </c>
      <c r="O7" s="234">
        <v>11728783.939999999</v>
      </c>
      <c r="P7" s="57"/>
      <c r="Q7" s="50" t="s">
        <v>55</v>
      </c>
      <c r="R7" s="233">
        <v>0</v>
      </c>
      <c r="S7" s="233">
        <v>0</v>
      </c>
      <c r="T7" s="233">
        <v>0</v>
      </c>
      <c r="V7" s="46" t="s">
        <v>55</v>
      </c>
      <c r="W7" s="232">
        <v>41436.400000000001</v>
      </c>
      <c r="X7" s="232">
        <v>1231.17</v>
      </c>
      <c r="Y7" s="232">
        <v>42667.57</v>
      </c>
      <c r="Z7" s="31"/>
      <c r="AA7" s="52" t="s">
        <v>55</v>
      </c>
      <c r="AB7" s="233">
        <v>310618.32</v>
      </c>
      <c r="AC7" s="233">
        <v>216334.48</v>
      </c>
      <c r="AD7" s="233">
        <v>526952.80000000005</v>
      </c>
      <c r="AF7" s="47" t="s">
        <v>55</v>
      </c>
      <c r="AG7" s="234">
        <v>510870.96</v>
      </c>
      <c r="AH7" s="234">
        <v>333383.15000000002</v>
      </c>
      <c r="AI7" s="234">
        <v>844254.11</v>
      </c>
      <c r="AK7" s="61">
        <v>44712</v>
      </c>
      <c r="AL7" s="233">
        <v>290392.15999999997</v>
      </c>
      <c r="AM7" s="233">
        <v>133839.14000000001</v>
      </c>
      <c r="AN7" s="233">
        <v>424231.3</v>
      </c>
      <c r="AQ7" s="56" t="s">
        <v>55</v>
      </c>
      <c r="AR7" s="21">
        <f t="shared" si="0"/>
        <v>11617188.890000002</v>
      </c>
      <c r="AS7" s="21">
        <f t="shared" si="0"/>
        <v>1949700.83</v>
      </c>
      <c r="AT7" s="21">
        <f t="shared" si="0"/>
        <v>13566889.720000001</v>
      </c>
    </row>
    <row r="8" spans="1:46" x14ac:dyDescent="0.35">
      <c r="A8" s="1"/>
      <c r="B8" s="50" t="s">
        <v>56</v>
      </c>
      <c r="C8" s="233"/>
      <c r="D8" s="233"/>
      <c r="E8" s="233"/>
      <c r="F8" s="1"/>
      <c r="G8" s="50" t="s">
        <v>56</v>
      </c>
      <c r="H8" s="233">
        <v>0</v>
      </c>
      <c r="I8" s="233">
        <v>0</v>
      </c>
      <c r="J8" s="233">
        <v>0</v>
      </c>
      <c r="K8" s="57"/>
      <c r="L8" s="59" t="s">
        <v>56</v>
      </c>
      <c r="M8" s="234">
        <v>0</v>
      </c>
      <c r="N8" s="234">
        <v>0</v>
      </c>
      <c r="O8" s="234">
        <v>0</v>
      </c>
      <c r="P8" s="57"/>
      <c r="Q8" s="50" t="s">
        <v>56</v>
      </c>
      <c r="R8" s="233">
        <v>0</v>
      </c>
      <c r="S8" s="233">
        <v>0</v>
      </c>
      <c r="T8" s="233">
        <v>0</v>
      </c>
      <c r="V8" s="46" t="s">
        <v>56</v>
      </c>
      <c r="W8" s="232">
        <v>41657.5</v>
      </c>
      <c r="X8" s="232">
        <v>1081.03</v>
      </c>
      <c r="Y8" s="232">
        <v>42738.53</v>
      </c>
      <c r="Z8" s="31"/>
      <c r="AA8" s="52" t="s">
        <v>56</v>
      </c>
      <c r="AB8" s="233">
        <v>310817.93</v>
      </c>
      <c r="AC8" s="233">
        <v>229977.3</v>
      </c>
      <c r="AD8" s="233">
        <v>540795.23</v>
      </c>
      <c r="AF8" s="47" t="s">
        <v>56</v>
      </c>
      <c r="AG8" s="234">
        <v>511199.27</v>
      </c>
      <c r="AH8" s="234">
        <v>354553.5</v>
      </c>
      <c r="AI8" s="234">
        <v>865752.77</v>
      </c>
      <c r="AK8" s="61">
        <v>44742</v>
      </c>
      <c r="AL8" s="233">
        <v>291334.53999999998</v>
      </c>
      <c r="AM8" s="233">
        <v>142989.53</v>
      </c>
      <c r="AN8" s="233">
        <v>434324.07</v>
      </c>
      <c r="AQ8" s="56" t="s">
        <v>56</v>
      </c>
      <c r="AR8" s="21">
        <f t="shared" si="0"/>
        <v>1155009.24</v>
      </c>
      <c r="AS8" s="21">
        <f t="shared" si="0"/>
        <v>728601.36</v>
      </c>
      <c r="AT8" s="21">
        <f t="shared" si="0"/>
        <v>1883610.6</v>
      </c>
    </row>
    <row r="9" spans="1:46" x14ac:dyDescent="0.35">
      <c r="A9" s="1"/>
      <c r="B9" s="50" t="s">
        <v>57</v>
      </c>
      <c r="C9" s="233"/>
      <c r="D9" s="233"/>
      <c r="E9" s="233"/>
      <c r="F9" s="1"/>
      <c r="G9" s="50" t="s">
        <v>57</v>
      </c>
      <c r="H9" s="233">
        <v>0</v>
      </c>
      <c r="I9" s="233">
        <v>0</v>
      </c>
      <c r="J9" s="233">
        <v>0</v>
      </c>
      <c r="K9" s="57"/>
      <c r="L9" s="59" t="s">
        <v>57</v>
      </c>
      <c r="M9" s="234">
        <v>0</v>
      </c>
      <c r="N9" s="234">
        <v>0</v>
      </c>
      <c r="O9" s="234">
        <v>0</v>
      </c>
      <c r="P9" s="57"/>
      <c r="Q9" s="50" t="s">
        <v>57</v>
      </c>
      <c r="R9" s="233">
        <v>0</v>
      </c>
      <c r="S9" s="233">
        <v>0</v>
      </c>
      <c r="T9" s="233">
        <v>0</v>
      </c>
      <c r="V9" s="46" t="s">
        <v>57</v>
      </c>
      <c r="W9" s="232">
        <v>41872.29</v>
      </c>
      <c r="X9" s="231">
        <v>929.66</v>
      </c>
      <c r="Y9" s="232">
        <v>42801.95</v>
      </c>
      <c r="Z9" s="31"/>
      <c r="AA9" s="52" t="s">
        <v>57</v>
      </c>
      <c r="AB9" s="233">
        <v>311038.71999999997</v>
      </c>
      <c r="AC9" s="233">
        <v>228139.43</v>
      </c>
      <c r="AD9" s="233">
        <v>539178.15</v>
      </c>
      <c r="AF9" s="47" t="s">
        <v>57</v>
      </c>
      <c r="AG9" s="234">
        <v>511562.39</v>
      </c>
      <c r="AH9" s="234">
        <v>351873.08</v>
      </c>
      <c r="AI9" s="234">
        <v>863435.47</v>
      </c>
      <c r="AK9" s="61">
        <v>44773</v>
      </c>
      <c r="AL9" s="233">
        <v>292289.03999999998</v>
      </c>
      <c r="AM9" s="233">
        <v>141481.07999999999</v>
      </c>
      <c r="AN9" s="233">
        <v>433770.12</v>
      </c>
      <c r="AQ9" s="56" t="s">
        <v>57</v>
      </c>
      <c r="AR9" s="21">
        <f t="shared" si="0"/>
        <v>1156762.44</v>
      </c>
      <c r="AS9" s="21">
        <f t="shared" si="0"/>
        <v>722423.25</v>
      </c>
      <c r="AT9" s="21">
        <f t="shared" si="0"/>
        <v>1879185.69</v>
      </c>
    </row>
    <row r="10" spans="1:46" x14ac:dyDescent="0.35">
      <c r="A10" s="1"/>
      <c r="B10" s="50" t="s">
        <v>58</v>
      </c>
      <c r="C10" s="233"/>
      <c r="D10" s="233"/>
      <c r="E10" s="233"/>
      <c r="F10" s="1"/>
      <c r="G10" s="50" t="s">
        <v>58</v>
      </c>
      <c r="H10" s="233">
        <v>6390875</v>
      </c>
      <c r="I10" s="233">
        <v>2253986.7599999998</v>
      </c>
      <c r="J10" s="233">
        <v>8644861.7599999998</v>
      </c>
      <c r="K10" s="57"/>
      <c r="L10" s="59" t="s">
        <v>58</v>
      </c>
      <c r="M10" s="234">
        <v>0</v>
      </c>
      <c r="N10" s="234">
        <v>0</v>
      </c>
      <c r="O10" s="234">
        <v>0</v>
      </c>
      <c r="P10" s="57"/>
      <c r="Q10" s="50" t="s">
        <v>58</v>
      </c>
      <c r="R10" s="233">
        <v>0</v>
      </c>
      <c r="S10" s="233">
        <v>0</v>
      </c>
      <c r="T10" s="233">
        <v>0</v>
      </c>
      <c r="V10" s="46" t="s">
        <v>58</v>
      </c>
      <c r="W10" s="232">
        <v>42094.36</v>
      </c>
      <c r="X10" s="231">
        <v>777.4</v>
      </c>
      <c r="Y10" s="232">
        <v>42871.76</v>
      </c>
      <c r="Z10" s="31"/>
      <c r="AA10" s="52" t="s">
        <v>58</v>
      </c>
      <c r="AB10" s="233">
        <v>311291.87</v>
      </c>
      <c r="AC10" s="233">
        <v>233885.1</v>
      </c>
      <c r="AD10" s="233">
        <v>545176.97</v>
      </c>
      <c r="AF10" s="47" t="s">
        <v>58</v>
      </c>
      <c r="AG10" s="234">
        <v>511978.74</v>
      </c>
      <c r="AH10" s="234">
        <v>360922.49</v>
      </c>
      <c r="AI10" s="234">
        <v>872901.23</v>
      </c>
      <c r="AK10" s="61">
        <v>44804</v>
      </c>
      <c r="AL10" s="233">
        <v>293285.14</v>
      </c>
      <c r="AM10" s="233">
        <v>144796.07</v>
      </c>
      <c r="AN10" s="233">
        <v>438081.21</v>
      </c>
      <c r="AQ10" s="56" t="s">
        <v>58</v>
      </c>
      <c r="AR10" s="21">
        <f t="shared" si="0"/>
        <v>7549525.1100000003</v>
      </c>
      <c r="AS10" s="21">
        <f t="shared" si="0"/>
        <v>2994367.82</v>
      </c>
      <c r="AT10" s="21">
        <f t="shared" si="0"/>
        <v>10543892.930000002</v>
      </c>
    </row>
    <row r="11" spans="1:46" x14ac:dyDescent="0.35">
      <c r="A11" s="1"/>
      <c r="B11" s="50" t="s">
        <v>59</v>
      </c>
      <c r="C11" s="233"/>
      <c r="D11" s="233"/>
      <c r="E11" s="233"/>
      <c r="F11" s="1"/>
      <c r="G11" s="50" t="s">
        <v>59</v>
      </c>
      <c r="H11" s="233">
        <v>0</v>
      </c>
      <c r="I11" s="233">
        <v>0</v>
      </c>
      <c r="J11" s="233">
        <v>0</v>
      </c>
      <c r="K11" s="57"/>
      <c r="L11" s="59" t="s">
        <v>59</v>
      </c>
      <c r="M11" s="234">
        <v>0</v>
      </c>
      <c r="N11" s="234">
        <v>0</v>
      </c>
      <c r="O11" s="234">
        <v>0</v>
      </c>
      <c r="P11" s="57"/>
      <c r="Q11" s="50" t="s">
        <v>59</v>
      </c>
      <c r="R11" s="233">
        <v>0</v>
      </c>
      <c r="S11" s="233">
        <v>0</v>
      </c>
      <c r="T11" s="233">
        <v>0</v>
      </c>
      <c r="V11" s="46" t="s">
        <v>59</v>
      </c>
      <c r="W11" s="232">
        <v>42350.49</v>
      </c>
      <c r="X11" s="231">
        <v>624.54999999999995</v>
      </c>
      <c r="Y11" s="232">
        <v>42975.040000000001</v>
      </c>
      <c r="Z11" s="31"/>
      <c r="AA11" s="52" t="s">
        <v>59</v>
      </c>
      <c r="AB11" s="233">
        <v>311545.01</v>
      </c>
      <c r="AC11" s="233">
        <v>232003.83</v>
      </c>
      <c r="AD11" s="233">
        <v>543548.84</v>
      </c>
      <c r="AF11" s="47" t="s">
        <v>59</v>
      </c>
      <c r="AG11" s="234">
        <v>512395.09</v>
      </c>
      <c r="AH11" s="234">
        <v>358180.57</v>
      </c>
      <c r="AI11" s="234">
        <v>870575.66</v>
      </c>
      <c r="AK11" s="61">
        <v>44834</v>
      </c>
      <c r="AL11" s="233">
        <v>294351.65999999997</v>
      </c>
      <c r="AM11" s="233">
        <v>144081.22</v>
      </c>
      <c r="AN11" s="233">
        <v>438432.88</v>
      </c>
      <c r="AQ11" s="56" t="s">
        <v>59</v>
      </c>
      <c r="AR11" s="21">
        <f t="shared" si="0"/>
        <v>1160642.25</v>
      </c>
      <c r="AS11" s="21">
        <f t="shared" si="0"/>
        <v>734890.16999999993</v>
      </c>
      <c r="AT11" s="21">
        <f t="shared" si="0"/>
        <v>1895532.42</v>
      </c>
    </row>
    <row r="12" spans="1:46" x14ac:dyDescent="0.35">
      <c r="A12" s="1"/>
      <c r="B12" s="50" t="s">
        <v>60</v>
      </c>
      <c r="C12" s="233"/>
      <c r="D12" s="233"/>
      <c r="E12" s="233"/>
      <c r="F12" s="1"/>
      <c r="G12" s="50" t="s">
        <v>60</v>
      </c>
      <c r="H12" s="233">
        <v>0</v>
      </c>
      <c r="I12" s="233">
        <v>0</v>
      </c>
      <c r="J12" s="233">
        <v>0</v>
      </c>
      <c r="K12" s="57"/>
      <c r="L12" s="59" t="s">
        <v>60</v>
      </c>
      <c r="M12" s="234">
        <v>0</v>
      </c>
      <c r="N12" s="234">
        <v>0</v>
      </c>
      <c r="O12" s="234">
        <v>0</v>
      </c>
      <c r="P12" s="57"/>
      <c r="Q12" s="50" t="s">
        <v>60</v>
      </c>
      <c r="R12" s="233">
        <v>0</v>
      </c>
      <c r="S12" s="233">
        <v>1185830.97</v>
      </c>
      <c r="T12" s="233">
        <v>1185830.97</v>
      </c>
      <c r="V12" s="46" t="s">
        <v>60</v>
      </c>
      <c r="W12" s="232">
        <v>42582.49</v>
      </c>
      <c r="X12" s="231">
        <v>470.12</v>
      </c>
      <c r="Y12" s="232">
        <v>43052.61</v>
      </c>
      <c r="Z12" s="31"/>
      <c r="AA12" s="52" t="s">
        <v>60</v>
      </c>
      <c r="AB12" s="233">
        <v>311830.52</v>
      </c>
      <c r="AC12" s="233">
        <v>237584.92</v>
      </c>
      <c r="AD12" s="233">
        <v>549415.43999999994</v>
      </c>
      <c r="AF12" s="47" t="s">
        <v>60</v>
      </c>
      <c r="AG12" s="234">
        <v>512864.67</v>
      </c>
      <c r="AH12" s="234">
        <v>366991.6</v>
      </c>
      <c r="AI12" s="234">
        <v>879856.27</v>
      </c>
      <c r="AK12" s="61">
        <v>44865</v>
      </c>
      <c r="AL12" s="233">
        <v>295409.2</v>
      </c>
      <c r="AM12" s="233">
        <v>146888.82999999999</v>
      </c>
      <c r="AN12" s="233">
        <v>442298.03</v>
      </c>
      <c r="AQ12" s="56" t="s">
        <v>60</v>
      </c>
      <c r="AR12" s="21">
        <f t="shared" si="0"/>
        <v>1162686.8799999999</v>
      </c>
      <c r="AS12" s="21">
        <f t="shared" si="0"/>
        <v>1937766.44</v>
      </c>
      <c r="AT12" s="21">
        <f t="shared" si="0"/>
        <v>3100453.3200000003</v>
      </c>
    </row>
    <row r="13" spans="1:46" x14ac:dyDescent="0.35">
      <c r="A13" s="1"/>
      <c r="B13" s="50" t="s">
        <v>61</v>
      </c>
      <c r="C13" s="233"/>
      <c r="D13" s="233"/>
      <c r="E13" s="233"/>
      <c r="F13" s="1"/>
      <c r="G13" s="50" t="s">
        <v>61</v>
      </c>
      <c r="H13" s="233">
        <v>0</v>
      </c>
      <c r="I13" s="233">
        <v>0</v>
      </c>
      <c r="J13" s="233">
        <v>0</v>
      </c>
      <c r="K13" s="57"/>
      <c r="L13" s="59" t="s">
        <v>61</v>
      </c>
      <c r="M13" s="234">
        <v>10785417.300000001</v>
      </c>
      <c r="N13" s="234">
        <v>3491549.75</v>
      </c>
      <c r="O13" s="234">
        <v>14276967.050000001</v>
      </c>
      <c r="P13" s="57"/>
      <c r="Q13" s="50" t="s">
        <v>61</v>
      </c>
      <c r="R13" s="233">
        <v>0</v>
      </c>
      <c r="S13" s="233">
        <v>0</v>
      </c>
      <c r="T13" s="233">
        <v>0</v>
      </c>
      <c r="V13" s="46" t="s">
        <v>61</v>
      </c>
      <c r="W13" s="232">
        <v>42802.48</v>
      </c>
      <c r="X13" s="231">
        <v>314.45</v>
      </c>
      <c r="Y13" s="232">
        <v>43116.93</v>
      </c>
      <c r="Z13" s="31"/>
      <c r="AA13" s="52" t="s">
        <v>61</v>
      </c>
      <c r="AB13" s="233">
        <v>312123.19</v>
      </c>
      <c r="AC13" s="233">
        <v>220903.1</v>
      </c>
      <c r="AD13" s="233">
        <v>533026.29</v>
      </c>
      <c r="AF13" s="47" t="s">
        <v>61</v>
      </c>
      <c r="AG13" s="234">
        <v>513346.01</v>
      </c>
      <c r="AH13" s="234">
        <v>341355.76</v>
      </c>
      <c r="AI13" s="234">
        <v>854701.77</v>
      </c>
      <c r="AK13" s="61">
        <v>44895</v>
      </c>
      <c r="AL13" s="233">
        <v>296439.25</v>
      </c>
      <c r="AM13" s="233">
        <v>136729.12</v>
      </c>
      <c r="AN13" s="233">
        <v>433168.37</v>
      </c>
      <c r="AQ13" s="56" t="s">
        <v>61</v>
      </c>
      <c r="AR13" s="21">
        <f t="shared" si="0"/>
        <v>11950128.23</v>
      </c>
      <c r="AS13" s="21">
        <f t="shared" si="0"/>
        <v>4190852.1800000006</v>
      </c>
      <c r="AT13" s="21">
        <f t="shared" si="0"/>
        <v>16140980.409999998</v>
      </c>
    </row>
    <row r="14" spans="1:46" x14ac:dyDescent="0.35">
      <c r="A14" s="1"/>
      <c r="B14" s="50" t="s">
        <v>62</v>
      </c>
      <c r="C14" s="233"/>
      <c r="D14" s="233"/>
      <c r="E14" s="233"/>
      <c r="F14" s="1"/>
      <c r="G14" s="50" t="s">
        <v>62</v>
      </c>
      <c r="H14" s="233">
        <v>0</v>
      </c>
      <c r="I14" s="233">
        <v>0</v>
      </c>
      <c r="J14" s="233">
        <v>0</v>
      </c>
      <c r="K14" s="57"/>
      <c r="L14" s="59" t="s">
        <v>62</v>
      </c>
      <c r="M14" s="234">
        <v>0</v>
      </c>
      <c r="N14" s="234">
        <v>0</v>
      </c>
      <c r="O14" s="234">
        <v>0</v>
      </c>
      <c r="P14" s="57"/>
      <c r="Q14" s="50" t="s">
        <v>62</v>
      </c>
      <c r="R14" s="233">
        <v>0</v>
      </c>
      <c r="S14" s="233">
        <v>0</v>
      </c>
      <c r="T14" s="233">
        <v>0</v>
      </c>
      <c r="V14" s="46" t="s">
        <v>62</v>
      </c>
      <c r="W14" s="232">
        <v>43024.160000000003</v>
      </c>
      <c r="X14" s="231">
        <v>157.75</v>
      </c>
      <c r="Y14" s="232">
        <v>43181.91</v>
      </c>
      <c r="Z14" s="31"/>
      <c r="AA14" s="52" t="s">
        <v>62</v>
      </c>
      <c r="AB14" s="233">
        <v>312406.36</v>
      </c>
      <c r="AC14" s="233">
        <v>211767.7</v>
      </c>
      <c r="AD14" s="233">
        <v>524174.06</v>
      </c>
      <c r="AF14" s="47" t="s">
        <v>62</v>
      </c>
      <c r="AG14" s="234">
        <v>513811.74</v>
      </c>
      <c r="AH14" s="234">
        <v>327398.17</v>
      </c>
      <c r="AI14" s="234">
        <v>841209.91</v>
      </c>
      <c r="AK14" s="61">
        <v>44926</v>
      </c>
      <c r="AL14" s="233">
        <v>297513.32</v>
      </c>
      <c r="AM14" s="233">
        <v>131796.69</v>
      </c>
      <c r="AN14" s="233">
        <v>429310.01</v>
      </c>
      <c r="AQ14" s="56" t="s">
        <v>62</v>
      </c>
      <c r="AR14" s="21">
        <f t="shared" si="0"/>
        <v>1166755.58</v>
      </c>
      <c r="AS14" s="21">
        <f t="shared" si="0"/>
        <v>671120.31</v>
      </c>
      <c r="AT14" s="21">
        <f t="shared" si="0"/>
        <v>1837875.89</v>
      </c>
    </row>
    <row r="15" spans="1:46" x14ac:dyDescent="0.35">
      <c r="A15" s="1"/>
      <c r="B15" s="50" t="s">
        <v>63</v>
      </c>
      <c r="C15" s="233"/>
      <c r="D15" s="233"/>
      <c r="E15" s="233"/>
      <c r="F15" s="1"/>
      <c r="G15" s="50" t="s">
        <v>63</v>
      </c>
      <c r="H15" s="233">
        <v>0</v>
      </c>
      <c r="I15" s="233">
        <v>0</v>
      </c>
      <c r="J15" s="233">
        <v>0</v>
      </c>
      <c r="K15" s="57"/>
      <c r="L15" s="59" t="s">
        <v>63</v>
      </c>
      <c r="M15" s="234">
        <v>0</v>
      </c>
      <c r="N15" s="234">
        <v>0</v>
      </c>
      <c r="O15" s="234">
        <v>0</v>
      </c>
      <c r="P15" s="57"/>
      <c r="Q15" s="50" t="s">
        <v>63</v>
      </c>
      <c r="R15" s="233">
        <v>0</v>
      </c>
      <c r="S15" s="233">
        <v>0</v>
      </c>
      <c r="T15" s="233">
        <v>0</v>
      </c>
      <c r="Y15" s="1"/>
      <c r="Z15" s="31"/>
      <c r="AA15" s="52" t="s">
        <v>63</v>
      </c>
      <c r="AB15" s="233">
        <v>312739.77</v>
      </c>
      <c r="AC15" s="233">
        <v>231852.42</v>
      </c>
      <c r="AD15" s="233">
        <v>544592.18999999994</v>
      </c>
      <c r="AF15" s="47" t="s">
        <v>63</v>
      </c>
      <c r="AG15" s="234">
        <v>514360.09</v>
      </c>
      <c r="AH15" s="234">
        <v>358610.27</v>
      </c>
      <c r="AI15" s="234">
        <v>872970.36</v>
      </c>
      <c r="AK15" s="61">
        <v>44957</v>
      </c>
      <c r="AL15" s="233">
        <v>298673.90000000002</v>
      </c>
      <c r="AM15" s="233">
        <v>143849.70000000001</v>
      </c>
      <c r="AN15" s="233">
        <v>442523.6</v>
      </c>
      <c r="AQ15" s="56" t="s">
        <v>63</v>
      </c>
      <c r="AR15" s="21">
        <f t="shared" si="0"/>
        <v>1125773.7600000002</v>
      </c>
      <c r="AS15" s="21">
        <f t="shared" si="0"/>
        <v>734312.39000000013</v>
      </c>
      <c r="AT15" s="21">
        <f t="shared" si="0"/>
        <v>1860086.15</v>
      </c>
    </row>
    <row r="16" spans="1:46" x14ac:dyDescent="0.35">
      <c r="A16" s="1"/>
      <c r="B16" s="50" t="s">
        <v>64</v>
      </c>
      <c r="C16" s="233"/>
      <c r="D16" s="233"/>
      <c r="E16" s="233"/>
      <c r="F16" s="1"/>
      <c r="G16" s="50" t="s">
        <v>64</v>
      </c>
      <c r="H16" s="233">
        <v>6479250</v>
      </c>
      <c r="I16" s="233">
        <v>5452075.6299999999</v>
      </c>
      <c r="J16" s="233">
        <v>11931325.630000001</v>
      </c>
      <c r="K16" s="57"/>
      <c r="L16" s="59" t="s">
        <v>64</v>
      </c>
      <c r="M16" s="234">
        <v>0</v>
      </c>
      <c r="N16" s="234">
        <v>0</v>
      </c>
      <c r="O16" s="234">
        <v>0</v>
      </c>
      <c r="P16" s="57"/>
      <c r="Q16" s="50" t="s">
        <v>64</v>
      </c>
      <c r="R16" s="233">
        <v>0</v>
      </c>
      <c r="S16" s="233">
        <v>0</v>
      </c>
      <c r="T16" s="233">
        <v>0</v>
      </c>
      <c r="Y16" s="1"/>
      <c r="Z16" s="31"/>
      <c r="AA16" s="52" t="s">
        <v>64</v>
      </c>
      <c r="AB16" s="233">
        <v>313074.62</v>
      </c>
      <c r="AC16" s="233">
        <v>215533.47</v>
      </c>
      <c r="AD16" s="233">
        <v>528608.09</v>
      </c>
      <c r="AF16" s="47" t="s">
        <v>64</v>
      </c>
      <c r="AG16" s="234">
        <v>514910.83</v>
      </c>
      <c r="AH16" s="234">
        <v>333541.21999999997</v>
      </c>
      <c r="AI16" s="234">
        <v>848452.05</v>
      </c>
      <c r="AK16" s="61">
        <v>44985</v>
      </c>
      <c r="AL16" s="233">
        <v>299845.94</v>
      </c>
      <c r="AM16" s="233">
        <v>134336.38</v>
      </c>
      <c r="AN16" s="233">
        <v>434182.32</v>
      </c>
      <c r="AQ16" s="56" t="s">
        <v>64</v>
      </c>
      <c r="AR16" s="21">
        <f t="shared" si="0"/>
        <v>7607081.3900000006</v>
      </c>
      <c r="AS16" s="21">
        <f t="shared" si="0"/>
        <v>6135486.6999999993</v>
      </c>
      <c r="AT16" s="21">
        <f t="shared" si="0"/>
        <v>13742568.090000002</v>
      </c>
    </row>
    <row r="17" spans="1:46" x14ac:dyDescent="0.35">
      <c r="A17" s="1"/>
      <c r="B17" s="50" t="s">
        <v>65</v>
      </c>
      <c r="C17" s="233"/>
      <c r="D17" s="233"/>
      <c r="E17" s="233"/>
      <c r="F17" s="1"/>
      <c r="G17" s="50" t="s">
        <v>65</v>
      </c>
      <c r="H17" s="233">
        <v>0</v>
      </c>
      <c r="I17" s="233">
        <v>0</v>
      </c>
      <c r="J17" s="233">
        <v>0</v>
      </c>
      <c r="K17" s="57"/>
      <c r="L17" s="59" t="s">
        <v>65</v>
      </c>
      <c r="M17" s="234">
        <v>0</v>
      </c>
      <c r="N17" s="234">
        <v>0</v>
      </c>
      <c r="O17" s="234">
        <v>0</v>
      </c>
      <c r="P17" s="57"/>
      <c r="Q17" s="50" t="s">
        <v>65</v>
      </c>
      <c r="R17" s="233">
        <v>0</v>
      </c>
      <c r="S17" s="233">
        <v>0</v>
      </c>
      <c r="T17" s="233">
        <v>0</v>
      </c>
      <c r="Y17" s="1"/>
      <c r="Z17" s="31"/>
      <c r="AA17" s="52" t="s">
        <v>65</v>
      </c>
      <c r="AB17" s="233">
        <v>313387.48</v>
      </c>
      <c r="AC17" s="233">
        <v>199440.99</v>
      </c>
      <c r="AD17" s="233">
        <v>512828.47</v>
      </c>
      <c r="AF17" s="47" t="s">
        <v>65</v>
      </c>
      <c r="AG17" s="234">
        <v>515425.38</v>
      </c>
      <c r="AH17" s="234">
        <v>308799.65999999997</v>
      </c>
      <c r="AI17" s="234">
        <v>824225.04</v>
      </c>
      <c r="AK17" s="61">
        <v>45016</v>
      </c>
      <c r="AL17" s="233">
        <v>300839.45</v>
      </c>
      <c r="AM17" s="233">
        <v>123286.38</v>
      </c>
      <c r="AN17" s="233">
        <v>424125.83</v>
      </c>
      <c r="AQ17" s="56" t="s">
        <v>65</v>
      </c>
      <c r="AR17" s="21">
        <f t="shared" si="0"/>
        <v>1129652.31</v>
      </c>
      <c r="AS17" s="21">
        <f t="shared" si="0"/>
        <v>631527.03</v>
      </c>
      <c r="AT17" s="21">
        <f t="shared" si="0"/>
        <v>1761179.34</v>
      </c>
    </row>
    <row r="18" spans="1:46" x14ac:dyDescent="0.35">
      <c r="A18" s="1"/>
      <c r="B18" s="50" t="s">
        <v>66</v>
      </c>
      <c r="C18" s="233"/>
      <c r="D18" s="233"/>
      <c r="E18" s="233"/>
      <c r="F18" s="1"/>
      <c r="G18" s="50" t="s">
        <v>66</v>
      </c>
      <c r="H18" s="233">
        <v>0</v>
      </c>
      <c r="I18" s="233">
        <v>0</v>
      </c>
      <c r="J18" s="233">
        <v>0</v>
      </c>
      <c r="K18" s="57"/>
      <c r="L18" s="59" t="s">
        <v>66</v>
      </c>
      <c r="M18" s="234">
        <v>0</v>
      </c>
      <c r="N18" s="234">
        <v>0</v>
      </c>
      <c r="O18" s="234">
        <v>0</v>
      </c>
      <c r="P18" s="57"/>
      <c r="Q18" s="50" t="s">
        <v>66</v>
      </c>
      <c r="R18" s="233">
        <v>0</v>
      </c>
      <c r="S18" s="233">
        <v>3845962.23</v>
      </c>
      <c r="T18" s="233">
        <v>3845962.23</v>
      </c>
      <c r="Y18" s="1"/>
      <c r="Z18" s="31"/>
      <c r="AA18" s="52" t="s">
        <v>66</v>
      </c>
      <c r="AB18" s="233">
        <v>313744.90999999997</v>
      </c>
      <c r="AC18" s="233">
        <v>233228.26</v>
      </c>
      <c r="AD18" s="233">
        <v>546973.17000000004</v>
      </c>
      <c r="AF18" s="47" t="s">
        <v>66</v>
      </c>
      <c r="AG18" s="234">
        <v>516013.24</v>
      </c>
      <c r="AH18" s="234">
        <v>361276.58</v>
      </c>
      <c r="AI18" s="234">
        <v>877289.82</v>
      </c>
      <c r="AK18" s="61">
        <v>45046</v>
      </c>
      <c r="AL18" s="233">
        <v>302046.33</v>
      </c>
      <c r="AM18" s="233">
        <v>144518.78</v>
      </c>
      <c r="AN18" s="233">
        <v>446565.11</v>
      </c>
      <c r="AQ18" s="56" t="s">
        <v>66</v>
      </c>
      <c r="AR18" s="21">
        <f t="shared" si="0"/>
        <v>1131804.48</v>
      </c>
      <c r="AS18" s="21">
        <f t="shared" si="0"/>
        <v>4584985.8500000006</v>
      </c>
      <c r="AT18" s="21">
        <f t="shared" si="0"/>
        <v>5716790.330000001</v>
      </c>
    </row>
    <row r="19" spans="1:46" x14ac:dyDescent="0.35">
      <c r="A19" s="1"/>
      <c r="B19" s="50" t="s">
        <v>67</v>
      </c>
      <c r="C19" s="233"/>
      <c r="D19" s="233"/>
      <c r="E19" s="233"/>
      <c r="F19" s="1"/>
      <c r="G19" s="50" t="s">
        <v>67</v>
      </c>
      <c r="H19" s="233">
        <v>0</v>
      </c>
      <c r="I19" s="233">
        <v>0</v>
      </c>
      <c r="J19" s="233">
        <v>0</v>
      </c>
      <c r="K19" s="57"/>
      <c r="L19" s="59" t="s">
        <v>67</v>
      </c>
      <c r="M19" s="234">
        <v>10100861.189999999</v>
      </c>
      <c r="N19" s="234">
        <v>4995094.4000000004</v>
      </c>
      <c r="O19" s="234">
        <v>15095955.59</v>
      </c>
      <c r="P19" s="57"/>
      <c r="Q19" s="50" t="s">
        <v>67</v>
      </c>
      <c r="R19" s="233">
        <v>0</v>
      </c>
      <c r="S19" s="233">
        <v>0</v>
      </c>
      <c r="T19" s="233">
        <v>0</v>
      </c>
      <c r="Y19" s="1"/>
      <c r="Z19" s="31"/>
      <c r="AA19" s="52" t="s">
        <v>67</v>
      </c>
      <c r="AB19" s="233">
        <v>314037.95</v>
      </c>
      <c r="AC19" s="233">
        <v>196084.11</v>
      </c>
      <c r="AD19" s="233">
        <v>510122.06</v>
      </c>
      <c r="AF19" s="47" t="s">
        <v>67</v>
      </c>
      <c r="AG19" s="234">
        <v>516495.2</v>
      </c>
      <c r="AH19" s="234">
        <v>303914.89</v>
      </c>
      <c r="AI19" s="234">
        <v>820410.09</v>
      </c>
      <c r="AK19" s="61">
        <v>45077</v>
      </c>
      <c r="AL19" s="233">
        <v>303042.2</v>
      </c>
      <c r="AM19" s="233">
        <v>121254.42</v>
      </c>
      <c r="AN19" s="233">
        <v>424296.62</v>
      </c>
      <c r="AQ19" s="56" t="s">
        <v>67</v>
      </c>
      <c r="AR19" s="21">
        <f t="shared" si="0"/>
        <v>11234436.539999997</v>
      </c>
      <c r="AS19" s="21">
        <f t="shared" si="0"/>
        <v>5616347.8200000003</v>
      </c>
      <c r="AT19" s="21">
        <f t="shared" si="0"/>
        <v>16850784.359999999</v>
      </c>
    </row>
    <row r="20" spans="1:46" x14ac:dyDescent="0.35">
      <c r="A20" s="1"/>
      <c r="B20" s="50" t="s">
        <v>68</v>
      </c>
      <c r="C20" s="233"/>
      <c r="D20" s="233"/>
      <c r="E20" s="233"/>
      <c r="F20" s="1"/>
      <c r="G20" s="50" t="s">
        <v>68</v>
      </c>
      <c r="H20" s="233">
        <v>0</v>
      </c>
      <c r="I20" s="233">
        <v>0</v>
      </c>
      <c r="J20" s="233">
        <v>0</v>
      </c>
      <c r="K20" s="57"/>
      <c r="L20" s="59" t="s">
        <v>68</v>
      </c>
      <c r="M20" s="234">
        <v>0</v>
      </c>
      <c r="N20" s="234">
        <v>0</v>
      </c>
      <c r="O20" s="234">
        <v>0</v>
      </c>
      <c r="P20" s="57"/>
      <c r="Q20" s="50" t="s">
        <v>68</v>
      </c>
      <c r="R20" s="233">
        <v>0</v>
      </c>
      <c r="S20" s="233">
        <v>0</v>
      </c>
      <c r="T20" s="233">
        <v>0</v>
      </c>
      <c r="Y20" s="1"/>
      <c r="Z20" s="31"/>
      <c r="AA20" s="52" t="s">
        <v>68</v>
      </c>
      <c r="AB20" s="233">
        <v>314362.71000000002</v>
      </c>
      <c r="AC20" s="233">
        <v>215297.13</v>
      </c>
      <c r="AD20" s="233">
        <v>529659.84</v>
      </c>
      <c r="AF20" s="47" t="s">
        <v>68</v>
      </c>
      <c r="AG20" s="234">
        <v>517029.33</v>
      </c>
      <c r="AH20" s="234">
        <v>333858.61</v>
      </c>
      <c r="AI20" s="234">
        <v>850887.94</v>
      </c>
      <c r="AK20" s="61">
        <v>45107</v>
      </c>
      <c r="AL20" s="233">
        <v>304246.36</v>
      </c>
      <c r="AM20" s="233">
        <v>134017.96</v>
      </c>
      <c r="AN20" s="233">
        <v>438264.32000000001</v>
      </c>
      <c r="AQ20" s="56" t="s">
        <v>68</v>
      </c>
      <c r="AR20" s="21">
        <f t="shared" si="0"/>
        <v>1135638.3999999999</v>
      </c>
      <c r="AS20" s="21">
        <f t="shared" si="0"/>
        <v>683173.7</v>
      </c>
      <c r="AT20" s="21">
        <f t="shared" si="0"/>
        <v>1818812.0999999999</v>
      </c>
    </row>
    <row r="21" spans="1:46" x14ac:dyDescent="0.35">
      <c r="A21" s="1"/>
      <c r="B21" s="50" t="s">
        <v>69</v>
      </c>
      <c r="C21" s="233"/>
      <c r="D21" s="233"/>
      <c r="E21" s="233"/>
      <c r="F21" s="1"/>
      <c r="G21" s="50" t="s">
        <v>69</v>
      </c>
      <c r="H21" s="233">
        <v>0</v>
      </c>
      <c r="I21" s="233">
        <v>0</v>
      </c>
      <c r="J21" s="233">
        <v>0</v>
      </c>
      <c r="K21" s="57"/>
      <c r="L21" s="59" t="s">
        <v>69</v>
      </c>
      <c r="M21" s="234">
        <v>0</v>
      </c>
      <c r="N21" s="234">
        <v>0</v>
      </c>
      <c r="O21" s="234">
        <v>0</v>
      </c>
      <c r="P21" s="57"/>
      <c r="Q21" s="50" t="s">
        <v>69</v>
      </c>
      <c r="R21" s="233">
        <v>0</v>
      </c>
      <c r="S21" s="233">
        <v>0</v>
      </c>
      <c r="T21" s="233">
        <v>0</v>
      </c>
      <c r="Y21" s="1"/>
      <c r="Z21" s="31"/>
      <c r="AA21" s="52" t="s">
        <v>69</v>
      </c>
      <c r="AB21" s="233">
        <v>314661.75</v>
      </c>
      <c r="AC21" s="233">
        <v>220317.44</v>
      </c>
      <c r="AD21" s="233">
        <v>534979.18999999994</v>
      </c>
      <c r="AF21" s="47" t="s">
        <v>69</v>
      </c>
      <c r="AG21" s="234">
        <v>517521.15</v>
      </c>
      <c r="AH21" s="234">
        <v>341823.93</v>
      </c>
      <c r="AI21" s="234">
        <v>859345.08</v>
      </c>
      <c r="AK21" s="61">
        <v>45138</v>
      </c>
      <c r="AL21" s="233">
        <v>305443.88</v>
      </c>
      <c r="AM21" s="233">
        <v>136887.57</v>
      </c>
      <c r="AN21" s="233">
        <v>442331.45</v>
      </c>
      <c r="AQ21" s="56" t="s">
        <v>69</v>
      </c>
      <c r="AR21" s="21">
        <f t="shared" si="0"/>
        <v>1137626.78</v>
      </c>
      <c r="AS21" s="21">
        <f t="shared" si="0"/>
        <v>699028.94</v>
      </c>
      <c r="AT21" s="21">
        <f t="shared" si="0"/>
        <v>1836655.72</v>
      </c>
    </row>
    <row r="22" spans="1:46" x14ac:dyDescent="0.35">
      <c r="A22" s="1"/>
      <c r="B22" s="50" t="s">
        <v>70</v>
      </c>
      <c r="C22" s="233"/>
      <c r="D22" s="233"/>
      <c r="E22" s="233"/>
      <c r="F22" s="1"/>
      <c r="G22" s="50" t="s">
        <v>70</v>
      </c>
      <c r="H22" s="233">
        <v>6114750</v>
      </c>
      <c r="I22" s="233">
        <v>6264593.4699999997</v>
      </c>
      <c r="J22" s="233">
        <v>12379343.470000001</v>
      </c>
      <c r="K22" s="57"/>
      <c r="L22" s="59" t="s">
        <v>70</v>
      </c>
      <c r="M22" s="234">
        <v>0</v>
      </c>
      <c r="N22" s="234">
        <v>0</v>
      </c>
      <c r="O22" s="234">
        <v>0</v>
      </c>
      <c r="P22" s="57"/>
      <c r="Q22" s="50" t="s">
        <v>70</v>
      </c>
      <c r="R22" s="233">
        <v>0</v>
      </c>
      <c r="S22" s="233">
        <v>0</v>
      </c>
      <c r="T22" s="233">
        <v>0</v>
      </c>
      <c r="Y22" s="1"/>
      <c r="Z22" s="31"/>
      <c r="AA22" s="52" t="s">
        <v>70</v>
      </c>
      <c r="AB22" s="233">
        <v>314899.84000000003</v>
      </c>
      <c r="AC22" s="233">
        <v>197791.3</v>
      </c>
      <c r="AD22" s="233">
        <v>512691.14</v>
      </c>
      <c r="AF22" s="47" t="s">
        <v>70</v>
      </c>
      <c r="AG22" s="234">
        <v>517912.75</v>
      </c>
      <c r="AH22" s="234">
        <v>307054</v>
      </c>
      <c r="AI22" s="234">
        <v>824966.75</v>
      </c>
      <c r="AK22" s="61">
        <v>45169</v>
      </c>
      <c r="AL22" s="233">
        <v>306553.77</v>
      </c>
      <c r="AM22" s="233">
        <v>123369.89</v>
      </c>
      <c r="AN22" s="233">
        <v>429923.66</v>
      </c>
      <c r="AQ22" s="56" t="s">
        <v>70</v>
      </c>
      <c r="AR22" s="21">
        <f t="shared" si="0"/>
        <v>7254116.3599999994</v>
      </c>
      <c r="AS22" s="21">
        <f t="shared" si="0"/>
        <v>6892808.6599999992</v>
      </c>
      <c r="AT22" s="21">
        <f t="shared" si="0"/>
        <v>14146925.020000001</v>
      </c>
    </row>
    <row r="23" spans="1:46" x14ac:dyDescent="0.35">
      <c r="A23" s="1"/>
      <c r="B23" s="50" t="s">
        <v>71</v>
      </c>
      <c r="C23" s="233"/>
      <c r="D23" s="233"/>
      <c r="E23" s="233"/>
      <c r="F23" s="1"/>
      <c r="G23" s="50" t="s">
        <v>71</v>
      </c>
      <c r="H23" s="233">
        <v>0</v>
      </c>
      <c r="I23" s="233">
        <v>0</v>
      </c>
      <c r="J23" s="233">
        <v>0</v>
      </c>
      <c r="K23" s="57"/>
      <c r="L23" s="59" t="s">
        <v>71</v>
      </c>
      <c r="M23" s="234">
        <v>0</v>
      </c>
      <c r="N23" s="234">
        <v>0</v>
      </c>
      <c r="O23" s="234">
        <v>0</v>
      </c>
      <c r="P23" s="57"/>
      <c r="Q23" s="50" t="s">
        <v>71</v>
      </c>
      <c r="R23" s="233">
        <v>0</v>
      </c>
      <c r="S23" s="233">
        <v>0</v>
      </c>
      <c r="T23" s="233">
        <v>0</v>
      </c>
      <c r="Y23" s="1"/>
      <c r="Z23" s="31"/>
      <c r="AA23" s="52" t="s">
        <v>71</v>
      </c>
      <c r="AB23" s="233">
        <v>315154.56</v>
      </c>
      <c r="AC23" s="233">
        <v>209552.86</v>
      </c>
      <c r="AD23" s="233">
        <v>524707.42000000004</v>
      </c>
      <c r="AF23" s="47" t="s">
        <v>71</v>
      </c>
      <c r="AG23" s="234">
        <v>518331.68</v>
      </c>
      <c r="AH23" s="234">
        <v>325487.65999999997</v>
      </c>
      <c r="AI23" s="234">
        <v>843819.34</v>
      </c>
      <c r="AK23" s="61">
        <v>45199</v>
      </c>
      <c r="AL23" s="233">
        <v>307707.48</v>
      </c>
      <c r="AM23" s="233">
        <v>130553.7</v>
      </c>
      <c r="AN23" s="233">
        <v>438261.18</v>
      </c>
      <c r="AQ23" s="56" t="s">
        <v>71</v>
      </c>
      <c r="AR23" s="21">
        <f t="shared" si="0"/>
        <v>1141193.72</v>
      </c>
      <c r="AS23" s="21">
        <f t="shared" si="0"/>
        <v>665594.22</v>
      </c>
      <c r="AT23" s="21">
        <f t="shared" si="0"/>
        <v>1806787.94</v>
      </c>
    </row>
    <row r="24" spans="1:46" x14ac:dyDescent="0.35">
      <c r="A24" s="1"/>
      <c r="B24" s="50" t="s">
        <v>72</v>
      </c>
      <c r="C24" s="233"/>
      <c r="D24" s="233"/>
      <c r="E24" s="233"/>
      <c r="F24" s="1"/>
      <c r="G24" s="50" t="s">
        <v>72</v>
      </c>
      <c r="H24" s="233">
        <v>0</v>
      </c>
      <c r="I24" s="233">
        <v>0</v>
      </c>
      <c r="J24" s="233">
        <v>0</v>
      </c>
      <c r="K24" s="57"/>
      <c r="L24" s="59" t="s">
        <v>72</v>
      </c>
      <c r="M24" s="234">
        <v>0</v>
      </c>
      <c r="N24" s="234">
        <v>0</v>
      </c>
      <c r="O24" s="234">
        <v>0</v>
      </c>
      <c r="P24" s="57"/>
      <c r="Q24" s="50" t="s">
        <v>72</v>
      </c>
      <c r="R24" s="233">
        <v>0</v>
      </c>
      <c r="S24" s="233">
        <v>5493978.6399999997</v>
      </c>
      <c r="T24" s="233">
        <v>5493978.6399999997</v>
      </c>
      <c r="Y24" s="1"/>
      <c r="Z24" s="31"/>
      <c r="AA24" s="52" t="s">
        <v>72</v>
      </c>
      <c r="AB24" s="233">
        <v>315354.11</v>
      </c>
      <c r="AC24" s="233">
        <v>207588.68</v>
      </c>
      <c r="AD24" s="233">
        <v>522942.79</v>
      </c>
      <c r="AF24" s="47" t="s">
        <v>72</v>
      </c>
      <c r="AG24" s="234">
        <v>518659.87</v>
      </c>
      <c r="AH24" s="234">
        <v>322621.17</v>
      </c>
      <c r="AI24" s="234">
        <v>841281.04</v>
      </c>
      <c r="AK24" s="61">
        <v>45230</v>
      </c>
      <c r="AL24" s="233">
        <v>308719.23</v>
      </c>
      <c r="AM24" s="233">
        <v>128527.17</v>
      </c>
      <c r="AN24" s="233">
        <v>437246.4</v>
      </c>
      <c r="AQ24" s="56" t="s">
        <v>72</v>
      </c>
      <c r="AR24" s="21">
        <f t="shared" si="0"/>
        <v>1142733.21</v>
      </c>
      <c r="AS24" s="21">
        <f t="shared" si="0"/>
        <v>6152715.6599999992</v>
      </c>
      <c r="AT24" s="21">
        <f t="shared" si="0"/>
        <v>7295448.8700000001</v>
      </c>
    </row>
    <row r="25" spans="1:46" x14ac:dyDescent="0.35">
      <c r="A25" s="1"/>
      <c r="B25" s="50" t="s">
        <v>73</v>
      </c>
      <c r="C25" s="233"/>
      <c r="D25" s="233"/>
      <c r="E25" s="233"/>
      <c r="F25" s="1"/>
      <c r="G25" s="50" t="s">
        <v>73</v>
      </c>
      <c r="H25" s="233">
        <v>0</v>
      </c>
      <c r="I25" s="233">
        <v>0</v>
      </c>
      <c r="J25" s="233">
        <v>0</v>
      </c>
      <c r="K25" s="57"/>
      <c r="L25" s="59" t="s">
        <v>73</v>
      </c>
      <c r="M25" s="234">
        <v>10003909.51</v>
      </c>
      <c r="N25" s="234">
        <v>5316899.95</v>
      </c>
      <c r="O25" s="234">
        <v>15320809.460000001</v>
      </c>
      <c r="P25" s="57"/>
      <c r="Q25" s="50" t="s">
        <v>73</v>
      </c>
      <c r="R25" s="233">
        <v>0</v>
      </c>
      <c r="S25" s="233">
        <v>0</v>
      </c>
      <c r="T25" s="233">
        <v>0</v>
      </c>
      <c r="Y25" s="1"/>
      <c r="Z25" s="31"/>
      <c r="AA25" s="52" t="s">
        <v>73</v>
      </c>
      <c r="AB25" s="233">
        <v>315494.67</v>
      </c>
      <c r="AC25" s="233">
        <v>205583.43</v>
      </c>
      <c r="AD25" s="233">
        <v>521078.1</v>
      </c>
      <c r="AF25" s="47" t="s">
        <v>73</v>
      </c>
      <c r="AG25" s="234">
        <v>518891.06</v>
      </c>
      <c r="AH25" s="234">
        <v>319691.01</v>
      </c>
      <c r="AI25" s="234">
        <v>838582.07</v>
      </c>
      <c r="AK25" s="61">
        <v>45260</v>
      </c>
      <c r="AL25" s="233">
        <v>309723.17</v>
      </c>
      <c r="AM25" s="233">
        <v>127722.37</v>
      </c>
      <c r="AN25" s="233">
        <v>437445.54</v>
      </c>
      <c r="AQ25" s="56" t="s">
        <v>73</v>
      </c>
      <c r="AR25" s="21">
        <f t="shared" si="0"/>
        <v>11148018.41</v>
      </c>
      <c r="AS25" s="21">
        <f t="shared" si="0"/>
        <v>5969896.7599999998</v>
      </c>
      <c r="AT25" s="21">
        <f t="shared" si="0"/>
        <v>17117915.170000002</v>
      </c>
    </row>
    <row r="26" spans="1:46" x14ac:dyDescent="0.35">
      <c r="A26" s="1"/>
      <c r="B26" s="50" t="s">
        <v>74</v>
      </c>
      <c r="C26" s="233"/>
      <c r="D26" s="233"/>
      <c r="E26" s="233"/>
      <c r="F26" s="1"/>
      <c r="G26" s="50" t="s">
        <v>74</v>
      </c>
      <c r="H26" s="233">
        <v>0</v>
      </c>
      <c r="I26" s="233">
        <v>0</v>
      </c>
      <c r="J26" s="233">
        <v>0</v>
      </c>
      <c r="K26" s="57"/>
      <c r="L26" s="59" t="s">
        <v>74</v>
      </c>
      <c r="M26" s="234">
        <v>0</v>
      </c>
      <c r="N26" s="234">
        <v>0</v>
      </c>
      <c r="O26" s="234">
        <v>0</v>
      </c>
      <c r="P26" s="57"/>
      <c r="Q26" s="50" t="s">
        <v>74</v>
      </c>
      <c r="R26" s="233">
        <v>0</v>
      </c>
      <c r="S26" s="233">
        <v>0</v>
      </c>
      <c r="T26" s="233">
        <v>0</v>
      </c>
      <c r="Y26" s="1"/>
      <c r="Z26" s="31"/>
      <c r="AA26" s="52" t="s">
        <v>74</v>
      </c>
      <c r="AB26" s="233">
        <v>315626.23</v>
      </c>
      <c r="AC26" s="233">
        <v>190396.16</v>
      </c>
      <c r="AD26" s="233">
        <v>506022.39</v>
      </c>
      <c r="AF26" s="47" t="s">
        <v>74</v>
      </c>
      <c r="AG26" s="234">
        <v>519107.43</v>
      </c>
      <c r="AH26" s="234">
        <v>296257.15999999997</v>
      </c>
      <c r="AI26" s="234">
        <v>815364.59</v>
      </c>
      <c r="AK26" s="61">
        <v>45291</v>
      </c>
      <c r="AL26" s="233">
        <v>310706.64</v>
      </c>
      <c r="AM26" s="233">
        <v>118874.01</v>
      </c>
      <c r="AN26" s="233">
        <v>429580.65</v>
      </c>
      <c r="AQ26" s="56" t="s">
        <v>74</v>
      </c>
      <c r="AR26" s="21">
        <f t="shared" si="0"/>
        <v>1145440.2999999998</v>
      </c>
      <c r="AS26" s="21">
        <f t="shared" si="0"/>
        <v>605527.32999999996</v>
      </c>
      <c r="AT26" s="21">
        <f t="shared" si="0"/>
        <v>1750967.63</v>
      </c>
    </row>
    <row r="27" spans="1:46" x14ac:dyDescent="0.35">
      <c r="A27" s="1"/>
      <c r="B27" s="50" t="s">
        <v>75</v>
      </c>
      <c r="C27" s="52">
        <v>0</v>
      </c>
      <c r="D27" s="52">
        <v>0</v>
      </c>
      <c r="E27" s="52">
        <f>C27+D27</f>
        <v>0</v>
      </c>
      <c r="F27" s="1"/>
      <c r="G27" s="50" t="s">
        <v>75</v>
      </c>
      <c r="H27" s="52">
        <v>0</v>
      </c>
      <c r="I27" s="52">
        <v>0</v>
      </c>
      <c r="J27" s="52">
        <f>SUM(H27:I27)</f>
        <v>0</v>
      </c>
      <c r="K27" s="57"/>
      <c r="L27" s="59" t="s">
        <v>75</v>
      </c>
      <c r="M27" s="47">
        <v>0</v>
      </c>
      <c r="N27" s="47">
        <v>0</v>
      </c>
      <c r="O27" s="47">
        <f>M27+N27</f>
        <v>0</v>
      </c>
      <c r="P27" s="57"/>
      <c r="Q27" s="50" t="s">
        <v>75</v>
      </c>
      <c r="R27" s="52">
        <v>0</v>
      </c>
      <c r="S27" s="52">
        <v>0</v>
      </c>
      <c r="T27" s="52">
        <f>R27+S27</f>
        <v>0</v>
      </c>
      <c r="Y27" s="1"/>
      <c r="Z27" s="31"/>
      <c r="AA27" s="52" t="s">
        <v>75</v>
      </c>
      <c r="AB27" s="52">
        <v>315764.61408688501</v>
      </c>
      <c r="AC27" s="52">
        <v>201560.15933548601</v>
      </c>
      <c r="AD27" s="52">
        <f>AB27+AC27</f>
        <v>517324.77342237101</v>
      </c>
      <c r="AF27" s="47" t="s">
        <v>75</v>
      </c>
      <c r="AG27" s="47">
        <v>519335.029695292</v>
      </c>
      <c r="AH27" s="47">
        <v>313811.38303791097</v>
      </c>
      <c r="AI27" s="47">
        <f>AG27+AH27</f>
        <v>833146.41273320303</v>
      </c>
      <c r="AK27" s="61">
        <v>45322</v>
      </c>
      <c r="AL27" s="52">
        <v>311585.2216925766</v>
      </c>
      <c r="AM27" s="52">
        <v>124432.40444655907</v>
      </c>
      <c r="AN27" s="52">
        <v>436017.62613913568</v>
      </c>
      <c r="AQ27" s="56" t="s">
        <v>75</v>
      </c>
      <c r="AR27" s="21">
        <f t="shared" si="0"/>
        <v>1146684.8654747535</v>
      </c>
      <c r="AS27" s="21">
        <f t="shared" si="0"/>
        <v>639803.94681995607</v>
      </c>
      <c r="AT27" s="21">
        <f t="shared" si="0"/>
        <v>1786488.8122947095</v>
      </c>
    </row>
    <row r="28" spans="1:46" x14ac:dyDescent="0.35">
      <c r="A28" s="1"/>
      <c r="B28" s="50" t="s">
        <v>76</v>
      </c>
      <c r="C28" s="52">
        <v>0</v>
      </c>
      <c r="D28" s="52">
        <v>0</v>
      </c>
      <c r="E28" s="52">
        <f t="shared" ref="E28:E91" si="1">C28+D28</f>
        <v>0</v>
      </c>
      <c r="F28" s="1"/>
      <c r="G28" s="50" t="s">
        <v>76</v>
      </c>
      <c r="H28" s="58">
        <v>6229125</v>
      </c>
      <c r="I28" s="58">
        <v>5983306.0644700006</v>
      </c>
      <c r="J28" s="58">
        <f t="shared" ref="J28:J91" si="2">SUM(H28:I28)</f>
        <v>12212431.064470001</v>
      </c>
      <c r="K28" s="57"/>
      <c r="L28" s="59" t="s">
        <v>76</v>
      </c>
      <c r="M28" s="47">
        <v>0</v>
      </c>
      <c r="N28" s="47">
        <v>0</v>
      </c>
      <c r="O28" s="47">
        <f t="shared" ref="O28:O91" si="3">M28+N28</f>
        <v>0</v>
      </c>
      <c r="P28" s="57"/>
      <c r="Q28" s="50" t="s">
        <v>76</v>
      </c>
      <c r="R28" s="52">
        <v>0</v>
      </c>
      <c r="S28" s="52">
        <v>0</v>
      </c>
      <c r="T28" s="52">
        <f t="shared" ref="T28:T91" si="4">R28+S28</f>
        <v>0</v>
      </c>
      <c r="Y28" s="1"/>
      <c r="Z28" s="31"/>
      <c r="AA28" s="52" t="s">
        <v>76</v>
      </c>
      <c r="AB28" s="52">
        <v>315825.86571486102</v>
      </c>
      <c r="AC28" s="52">
        <v>199499.26545708801</v>
      </c>
      <c r="AD28" s="52">
        <f t="shared" ref="AD28:AD91" si="5">AB28+AC28</f>
        <v>515325.13117194903</v>
      </c>
      <c r="AF28" s="47" t="s">
        <v>76</v>
      </c>
      <c r="AG28" s="47">
        <v>519435.76965985697</v>
      </c>
      <c r="AH28" s="47">
        <v>310795.07680231298</v>
      </c>
      <c r="AI28" s="47">
        <f t="shared" ref="AI28:AI91" si="6">AG28+AH28</f>
        <v>830230.84646216989</v>
      </c>
      <c r="AK28" s="61">
        <v>45351</v>
      </c>
      <c r="AL28" s="52">
        <v>312385.05037413927</v>
      </c>
      <c r="AM28" s="52">
        <v>123987.41372048344</v>
      </c>
      <c r="AN28" s="52">
        <v>436372.4640946227</v>
      </c>
      <c r="AQ28" s="56" t="s">
        <v>76</v>
      </c>
      <c r="AR28" s="21">
        <f t="shared" si="0"/>
        <v>7376771.6857488574</v>
      </c>
      <c r="AS28" s="21">
        <f t="shared" si="0"/>
        <v>6617587.8204498859</v>
      </c>
      <c r="AT28" s="21">
        <f t="shared" si="0"/>
        <v>13994359.506198741</v>
      </c>
    </row>
    <row r="29" spans="1:46" x14ac:dyDescent="0.35">
      <c r="A29" s="1"/>
      <c r="B29" s="50" t="s">
        <v>77</v>
      </c>
      <c r="C29" s="52">
        <v>0</v>
      </c>
      <c r="D29" s="52">
        <v>0</v>
      </c>
      <c r="E29" s="52">
        <f t="shared" si="1"/>
        <v>0</v>
      </c>
      <c r="F29" s="1"/>
      <c r="G29" s="50" t="s">
        <v>77</v>
      </c>
      <c r="H29" s="58">
        <v>0</v>
      </c>
      <c r="I29" s="58">
        <v>0</v>
      </c>
      <c r="J29" s="58">
        <f t="shared" si="2"/>
        <v>0</v>
      </c>
      <c r="K29" s="57"/>
      <c r="L29" s="59" t="s">
        <v>77</v>
      </c>
      <c r="M29" s="47">
        <v>0</v>
      </c>
      <c r="N29" s="47">
        <v>0</v>
      </c>
      <c r="O29" s="47">
        <f t="shared" si="3"/>
        <v>0</v>
      </c>
      <c r="P29" s="57"/>
      <c r="Q29" s="50" t="s">
        <v>77</v>
      </c>
      <c r="R29" s="52">
        <v>0</v>
      </c>
      <c r="S29" s="52">
        <v>0</v>
      </c>
      <c r="T29" s="52">
        <f t="shared" si="4"/>
        <v>0</v>
      </c>
      <c r="Y29" s="1"/>
      <c r="Z29" s="31"/>
      <c r="AA29" s="52" t="s">
        <v>77</v>
      </c>
      <c r="AB29" s="52">
        <v>315952.78188622999</v>
      </c>
      <c r="AC29" s="52">
        <v>184698.51286893399</v>
      </c>
      <c r="AD29" s="52">
        <f t="shared" si="5"/>
        <v>500651.29475516395</v>
      </c>
      <c r="AF29" s="47" t="s">
        <v>77</v>
      </c>
      <c r="AG29" s="47">
        <v>519644.507468611</v>
      </c>
      <c r="AH29" s="47">
        <v>287925.89262158499</v>
      </c>
      <c r="AI29" s="47">
        <f t="shared" si="6"/>
        <v>807570.40009019594</v>
      </c>
      <c r="AK29" s="61">
        <v>45382</v>
      </c>
      <c r="AL29" s="52">
        <v>313316.80250228592</v>
      </c>
      <c r="AM29" s="52">
        <v>115363.25267007849</v>
      </c>
      <c r="AN29" s="52">
        <v>428680.0551723644</v>
      </c>
      <c r="AQ29" s="56" t="s">
        <v>77</v>
      </c>
      <c r="AR29" s="21">
        <f t="shared" si="0"/>
        <v>1148914.0918571269</v>
      </c>
      <c r="AS29" s="21">
        <f t="shared" si="0"/>
        <v>587987.65816059755</v>
      </c>
      <c r="AT29" s="21">
        <f t="shared" si="0"/>
        <v>1736901.7500177242</v>
      </c>
    </row>
    <row r="30" spans="1:46" x14ac:dyDescent="0.35">
      <c r="A30" s="1"/>
      <c r="B30" s="50" t="s">
        <v>78</v>
      </c>
      <c r="C30" s="52">
        <v>0</v>
      </c>
      <c r="D30" s="52">
        <v>0</v>
      </c>
      <c r="E30" s="52">
        <f t="shared" si="1"/>
        <v>0</v>
      </c>
      <c r="F30" s="1"/>
      <c r="G30" s="50" t="s">
        <v>78</v>
      </c>
      <c r="H30" s="58">
        <v>0</v>
      </c>
      <c r="I30" s="58">
        <v>0</v>
      </c>
      <c r="J30" s="58">
        <f t="shared" si="2"/>
        <v>0</v>
      </c>
      <c r="K30" s="57"/>
      <c r="L30" s="59" t="s">
        <v>78</v>
      </c>
      <c r="M30" s="47">
        <v>0</v>
      </c>
      <c r="N30" s="47">
        <v>0</v>
      </c>
      <c r="O30" s="47">
        <f t="shared" si="3"/>
        <v>0</v>
      </c>
      <c r="P30" s="57"/>
      <c r="Q30" s="50" t="s">
        <v>78</v>
      </c>
      <c r="R30" s="52">
        <v>0</v>
      </c>
      <c r="S30" s="52">
        <v>5906547.5365422703</v>
      </c>
      <c r="T30" s="52">
        <f t="shared" si="4"/>
        <v>5906547.5365422703</v>
      </c>
      <c r="Y30" s="1"/>
      <c r="Z30" s="31"/>
      <c r="AA30" s="52" t="s">
        <v>78</v>
      </c>
      <c r="AB30" s="52">
        <v>316104.651485565</v>
      </c>
      <c r="AC30" s="52">
        <v>195471.67547922701</v>
      </c>
      <c r="AD30" s="52">
        <f t="shared" si="5"/>
        <v>511576.32696479198</v>
      </c>
      <c r="AF30" s="47" t="s">
        <v>78</v>
      </c>
      <c r="AG30" s="47">
        <v>519894.28594080801</v>
      </c>
      <c r="AH30" s="47">
        <v>304909.63126501802</v>
      </c>
      <c r="AI30" s="47">
        <f t="shared" si="6"/>
        <v>824803.91720582603</v>
      </c>
      <c r="AK30" s="61">
        <v>45412</v>
      </c>
      <c r="AL30" s="52">
        <v>314002.96742958413</v>
      </c>
      <c r="AM30" s="52">
        <v>121079.71821793585</v>
      </c>
      <c r="AN30" s="52">
        <v>435082.68564752</v>
      </c>
      <c r="AQ30" s="56" t="s">
        <v>78</v>
      </c>
      <c r="AR30" s="21">
        <f t="shared" si="0"/>
        <v>1150001.9048559573</v>
      </c>
      <c r="AS30" s="21">
        <f t="shared" si="0"/>
        <v>6528008.5615044506</v>
      </c>
      <c r="AT30" s="21">
        <f t="shared" si="0"/>
        <v>7678010.4663604088</v>
      </c>
    </row>
    <row r="31" spans="1:46" x14ac:dyDescent="0.35">
      <c r="A31" s="1"/>
      <c r="B31" s="50" t="s">
        <v>79</v>
      </c>
      <c r="C31" s="52">
        <v>0</v>
      </c>
      <c r="D31" s="52">
        <v>0</v>
      </c>
      <c r="E31" s="52">
        <f t="shared" si="1"/>
        <v>0</v>
      </c>
      <c r="F31" s="1"/>
      <c r="G31" s="50" t="s">
        <v>79</v>
      </c>
      <c r="H31" s="58">
        <v>0</v>
      </c>
      <c r="I31" s="58">
        <v>0</v>
      </c>
      <c r="J31" s="58">
        <f t="shared" si="2"/>
        <v>0</v>
      </c>
      <c r="K31" s="57"/>
      <c r="L31" s="59" t="s">
        <v>79</v>
      </c>
      <c r="M31" s="47">
        <v>10653709.328371201</v>
      </c>
      <c r="N31" s="47">
        <v>5286116.8772844002</v>
      </c>
      <c r="O31" s="47">
        <f t="shared" si="3"/>
        <v>15939826.205655601</v>
      </c>
      <c r="P31" s="57"/>
      <c r="Q31" s="50" t="s">
        <v>79</v>
      </c>
      <c r="R31" s="52">
        <v>0</v>
      </c>
      <c r="S31" s="52">
        <v>0</v>
      </c>
      <c r="T31" s="52">
        <f t="shared" si="4"/>
        <v>0</v>
      </c>
      <c r="Y31" s="1"/>
      <c r="Z31" s="31"/>
      <c r="AA31" s="52" t="s">
        <v>79</v>
      </c>
      <c r="AB31" s="52">
        <v>316193.18530158099</v>
      </c>
      <c r="AC31" s="52">
        <v>187164.47568242199</v>
      </c>
      <c r="AD31" s="52">
        <f t="shared" si="5"/>
        <v>503357.66098400299</v>
      </c>
      <c r="AF31" s="47" t="s">
        <v>79</v>
      </c>
      <c r="AG31" s="47">
        <v>520039.89665815397</v>
      </c>
      <c r="AH31" s="47">
        <v>292147.24117617501</v>
      </c>
      <c r="AI31" s="47">
        <f t="shared" si="6"/>
        <v>812187.13783432893</v>
      </c>
      <c r="AK31" s="61">
        <v>45443</v>
      </c>
      <c r="AL31" s="52">
        <v>314865.86467222287</v>
      </c>
      <c r="AM31" s="52">
        <v>116612.08521941624</v>
      </c>
      <c r="AN31" s="52">
        <v>431477.94989163912</v>
      </c>
      <c r="AQ31" s="56" t="s">
        <v>79</v>
      </c>
      <c r="AR31" s="21">
        <f t="shared" si="0"/>
        <v>11804808.275003159</v>
      </c>
      <c r="AS31" s="21">
        <f t="shared" si="0"/>
        <v>5882040.6793624125</v>
      </c>
      <c r="AT31" s="21">
        <f t="shared" si="0"/>
        <v>17686848.95436557</v>
      </c>
    </row>
    <row r="32" spans="1:46" x14ac:dyDescent="0.35">
      <c r="A32" s="1"/>
      <c r="B32" s="50" t="s">
        <v>80</v>
      </c>
      <c r="C32" s="52">
        <v>0</v>
      </c>
      <c r="D32" s="52">
        <v>0</v>
      </c>
      <c r="E32" s="52">
        <f t="shared" si="1"/>
        <v>0</v>
      </c>
      <c r="F32" s="1"/>
      <c r="G32" s="50" t="s">
        <v>80</v>
      </c>
      <c r="H32" s="58">
        <v>0</v>
      </c>
      <c r="I32" s="58">
        <v>0</v>
      </c>
      <c r="J32" s="58">
        <f t="shared" si="2"/>
        <v>0</v>
      </c>
      <c r="K32" s="57"/>
      <c r="L32" s="59" t="s">
        <v>80</v>
      </c>
      <c r="M32" s="47">
        <v>0</v>
      </c>
      <c r="N32" s="47">
        <v>0</v>
      </c>
      <c r="O32" s="47">
        <f t="shared" si="3"/>
        <v>0</v>
      </c>
      <c r="P32" s="57"/>
      <c r="Q32" s="50" t="s">
        <v>80</v>
      </c>
      <c r="R32" s="52">
        <v>0</v>
      </c>
      <c r="S32" s="52">
        <v>0</v>
      </c>
      <c r="T32" s="52">
        <f t="shared" si="4"/>
        <v>0</v>
      </c>
      <c r="Y32" s="1"/>
      <c r="Z32" s="31"/>
      <c r="AA32" s="52" t="s">
        <v>80</v>
      </c>
      <c r="AB32" s="52">
        <v>316265.13728499901</v>
      </c>
      <c r="AC32" s="52">
        <v>203754.82864479299</v>
      </c>
      <c r="AD32" s="52">
        <f t="shared" si="5"/>
        <v>520019.96592979203</v>
      </c>
      <c r="AF32" s="47" t="s">
        <v>80</v>
      </c>
      <c r="AG32" s="47">
        <v>520158.23539459897</v>
      </c>
      <c r="AH32" s="47">
        <v>318246.17730445898</v>
      </c>
      <c r="AI32" s="47">
        <f t="shared" si="6"/>
        <v>838404.41269905795</v>
      </c>
      <c r="AK32" s="61">
        <v>45473</v>
      </c>
      <c r="AL32" s="52">
        <v>315299.56270096812</v>
      </c>
      <c r="AM32" s="52">
        <v>126467.88107544559</v>
      </c>
      <c r="AN32" s="52">
        <v>441767.44377641368</v>
      </c>
      <c r="AQ32" s="56" t="s">
        <v>80</v>
      </c>
      <c r="AR32" s="21">
        <f t="shared" si="0"/>
        <v>1151722.9353805659</v>
      </c>
      <c r="AS32" s="21">
        <f t="shared" si="0"/>
        <v>648468.8870246975</v>
      </c>
      <c r="AT32" s="21">
        <f t="shared" si="0"/>
        <v>1800191.8224052638</v>
      </c>
    </row>
    <row r="33" spans="1:46" x14ac:dyDescent="0.35">
      <c r="A33" s="1"/>
      <c r="B33" s="50" t="s">
        <v>81</v>
      </c>
      <c r="C33" s="52">
        <v>0</v>
      </c>
      <c r="D33" s="52">
        <v>9472693.3000000007</v>
      </c>
      <c r="E33" s="52">
        <f t="shared" si="1"/>
        <v>9472693.3000000007</v>
      </c>
      <c r="F33" s="1"/>
      <c r="G33" s="50" t="s">
        <v>81</v>
      </c>
      <c r="H33" s="58">
        <v>0</v>
      </c>
      <c r="I33" s="58">
        <v>0</v>
      </c>
      <c r="J33" s="58">
        <f t="shared" si="2"/>
        <v>0</v>
      </c>
      <c r="K33" s="57"/>
      <c r="L33" s="59" t="s">
        <v>81</v>
      </c>
      <c r="M33" s="47">
        <v>0</v>
      </c>
      <c r="N33" s="47">
        <v>0</v>
      </c>
      <c r="O33" s="47">
        <f t="shared" si="3"/>
        <v>0</v>
      </c>
      <c r="P33" s="57"/>
      <c r="Q33" s="50" t="s">
        <v>81</v>
      </c>
      <c r="R33" s="52">
        <v>0</v>
      </c>
      <c r="S33" s="52">
        <v>0</v>
      </c>
      <c r="T33" s="52">
        <f t="shared" si="4"/>
        <v>0</v>
      </c>
      <c r="Y33" s="1"/>
      <c r="Z33" s="31"/>
      <c r="AA33" s="52" t="s">
        <v>81</v>
      </c>
      <c r="AB33" s="52">
        <v>316275.74193589599</v>
      </c>
      <c r="AC33" s="52">
        <v>170897.346108361</v>
      </c>
      <c r="AD33" s="52">
        <f t="shared" si="5"/>
        <v>487173.08804425702</v>
      </c>
      <c r="AF33" s="47" t="s">
        <v>81</v>
      </c>
      <c r="AG33" s="47">
        <v>520175.67676213197</v>
      </c>
      <c r="AH33" s="47">
        <v>267124.84077327198</v>
      </c>
      <c r="AI33" s="47">
        <f t="shared" si="6"/>
        <v>787300.51753540395</v>
      </c>
      <c r="AK33" s="61">
        <v>45504</v>
      </c>
      <c r="AL33" s="52">
        <v>316157.5843177748</v>
      </c>
      <c r="AM33" s="52">
        <v>106631.09715406148</v>
      </c>
      <c r="AN33" s="52">
        <v>422788.68147183629</v>
      </c>
      <c r="AQ33" s="56" t="s">
        <v>81</v>
      </c>
      <c r="AR33" s="21">
        <f t="shared" si="0"/>
        <v>1152609.0030158027</v>
      </c>
      <c r="AS33" s="21">
        <f t="shared" si="0"/>
        <v>10017346.584035695</v>
      </c>
      <c r="AT33" s="21">
        <f t="shared" si="0"/>
        <v>11169955.587051498</v>
      </c>
    </row>
    <row r="34" spans="1:46" x14ac:dyDescent="0.35">
      <c r="A34" s="1"/>
      <c r="B34" s="50" t="s">
        <v>82</v>
      </c>
      <c r="C34" s="52">
        <v>0</v>
      </c>
      <c r="D34" s="52">
        <v>0</v>
      </c>
      <c r="E34" s="52">
        <f t="shared" si="1"/>
        <v>0</v>
      </c>
      <c r="F34" s="1"/>
      <c r="G34" s="50" t="s">
        <v>82</v>
      </c>
      <c r="H34" s="58">
        <v>7070250</v>
      </c>
      <c r="I34" s="58">
        <v>7379442.9403246008</v>
      </c>
      <c r="J34" s="58">
        <f t="shared" si="2"/>
        <v>14449692.940324601</v>
      </c>
      <c r="K34" s="57"/>
      <c r="L34" s="59" t="s">
        <v>82</v>
      </c>
      <c r="M34" s="47">
        <v>0</v>
      </c>
      <c r="N34" s="47">
        <v>0</v>
      </c>
      <c r="O34" s="47">
        <f t="shared" si="3"/>
        <v>0</v>
      </c>
      <c r="P34" s="57"/>
      <c r="Q34" s="50" t="s">
        <v>82</v>
      </c>
      <c r="R34" s="52">
        <v>0</v>
      </c>
      <c r="S34" s="52">
        <v>0</v>
      </c>
      <c r="T34" s="52">
        <f t="shared" si="4"/>
        <v>0</v>
      </c>
      <c r="Y34" s="1"/>
      <c r="Z34" s="31"/>
      <c r="AA34" s="52" t="s">
        <v>82</v>
      </c>
      <c r="AB34" s="52">
        <v>316395.92515700997</v>
      </c>
      <c r="AC34" s="52">
        <v>187236.66141122</v>
      </c>
      <c r="AD34" s="52">
        <f t="shared" si="5"/>
        <v>503632.58656822995</v>
      </c>
      <c r="AF34" s="47" t="s">
        <v>82</v>
      </c>
      <c r="AG34" s="47">
        <v>520373.34095223498</v>
      </c>
      <c r="AH34" s="47">
        <v>292859.65641728701</v>
      </c>
      <c r="AI34" s="47">
        <f t="shared" si="6"/>
        <v>813232.997369522</v>
      </c>
      <c r="AK34" s="61">
        <v>45535</v>
      </c>
      <c r="AL34" s="52">
        <v>317137.43420282297</v>
      </c>
      <c r="AM34" s="52">
        <v>117179.58970578399</v>
      </c>
      <c r="AN34" s="52">
        <v>434317.02390860696</v>
      </c>
      <c r="AQ34" s="56" t="s">
        <v>82</v>
      </c>
      <c r="AR34" s="21">
        <f t="shared" si="0"/>
        <v>8224156.7003120678</v>
      </c>
      <c r="AS34" s="21">
        <f t="shared" si="0"/>
        <v>7976718.8478588918</v>
      </c>
      <c r="AT34" s="21">
        <f t="shared" si="0"/>
        <v>16200875.548170961</v>
      </c>
    </row>
    <row r="35" spans="1:46" x14ac:dyDescent="0.35">
      <c r="A35" s="1"/>
      <c r="B35" s="50" t="s">
        <v>83</v>
      </c>
      <c r="C35" s="52">
        <v>0</v>
      </c>
      <c r="D35" s="52">
        <v>0</v>
      </c>
      <c r="E35" s="52">
        <f t="shared" si="1"/>
        <v>0</v>
      </c>
      <c r="F35" s="1"/>
      <c r="G35" s="50" t="s">
        <v>83</v>
      </c>
      <c r="H35" s="58">
        <v>0</v>
      </c>
      <c r="I35" s="58">
        <v>0</v>
      </c>
      <c r="J35" s="58">
        <f t="shared" si="2"/>
        <v>0</v>
      </c>
      <c r="K35" s="57"/>
      <c r="L35" s="59" t="s">
        <v>83</v>
      </c>
      <c r="M35" s="47">
        <v>0</v>
      </c>
      <c r="N35" s="47">
        <v>0</v>
      </c>
      <c r="O35" s="47">
        <f t="shared" si="3"/>
        <v>0</v>
      </c>
      <c r="P35" s="57"/>
      <c r="Q35" s="50" t="s">
        <v>83</v>
      </c>
      <c r="R35" s="52">
        <v>0</v>
      </c>
      <c r="S35" s="52">
        <v>0</v>
      </c>
      <c r="T35" s="52">
        <f t="shared" si="4"/>
        <v>0</v>
      </c>
      <c r="Y35" s="1"/>
      <c r="Z35" s="31"/>
      <c r="AA35" s="52" t="s">
        <v>83</v>
      </c>
      <c r="AB35" s="52">
        <v>316501.12293766497</v>
      </c>
      <c r="AC35" s="52">
        <v>191188.905179216</v>
      </c>
      <c r="AD35" s="52">
        <f t="shared" si="5"/>
        <v>507690.02811688097</v>
      </c>
      <c r="AF35" s="47" t="s">
        <v>83</v>
      </c>
      <c r="AG35" s="47">
        <v>520546.358732261</v>
      </c>
      <c r="AH35" s="47">
        <v>299252.55741981301</v>
      </c>
      <c r="AI35" s="47">
        <f t="shared" si="6"/>
        <v>819798.916152074</v>
      </c>
      <c r="AK35" s="61">
        <v>45565</v>
      </c>
      <c r="AL35" s="52">
        <v>318075.59346299898</v>
      </c>
      <c r="AM35" s="52">
        <v>118967.35394753938</v>
      </c>
      <c r="AN35" s="52">
        <v>437042.94741053833</v>
      </c>
      <c r="AQ35" s="56" t="s">
        <v>83</v>
      </c>
      <c r="AR35" s="21">
        <f t="shared" si="0"/>
        <v>1155123.0751329251</v>
      </c>
      <c r="AS35" s="21">
        <f t="shared" si="0"/>
        <v>609408.81654656841</v>
      </c>
      <c r="AT35" s="21">
        <f t="shared" si="0"/>
        <v>1764531.8916794932</v>
      </c>
    </row>
    <row r="36" spans="1:46" x14ac:dyDescent="0.35">
      <c r="A36" s="1"/>
      <c r="B36" s="50" t="s">
        <v>84</v>
      </c>
      <c r="C36" s="52">
        <v>0</v>
      </c>
      <c r="D36" s="52">
        <v>0</v>
      </c>
      <c r="E36" s="52">
        <f t="shared" si="1"/>
        <v>0</v>
      </c>
      <c r="F36" s="1"/>
      <c r="G36" s="50" t="s">
        <v>84</v>
      </c>
      <c r="H36" s="58">
        <v>0</v>
      </c>
      <c r="I36" s="58">
        <v>0</v>
      </c>
      <c r="J36" s="58">
        <f t="shared" si="2"/>
        <v>0</v>
      </c>
      <c r="K36" s="57"/>
      <c r="L36" s="59" t="s">
        <v>84</v>
      </c>
      <c r="M36" s="47">
        <v>0</v>
      </c>
      <c r="N36" s="47">
        <v>0</v>
      </c>
      <c r="O36" s="47">
        <f t="shared" si="3"/>
        <v>0</v>
      </c>
      <c r="P36" s="57"/>
      <c r="Q36" s="50" t="s">
        <v>84</v>
      </c>
      <c r="R36" s="52">
        <v>0</v>
      </c>
      <c r="S36" s="52">
        <v>7049789.8026157301</v>
      </c>
      <c r="T36" s="52">
        <f t="shared" si="4"/>
        <v>7049789.8026157301</v>
      </c>
      <c r="Y36" s="1"/>
      <c r="Z36" s="31"/>
      <c r="AA36" s="52" t="s">
        <v>84</v>
      </c>
      <c r="AB36" s="52">
        <v>318171.151996687</v>
      </c>
      <c r="AC36" s="52">
        <v>172144.60421146601</v>
      </c>
      <c r="AD36" s="52">
        <f t="shared" si="5"/>
        <v>490315.75620815298</v>
      </c>
      <c r="AF36" s="47" t="s">
        <v>84</v>
      </c>
      <c r="AG36" s="47">
        <v>523293.03949465998</v>
      </c>
      <c r="AH36" s="47">
        <v>269651.15651238803</v>
      </c>
      <c r="AI36" s="47">
        <f t="shared" si="6"/>
        <v>792944.19600704801</v>
      </c>
      <c r="AK36" s="61">
        <v>45596</v>
      </c>
      <c r="AL36" s="52">
        <v>320150.388516885</v>
      </c>
      <c r="AM36" s="52">
        <v>107520.04527352574</v>
      </c>
      <c r="AN36" s="52">
        <v>427670.43379041075</v>
      </c>
      <c r="AQ36" s="56" t="s">
        <v>84</v>
      </c>
      <c r="AR36" s="21">
        <f t="shared" ref="AR36:AT67" si="7">SUMIF($A$2:$AO$2,AR$2,$A36:$AO36)</f>
        <v>1161614.580008232</v>
      </c>
      <c r="AS36" s="21">
        <f t="shared" si="7"/>
        <v>7599105.6086131101</v>
      </c>
      <c r="AT36" s="21">
        <f t="shared" si="7"/>
        <v>8760720.1886213422</v>
      </c>
    </row>
    <row r="37" spans="1:46" x14ac:dyDescent="0.35">
      <c r="A37" s="1"/>
      <c r="B37" s="50" t="s">
        <v>85</v>
      </c>
      <c r="C37" s="52">
        <v>0</v>
      </c>
      <c r="D37" s="52">
        <v>0</v>
      </c>
      <c r="E37" s="52">
        <f t="shared" si="1"/>
        <v>0</v>
      </c>
      <c r="F37" s="1"/>
      <c r="G37" s="50" t="s">
        <v>85</v>
      </c>
      <c r="H37" s="58">
        <v>0</v>
      </c>
      <c r="I37" s="58">
        <v>0</v>
      </c>
      <c r="J37" s="58">
        <f t="shared" si="2"/>
        <v>0</v>
      </c>
      <c r="K37" s="57"/>
      <c r="L37" s="59" t="s">
        <v>85</v>
      </c>
      <c r="M37" s="47">
        <v>11029625.7547071</v>
      </c>
      <c r="N37" s="47">
        <v>4928147.0222082995</v>
      </c>
      <c r="O37" s="47">
        <f t="shared" si="3"/>
        <v>15957772.776915399</v>
      </c>
      <c r="P37" s="57"/>
      <c r="Q37" s="50" t="s">
        <v>85</v>
      </c>
      <c r="R37" s="52">
        <v>0</v>
      </c>
      <c r="S37" s="52">
        <v>0</v>
      </c>
      <c r="T37" s="52">
        <f t="shared" si="4"/>
        <v>0</v>
      </c>
      <c r="Y37" s="1"/>
      <c r="Z37" s="31"/>
      <c r="AA37" s="52" t="s">
        <v>85</v>
      </c>
      <c r="AB37" s="52">
        <v>319849.993021467</v>
      </c>
      <c r="AC37" s="52">
        <v>200664.91588285699</v>
      </c>
      <c r="AD37" s="52">
        <f t="shared" si="5"/>
        <v>520514.90890432399</v>
      </c>
      <c r="AF37" s="47" t="s">
        <v>85</v>
      </c>
      <c r="AG37" s="47">
        <v>526054.21321255504</v>
      </c>
      <c r="AH37" s="47">
        <v>314543.49542342703</v>
      </c>
      <c r="AI37" s="47">
        <f t="shared" si="6"/>
        <v>840597.70863598213</v>
      </c>
      <c r="AK37" s="61">
        <v>45626</v>
      </c>
      <c r="AL37" s="52">
        <v>322128.34483624203</v>
      </c>
      <c r="AM37" s="52">
        <v>124633.98525184741</v>
      </c>
      <c r="AN37" s="52">
        <v>446762.33008808945</v>
      </c>
      <c r="AQ37" s="56" t="s">
        <v>85</v>
      </c>
      <c r="AR37" s="21">
        <f t="shared" si="7"/>
        <v>12197658.305777365</v>
      </c>
      <c r="AS37" s="21">
        <f t="shared" si="7"/>
        <v>5567989.4187664306</v>
      </c>
      <c r="AT37" s="21">
        <f t="shared" si="7"/>
        <v>17765647.724543795</v>
      </c>
    </row>
    <row r="38" spans="1:46" x14ac:dyDescent="0.35">
      <c r="A38" s="1"/>
      <c r="B38" s="50" t="s">
        <v>86</v>
      </c>
      <c r="C38" s="52">
        <v>0</v>
      </c>
      <c r="D38" s="52">
        <v>0</v>
      </c>
      <c r="E38" s="52">
        <f t="shared" si="1"/>
        <v>0</v>
      </c>
      <c r="F38" s="1"/>
      <c r="G38" s="50" t="s">
        <v>86</v>
      </c>
      <c r="H38" s="58">
        <v>0</v>
      </c>
      <c r="I38" s="58">
        <v>0</v>
      </c>
      <c r="J38" s="58">
        <f t="shared" si="2"/>
        <v>0</v>
      </c>
      <c r="K38" s="57"/>
      <c r="L38" s="59" t="s">
        <v>86</v>
      </c>
      <c r="M38" s="47">
        <v>0</v>
      </c>
      <c r="N38" s="47">
        <v>0</v>
      </c>
      <c r="O38" s="47">
        <f t="shared" si="3"/>
        <v>0</v>
      </c>
      <c r="P38" s="57"/>
      <c r="Q38" s="50" t="s">
        <v>86</v>
      </c>
      <c r="R38" s="52">
        <v>0</v>
      </c>
      <c r="S38" s="52">
        <v>0</v>
      </c>
      <c r="T38" s="52">
        <f t="shared" si="4"/>
        <v>0</v>
      </c>
      <c r="Y38" s="1"/>
      <c r="Z38" s="31"/>
      <c r="AA38" s="52" t="s">
        <v>86</v>
      </c>
      <c r="AB38" s="52">
        <v>321537.692508646</v>
      </c>
      <c r="AC38" s="52">
        <v>164088.34789080001</v>
      </c>
      <c r="AD38" s="52">
        <f t="shared" si="5"/>
        <v>485626.04039944604</v>
      </c>
      <c r="AF38" s="47" t="s">
        <v>86</v>
      </c>
      <c r="AG38" s="47">
        <v>528829.95635852299</v>
      </c>
      <c r="AH38" s="47">
        <v>257424.83505446801</v>
      </c>
      <c r="AI38" s="47">
        <f t="shared" si="6"/>
        <v>786254.79141299101</v>
      </c>
      <c r="AK38" s="61">
        <v>45657</v>
      </c>
      <c r="AL38" s="52">
        <v>324175.46618460503</v>
      </c>
      <c r="AM38" s="52">
        <v>102314.10390995507</v>
      </c>
      <c r="AN38" s="52">
        <v>426489.5700945601</v>
      </c>
      <c r="AQ38" s="56" t="s">
        <v>86</v>
      </c>
      <c r="AR38" s="21">
        <f t="shared" si="7"/>
        <v>1174543.1150517738</v>
      </c>
      <c r="AS38" s="21">
        <f t="shared" si="7"/>
        <v>523827.28685522306</v>
      </c>
      <c r="AT38" s="21">
        <f t="shared" si="7"/>
        <v>1698370.4019069972</v>
      </c>
    </row>
    <row r="39" spans="1:46" x14ac:dyDescent="0.35">
      <c r="A39" s="1"/>
      <c r="B39" s="50" t="s">
        <v>87</v>
      </c>
      <c r="C39" s="52">
        <v>0</v>
      </c>
      <c r="D39" s="52">
        <v>26441765.059708301</v>
      </c>
      <c r="E39" s="52">
        <f t="shared" si="1"/>
        <v>26441765.059708301</v>
      </c>
      <c r="F39" s="1"/>
      <c r="G39" s="50" t="s">
        <v>87</v>
      </c>
      <c r="H39" s="58">
        <v>0</v>
      </c>
      <c r="I39" s="58">
        <v>0</v>
      </c>
      <c r="J39" s="58">
        <f t="shared" si="2"/>
        <v>0</v>
      </c>
      <c r="K39" s="57"/>
      <c r="L39" s="59" t="s">
        <v>87</v>
      </c>
      <c r="M39" s="47">
        <v>0</v>
      </c>
      <c r="N39" s="47">
        <v>0</v>
      </c>
      <c r="O39" s="47">
        <f t="shared" si="3"/>
        <v>0</v>
      </c>
      <c r="P39" s="57"/>
      <c r="Q39" s="50" t="s">
        <v>87</v>
      </c>
      <c r="R39" s="52">
        <v>0</v>
      </c>
      <c r="S39" s="52">
        <v>0</v>
      </c>
      <c r="T39" s="52">
        <f t="shared" si="4"/>
        <v>0</v>
      </c>
      <c r="Y39" s="1"/>
      <c r="Z39" s="31"/>
      <c r="AA39" s="52" t="s">
        <v>87</v>
      </c>
      <c r="AB39" s="52">
        <v>323283.536191463</v>
      </c>
      <c r="AC39" s="52">
        <v>174721.34449769501</v>
      </c>
      <c r="AD39" s="52">
        <f t="shared" si="5"/>
        <v>498004.88068915799</v>
      </c>
      <c r="AF39" s="47" t="s">
        <v>87</v>
      </c>
      <c r="AG39" s="47">
        <v>531701.32870491804</v>
      </c>
      <c r="AH39" s="47">
        <v>274314.841678194</v>
      </c>
      <c r="AI39" s="47">
        <f t="shared" si="6"/>
        <v>806016.17038311204</v>
      </c>
      <c r="AK39" s="61">
        <v>45688</v>
      </c>
      <c r="AL39" s="52">
        <v>326331.20648155001</v>
      </c>
      <c r="AM39" s="52">
        <v>108343.37990299427</v>
      </c>
      <c r="AN39" s="52">
        <v>434674.58638454427</v>
      </c>
      <c r="AQ39" s="56" t="s">
        <v>87</v>
      </c>
      <c r="AR39" s="21">
        <f t="shared" si="7"/>
        <v>1181316.0713779312</v>
      </c>
      <c r="AS39" s="21">
        <f t="shared" si="7"/>
        <v>26999144.625787187</v>
      </c>
      <c r="AT39" s="21">
        <f t="shared" si="7"/>
        <v>28180460.697165117</v>
      </c>
    </row>
    <row r="40" spans="1:46" x14ac:dyDescent="0.35">
      <c r="A40" s="1"/>
      <c r="B40" s="50" t="s">
        <v>88</v>
      </c>
      <c r="C40" s="52">
        <v>0</v>
      </c>
      <c r="D40" s="52">
        <v>0</v>
      </c>
      <c r="E40" s="52">
        <f t="shared" si="1"/>
        <v>0</v>
      </c>
      <c r="F40" s="1"/>
      <c r="G40" s="50" t="s">
        <v>88</v>
      </c>
      <c r="H40" s="58">
        <v>6677083.3333337503</v>
      </c>
      <c r="I40" s="58">
        <v>5560807.8413942503</v>
      </c>
      <c r="J40" s="58">
        <f t="shared" si="2"/>
        <v>12237891.174728001</v>
      </c>
      <c r="K40" s="57"/>
      <c r="L40" s="59" t="s">
        <v>88</v>
      </c>
      <c r="M40" s="47">
        <v>0</v>
      </c>
      <c r="N40" s="47">
        <v>0</v>
      </c>
      <c r="O40" s="47">
        <f t="shared" si="3"/>
        <v>0</v>
      </c>
      <c r="P40" s="57"/>
      <c r="Q40" s="50" t="s">
        <v>88</v>
      </c>
      <c r="R40" s="52">
        <v>0</v>
      </c>
      <c r="S40" s="52">
        <v>0</v>
      </c>
      <c r="T40" s="52">
        <f t="shared" si="4"/>
        <v>0</v>
      </c>
      <c r="Y40" s="1"/>
      <c r="Z40" s="31"/>
      <c r="AA40" s="52" t="s">
        <v>88</v>
      </c>
      <c r="AB40" s="52">
        <v>325038.85923</v>
      </c>
      <c r="AC40" s="52">
        <v>190997.891783834</v>
      </c>
      <c r="AD40" s="52">
        <f t="shared" si="5"/>
        <v>516036.75101383403</v>
      </c>
      <c r="AF40" s="47" t="s">
        <v>88</v>
      </c>
      <c r="AG40" s="47">
        <v>534588.29165667202</v>
      </c>
      <c r="AH40" s="47">
        <v>300099.61069565598</v>
      </c>
      <c r="AI40" s="47">
        <f t="shared" si="6"/>
        <v>834687.90235232795</v>
      </c>
      <c r="AK40" s="61">
        <v>45716</v>
      </c>
      <c r="AL40" s="52">
        <v>328428.37436486001</v>
      </c>
      <c r="AM40" s="52">
        <v>118778.84688707108</v>
      </c>
      <c r="AN40" s="52">
        <v>447207.2212519311</v>
      </c>
      <c r="AQ40" s="56" t="s">
        <v>88</v>
      </c>
      <c r="AR40" s="21">
        <f t="shared" si="7"/>
        <v>7865138.8585852822</v>
      </c>
      <c r="AS40" s="21">
        <f t="shared" si="7"/>
        <v>6170684.1907608118</v>
      </c>
      <c r="AT40" s="21">
        <f t="shared" si="7"/>
        <v>14035823.049346093</v>
      </c>
    </row>
    <row r="41" spans="1:46" x14ac:dyDescent="0.35">
      <c r="A41" s="1"/>
      <c r="B41" s="50" t="s">
        <v>89</v>
      </c>
      <c r="C41" s="52">
        <v>0</v>
      </c>
      <c r="D41" s="52">
        <v>0</v>
      </c>
      <c r="E41" s="52">
        <f t="shared" si="1"/>
        <v>0</v>
      </c>
      <c r="F41" s="1"/>
      <c r="G41" s="50" t="s">
        <v>89</v>
      </c>
      <c r="H41" s="58">
        <v>0</v>
      </c>
      <c r="I41" s="58">
        <v>0</v>
      </c>
      <c r="J41" s="58">
        <f t="shared" si="2"/>
        <v>0</v>
      </c>
      <c r="K41" s="57"/>
      <c r="L41" s="59" t="s">
        <v>89</v>
      </c>
      <c r="M41" s="47">
        <v>0</v>
      </c>
      <c r="N41" s="47">
        <v>0</v>
      </c>
      <c r="O41" s="47">
        <f t="shared" si="3"/>
        <v>0</v>
      </c>
      <c r="P41" s="57"/>
      <c r="Q41" s="50" t="s">
        <v>89</v>
      </c>
      <c r="R41" s="52">
        <v>0</v>
      </c>
      <c r="S41" s="52">
        <v>0</v>
      </c>
      <c r="T41" s="52">
        <f t="shared" si="4"/>
        <v>0</v>
      </c>
      <c r="Y41" s="1"/>
      <c r="Z41" s="31"/>
      <c r="AA41" s="52" t="s">
        <v>89</v>
      </c>
      <c r="AB41" s="52">
        <v>326803.71309403499</v>
      </c>
      <c r="AC41" s="52">
        <v>160889.52169067599</v>
      </c>
      <c r="AD41" s="52">
        <f t="shared" si="5"/>
        <v>487693.23478471098</v>
      </c>
      <c r="AF41" s="47" t="s">
        <v>89</v>
      </c>
      <c r="AG41" s="47">
        <v>537490.92986563302</v>
      </c>
      <c r="AH41" s="47">
        <v>253015.31773857001</v>
      </c>
      <c r="AI41" s="47">
        <f t="shared" si="6"/>
        <v>790506.24760420306</v>
      </c>
      <c r="AK41" s="61">
        <v>45747</v>
      </c>
      <c r="AL41" s="52">
        <v>330506.717948039</v>
      </c>
      <c r="AM41" s="52">
        <v>99430.094289560744</v>
      </c>
      <c r="AN41" s="52">
        <v>429936.81223759975</v>
      </c>
      <c r="AQ41" s="56" t="s">
        <v>89</v>
      </c>
      <c r="AR41" s="21">
        <f t="shared" si="7"/>
        <v>1194801.3609077071</v>
      </c>
      <c r="AS41" s="21">
        <f t="shared" si="7"/>
        <v>513334.93371880677</v>
      </c>
      <c r="AT41" s="21">
        <f t="shared" si="7"/>
        <v>1708136.294626514</v>
      </c>
    </row>
    <row r="42" spans="1:46" x14ac:dyDescent="0.35">
      <c r="A42" s="1"/>
      <c r="B42" s="50" t="s">
        <v>90</v>
      </c>
      <c r="C42" s="52">
        <v>0</v>
      </c>
      <c r="D42" s="52">
        <v>0</v>
      </c>
      <c r="E42" s="52">
        <f t="shared" si="1"/>
        <v>0</v>
      </c>
      <c r="F42" s="1"/>
      <c r="G42" s="50" t="s">
        <v>90</v>
      </c>
      <c r="H42" s="58">
        <v>0</v>
      </c>
      <c r="I42" s="58">
        <v>0</v>
      </c>
      <c r="J42" s="58">
        <f t="shared" si="2"/>
        <v>0</v>
      </c>
      <c r="K42" s="57"/>
      <c r="L42" s="59" t="s">
        <v>90</v>
      </c>
      <c r="M42" s="47">
        <v>0</v>
      </c>
      <c r="N42" s="47">
        <v>0</v>
      </c>
      <c r="O42" s="47">
        <f t="shared" si="3"/>
        <v>0</v>
      </c>
      <c r="P42" s="57"/>
      <c r="Q42" s="50" t="s">
        <v>90</v>
      </c>
      <c r="R42" s="52">
        <v>0</v>
      </c>
      <c r="S42" s="52">
        <v>7710628.5581313604</v>
      </c>
      <c r="T42" s="52">
        <f t="shared" si="4"/>
        <v>7710628.5581313604</v>
      </c>
      <c r="Y42" s="1"/>
      <c r="Z42" s="31"/>
      <c r="AA42" s="52" t="s">
        <v>90</v>
      </c>
      <c r="AB42" s="52">
        <v>328644.94103875</v>
      </c>
      <c r="AC42" s="52">
        <v>165548.531147784</v>
      </c>
      <c r="AD42" s="52">
        <f t="shared" si="5"/>
        <v>494193.47218653397</v>
      </c>
      <c r="AF42" s="47" t="s">
        <v>90</v>
      </c>
      <c r="AG42" s="47">
        <v>540519.17979195702</v>
      </c>
      <c r="AH42" s="47">
        <v>260558.198197016</v>
      </c>
      <c r="AI42" s="47">
        <f t="shared" si="6"/>
        <v>801077.37798897305</v>
      </c>
      <c r="AK42" s="61">
        <v>45777</v>
      </c>
      <c r="AL42" s="52">
        <v>332701.41886610503</v>
      </c>
      <c r="AM42" s="52">
        <v>103185.15799862385</v>
      </c>
      <c r="AN42" s="52">
        <v>435886.57686472888</v>
      </c>
      <c r="AQ42" s="56" t="s">
        <v>90</v>
      </c>
      <c r="AR42" s="21">
        <f t="shared" si="7"/>
        <v>1201865.5396968122</v>
      </c>
      <c r="AS42" s="21">
        <f t="shared" si="7"/>
        <v>8239920.4454747839</v>
      </c>
      <c r="AT42" s="21">
        <f t="shared" si="7"/>
        <v>9441785.9851715956</v>
      </c>
    </row>
    <row r="43" spans="1:46" x14ac:dyDescent="0.35">
      <c r="A43" s="1"/>
      <c r="B43" s="50" t="s">
        <v>91</v>
      </c>
      <c r="C43" s="52">
        <v>0</v>
      </c>
      <c r="D43" s="52">
        <v>0</v>
      </c>
      <c r="E43" s="52">
        <f t="shared" si="1"/>
        <v>0</v>
      </c>
      <c r="F43" s="1"/>
      <c r="G43" s="50" t="s">
        <v>91</v>
      </c>
      <c r="H43" s="58">
        <v>0</v>
      </c>
      <c r="I43" s="58">
        <v>0</v>
      </c>
      <c r="J43" s="58">
        <f t="shared" si="2"/>
        <v>0</v>
      </c>
      <c r="K43" s="57"/>
      <c r="L43" s="59" t="s">
        <v>91</v>
      </c>
      <c r="M43" s="47">
        <v>10831691.2067146</v>
      </c>
      <c r="N43" s="47">
        <v>3398167.3213422</v>
      </c>
      <c r="O43" s="47">
        <f t="shared" si="3"/>
        <v>14229858.5280568</v>
      </c>
      <c r="P43" s="57"/>
      <c r="Q43" s="50" t="s">
        <v>91</v>
      </c>
      <c r="R43" s="52">
        <v>0</v>
      </c>
      <c r="S43" s="52">
        <v>0</v>
      </c>
      <c r="T43" s="52">
        <f t="shared" si="4"/>
        <v>0</v>
      </c>
      <c r="Y43" s="1"/>
      <c r="Z43" s="31"/>
      <c r="AA43" s="52" t="s">
        <v>91</v>
      </c>
      <c r="AB43" s="52">
        <v>330496.54255086498</v>
      </c>
      <c r="AC43" s="52">
        <v>170113.97648199901</v>
      </c>
      <c r="AD43" s="52">
        <f t="shared" si="5"/>
        <v>500610.51903286402</v>
      </c>
      <c r="AF43" s="47" t="s">
        <v>91</v>
      </c>
      <c r="AG43" s="47">
        <v>543564.491025005</v>
      </c>
      <c r="AH43" s="47">
        <v>267971.48313846602</v>
      </c>
      <c r="AI43" s="47">
        <f t="shared" si="6"/>
        <v>811535.97416347102</v>
      </c>
      <c r="AK43" s="61">
        <v>45808</v>
      </c>
      <c r="AL43" s="52">
        <v>334968.950744981</v>
      </c>
      <c r="AM43" s="52">
        <v>104931.58596954722</v>
      </c>
      <c r="AN43" s="52">
        <v>439900.53671452822</v>
      </c>
      <c r="AQ43" s="56" t="s">
        <v>91</v>
      </c>
      <c r="AR43" s="21">
        <f t="shared" si="7"/>
        <v>12040721.191035451</v>
      </c>
      <c r="AS43" s="21">
        <f t="shared" si="7"/>
        <v>3941184.3669322119</v>
      </c>
      <c r="AT43" s="21">
        <f t="shared" si="7"/>
        <v>15981905.557967663</v>
      </c>
    </row>
    <row r="44" spans="1:46" x14ac:dyDescent="0.35">
      <c r="A44" s="1"/>
      <c r="B44" s="50" t="s">
        <v>92</v>
      </c>
      <c r="C44" s="52">
        <v>0</v>
      </c>
      <c r="D44" s="52">
        <v>0</v>
      </c>
      <c r="E44" s="52">
        <f t="shared" si="1"/>
        <v>0</v>
      </c>
      <c r="F44" s="1"/>
      <c r="G44" s="50" t="s">
        <v>92</v>
      </c>
      <c r="H44" s="58">
        <v>0</v>
      </c>
      <c r="I44" s="58">
        <v>0</v>
      </c>
      <c r="J44" s="58">
        <f t="shared" si="2"/>
        <v>0</v>
      </c>
      <c r="K44" s="57"/>
      <c r="L44" s="59" t="s">
        <v>92</v>
      </c>
      <c r="M44" s="47">
        <v>0</v>
      </c>
      <c r="N44" s="47">
        <v>0</v>
      </c>
      <c r="O44" s="47">
        <f t="shared" si="3"/>
        <v>0</v>
      </c>
      <c r="P44" s="57"/>
      <c r="Q44" s="50" t="s">
        <v>92</v>
      </c>
      <c r="R44" s="52">
        <v>0</v>
      </c>
      <c r="S44" s="52">
        <v>0</v>
      </c>
      <c r="T44" s="52">
        <f t="shared" si="4"/>
        <v>0</v>
      </c>
      <c r="Y44" s="1"/>
      <c r="Z44" s="31"/>
      <c r="AA44" s="52" t="s">
        <v>92</v>
      </c>
      <c r="AB44" s="52">
        <v>332358.576075561</v>
      </c>
      <c r="AC44" s="52">
        <v>180234.83771790299</v>
      </c>
      <c r="AD44" s="52">
        <f t="shared" si="5"/>
        <v>512593.41379346396</v>
      </c>
      <c r="AF44" s="47" t="s">
        <v>92</v>
      </c>
      <c r="AG44" s="47">
        <v>546626.95968900702</v>
      </c>
      <c r="AH44" s="47">
        <v>284158.45129129098</v>
      </c>
      <c r="AI44" s="47">
        <f t="shared" si="6"/>
        <v>830785.41098029795</v>
      </c>
      <c r="AK44" s="61">
        <v>45838</v>
      </c>
      <c r="AL44" s="52">
        <v>337214.08514917502</v>
      </c>
      <c r="AM44" s="52">
        <v>111792.9975264915</v>
      </c>
      <c r="AN44" s="52">
        <v>449007.08267566655</v>
      </c>
      <c r="AQ44" s="56" t="s">
        <v>92</v>
      </c>
      <c r="AR44" s="21">
        <f t="shared" si="7"/>
        <v>1216199.620913743</v>
      </c>
      <c r="AS44" s="21">
        <f t="shared" si="7"/>
        <v>576186.28653568553</v>
      </c>
      <c r="AT44" s="21">
        <f t="shared" si="7"/>
        <v>1792385.9074494285</v>
      </c>
    </row>
    <row r="45" spans="1:46" x14ac:dyDescent="0.35">
      <c r="A45" s="1"/>
      <c r="B45" s="50" t="s">
        <v>93</v>
      </c>
      <c r="C45" s="52">
        <v>0</v>
      </c>
      <c r="D45" s="52">
        <v>39420250.280210704</v>
      </c>
      <c r="E45" s="52">
        <f t="shared" si="1"/>
        <v>39420250.280210704</v>
      </c>
      <c r="F45" s="1"/>
      <c r="G45" s="50" t="s">
        <v>93</v>
      </c>
      <c r="H45" s="58">
        <v>0</v>
      </c>
      <c r="I45" s="58">
        <v>0</v>
      </c>
      <c r="J45" s="58">
        <f t="shared" si="2"/>
        <v>0</v>
      </c>
      <c r="K45" s="57"/>
      <c r="L45" s="59" t="s">
        <v>93</v>
      </c>
      <c r="M45" s="47">
        <v>0</v>
      </c>
      <c r="N45" s="47">
        <v>0</v>
      </c>
      <c r="O45" s="47">
        <f t="shared" si="3"/>
        <v>0</v>
      </c>
      <c r="P45" s="57"/>
      <c r="Q45" s="50" t="s">
        <v>93</v>
      </c>
      <c r="R45" s="52">
        <v>0</v>
      </c>
      <c r="S45" s="52">
        <v>0</v>
      </c>
      <c r="T45" s="52">
        <f t="shared" si="4"/>
        <v>0</v>
      </c>
      <c r="Y45" s="1"/>
      <c r="Z45" s="31"/>
      <c r="AA45" s="52" t="s">
        <v>93</v>
      </c>
      <c r="AB45" s="52">
        <v>334278.55895186902</v>
      </c>
      <c r="AC45" s="52">
        <v>162149.825437072</v>
      </c>
      <c r="AD45" s="52">
        <f t="shared" si="5"/>
        <v>496428.38438894099</v>
      </c>
      <c r="AF45" s="47" t="s">
        <v>93</v>
      </c>
      <c r="AG45" s="47">
        <v>549784.73709533701</v>
      </c>
      <c r="AH45" s="47">
        <v>255885.894064736</v>
      </c>
      <c r="AI45" s="47">
        <f t="shared" si="6"/>
        <v>805670.63116007298</v>
      </c>
      <c r="AK45" s="61">
        <v>45869</v>
      </c>
      <c r="AL45" s="52">
        <v>339663.57532654802</v>
      </c>
      <c r="AM45" s="52">
        <v>100571.60866763238</v>
      </c>
      <c r="AN45" s="52">
        <v>440235.18399418041</v>
      </c>
      <c r="AQ45" s="56" t="s">
        <v>93</v>
      </c>
      <c r="AR45" s="21">
        <f t="shared" si="7"/>
        <v>1223726.871373754</v>
      </c>
      <c r="AS45" s="21">
        <f t="shared" si="7"/>
        <v>39938857.608380146</v>
      </c>
      <c r="AT45" s="21">
        <f t="shared" si="7"/>
        <v>41162584.479753897</v>
      </c>
    </row>
    <row r="46" spans="1:46" x14ac:dyDescent="0.35">
      <c r="A46" s="1"/>
      <c r="B46" s="50" t="s">
        <v>94</v>
      </c>
      <c r="C46" s="52">
        <v>0</v>
      </c>
      <c r="D46" s="52">
        <v>0</v>
      </c>
      <c r="E46" s="52">
        <f t="shared" si="1"/>
        <v>0</v>
      </c>
      <c r="F46" s="1"/>
      <c r="G46" s="50" t="s">
        <v>94</v>
      </c>
      <c r="H46" s="58">
        <v>6645833.3333337503</v>
      </c>
      <c r="I46" s="58">
        <v>4346440.6441986496</v>
      </c>
      <c r="J46" s="58">
        <f t="shared" si="2"/>
        <v>10992273.9775324</v>
      </c>
      <c r="K46" s="57"/>
      <c r="L46" s="59" t="s">
        <v>94</v>
      </c>
      <c r="M46" s="47">
        <v>0</v>
      </c>
      <c r="N46" s="47">
        <v>0</v>
      </c>
      <c r="O46" s="47">
        <f t="shared" si="3"/>
        <v>0</v>
      </c>
      <c r="P46" s="57"/>
      <c r="Q46" s="50" t="s">
        <v>94</v>
      </c>
      <c r="R46" s="52">
        <v>0</v>
      </c>
      <c r="S46" s="52">
        <v>0</v>
      </c>
      <c r="T46" s="52">
        <f t="shared" si="4"/>
        <v>0</v>
      </c>
      <c r="Y46" s="1"/>
      <c r="Z46" s="31"/>
      <c r="AA46" s="52" t="s">
        <v>94</v>
      </c>
      <c r="AB46" s="52">
        <v>336209.63326529</v>
      </c>
      <c r="AC46" s="52">
        <v>172135.67168743</v>
      </c>
      <c r="AD46" s="52">
        <f t="shared" si="5"/>
        <v>508345.30495272001</v>
      </c>
      <c r="AF46" s="47" t="s">
        <v>94</v>
      </c>
      <c r="AG46" s="47">
        <v>552960.75648181594</v>
      </c>
      <c r="AH46" s="47">
        <v>271890.04521276901</v>
      </c>
      <c r="AI46" s="47">
        <f t="shared" si="6"/>
        <v>824850.80169458501</v>
      </c>
      <c r="AK46" s="61">
        <v>45900</v>
      </c>
      <c r="AL46" s="52">
        <v>342039.19189709099</v>
      </c>
      <c r="AM46" s="52">
        <v>107339.67644560248</v>
      </c>
      <c r="AN46" s="52">
        <v>449378.86834269349</v>
      </c>
      <c r="AQ46" s="56" t="s">
        <v>94</v>
      </c>
      <c r="AR46" s="21">
        <f t="shared" si="7"/>
        <v>7877042.9149779473</v>
      </c>
      <c r="AS46" s="21">
        <f t="shared" si="7"/>
        <v>4897806.0375444507</v>
      </c>
      <c r="AT46" s="21">
        <f t="shared" si="7"/>
        <v>12774848.952522399</v>
      </c>
    </row>
    <row r="47" spans="1:46" x14ac:dyDescent="0.35">
      <c r="A47" s="1"/>
      <c r="B47" s="50" t="s">
        <v>95</v>
      </c>
      <c r="C47" s="52">
        <v>0</v>
      </c>
      <c r="D47" s="52">
        <v>0</v>
      </c>
      <c r="E47" s="52">
        <f t="shared" si="1"/>
        <v>0</v>
      </c>
      <c r="F47" s="1"/>
      <c r="G47" s="50" t="s">
        <v>95</v>
      </c>
      <c r="H47" s="58">
        <v>0</v>
      </c>
      <c r="I47" s="58">
        <v>0</v>
      </c>
      <c r="J47" s="58">
        <f t="shared" si="2"/>
        <v>0</v>
      </c>
      <c r="K47" s="57"/>
      <c r="L47" s="59" t="s">
        <v>95</v>
      </c>
      <c r="M47" s="47">
        <v>0</v>
      </c>
      <c r="N47" s="47">
        <v>0</v>
      </c>
      <c r="O47" s="47">
        <f t="shared" si="3"/>
        <v>0</v>
      </c>
      <c r="P47" s="57"/>
      <c r="Q47" s="50" t="s">
        <v>95</v>
      </c>
      <c r="R47" s="52">
        <v>0</v>
      </c>
      <c r="S47" s="52">
        <v>0</v>
      </c>
      <c r="T47" s="52">
        <f t="shared" si="4"/>
        <v>0</v>
      </c>
      <c r="Y47" s="1"/>
      <c r="Z47" s="31"/>
      <c r="AA47" s="52" t="s">
        <v>95</v>
      </c>
      <c r="AB47" s="52">
        <v>338151.863089299</v>
      </c>
      <c r="AC47" s="52">
        <v>170881.62971469099</v>
      </c>
      <c r="AD47" s="52">
        <f t="shared" si="5"/>
        <v>509033.49280399003</v>
      </c>
      <c r="AF47" s="47" t="s">
        <v>95</v>
      </c>
      <c r="AG47" s="47">
        <v>556155.12322947604</v>
      </c>
      <c r="AH47" s="47">
        <v>270166.00359846198</v>
      </c>
      <c r="AI47" s="47">
        <f t="shared" si="6"/>
        <v>826321.12682793802</v>
      </c>
      <c r="AK47" s="61">
        <v>45930</v>
      </c>
      <c r="AL47" s="52">
        <v>344489.25469168898</v>
      </c>
      <c r="AM47" s="52">
        <v>105752.30424949435</v>
      </c>
      <c r="AN47" s="52">
        <v>450241.55894118332</v>
      </c>
      <c r="AQ47" s="56" t="s">
        <v>95</v>
      </c>
      <c r="AR47" s="21">
        <f t="shared" si="7"/>
        <v>1238796.241010464</v>
      </c>
      <c r="AS47" s="21">
        <f t="shared" si="7"/>
        <v>546799.93756264728</v>
      </c>
      <c r="AT47" s="21">
        <f t="shared" si="7"/>
        <v>1785596.1785731113</v>
      </c>
    </row>
    <row r="48" spans="1:46" x14ac:dyDescent="0.35">
      <c r="A48" s="1"/>
      <c r="B48" s="50" t="s">
        <v>96</v>
      </c>
      <c r="C48" s="52">
        <v>0</v>
      </c>
      <c r="D48" s="52">
        <v>0</v>
      </c>
      <c r="E48" s="52">
        <f t="shared" si="1"/>
        <v>0</v>
      </c>
      <c r="F48" s="1"/>
      <c r="G48" s="50" t="s">
        <v>96</v>
      </c>
      <c r="H48" s="58">
        <v>0</v>
      </c>
      <c r="I48" s="58">
        <v>0</v>
      </c>
      <c r="J48" s="58">
        <f t="shared" si="2"/>
        <v>0</v>
      </c>
      <c r="K48" s="57"/>
      <c r="L48" s="59" t="s">
        <v>96</v>
      </c>
      <c r="M48" s="47">
        <v>0</v>
      </c>
      <c r="N48" s="47">
        <v>0</v>
      </c>
      <c r="O48" s="47">
        <f t="shared" si="3"/>
        <v>0</v>
      </c>
      <c r="P48" s="57"/>
      <c r="Q48" s="50" t="s">
        <v>96</v>
      </c>
      <c r="R48" s="52">
        <v>0</v>
      </c>
      <c r="S48" s="52">
        <v>7336495.98594773</v>
      </c>
      <c r="T48" s="52">
        <f t="shared" si="4"/>
        <v>7336495.98594773</v>
      </c>
      <c r="Y48" s="1"/>
      <c r="Z48" s="31"/>
      <c r="AA48" s="52" t="s">
        <v>96</v>
      </c>
      <c r="AB48" s="52">
        <v>340134.24819646199</v>
      </c>
      <c r="AC48" s="52">
        <v>164132.54957551</v>
      </c>
      <c r="AD48" s="52">
        <f t="shared" si="5"/>
        <v>504266.79777197202</v>
      </c>
      <c r="AF48" s="47" t="s">
        <v>96</v>
      </c>
      <c r="AG48" s="47">
        <v>559415.53298588004</v>
      </c>
      <c r="AH48" s="47">
        <v>259751.81473292501</v>
      </c>
      <c r="AI48" s="47">
        <f t="shared" si="6"/>
        <v>819167.34771880507</v>
      </c>
      <c r="AK48" s="61">
        <v>45961</v>
      </c>
      <c r="AL48" s="52">
        <v>347035.12624091399</v>
      </c>
      <c r="AM48" s="52">
        <v>102178.16442763867</v>
      </c>
      <c r="AN48" s="52">
        <v>449213.29066855262</v>
      </c>
      <c r="AQ48" s="56" t="s">
        <v>96</v>
      </c>
      <c r="AR48" s="21">
        <f t="shared" si="7"/>
        <v>1246584.907423256</v>
      </c>
      <c r="AS48" s="21">
        <f t="shared" si="7"/>
        <v>7862558.5146838045</v>
      </c>
      <c r="AT48" s="21">
        <f t="shared" si="7"/>
        <v>9109143.4221070595</v>
      </c>
    </row>
    <row r="49" spans="1:46" x14ac:dyDescent="0.35">
      <c r="A49" s="1"/>
      <c r="B49" s="50" t="s">
        <v>97</v>
      </c>
      <c r="C49" s="52">
        <v>0</v>
      </c>
      <c r="D49" s="52">
        <v>0</v>
      </c>
      <c r="E49" s="52">
        <f t="shared" si="1"/>
        <v>0</v>
      </c>
      <c r="F49" s="1"/>
      <c r="G49" s="50" t="s">
        <v>97</v>
      </c>
      <c r="H49" s="58">
        <v>0</v>
      </c>
      <c r="I49" s="58">
        <v>0</v>
      </c>
      <c r="J49" s="58">
        <f t="shared" si="2"/>
        <v>0</v>
      </c>
      <c r="K49" s="57"/>
      <c r="L49" s="59" t="s">
        <v>97</v>
      </c>
      <c r="M49" s="47">
        <v>10780877.956331201</v>
      </c>
      <c r="N49" s="47">
        <v>2807841.7441090997</v>
      </c>
      <c r="O49" s="47">
        <f t="shared" si="3"/>
        <v>13588719.700440301</v>
      </c>
      <c r="P49" s="57"/>
      <c r="Q49" s="50" t="s">
        <v>97</v>
      </c>
      <c r="R49" s="52">
        <v>0</v>
      </c>
      <c r="S49" s="52">
        <v>0</v>
      </c>
      <c r="T49" s="52">
        <f t="shared" si="4"/>
        <v>0</v>
      </c>
      <c r="Y49" s="1"/>
      <c r="Z49" s="31"/>
      <c r="AA49" s="52" t="s">
        <v>97</v>
      </c>
      <c r="AB49" s="52">
        <v>342128.25485932798</v>
      </c>
      <c r="AC49" s="52">
        <v>179240.380817572</v>
      </c>
      <c r="AD49" s="52">
        <f t="shared" si="5"/>
        <v>521368.63567689998</v>
      </c>
      <c r="AF49" s="47" t="s">
        <v>97</v>
      </c>
      <c r="AG49" s="47">
        <v>562695.05660339096</v>
      </c>
      <c r="AH49" s="47">
        <v>283935.09095557698</v>
      </c>
      <c r="AI49" s="47">
        <f t="shared" si="6"/>
        <v>846630.14755896793</v>
      </c>
      <c r="AK49" s="61">
        <v>45991</v>
      </c>
      <c r="AL49" s="52">
        <v>349448.06209062302</v>
      </c>
      <c r="AM49" s="52">
        <v>111066.70253883285</v>
      </c>
      <c r="AN49" s="52">
        <v>460514.76462945587</v>
      </c>
      <c r="AQ49" s="56" t="s">
        <v>97</v>
      </c>
      <c r="AR49" s="21">
        <f t="shared" si="7"/>
        <v>12035149.329884542</v>
      </c>
      <c r="AS49" s="21">
        <f t="shared" si="7"/>
        <v>3382083.9184210817</v>
      </c>
      <c r="AT49" s="21">
        <f t="shared" si="7"/>
        <v>15417233.248305624</v>
      </c>
    </row>
    <row r="50" spans="1:46" x14ac:dyDescent="0.35">
      <c r="A50" s="1"/>
      <c r="B50" s="50" t="s">
        <v>98</v>
      </c>
      <c r="C50" s="52">
        <v>0</v>
      </c>
      <c r="D50" s="52">
        <v>0</v>
      </c>
      <c r="E50" s="52">
        <f t="shared" si="1"/>
        <v>0</v>
      </c>
      <c r="F50" s="1"/>
      <c r="G50" s="50" t="s">
        <v>98</v>
      </c>
      <c r="H50" s="58">
        <v>0</v>
      </c>
      <c r="I50" s="58">
        <v>0</v>
      </c>
      <c r="J50" s="58">
        <f t="shared" si="2"/>
        <v>0</v>
      </c>
      <c r="K50" s="57"/>
      <c r="L50" s="59" t="s">
        <v>98</v>
      </c>
      <c r="M50" s="47">
        <v>0</v>
      </c>
      <c r="N50" s="47">
        <v>0</v>
      </c>
      <c r="O50" s="47">
        <f t="shared" si="3"/>
        <v>0</v>
      </c>
      <c r="P50" s="57"/>
      <c r="Q50" s="50" t="s">
        <v>98</v>
      </c>
      <c r="R50" s="52">
        <v>0</v>
      </c>
      <c r="S50" s="52">
        <v>0</v>
      </c>
      <c r="T50" s="52">
        <f t="shared" si="4"/>
        <v>0</v>
      </c>
      <c r="Y50" s="1"/>
      <c r="Z50" s="31"/>
      <c r="AA50" s="52" t="s">
        <v>98</v>
      </c>
      <c r="AB50" s="52">
        <v>344133.95120822999</v>
      </c>
      <c r="AC50" s="52">
        <v>150826.37976076701</v>
      </c>
      <c r="AD50" s="52">
        <f t="shared" si="5"/>
        <v>494960.33096899698</v>
      </c>
      <c r="AF50" s="47" t="s">
        <v>98</v>
      </c>
      <c r="AG50" s="47">
        <v>565993.806135313</v>
      </c>
      <c r="AH50" s="47">
        <v>239183.80598055301</v>
      </c>
      <c r="AI50" s="47">
        <f t="shared" si="6"/>
        <v>805177.61211586604</v>
      </c>
      <c r="AK50" s="61">
        <v>46022</v>
      </c>
      <c r="AL50" s="52">
        <v>351987.84001890599</v>
      </c>
      <c r="AM50" s="52">
        <v>93610.212059124504</v>
      </c>
      <c r="AN50" s="52">
        <v>445598.05207803048</v>
      </c>
      <c r="AQ50" s="56" t="s">
        <v>98</v>
      </c>
      <c r="AR50" s="21">
        <f t="shared" si="7"/>
        <v>1262115.5973624489</v>
      </c>
      <c r="AS50" s="21">
        <f t="shared" si="7"/>
        <v>483620.39780044451</v>
      </c>
      <c r="AT50" s="21">
        <f t="shared" si="7"/>
        <v>1745735.9951628936</v>
      </c>
    </row>
    <row r="51" spans="1:46" x14ac:dyDescent="0.35">
      <c r="A51" s="1"/>
      <c r="B51" s="50" t="s">
        <v>99</v>
      </c>
      <c r="C51" s="52">
        <v>0</v>
      </c>
      <c r="D51" s="52">
        <v>55782571.162727296</v>
      </c>
      <c r="E51" s="52">
        <f t="shared" si="1"/>
        <v>55782571.162727296</v>
      </c>
      <c r="F51" s="1"/>
      <c r="G51" s="50" t="s">
        <v>99</v>
      </c>
      <c r="H51" s="58">
        <v>0</v>
      </c>
      <c r="I51" s="58">
        <v>0</v>
      </c>
      <c r="J51" s="58">
        <f t="shared" si="2"/>
        <v>0</v>
      </c>
      <c r="K51" s="57"/>
      <c r="L51" s="59" t="s">
        <v>99</v>
      </c>
      <c r="M51" s="47">
        <v>0</v>
      </c>
      <c r="N51" s="47">
        <v>0</v>
      </c>
      <c r="O51" s="47">
        <f t="shared" si="3"/>
        <v>0</v>
      </c>
      <c r="P51" s="57"/>
      <c r="Q51" s="50" t="s">
        <v>99</v>
      </c>
      <c r="R51" s="52">
        <v>0</v>
      </c>
      <c r="S51" s="52">
        <v>0</v>
      </c>
      <c r="T51" s="52">
        <f t="shared" si="4"/>
        <v>0</v>
      </c>
      <c r="Y51" s="1"/>
      <c r="Z51" s="31"/>
      <c r="AA51" s="52" t="s">
        <v>99</v>
      </c>
      <c r="AB51" s="52">
        <v>346166.96696266602</v>
      </c>
      <c r="AC51" s="52">
        <v>165725.03513284301</v>
      </c>
      <c r="AD51" s="52">
        <f t="shared" si="5"/>
        <v>511892.00209550903</v>
      </c>
      <c r="AF51" s="47" t="s">
        <v>99</v>
      </c>
      <c r="AG51" s="47">
        <v>569337.48763127194</v>
      </c>
      <c r="AH51" s="47">
        <v>263078.45774584298</v>
      </c>
      <c r="AI51" s="47">
        <f t="shared" si="6"/>
        <v>832415.94537711493</v>
      </c>
      <c r="AK51" s="61">
        <v>46053</v>
      </c>
      <c r="AL51" s="52">
        <v>354520.785362439</v>
      </c>
      <c r="AM51" s="52">
        <v>102370.74240136692</v>
      </c>
      <c r="AN51" s="52">
        <v>456891.52776380593</v>
      </c>
      <c r="AQ51" s="56" t="s">
        <v>99</v>
      </c>
      <c r="AR51" s="21">
        <f t="shared" si="7"/>
        <v>1270025.2399563771</v>
      </c>
      <c r="AS51" s="21">
        <f t="shared" si="7"/>
        <v>56313745.398007348</v>
      </c>
      <c r="AT51" s="21">
        <f t="shared" si="7"/>
        <v>57583770.63796372</v>
      </c>
    </row>
    <row r="52" spans="1:46" x14ac:dyDescent="0.35">
      <c r="A52" s="1"/>
      <c r="B52" s="50" t="s">
        <v>100</v>
      </c>
      <c r="C52" s="52">
        <v>0</v>
      </c>
      <c r="D52" s="52">
        <v>0</v>
      </c>
      <c r="E52" s="52">
        <f t="shared" si="1"/>
        <v>0</v>
      </c>
      <c r="F52" s="1"/>
      <c r="G52" s="50" t="s">
        <v>100</v>
      </c>
      <c r="H52" s="58">
        <v>6625000</v>
      </c>
      <c r="I52" s="58">
        <v>3853026.7744701002</v>
      </c>
      <c r="J52" s="58">
        <f t="shared" si="2"/>
        <v>10478026.7744701</v>
      </c>
      <c r="K52" s="57"/>
      <c r="L52" s="59" t="s">
        <v>100</v>
      </c>
      <c r="M52" s="47">
        <v>0</v>
      </c>
      <c r="N52" s="47">
        <v>0</v>
      </c>
      <c r="O52" s="47">
        <f t="shared" si="3"/>
        <v>0</v>
      </c>
      <c r="P52" s="57"/>
      <c r="Q52" s="50" t="s">
        <v>100</v>
      </c>
      <c r="R52" s="52">
        <v>0</v>
      </c>
      <c r="S52" s="52">
        <v>0</v>
      </c>
      <c r="T52" s="52">
        <f t="shared" si="4"/>
        <v>0</v>
      </c>
      <c r="Y52" s="1"/>
      <c r="Z52" s="31"/>
      <c r="AA52" s="52" t="s">
        <v>100</v>
      </c>
      <c r="AB52" s="52">
        <v>348211.99302019202</v>
      </c>
      <c r="AC52" s="52">
        <v>180355.22315131701</v>
      </c>
      <c r="AD52" s="52">
        <f t="shared" si="5"/>
        <v>528567.216171509</v>
      </c>
      <c r="AF52" s="47" t="s">
        <v>100</v>
      </c>
      <c r="AG52" s="47">
        <v>572700.92235743406</v>
      </c>
      <c r="AH52" s="47">
        <v>286603.167461037</v>
      </c>
      <c r="AI52" s="47">
        <f t="shared" si="6"/>
        <v>859304.08981847111</v>
      </c>
      <c r="AK52" s="61">
        <v>46081</v>
      </c>
      <c r="AL52" s="52">
        <v>356910.75418823597</v>
      </c>
      <c r="AM52" s="52">
        <v>110945.14070903118</v>
      </c>
      <c r="AN52" s="52">
        <v>467855.89489726716</v>
      </c>
      <c r="AQ52" s="56" t="s">
        <v>100</v>
      </c>
      <c r="AR52" s="21">
        <f t="shared" si="7"/>
        <v>7902823.669565862</v>
      </c>
      <c r="AS52" s="21">
        <f t="shared" si="7"/>
        <v>4430930.3057914851</v>
      </c>
      <c r="AT52" s="21">
        <f t="shared" si="7"/>
        <v>12333753.975357346</v>
      </c>
    </row>
    <row r="53" spans="1:46" x14ac:dyDescent="0.35">
      <c r="A53" s="1"/>
      <c r="B53" s="50" t="s">
        <v>101</v>
      </c>
      <c r="C53" s="52">
        <v>0</v>
      </c>
      <c r="D53" s="52">
        <v>0</v>
      </c>
      <c r="E53" s="52">
        <f t="shared" si="1"/>
        <v>0</v>
      </c>
      <c r="F53" s="1"/>
      <c r="G53" s="50" t="s">
        <v>101</v>
      </c>
      <c r="H53" s="58">
        <v>0</v>
      </c>
      <c r="I53" s="58">
        <v>0</v>
      </c>
      <c r="J53" s="58">
        <f t="shared" si="2"/>
        <v>0</v>
      </c>
      <c r="K53" s="57"/>
      <c r="L53" s="59" t="s">
        <v>101</v>
      </c>
      <c r="M53" s="47">
        <v>0</v>
      </c>
      <c r="N53" s="47">
        <v>0</v>
      </c>
      <c r="O53" s="47">
        <f t="shared" si="3"/>
        <v>0</v>
      </c>
      <c r="P53" s="57"/>
      <c r="Q53" s="50" t="s">
        <v>101</v>
      </c>
      <c r="R53" s="52">
        <v>0</v>
      </c>
      <c r="S53" s="52">
        <v>0</v>
      </c>
      <c r="T53" s="52">
        <f t="shared" si="4"/>
        <v>0</v>
      </c>
      <c r="Y53" s="1"/>
      <c r="Z53" s="31"/>
      <c r="AA53" s="52" t="s">
        <v>101</v>
      </c>
      <c r="AB53" s="52">
        <v>350269.10033322498</v>
      </c>
      <c r="AC53" s="52">
        <v>136662.44185869399</v>
      </c>
      <c r="AD53" s="52">
        <f t="shared" si="5"/>
        <v>486931.54219191894</v>
      </c>
      <c r="AF53" s="47" t="s">
        <v>101</v>
      </c>
      <c r="AG53" s="47">
        <v>576084.22700855799</v>
      </c>
      <c r="AH53" s="47">
        <v>217432.808927812</v>
      </c>
      <c r="AI53" s="47">
        <f t="shared" si="6"/>
        <v>793517.03593637003</v>
      </c>
      <c r="AK53" s="61">
        <v>46112</v>
      </c>
      <c r="AL53" s="52">
        <v>359541.06179540802</v>
      </c>
      <c r="AM53" s="52">
        <v>84473.539187350776</v>
      </c>
      <c r="AN53" s="52">
        <v>444014.6009827588</v>
      </c>
      <c r="AQ53" s="56" t="s">
        <v>101</v>
      </c>
      <c r="AR53" s="21">
        <f t="shared" si="7"/>
        <v>1285894.389137191</v>
      </c>
      <c r="AS53" s="21">
        <f t="shared" si="7"/>
        <v>438568.78997385676</v>
      </c>
      <c r="AT53" s="21">
        <f t="shared" si="7"/>
        <v>1724463.1791110476</v>
      </c>
    </row>
    <row r="54" spans="1:46" x14ac:dyDescent="0.35">
      <c r="A54" s="1"/>
      <c r="B54" s="50" t="s">
        <v>102</v>
      </c>
      <c r="C54" s="52">
        <v>0</v>
      </c>
      <c r="D54" s="52">
        <v>0</v>
      </c>
      <c r="E54" s="52">
        <f t="shared" si="1"/>
        <v>0</v>
      </c>
      <c r="F54" s="1"/>
      <c r="G54" s="50" t="s">
        <v>102</v>
      </c>
      <c r="H54" s="58">
        <v>0</v>
      </c>
      <c r="I54" s="58">
        <v>0</v>
      </c>
      <c r="J54" s="58">
        <f t="shared" si="2"/>
        <v>0</v>
      </c>
      <c r="K54" s="57"/>
      <c r="L54" s="59" t="s">
        <v>102</v>
      </c>
      <c r="M54" s="47">
        <v>0</v>
      </c>
      <c r="N54" s="47">
        <v>0</v>
      </c>
      <c r="O54" s="47">
        <f t="shared" si="3"/>
        <v>0</v>
      </c>
      <c r="P54" s="57"/>
      <c r="Q54" s="50" t="s">
        <v>102</v>
      </c>
      <c r="R54" s="52">
        <v>7950000</v>
      </c>
      <c r="S54" s="52">
        <v>6387639.0856871009</v>
      </c>
      <c r="T54" s="52">
        <f t="shared" si="4"/>
        <v>14337639.085687101</v>
      </c>
      <c r="Y54" s="1"/>
      <c r="Z54" s="31"/>
      <c r="AA54" s="52" t="s">
        <v>102</v>
      </c>
      <c r="AB54" s="52">
        <v>352347.21788815898</v>
      </c>
      <c r="AC54" s="52">
        <v>156423.870025768</v>
      </c>
      <c r="AD54" s="52">
        <f t="shared" si="5"/>
        <v>508771.08791392698</v>
      </c>
      <c r="AF54" s="47" t="s">
        <v>102</v>
      </c>
      <c r="AG54" s="47">
        <v>579502.08700285398</v>
      </c>
      <c r="AH54" s="47">
        <v>249146.80270402</v>
      </c>
      <c r="AI54" s="47">
        <f t="shared" si="6"/>
        <v>828648.88970687403</v>
      </c>
      <c r="AK54" s="61">
        <v>46142</v>
      </c>
      <c r="AL54" s="52">
        <v>362087.17891467898</v>
      </c>
      <c r="AM54" s="52">
        <v>96707.874879541632</v>
      </c>
      <c r="AN54" s="52">
        <v>458795.05379422061</v>
      </c>
      <c r="AQ54" s="56" t="s">
        <v>102</v>
      </c>
      <c r="AR54" s="21">
        <f t="shared" si="7"/>
        <v>9243936.4838056918</v>
      </c>
      <c r="AS54" s="21">
        <f t="shared" si="7"/>
        <v>6889917.633296431</v>
      </c>
      <c r="AT54" s="21">
        <f t="shared" si="7"/>
        <v>16133854.117102122</v>
      </c>
    </row>
    <row r="55" spans="1:46" x14ac:dyDescent="0.35">
      <c r="A55" s="1"/>
      <c r="B55" s="50" t="s">
        <v>103</v>
      </c>
      <c r="C55" s="52">
        <v>0</v>
      </c>
      <c r="D55" s="52">
        <v>0</v>
      </c>
      <c r="E55" s="52">
        <f t="shared" si="1"/>
        <v>0</v>
      </c>
      <c r="F55" s="1"/>
      <c r="G55" s="50" t="s">
        <v>103</v>
      </c>
      <c r="H55" s="58">
        <v>0</v>
      </c>
      <c r="I55" s="58">
        <v>0</v>
      </c>
      <c r="J55" s="58">
        <f t="shared" si="2"/>
        <v>0</v>
      </c>
      <c r="K55" s="57"/>
      <c r="L55" s="59" t="s">
        <v>103</v>
      </c>
      <c r="M55" s="47">
        <v>10772409.081266699</v>
      </c>
      <c r="N55" s="47">
        <v>2344403.7072240002</v>
      </c>
      <c r="O55" s="47">
        <f t="shared" si="3"/>
        <v>13116812.7884907</v>
      </c>
      <c r="P55" s="57"/>
      <c r="Q55" s="50" t="s">
        <v>103</v>
      </c>
      <c r="R55" s="52">
        <v>0</v>
      </c>
      <c r="S55" s="52">
        <v>0</v>
      </c>
      <c r="T55" s="52">
        <f t="shared" si="4"/>
        <v>0</v>
      </c>
      <c r="Y55" s="1"/>
      <c r="Z55" s="31"/>
      <c r="AA55" s="52" t="s">
        <v>103</v>
      </c>
      <c r="AB55" s="52">
        <v>354437.664742389</v>
      </c>
      <c r="AC55" s="52">
        <v>155071.45728093499</v>
      </c>
      <c r="AD55" s="52">
        <f t="shared" si="5"/>
        <v>509509.12202332402</v>
      </c>
      <c r="AF55" s="47" t="s">
        <v>103</v>
      </c>
      <c r="AG55" s="47">
        <v>582940.22487735096</v>
      </c>
      <c r="AH55" s="47">
        <v>247283.30377713501</v>
      </c>
      <c r="AI55" s="47">
        <f t="shared" si="6"/>
        <v>830223.52865448594</v>
      </c>
      <c r="AK55" s="61">
        <v>46173</v>
      </c>
      <c r="AL55" s="52">
        <v>364652.87411522801</v>
      </c>
      <c r="AM55" s="52">
        <v>95444.036198140646</v>
      </c>
      <c r="AN55" s="52">
        <v>460096.91031336866</v>
      </c>
      <c r="AQ55" s="56" t="s">
        <v>103</v>
      </c>
      <c r="AR55" s="21">
        <f t="shared" si="7"/>
        <v>12074439.845001668</v>
      </c>
      <c r="AS55" s="21">
        <f t="shared" si="7"/>
        <v>2842202.5044802106</v>
      </c>
      <c r="AT55" s="21">
        <f t="shared" si="7"/>
        <v>14916642.349481877</v>
      </c>
    </row>
    <row r="56" spans="1:46" x14ac:dyDescent="0.35">
      <c r="A56" s="1"/>
      <c r="B56" s="50" t="s">
        <v>104</v>
      </c>
      <c r="C56" s="52">
        <v>0</v>
      </c>
      <c r="D56" s="52">
        <v>0</v>
      </c>
      <c r="E56" s="52">
        <f t="shared" si="1"/>
        <v>0</v>
      </c>
      <c r="F56" s="1"/>
      <c r="G56" s="50" t="s">
        <v>104</v>
      </c>
      <c r="H56" s="58">
        <v>0</v>
      </c>
      <c r="I56" s="58">
        <v>0</v>
      </c>
      <c r="J56" s="58">
        <f t="shared" si="2"/>
        <v>0</v>
      </c>
      <c r="K56" s="57"/>
      <c r="L56" s="59" t="s">
        <v>104</v>
      </c>
      <c r="M56" s="47">
        <v>0</v>
      </c>
      <c r="N56" s="47">
        <v>0</v>
      </c>
      <c r="O56" s="47">
        <f t="shared" si="3"/>
        <v>0</v>
      </c>
      <c r="P56" s="57"/>
      <c r="Q56" s="50" t="s">
        <v>104</v>
      </c>
      <c r="R56" s="52">
        <v>0</v>
      </c>
      <c r="S56" s="52">
        <v>0</v>
      </c>
      <c r="T56" s="52">
        <f t="shared" si="4"/>
        <v>0</v>
      </c>
      <c r="Y56" s="1"/>
      <c r="Z56" s="31"/>
      <c r="AA56" s="52" t="s">
        <v>104</v>
      </c>
      <c r="AB56" s="52">
        <v>356540.51404462598</v>
      </c>
      <c r="AC56" s="52">
        <v>158837.736447348</v>
      </c>
      <c r="AD56" s="52">
        <f t="shared" si="5"/>
        <v>515378.25049197394</v>
      </c>
      <c r="AF56" s="47" t="s">
        <v>104</v>
      </c>
      <c r="AG56" s="47">
        <v>586398.76093903102</v>
      </c>
      <c r="AH56" s="47">
        <v>253592.73526407499</v>
      </c>
      <c r="AI56" s="47">
        <f t="shared" si="6"/>
        <v>839991.49620310601</v>
      </c>
      <c r="AK56" s="61">
        <v>46203</v>
      </c>
      <c r="AL56" s="52">
        <v>367295.93798956403</v>
      </c>
      <c r="AM56" s="52">
        <v>97455.070993160494</v>
      </c>
      <c r="AN56" s="52">
        <v>464751.00898272451</v>
      </c>
      <c r="AQ56" s="56" t="s">
        <v>104</v>
      </c>
      <c r="AR56" s="21">
        <f t="shared" si="7"/>
        <v>1310235.2129732212</v>
      </c>
      <c r="AS56" s="21">
        <f t="shared" si="7"/>
        <v>509885.54270458349</v>
      </c>
      <c r="AT56" s="21">
        <f t="shared" si="7"/>
        <v>1820120.7556778044</v>
      </c>
    </row>
    <row r="57" spans="1:46" x14ac:dyDescent="0.35">
      <c r="A57" s="1"/>
      <c r="B57" s="50" t="s">
        <v>105</v>
      </c>
      <c r="C57" s="52">
        <v>58888888.888888903</v>
      </c>
      <c r="D57" s="52">
        <v>51583046.997406103</v>
      </c>
      <c r="E57" s="52">
        <f t="shared" si="1"/>
        <v>110471935.88629501</v>
      </c>
      <c r="F57" s="1"/>
      <c r="G57" s="50" t="s">
        <v>105</v>
      </c>
      <c r="H57" s="58">
        <v>0</v>
      </c>
      <c r="I57" s="58">
        <v>0</v>
      </c>
      <c r="J57" s="58">
        <f t="shared" si="2"/>
        <v>0</v>
      </c>
      <c r="K57" s="57"/>
      <c r="L57" s="59" t="s">
        <v>105</v>
      </c>
      <c r="M57" s="47">
        <v>0</v>
      </c>
      <c r="N57" s="47">
        <v>0</v>
      </c>
      <c r="O57" s="47">
        <f t="shared" si="3"/>
        <v>0</v>
      </c>
      <c r="P57" s="57"/>
      <c r="Q57" s="50" t="s">
        <v>105</v>
      </c>
      <c r="R57" s="52">
        <v>0</v>
      </c>
      <c r="S57" s="52">
        <v>0</v>
      </c>
      <c r="T57" s="52">
        <f t="shared" si="4"/>
        <v>0</v>
      </c>
      <c r="Y57" s="1"/>
      <c r="Z57" s="31"/>
      <c r="AA57" s="52" t="s">
        <v>105</v>
      </c>
      <c r="AB57" s="52">
        <v>358657.65778945299</v>
      </c>
      <c r="AC57" s="52">
        <v>152302.53518049201</v>
      </c>
      <c r="AD57" s="52">
        <f t="shared" si="5"/>
        <v>510960.19296994503</v>
      </c>
      <c r="AF57" s="47" t="s">
        <v>105</v>
      </c>
      <c r="AG57" s="47">
        <v>589880.80693322199</v>
      </c>
      <c r="AH57" s="47">
        <v>243464.59401487801</v>
      </c>
      <c r="AI57" s="47">
        <f t="shared" si="6"/>
        <v>833345.40094810002</v>
      </c>
      <c r="AK57" s="61">
        <v>46234</v>
      </c>
      <c r="AL57" s="52">
        <v>370076.15291499498</v>
      </c>
      <c r="AM57" s="52">
        <v>94352.729571595803</v>
      </c>
      <c r="AN57" s="52">
        <v>464428.88248659077</v>
      </c>
      <c r="AQ57" s="56" t="s">
        <v>105</v>
      </c>
      <c r="AR57" s="21">
        <f t="shared" si="7"/>
        <v>60207503.506526574</v>
      </c>
      <c r="AS57" s="21">
        <f t="shared" si="7"/>
        <v>52073166.856173068</v>
      </c>
      <c r="AT57" s="21">
        <f t="shared" si="7"/>
        <v>112280670.36269966</v>
      </c>
    </row>
    <row r="58" spans="1:46" x14ac:dyDescent="0.35">
      <c r="A58" s="1"/>
      <c r="B58" s="50" t="s">
        <v>106</v>
      </c>
      <c r="C58" s="52">
        <v>0</v>
      </c>
      <c r="D58" s="52">
        <v>0</v>
      </c>
      <c r="E58" s="52">
        <f t="shared" si="1"/>
        <v>0</v>
      </c>
      <c r="F58" s="1"/>
      <c r="G58" s="50" t="s">
        <v>106</v>
      </c>
      <c r="H58" s="58">
        <v>6625000</v>
      </c>
      <c r="I58" s="58">
        <v>3457120.9063178003</v>
      </c>
      <c r="J58" s="58">
        <f t="shared" si="2"/>
        <v>10082120.9063178</v>
      </c>
      <c r="K58" s="57"/>
      <c r="L58" s="59" t="s">
        <v>106</v>
      </c>
      <c r="M58" s="47">
        <v>0</v>
      </c>
      <c r="N58" s="47">
        <v>0</v>
      </c>
      <c r="O58" s="47">
        <f t="shared" si="3"/>
        <v>0</v>
      </c>
      <c r="P58" s="57"/>
      <c r="Q58" s="50" t="s">
        <v>106</v>
      </c>
      <c r="R58" s="52">
        <v>0</v>
      </c>
      <c r="S58" s="52">
        <v>0</v>
      </c>
      <c r="T58" s="52">
        <f t="shared" si="4"/>
        <v>0</v>
      </c>
      <c r="Y58" s="1"/>
      <c r="Z58" s="31"/>
      <c r="AA58" s="52" t="s">
        <v>106</v>
      </c>
      <c r="AB58" s="52">
        <v>360787.37317048799</v>
      </c>
      <c r="AC58" s="52">
        <v>166027.444180511</v>
      </c>
      <c r="AD58" s="52">
        <f t="shared" si="5"/>
        <v>526814.81735099899</v>
      </c>
      <c r="AF58" s="47" t="s">
        <v>106</v>
      </c>
      <c r="AG58" s="47">
        <v>593383.52937680797</v>
      </c>
      <c r="AH58" s="47">
        <v>265735.64830907999</v>
      </c>
      <c r="AI58" s="47">
        <f t="shared" si="6"/>
        <v>859119.17768588802</v>
      </c>
      <c r="AK58" s="61">
        <v>46265</v>
      </c>
      <c r="AL58" s="52">
        <v>372761.70612450899</v>
      </c>
      <c r="AM58" s="52">
        <v>102348.04417754467</v>
      </c>
      <c r="AN58" s="52">
        <v>475109.75030205364</v>
      </c>
      <c r="AQ58" s="56" t="s">
        <v>106</v>
      </c>
      <c r="AR58" s="21">
        <f t="shared" si="7"/>
        <v>7951932.608671804</v>
      </c>
      <c r="AS58" s="21">
        <f t="shared" si="7"/>
        <v>3991232.0429849359</v>
      </c>
      <c r="AT58" s="21">
        <f t="shared" si="7"/>
        <v>11943164.651656741</v>
      </c>
    </row>
    <row r="59" spans="1:46" x14ac:dyDescent="0.35">
      <c r="A59" s="1"/>
      <c r="B59" s="50" t="s">
        <v>107</v>
      </c>
      <c r="C59" s="52">
        <v>0</v>
      </c>
      <c r="D59" s="52">
        <v>0</v>
      </c>
      <c r="E59" s="52">
        <f t="shared" si="1"/>
        <v>0</v>
      </c>
      <c r="F59" s="1"/>
      <c r="G59" s="50" t="s">
        <v>107</v>
      </c>
      <c r="H59" s="58">
        <v>0</v>
      </c>
      <c r="I59" s="58">
        <v>0</v>
      </c>
      <c r="J59" s="58">
        <f t="shared" si="2"/>
        <v>0</v>
      </c>
      <c r="K59" s="57"/>
      <c r="L59" s="59" t="s">
        <v>107</v>
      </c>
      <c r="M59" s="47">
        <v>0</v>
      </c>
      <c r="N59" s="47">
        <v>0</v>
      </c>
      <c r="O59" s="47">
        <f t="shared" si="3"/>
        <v>0</v>
      </c>
      <c r="P59" s="57"/>
      <c r="Q59" s="50" t="s">
        <v>107</v>
      </c>
      <c r="R59" s="52">
        <v>0</v>
      </c>
      <c r="S59" s="52">
        <v>0</v>
      </c>
      <c r="T59" s="52">
        <f t="shared" si="4"/>
        <v>0</v>
      </c>
      <c r="Y59" s="1"/>
      <c r="Z59" s="31"/>
      <c r="AA59" s="52" t="s">
        <v>107</v>
      </c>
      <c r="AB59" s="52">
        <v>362929.73483832501</v>
      </c>
      <c r="AC59" s="52">
        <v>144449.448104638</v>
      </c>
      <c r="AD59" s="52">
        <f t="shared" si="5"/>
        <v>507379.18294296297</v>
      </c>
      <c r="AF59" s="47" t="s">
        <v>107</v>
      </c>
      <c r="AG59" s="47">
        <v>596907.05104690394</v>
      </c>
      <c r="AH59" s="47">
        <v>231514.997484363</v>
      </c>
      <c r="AI59" s="47">
        <f t="shared" si="6"/>
        <v>828422.04853126698</v>
      </c>
      <c r="AK59" s="61">
        <v>46295</v>
      </c>
      <c r="AL59" s="52">
        <v>375468.02921372</v>
      </c>
      <c r="AM59" s="52">
        <v>88914.058108792116</v>
      </c>
      <c r="AN59" s="52">
        <v>464382.08732251212</v>
      </c>
      <c r="AQ59" s="56" t="s">
        <v>107</v>
      </c>
      <c r="AR59" s="21">
        <f t="shared" si="7"/>
        <v>1335304.815098949</v>
      </c>
      <c r="AS59" s="21">
        <f t="shared" si="7"/>
        <v>464878.50369779312</v>
      </c>
      <c r="AT59" s="21">
        <f t="shared" si="7"/>
        <v>1800183.3187967422</v>
      </c>
    </row>
    <row r="60" spans="1:46" x14ac:dyDescent="0.35">
      <c r="A60" s="1"/>
      <c r="B60" s="50" t="s">
        <v>108</v>
      </c>
      <c r="C60" s="52">
        <v>0</v>
      </c>
      <c r="D60" s="52">
        <v>0</v>
      </c>
      <c r="E60" s="52">
        <f t="shared" si="1"/>
        <v>0</v>
      </c>
      <c r="F60" s="1"/>
      <c r="G60" s="50" t="s">
        <v>108</v>
      </c>
      <c r="H60" s="58">
        <v>0</v>
      </c>
      <c r="I60" s="58">
        <v>0</v>
      </c>
      <c r="J60" s="58">
        <f t="shared" si="2"/>
        <v>0</v>
      </c>
      <c r="K60" s="57"/>
      <c r="L60" s="59" t="s">
        <v>108</v>
      </c>
      <c r="M60" s="47">
        <v>0</v>
      </c>
      <c r="N60" s="47">
        <v>0</v>
      </c>
      <c r="O60" s="47">
        <f t="shared" si="3"/>
        <v>0</v>
      </c>
      <c r="P60" s="57"/>
      <c r="Q60" s="50" t="s">
        <v>108</v>
      </c>
      <c r="R60" s="52">
        <v>7950000</v>
      </c>
      <c r="S60" s="52">
        <v>5987407.2011613008</v>
      </c>
      <c r="T60" s="52">
        <f t="shared" si="4"/>
        <v>13937407.201161301</v>
      </c>
      <c r="Y60" s="1"/>
      <c r="Z60" s="31"/>
      <c r="AA60" s="52" t="s">
        <v>108</v>
      </c>
      <c r="AB60" s="52">
        <v>365081.89517121698</v>
      </c>
      <c r="AC60" s="52">
        <v>147983.718087418</v>
      </c>
      <c r="AD60" s="52">
        <f t="shared" si="5"/>
        <v>513065.61325863498</v>
      </c>
      <c r="AF60" s="47" t="s">
        <v>108</v>
      </c>
      <c r="AG60" s="47">
        <v>600446.68848735502</v>
      </c>
      <c r="AH60" s="47">
        <v>237499.44289621801</v>
      </c>
      <c r="AI60" s="47">
        <f t="shared" si="6"/>
        <v>837946.13138357305</v>
      </c>
      <c r="AK60" s="61">
        <v>46326</v>
      </c>
      <c r="AL60" s="52">
        <v>378191.94550199597</v>
      </c>
      <c r="AM60" s="52">
        <v>91130.704556366138</v>
      </c>
      <c r="AN60" s="52">
        <v>469322.65005836211</v>
      </c>
      <c r="AQ60" s="56" t="s">
        <v>108</v>
      </c>
      <c r="AR60" s="21">
        <f t="shared" si="7"/>
        <v>9293720.5291605685</v>
      </c>
      <c r="AS60" s="21">
        <f t="shared" si="7"/>
        <v>6464021.0667013032</v>
      </c>
      <c r="AT60" s="21">
        <f t="shared" si="7"/>
        <v>15757741.595861873</v>
      </c>
    </row>
    <row r="61" spans="1:46" x14ac:dyDescent="0.35">
      <c r="A61" s="1"/>
      <c r="B61" s="50" t="s">
        <v>109</v>
      </c>
      <c r="C61" s="52">
        <v>0</v>
      </c>
      <c r="D61" s="52">
        <v>0</v>
      </c>
      <c r="E61" s="52">
        <f t="shared" si="1"/>
        <v>0</v>
      </c>
      <c r="F61" s="1"/>
      <c r="G61" s="50" t="s">
        <v>109</v>
      </c>
      <c r="H61" s="58">
        <v>0</v>
      </c>
      <c r="I61" s="58">
        <v>0</v>
      </c>
      <c r="J61" s="58">
        <f t="shared" si="2"/>
        <v>0</v>
      </c>
      <c r="K61" s="57"/>
      <c r="L61" s="59" t="s">
        <v>109</v>
      </c>
      <c r="M61" s="47">
        <v>10772409.081266699</v>
      </c>
      <c r="N61" s="47">
        <v>2080889.5312350001</v>
      </c>
      <c r="O61" s="47">
        <f t="shared" si="3"/>
        <v>12853298.612501699</v>
      </c>
      <c r="P61" s="57"/>
      <c r="Q61" s="50" t="s">
        <v>109</v>
      </c>
      <c r="R61" s="52">
        <v>0</v>
      </c>
      <c r="S61" s="52">
        <v>0</v>
      </c>
      <c r="T61" s="52">
        <f t="shared" si="4"/>
        <v>0</v>
      </c>
      <c r="Y61" s="1"/>
      <c r="Z61" s="31"/>
      <c r="AA61" s="52" t="s">
        <v>109</v>
      </c>
      <c r="AB61" s="52">
        <v>367246.81773782498</v>
      </c>
      <c r="AC61" s="52">
        <v>156298.38466480799</v>
      </c>
      <c r="AD61" s="52">
        <f t="shared" si="5"/>
        <v>523545.20240263297</v>
      </c>
      <c r="AF61" s="47" t="s">
        <v>109</v>
      </c>
      <c r="AG61" s="47">
        <v>604007.31585109106</v>
      </c>
      <c r="AH61" s="47">
        <v>251189.635488895</v>
      </c>
      <c r="AI61" s="47">
        <f t="shared" si="6"/>
        <v>855196.95133998606</v>
      </c>
      <c r="AK61" s="61">
        <v>46356</v>
      </c>
      <c r="AL61" s="52">
        <v>380874.910419119</v>
      </c>
      <c r="AM61" s="52">
        <v>95674.243802798563</v>
      </c>
      <c r="AN61" s="52">
        <v>476549.15422191756</v>
      </c>
      <c r="AQ61" s="56" t="s">
        <v>109</v>
      </c>
      <c r="AR61" s="21">
        <f t="shared" si="7"/>
        <v>12124538.125274735</v>
      </c>
      <c r="AS61" s="21">
        <f t="shared" si="7"/>
        <v>2584051.7951915017</v>
      </c>
      <c r="AT61" s="21">
        <f t="shared" si="7"/>
        <v>14708589.920466237</v>
      </c>
    </row>
    <row r="62" spans="1:46" x14ac:dyDescent="0.35">
      <c r="A62" s="1"/>
      <c r="B62" s="50" t="s">
        <v>110</v>
      </c>
      <c r="C62" s="52">
        <v>0</v>
      </c>
      <c r="D62" s="52">
        <v>0</v>
      </c>
      <c r="E62" s="52">
        <f t="shared" si="1"/>
        <v>0</v>
      </c>
      <c r="F62" s="1"/>
      <c r="G62" s="50" t="s">
        <v>110</v>
      </c>
      <c r="H62" s="58">
        <v>0</v>
      </c>
      <c r="I62" s="58">
        <v>0</v>
      </c>
      <c r="J62" s="58">
        <f t="shared" si="2"/>
        <v>0</v>
      </c>
      <c r="K62" s="57"/>
      <c r="L62" s="59" t="s">
        <v>110</v>
      </c>
      <c r="M62" s="47">
        <v>0</v>
      </c>
      <c r="N62" s="47">
        <v>0</v>
      </c>
      <c r="O62" s="47">
        <f t="shared" si="3"/>
        <v>0</v>
      </c>
      <c r="P62" s="57"/>
      <c r="Q62" s="50" t="s">
        <v>110</v>
      </c>
      <c r="R62" s="52">
        <v>0</v>
      </c>
      <c r="S62" s="52">
        <v>0</v>
      </c>
      <c r="T62" s="52">
        <f t="shared" si="4"/>
        <v>0</v>
      </c>
      <c r="Y62" s="1"/>
      <c r="Z62" s="31"/>
      <c r="AA62" s="52" t="s">
        <v>110</v>
      </c>
      <c r="AB62" s="52">
        <v>369424.57821773802</v>
      </c>
      <c r="AC62" s="52">
        <v>140142.21669348999</v>
      </c>
      <c r="AD62" s="52">
        <f t="shared" si="5"/>
        <v>509566.794911228</v>
      </c>
      <c r="AF62" s="47" t="s">
        <v>110</v>
      </c>
      <c r="AG62" s="47">
        <v>607589.05760760605</v>
      </c>
      <c r="AH62" s="47">
        <v>225558.46332208399</v>
      </c>
      <c r="AI62" s="47">
        <f t="shared" si="6"/>
        <v>833147.52092968998</v>
      </c>
      <c r="AK62" s="61">
        <v>46387</v>
      </c>
      <c r="AL62" s="52">
        <v>383698.65273565397</v>
      </c>
      <c r="AM62" s="52">
        <v>86412.531607617319</v>
      </c>
      <c r="AN62" s="52">
        <v>470111.18434327131</v>
      </c>
      <c r="AQ62" s="56" t="s">
        <v>110</v>
      </c>
      <c r="AR62" s="21">
        <f t="shared" si="7"/>
        <v>1360712.2885609982</v>
      </c>
      <c r="AS62" s="21">
        <f t="shared" si="7"/>
        <v>452113.21162319131</v>
      </c>
      <c r="AT62" s="21">
        <f t="shared" si="7"/>
        <v>1812825.5001841895</v>
      </c>
    </row>
    <row r="63" spans="1:46" x14ac:dyDescent="0.35">
      <c r="A63" s="1"/>
      <c r="B63" s="50" t="s">
        <v>111</v>
      </c>
      <c r="C63" s="52">
        <v>58888888.888888903</v>
      </c>
      <c r="D63" s="52">
        <v>49607427.121306099</v>
      </c>
      <c r="E63" s="52">
        <f t="shared" si="1"/>
        <v>108496316.010195</v>
      </c>
      <c r="F63" s="1"/>
      <c r="G63" s="50" t="s">
        <v>111</v>
      </c>
      <c r="H63" s="58">
        <v>0</v>
      </c>
      <c r="I63" s="58">
        <v>0</v>
      </c>
      <c r="J63" s="58">
        <f t="shared" si="2"/>
        <v>0</v>
      </c>
      <c r="K63" s="57"/>
      <c r="L63" s="59" t="s">
        <v>111</v>
      </c>
      <c r="M63" s="47">
        <v>0</v>
      </c>
      <c r="N63" s="47">
        <v>0</v>
      </c>
      <c r="O63" s="47">
        <f t="shared" si="3"/>
        <v>0</v>
      </c>
      <c r="P63" s="57"/>
      <c r="Q63" s="50" t="s">
        <v>111</v>
      </c>
      <c r="R63" s="52">
        <v>0</v>
      </c>
      <c r="S63" s="52">
        <v>0</v>
      </c>
      <c r="T63" s="52">
        <f t="shared" si="4"/>
        <v>0</v>
      </c>
      <c r="Y63" s="1"/>
      <c r="Z63" s="31"/>
      <c r="AA63" s="52" t="s">
        <v>111</v>
      </c>
      <c r="AB63" s="52">
        <v>371611.35460663802</v>
      </c>
      <c r="AC63" s="52">
        <v>148255.29940630801</v>
      </c>
      <c r="AD63" s="52">
        <f t="shared" si="5"/>
        <v>519866.65401294606</v>
      </c>
      <c r="AF63" s="47" t="s">
        <v>111</v>
      </c>
      <c r="AG63" s="47">
        <v>611185.62774308596</v>
      </c>
      <c r="AH63" s="47">
        <v>238967.02262895601</v>
      </c>
      <c r="AI63" s="47">
        <f t="shared" si="6"/>
        <v>850152.65037204197</v>
      </c>
      <c r="AK63" s="61">
        <v>46418</v>
      </c>
      <c r="AL63" s="52">
        <v>386414.88250906998</v>
      </c>
      <c r="AM63" s="52">
        <v>90827.043957092479</v>
      </c>
      <c r="AN63" s="52">
        <v>477241.92646616243</v>
      </c>
      <c r="AQ63" s="56" t="s">
        <v>111</v>
      </c>
      <c r="AR63" s="21">
        <f t="shared" si="7"/>
        <v>60258100.753747694</v>
      </c>
      <c r="AS63" s="21">
        <f t="shared" si="7"/>
        <v>50085476.487298451</v>
      </c>
      <c r="AT63" s="21">
        <f t="shared" si="7"/>
        <v>110343577.24104616</v>
      </c>
    </row>
    <row r="64" spans="1:46" x14ac:dyDescent="0.35">
      <c r="A64" s="1"/>
      <c r="B64" s="50" t="s">
        <v>112</v>
      </c>
      <c r="C64" s="52">
        <v>0</v>
      </c>
      <c r="D64" s="52">
        <v>0</v>
      </c>
      <c r="E64" s="52">
        <f t="shared" si="1"/>
        <v>0</v>
      </c>
      <c r="F64" s="1"/>
      <c r="G64" s="50" t="s">
        <v>112</v>
      </c>
      <c r="H64" s="58">
        <v>6625000</v>
      </c>
      <c r="I64" s="58">
        <v>3284998.6709501706</v>
      </c>
      <c r="J64" s="58">
        <f t="shared" si="2"/>
        <v>9909998.6709501706</v>
      </c>
      <c r="K64" s="57"/>
      <c r="L64" s="59" t="s">
        <v>112</v>
      </c>
      <c r="M64" s="47">
        <v>0</v>
      </c>
      <c r="N64" s="47">
        <v>0</v>
      </c>
      <c r="O64" s="47">
        <f t="shared" si="3"/>
        <v>0</v>
      </c>
      <c r="P64" s="57"/>
      <c r="Q64" s="50" t="s">
        <v>112</v>
      </c>
      <c r="R64" s="52">
        <v>0</v>
      </c>
      <c r="S64" s="52">
        <v>0</v>
      </c>
      <c r="T64" s="52">
        <f t="shared" si="4"/>
        <v>0</v>
      </c>
      <c r="Y64" s="1"/>
      <c r="Z64" s="31"/>
      <c r="AA64" s="52" t="s">
        <v>112</v>
      </c>
      <c r="AB64" s="52">
        <v>373811.07542657101</v>
      </c>
      <c r="AC64" s="52">
        <v>146647.335587023</v>
      </c>
      <c r="AD64" s="52">
        <f t="shared" si="5"/>
        <v>520458.41101359401</v>
      </c>
      <c r="AF64" s="47" t="s">
        <v>112</v>
      </c>
      <c r="AG64" s="47">
        <v>614803.48746003106</v>
      </c>
      <c r="AH64" s="47">
        <v>236739.422005912</v>
      </c>
      <c r="AI64" s="47">
        <f t="shared" si="6"/>
        <v>851542.909465943</v>
      </c>
      <c r="AK64" s="61">
        <v>46446</v>
      </c>
      <c r="AL64" s="52">
        <v>389028.28042075702</v>
      </c>
      <c r="AM64" s="52">
        <v>89061.645779169528</v>
      </c>
      <c r="AN64" s="52">
        <v>478089.92619992653</v>
      </c>
      <c r="AQ64" s="56" t="s">
        <v>112</v>
      </c>
      <c r="AR64" s="21">
        <f t="shared" si="7"/>
        <v>8002642.8433073591</v>
      </c>
      <c r="AS64" s="21">
        <f t="shared" si="7"/>
        <v>3757447.0743222749</v>
      </c>
      <c r="AT64" s="21">
        <f t="shared" si="7"/>
        <v>11760089.917629633</v>
      </c>
    </row>
    <row r="65" spans="1:46" x14ac:dyDescent="0.35">
      <c r="A65" s="1"/>
      <c r="B65" s="50" t="s">
        <v>113</v>
      </c>
      <c r="C65" s="52">
        <v>0</v>
      </c>
      <c r="D65" s="52">
        <v>0</v>
      </c>
      <c r="E65" s="52">
        <f t="shared" si="1"/>
        <v>0</v>
      </c>
      <c r="F65" s="1"/>
      <c r="G65" s="50" t="s">
        <v>113</v>
      </c>
      <c r="H65" s="58">
        <v>0</v>
      </c>
      <c r="I65" s="58">
        <v>0</v>
      </c>
      <c r="J65" s="58">
        <f t="shared" si="2"/>
        <v>0</v>
      </c>
      <c r="K65" s="57"/>
      <c r="L65" s="59" t="s">
        <v>113</v>
      </c>
      <c r="M65" s="47">
        <v>0</v>
      </c>
      <c r="N65" s="47">
        <v>0</v>
      </c>
      <c r="O65" s="47">
        <f t="shared" si="3"/>
        <v>0</v>
      </c>
      <c r="P65" s="57"/>
      <c r="Q65" s="50" t="s">
        <v>113</v>
      </c>
      <c r="R65" s="52">
        <v>0</v>
      </c>
      <c r="S65" s="52">
        <v>0</v>
      </c>
      <c r="T65" s="52">
        <f t="shared" si="4"/>
        <v>0</v>
      </c>
      <c r="Y65" s="1"/>
      <c r="Z65" s="31"/>
      <c r="AA65" s="52" t="s">
        <v>113</v>
      </c>
      <c r="AB65" s="52">
        <v>376023.81730096298</v>
      </c>
      <c r="AC65" s="52">
        <v>130939.377958332</v>
      </c>
      <c r="AD65" s="52">
        <f t="shared" si="5"/>
        <v>506963.195259295</v>
      </c>
      <c r="AF65" s="47" t="s">
        <v>113</v>
      </c>
      <c r="AG65" s="47">
        <v>618442.76278025098</v>
      </c>
      <c r="AH65" s="47">
        <v>211725.168906223</v>
      </c>
      <c r="AI65" s="47">
        <f t="shared" si="6"/>
        <v>830167.93168647401</v>
      </c>
      <c r="AK65" s="61">
        <v>46477</v>
      </c>
      <c r="AL65" s="52">
        <v>391908.208492512</v>
      </c>
      <c r="AM65" s="52">
        <v>80422.475842310276</v>
      </c>
      <c r="AN65" s="52">
        <v>472330.68433482229</v>
      </c>
      <c r="AQ65" s="56" t="s">
        <v>113</v>
      </c>
      <c r="AR65" s="21">
        <f t="shared" si="7"/>
        <v>1386374.7885737261</v>
      </c>
      <c r="AS65" s="21">
        <f t="shared" si="7"/>
        <v>423087.02270686527</v>
      </c>
      <c r="AT65" s="21">
        <f t="shared" si="7"/>
        <v>1809461.8112805912</v>
      </c>
    </row>
    <row r="66" spans="1:46" x14ac:dyDescent="0.35">
      <c r="A66" s="1"/>
      <c r="B66" s="50" t="s">
        <v>114</v>
      </c>
      <c r="C66" s="52">
        <v>0</v>
      </c>
      <c r="D66" s="52">
        <v>0</v>
      </c>
      <c r="E66" s="52">
        <f t="shared" si="1"/>
        <v>0</v>
      </c>
      <c r="F66" s="1"/>
      <c r="G66" s="50" t="s">
        <v>114</v>
      </c>
      <c r="H66" s="58">
        <v>0</v>
      </c>
      <c r="I66" s="58">
        <v>0</v>
      </c>
      <c r="J66" s="58">
        <f t="shared" si="2"/>
        <v>0</v>
      </c>
      <c r="K66" s="57"/>
      <c r="L66" s="59" t="s">
        <v>114</v>
      </c>
      <c r="M66" s="47">
        <v>0</v>
      </c>
      <c r="N66" s="47">
        <v>0</v>
      </c>
      <c r="O66" s="47">
        <f t="shared" si="3"/>
        <v>0</v>
      </c>
      <c r="P66" s="57"/>
      <c r="Q66" s="50" t="s">
        <v>114</v>
      </c>
      <c r="R66" s="52">
        <v>7950000</v>
      </c>
      <c r="S66" s="52">
        <v>5661362.4569029007</v>
      </c>
      <c r="T66" s="52">
        <f t="shared" si="4"/>
        <v>13611362.456902901</v>
      </c>
      <c r="Y66" s="1"/>
      <c r="Z66" s="31"/>
      <c r="AA66" s="52" t="s">
        <v>114</v>
      </c>
      <c r="AB66" s="52">
        <v>378249.65730680397</v>
      </c>
      <c r="AC66" s="52">
        <v>143358.48386825499</v>
      </c>
      <c r="AD66" s="52">
        <f t="shared" si="5"/>
        <v>521608.14117505896</v>
      </c>
      <c r="AF66" s="47" t="s">
        <v>114</v>
      </c>
      <c r="AG66" s="47">
        <v>622103.580471533</v>
      </c>
      <c r="AH66" s="47">
        <v>232179.65113614901</v>
      </c>
      <c r="AI66" s="47">
        <f t="shared" si="6"/>
        <v>854283.23160768207</v>
      </c>
      <c r="AK66" s="61">
        <v>46507</v>
      </c>
      <c r="AL66" s="52">
        <v>394748.35615115403</v>
      </c>
      <c r="AM66" s="52">
        <v>87911.179433631449</v>
      </c>
      <c r="AN66" s="52">
        <v>482659.53558478551</v>
      </c>
      <c r="AQ66" s="56" t="s">
        <v>114</v>
      </c>
      <c r="AR66" s="21">
        <f t="shared" si="7"/>
        <v>9345101.5939294919</v>
      </c>
      <c r="AS66" s="21">
        <f t="shared" si="7"/>
        <v>6124811.7713409364</v>
      </c>
      <c r="AT66" s="21">
        <f t="shared" si="7"/>
        <v>15469913.365270428</v>
      </c>
    </row>
    <row r="67" spans="1:46" x14ac:dyDescent="0.35">
      <c r="A67" s="1"/>
      <c r="B67" s="50" t="s">
        <v>115</v>
      </c>
      <c r="C67" s="52">
        <v>0</v>
      </c>
      <c r="D67" s="52">
        <v>0</v>
      </c>
      <c r="E67" s="52">
        <f t="shared" si="1"/>
        <v>0</v>
      </c>
      <c r="F67" s="1"/>
      <c r="G67" s="50" t="s">
        <v>115</v>
      </c>
      <c r="H67" s="58">
        <v>0</v>
      </c>
      <c r="I67" s="58">
        <v>0</v>
      </c>
      <c r="J67" s="58">
        <f t="shared" si="2"/>
        <v>0</v>
      </c>
      <c r="K67" s="57"/>
      <c r="L67" s="59" t="s">
        <v>115</v>
      </c>
      <c r="M67" s="47">
        <v>10772409.081266699</v>
      </c>
      <c r="N67" s="47">
        <v>1801460.242180001</v>
      </c>
      <c r="O67" s="47">
        <f t="shared" si="3"/>
        <v>12573869.3234467</v>
      </c>
      <c r="P67" s="57"/>
      <c r="Q67" s="50" t="s">
        <v>115</v>
      </c>
      <c r="R67" s="52">
        <v>0</v>
      </c>
      <c r="S67" s="52">
        <v>0</v>
      </c>
      <c r="T67" s="52">
        <f t="shared" si="4"/>
        <v>0</v>
      </c>
      <c r="Y67" s="1"/>
      <c r="Z67" s="31"/>
      <c r="AA67" s="52" t="s">
        <v>115</v>
      </c>
      <c r="AB67" s="52">
        <v>380488.67297733203</v>
      </c>
      <c r="AC67" s="52">
        <v>146263.01394525901</v>
      </c>
      <c r="AD67" s="52">
        <f t="shared" si="5"/>
        <v>526751.68692259106</v>
      </c>
      <c r="AF67" s="47" t="s">
        <v>115</v>
      </c>
      <c r="AG67" s="47">
        <v>625786.06805205101</v>
      </c>
      <c r="AH67" s="47">
        <v>237283.85189119499</v>
      </c>
      <c r="AI67" s="47">
        <f t="shared" si="6"/>
        <v>863069.91994324606</v>
      </c>
      <c r="AK67" s="61">
        <v>46538</v>
      </c>
      <c r="AL67" s="52">
        <v>397547.49126181699</v>
      </c>
      <c r="AM67" s="52">
        <v>89021.786013041419</v>
      </c>
      <c r="AN67" s="52">
        <v>486569.27727485844</v>
      </c>
      <c r="AQ67" s="56" t="s">
        <v>115</v>
      </c>
      <c r="AR67" s="21">
        <f t="shared" si="7"/>
        <v>12176231.3135579</v>
      </c>
      <c r="AS67" s="21">
        <f t="shared" si="7"/>
        <v>2274028.8940294967</v>
      </c>
      <c r="AT67" s="21">
        <f t="shared" si="7"/>
        <v>14450260.207587395</v>
      </c>
    </row>
    <row r="68" spans="1:46" x14ac:dyDescent="0.35">
      <c r="A68" s="1"/>
      <c r="B68" s="50" t="s">
        <v>116</v>
      </c>
      <c r="C68" s="52">
        <v>0</v>
      </c>
      <c r="D68" s="52">
        <v>0</v>
      </c>
      <c r="E68" s="52">
        <f t="shared" si="1"/>
        <v>0</v>
      </c>
      <c r="F68" s="1"/>
      <c r="G68" s="50" t="s">
        <v>116</v>
      </c>
      <c r="H68" s="58">
        <v>0</v>
      </c>
      <c r="I68" s="58">
        <v>0</v>
      </c>
      <c r="J68" s="58">
        <f t="shared" si="2"/>
        <v>0</v>
      </c>
      <c r="K68" s="57"/>
      <c r="L68" s="59" t="s">
        <v>116</v>
      </c>
      <c r="M68" s="47">
        <v>0</v>
      </c>
      <c r="N68" s="47">
        <v>0</v>
      </c>
      <c r="O68" s="47">
        <f t="shared" si="3"/>
        <v>0</v>
      </c>
      <c r="P68" s="57"/>
      <c r="Q68" s="50" t="s">
        <v>116</v>
      </c>
      <c r="R68" s="52">
        <v>0</v>
      </c>
      <c r="S68" s="52">
        <v>0</v>
      </c>
      <c r="T68" s="52">
        <f t="shared" si="4"/>
        <v>0</v>
      </c>
      <c r="Y68" s="1"/>
      <c r="Z68" s="31"/>
      <c r="AA68" s="52" t="s">
        <v>116</v>
      </c>
      <c r="AB68" s="52">
        <v>382740.94230474002</v>
      </c>
      <c r="AC68" s="52">
        <v>130912.456654568</v>
      </c>
      <c r="AD68" s="52">
        <f t="shared" si="5"/>
        <v>513653.39895930805</v>
      </c>
      <c r="AF68" s="47" t="s">
        <v>116</v>
      </c>
      <c r="AG68" s="47">
        <v>629490.35379481502</v>
      </c>
      <c r="AH68" s="47">
        <v>212761.623261531</v>
      </c>
      <c r="AI68" s="47">
        <f t="shared" si="6"/>
        <v>842251.97705634602</v>
      </c>
      <c r="AK68" s="61">
        <v>46568</v>
      </c>
      <c r="AL68" s="52">
        <v>400496.07965250203</v>
      </c>
      <c r="AM68" s="52">
        <v>79921.399579046236</v>
      </c>
      <c r="AN68" s="52">
        <v>480417.47923154826</v>
      </c>
      <c r="AQ68" s="56" t="s">
        <v>116</v>
      </c>
      <c r="AR68" s="21">
        <f t="shared" ref="AR68:AT99" si="8">SUMIF($A$2:$AO$2,AR$2,$A68:$AO68)</f>
        <v>1412727.3757520569</v>
      </c>
      <c r="AS68" s="21">
        <f t="shared" si="8"/>
        <v>423595.47949514521</v>
      </c>
      <c r="AT68" s="21">
        <f t="shared" si="8"/>
        <v>1836322.8552472023</v>
      </c>
    </row>
    <row r="69" spans="1:46" x14ac:dyDescent="0.35">
      <c r="A69" s="1"/>
      <c r="B69" s="50" t="s">
        <v>117</v>
      </c>
      <c r="C69" s="52">
        <v>58888888.888888903</v>
      </c>
      <c r="D69" s="52">
        <v>46796800.662703104</v>
      </c>
      <c r="E69" s="52">
        <f t="shared" si="1"/>
        <v>105685689.55159201</v>
      </c>
      <c r="F69" s="1"/>
      <c r="G69" s="50" t="s">
        <v>117</v>
      </c>
      <c r="H69" s="58">
        <v>0</v>
      </c>
      <c r="I69" s="58">
        <v>0</v>
      </c>
      <c r="J69" s="58">
        <f t="shared" si="2"/>
        <v>0</v>
      </c>
      <c r="K69" s="57"/>
      <c r="L69" s="59" t="s">
        <v>117</v>
      </c>
      <c r="M69" s="47">
        <v>0</v>
      </c>
      <c r="N69" s="47">
        <v>0</v>
      </c>
      <c r="O69" s="47">
        <f t="shared" si="3"/>
        <v>0</v>
      </c>
      <c r="P69" s="57"/>
      <c r="Q69" s="50" t="s">
        <v>117</v>
      </c>
      <c r="R69" s="52">
        <v>0</v>
      </c>
      <c r="S69" s="52">
        <v>0</v>
      </c>
      <c r="T69" s="52">
        <f t="shared" si="4"/>
        <v>0</v>
      </c>
      <c r="Y69" s="1"/>
      <c r="Z69" s="31"/>
      <c r="AA69" s="52" t="s">
        <v>117</v>
      </c>
      <c r="AB69" s="52">
        <v>385008.76916904602</v>
      </c>
      <c r="AC69" s="52">
        <v>133766.53272629</v>
      </c>
      <c r="AD69" s="52">
        <f t="shared" si="5"/>
        <v>518775.30189533602</v>
      </c>
      <c r="AF69" s="47" t="s">
        <v>117</v>
      </c>
      <c r="AG69" s="47">
        <v>633220.22686917405</v>
      </c>
      <c r="AH69" s="47">
        <v>217793.583105686</v>
      </c>
      <c r="AI69" s="47">
        <f t="shared" si="6"/>
        <v>851013.80997486005</v>
      </c>
      <c r="AK69" s="61">
        <v>46599</v>
      </c>
      <c r="AL69" s="52">
        <v>403470.24148283701</v>
      </c>
      <c r="AM69" s="52">
        <v>82004.630886239305</v>
      </c>
      <c r="AN69" s="52">
        <v>485474.8723690763</v>
      </c>
      <c r="AQ69" s="56" t="s">
        <v>117</v>
      </c>
      <c r="AR69" s="21">
        <f t="shared" si="8"/>
        <v>60310588.126409963</v>
      </c>
      <c r="AS69" s="21">
        <f t="shared" si="8"/>
        <v>47230365.409421317</v>
      </c>
      <c r="AT69" s="21">
        <f t="shared" si="8"/>
        <v>107540953.53583129</v>
      </c>
    </row>
    <row r="70" spans="1:46" x14ac:dyDescent="0.35">
      <c r="A70" s="1"/>
      <c r="B70" s="50" t="s">
        <v>118</v>
      </c>
      <c r="C70" s="52">
        <v>0</v>
      </c>
      <c r="D70" s="52">
        <v>0</v>
      </c>
      <c r="E70" s="52">
        <f t="shared" si="1"/>
        <v>0</v>
      </c>
      <c r="F70" s="1"/>
      <c r="G70" s="50" t="s">
        <v>118</v>
      </c>
      <c r="H70" s="58">
        <v>6625000</v>
      </c>
      <c r="I70" s="58">
        <v>3053104.6984879095</v>
      </c>
      <c r="J70" s="58">
        <f t="shared" si="2"/>
        <v>9678104.6984879095</v>
      </c>
      <c r="K70" s="57"/>
      <c r="L70" s="59" t="s">
        <v>118</v>
      </c>
      <c r="M70" s="47">
        <v>0</v>
      </c>
      <c r="N70" s="47">
        <v>0</v>
      </c>
      <c r="O70" s="47">
        <f t="shared" si="3"/>
        <v>0</v>
      </c>
      <c r="P70" s="57"/>
      <c r="Q70" s="50" t="s">
        <v>118</v>
      </c>
      <c r="R70" s="52">
        <v>0</v>
      </c>
      <c r="S70" s="52">
        <v>0</v>
      </c>
      <c r="T70" s="52">
        <f t="shared" si="4"/>
        <v>0</v>
      </c>
      <c r="Y70" s="1"/>
      <c r="Z70" s="31"/>
      <c r="AA70" s="52" t="s">
        <v>118</v>
      </c>
      <c r="AB70" s="52">
        <v>387290.03342172102</v>
      </c>
      <c r="AC70" s="52">
        <v>140901.93244817399</v>
      </c>
      <c r="AD70" s="52">
        <f t="shared" si="5"/>
        <v>528191.96586989495</v>
      </c>
      <c r="AF70" s="47" t="s">
        <v>118</v>
      </c>
      <c r="AG70" s="47">
        <v>636972.20028719504</v>
      </c>
      <c r="AH70" s="47">
        <v>229838.66707108999</v>
      </c>
      <c r="AI70" s="47">
        <f t="shared" si="6"/>
        <v>866810.867358285</v>
      </c>
      <c r="AK70" s="61">
        <v>46630</v>
      </c>
      <c r="AL70" s="52">
        <v>406469.38731358701</v>
      </c>
      <c r="AM70" s="52">
        <v>85799.981875096099</v>
      </c>
      <c r="AN70" s="52">
        <v>492269.36918868311</v>
      </c>
      <c r="AQ70" s="56" t="s">
        <v>118</v>
      </c>
      <c r="AR70" s="21">
        <f t="shared" si="8"/>
        <v>8055731.6210225029</v>
      </c>
      <c r="AS70" s="21">
        <f t="shared" si="8"/>
        <v>3509645.2798822694</v>
      </c>
      <c r="AT70" s="21">
        <f t="shared" si="8"/>
        <v>11565376.900904773</v>
      </c>
    </row>
    <row r="71" spans="1:46" x14ac:dyDescent="0.35">
      <c r="A71" s="1"/>
      <c r="B71" s="50" t="s">
        <v>119</v>
      </c>
      <c r="C71" s="52">
        <v>0</v>
      </c>
      <c r="D71" s="52">
        <v>0</v>
      </c>
      <c r="E71" s="52">
        <f t="shared" si="1"/>
        <v>0</v>
      </c>
      <c r="F71" s="1"/>
      <c r="G71" s="50" t="s">
        <v>119</v>
      </c>
      <c r="H71" s="58">
        <v>0</v>
      </c>
      <c r="I71" s="58">
        <v>0</v>
      </c>
      <c r="J71" s="58">
        <f t="shared" si="2"/>
        <v>0</v>
      </c>
      <c r="K71" s="57"/>
      <c r="L71" s="59" t="s">
        <v>119</v>
      </c>
      <c r="M71" s="47">
        <v>0</v>
      </c>
      <c r="N71" s="47">
        <v>0</v>
      </c>
      <c r="O71" s="47">
        <f t="shared" si="3"/>
        <v>0</v>
      </c>
      <c r="P71" s="57"/>
      <c r="Q71" s="50" t="s">
        <v>119</v>
      </c>
      <c r="R71" s="52">
        <v>0</v>
      </c>
      <c r="S71" s="52">
        <v>0</v>
      </c>
      <c r="T71" s="52">
        <f t="shared" si="4"/>
        <v>0</v>
      </c>
      <c r="Y71" s="1"/>
      <c r="Z71" s="31"/>
      <c r="AA71" s="52" t="s">
        <v>119</v>
      </c>
      <c r="AB71" s="52">
        <v>389584.81468233798</v>
      </c>
      <c r="AC71" s="52">
        <v>130343.222259489</v>
      </c>
      <c r="AD71" s="52">
        <f t="shared" si="5"/>
        <v>519928.03694182698</v>
      </c>
      <c r="AF71" s="47" t="s">
        <v>119</v>
      </c>
      <c r="AG71" s="47">
        <v>640746.40499842598</v>
      </c>
      <c r="AH71" s="47">
        <v>213036.10945402601</v>
      </c>
      <c r="AI71" s="47">
        <f t="shared" si="6"/>
        <v>853782.51445245196</v>
      </c>
      <c r="AK71" s="61">
        <v>46660</v>
      </c>
      <c r="AL71" s="52">
        <v>409427.00695147901</v>
      </c>
      <c r="AM71" s="52">
        <v>79395.621538443811</v>
      </c>
      <c r="AN71" s="52">
        <v>488822.62848992285</v>
      </c>
      <c r="AQ71" s="56" t="s">
        <v>119</v>
      </c>
      <c r="AR71" s="21">
        <f t="shared" si="8"/>
        <v>1439758.226632243</v>
      </c>
      <c r="AS71" s="21">
        <f t="shared" si="8"/>
        <v>422774.95325195882</v>
      </c>
      <c r="AT71" s="21">
        <f t="shared" si="8"/>
        <v>1862533.1798842018</v>
      </c>
    </row>
    <row r="72" spans="1:46" x14ac:dyDescent="0.35">
      <c r="A72" s="1"/>
      <c r="B72" s="50" t="s">
        <v>120</v>
      </c>
      <c r="C72" s="52">
        <v>0</v>
      </c>
      <c r="D72" s="52">
        <v>0</v>
      </c>
      <c r="E72" s="52">
        <f t="shared" si="1"/>
        <v>0</v>
      </c>
      <c r="F72" s="1"/>
      <c r="G72" s="50" t="s">
        <v>120</v>
      </c>
      <c r="H72" s="58">
        <v>0</v>
      </c>
      <c r="I72" s="58">
        <v>0</v>
      </c>
      <c r="J72" s="58">
        <f t="shared" si="2"/>
        <v>0</v>
      </c>
      <c r="K72" s="57"/>
      <c r="L72" s="59" t="s">
        <v>120</v>
      </c>
      <c r="M72" s="47">
        <v>0</v>
      </c>
      <c r="N72" s="47">
        <v>0</v>
      </c>
      <c r="O72" s="47">
        <f t="shared" si="3"/>
        <v>0</v>
      </c>
      <c r="P72" s="57"/>
      <c r="Q72" s="50" t="s">
        <v>120</v>
      </c>
      <c r="R72" s="52">
        <v>7950000</v>
      </c>
      <c r="S72" s="52">
        <v>5458760.3273997009</v>
      </c>
      <c r="T72" s="52">
        <f t="shared" si="4"/>
        <v>13408760.327399701</v>
      </c>
      <c r="Y72" s="1"/>
      <c r="Z72" s="31"/>
      <c r="AA72" s="52" t="s">
        <v>120</v>
      </c>
      <c r="AB72" s="52">
        <v>391895.68465373199</v>
      </c>
      <c r="AC72" s="52">
        <v>128594.900387211</v>
      </c>
      <c r="AD72" s="52">
        <f t="shared" si="5"/>
        <v>520490.585040943</v>
      </c>
      <c r="AF72" s="47" t="s">
        <v>120</v>
      </c>
      <c r="AG72" s="47">
        <v>644547.07065783301</v>
      </c>
      <c r="AH72" s="47">
        <v>210604.935755557</v>
      </c>
      <c r="AI72" s="47">
        <f t="shared" si="6"/>
        <v>855152.00641339005</v>
      </c>
      <c r="AK72" s="61">
        <v>46691</v>
      </c>
      <c r="AL72" s="52">
        <v>412342.52605492802</v>
      </c>
      <c r="AM72" s="52">
        <v>78225.441435813525</v>
      </c>
      <c r="AN72" s="52">
        <v>490567.96749074152</v>
      </c>
      <c r="AQ72" s="56" t="s">
        <v>120</v>
      </c>
      <c r="AR72" s="21">
        <f t="shared" si="8"/>
        <v>9398785.2813664936</v>
      </c>
      <c r="AS72" s="21">
        <f t="shared" si="8"/>
        <v>5876185.6049782829</v>
      </c>
      <c r="AT72" s="21">
        <f t="shared" si="8"/>
        <v>15274970.886344777</v>
      </c>
    </row>
    <row r="73" spans="1:46" x14ac:dyDescent="0.35">
      <c r="A73" s="1"/>
      <c r="B73" s="50" t="s">
        <v>121</v>
      </c>
      <c r="C73" s="52">
        <v>0</v>
      </c>
      <c r="D73" s="52">
        <v>0</v>
      </c>
      <c r="E73" s="52">
        <f t="shared" si="1"/>
        <v>0</v>
      </c>
      <c r="F73" s="1"/>
      <c r="G73" s="50" t="s">
        <v>121</v>
      </c>
      <c r="H73" s="58">
        <v>0</v>
      </c>
      <c r="I73" s="58">
        <v>0</v>
      </c>
      <c r="J73" s="58">
        <f t="shared" si="2"/>
        <v>0</v>
      </c>
      <c r="K73" s="57"/>
      <c r="L73" s="59" t="s">
        <v>121</v>
      </c>
      <c r="M73" s="47">
        <v>10772409.081266699</v>
      </c>
      <c r="N73" s="47">
        <v>1605119.7915052008</v>
      </c>
      <c r="O73" s="47">
        <f t="shared" si="3"/>
        <v>12377528.8727719</v>
      </c>
      <c r="P73" s="57"/>
      <c r="Q73" s="50" t="s">
        <v>121</v>
      </c>
      <c r="R73" s="52">
        <v>0</v>
      </c>
      <c r="S73" s="52">
        <v>0</v>
      </c>
      <c r="T73" s="52">
        <f t="shared" si="4"/>
        <v>0</v>
      </c>
      <c r="Y73" s="1"/>
      <c r="Z73" s="31"/>
      <c r="AA73" s="52" t="s">
        <v>121</v>
      </c>
      <c r="AB73" s="52">
        <v>394220.26183296298</v>
      </c>
      <c r="AC73" s="52">
        <v>135304.95628072001</v>
      </c>
      <c r="AD73" s="52">
        <f t="shared" si="5"/>
        <v>529525.21811368293</v>
      </c>
      <c r="AF73" s="47" t="s">
        <v>121</v>
      </c>
      <c r="AG73" s="47">
        <v>648370.28043039003</v>
      </c>
      <c r="AH73" s="47">
        <v>222055.60038050101</v>
      </c>
      <c r="AI73" s="47">
        <f t="shared" si="6"/>
        <v>870425.88081089105</v>
      </c>
      <c r="AK73" s="61">
        <v>46721</v>
      </c>
      <c r="AL73" s="52">
        <v>415279.89918548998</v>
      </c>
      <c r="AM73" s="52">
        <v>81431.998624637286</v>
      </c>
      <c r="AN73" s="52">
        <v>496711.89781012724</v>
      </c>
      <c r="AQ73" s="56" t="s">
        <v>121</v>
      </c>
      <c r="AR73" s="21">
        <f t="shared" si="8"/>
        <v>12230279.522715542</v>
      </c>
      <c r="AS73" s="21">
        <f t="shared" si="8"/>
        <v>2043912.346791059</v>
      </c>
      <c r="AT73" s="21">
        <f t="shared" si="8"/>
        <v>14274191.869506601</v>
      </c>
    </row>
    <row r="74" spans="1:46" x14ac:dyDescent="0.35">
      <c r="A74" s="1"/>
      <c r="B74" s="50" t="s">
        <v>122</v>
      </c>
      <c r="C74" s="52">
        <v>0</v>
      </c>
      <c r="D74" s="52">
        <v>0</v>
      </c>
      <c r="E74" s="52">
        <f t="shared" si="1"/>
        <v>0</v>
      </c>
      <c r="F74" s="1"/>
      <c r="G74" s="50" t="s">
        <v>122</v>
      </c>
      <c r="H74" s="58">
        <v>0</v>
      </c>
      <c r="I74" s="58">
        <v>0</v>
      </c>
      <c r="J74" s="58">
        <f t="shared" si="2"/>
        <v>0</v>
      </c>
      <c r="K74" s="57"/>
      <c r="L74" s="59" t="s">
        <v>122</v>
      </c>
      <c r="M74" s="47">
        <v>0</v>
      </c>
      <c r="N74" s="47">
        <v>0</v>
      </c>
      <c r="O74" s="47">
        <f t="shared" si="3"/>
        <v>0</v>
      </c>
      <c r="P74" s="57"/>
      <c r="Q74" s="50" t="s">
        <v>122</v>
      </c>
      <c r="R74" s="52">
        <v>0</v>
      </c>
      <c r="S74" s="52">
        <v>0</v>
      </c>
      <c r="T74" s="52">
        <f t="shared" si="4"/>
        <v>0</v>
      </c>
      <c r="Y74" s="1"/>
      <c r="Z74" s="31"/>
      <c r="AA74" s="52" t="s">
        <v>122</v>
      </c>
      <c r="AB74" s="52">
        <v>396558.62752600899</v>
      </c>
      <c r="AC74" s="52">
        <v>120841.705020668</v>
      </c>
      <c r="AD74" s="52">
        <f t="shared" si="5"/>
        <v>517400.33254667697</v>
      </c>
      <c r="AF74" s="47" t="s">
        <v>122</v>
      </c>
      <c r="AG74" s="47">
        <v>652216.16803926195</v>
      </c>
      <c r="AH74" s="47">
        <v>198759.836419425</v>
      </c>
      <c r="AI74" s="47">
        <f t="shared" si="6"/>
        <v>850976.00445868692</v>
      </c>
      <c r="AK74" s="61">
        <v>46752</v>
      </c>
      <c r="AL74" s="52">
        <v>418443.37565245596</v>
      </c>
      <c r="AM74" s="52">
        <v>73524.86461348593</v>
      </c>
      <c r="AN74" s="52">
        <v>491968.24026594189</v>
      </c>
      <c r="AQ74" s="56" t="s">
        <v>122</v>
      </c>
      <c r="AR74" s="21">
        <f t="shared" si="8"/>
        <v>1467218.1712177268</v>
      </c>
      <c r="AS74" s="21">
        <f t="shared" si="8"/>
        <v>393126.40605357895</v>
      </c>
      <c r="AT74" s="21">
        <f t="shared" si="8"/>
        <v>1860344.5772713057</v>
      </c>
    </row>
    <row r="75" spans="1:46" x14ac:dyDescent="0.35">
      <c r="A75" s="1"/>
      <c r="B75" s="50" t="s">
        <v>123</v>
      </c>
      <c r="C75" s="52">
        <v>58888888.888888903</v>
      </c>
      <c r="D75" s="52">
        <v>45928926.556946091</v>
      </c>
      <c r="E75" s="52">
        <f t="shared" si="1"/>
        <v>104817815.44583499</v>
      </c>
      <c r="F75" s="1"/>
      <c r="G75" s="50" t="s">
        <v>123</v>
      </c>
      <c r="H75" s="58">
        <v>0</v>
      </c>
      <c r="I75" s="58">
        <v>0</v>
      </c>
      <c r="J75" s="58">
        <f t="shared" si="2"/>
        <v>0</v>
      </c>
      <c r="K75" s="57"/>
      <c r="L75" s="59" t="s">
        <v>123</v>
      </c>
      <c r="M75" s="47">
        <v>0</v>
      </c>
      <c r="N75" s="47">
        <v>0</v>
      </c>
      <c r="O75" s="47">
        <f t="shared" si="3"/>
        <v>0</v>
      </c>
      <c r="P75" s="57"/>
      <c r="Q75" s="50" t="s">
        <v>123</v>
      </c>
      <c r="R75" s="52">
        <v>0</v>
      </c>
      <c r="S75" s="52">
        <v>0</v>
      </c>
      <c r="T75" s="52">
        <f t="shared" si="4"/>
        <v>0</v>
      </c>
      <c r="Y75" s="1"/>
      <c r="Z75" s="31"/>
      <c r="AA75" s="52" t="s">
        <v>123</v>
      </c>
      <c r="AB75" s="52">
        <v>398911.74379403802</v>
      </c>
      <c r="AC75" s="52">
        <v>135560.52915376899</v>
      </c>
      <c r="AD75" s="52">
        <f t="shared" si="5"/>
        <v>534472.27294780698</v>
      </c>
      <c r="AF75" s="47" t="s">
        <v>123</v>
      </c>
      <c r="AG75" s="47">
        <v>656086.31577721203</v>
      </c>
      <c r="AH75" s="47">
        <v>223465.62272439501</v>
      </c>
      <c r="AI75" s="47">
        <f t="shared" si="6"/>
        <v>879551.93850160704</v>
      </c>
      <c r="AK75" s="61">
        <v>46783</v>
      </c>
      <c r="AL75" s="52">
        <v>421508.417049971</v>
      </c>
      <c r="AM75" s="52">
        <v>82074.359951493665</v>
      </c>
      <c r="AN75" s="52">
        <v>503582.77700146468</v>
      </c>
      <c r="AQ75" s="56" t="s">
        <v>123</v>
      </c>
      <c r="AR75" s="21">
        <f t="shared" si="8"/>
        <v>60365395.365510128</v>
      </c>
      <c r="AS75" s="21">
        <f t="shared" si="8"/>
        <v>46370027.068775751</v>
      </c>
      <c r="AT75" s="21">
        <f t="shared" si="8"/>
        <v>106735422.43428588</v>
      </c>
    </row>
    <row r="76" spans="1:46" x14ac:dyDescent="0.35">
      <c r="A76" s="1"/>
      <c r="B76" s="50" t="s">
        <v>124</v>
      </c>
      <c r="C76" s="52">
        <v>0</v>
      </c>
      <c r="D76" s="52">
        <v>0</v>
      </c>
      <c r="E76" s="52">
        <f t="shared" si="1"/>
        <v>0</v>
      </c>
      <c r="F76" s="1"/>
      <c r="G76" s="50" t="s">
        <v>124</v>
      </c>
      <c r="H76" s="58">
        <v>6625000</v>
      </c>
      <c r="I76" s="58">
        <v>2949079.2351598106</v>
      </c>
      <c r="J76" s="58">
        <f t="shared" si="2"/>
        <v>9574079.2351598106</v>
      </c>
      <c r="K76" s="57"/>
      <c r="L76" s="59" t="s">
        <v>124</v>
      </c>
      <c r="M76" s="47">
        <v>0</v>
      </c>
      <c r="N76" s="47">
        <v>0</v>
      </c>
      <c r="O76" s="47">
        <f t="shared" si="3"/>
        <v>0</v>
      </c>
      <c r="P76" s="57"/>
      <c r="Q76" s="50" t="s">
        <v>124</v>
      </c>
      <c r="R76" s="52">
        <v>0</v>
      </c>
      <c r="S76" s="52">
        <v>0</v>
      </c>
      <c r="T76" s="52">
        <f t="shared" si="4"/>
        <v>0</v>
      </c>
      <c r="Y76" s="1"/>
      <c r="Z76" s="31"/>
      <c r="AA76" s="52" t="s">
        <v>124</v>
      </c>
      <c r="AB76" s="52">
        <v>401278.82308237802</v>
      </c>
      <c r="AC76" s="52">
        <v>117289.04779164</v>
      </c>
      <c r="AD76" s="52">
        <f t="shared" si="5"/>
        <v>518567.870874018</v>
      </c>
      <c r="AF76" s="47" t="s">
        <v>124</v>
      </c>
      <c r="AG76" s="47">
        <v>659979.42836063402</v>
      </c>
      <c r="AH76" s="47">
        <v>193811.99366967601</v>
      </c>
      <c r="AI76" s="47">
        <f t="shared" si="6"/>
        <v>853791.42203031003</v>
      </c>
      <c r="AK76" s="61">
        <v>46812</v>
      </c>
      <c r="AL76" s="52">
        <v>424458.20490668603</v>
      </c>
      <c r="AM76" s="52">
        <v>71137.581009516492</v>
      </c>
      <c r="AN76" s="52">
        <v>495595.78591620253</v>
      </c>
      <c r="AQ76" s="56" t="s">
        <v>124</v>
      </c>
      <c r="AR76" s="21">
        <f t="shared" si="8"/>
        <v>8110716.4563496979</v>
      </c>
      <c r="AS76" s="21">
        <f t="shared" si="8"/>
        <v>3331317.8576306431</v>
      </c>
      <c r="AT76" s="21">
        <f t="shared" si="8"/>
        <v>11442034.313980339</v>
      </c>
    </row>
    <row r="77" spans="1:46" x14ac:dyDescent="0.35">
      <c r="A77" s="1"/>
      <c r="B77" s="50" t="s">
        <v>125</v>
      </c>
      <c r="C77" s="52">
        <v>0</v>
      </c>
      <c r="D77" s="52">
        <v>0</v>
      </c>
      <c r="E77" s="52">
        <f t="shared" si="1"/>
        <v>0</v>
      </c>
      <c r="F77" s="1"/>
      <c r="G77" s="50" t="s">
        <v>125</v>
      </c>
      <c r="H77" s="58">
        <v>0</v>
      </c>
      <c r="I77" s="58">
        <v>0</v>
      </c>
      <c r="J77" s="58">
        <f t="shared" si="2"/>
        <v>0</v>
      </c>
      <c r="K77" s="57"/>
      <c r="L77" s="59" t="s">
        <v>125</v>
      </c>
      <c r="M77" s="47">
        <v>0</v>
      </c>
      <c r="N77" s="47">
        <v>0</v>
      </c>
      <c r="O77" s="47">
        <f t="shared" si="3"/>
        <v>0</v>
      </c>
      <c r="P77" s="57"/>
      <c r="Q77" s="50" t="s">
        <v>125</v>
      </c>
      <c r="R77" s="52">
        <v>0</v>
      </c>
      <c r="S77" s="52">
        <v>0</v>
      </c>
      <c r="T77" s="52">
        <f t="shared" si="4"/>
        <v>0</v>
      </c>
      <c r="Y77" s="1"/>
      <c r="Z77" s="31"/>
      <c r="AA77" s="52" t="s">
        <v>125</v>
      </c>
      <c r="AB77" s="52">
        <v>403659.948245387</v>
      </c>
      <c r="AC77" s="52">
        <v>115474.702850819</v>
      </c>
      <c r="AD77" s="52">
        <f t="shared" si="5"/>
        <v>519134.65109620598</v>
      </c>
      <c r="AF77" s="47" t="s">
        <v>125</v>
      </c>
      <c r="AG77" s="47">
        <v>663895.64205929497</v>
      </c>
      <c r="AH77" s="47">
        <v>191283.514310417</v>
      </c>
      <c r="AI77" s="47">
        <f t="shared" si="6"/>
        <v>855179.15636971197</v>
      </c>
      <c r="AK77" s="61">
        <v>46843</v>
      </c>
      <c r="AL77" s="52">
        <v>427713.06495114003</v>
      </c>
      <c r="AM77" s="52">
        <v>69327.483939744416</v>
      </c>
      <c r="AN77" s="52">
        <v>497040.54889088444</v>
      </c>
      <c r="AQ77" s="56" t="s">
        <v>125</v>
      </c>
      <c r="AR77" s="21">
        <f t="shared" si="8"/>
        <v>1495268.655255822</v>
      </c>
      <c r="AS77" s="21">
        <f t="shared" si="8"/>
        <v>376085.7011009804</v>
      </c>
      <c r="AT77" s="21">
        <f t="shared" si="8"/>
        <v>1871354.3563568024</v>
      </c>
    </row>
    <row r="78" spans="1:46" x14ac:dyDescent="0.35">
      <c r="A78" s="1"/>
      <c r="B78" s="50" t="s">
        <v>126</v>
      </c>
      <c r="C78" s="52">
        <v>0</v>
      </c>
      <c r="D78" s="52">
        <v>0</v>
      </c>
      <c r="E78" s="52">
        <f t="shared" si="1"/>
        <v>0</v>
      </c>
      <c r="F78" s="1"/>
      <c r="G78" s="50" t="s">
        <v>126</v>
      </c>
      <c r="H78" s="58">
        <v>0</v>
      </c>
      <c r="I78" s="58">
        <v>0</v>
      </c>
      <c r="J78" s="58">
        <f t="shared" si="2"/>
        <v>0</v>
      </c>
      <c r="K78" s="57"/>
      <c r="L78" s="59" t="s">
        <v>126</v>
      </c>
      <c r="M78" s="47">
        <v>0</v>
      </c>
      <c r="N78" s="47">
        <v>0</v>
      </c>
      <c r="O78" s="47">
        <f t="shared" si="3"/>
        <v>0</v>
      </c>
      <c r="P78" s="57"/>
      <c r="Q78" s="50" t="s">
        <v>126</v>
      </c>
      <c r="R78" s="52">
        <v>7950000</v>
      </c>
      <c r="S78" s="52">
        <v>5269304.6488806009</v>
      </c>
      <c r="T78" s="52">
        <f t="shared" si="4"/>
        <v>13219304.648880601</v>
      </c>
      <c r="Y78" s="1"/>
      <c r="Z78" s="31"/>
      <c r="AA78" s="52" t="s">
        <v>126</v>
      </c>
      <c r="AB78" s="52">
        <v>406058.64797046501</v>
      </c>
      <c r="AC78" s="52">
        <v>129364.90505739101</v>
      </c>
      <c r="AD78" s="52">
        <f t="shared" si="5"/>
        <v>535423.55302785605</v>
      </c>
      <c r="AF78" s="47" t="s">
        <v>126</v>
      </c>
      <c r="AG78" s="47">
        <v>667840.76047148998</v>
      </c>
      <c r="AH78" s="47">
        <v>214832.05394721401</v>
      </c>
      <c r="AI78" s="47">
        <f t="shared" si="6"/>
        <v>882672.81441870402</v>
      </c>
      <c r="AK78" s="61">
        <v>46873</v>
      </c>
      <c r="AL78" s="52">
        <v>430640.93530425802</v>
      </c>
      <c r="AM78" s="52">
        <v>77624.380145353527</v>
      </c>
      <c r="AN78" s="52">
        <v>508265.31544961152</v>
      </c>
      <c r="AQ78" s="56" t="s">
        <v>126</v>
      </c>
      <c r="AR78" s="21">
        <f t="shared" si="8"/>
        <v>9454540.3437462132</v>
      </c>
      <c r="AS78" s="21">
        <f t="shared" si="8"/>
        <v>5691125.9880305594</v>
      </c>
      <c r="AT78" s="21">
        <f t="shared" si="8"/>
        <v>15145666.331776772</v>
      </c>
    </row>
    <row r="79" spans="1:46" x14ac:dyDescent="0.35">
      <c r="A79" s="1"/>
      <c r="B79" s="50" t="s">
        <v>127</v>
      </c>
      <c r="C79" s="52">
        <v>0</v>
      </c>
      <c r="D79" s="52">
        <v>0</v>
      </c>
      <c r="E79" s="52">
        <f t="shared" si="1"/>
        <v>0</v>
      </c>
      <c r="F79" s="1"/>
      <c r="G79" s="50" t="s">
        <v>127</v>
      </c>
      <c r="H79" s="58">
        <v>0</v>
      </c>
      <c r="I79" s="58">
        <v>0</v>
      </c>
      <c r="J79" s="58">
        <f t="shared" si="2"/>
        <v>0</v>
      </c>
      <c r="K79" s="57"/>
      <c r="L79" s="59" t="s">
        <v>127</v>
      </c>
      <c r="M79" s="47">
        <v>10772409.081266699</v>
      </c>
      <c r="N79" s="47">
        <v>1379520.7853359003</v>
      </c>
      <c r="O79" s="47">
        <f t="shared" si="3"/>
        <v>12151929.8666026</v>
      </c>
      <c r="P79" s="57"/>
      <c r="Q79" s="50" t="s">
        <v>127</v>
      </c>
      <c r="R79" s="52">
        <v>0</v>
      </c>
      <c r="S79" s="52">
        <v>0</v>
      </c>
      <c r="T79" s="52">
        <f t="shared" si="4"/>
        <v>0</v>
      </c>
      <c r="Y79" s="1"/>
      <c r="Z79" s="31"/>
      <c r="AA79" s="52" t="s">
        <v>127</v>
      </c>
      <c r="AB79" s="52">
        <v>408471.601674409</v>
      </c>
      <c r="AC79" s="52">
        <v>107904.975555624</v>
      </c>
      <c r="AD79" s="52">
        <f t="shared" si="5"/>
        <v>516376.577230033</v>
      </c>
      <c r="AF79" s="47" t="s">
        <v>127</v>
      </c>
      <c r="AG79" s="47">
        <v>671809.32226589799</v>
      </c>
      <c r="AH79" s="47">
        <v>179683.845142351</v>
      </c>
      <c r="AI79" s="47">
        <f t="shared" si="6"/>
        <v>851493.16740824899</v>
      </c>
      <c r="AK79" s="61">
        <v>46904</v>
      </c>
      <c r="AL79" s="52">
        <v>433878.72982406698</v>
      </c>
      <c r="AM79" s="52">
        <v>64440.560238872029</v>
      </c>
      <c r="AN79" s="52">
        <v>498319.29006293899</v>
      </c>
      <c r="AQ79" s="56" t="s">
        <v>127</v>
      </c>
      <c r="AR79" s="21">
        <f t="shared" si="8"/>
        <v>12286568.735031074</v>
      </c>
      <c r="AS79" s="21">
        <f t="shared" si="8"/>
        <v>1731550.1662727471</v>
      </c>
      <c r="AT79" s="21">
        <f t="shared" si="8"/>
        <v>14018118.90130382</v>
      </c>
    </row>
    <row r="80" spans="1:46" x14ac:dyDescent="0.35">
      <c r="A80" s="1"/>
      <c r="B80" s="50" t="s">
        <v>128</v>
      </c>
      <c r="C80" s="52">
        <v>0</v>
      </c>
      <c r="D80" s="52">
        <v>0</v>
      </c>
      <c r="E80" s="52">
        <f t="shared" si="1"/>
        <v>0</v>
      </c>
      <c r="F80" s="1"/>
      <c r="G80" s="50" t="s">
        <v>128</v>
      </c>
      <c r="H80" s="58">
        <v>0</v>
      </c>
      <c r="I80" s="58">
        <v>0</v>
      </c>
      <c r="J80" s="58">
        <f t="shared" si="2"/>
        <v>0</v>
      </c>
      <c r="K80" s="57"/>
      <c r="L80" s="59" t="s">
        <v>128</v>
      </c>
      <c r="M80" s="47">
        <v>0</v>
      </c>
      <c r="N80" s="47">
        <v>0</v>
      </c>
      <c r="O80" s="47">
        <f t="shared" si="3"/>
        <v>0</v>
      </c>
      <c r="P80" s="57"/>
      <c r="Q80" s="50" t="s">
        <v>128</v>
      </c>
      <c r="R80" s="52">
        <v>0</v>
      </c>
      <c r="S80" s="52">
        <v>0</v>
      </c>
      <c r="T80" s="52">
        <f t="shared" si="4"/>
        <v>0</v>
      </c>
      <c r="Y80" s="1"/>
      <c r="Z80" s="31"/>
      <c r="AA80" s="52" t="s">
        <v>128</v>
      </c>
      <c r="AB80" s="52">
        <v>410898.89405974001</v>
      </c>
      <c r="AC80" s="52">
        <v>121285.30560230699</v>
      </c>
      <c r="AD80" s="52">
        <f t="shared" si="5"/>
        <v>532184.19966204697</v>
      </c>
      <c r="AF80" s="47" t="s">
        <v>128</v>
      </c>
      <c r="AG80" s="47">
        <v>675801.46675194101</v>
      </c>
      <c r="AH80" s="47">
        <v>202519.01860116099</v>
      </c>
      <c r="AI80" s="47">
        <f t="shared" si="6"/>
        <v>878320.48535310198</v>
      </c>
      <c r="AK80" s="61">
        <v>46934</v>
      </c>
      <c r="AL80" s="52">
        <v>437070.600937651</v>
      </c>
      <c r="AM80" s="52">
        <v>72975.438959517254</v>
      </c>
      <c r="AN80" s="52">
        <v>510046.03989716829</v>
      </c>
      <c r="AQ80" s="56" t="s">
        <v>128</v>
      </c>
      <c r="AR80" s="21">
        <f t="shared" si="8"/>
        <v>1523770.961749332</v>
      </c>
      <c r="AS80" s="21">
        <f t="shared" si="8"/>
        <v>396779.76316298521</v>
      </c>
      <c r="AT80" s="21">
        <f t="shared" si="8"/>
        <v>1920550.7249123172</v>
      </c>
    </row>
    <row r="81" spans="1:46" x14ac:dyDescent="0.35">
      <c r="A81" s="1"/>
      <c r="B81" s="50" t="s">
        <v>129</v>
      </c>
      <c r="C81" s="52">
        <v>58888888.888888903</v>
      </c>
      <c r="D81" s="52">
        <v>44099011.176395096</v>
      </c>
      <c r="E81" s="52">
        <f t="shared" si="1"/>
        <v>102987900.065284</v>
      </c>
      <c r="F81" s="1"/>
      <c r="G81" s="50" t="s">
        <v>129</v>
      </c>
      <c r="H81" s="58">
        <v>0</v>
      </c>
      <c r="I81" s="58">
        <v>0</v>
      </c>
      <c r="J81" s="58">
        <f t="shared" si="2"/>
        <v>0</v>
      </c>
      <c r="K81" s="57"/>
      <c r="L81" s="59" t="s">
        <v>129</v>
      </c>
      <c r="M81" s="47">
        <v>0</v>
      </c>
      <c r="N81" s="47">
        <v>0</v>
      </c>
      <c r="O81" s="47">
        <f t="shared" si="3"/>
        <v>0</v>
      </c>
      <c r="P81" s="57"/>
      <c r="Q81" s="50" t="s">
        <v>129</v>
      </c>
      <c r="R81" s="52">
        <v>0</v>
      </c>
      <c r="S81" s="52">
        <v>0</v>
      </c>
      <c r="T81" s="52">
        <f t="shared" si="4"/>
        <v>0</v>
      </c>
      <c r="Y81" s="1"/>
      <c r="Z81" s="31"/>
      <c r="AA81" s="52" t="s">
        <v>129</v>
      </c>
      <c r="AB81" s="52">
        <v>413343.96817054303</v>
      </c>
      <c r="AC81" s="52">
        <v>115433.242551442</v>
      </c>
      <c r="AD81" s="52">
        <f t="shared" si="5"/>
        <v>528777.21072198497</v>
      </c>
      <c r="AF81" s="47" t="s">
        <v>129</v>
      </c>
      <c r="AG81" s="47">
        <v>679822.85667118104</v>
      </c>
      <c r="AH81" s="47">
        <v>193311.59468005301</v>
      </c>
      <c r="AI81" s="47">
        <f t="shared" si="6"/>
        <v>873134.45135123399</v>
      </c>
      <c r="AK81" s="61">
        <v>46965</v>
      </c>
      <c r="AL81" s="52">
        <v>440290.68328223005</v>
      </c>
      <c r="AM81" s="52">
        <v>68950.185025618193</v>
      </c>
      <c r="AN81" s="52">
        <v>509240.86830784823</v>
      </c>
      <c r="AQ81" s="56" t="s">
        <v>129</v>
      </c>
      <c r="AR81" s="21">
        <f t="shared" si="8"/>
        <v>60422346.39701286</v>
      </c>
      <c r="AS81" s="21">
        <f t="shared" si="8"/>
        <v>44476706.198652208</v>
      </c>
      <c r="AT81" s="21">
        <f t="shared" si="8"/>
        <v>104899052.59566507</v>
      </c>
    </row>
    <row r="82" spans="1:46" x14ac:dyDescent="0.35">
      <c r="A82" s="1"/>
      <c r="B82" s="50" t="s">
        <v>130</v>
      </c>
      <c r="C82" s="52">
        <v>0</v>
      </c>
      <c r="D82" s="52">
        <v>0</v>
      </c>
      <c r="E82" s="52">
        <f t="shared" si="1"/>
        <v>0</v>
      </c>
      <c r="F82" s="1"/>
      <c r="G82" s="50" t="s">
        <v>130</v>
      </c>
      <c r="H82" s="58">
        <v>6625000</v>
      </c>
      <c r="I82" s="58">
        <v>2780865.7072960697</v>
      </c>
      <c r="J82" s="58">
        <f t="shared" si="2"/>
        <v>9405865.7072960697</v>
      </c>
      <c r="K82" s="57"/>
      <c r="L82" s="59" t="s">
        <v>130</v>
      </c>
      <c r="M82" s="47">
        <v>0</v>
      </c>
      <c r="N82" s="47">
        <v>0</v>
      </c>
      <c r="O82" s="47">
        <f t="shared" si="3"/>
        <v>0</v>
      </c>
      <c r="P82" s="57"/>
      <c r="Q82" s="50" t="s">
        <v>130</v>
      </c>
      <c r="R82" s="52">
        <v>0</v>
      </c>
      <c r="S82" s="52">
        <v>0</v>
      </c>
      <c r="T82" s="52">
        <f t="shared" si="4"/>
        <v>0</v>
      </c>
      <c r="Y82" s="1"/>
      <c r="Z82" s="31"/>
      <c r="AA82" s="52" t="s">
        <v>130</v>
      </c>
      <c r="AB82" s="52">
        <v>415803.59181529301</v>
      </c>
      <c r="AC82" s="52">
        <v>106019.427508832</v>
      </c>
      <c r="AD82" s="52">
        <f t="shared" si="5"/>
        <v>521823.01932412502</v>
      </c>
      <c r="AF82" s="47" t="s">
        <v>130</v>
      </c>
      <c r="AG82" s="47">
        <v>683868.17606923601</v>
      </c>
      <c r="AH82" s="47">
        <v>178092.09090851099</v>
      </c>
      <c r="AI82" s="47">
        <f t="shared" si="6"/>
        <v>861960.26697774697</v>
      </c>
      <c r="AK82" s="61">
        <v>46996</v>
      </c>
      <c r="AL82" s="52">
        <v>443685.53362102795</v>
      </c>
      <c r="AM82" s="52">
        <v>63569.198528284847</v>
      </c>
      <c r="AN82" s="52">
        <v>507254.7321493128</v>
      </c>
      <c r="AQ82" s="56" t="s">
        <v>130</v>
      </c>
      <c r="AR82" s="21">
        <f t="shared" si="8"/>
        <v>8168357.3015055573</v>
      </c>
      <c r="AS82" s="21">
        <f t="shared" si="8"/>
        <v>3128546.4242416974</v>
      </c>
      <c r="AT82" s="21">
        <f t="shared" si="8"/>
        <v>11296903.725747256</v>
      </c>
    </row>
    <row r="83" spans="1:46" x14ac:dyDescent="0.35">
      <c r="A83" s="1"/>
      <c r="B83" s="50" t="s">
        <v>131</v>
      </c>
      <c r="C83" s="52">
        <v>0</v>
      </c>
      <c r="D83" s="52">
        <v>0</v>
      </c>
      <c r="E83" s="52">
        <f t="shared" si="1"/>
        <v>0</v>
      </c>
      <c r="F83" s="1"/>
      <c r="G83" s="50" t="s">
        <v>131</v>
      </c>
      <c r="H83" s="58">
        <v>0</v>
      </c>
      <c r="I83" s="58">
        <v>0</v>
      </c>
      <c r="J83" s="58">
        <f t="shared" si="2"/>
        <v>0</v>
      </c>
      <c r="K83" s="57"/>
      <c r="L83" s="59" t="s">
        <v>131</v>
      </c>
      <c r="M83" s="47">
        <v>0</v>
      </c>
      <c r="N83" s="47">
        <v>0</v>
      </c>
      <c r="O83" s="47">
        <f t="shared" si="3"/>
        <v>0</v>
      </c>
      <c r="P83" s="57"/>
      <c r="Q83" s="50" t="s">
        <v>131</v>
      </c>
      <c r="R83" s="52">
        <v>0</v>
      </c>
      <c r="S83" s="52">
        <v>0</v>
      </c>
      <c r="T83" s="52">
        <f t="shared" si="4"/>
        <v>0</v>
      </c>
      <c r="Y83" s="1"/>
      <c r="Z83" s="31"/>
      <c r="AA83" s="52" t="s">
        <v>131</v>
      </c>
      <c r="AB83" s="52">
        <v>418277.85157170601</v>
      </c>
      <c r="AC83" s="52">
        <v>111248.67840387</v>
      </c>
      <c r="AD83" s="52">
        <f t="shared" si="5"/>
        <v>529526.52997557598</v>
      </c>
      <c r="AF83" s="47" t="s">
        <v>131</v>
      </c>
      <c r="AG83" s="47">
        <v>687937.56733965001</v>
      </c>
      <c r="AH83" s="47">
        <v>187468.26582526101</v>
      </c>
      <c r="AI83" s="47">
        <f t="shared" si="6"/>
        <v>875405.83316491102</v>
      </c>
      <c r="AK83" s="61">
        <v>47026</v>
      </c>
      <c r="AL83" s="52">
        <v>446884.13467359601</v>
      </c>
      <c r="AM83" s="52">
        <v>66421.054165621754</v>
      </c>
      <c r="AN83" s="52">
        <v>513305.18883921776</v>
      </c>
      <c r="AQ83" s="56" t="s">
        <v>131</v>
      </c>
      <c r="AR83" s="21">
        <f t="shared" si="8"/>
        <v>1553099.5535849519</v>
      </c>
      <c r="AS83" s="21">
        <f t="shared" si="8"/>
        <v>365137.99839475274</v>
      </c>
      <c r="AT83" s="21">
        <f t="shared" si="8"/>
        <v>1918237.5519797048</v>
      </c>
    </row>
    <row r="84" spans="1:46" x14ac:dyDescent="0.35">
      <c r="A84" s="1"/>
      <c r="B84" s="50" t="s">
        <v>132</v>
      </c>
      <c r="C84" s="52">
        <v>0</v>
      </c>
      <c r="D84" s="52">
        <v>0</v>
      </c>
      <c r="E84" s="52">
        <f t="shared" si="1"/>
        <v>0</v>
      </c>
      <c r="F84" s="1"/>
      <c r="G84" s="50" t="s">
        <v>132</v>
      </c>
      <c r="H84" s="58">
        <v>0</v>
      </c>
      <c r="I84" s="58">
        <v>0</v>
      </c>
      <c r="J84" s="58">
        <f t="shared" si="2"/>
        <v>0</v>
      </c>
      <c r="K84" s="57"/>
      <c r="L84" s="59" t="s">
        <v>132</v>
      </c>
      <c r="M84" s="47">
        <v>0</v>
      </c>
      <c r="N84" s="47">
        <v>0</v>
      </c>
      <c r="O84" s="47">
        <f t="shared" si="3"/>
        <v>0</v>
      </c>
      <c r="P84" s="57"/>
      <c r="Q84" s="50" t="s">
        <v>132</v>
      </c>
      <c r="R84" s="52">
        <v>7950000</v>
      </c>
      <c r="S84" s="52">
        <v>5098745.7169295009</v>
      </c>
      <c r="T84" s="52">
        <f t="shared" si="4"/>
        <v>13048745.716929501</v>
      </c>
      <c r="Y84" s="1"/>
      <c r="Z84" s="31"/>
      <c r="AA84" s="52" t="s">
        <v>132</v>
      </c>
      <c r="AB84" s="52">
        <v>420768.03333750501</v>
      </c>
      <c r="AC84" s="52">
        <v>109113.213289318</v>
      </c>
      <c r="AD84" s="52">
        <f t="shared" si="5"/>
        <v>529881.24662682298</v>
      </c>
      <c r="AF84" s="47" t="s">
        <v>132</v>
      </c>
      <c r="AG84" s="47">
        <v>692033.14538606198</v>
      </c>
      <c r="AH84" s="47">
        <v>184484.68265471599</v>
      </c>
      <c r="AI84" s="47">
        <f t="shared" si="6"/>
        <v>876517.82804077794</v>
      </c>
      <c r="AK84" s="61">
        <v>47057</v>
      </c>
      <c r="AL84" s="52">
        <v>450183.26607649797</v>
      </c>
      <c r="AM84" s="52">
        <v>64449.195283381727</v>
      </c>
      <c r="AN84" s="52">
        <v>514632.4613598797</v>
      </c>
      <c r="AQ84" s="56" t="s">
        <v>132</v>
      </c>
      <c r="AR84" s="21">
        <f t="shared" si="8"/>
        <v>9512984.444800064</v>
      </c>
      <c r="AS84" s="21">
        <f t="shared" si="8"/>
        <v>5456792.8081569159</v>
      </c>
      <c r="AT84" s="21">
        <f t="shared" si="8"/>
        <v>14969777.252956981</v>
      </c>
    </row>
    <row r="85" spans="1:46" x14ac:dyDescent="0.35">
      <c r="A85" s="1"/>
      <c r="B85" s="50" t="s">
        <v>133</v>
      </c>
      <c r="C85" s="52">
        <v>0</v>
      </c>
      <c r="D85" s="52">
        <v>0</v>
      </c>
      <c r="E85" s="52">
        <f t="shared" si="1"/>
        <v>0</v>
      </c>
      <c r="F85" s="1"/>
      <c r="G85" s="50" t="s">
        <v>133</v>
      </c>
      <c r="H85" s="58">
        <v>0</v>
      </c>
      <c r="I85" s="58">
        <v>0</v>
      </c>
      <c r="J85" s="58">
        <f t="shared" si="2"/>
        <v>0</v>
      </c>
      <c r="K85" s="57"/>
      <c r="L85" s="59" t="s">
        <v>133</v>
      </c>
      <c r="M85" s="47">
        <v>10772409.081266699</v>
      </c>
      <c r="N85" s="47">
        <v>1190044.3541462999</v>
      </c>
      <c r="O85" s="47">
        <f t="shared" si="3"/>
        <v>11962453.435412999</v>
      </c>
      <c r="P85" s="57"/>
      <c r="Q85" s="50" t="s">
        <v>133</v>
      </c>
      <c r="R85" s="52">
        <v>0</v>
      </c>
      <c r="S85" s="52">
        <v>0</v>
      </c>
      <c r="T85" s="52">
        <f t="shared" si="4"/>
        <v>0</v>
      </c>
      <c r="Y85" s="1"/>
      <c r="Z85" s="31"/>
      <c r="AA85" s="52" t="s">
        <v>133</v>
      </c>
      <c r="AB85" s="52">
        <v>423273.04018955602</v>
      </c>
      <c r="AC85" s="52">
        <v>106948.378549487</v>
      </c>
      <c r="AD85" s="52">
        <f t="shared" si="5"/>
        <v>530221.41873904306</v>
      </c>
      <c r="AF85" s="47" t="s">
        <v>133</v>
      </c>
      <c r="AG85" s="47">
        <v>696153.10610952298</v>
      </c>
      <c r="AH85" s="47">
        <v>181458.929998209</v>
      </c>
      <c r="AI85" s="47">
        <f t="shared" si="6"/>
        <v>877612.03610773198</v>
      </c>
      <c r="AK85" s="61">
        <v>47087</v>
      </c>
      <c r="AL85" s="52">
        <v>453431.21694210696</v>
      </c>
      <c r="AM85" s="52">
        <v>63260.90701024649</v>
      </c>
      <c r="AN85" s="52">
        <v>516692.12395235343</v>
      </c>
      <c r="AQ85" s="56" t="s">
        <v>133</v>
      </c>
      <c r="AR85" s="21">
        <f t="shared" si="8"/>
        <v>12345266.444507886</v>
      </c>
      <c r="AS85" s="21">
        <f t="shared" si="8"/>
        <v>1541712.5697042425</v>
      </c>
      <c r="AT85" s="21">
        <f t="shared" si="8"/>
        <v>13886979.014212128</v>
      </c>
    </row>
    <row r="86" spans="1:46" x14ac:dyDescent="0.35">
      <c r="A86" s="1"/>
      <c r="B86" s="50" t="s">
        <v>134</v>
      </c>
      <c r="C86" s="52">
        <v>0</v>
      </c>
      <c r="D86" s="52">
        <v>0</v>
      </c>
      <c r="E86" s="52">
        <f t="shared" si="1"/>
        <v>0</v>
      </c>
      <c r="F86" s="1"/>
      <c r="G86" s="50" t="s">
        <v>134</v>
      </c>
      <c r="H86" s="58">
        <v>0</v>
      </c>
      <c r="I86" s="58">
        <v>0</v>
      </c>
      <c r="J86" s="58">
        <f t="shared" si="2"/>
        <v>0</v>
      </c>
      <c r="K86" s="57"/>
      <c r="L86" s="59" t="s">
        <v>134</v>
      </c>
      <c r="M86" s="47">
        <v>0</v>
      </c>
      <c r="N86" s="47">
        <v>0</v>
      </c>
      <c r="O86" s="47">
        <f t="shared" si="3"/>
        <v>0</v>
      </c>
      <c r="P86" s="57"/>
      <c r="Q86" s="50" t="s">
        <v>134</v>
      </c>
      <c r="R86" s="52">
        <v>0</v>
      </c>
      <c r="S86" s="52">
        <v>0</v>
      </c>
      <c r="T86" s="52">
        <f t="shared" si="4"/>
        <v>0</v>
      </c>
      <c r="Y86" s="1"/>
      <c r="Z86" s="31"/>
      <c r="AA86" s="52" t="s">
        <v>134</v>
      </c>
      <c r="AB86" s="52">
        <v>425792.96038775402</v>
      </c>
      <c r="AC86" s="52">
        <v>97974.614321834903</v>
      </c>
      <c r="AD86" s="52">
        <f t="shared" si="5"/>
        <v>523767.57470958889</v>
      </c>
      <c r="AF86" s="47" t="s">
        <v>134</v>
      </c>
      <c r="AG86" s="47">
        <v>700297.59467023599</v>
      </c>
      <c r="AH86" s="47">
        <v>166849.71566853899</v>
      </c>
      <c r="AI86" s="47">
        <f t="shared" si="6"/>
        <v>867147.31033877493</v>
      </c>
      <c r="AK86" s="61">
        <v>47118</v>
      </c>
      <c r="AL86" s="52">
        <v>456703.88520571997</v>
      </c>
      <c r="AM86" s="52">
        <v>58136.378688740333</v>
      </c>
      <c r="AN86" s="52">
        <v>514840.26389446028</v>
      </c>
      <c r="AQ86" s="56" t="s">
        <v>134</v>
      </c>
      <c r="AR86" s="21">
        <f t="shared" si="8"/>
        <v>1582794.44026371</v>
      </c>
      <c r="AS86" s="21">
        <f t="shared" si="8"/>
        <v>322960.70867911424</v>
      </c>
      <c r="AT86" s="21">
        <f t="shared" si="8"/>
        <v>1905755.148942824</v>
      </c>
    </row>
    <row r="87" spans="1:46" x14ac:dyDescent="0.35">
      <c r="A87" s="1"/>
      <c r="B87" s="50" t="s">
        <v>135</v>
      </c>
      <c r="C87" s="52">
        <v>58888888.888888903</v>
      </c>
      <c r="D87" s="52">
        <v>43313981.196532093</v>
      </c>
      <c r="E87" s="52">
        <f t="shared" si="1"/>
        <v>102202870.085421</v>
      </c>
      <c r="F87" s="1"/>
      <c r="G87" s="50" t="s">
        <v>135</v>
      </c>
      <c r="H87" s="58">
        <v>0</v>
      </c>
      <c r="I87" s="58">
        <v>0</v>
      </c>
      <c r="J87" s="58">
        <f t="shared" si="2"/>
        <v>0</v>
      </c>
      <c r="K87" s="57"/>
      <c r="L87" s="59" t="s">
        <v>135</v>
      </c>
      <c r="M87" s="47">
        <v>0</v>
      </c>
      <c r="N87" s="47">
        <v>0</v>
      </c>
      <c r="O87" s="47">
        <f t="shared" si="3"/>
        <v>0</v>
      </c>
      <c r="P87" s="57"/>
      <c r="Q87" s="50" t="s">
        <v>135</v>
      </c>
      <c r="R87" s="52">
        <v>0</v>
      </c>
      <c r="S87" s="52">
        <v>0</v>
      </c>
      <c r="T87" s="52">
        <f t="shared" si="4"/>
        <v>0</v>
      </c>
      <c r="Y87" s="1"/>
      <c r="Z87" s="31"/>
      <c r="AA87" s="52" t="s">
        <v>135</v>
      </c>
      <c r="AB87" s="52">
        <v>428326.12485505</v>
      </c>
      <c r="AC87" s="52">
        <v>102529.08114362801</v>
      </c>
      <c r="AD87" s="52">
        <f t="shared" si="5"/>
        <v>530855.20599867799</v>
      </c>
      <c r="AF87" s="47" t="s">
        <v>135</v>
      </c>
      <c r="AG87" s="47">
        <v>704463.86595319898</v>
      </c>
      <c r="AH87" s="47">
        <v>175278.608224761</v>
      </c>
      <c r="AI87" s="47">
        <f t="shared" si="6"/>
        <v>879742.47417795996</v>
      </c>
      <c r="AK87" s="61">
        <v>47149</v>
      </c>
      <c r="AL87" s="52">
        <v>460148.96976735303</v>
      </c>
      <c r="AM87" s="52">
        <v>59788.788250163183</v>
      </c>
      <c r="AN87" s="52">
        <v>519937.75801751623</v>
      </c>
      <c r="AQ87" s="56" t="s">
        <v>135</v>
      </c>
      <c r="AR87" s="21">
        <f t="shared" si="8"/>
        <v>60481827.849464506</v>
      </c>
      <c r="AS87" s="21">
        <f t="shared" si="8"/>
        <v>43651577.674150646</v>
      </c>
      <c r="AT87" s="21">
        <f t="shared" si="8"/>
        <v>104133405.52361514</v>
      </c>
    </row>
    <row r="88" spans="1:46" x14ac:dyDescent="0.35">
      <c r="A88" s="1"/>
      <c r="B88" s="50" t="s">
        <v>136</v>
      </c>
      <c r="C88" s="52">
        <v>0</v>
      </c>
      <c r="D88" s="52">
        <v>0</v>
      </c>
      <c r="E88" s="52">
        <f t="shared" si="1"/>
        <v>0</v>
      </c>
      <c r="F88" s="1"/>
      <c r="G88" s="50" t="s">
        <v>136</v>
      </c>
      <c r="H88" s="58">
        <v>6625000</v>
      </c>
      <c r="I88" s="58">
        <v>2678414.4720623698</v>
      </c>
      <c r="J88" s="58">
        <f t="shared" si="2"/>
        <v>9303414.4720623698</v>
      </c>
      <c r="K88" s="57"/>
      <c r="L88" s="59" t="s">
        <v>136</v>
      </c>
      <c r="M88" s="47">
        <v>0</v>
      </c>
      <c r="N88" s="47">
        <v>0</v>
      </c>
      <c r="O88" s="47">
        <f t="shared" si="3"/>
        <v>0</v>
      </c>
      <c r="P88" s="57"/>
      <c r="Q88" s="50" t="s">
        <v>136</v>
      </c>
      <c r="R88" s="52">
        <v>0</v>
      </c>
      <c r="S88" s="52">
        <v>0</v>
      </c>
      <c r="T88" s="52">
        <f t="shared" si="4"/>
        <v>0</v>
      </c>
      <c r="Y88" s="1"/>
      <c r="Z88" s="31"/>
      <c r="AA88" s="52" t="s">
        <v>136</v>
      </c>
      <c r="AB88" s="52">
        <v>430874.35984444298</v>
      </c>
      <c r="AC88" s="52">
        <v>100274.08228012901</v>
      </c>
      <c r="AD88" s="52">
        <f t="shared" si="5"/>
        <v>531148.442124572</v>
      </c>
      <c r="AF88" s="47" t="s">
        <v>136</v>
      </c>
      <c r="AG88" s="47">
        <v>708654.92357919004</v>
      </c>
      <c r="AH88" s="47">
        <v>172123.262590864</v>
      </c>
      <c r="AI88" s="47">
        <f t="shared" si="6"/>
        <v>880778.18617005402</v>
      </c>
      <c r="AK88" s="61">
        <v>47177</v>
      </c>
      <c r="AL88" s="52">
        <v>463307.17606548802</v>
      </c>
      <c r="AM88" s="52">
        <v>58768.318915156378</v>
      </c>
      <c r="AN88" s="52">
        <v>522075.49498064438</v>
      </c>
      <c r="AQ88" s="56" t="s">
        <v>136</v>
      </c>
      <c r="AR88" s="21">
        <f t="shared" si="8"/>
        <v>8227836.4594891211</v>
      </c>
      <c r="AS88" s="21">
        <f t="shared" si="8"/>
        <v>3009580.1358485194</v>
      </c>
      <c r="AT88" s="21">
        <f t="shared" si="8"/>
        <v>11237416.59533764</v>
      </c>
    </row>
    <row r="89" spans="1:46" x14ac:dyDescent="0.35">
      <c r="A89" s="1"/>
      <c r="B89" s="50" t="s">
        <v>137</v>
      </c>
      <c r="C89" s="52">
        <v>0</v>
      </c>
      <c r="D89" s="52">
        <v>0</v>
      </c>
      <c r="E89" s="52">
        <f t="shared" si="1"/>
        <v>0</v>
      </c>
      <c r="F89" s="1"/>
      <c r="G89" s="50" t="s">
        <v>137</v>
      </c>
      <c r="H89" s="58">
        <v>0</v>
      </c>
      <c r="I89" s="58">
        <v>0</v>
      </c>
      <c r="J89" s="58">
        <f t="shared" si="2"/>
        <v>0</v>
      </c>
      <c r="K89" s="57"/>
      <c r="L89" s="59" t="s">
        <v>137</v>
      </c>
      <c r="M89" s="47">
        <v>0</v>
      </c>
      <c r="N89" s="47">
        <v>0</v>
      </c>
      <c r="O89" s="47">
        <f t="shared" si="3"/>
        <v>0</v>
      </c>
      <c r="P89" s="57"/>
      <c r="Q89" s="50" t="s">
        <v>137</v>
      </c>
      <c r="R89" s="52">
        <v>0</v>
      </c>
      <c r="S89" s="52">
        <v>0</v>
      </c>
      <c r="T89" s="52">
        <f t="shared" si="4"/>
        <v>0</v>
      </c>
      <c r="Y89" s="1"/>
      <c r="Z89" s="31"/>
      <c r="AA89" s="52" t="s">
        <v>137</v>
      </c>
      <c r="AB89" s="52">
        <v>433437.75501479302</v>
      </c>
      <c r="AC89" s="52">
        <v>88477.446708056901</v>
      </c>
      <c r="AD89" s="52">
        <f t="shared" si="5"/>
        <v>521915.20172284992</v>
      </c>
      <c r="AF89" s="47" t="s">
        <v>137</v>
      </c>
      <c r="AG89" s="47">
        <v>712870.91500927496</v>
      </c>
      <c r="AH89" s="47">
        <v>152533.02727861199</v>
      </c>
      <c r="AI89" s="47">
        <f t="shared" si="6"/>
        <v>865403.94228788698</v>
      </c>
      <c r="AK89" s="61">
        <v>47208</v>
      </c>
      <c r="AL89" s="52">
        <v>466725.549369107</v>
      </c>
      <c r="AM89" s="52">
        <v>51926.676616760225</v>
      </c>
      <c r="AN89" s="52">
        <v>518652.2259858672</v>
      </c>
      <c r="AQ89" s="56" t="s">
        <v>137</v>
      </c>
      <c r="AR89" s="21">
        <f t="shared" si="8"/>
        <v>1613034.2193931751</v>
      </c>
      <c r="AS89" s="21">
        <f t="shared" si="8"/>
        <v>292937.15060342912</v>
      </c>
      <c r="AT89" s="21">
        <f t="shared" si="8"/>
        <v>1905971.369996604</v>
      </c>
    </row>
    <row r="90" spans="1:46" x14ac:dyDescent="0.35">
      <c r="A90" s="1"/>
      <c r="B90" s="50" t="s">
        <v>138</v>
      </c>
      <c r="C90" s="52">
        <v>0</v>
      </c>
      <c r="D90" s="52">
        <v>0</v>
      </c>
      <c r="E90" s="52">
        <f t="shared" si="1"/>
        <v>0</v>
      </c>
      <c r="F90" s="1"/>
      <c r="G90" s="50" t="s">
        <v>138</v>
      </c>
      <c r="H90" s="58">
        <v>0</v>
      </c>
      <c r="I90" s="58">
        <v>0</v>
      </c>
      <c r="J90" s="58">
        <f t="shared" si="2"/>
        <v>0</v>
      </c>
      <c r="K90" s="57"/>
      <c r="L90" s="59" t="s">
        <v>138</v>
      </c>
      <c r="M90" s="47">
        <v>0</v>
      </c>
      <c r="N90" s="47">
        <v>0</v>
      </c>
      <c r="O90" s="47">
        <f t="shared" si="3"/>
        <v>0</v>
      </c>
      <c r="P90" s="57"/>
      <c r="Q90" s="50" t="s">
        <v>138</v>
      </c>
      <c r="R90" s="52">
        <v>7950000</v>
      </c>
      <c r="S90" s="52">
        <v>4907560.0556719005</v>
      </c>
      <c r="T90" s="52">
        <f t="shared" si="4"/>
        <v>12857560.055671901</v>
      </c>
      <c r="Y90" s="1"/>
      <c r="Z90" s="31"/>
      <c r="AA90" s="52" t="s">
        <v>138</v>
      </c>
      <c r="AB90" s="52">
        <v>436015.79933251999</v>
      </c>
      <c r="AC90" s="52">
        <v>98769.061079654406</v>
      </c>
      <c r="AD90" s="52">
        <f t="shared" si="5"/>
        <v>534784.86041217437</v>
      </c>
      <c r="AF90" s="47" t="s">
        <v>138</v>
      </c>
      <c r="AG90" s="47">
        <v>717110.99975143105</v>
      </c>
      <c r="AH90" s="47">
        <v>171041.538890041</v>
      </c>
      <c r="AI90" s="47">
        <f t="shared" si="6"/>
        <v>888152.53864147211</v>
      </c>
      <c r="AK90" s="61">
        <v>47238</v>
      </c>
      <c r="AL90" s="52">
        <v>470170.40407071495</v>
      </c>
      <c r="AM90" s="52">
        <v>57313.303020694613</v>
      </c>
      <c r="AN90" s="52">
        <v>527483.7070914096</v>
      </c>
      <c r="AQ90" s="56" t="s">
        <v>138</v>
      </c>
      <c r="AR90" s="21">
        <f t="shared" si="8"/>
        <v>9573297.2031546663</v>
      </c>
      <c r="AS90" s="21">
        <f t="shared" si="8"/>
        <v>5234683.9586622911</v>
      </c>
      <c r="AT90" s="21">
        <f t="shared" si="8"/>
        <v>14807981.161816956</v>
      </c>
    </row>
    <row r="91" spans="1:46" x14ac:dyDescent="0.35">
      <c r="A91" s="1"/>
      <c r="B91" s="50" t="s">
        <v>139</v>
      </c>
      <c r="C91" s="52">
        <v>0</v>
      </c>
      <c r="D91" s="52">
        <v>0</v>
      </c>
      <c r="E91" s="52">
        <f t="shared" si="1"/>
        <v>0</v>
      </c>
      <c r="F91" s="1"/>
      <c r="G91" s="50" t="s">
        <v>139</v>
      </c>
      <c r="H91" s="58">
        <v>0</v>
      </c>
      <c r="I91" s="58">
        <v>0</v>
      </c>
      <c r="J91" s="58">
        <f t="shared" si="2"/>
        <v>0</v>
      </c>
      <c r="K91" s="57"/>
      <c r="L91" s="59" t="s">
        <v>139</v>
      </c>
      <c r="M91" s="47">
        <v>10772409.081266699</v>
      </c>
      <c r="N91" s="47">
        <v>972022.29657750018</v>
      </c>
      <c r="O91" s="47">
        <f t="shared" si="3"/>
        <v>11744431.3778442</v>
      </c>
      <c r="P91" s="57"/>
      <c r="Q91" s="50" t="s">
        <v>139</v>
      </c>
      <c r="R91" s="52">
        <v>0</v>
      </c>
      <c r="S91" s="52">
        <v>0</v>
      </c>
      <c r="T91" s="52">
        <f t="shared" si="4"/>
        <v>0</v>
      </c>
      <c r="Y91" s="1"/>
      <c r="Z91" s="31"/>
      <c r="AA91" s="52" t="s">
        <v>139</v>
      </c>
      <c r="AB91" s="52">
        <v>438609.17759941798</v>
      </c>
      <c r="AC91" s="52">
        <v>87285.289074052605</v>
      </c>
      <c r="AD91" s="52">
        <f t="shared" si="5"/>
        <v>525894.46667347057</v>
      </c>
      <c r="AF91" s="47" t="s">
        <v>139</v>
      </c>
      <c r="AG91" s="47">
        <v>721376.30409259396</v>
      </c>
      <c r="AH91" s="47">
        <v>151886.736122381</v>
      </c>
      <c r="AI91" s="47">
        <f t="shared" si="6"/>
        <v>873263.0402149749</v>
      </c>
      <c r="AK91" s="61">
        <v>47269</v>
      </c>
      <c r="AL91" s="52">
        <v>473642.80237043102</v>
      </c>
      <c r="AM91" s="52">
        <v>50672.79587554586</v>
      </c>
      <c r="AN91" s="52">
        <v>524315.59824597684</v>
      </c>
      <c r="AQ91" s="56" t="s">
        <v>139</v>
      </c>
      <c r="AR91" s="21">
        <f t="shared" si="8"/>
        <v>12406037.365329141</v>
      </c>
      <c r="AS91" s="21">
        <f t="shared" si="8"/>
        <v>1261867.1176494795</v>
      </c>
      <c r="AT91" s="21">
        <f t="shared" si="8"/>
        <v>13667904.482978621</v>
      </c>
    </row>
    <row r="92" spans="1:46" x14ac:dyDescent="0.35">
      <c r="A92" s="1"/>
      <c r="B92" s="50" t="s">
        <v>140</v>
      </c>
      <c r="C92" s="52">
        <v>0</v>
      </c>
      <c r="D92" s="52">
        <v>0</v>
      </c>
      <c r="E92" s="52">
        <f t="shared" ref="E92:E122" si="9">C92+D92</f>
        <v>0</v>
      </c>
      <c r="F92" s="1"/>
      <c r="G92" s="50" t="s">
        <v>140</v>
      </c>
      <c r="H92" s="58">
        <v>0</v>
      </c>
      <c r="I92" s="58">
        <v>0</v>
      </c>
      <c r="J92" s="58">
        <f t="shared" ref="J92:J122" si="10">SUM(H92:I92)</f>
        <v>0</v>
      </c>
      <c r="K92" s="57"/>
      <c r="L92" s="59" t="s">
        <v>140</v>
      </c>
      <c r="M92" s="47">
        <v>0</v>
      </c>
      <c r="N92" s="47">
        <v>0</v>
      </c>
      <c r="O92" s="47">
        <f t="shared" ref="O92:O115" si="11">M92+N92</f>
        <v>0</v>
      </c>
      <c r="P92" s="57"/>
      <c r="Q92" s="50" t="s">
        <v>140</v>
      </c>
      <c r="R92" s="52">
        <v>0</v>
      </c>
      <c r="S92" s="52">
        <v>0</v>
      </c>
      <c r="T92" s="52">
        <f t="shared" ref="T92:T122" si="12">R92+S92</f>
        <v>0</v>
      </c>
      <c r="Y92" s="1"/>
      <c r="Z92" s="31"/>
      <c r="AA92" s="52" t="s">
        <v>140</v>
      </c>
      <c r="AB92" s="52">
        <v>441217.98102027999</v>
      </c>
      <c r="AC92" s="52">
        <v>90946.271112299903</v>
      </c>
      <c r="AD92" s="52">
        <f t="shared" ref="AD92:AD122" si="13">AB92+AC92</f>
        <v>532164.25213257992</v>
      </c>
      <c r="AF92" s="47" t="s">
        <v>140</v>
      </c>
      <c r="AG92" s="47">
        <v>725666.97803641204</v>
      </c>
      <c r="AH92" s="47">
        <v>159059.637623216</v>
      </c>
      <c r="AI92" s="47">
        <f t="shared" ref="AI92:AI122" si="14">AG92+AH92</f>
        <v>884726.61565962806</v>
      </c>
      <c r="AK92" s="61">
        <v>47299</v>
      </c>
      <c r="AL92" s="52">
        <v>477143.36318528402</v>
      </c>
      <c r="AM92" s="52">
        <v>52709.664468059389</v>
      </c>
      <c r="AN92" s="52">
        <v>529853.02765334339</v>
      </c>
      <c r="AQ92" s="56" t="s">
        <v>140</v>
      </c>
      <c r="AR92" s="21">
        <f t="shared" si="8"/>
        <v>1644028.3222419759</v>
      </c>
      <c r="AS92" s="21">
        <f t="shared" si="8"/>
        <v>302715.57320357527</v>
      </c>
      <c r="AT92" s="21">
        <f t="shared" si="8"/>
        <v>1946743.8954455513</v>
      </c>
    </row>
    <row r="93" spans="1:46" x14ac:dyDescent="0.35">
      <c r="A93" s="1"/>
      <c r="B93" s="50" t="s">
        <v>141</v>
      </c>
      <c r="C93" s="52">
        <v>58888888.888888903</v>
      </c>
      <c r="D93" s="52">
        <v>41404070.831997104</v>
      </c>
      <c r="E93" s="52">
        <f t="shared" si="9"/>
        <v>100292959.72088601</v>
      </c>
      <c r="F93" s="1"/>
      <c r="G93" s="50" t="s">
        <v>141</v>
      </c>
      <c r="H93" s="58">
        <v>0</v>
      </c>
      <c r="I93" s="58">
        <v>0</v>
      </c>
      <c r="J93" s="58">
        <f t="shared" si="10"/>
        <v>0</v>
      </c>
      <c r="K93" s="57"/>
      <c r="L93" s="59" t="s">
        <v>141</v>
      </c>
      <c r="M93" s="47">
        <v>0</v>
      </c>
      <c r="N93" s="47">
        <v>0</v>
      </c>
      <c r="O93" s="47">
        <f t="shared" si="11"/>
        <v>0</v>
      </c>
      <c r="P93" s="57"/>
      <c r="Q93" s="50" t="s">
        <v>141</v>
      </c>
      <c r="R93" s="52">
        <v>0</v>
      </c>
      <c r="S93" s="52">
        <v>0</v>
      </c>
      <c r="T93" s="52">
        <f t="shared" si="12"/>
        <v>0</v>
      </c>
      <c r="Y93" s="1"/>
      <c r="Z93" s="31"/>
      <c r="AA93" s="52" t="s">
        <v>141</v>
      </c>
      <c r="AB93" s="52">
        <v>443844.09662039398</v>
      </c>
      <c r="AC93" s="52">
        <v>88536.3681953911</v>
      </c>
      <c r="AD93" s="52">
        <f t="shared" si="13"/>
        <v>532380.46481578506</v>
      </c>
      <c r="AF93" s="47" t="s">
        <v>141</v>
      </c>
      <c r="AG93" s="47">
        <v>729986.12515526405</v>
      </c>
      <c r="AH93" s="47">
        <v>155681.85950571601</v>
      </c>
      <c r="AI93" s="47">
        <f t="shared" si="14"/>
        <v>885667.98466098006</v>
      </c>
      <c r="AK93" s="61">
        <v>47330</v>
      </c>
      <c r="AL93" s="52">
        <v>480755.40556693601</v>
      </c>
      <c r="AM93" s="52">
        <v>50863.782425375903</v>
      </c>
      <c r="AN93" s="52">
        <v>531619.1879923119</v>
      </c>
      <c r="AQ93" s="56" t="s">
        <v>141</v>
      </c>
      <c r="AR93" s="21">
        <f t="shared" si="8"/>
        <v>60543474.5162315</v>
      </c>
      <c r="AS93" s="21">
        <f t="shared" si="8"/>
        <v>41699152.842123583</v>
      </c>
      <c r="AT93" s="21">
        <f t="shared" si="8"/>
        <v>102242627.35835508</v>
      </c>
    </row>
    <row r="94" spans="1:46" x14ac:dyDescent="0.35">
      <c r="A94" s="1"/>
      <c r="B94" s="50" t="s">
        <v>142</v>
      </c>
      <c r="C94" s="52">
        <v>0</v>
      </c>
      <c r="D94" s="52">
        <v>0</v>
      </c>
      <c r="E94" s="52">
        <f t="shared" si="9"/>
        <v>0</v>
      </c>
      <c r="F94" s="1"/>
      <c r="G94" s="50" t="s">
        <v>142</v>
      </c>
      <c r="H94" s="58">
        <v>6625000</v>
      </c>
      <c r="I94" s="58">
        <v>2506872.9704637192</v>
      </c>
      <c r="J94" s="58">
        <f t="shared" si="10"/>
        <v>9131872.9704637192</v>
      </c>
      <c r="K94" s="57"/>
      <c r="L94" s="59" t="s">
        <v>142</v>
      </c>
      <c r="M94" s="47">
        <v>0</v>
      </c>
      <c r="N94" s="47">
        <v>0</v>
      </c>
      <c r="O94" s="47">
        <f t="shared" si="11"/>
        <v>0</v>
      </c>
      <c r="P94" s="57"/>
      <c r="Q94" s="50" t="s">
        <v>142</v>
      </c>
      <c r="R94" s="52">
        <v>0</v>
      </c>
      <c r="S94" s="52">
        <v>0</v>
      </c>
      <c r="T94" s="52">
        <f t="shared" si="12"/>
        <v>0</v>
      </c>
      <c r="Y94" s="1"/>
      <c r="Z94" s="31"/>
      <c r="AA94" s="52" t="s">
        <v>142</v>
      </c>
      <c r="AB94" s="52">
        <v>446485.84277828701</v>
      </c>
      <c r="AC94" s="52">
        <v>83308.397327674305</v>
      </c>
      <c r="AD94" s="52">
        <f t="shared" si="13"/>
        <v>529794.24010596133</v>
      </c>
      <c r="AF94" s="47" t="s">
        <v>142</v>
      </c>
      <c r="AG94" s="47">
        <v>734330.97970245301</v>
      </c>
      <c r="AH94" s="47">
        <v>147332.63132370499</v>
      </c>
      <c r="AI94" s="47">
        <f t="shared" si="14"/>
        <v>881663.61102615797</v>
      </c>
      <c r="AK94" s="61">
        <v>47361</v>
      </c>
      <c r="AL94" s="52">
        <v>484480.46263679699</v>
      </c>
      <c r="AM94" s="52">
        <v>47981.460717810172</v>
      </c>
      <c r="AN94" s="52">
        <v>532461.92335460719</v>
      </c>
      <c r="AQ94" s="56" t="s">
        <v>142</v>
      </c>
      <c r="AR94" s="21">
        <f t="shared" si="8"/>
        <v>8290297.2851175368</v>
      </c>
      <c r="AS94" s="21">
        <f t="shared" si="8"/>
        <v>2785495.4598329086</v>
      </c>
      <c r="AT94" s="21">
        <f t="shared" si="8"/>
        <v>11075792.744950445</v>
      </c>
    </row>
    <row r="95" spans="1:46" x14ac:dyDescent="0.35">
      <c r="A95" s="1"/>
      <c r="B95" s="50" t="s">
        <v>143</v>
      </c>
      <c r="C95" s="52">
        <v>0</v>
      </c>
      <c r="D95" s="52">
        <v>0</v>
      </c>
      <c r="E95" s="52">
        <f t="shared" si="9"/>
        <v>0</v>
      </c>
      <c r="F95" s="1"/>
      <c r="G95" s="50" t="s">
        <v>143</v>
      </c>
      <c r="H95" s="58">
        <v>0</v>
      </c>
      <c r="I95" s="58">
        <v>0</v>
      </c>
      <c r="J95" s="58">
        <f t="shared" si="10"/>
        <v>0</v>
      </c>
      <c r="K95" s="57"/>
      <c r="L95" s="59" t="s">
        <v>143</v>
      </c>
      <c r="M95" s="47">
        <v>0</v>
      </c>
      <c r="N95" s="47">
        <v>0</v>
      </c>
      <c r="O95" s="47">
        <f t="shared" si="11"/>
        <v>0</v>
      </c>
      <c r="P95" s="57"/>
      <c r="Q95" s="50" t="s">
        <v>143</v>
      </c>
      <c r="R95" s="52">
        <v>0</v>
      </c>
      <c r="S95" s="52">
        <v>0</v>
      </c>
      <c r="T95" s="52">
        <f t="shared" si="12"/>
        <v>0</v>
      </c>
      <c r="Y95" s="1"/>
      <c r="Z95" s="31"/>
      <c r="AA95" s="52" t="s">
        <v>143</v>
      </c>
      <c r="AB95" s="52">
        <v>449143.31252654898</v>
      </c>
      <c r="AC95" s="52">
        <v>89034.467400864698</v>
      </c>
      <c r="AD95" s="52">
        <f t="shared" si="13"/>
        <v>538177.77992741368</v>
      </c>
      <c r="AF95" s="47" t="s">
        <v>143</v>
      </c>
      <c r="AG95" s="47">
        <v>738701.69468778698</v>
      </c>
      <c r="AH95" s="47">
        <v>158417.80627668</v>
      </c>
      <c r="AI95" s="47">
        <f t="shared" si="14"/>
        <v>897119.50096446695</v>
      </c>
      <c r="AK95" s="61">
        <v>47391</v>
      </c>
      <c r="AL95" s="52">
        <v>487899.69776766998</v>
      </c>
      <c r="AM95" s="52">
        <v>50549.126679323825</v>
      </c>
      <c r="AN95" s="52">
        <v>538448.82444699376</v>
      </c>
      <c r="AQ95" s="56" t="s">
        <v>143</v>
      </c>
      <c r="AR95" s="21">
        <f t="shared" si="8"/>
        <v>1675744.704982006</v>
      </c>
      <c r="AS95" s="21">
        <f t="shared" si="8"/>
        <v>298001.40035686851</v>
      </c>
      <c r="AT95" s="21">
        <f t="shared" si="8"/>
        <v>1973746.1053388743</v>
      </c>
    </row>
    <row r="96" spans="1:46" x14ac:dyDescent="0.35">
      <c r="A96" s="1"/>
      <c r="B96" s="50" t="s">
        <v>144</v>
      </c>
      <c r="C96" s="52">
        <v>0</v>
      </c>
      <c r="D96" s="52">
        <v>0</v>
      </c>
      <c r="E96" s="52">
        <f t="shared" si="9"/>
        <v>0</v>
      </c>
      <c r="F96" s="1"/>
      <c r="G96" s="50" t="s">
        <v>144</v>
      </c>
      <c r="H96" s="58">
        <v>0</v>
      </c>
      <c r="I96" s="58">
        <v>0</v>
      </c>
      <c r="J96" s="58">
        <f t="shared" si="10"/>
        <v>0</v>
      </c>
      <c r="K96" s="57"/>
      <c r="L96" s="59" t="s">
        <v>144</v>
      </c>
      <c r="M96" s="47">
        <v>0</v>
      </c>
      <c r="N96" s="47">
        <v>0</v>
      </c>
      <c r="O96" s="47">
        <f t="shared" si="11"/>
        <v>0</v>
      </c>
      <c r="P96" s="57"/>
      <c r="Q96" s="50" t="s">
        <v>144</v>
      </c>
      <c r="R96" s="52">
        <v>7950000</v>
      </c>
      <c r="S96" s="52">
        <v>4775499.9134385008</v>
      </c>
      <c r="T96" s="52">
        <f t="shared" si="12"/>
        <v>12725499.913438501</v>
      </c>
      <c r="Y96" s="1"/>
      <c r="Z96" s="31"/>
      <c r="AA96" s="52" t="s">
        <v>144</v>
      </c>
      <c r="AB96" s="52">
        <v>451817.79125372501</v>
      </c>
      <c r="AC96" s="52">
        <v>73240.958326914406</v>
      </c>
      <c r="AD96" s="52">
        <f t="shared" si="13"/>
        <v>525058.74958063941</v>
      </c>
      <c r="AF96" s="47" t="s">
        <v>144</v>
      </c>
      <c r="AG96" s="47">
        <v>743100.38417746895</v>
      </c>
      <c r="AH96" s="47">
        <v>131176.01342234199</v>
      </c>
      <c r="AI96" s="47">
        <f t="shared" si="14"/>
        <v>874276.39759981097</v>
      </c>
      <c r="AK96" s="61">
        <v>47422</v>
      </c>
      <c r="AL96" s="52">
        <v>491601.06792138802</v>
      </c>
      <c r="AM96" s="52">
        <v>41411.851211468216</v>
      </c>
      <c r="AN96" s="52">
        <v>533012.91913285619</v>
      </c>
      <c r="AQ96" s="56" t="s">
        <v>144</v>
      </c>
      <c r="AR96" s="21">
        <f t="shared" si="8"/>
        <v>9636519.2433525827</v>
      </c>
      <c r="AS96" s="21">
        <f t="shared" si="8"/>
        <v>5021328.736399225</v>
      </c>
      <c r="AT96" s="21">
        <f t="shared" si="8"/>
        <v>14657847.979751807</v>
      </c>
    </row>
    <row r="97" spans="1:46" x14ac:dyDescent="0.35">
      <c r="A97" s="1"/>
      <c r="B97" s="50" t="s">
        <v>145</v>
      </c>
      <c r="C97" s="52">
        <v>0</v>
      </c>
      <c r="D97" s="52">
        <v>0</v>
      </c>
      <c r="E97" s="52">
        <f t="shared" si="9"/>
        <v>0</v>
      </c>
      <c r="F97" s="1"/>
      <c r="G97" s="50" t="s">
        <v>145</v>
      </c>
      <c r="H97" s="58">
        <v>0</v>
      </c>
      <c r="I97" s="58">
        <v>0</v>
      </c>
      <c r="J97" s="58">
        <f t="shared" si="10"/>
        <v>0</v>
      </c>
      <c r="K97" s="57"/>
      <c r="L97" s="59" t="s">
        <v>145</v>
      </c>
      <c r="M97" s="47">
        <v>10772409.081266699</v>
      </c>
      <c r="N97" s="47">
        <v>788355.90924120136</v>
      </c>
      <c r="O97" s="47">
        <f t="shared" si="11"/>
        <v>11560764.990507901</v>
      </c>
      <c r="P97" s="57"/>
      <c r="Q97" s="50" t="s">
        <v>145</v>
      </c>
      <c r="R97" s="52">
        <v>0</v>
      </c>
      <c r="S97" s="52">
        <v>0</v>
      </c>
      <c r="T97" s="52">
        <f t="shared" si="12"/>
        <v>0</v>
      </c>
      <c r="Y97" s="1"/>
      <c r="Z97" s="31"/>
      <c r="AA97" s="52" t="s">
        <v>145</v>
      </c>
      <c r="AB97" s="52">
        <v>454508.19549122802</v>
      </c>
      <c r="AC97" s="52">
        <v>81118.483970866902</v>
      </c>
      <c r="AD97" s="52">
        <f t="shared" si="13"/>
        <v>535626.67946209491</v>
      </c>
      <c r="AF97" s="47" t="s">
        <v>145</v>
      </c>
      <c r="AG97" s="47">
        <v>747525.26620111405</v>
      </c>
      <c r="AH97" s="47">
        <v>146293.98116299999</v>
      </c>
      <c r="AI97" s="47">
        <f t="shared" si="14"/>
        <v>893819.24736411404</v>
      </c>
      <c r="AK97" s="61">
        <v>47452</v>
      </c>
      <c r="AL97" s="52">
        <v>495161.15089277102</v>
      </c>
      <c r="AM97" s="52">
        <v>45624.328336128441</v>
      </c>
      <c r="AN97" s="52">
        <v>540785.47922889946</v>
      </c>
      <c r="AQ97" s="56" t="s">
        <v>145</v>
      </c>
      <c r="AR97" s="21">
        <f t="shared" si="8"/>
        <v>12469603.693851814</v>
      </c>
      <c r="AS97" s="21">
        <f t="shared" si="8"/>
        <v>1061392.7027111966</v>
      </c>
      <c r="AT97" s="21">
        <f t="shared" si="8"/>
        <v>13530996.396563008</v>
      </c>
    </row>
    <row r="98" spans="1:46" x14ac:dyDescent="0.35">
      <c r="A98" s="1"/>
      <c r="B98" s="50" t="s">
        <v>146</v>
      </c>
      <c r="C98" s="52">
        <v>0</v>
      </c>
      <c r="D98" s="52">
        <v>0</v>
      </c>
      <c r="E98" s="52">
        <f t="shared" si="9"/>
        <v>0</v>
      </c>
      <c r="F98" s="1"/>
      <c r="G98" s="50" t="s">
        <v>146</v>
      </c>
      <c r="H98" s="58">
        <v>0</v>
      </c>
      <c r="I98" s="58">
        <v>0</v>
      </c>
      <c r="J98" s="58">
        <f t="shared" si="10"/>
        <v>0</v>
      </c>
      <c r="K98" s="57"/>
      <c r="L98" s="59" t="s">
        <v>146</v>
      </c>
      <c r="M98" s="47">
        <v>0</v>
      </c>
      <c r="N98" s="47">
        <v>0</v>
      </c>
      <c r="O98" s="47">
        <f t="shared" si="11"/>
        <v>0</v>
      </c>
      <c r="P98" s="57"/>
      <c r="Q98" s="50" t="s">
        <v>146</v>
      </c>
      <c r="R98" s="52">
        <v>0</v>
      </c>
      <c r="S98" s="52">
        <v>0</v>
      </c>
      <c r="T98" s="52">
        <f t="shared" si="12"/>
        <v>0</v>
      </c>
      <c r="Y98" s="1"/>
      <c r="Z98" s="31"/>
      <c r="AA98" s="52" t="s">
        <v>146</v>
      </c>
      <c r="AB98" s="52">
        <v>457214.620069456</v>
      </c>
      <c r="AC98" s="52">
        <v>76002.892034644901</v>
      </c>
      <c r="AD98" s="52">
        <f t="shared" si="13"/>
        <v>533217.5121041009</v>
      </c>
      <c r="AF98" s="47" t="s">
        <v>146</v>
      </c>
      <c r="AG98" s="47">
        <v>751976.49672536505</v>
      </c>
      <c r="AH98" s="47">
        <v>138097.83325169599</v>
      </c>
      <c r="AI98" s="47">
        <f t="shared" si="14"/>
        <v>890074.32997706102</v>
      </c>
      <c r="AK98" s="61">
        <v>47483</v>
      </c>
      <c r="AL98" s="52">
        <v>498748.40986493201</v>
      </c>
      <c r="AM98" s="52">
        <v>42393.182934640448</v>
      </c>
      <c r="AN98" s="52">
        <v>541141.59279957251</v>
      </c>
      <c r="AQ98" s="56" t="s">
        <v>146</v>
      </c>
      <c r="AR98" s="21">
        <f t="shared" si="8"/>
        <v>1707939.5266597532</v>
      </c>
      <c r="AS98" s="21">
        <f t="shared" si="8"/>
        <v>256493.90822098134</v>
      </c>
      <c r="AT98" s="21">
        <f t="shared" si="8"/>
        <v>1964433.4348807344</v>
      </c>
    </row>
    <row r="99" spans="1:46" x14ac:dyDescent="0.35">
      <c r="A99" s="1"/>
      <c r="B99" s="50" t="s">
        <v>147</v>
      </c>
      <c r="C99" s="52">
        <v>58888888.888888903</v>
      </c>
      <c r="D99" s="52">
        <v>40921558.43762099</v>
      </c>
      <c r="E99" s="52">
        <f t="shared" si="9"/>
        <v>99810447.326509893</v>
      </c>
      <c r="F99" s="1"/>
      <c r="G99" s="50" t="s">
        <v>147</v>
      </c>
      <c r="H99" s="58">
        <v>0</v>
      </c>
      <c r="I99" s="58">
        <v>0</v>
      </c>
      <c r="J99" s="58">
        <f t="shared" si="10"/>
        <v>0</v>
      </c>
      <c r="K99" s="57"/>
      <c r="L99" s="59" t="s">
        <v>147</v>
      </c>
      <c r="M99" s="47">
        <v>0</v>
      </c>
      <c r="N99" s="47">
        <v>0</v>
      </c>
      <c r="O99" s="47">
        <f t="shared" si="11"/>
        <v>0</v>
      </c>
      <c r="P99" s="57"/>
      <c r="Q99" s="50" t="s">
        <v>147</v>
      </c>
      <c r="R99" s="52">
        <v>0</v>
      </c>
      <c r="S99" s="52">
        <v>0</v>
      </c>
      <c r="T99" s="52">
        <f t="shared" si="12"/>
        <v>0</v>
      </c>
      <c r="Y99" s="1"/>
      <c r="Z99" s="31"/>
      <c r="AA99" s="52" t="s">
        <v>147</v>
      </c>
      <c r="AB99" s="52">
        <v>459937.807448245</v>
      </c>
      <c r="AC99" s="52">
        <v>68647.340040165407</v>
      </c>
      <c r="AD99" s="52">
        <f t="shared" si="13"/>
        <v>528585.14748841035</v>
      </c>
      <c r="AF99" s="47" t="s">
        <v>147</v>
      </c>
      <c r="AG99" s="47">
        <v>756455.29686679004</v>
      </c>
      <c r="AH99" s="47">
        <v>125741.577240775</v>
      </c>
      <c r="AI99" s="47">
        <f t="shared" si="14"/>
        <v>882196.87410756503</v>
      </c>
      <c r="AK99" s="61">
        <v>47514</v>
      </c>
      <c r="AL99" s="52">
        <v>502515.99029747501</v>
      </c>
      <c r="AM99" s="52">
        <v>37888.761086931059</v>
      </c>
      <c r="AN99" s="52">
        <v>540404.75138440612</v>
      </c>
      <c r="AQ99" s="56" t="s">
        <v>147</v>
      </c>
      <c r="AR99" s="21">
        <f t="shared" si="8"/>
        <v>60607797.983501412</v>
      </c>
      <c r="AS99" s="21">
        <f t="shared" si="8"/>
        <v>41153836.115988858</v>
      </c>
      <c r="AT99" s="21">
        <f t="shared" si="8"/>
        <v>101761634.09949028</v>
      </c>
    </row>
    <row r="100" spans="1:46" x14ac:dyDescent="0.35">
      <c r="A100" s="1"/>
      <c r="B100" s="50" t="s">
        <v>148</v>
      </c>
      <c r="C100" s="52">
        <v>0</v>
      </c>
      <c r="D100" s="52">
        <v>0</v>
      </c>
      <c r="E100" s="52">
        <f t="shared" si="9"/>
        <v>0</v>
      </c>
      <c r="F100" s="1"/>
      <c r="G100" s="50" t="s">
        <v>148</v>
      </c>
      <c r="H100" s="58">
        <v>6625000</v>
      </c>
      <c r="I100" s="58">
        <v>2422574.1194405407</v>
      </c>
      <c r="J100" s="58">
        <f t="shared" si="10"/>
        <v>9047574.1194405407</v>
      </c>
      <c r="K100" s="57"/>
      <c r="L100" s="59" t="s">
        <v>148</v>
      </c>
      <c r="M100" s="47">
        <v>0</v>
      </c>
      <c r="N100" s="47">
        <v>0</v>
      </c>
      <c r="O100" s="47">
        <f t="shared" si="11"/>
        <v>0</v>
      </c>
      <c r="P100" s="57"/>
      <c r="Q100" s="50" t="s">
        <v>148</v>
      </c>
      <c r="R100" s="52">
        <v>0</v>
      </c>
      <c r="S100" s="52">
        <v>0</v>
      </c>
      <c r="T100" s="52">
        <f t="shared" si="12"/>
        <v>0</v>
      </c>
      <c r="Y100" s="1"/>
      <c r="Z100" s="31"/>
      <c r="AA100" s="52" t="s">
        <v>148</v>
      </c>
      <c r="AB100" s="52">
        <v>462677.21423292102</v>
      </c>
      <c r="AC100" s="52">
        <v>70758.065099818807</v>
      </c>
      <c r="AD100" s="52">
        <f t="shared" si="13"/>
        <v>533435.27933273977</v>
      </c>
      <c r="AF100" s="47" t="s">
        <v>148</v>
      </c>
      <c r="AG100" s="47">
        <v>760960.77290938306</v>
      </c>
      <c r="AH100" s="47">
        <v>130731.77913928</v>
      </c>
      <c r="AI100" s="47">
        <f t="shared" si="14"/>
        <v>891692.55204866303</v>
      </c>
      <c r="AK100" s="61">
        <v>47542</v>
      </c>
      <c r="AL100" s="52">
        <v>506138.76862869004</v>
      </c>
      <c r="AM100" s="52">
        <v>39180.173933742495</v>
      </c>
      <c r="AN100" s="52">
        <v>545318.94256243249</v>
      </c>
      <c r="AQ100" s="56" t="s">
        <v>148</v>
      </c>
      <c r="AR100" s="21">
        <f t="shared" ref="AR100:AT122" si="15">SUMIF($A$2:$AO$2,AR$2,$A100:$AO100)</f>
        <v>8354776.7557709944</v>
      </c>
      <c r="AS100" s="21">
        <f t="shared" si="15"/>
        <v>2663244.1376133817</v>
      </c>
      <c r="AT100" s="21">
        <f t="shared" si="15"/>
        <v>11018020.893384377</v>
      </c>
    </row>
    <row r="101" spans="1:46" x14ac:dyDescent="0.35">
      <c r="A101" s="1"/>
      <c r="B101" s="50" t="s">
        <v>149</v>
      </c>
      <c r="C101" s="52">
        <v>0</v>
      </c>
      <c r="D101" s="52">
        <v>0</v>
      </c>
      <c r="E101" s="52">
        <f t="shared" si="9"/>
        <v>0</v>
      </c>
      <c r="F101" s="1"/>
      <c r="G101" s="50" t="s">
        <v>149</v>
      </c>
      <c r="H101" s="58">
        <v>0</v>
      </c>
      <c r="I101" s="58">
        <v>0</v>
      </c>
      <c r="J101" s="58">
        <f t="shared" si="10"/>
        <v>0</v>
      </c>
      <c r="K101" s="57"/>
      <c r="L101" s="59" t="s">
        <v>149</v>
      </c>
      <c r="M101" s="47">
        <v>0</v>
      </c>
      <c r="N101" s="47">
        <v>0</v>
      </c>
      <c r="O101" s="47">
        <f t="shared" si="11"/>
        <v>0</v>
      </c>
      <c r="P101" s="57"/>
      <c r="Q101" s="50" t="s">
        <v>149</v>
      </c>
      <c r="R101" s="52">
        <v>0</v>
      </c>
      <c r="S101" s="52">
        <v>0</v>
      </c>
      <c r="T101" s="52">
        <f t="shared" si="12"/>
        <v>0</v>
      </c>
      <c r="Y101" s="1"/>
      <c r="Z101" s="31"/>
      <c r="AA101" s="52" t="s">
        <v>149</v>
      </c>
      <c r="AB101" s="52">
        <v>465432.93702687102</v>
      </c>
      <c r="AC101" s="52">
        <v>61476.158301818599</v>
      </c>
      <c r="AD101" s="52">
        <f t="shared" si="13"/>
        <v>526909.09532868967</v>
      </c>
      <c r="AF101" s="47" t="s">
        <v>149</v>
      </c>
      <c r="AG101" s="47">
        <v>765493.08373580803</v>
      </c>
      <c r="AH101" s="47">
        <v>114654.816847284</v>
      </c>
      <c r="AI101" s="47">
        <f t="shared" si="14"/>
        <v>880147.90058309201</v>
      </c>
      <c r="AK101" s="61">
        <v>47573</v>
      </c>
      <c r="AL101" s="52">
        <v>509699.868181839</v>
      </c>
      <c r="AM101" s="52">
        <v>33277.065766867148</v>
      </c>
      <c r="AN101" s="52">
        <v>542976.93394870614</v>
      </c>
      <c r="AQ101" s="56" t="s">
        <v>149</v>
      </c>
      <c r="AR101" s="21">
        <f t="shared" si="15"/>
        <v>1740625.8889445183</v>
      </c>
      <c r="AS101" s="21">
        <f t="shared" si="15"/>
        <v>209408.04091596976</v>
      </c>
      <c r="AT101" s="21">
        <f t="shared" si="15"/>
        <v>1950033.9298604878</v>
      </c>
    </row>
    <row r="102" spans="1:46" x14ac:dyDescent="0.35">
      <c r="A102" s="1"/>
      <c r="B102" s="50" t="s">
        <v>150</v>
      </c>
      <c r="C102" s="52">
        <v>0</v>
      </c>
      <c r="D102" s="52">
        <v>0</v>
      </c>
      <c r="E102" s="52">
        <f t="shared" si="9"/>
        <v>0</v>
      </c>
      <c r="F102" s="1"/>
      <c r="G102" s="50" t="s">
        <v>150</v>
      </c>
      <c r="H102" s="58">
        <v>0</v>
      </c>
      <c r="I102" s="58">
        <v>0</v>
      </c>
      <c r="J102" s="58">
        <f t="shared" si="10"/>
        <v>0</v>
      </c>
      <c r="K102" s="57"/>
      <c r="L102" s="59" t="s">
        <v>150</v>
      </c>
      <c r="M102" s="47">
        <v>0</v>
      </c>
      <c r="N102" s="47">
        <v>0</v>
      </c>
      <c r="O102" s="47">
        <f t="shared" si="11"/>
        <v>0</v>
      </c>
      <c r="P102" s="57"/>
      <c r="Q102" s="50" t="s">
        <v>150</v>
      </c>
      <c r="R102" s="52">
        <v>7950000</v>
      </c>
      <c r="S102" s="52">
        <v>4599510.1734034996</v>
      </c>
      <c r="T102" s="52">
        <f t="shared" si="12"/>
        <v>12549510.1734035</v>
      </c>
      <c r="Y102" s="1"/>
      <c r="Z102" s="31"/>
      <c r="AA102" s="52" t="s">
        <v>150</v>
      </c>
      <c r="AB102" s="52">
        <v>468203.17928650603</v>
      </c>
      <c r="AC102" s="52">
        <v>65376.799130785403</v>
      </c>
      <c r="AD102" s="52">
        <f t="shared" si="13"/>
        <v>533579.97841729142</v>
      </c>
      <c r="AF102" s="47" t="s">
        <v>150</v>
      </c>
      <c r="AG102" s="47">
        <v>770049.27458806999</v>
      </c>
      <c r="AH102" s="47">
        <v>123169.50163277599</v>
      </c>
      <c r="AI102" s="47">
        <f t="shared" si="14"/>
        <v>893218.77622084599</v>
      </c>
      <c r="AK102" s="61">
        <v>47603</v>
      </c>
      <c r="AL102" s="52">
        <v>513463.71489494899</v>
      </c>
      <c r="AM102" s="52">
        <v>35189.218389933369</v>
      </c>
      <c r="AN102" s="52">
        <v>548652.93328488234</v>
      </c>
      <c r="AQ102" s="56" t="s">
        <v>150</v>
      </c>
      <c r="AR102" s="21">
        <f t="shared" si="15"/>
        <v>9701716.1687695254</v>
      </c>
      <c r="AS102" s="21">
        <f t="shared" si="15"/>
        <v>4823245.692556994</v>
      </c>
      <c r="AT102" s="21">
        <f t="shared" si="15"/>
        <v>14524961.861326519</v>
      </c>
    </row>
    <row r="103" spans="1:46" x14ac:dyDescent="0.35">
      <c r="A103" s="1"/>
      <c r="B103" s="50" t="s">
        <v>151</v>
      </c>
      <c r="C103" s="52">
        <v>0</v>
      </c>
      <c r="D103" s="52">
        <v>0</v>
      </c>
      <c r="E103" s="52">
        <f t="shared" si="9"/>
        <v>0</v>
      </c>
      <c r="F103" s="1"/>
      <c r="G103" s="50" t="s">
        <v>151</v>
      </c>
      <c r="H103" s="58">
        <v>0</v>
      </c>
      <c r="I103" s="58">
        <v>0</v>
      </c>
      <c r="J103" s="58">
        <f t="shared" si="10"/>
        <v>0</v>
      </c>
      <c r="K103" s="57"/>
      <c r="L103" s="59" t="s">
        <v>151</v>
      </c>
      <c r="M103" s="47">
        <v>10772409.081266699</v>
      </c>
      <c r="N103" s="47">
        <v>581015.63100809976</v>
      </c>
      <c r="O103" s="47">
        <f t="shared" si="11"/>
        <v>11353424.712274799</v>
      </c>
      <c r="P103" s="57"/>
      <c r="Q103" s="50" t="s">
        <v>151</v>
      </c>
      <c r="R103" s="52">
        <v>0</v>
      </c>
      <c r="S103" s="52">
        <v>0</v>
      </c>
      <c r="T103" s="52">
        <f t="shared" si="12"/>
        <v>0</v>
      </c>
      <c r="Y103" s="1"/>
      <c r="Z103" s="31"/>
      <c r="AA103" s="52" t="s">
        <v>151</v>
      </c>
      <c r="AB103" s="52">
        <v>470989.90994128201</v>
      </c>
      <c r="AC103" s="52">
        <v>60607.2652414201</v>
      </c>
      <c r="AD103" s="52">
        <f t="shared" si="13"/>
        <v>531597.17518270214</v>
      </c>
      <c r="AF103" s="47" t="s">
        <v>151</v>
      </c>
      <c r="AG103" s="47">
        <v>774632.58374554501</v>
      </c>
      <c r="AH103" s="47">
        <v>115453.780796013</v>
      </c>
      <c r="AI103" s="47">
        <f t="shared" si="14"/>
        <v>890086.36454155797</v>
      </c>
      <c r="AK103" s="61">
        <v>47634</v>
      </c>
      <c r="AL103" s="52">
        <v>517346.55209057801</v>
      </c>
      <c r="AM103" s="52">
        <v>32204.194847701801</v>
      </c>
      <c r="AN103" s="52">
        <v>549550.74693827983</v>
      </c>
      <c r="AQ103" s="56" t="s">
        <v>151</v>
      </c>
      <c r="AR103" s="21">
        <f t="shared" si="15"/>
        <v>12535378.127044104</v>
      </c>
      <c r="AS103" s="21">
        <f t="shared" si="15"/>
        <v>789280.87189323467</v>
      </c>
      <c r="AT103" s="21">
        <f t="shared" si="15"/>
        <v>13324658.998937339</v>
      </c>
    </row>
    <row r="104" spans="1:46" x14ac:dyDescent="0.35">
      <c r="A104" s="1"/>
      <c r="B104" s="50" t="s">
        <v>152</v>
      </c>
      <c r="C104" s="52">
        <v>0</v>
      </c>
      <c r="D104" s="52">
        <v>0</v>
      </c>
      <c r="E104" s="52">
        <f t="shared" si="9"/>
        <v>0</v>
      </c>
      <c r="F104" s="1"/>
      <c r="G104" s="50" t="s">
        <v>152</v>
      </c>
      <c r="H104" s="58">
        <v>0</v>
      </c>
      <c r="I104" s="58">
        <v>0</v>
      </c>
      <c r="J104" s="58">
        <f t="shared" si="10"/>
        <v>0</v>
      </c>
      <c r="K104" s="57"/>
      <c r="L104" s="59" t="s">
        <v>152</v>
      </c>
      <c r="M104" s="47">
        <v>0</v>
      </c>
      <c r="N104" s="47">
        <v>0</v>
      </c>
      <c r="O104" s="47">
        <f t="shared" si="11"/>
        <v>0</v>
      </c>
      <c r="P104" s="57"/>
      <c r="Q104" s="50" t="s">
        <v>152</v>
      </c>
      <c r="R104" s="52">
        <v>0</v>
      </c>
      <c r="S104" s="52">
        <v>0</v>
      </c>
      <c r="T104" s="52">
        <f t="shared" si="12"/>
        <v>0</v>
      </c>
      <c r="Y104" s="1"/>
      <c r="Z104" s="31"/>
      <c r="AA104" s="52" t="s">
        <v>152</v>
      </c>
      <c r="AB104" s="52">
        <v>473793.22712961002</v>
      </c>
      <c r="AC104" s="52">
        <v>63732.014348461598</v>
      </c>
      <c r="AD104" s="52">
        <f t="shared" si="13"/>
        <v>537525.24147807166</v>
      </c>
      <c r="AF104" s="47" t="s">
        <v>152</v>
      </c>
      <c r="AG104" s="47">
        <v>779243.17261553404</v>
      </c>
      <c r="AH104" s="47">
        <v>122876.54659516401</v>
      </c>
      <c r="AI104" s="47">
        <f t="shared" si="14"/>
        <v>902119.71921069804</v>
      </c>
      <c r="AK104" s="61">
        <v>47664</v>
      </c>
      <c r="AL104" s="52">
        <v>520987.73623536504</v>
      </c>
      <c r="AM104" s="52">
        <v>33564.737340309788</v>
      </c>
      <c r="AN104" s="52">
        <v>554552.47357567481</v>
      </c>
      <c r="AQ104" s="56" t="s">
        <v>152</v>
      </c>
      <c r="AR104" s="21">
        <f t="shared" si="15"/>
        <v>1774024.135980509</v>
      </c>
      <c r="AS104" s="21">
        <f t="shared" si="15"/>
        <v>220173.29828393541</v>
      </c>
      <c r="AT104" s="21">
        <f t="shared" si="15"/>
        <v>1994197.4342644447</v>
      </c>
    </row>
    <row r="105" spans="1:46" x14ac:dyDescent="0.35">
      <c r="A105" s="1"/>
      <c r="B105" s="50" t="s">
        <v>153</v>
      </c>
      <c r="C105" s="52">
        <v>58888888.888888903</v>
      </c>
      <c r="D105" s="52">
        <v>39162813.071450792</v>
      </c>
      <c r="E105" s="52">
        <f t="shared" si="9"/>
        <v>98051701.960339695</v>
      </c>
      <c r="F105" s="1"/>
      <c r="G105" s="50" t="s">
        <v>153</v>
      </c>
      <c r="H105" s="58">
        <v>0</v>
      </c>
      <c r="I105" s="58">
        <v>0</v>
      </c>
      <c r="J105" s="58">
        <f t="shared" si="10"/>
        <v>0</v>
      </c>
      <c r="K105" s="57"/>
      <c r="L105" s="59" t="s">
        <v>153</v>
      </c>
      <c r="M105" s="47">
        <v>0</v>
      </c>
      <c r="N105" s="47">
        <v>0</v>
      </c>
      <c r="O105" s="47">
        <f t="shared" si="11"/>
        <v>0</v>
      </c>
      <c r="P105" s="57"/>
      <c r="Q105" s="50" t="s">
        <v>153</v>
      </c>
      <c r="R105" s="52">
        <v>0</v>
      </c>
      <c r="S105" s="52">
        <v>0</v>
      </c>
      <c r="T105" s="52">
        <f t="shared" si="12"/>
        <v>0</v>
      </c>
      <c r="Y105" s="1"/>
      <c r="Z105" s="31"/>
      <c r="AA105" s="52" t="s">
        <v>153</v>
      </c>
      <c r="AB105" s="52">
        <v>476611.30175012199</v>
      </c>
      <c r="AC105" s="52">
        <v>51506.704937779199</v>
      </c>
      <c r="AD105" s="52">
        <f t="shared" si="13"/>
        <v>528118.00668790122</v>
      </c>
      <c r="AF105" s="47" t="s">
        <v>153</v>
      </c>
      <c r="AG105" s="47">
        <v>783878.03289257805</v>
      </c>
      <c r="AH105" s="47">
        <v>100635.85442204701</v>
      </c>
      <c r="AI105" s="47">
        <f t="shared" si="14"/>
        <v>884513.88731462508</v>
      </c>
      <c r="AK105" s="61">
        <v>47695</v>
      </c>
      <c r="AL105" s="52">
        <v>525020.54626315203</v>
      </c>
      <c r="AM105" s="52">
        <v>26671.620423369179</v>
      </c>
      <c r="AN105" s="52">
        <v>551692.16668652126</v>
      </c>
      <c r="AQ105" s="56" t="s">
        <v>153</v>
      </c>
      <c r="AR105" s="21">
        <f t="shared" si="15"/>
        <v>60674398.769794755</v>
      </c>
      <c r="AS105" s="21">
        <f t="shared" si="15"/>
        <v>39341627.251233988</v>
      </c>
      <c r="AT105" s="21">
        <f t="shared" si="15"/>
        <v>100016026.02102874</v>
      </c>
    </row>
    <row r="106" spans="1:46" x14ac:dyDescent="0.35">
      <c r="A106" s="1"/>
      <c r="B106" s="50" t="s">
        <v>154</v>
      </c>
      <c r="C106" s="52">
        <v>0</v>
      </c>
      <c r="D106" s="52">
        <v>0</v>
      </c>
      <c r="E106" s="52">
        <f t="shared" si="9"/>
        <v>0</v>
      </c>
      <c r="F106" s="1"/>
      <c r="G106" s="50" t="s">
        <v>154</v>
      </c>
      <c r="H106" s="58">
        <v>6625000</v>
      </c>
      <c r="I106" s="58">
        <v>2262136.0336227901</v>
      </c>
      <c r="J106" s="58">
        <f t="shared" si="10"/>
        <v>8887136.0336227901</v>
      </c>
      <c r="L106" s="46" t="s">
        <v>154</v>
      </c>
      <c r="M106" s="47">
        <v>0</v>
      </c>
      <c r="N106" s="47">
        <v>0</v>
      </c>
      <c r="O106" s="47">
        <f t="shared" si="11"/>
        <v>0</v>
      </c>
      <c r="P106" s="57"/>
      <c r="Q106" s="50" t="s">
        <v>154</v>
      </c>
      <c r="R106" s="52">
        <v>0</v>
      </c>
      <c r="S106" s="52">
        <v>0</v>
      </c>
      <c r="T106" s="52">
        <f t="shared" si="12"/>
        <v>0</v>
      </c>
      <c r="Y106" s="1"/>
      <c r="Z106" s="31"/>
      <c r="AA106" s="52" t="s">
        <v>154</v>
      </c>
      <c r="AB106" s="52">
        <v>479446.13799598499</v>
      </c>
      <c r="AC106" s="52">
        <v>54194.940832812397</v>
      </c>
      <c r="AD106" s="52">
        <f t="shared" si="13"/>
        <v>533641.07882879744</v>
      </c>
      <c r="AF106" s="47" t="s">
        <v>154</v>
      </c>
      <c r="AG106" s="47">
        <v>788540.46085393697</v>
      </c>
      <c r="AH106" s="47">
        <v>107441.66313013301</v>
      </c>
      <c r="AI106" s="47">
        <f t="shared" si="14"/>
        <v>895982.12398407003</v>
      </c>
      <c r="AK106" s="61">
        <v>47726</v>
      </c>
      <c r="AL106" s="52">
        <v>528994.71090592502</v>
      </c>
      <c r="AM106" s="52">
        <v>27842.970037238672</v>
      </c>
      <c r="AN106" s="52">
        <v>556837.68094316369</v>
      </c>
      <c r="AQ106" s="56" t="s">
        <v>154</v>
      </c>
      <c r="AR106" s="21">
        <f t="shared" si="15"/>
        <v>8421981.3097558469</v>
      </c>
      <c r="AS106" s="21">
        <f t="shared" si="15"/>
        <v>2451615.6076229741</v>
      </c>
      <c r="AT106" s="21">
        <f t="shared" si="15"/>
        <v>10873596.91737882</v>
      </c>
    </row>
    <row r="107" spans="1:46" x14ac:dyDescent="0.35">
      <c r="A107" s="1"/>
      <c r="B107" s="50" t="s">
        <v>155</v>
      </c>
      <c r="C107" s="52">
        <v>0</v>
      </c>
      <c r="D107" s="52">
        <v>0</v>
      </c>
      <c r="E107" s="52">
        <f t="shared" si="9"/>
        <v>0</v>
      </c>
      <c r="F107" s="1"/>
      <c r="G107" s="50" t="s">
        <v>155</v>
      </c>
      <c r="H107" s="58">
        <v>0</v>
      </c>
      <c r="I107" s="58">
        <v>0</v>
      </c>
      <c r="J107" s="58">
        <f t="shared" si="10"/>
        <v>0</v>
      </c>
      <c r="K107" s="57"/>
      <c r="L107" s="59" t="s">
        <v>155</v>
      </c>
      <c r="M107" s="47">
        <v>0</v>
      </c>
      <c r="N107" s="47">
        <v>0</v>
      </c>
      <c r="O107" s="47">
        <f t="shared" si="11"/>
        <v>0</v>
      </c>
      <c r="P107" s="57"/>
      <c r="Q107" s="50" t="s">
        <v>155</v>
      </c>
      <c r="R107" s="52">
        <v>0</v>
      </c>
      <c r="S107" s="52">
        <v>0</v>
      </c>
      <c r="T107" s="52">
        <f t="shared" si="12"/>
        <v>0</v>
      </c>
      <c r="Y107" s="1"/>
      <c r="Z107" s="31"/>
      <c r="AA107" s="52" t="s">
        <v>155</v>
      </c>
      <c r="AB107" s="52">
        <v>482297.83556366601</v>
      </c>
      <c r="AC107" s="52">
        <v>52971.229638422301</v>
      </c>
      <c r="AD107" s="52">
        <f t="shared" si="13"/>
        <v>535269.06520208833</v>
      </c>
      <c r="AF107" s="47" t="s">
        <v>155</v>
      </c>
      <c r="AG107" s="47">
        <v>793230.620469435</v>
      </c>
      <c r="AH107" s="47">
        <v>106726.61995967101</v>
      </c>
      <c r="AI107" s="47">
        <f t="shared" si="14"/>
        <v>899957.24042910605</v>
      </c>
      <c r="AK107" s="61">
        <v>47756</v>
      </c>
      <c r="AL107" s="52">
        <v>532907.15156922</v>
      </c>
      <c r="AM107" s="52">
        <v>26500.989965321362</v>
      </c>
      <c r="AN107" s="52">
        <v>559408.14153454138</v>
      </c>
      <c r="AQ107" s="56" t="s">
        <v>155</v>
      </c>
      <c r="AR107" s="21">
        <f t="shared" si="15"/>
        <v>1808435.6076023211</v>
      </c>
      <c r="AS107" s="21">
        <f t="shared" si="15"/>
        <v>186198.83956341466</v>
      </c>
      <c r="AT107" s="21">
        <f t="shared" si="15"/>
        <v>1994634.4471657355</v>
      </c>
    </row>
    <row r="108" spans="1:46" x14ac:dyDescent="0.35">
      <c r="A108" s="1"/>
      <c r="B108" s="50" t="s">
        <v>156</v>
      </c>
      <c r="C108" s="52">
        <v>0</v>
      </c>
      <c r="D108" s="52">
        <v>0</v>
      </c>
      <c r="E108" s="52">
        <f t="shared" si="9"/>
        <v>0</v>
      </c>
      <c r="F108" s="1"/>
      <c r="G108" s="50" t="s">
        <v>156</v>
      </c>
      <c r="H108" s="58">
        <v>0</v>
      </c>
      <c r="I108" s="58">
        <v>0</v>
      </c>
      <c r="J108" s="58">
        <f t="shared" si="10"/>
        <v>0</v>
      </c>
      <c r="K108" s="57"/>
      <c r="L108" s="59" t="s">
        <v>156</v>
      </c>
      <c r="M108" s="47">
        <v>0</v>
      </c>
      <c r="N108" s="47">
        <v>0</v>
      </c>
      <c r="O108" s="47">
        <f t="shared" si="11"/>
        <v>0</v>
      </c>
      <c r="P108" s="57"/>
      <c r="Q108" s="50" t="s">
        <v>156</v>
      </c>
      <c r="R108" s="52">
        <v>7950000</v>
      </c>
      <c r="S108" s="52">
        <v>4477374.5093383007</v>
      </c>
      <c r="T108" s="52">
        <f t="shared" si="12"/>
        <v>12427374.509338301</v>
      </c>
      <c r="Y108" s="1"/>
      <c r="Z108" s="31"/>
      <c r="AA108" s="52" t="s">
        <v>156</v>
      </c>
      <c r="AB108" s="52">
        <v>485164.97378552501</v>
      </c>
      <c r="AC108" s="52">
        <v>45257.864747806903</v>
      </c>
      <c r="AD108" s="52">
        <f t="shared" si="13"/>
        <v>530422.83853333187</v>
      </c>
      <c r="AF108" s="47" t="s">
        <v>156</v>
      </c>
      <c r="AG108" s="47">
        <v>797946.17518064205</v>
      </c>
      <c r="AH108" s="47">
        <v>92846.871091033798</v>
      </c>
      <c r="AI108" s="47">
        <f t="shared" si="14"/>
        <v>890793.04627167585</v>
      </c>
      <c r="AK108" s="61">
        <v>47787</v>
      </c>
      <c r="AL108" s="52">
        <v>537037.56532461999</v>
      </c>
      <c r="AM108" s="52">
        <v>22263.11303479518</v>
      </c>
      <c r="AN108" s="52">
        <v>559300.67835941515</v>
      </c>
      <c r="AQ108" s="56" t="s">
        <v>156</v>
      </c>
      <c r="AR108" s="21">
        <f t="shared" si="15"/>
        <v>9770148.7142907865</v>
      </c>
      <c r="AS108" s="21">
        <f t="shared" si="15"/>
        <v>4637742.3582119355</v>
      </c>
      <c r="AT108" s="21">
        <f t="shared" si="15"/>
        <v>14407891.072502725</v>
      </c>
    </row>
    <row r="109" spans="1:46" x14ac:dyDescent="0.35">
      <c r="A109" s="1"/>
      <c r="B109" s="50" t="s">
        <v>157</v>
      </c>
      <c r="C109" s="52">
        <v>0</v>
      </c>
      <c r="D109" s="52">
        <v>0</v>
      </c>
      <c r="E109" s="52">
        <f t="shared" si="9"/>
        <v>0</v>
      </c>
      <c r="F109" s="1"/>
      <c r="G109" s="50" t="s">
        <v>157</v>
      </c>
      <c r="H109" s="58">
        <v>0</v>
      </c>
      <c r="I109" s="58">
        <v>0</v>
      </c>
      <c r="J109" s="58">
        <f t="shared" si="10"/>
        <v>0</v>
      </c>
      <c r="K109" s="57"/>
      <c r="L109" s="59" t="s">
        <v>157</v>
      </c>
      <c r="M109" s="47">
        <v>10772409.081266699</v>
      </c>
      <c r="N109" s="47">
        <v>393554.99956439994</v>
      </c>
      <c r="O109" s="47">
        <f t="shared" si="11"/>
        <v>11165964.080831099</v>
      </c>
      <c r="P109" s="57"/>
      <c r="Q109" s="50" t="s">
        <v>157</v>
      </c>
      <c r="R109" s="52">
        <v>0</v>
      </c>
      <c r="S109" s="52">
        <v>0</v>
      </c>
      <c r="T109" s="52">
        <f t="shared" si="12"/>
        <v>0</v>
      </c>
      <c r="Y109" s="1"/>
      <c r="Z109" s="31"/>
      <c r="AA109" s="52" t="s">
        <v>157</v>
      </c>
      <c r="AB109" s="52">
        <v>488049.15641641401</v>
      </c>
      <c r="AC109" s="52">
        <v>49844.615782122601</v>
      </c>
      <c r="AD109" s="52">
        <f t="shared" si="13"/>
        <v>537893.77219853667</v>
      </c>
      <c r="AF109" s="47" t="s">
        <v>157</v>
      </c>
      <c r="AG109" s="47">
        <v>802689.76266776596</v>
      </c>
      <c r="AH109" s="47">
        <v>104337.421037739</v>
      </c>
      <c r="AI109" s="47">
        <f t="shared" si="14"/>
        <v>907027.18370550498</v>
      </c>
      <c r="AK109" s="61">
        <v>47817</v>
      </c>
      <c r="AL109" s="52">
        <v>540916.30205141404</v>
      </c>
      <c r="AM109" s="52">
        <v>23730.10643756733</v>
      </c>
      <c r="AN109" s="52">
        <v>564646.40848898143</v>
      </c>
      <c r="AQ109" s="56" t="s">
        <v>157</v>
      </c>
      <c r="AR109" s="21">
        <f t="shared" si="15"/>
        <v>12604064.302402293</v>
      </c>
      <c r="AS109" s="21">
        <f t="shared" si="15"/>
        <v>571467.14282182883</v>
      </c>
      <c r="AT109" s="21">
        <f t="shared" si="15"/>
        <v>13175531.445224123</v>
      </c>
    </row>
    <row r="110" spans="1:46" x14ac:dyDescent="0.35">
      <c r="A110" s="1"/>
      <c r="B110" s="50" t="s">
        <v>158</v>
      </c>
      <c r="C110" s="52">
        <v>0</v>
      </c>
      <c r="D110" s="52">
        <v>0</v>
      </c>
      <c r="E110" s="52">
        <f t="shared" si="9"/>
        <v>0</v>
      </c>
      <c r="F110" s="1"/>
      <c r="G110" s="50" t="s">
        <v>158</v>
      </c>
      <c r="H110" s="58">
        <v>0</v>
      </c>
      <c r="I110" s="58">
        <v>0</v>
      </c>
      <c r="J110" s="58">
        <f t="shared" si="10"/>
        <v>0</v>
      </c>
      <c r="K110" s="57"/>
      <c r="L110" s="59" t="s">
        <v>158</v>
      </c>
      <c r="M110" s="47">
        <v>0</v>
      </c>
      <c r="N110" s="47">
        <v>0</v>
      </c>
      <c r="O110" s="47">
        <f t="shared" si="11"/>
        <v>0</v>
      </c>
      <c r="P110" s="57"/>
      <c r="Q110" s="50" t="s">
        <v>158</v>
      </c>
      <c r="R110" s="52">
        <v>0</v>
      </c>
      <c r="S110" s="52">
        <v>0</v>
      </c>
      <c r="T110" s="52">
        <f t="shared" si="12"/>
        <v>0</v>
      </c>
      <c r="Y110" s="1"/>
      <c r="Z110" s="31"/>
      <c r="AA110" s="52" t="s">
        <v>158</v>
      </c>
      <c r="AB110" s="52">
        <v>490950.484781017</v>
      </c>
      <c r="AC110" s="52">
        <v>38318.4533596861</v>
      </c>
      <c r="AD110" s="52">
        <f t="shared" si="13"/>
        <v>529268.93814070313</v>
      </c>
      <c r="AF110" s="47" t="s">
        <v>158</v>
      </c>
      <c r="AG110" s="47">
        <v>807461.54957854503</v>
      </c>
      <c r="AH110" s="47">
        <v>82066.9804140981</v>
      </c>
      <c r="AI110" s="47">
        <f t="shared" si="14"/>
        <v>889528.52999264316</v>
      </c>
      <c r="AK110" s="61">
        <v>47848</v>
      </c>
      <c r="AL110" s="52">
        <v>544920.72072289605</v>
      </c>
      <c r="AM110" s="52">
        <v>17783.697936815872</v>
      </c>
      <c r="AN110" s="52">
        <v>562704.41865971196</v>
      </c>
      <c r="AQ110" s="56" t="s">
        <v>158</v>
      </c>
      <c r="AR110" s="21">
        <f t="shared" si="15"/>
        <v>1843332.755082458</v>
      </c>
      <c r="AS110" s="21">
        <f t="shared" si="15"/>
        <v>138169.13171060008</v>
      </c>
      <c r="AT110" s="21">
        <f t="shared" si="15"/>
        <v>1981501.8867930581</v>
      </c>
    </row>
    <row r="111" spans="1:46" x14ac:dyDescent="0.35">
      <c r="A111" s="1"/>
      <c r="B111" s="50" t="s">
        <v>159</v>
      </c>
      <c r="C111" s="52">
        <v>58888888.888888903</v>
      </c>
      <c r="D111" s="52">
        <v>38732411.168747403</v>
      </c>
      <c r="E111" s="52">
        <f t="shared" si="9"/>
        <v>97621300.057636306</v>
      </c>
      <c r="F111" s="1"/>
      <c r="G111" s="50" t="s">
        <v>159</v>
      </c>
      <c r="H111" s="58">
        <v>0</v>
      </c>
      <c r="I111" s="58">
        <v>0</v>
      </c>
      <c r="J111" s="58">
        <f t="shared" si="10"/>
        <v>0</v>
      </c>
      <c r="K111" s="57"/>
      <c r="L111" s="59" t="s">
        <v>159</v>
      </c>
      <c r="M111" s="47">
        <v>0</v>
      </c>
      <c r="N111" s="47">
        <v>0</v>
      </c>
      <c r="O111" s="47">
        <f t="shared" si="11"/>
        <v>0</v>
      </c>
      <c r="P111" s="57"/>
      <c r="Q111" s="50" t="s">
        <v>159</v>
      </c>
      <c r="R111" s="52">
        <v>0</v>
      </c>
      <c r="S111" s="52">
        <v>0</v>
      </c>
      <c r="T111" s="52">
        <f t="shared" si="12"/>
        <v>0</v>
      </c>
      <c r="Y111" s="1"/>
      <c r="Z111" s="31"/>
      <c r="AA111" s="52" t="s">
        <v>159</v>
      </c>
      <c r="AB111" s="52">
        <v>493867.35182540701</v>
      </c>
      <c r="AC111" s="52">
        <v>38130.688943920402</v>
      </c>
      <c r="AD111" s="52">
        <f t="shared" si="13"/>
        <v>531998.04076932743</v>
      </c>
      <c r="AF111" s="47" t="s">
        <v>159</v>
      </c>
      <c r="AG111" s="47">
        <v>812258.89280681103</v>
      </c>
      <c r="AH111" s="47">
        <v>83811.966437895695</v>
      </c>
      <c r="AI111" s="47">
        <f t="shared" si="14"/>
        <v>896070.85924470669</v>
      </c>
      <c r="AK111" s="61">
        <v>47879</v>
      </c>
      <c r="AL111" s="52">
        <v>549051.68241801695</v>
      </c>
      <c r="AM111" s="52">
        <v>16934.054501597289</v>
      </c>
      <c r="AN111" s="52">
        <v>565985.73691961425</v>
      </c>
      <c r="AQ111" s="56" t="s">
        <v>159</v>
      </c>
      <c r="AR111" s="21">
        <f t="shared" si="15"/>
        <v>60744066.815939143</v>
      </c>
      <c r="AS111" s="21">
        <f t="shared" si="15"/>
        <v>38871287.878630824</v>
      </c>
      <c r="AT111" s="21">
        <f t="shared" si="15"/>
        <v>99615354.694569945</v>
      </c>
    </row>
    <row r="112" spans="1:46" x14ac:dyDescent="0.35">
      <c r="A112" s="1"/>
      <c r="B112" s="50" t="s">
        <v>160</v>
      </c>
      <c r="C112" s="52">
        <v>0</v>
      </c>
      <c r="D112" s="52">
        <v>0</v>
      </c>
      <c r="E112" s="52">
        <f t="shared" si="9"/>
        <v>0</v>
      </c>
      <c r="F112" s="1"/>
      <c r="G112" s="50" t="s">
        <v>160</v>
      </c>
      <c r="H112" s="58">
        <v>6625000</v>
      </c>
      <c r="I112" s="58">
        <v>2179079.8638131097</v>
      </c>
      <c r="J112" s="58">
        <f t="shared" si="10"/>
        <v>8804079.8638131097</v>
      </c>
      <c r="K112" s="57"/>
      <c r="L112" s="59" t="s">
        <v>160</v>
      </c>
      <c r="M112" s="47">
        <v>0</v>
      </c>
      <c r="N112" s="47">
        <v>0</v>
      </c>
      <c r="O112" s="47">
        <f t="shared" si="11"/>
        <v>0</v>
      </c>
      <c r="P112" s="57"/>
      <c r="Q112" s="50" t="s">
        <v>160</v>
      </c>
      <c r="R112" s="52">
        <v>0</v>
      </c>
      <c r="S112" s="52">
        <v>0</v>
      </c>
      <c r="T112" s="52">
        <f t="shared" si="12"/>
        <v>0</v>
      </c>
      <c r="Y112" s="1"/>
      <c r="Z112" s="31"/>
      <c r="AA112" s="52" t="s">
        <v>160</v>
      </c>
      <c r="AB112" s="52">
        <v>496801.548750546</v>
      </c>
      <c r="AC112" s="52">
        <v>38689.295558917504</v>
      </c>
      <c r="AD112" s="52">
        <f t="shared" si="13"/>
        <v>535490.84430946351</v>
      </c>
      <c r="AF112" s="47" t="s">
        <v>160</v>
      </c>
      <c r="AG112" s="47">
        <v>817084.73832359002</v>
      </c>
      <c r="AH112" s="47">
        <v>87613.696244521896</v>
      </c>
      <c r="AI112" s="47">
        <f t="shared" si="14"/>
        <v>904698.4345681119</v>
      </c>
      <c r="AK112" s="61">
        <v>47907</v>
      </c>
      <c r="AL112" s="52">
        <v>552823.44147295994</v>
      </c>
      <c r="AM112" s="52">
        <v>16474.030865907571</v>
      </c>
      <c r="AN112" s="52">
        <v>569297.47233886749</v>
      </c>
      <c r="AQ112" s="56" t="s">
        <v>160</v>
      </c>
      <c r="AR112" s="21">
        <f t="shared" si="15"/>
        <v>8491709.7285470963</v>
      </c>
      <c r="AS112" s="21">
        <f t="shared" si="15"/>
        <v>2321856.8864824567</v>
      </c>
      <c r="AT112" s="21">
        <f t="shared" si="15"/>
        <v>10813566.615029555</v>
      </c>
    </row>
    <row r="113" spans="1:46" x14ac:dyDescent="0.35">
      <c r="A113" s="1"/>
      <c r="B113" s="50" t="s">
        <v>161</v>
      </c>
      <c r="C113" s="52">
        <v>0</v>
      </c>
      <c r="D113" s="52">
        <v>0</v>
      </c>
      <c r="E113" s="52">
        <f t="shared" si="9"/>
        <v>0</v>
      </c>
      <c r="F113" s="1"/>
      <c r="G113" s="50" t="s">
        <v>161</v>
      </c>
      <c r="H113" s="58">
        <v>0</v>
      </c>
      <c r="I113" s="58">
        <v>0</v>
      </c>
      <c r="J113" s="58">
        <f t="shared" si="10"/>
        <v>0</v>
      </c>
      <c r="K113" s="57"/>
      <c r="L113" s="59" t="s">
        <v>161</v>
      </c>
      <c r="M113" s="47">
        <v>0</v>
      </c>
      <c r="N113" s="47">
        <v>0</v>
      </c>
      <c r="O113" s="47">
        <f t="shared" si="11"/>
        <v>0</v>
      </c>
      <c r="P113" s="57"/>
      <c r="Q113" s="50" t="s">
        <v>161</v>
      </c>
      <c r="R113" s="52">
        <v>0</v>
      </c>
      <c r="S113" s="52">
        <v>0</v>
      </c>
      <c r="T113" s="52">
        <f t="shared" si="12"/>
        <v>0</v>
      </c>
      <c r="Y113" s="1"/>
      <c r="Z113" s="31"/>
      <c r="AA113" s="52" t="s">
        <v>161</v>
      </c>
      <c r="AB113" s="52">
        <v>499753.17851785099</v>
      </c>
      <c r="AC113" s="52">
        <v>30004.230343462201</v>
      </c>
      <c r="AD113" s="52">
        <f t="shared" si="13"/>
        <v>529757.40886131325</v>
      </c>
      <c r="AF113" s="47" t="s">
        <v>161</v>
      </c>
      <c r="AG113" s="47">
        <v>821939.25546853803</v>
      </c>
      <c r="AH113" s="47">
        <v>70348.154335338098</v>
      </c>
      <c r="AI113" s="47">
        <f t="shared" si="14"/>
        <v>892287.40980387619</v>
      </c>
      <c r="AK113" s="61">
        <v>47938</v>
      </c>
      <c r="AL113" s="52">
        <v>556918.48839755706</v>
      </c>
      <c r="AM113" s="52">
        <v>11959.560290302781</v>
      </c>
      <c r="AN113" s="52">
        <v>568878.04868785979</v>
      </c>
      <c r="AQ113" s="56" t="s">
        <v>161</v>
      </c>
      <c r="AR113" s="21">
        <f t="shared" si="15"/>
        <v>1878610.9223839461</v>
      </c>
      <c r="AS113" s="21">
        <f t="shared" si="15"/>
        <v>112311.94496910307</v>
      </c>
      <c r="AT113" s="21">
        <f t="shared" si="15"/>
        <v>1990922.8673530491</v>
      </c>
    </row>
    <row r="114" spans="1:46" x14ac:dyDescent="0.35">
      <c r="A114" s="1"/>
      <c r="B114" s="50" t="s">
        <v>162</v>
      </c>
      <c r="C114" s="52">
        <v>0</v>
      </c>
      <c r="D114" s="52">
        <v>0</v>
      </c>
      <c r="E114" s="52">
        <f t="shared" si="9"/>
        <v>0</v>
      </c>
      <c r="F114" s="1"/>
      <c r="G114" s="50" t="s">
        <v>162</v>
      </c>
      <c r="H114" s="58">
        <v>0</v>
      </c>
      <c r="I114" s="58">
        <v>0</v>
      </c>
      <c r="J114" s="58">
        <f t="shared" si="10"/>
        <v>0</v>
      </c>
      <c r="K114" s="57"/>
      <c r="L114" s="59" t="s">
        <v>162</v>
      </c>
      <c r="M114" s="47">
        <v>0</v>
      </c>
      <c r="N114" s="47">
        <v>0</v>
      </c>
      <c r="O114" s="47">
        <f t="shared" si="11"/>
        <v>0</v>
      </c>
      <c r="P114" s="57"/>
      <c r="Q114" s="50" t="s">
        <v>162</v>
      </c>
      <c r="R114" s="52">
        <v>7950000</v>
      </c>
      <c r="S114" s="52">
        <v>4312455.6324255001</v>
      </c>
      <c r="T114" s="52">
        <f t="shared" si="12"/>
        <v>12262455.6324255</v>
      </c>
      <c r="Y114" s="1"/>
      <c r="Z114" s="31"/>
      <c r="AA114" s="52" t="s">
        <v>162</v>
      </c>
      <c r="AB114" s="52">
        <v>502721.59315064101</v>
      </c>
      <c r="AC114" s="52">
        <v>28137.364110713799</v>
      </c>
      <c r="AD114" s="52">
        <f t="shared" si="13"/>
        <v>530858.95726135478</v>
      </c>
      <c r="AF114" s="47" t="s">
        <v>162</v>
      </c>
      <c r="AG114" s="47">
        <v>826821.37852062995</v>
      </c>
      <c r="AH114" s="47">
        <v>68719.080071353106</v>
      </c>
      <c r="AI114" s="47">
        <f t="shared" si="14"/>
        <v>895540.45859198307</v>
      </c>
      <c r="AK114" s="61">
        <v>47968</v>
      </c>
      <c r="AL114" s="52">
        <v>560945.38674975105</v>
      </c>
      <c r="AM114" s="52">
        <v>10456.95511161741</v>
      </c>
      <c r="AN114" s="52">
        <v>571402.34186136851</v>
      </c>
      <c r="AQ114" s="56" t="s">
        <v>162</v>
      </c>
      <c r="AR114" s="21">
        <f t="shared" si="15"/>
        <v>9840488.3584210239</v>
      </c>
      <c r="AS114" s="21">
        <f t="shared" si="15"/>
        <v>4419769.0317191845</v>
      </c>
      <c r="AT114" s="21">
        <f t="shared" si="15"/>
        <v>14260257.390140207</v>
      </c>
    </row>
    <row r="115" spans="1:46" x14ac:dyDescent="0.35">
      <c r="A115" s="1"/>
      <c r="B115" s="50" t="s">
        <v>163</v>
      </c>
      <c r="C115" s="52">
        <v>0</v>
      </c>
      <c r="D115" s="52">
        <v>0</v>
      </c>
      <c r="E115" s="52">
        <f t="shared" si="9"/>
        <v>0</v>
      </c>
      <c r="F115" s="1"/>
      <c r="G115" s="50" t="s">
        <v>163</v>
      </c>
      <c r="H115" s="58">
        <v>0</v>
      </c>
      <c r="I115" s="58">
        <v>0</v>
      </c>
      <c r="J115" s="58">
        <f t="shared" si="10"/>
        <v>0</v>
      </c>
      <c r="K115" s="57"/>
      <c r="L115" s="59" t="s">
        <v>163</v>
      </c>
      <c r="M115" s="47">
        <v>10772409.081266699</v>
      </c>
      <c r="N115" s="47">
        <v>193749.24865419976</v>
      </c>
      <c r="O115" s="47">
        <f t="shared" si="11"/>
        <v>10966158.329920899</v>
      </c>
      <c r="P115" s="57"/>
      <c r="Q115" s="50" t="s">
        <v>163</v>
      </c>
      <c r="R115" s="52">
        <v>0</v>
      </c>
      <c r="S115" s="52">
        <v>0</v>
      </c>
      <c r="T115" s="52">
        <f t="shared" si="12"/>
        <v>0</v>
      </c>
      <c r="Y115" s="1"/>
      <c r="Z115" s="31"/>
      <c r="AA115" s="52" t="s">
        <v>163</v>
      </c>
      <c r="AB115" s="52">
        <v>505707.63945804897</v>
      </c>
      <c r="AC115" s="52">
        <v>26029.905433063301</v>
      </c>
      <c r="AD115" s="52">
        <f t="shared" si="13"/>
        <v>531737.54489111225</v>
      </c>
      <c r="AF115" s="47" t="s">
        <v>163</v>
      </c>
      <c r="AG115" s="47">
        <v>831732.50021871296</v>
      </c>
      <c r="AH115" s="47">
        <v>66749.921330743804</v>
      </c>
      <c r="AI115" s="47">
        <f t="shared" si="14"/>
        <v>898482.42154945678</v>
      </c>
      <c r="AK115" s="61">
        <v>47999</v>
      </c>
      <c r="AL115" s="52">
        <v>565103.42647037294</v>
      </c>
      <c r="AM115" s="52">
        <v>8680.9643402282873</v>
      </c>
      <c r="AN115" s="52">
        <v>573784.39081060118</v>
      </c>
      <c r="AQ115" s="56" t="s">
        <v>163</v>
      </c>
      <c r="AR115" s="21">
        <f t="shared" si="15"/>
        <v>12674952.647413835</v>
      </c>
      <c r="AS115" s="21">
        <f t="shared" si="15"/>
        <v>295210.03975823516</v>
      </c>
      <c r="AT115" s="21">
        <f t="shared" si="15"/>
        <v>12970162.687172068</v>
      </c>
    </row>
    <row r="116" spans="1:46" x14ac:dyDescent="0.35">
      <c r="A116" s="1"/>
      <c r="B116" s="50" t="s">
        <v>164</v>
      </c>
      <c r="C116" s="52">
        <v>0</v>
      </c>
      <c r="D116" s="52">
        <v>0</v>
      </c>
      <c r="E116" s="52">
        <f t="shared" si="9"/>
        <v>0</v>
      </c>
      <c r="F116" s="1"/>
      <c r="G116" s="50" t="s">
        <v>164</v>
      </c>
      <c r="H116" s="58">
        <v>0</v>
      </c>
      <c r="I116" s="58">
        <v>0</v>
      </c>
      <c r="J116" s="58">
        <f t="shared" si="10"/>
        <v>0</v>
      </c>
      <c r="K116" s="57"/>
      <c r="L116" s="57"/>
      <c r="M116" s="57">
        <v>0</v>
      </c>
      <c r="N116" s="31">
        <v>0</v>
      </c>
      <c r="O116" s="57"/>
      <c r="P116" s="57"/>
      <c r="Q116" s="50" t="s">
        <v>164</v>
      </c>
      <c r="R116" s="52">
        <v>0</v>
      </c>
      <c r="S116" s="52">
        <v>0</v>
      </c>
      <c r="T116" s="52">
        <f t="shared" si="12"/>
        <v>0</v>
      </c>
      <c r="Y116" s="1"/>
      <c r="Z116" s="31"/>
      <c r="AA116" s="52" t="s">
        <v>164</v>
      </c>
      <c r="AB116" s="52">
        <v>508711.422168013</v>
      </c>
      <c r="AC116" s="52">
        <v>24444.113293992701</v>
      </c>
      <c r="AD116" s="52">
        <f t="shared" si="13"/>
        <v>533155.53546200565</v>
      </c>
      <c r="AF116" s="47" t="s">
        <v>164</v>
      </c>
      <c r="AG116" s="47">
        <v>836672.79280782503</v>
      </c>
      <c r="AH116" s="47">
        <v>66519.596026687999</v>
      </c>
      <c r="AI116" s="47">
        <f t="shared" si="14"/>
        <v>903192.38883451303</v>
      </c>
      <c r="AK116" s="61">
        <v>48029</v>
      </c>
      <c r="AL116" s="52">
        <v>569191.94827213301</v>
      </c>
      <c r="AM116" s="52">
        <v>6979.0371635335459</v>
      </c>
      <c r="AN116" s="52">
        <v>576170.98543566652</v>
      </c>
      <c r="AQ116" s="56" t="s">
        <v>164</v>
      </c>
      <c r="AR116" s="21">
        <f t="shared" si="15"/>
        <v>1914576.1632479711</v>
      </c>
      <c r="AS116" s="21">
        <f t="shared" si="15"/>
        <v>97942.746484214251</v>
      </c>
      <c r="AT116" s="21">
        <f t="shared" si="15"/>
        <v>2012518.9097321853</v>
      </c>
    </row>
    <row r="117" spans="1:46" x14ac:dyDescent="0.35">
      <c r="A117" s="1"/>
      <c r="B117" s="50" t="s">
        <v>165</v>
      </c>
      <c r="C117" s="52">
        <v>58888888.888888903</v>
      </c>
      <c r="D117" s="52">
        <v>37084633.321453102</v>
      </c>
      <c r="E117" s="52">
        <f t="shared" si="9"/>
        <v>95973522.210342005</v>
      </c>
      <c r="F117" s="1"/>
      <c r="G117" s="50" t="s">
        <v>165</v>
      </c>
      <c r="H117" s="58">
        <v>0</v>
      </c>
      <c r="I117" s="58">
        <v>0</v>
      </c>
      <c r="J117" s="58">
        <f t="shared" si="10"/>
        <v>0</v>
      </c>
      <c r="K117" s="57"/>
      <c r="L117" s="57"/>
      <c r="M117" s="57">
        <v>0</v>
      </c>
      <c r="N117" s="31">
        <v>0</v>
      </c>
      <c r="O117" s="57"/>
      <c r="P117" s="57"/>
      <c r="Q117" s="50" t="s">
        <v>165</v>
      </c>
      <c r="R117" s="52">
        <v>0</v>
      </c>
      <c r="S117" s="52">
        <v>0</v>
      </c>
      <c r="T117" s="52">
        <f t="shared" si="12"/>
        <v>0</v>
      </c>
      <c r="Y117" s="1"/>
      <c r="Z117" s="31"/>
      <c r="AA117" s="52" t="s">
        <v>165</v>
      </c>
      <c r="AB117" s="52">
        <v>511731.31397418102</v>
      </c>
      <c r="AC117" s="52">
        <v>19094.4258934069</v>
      </c>
      <c r="AD117" s="52">
        <f t="shared" si="13"/>
        <v>530825.73986758792</v>
      </c>
      <c r="AF117" s="47" t="s">
        <v>165</v>
      </c>
      <c r="AG117" s="47">
        <v>841639.57987282996</v>
      </c>
      <c r="AH117" s="47">
        <v>55960.524662759803</v>
      </c>
      <c r="AI117" s="47">
        <f t="shared" si="14"/>
        <v>897600.10453558981</v>
      </c>
      <c r="AK117" s="61">
        <v>48060</v>
      </c>
      <c r="AL117" s="52">
        <v>573618.02562757698</v>
      </c>
      <c r="AM117" s="52">
        <v>4283.7567079208493</v>
      </c>
      <c r="AN117" s="52">
        <v>577901.78233549779</v>
      </c>
      <c r="AQ117" s="56" t="s">
        <v>165</v>
      </c>
      <c r="AR117" s="21">
        <f t="shared" si="15"/>
        <v>60815877.80836349</v>
      </c>
      <c r="AS117" s="21">
        <f t="shared" si="15"/>
        <v>37163972.02871719</v>
      </c>
      <c r="AT117" s="21">
        <f t="shared" si="15"/>
        <v>97979849.837080687</v>
      </c>
    </row>
    <row r="118" spans="1:46" x14ac:dyDescent="0.35">
      <c r="A118" s="1"/>
      <c r="B118" s="50" t="s">
        <v>166</v>
      </c>
      <c r="C118" s="52">
        <v>0</v>
      </c>
      <c r="D118" s="52">
        <v>0</v>
      </c>
      <c r="E118" s="52">
        <f t="shared" si="9"/>
        <v>0</v>
      </c>
      <c r="F118" s="1"/>
      <c r="G118" s="50" t="s">
        <v>166</v>
      </c>
      <c r="H118" s="58">
        <v>6625000</v>
      </c>
      <c r="I118" s="58">
        <v>2026848.9288078696</v>
      </c>
      <c r="J118" s="58">
        <f t="shared" si="10"/>
        <v>8651848.9288078696</v>
      </c>
      <c r="K118" s="57"/>
      <c r="L118" s="57"/>
      <c r="M118" s="57">
        <v>0</v>
      </c>
      <c r="N118" s="31">
        <v>0</v>
      </c>
      <c r="O118" s="57"/>
      <c r="P118" s="57"/>
      <c r="Q118" s="50" t="s">
        <v>166</v>
      </c>
      <c r="R118" s="52">
        <v>0</v>
      </c>
      <c r="S118" s="52">
        <v>0</v>
      </c>
      <c r="T118" s="52">
        <f t="shared" si="12"/>
        <v>0</v>
      </c>
      <c r="Y118" s="1"/>
      <c r="Z118" s="31"/>
      <c r="AA118" s="52" t="s">
        <v>166</v>
      </c>
      <c r="AB118" s="52">
        <v>514769.13293142797</v>
      </c>
      <c r="AC118" s="52">
        <v>17114.038403701499</v>
      </c>
      <c r="AD118" s="52">
        <f t="shared" si="13"/>
        <v>531883.17133512942</v>
      </c>
      <c r="AF118" s="47" t="s">
        <v>166</v>
      </c>
      <c r="AG118" s="47">
        <v>846635.85155112797</v>
      </c>
      <c r="AH118" s="47">
        <v>55170.922305879401</v>
      </c>
      <c r="AI118" s="47">
        <f t="shared" si="14"/>
        <v>901806.77385700739</v>
      </c>
      <c r="AK118" s="61">
        <v>48091</v>
      </c>
      <c r="AL118" s="52">
        <v>577873.49618604197</v>
      </c>
      <c r="AM118" s="52">
        <v>2310.350694164274</v>
      </c>
      <c r="AN118" s="52">
        <v>580183.84688020626</v>
      </c>
      <c r="AQ118" s="56" t="s">
        <v>166</v>
      </c>
      <c r="AR118" s="21">
        <f t="shared" si="15"/>
        <v>8564278.4806685969</v>
      </c>
      <c r="AS118" s="21">
        <f t="shared" si="15"/>
        <v>2101444.2402116144</v>
      </c>
      <c r="AT118" s="21">
        <f t="shared" si="15"/>
        <v>10665722.720880212</v>
      </c>
    </row>
    <row r="119" spans="1:46" x14ac:dyDescent="0.35">
      <c r="A119" s="1"/>
      <c r="B119" s="50" t="s">
        <v>167</v>
      </c>
      <c r="C119" s="52">
        <v>0</v>
      </c>
      <c r="D119" s="52">
        <v>0</v>
      </c>
      <c r="E119" s="52">
        <f t="shared" si="9"/>
        <v>0</v>
      </c>
      <c r="F119" s="1"/>
      <c r="G119" s="50" t="s">
        <v>167</v>
      </c>
      <c r="H119" s="58">
        <v>0</v>
      </c>
      <c r="I119" s="58">
        <v>0</v>
      </c>
      <c r="J119" s="58">
        <f t="shared" si="10"/>
        <v>0</v>
      </c>
      <c r="K119" s="57"/>
      <c r="L119" s="57"/>
      <c r="M119" s="57">
        <v>0</v>
      </c>
      <c r="N119" s="31">
        <v>0</v>
      </c>
      <c r="O119" s="57"/>
      <c r="P119" s="57"/>
      <c r="Q119" s="50" t="s">
        <v>167</v>
      </c>
      <c r="R119" s="52">
        <v>0</v>
      </c>
      <c r="S119" s="52">
        <v>0</v>
      </c>
      <c r="T119" s="52">
        <f t="shared" si="12"/>
        <v>0</v>
      </c>
      <c r="Y119" s="1"/>
      <c r="Z119" s="31"/>
      <c r="AA119" s="52" t="s">
        <v>167</v>
      </c>
      <c r="AB119" s="52">
        <v>517824.985461695</v>
      </c>
      <c r="AC119" s="52">
        <v>13772.506734615199</v>
      </c>
      <c r="AD119" s="52">
        <f t="shared" si="13"/>
        <v>531597.4921963102</v>
      </c>
      <c r="AF119" s="47" t="s">
        <v>167</v>
      </c>
      <c r="AG119" s="47">
        <v>851661.78287386301</v>
      </c>
      <c r="AH119" s="47">
        <v>50453.124099377797</v>
      </c>
      <c r="AI119" s="47">
        <f t="shared" si="14"/>
        <v>902114.90697324078</v>
      </c>
      <c r="AK119" s="1"/>
      <c r="AL119" s="6"/>
      <c r="AM119" s="6"/>
      <c r="AN119" s="6"/>
      <c r="AQ119" s="56" t="s">
        <v>167</v>
      </c>
      <c r="AR119" s="21">
        <f t="shared" si="15"/>
        <v>1369486.768335558</v>
      </c>
      <c r="AS119" s="21">
        <f t="shared" si="15"/>
        <v>64225.630833992996</v>
      </c>
      <c r="AT119" s="21">
        <f t="shared" si="15"/>
        <v>1433712.399169551</v>
      </c>
    </row>
    <row r="120" spans="1:46" x14ac:dyDescent="0.35">
      <c r="A120" s="1"/>
      <c r="B120" s="50" t="s">
        <v>168</v>
      </c>
      <c r="C120" s="52">
        <v>0</v>
      </c>
      <c r="D120" s="52">
        <v>0</v>
      </c>
      <c r="E120" s="52">
        <f t="shared" si="9"/>
        <v>0</v>
      </c>
      <c r="F120" s="1"/>
      <c r="G120" s="50" t="s">
        <v>168</v>
      </c>
      <c r="H120" s="58">
        <v>0</v>
      </c>
      <c r="I120" s="58">
        <v>0</v>
      </c>
      <c r="J120" s="58">
        <f t="shared" si="10"/>
        <v>0</v>
      </c>
      <c r="K120" s="57"/>
      <c r="L120" s="57"/>
      <c r="M120" s="57">
        <v>0</v>
      </c>
      <c r="N120" s="31">
        <v>0</v>
      </c>
      <c r="O120" s="57"/>
      <c r="P120" s="57"/>
      <c r="Q120" s="50" t="s">
        <v>168</v>
      </c>
      <c r="R120" s="52">
        <v>7950000</v>
      </c>
      <c r="S120" s="52">
        <v>4197293.0452292003</v>
      </c>
      <c r="T120" s="52">
        <f t="shared" si="12"/>
        <v>12147293.0452292</v>
      </c>
      <c r="Y120" s="1"/>
      <c r="Z120" s="31"/>
      <c r="AA120" s="52" t="s">
        <v>168</v>
      </c>
      <c r="AB120" s="52">
        <v>520896.95417050802</v>
      </c>
      <c r="AC120" s="52">
        <v>10054.400062029699</v>
      </c>
      <c r="AD120" s="52">
        <f t="shared" si="13"/>
        <v>530951.35423253768</v>
      </c>
      <c r="AF120" s="47" t="s">
        <v>168</v>
      </c>
      <c r="AG120" s="47">
        <v>856714.22032075003</v>
      </c>
      <c r="AH120" s="47">
        <v>44199.518230124399</v>
      </c>
      <c r="AI120" s="47">
        <f t="shared" si="14"/>
        <v>900913.7385508744</v>
      </c>
      <c r="AK120" s="1"/>
      <c r="AL120" s="6"/>
      <c r="AM120" s="6"/>
      <c r="AN120" s="6"/>
      <c r="AQ120" s="56" t="s">
        <v>168</v>
      </c>
      <c r="AR120" s="21">
        <f t="shared" si="15"/>
        <v>9327611.1744912583</v>
      </c>
      <c r="AS120" s="21">
        <f t="shared" si="15"/>
        <v>4251546.9635213539</v>
      </c>
      <c r="AT120" s="21">
        <f t="shared" si="15"/>
        <v>13579158.138012614</v>
      </c>
    </row>
    <row r="121" spans="1:46" x14ac:dyDescent="0.35">
      <c r="A121" s="1"/>
      <c r="B121" s="50" t="s">
        <v>169</v>
      </c>
      <c r="C121" s="52">
        <v>0</v>
      </c>
      <c r="D121" s="52">
        <v>0</v>
      </c>
      <c r="E121" s="52">
        <f t="shared" si="9"/>
        <v>0</v>
      </c>
      <c r="F121" s="1"/>
      <c r="G121" s="50" t="s">
        <v>169</v>
      </c>
      <c r="H121" s="58">
        <v>0</v>
      </c>
      <c r="I121" s="58">
        <v>0</v>
      </c>
      <c r="J121" s="58">
        <f t="shared" si="10"/>
        <v>0</v>
      </c>
      <c r="K121" s="57"/>
      <c r="L121" s="57"/>
      <c r="M121" s="57">
        <v>0</v>
      </c>
      <c r="N121" s="31">
        <v>0</v>
      </c>
      <c r="O121" s="57"/>
      <c r="P121" s="57"/>
      <c r="Q121" s="50" t="s">
        <v>169</v>
      </c>
      <c r="R121" s="52">
        <v>0</v>
      </c>
      <c r="S121" s="52">
        <v>0</v>
      </c>
      <c r="T121" s="52">
        <f t="shared" si="12"/>
        <v>0</v>
      </c>
      <c r="Y121" s="1"/>
      <c r="Z121" s="31"/>
      <c r="AA121" s="52" t="s">
        <v>169</v>
      </c>
      <c r="AB121" s="52">
        <v>523987.14716747397</v>
      </c>
      <c r="AC121" s="52">
        <v>7419.3494389065299</v>
      </c>
      <c r="AD121" s="52">
        <f t="shared" si="13"/>
        <v>531406.49660638045</v>
      </c>
      <c r="AF121" s="47" t="s">
        <v>169</v>
      </c>
      <c r="AG121" s="47">
        <v>861796.63107942301</v>
      </c>
      <c r="AH121" s="47">
        <v>43486.130179959197</v>
      </c>
      <c r="AI121" s="47">
        <f t="shared" si="14"/>
        <v>905282.76125938224</v>
      </c>
      <c r="AK121" s="1"/>
      <c r="AL121" s="6"/>
      <c r="AM121" s="6"/>
      <c r="AN121" s="6"/>
      <c r="AQ121" s="56" t="s">
        <v>169</v>
      </c>
      <c r="AR121" s="21">
        <f t="shared" si="15"/>
        <v>1385783.778246897</v>
      </c>
      <c r="AS121" s="21">
        <f t="shared" si="15"/>
        <v>50905.479618865727</v>
      </c>
      <c r="AT121" s="21">
        <f t="shared" si="15"/>
        <v>1436689.2578657628</v>
      </c>
    </row>
    <row r="122" spans="1:46" x14ac:dyDescent="0.35">
      <c r="A122" s="1"/>
      <c r="B122" s="134" t="s">
        <v>170</v>
      </c>
      <c r="C122" s="247">
        <v>0</v>
      </c>
      <c r="D122" s="247">
        <v>0</v>
      </c>
      <c r="E122" s="52">
        <f t="shared" si="9"/>
        <v>0</v>
      </c>
      <c r="F122" s="1"/>
      <c r="G122" s="134" t="s">
        <v>170</v>
      </c>
      <c r="H122" s="135">
        <v>0</v>
      </c>
      <c r="I122" s="135">
        <v>0</v>
      </c>
      <c r="J122" s="58">
        <f t="shared" si="10"/>
        <v>0</v>
      </c>
      <c r="K122" s="57"/>
      <c r="L122" s="57"/>
      <c r="M122" s="57">
        <v>0</v>
      </c>
      <c r="N122" s="31">
        <v>0</v>
      </c>
      <c r="O122" s="57"/>
      <c r="P122" s="57"/>
      <c r="Q122" s="50" t="s">
        <v>170</v>
      </c>
      <c r="R122" s="52">
        <v>0</v>
      </c>
      <c r="S122" s="52">
        <v>0</v>
      </c>
      <c r="T122" s="52">
        <f t="shared" si="12"/>
        <v>0</v>
      </c>
      <c r="Y122" s="1"/>
      <c r="Z122" s="31"/>
      <c r="AA122" s="52" t="s">
        <v>170</v>
      </c>
      <c r="AB122" s="52">
        <v>527095.67256719701</v>
      </c>
      <c r="AC122" s="52">
        <v>3164.58216827465</v>
      </c>
      <c r="AD122" s="52">
        <f t="shared" si="13"/>
        <v>530260.25473547168</v>
      </c>
      <c r="AF122" s="47" t="s">
        <v>170</v>
      </c>
      <c r="AG122" s="47">
        <v>866909.192964933</v>
      </c>
      <c r="AH122" s="47">
        <v>32461.206003830201</v>
      </c>
      <c r="AI122" s="47">
        <f t="shared" si="14"/>
        <v>899370.39896876318</v>
      </c>
      <c r="AK122" s="1"/>
      <c r="AL122" s="6"/>
      <c r="AM122" s="6"/>
      <c r="AN122" s="6"/>
      <c r="AQ122" s="56" t="s">
        <v>170</v>
      </c>
      <c r="AR122" s="21">
        <f t="shared" si="15"/>
        <v>1394004.86553213</v>
      </c>
      <c r="AS122" s="21">
        <f t="shared" si="15"/>
        <v>35625.788172104847</v>
      </c>
      <c r="AT122" s="21">
        <f t="shared" si="15"/>
        <v>1429630.6537042349</v>
      </c>
    </row>
    <row r="123" spans="1:46" x14ac:dyDescent="0.35">
      <c r="C123" s="6">
        <v>58888888.888888903</v>
      </c>
      <c r="D123" s="6">
        <v>36697557.605610795</v>
      </c>
      <c r="H123">
        <v>0</v>
      </c>
      <c r="I123">
        <v>0</v>
      </c>
      <c r="M123">
        <v>0</v>
      </c>
      <c r="N123" s="6">
        <v>0</v>
      </c>
      <c r="R123">
        <v>0</v>
      </c>
      <c r="S123">
        <v>0</v>
      </c>
      <c r="AB123" s="6"/>
      <c r="AC123" s="6"/>
      <c r="AD123" s="6"/>
      <c r="AK123" s="1"/>
      <c r="AL123" s="6"/>
      <c r="AM123" s="6"/>
      <c r="AN123" s="6"/>
    </row>
    <row r="124" spans="1:46" x14ac:dyDescent="0.35">
      <c r="C124" s="6">
        <v>0</v>
      </c>
      <c r="D124" s="6">
        <v>0</v>
      </c>
      <c r="H124">
        <v>6625000</v>
      </c>
      <c r="I124">
        <v>1943843.6357972492</v>
      </c>
      <c r="M124">
        <v>0</v>
      </c>
      <c r="N124" s="6">
        <v>0</v>
      </c>
      <c r="R124">
        <v>0</v>
      </c>
      <c r="S124">
        <v>0</v>
      </c>
      <c r="AB124" s="6"/>
      <c r="AC124" s="6"/>
      <c r="AD124" s="6"/>
      <c r="AK124" s="1"/>
      <c r="AL124" s="6"/>
      <c r="AM124" s="6"/>
      <c r="AN124" s="6"/>
    </row>
    <row r="125" spans="1:46" x14ac:dyDescent="0.35">
      <c r="C125" s="6">
        <v>0</v>
      </c>
      <c r="D125" s="6">
        <v>0</v>
      </c>
      <c r="H125">
        <v>0</v>
      </c>
      <c r="I125">
        <v>0</v>
      </c>
      <c r="M125">
        <v>0</v>
      </c>
      <c r="N125" s="6">
        <v>0</v>
      </c>
      <c r="R125">
        <v>0</v>
      </c>
      <c r="S125">
        <v>0</v>
      </c>
      <c r="AB125" s="6"/>
      <c r="AC125" s="6"/>
      <c r="AD125" s="6"/>
      <c r="AK125" s="1"/>
      <c r="AL125" s="6"/>
      <c r="AM125" s="6"/>
      <c r="AN125" s="6"/>
    </row>
    <row r="126" spans="1:46" x14ac:dyDescent="0.35">
      <c r="C126" s="6">
        <v>0</v>
      </c>
      <c r="D126" s="6">
        <v>0</v>
      </c>
      <c r="H126">
        <v>0</v>
      </c>
      <c r="I126">
        <v>0</v>
      </c>
      <c r="M126">
        <v>0</v>
      </c>
      <c r="N126" s="6">
        <v>0</v>
      </c>
      <c r="R126">
        <v>7950000</v>
      </c>
      <c r="S126">
        <v>4064105.2912885007</v>
      </c>
      <c r="AB126" s="6"/>
      <c r="AC126" s="6"/>
      <c r="AD126" s="6"/>
      <c r="AK126" s="1"/>
      <c r="AL126" s="6"/>
      <c r="AM126" s="6"/>
      <c r="AN126" s="6"/>
    </row>
    <row r="127" spans="1:46" x14ac:dyDescent="0.35">
      <c r="C127" s="6">
        <v>0</v>
      </c>
      <c r="D127" s="6">
        <v>0</v>
      </c>
      <c r="H127">
        <v>0</v>
      </c>
      <c r="I127">
        <v>0</v>
      </c>
      <c r="M127">
        <v>0</v>
      </c>
      <c r="N127" s="6">
        <v>0</v>
      </c>
      <c r="R127">
        <v>0</v>
      </c>
      <c r="S127">
        <v>0</v>
      </c>
      <c r="AB127" s="6"/>
      <c r="AC127" s="6"/>
      <c r="AD127" s="6"/>
      <c r="AK127" s="1"/>
      <c r="AL127" s="6"/>
      <c r="AM127" s="6"/>
      <c r="AN127" s="6"/>
    </row>
    <row r="128" spans="1:46" x14ac:dyDescent="0.35">
      <c r="C128" s="6">
        <v>0</v>
      </c>
      <c r="D128" s="6">
        <v>0</v>
      </c>
      <c r="H128">
        <v>0</v>
      </c>
      <c r="I128">
        <v>0</v>
      </c>
      <c r="M128">
        <v>0</v>
      </c>
      <c r="N128" s="6">
        <v>0</v>
      </c>
      <c r="R128">
        <v>0</v>
      </c>
      <c r="S128">
        <v>0</v>
      </c>
      <c r="AB128" s="6"/>
      <c r="AC128" s="6"/>
      <c r="AD128" s="6"/>
      <c r="AK128" s="1"/>
      <c r="AL128" s="6"/>
      <c r="AM128" s="6"/>
      <c r="AN128" s="6"/>
    </row>
    <row r="129" spans="3:40" x14ac:dyDescent="0.35">
      <c r="C129" s="6">
        <v>58888888.888888903</v>
      </c>
      <c r="D129" s="6">
        <v>35339223.344578795</v>
      </c>
      <c r="H129">
        <v>0</v>
      </c>
      <c r="I129">
        <v>0</v>
      </c>
      <c r="M129">
        <v>0</v>
      </c>
      <c r="N129" s="6">
        <v>0</v>
      </c>
      <c r="R129">
        <v>0</v>
      </c>
      <c r="S129">
        <v>0</v>
      </c>
      <c r="AB129" s="6"/>
      <c r="AC129" s="6"/>
      <c r="AD129" s="6"/>
      <c r="AK129" s="1"/>
      <c r="AL129" s="6"/>
      <c r="AM129" s="6"/>
      <c r="AN129" s="6"/>
    </row>
    <row r="130" spans="3:40" x14ac:dyDescent="0.35">
      <c r="C130" s="6">
        <v>0</v>
      </c>
      <c r="D130" s="6">
        <v>0</v>
      </c>
      <c r="H130">
        <v>6625000</v>
      </c>
      <c r="I130">
        <v>1807992.7754225396</v>
      </c>
      <c r="M130">
        <v>0</v>
      </c>
      <c r="N130" s="6">
        <v>0</v>
      </c>
      <c r="R130">
        <v>0</v>
      </c>
      <c r="S130">
        <v>0</v>
      </c>
      <c r="AB130" s="6"/>
      <c r="AC130" s="6"/>
      <c r="AD130" s="6"/>
      <c r="AK130" s="1"/>
      <c r="AL130" s="6"/>
      <c r="AM130" s="6"/>
      <c r="AN130" s="6"/>
    </row>
    <row r="131" spans="3:40" x14ac:dyDescent="0.35">
      <c r="C131" s="6">
        <v>0</v>
      </c>
      <c r="D131" s="6">
        <v>0</v>
      </c>
      <c r="H131">
        <v>0</v>
      </c>
      <c r="I131">
        <v>0</v>
      </c>
      <c r="M131">
        <v>0</v>
      </c>
      <c r="N131" s="6">
        <v>0</v>
      </c>
      <c r="R131">
        <v>0</v>
      </c>
      <c r="S131">
        <v>0</v>
      </c>
      <c r="AB131" s="6"/>
      <c r="AC131" s="6"/>
      <c r="AD131" s="6"/>
      <c r="AK131" s="1"/>
      <c r="AL131" s="6"/>
      <c r="AM131" s="6"/>
      <c r="AN131" s="6"/>
    </row>
    <row r="132" spans="3:40" x14ac:dyDescent="0.35">
      <c r="C132" s="6">
        <v>0</v>
      </c>
      <c r="D132" s="6">
        <v>0</v>
      </c>
      <c r="H132">
        <v>0</v>
      </c>
      <c r="I132">
        <v>0</v>
      </c>
      <c r="M132">
        <v>0</v>
      </c>
      <c r="N132" s="6">
        <v>0</v>
      </c>
      <c r="R132">
        <v>7950000</v>
      </c>
      <c r="S132">
        <v>3930640.4631568007</v>
      </c>
      <c r="AB132" s="6"/>
      <c r="AC132" s="6"/>
      <c r="AD132" s="6"/>
      <c r="AK132" s="1"/>
      <c r="AL132" s="6"/>
      <c r="AM132" s="6"/>
      <c r="AN132" s="6"/>
    </row>
    <row r="133" spans="3:40" x14ac:dyDescent="0.35">
      <c r="C133" s="6">
        <v>0</v>
      </c>
      <c r="D133" s="6">
        <v>0</v>
      </c>
      <c r="H133">
        <v>0</v>
      </c>
      <c r="I133">
        <v>0</v>
      </c>
      <c r="M133">
        <v>0</v>
      </c>
      <c r="N133" s="6">
        <v>0</v>
      </c>
      <c r="R133">
        <v>0</v>
      </c>
      <c r="S133">
        <v>0</v>
      </c>
      <c r="AB133" s="6"/>
      <c r="AC133" s="6"/>
      <c r="AD133" s="6"/>
      <c r="AK133" s="1"/>
      <c r="AL133" s="6"/>
      <c r="AM133" s="6"/>
      <c r="AN133" s="6"/>
    </row>
    <row r="134" spans="3:40" x14ac:dyDescent="0.35">
      <c r="C134" s="6">
        <v>0</v>
      </c>
      <c r="D134" s="6">
        <v>0</v>
      </c>
      <c r="H134">
        <v>0</v>
      </c>
      <c r="I134">
        <v>0</v>
      </c>
      <c r="M134">
        <v>0</v>
      </c>
      <c r="N134" s="6">
        <v>0</v>
      </c>
      <c r="R134">
        <v>0</v>
      </c>
      <c r="S134">
        <v>0</v>
      </c>
      <c r="AB134" s="6"/>
      <c r="AC134" s="6"/>
      <c r="AD134" s="6"/>
      <c r="AK134" s="1"/>
      <c r="AL134" s="6"/>
      <c r="AM134" s="6"/>
      <c r="AN134" s="6"/>
    </row>
    <row r="135" spans="3:40" x14ac:dyDescent="0.35">
      <c r="C135" s="6">
        <v>58888888.888888903</v>
      </c>
      <c r="D135" s="6">
        <v>34757687.761927404</v>
      </c>
      <c r="H135">
        <v>0</v>
      </c>
      <c r="I135">
        <v>0</v>
      </c>
      <c r="M135">
        <v>0</v>
      </c>
      <c r="N135" s="6">
        <v>0</v>
      </c>
      <c r="R135">
        <v>0</v>
      </c>
      <c r="S135">
        <v>0</v>
      </c>
      <c r="AB135" s="6"/>
      <c r="AC135" s="6"/>
      <c r="AD135" s="6"/>
      <c r="AK135" s="1"/>
      <c r="AL135" s="6"/>
      <c r="AM135" s="6"/>
      <c r="AN135" s="6"/>
    </row>
    <row r="136" spans="3:40" x14ac:dyDescent="0.35">
      <c r="C136" s="6">
        <v>0</v>
      </c>
      <c r="D136" s="6">
        <v>0</v>
      </c>
      <c r="H136">
        <v>6625000</v>
      </c>
      <c r="I136">
        <v>1711837.9834962199</v>
      </c>
      <c r="M136">
        <v>0</v>
      </c>
      <c r="N136" s="6">
        <v>0</v>
      </c>
      <c r="R136">
        <v>0</v>
      </c>
      <c r="S136">
        <v>0</v>
      </c>
      <c r="AB136" s="6"/>
      <c r="AC136" s="6"/>
      <c r="AD136" s="6"/>
      <c r="AK136" s="1"/>
      <c r="AL136" s="6"/>
      <c r="AM136" s="6"/>
      <c r="AN136" s="6"/>
    </row>
    <row r="137" spans="3:40" x14ac:dyDescent="0.35">
      <c r="C137" s="6">
        <v>0</v>
      </c>
      <c r="D137" s="6">
        <v>0</v>
      </c>
      <c r="H137">
        <v>0</v>
      </c>
      <c r="I137">
        <v>0</v>
      </c>
      <c r="M137">
        <v>0</v>
      </c>
      <c r="N137" s="6">
        <v>0</v>
      </c>
      <c r="R137">
        <v>0</v>
      </c>
      <c r="S137">
        <v>0</v>
      </c>
      <c r="AB137" s="6"/>
      <c r="AC137" s="6"/>
      <c r="AD137" s="6"/>
      <c r="AK137" s="1"/>
      <c r="AL137" s="6"/>
      <c r="AM137" s="6"/>
      <c r="AN137" s="6"/>
    </row>
    <row r="138" spans="3:40" x14ac:dyDescent="0.35">
      <c r="C138" s="6">
        <v>0</v>
      </c>
      <c r="D138" s="6">
        <v>0</v>
      </c>
      <c r="H138">
        <v>0</v>
      </c>
      <c r="I138">
        <v>0</v>
      </c>
      <c r="M138">
        <v>0</v>
      </c>
      <c r="N138" s="6">
        <v>0</v>
      </c>
      <c r="R138">
        <v>7950000</v>
      </c>
      <c r="S138">
        <v>3778187.0662894994</v>
      </c>
      <c r="AB138" s="6"/>
      <c r="AC138" s="6"/>
      <c r="AD138" s="6"/>
      <c r="AK138" s="1"/>
      <c r="AL138" s="6"/>
      <c r="AM138" s="6"/>
      <c r="AN138" s="6"/>
    </row>
    <row r="139" spans="3:40" x14ac:dyDescent="0.35">
      <c r="C139" s="6">
        <v>0</v>
      </c>
      <c r="D139" s="6">
        <v>0</v>
      </c>
      <c r="H139">
        <v>0</v>
      </c>
      <c r="I139">
        <v>0</v>
      </c>
      <c r="M139">
        <v>0</v>
      </c>
      <c r="N139" s="6">
        <v>0</v>
      </c>
      <c r="R139">
        <v>0</v>
      </c>
      <c r="S139">
        <v>0</v>
      </c>
      <c r="AB139" s="6"/>
      <c r="AC139" s="6"/>
      <c r="AD139" s="6"/>
      <c r="AK139" s="1"/>
      <c r="AL139" s="6"/>
      <c r="AM139" s="6"/>
      <c r="AN139" s="6"/>
    </row>
    <row r="140" spans="3:40" x14ac:dyDescent="0.35">
      <c r="C140" s="6">
        <v>0</v>
      </c>
      <c r="D140" s="6">
        <v>0</v>
      </c>
      <c r="H140">
        <v>0</v>
      </c>
      <c r="I140">
        <v>0</v>
      </c>
      <c r="M140">
        <v>0</v>
      </c>
      <c r="N140" s="6">
        <v>0</v>
      </c>
      <c r="R140">
        <v>0</v>
      </c>
      <c r="S140">
        <v>0</v>
      </c>
      <c r="AB140" s="6"/>
      <c r="AC140" s="6"/>
      <c r="AD140" s="6"/>
      <c r="AK140" s="1"/>
      <c r="AL140" s="6"/>
      <c r="AM140" s="6"/>
      <c r="AN140" s="6"/>
    </row>
    <row r="141" spans="3:40" x14ac:dyDescent="0.35">
      <c r="C141" s="6">
        <v>58888888.888888903</v>
      </c>
      <c r="D141" s="6">
        <v>33243479.659597896</v>
      </c>
      <c r="H141">
        <v>0</v>
      </c>
      <c r="I141">
        <v>0</v>
      </c>
      <c r="M141">
        <v>0</v>
      </c>
      <c r="N141" s="6">
        <v>0</v>
      </c>
      <c r="R141">
        <v>0</v>
      </c>
      <c r="S141">
        <v>0</v>
      </c>
      <c r="AB141" s="6"/>
      <c r="AC141" s="6"/>
      <c r="AD141" s="6"/>
      <c r="AK141" s="1"/>
      <c r="AL141" s="6"/>
      <c r="AM141" s="6"/>
      <c r="AN141" s="6"/>
    </row>
    <row r="142" spans="3:40" x14ac:dyDescent="0.35">
      <c r="C142" s="6">
        <v>0</v>
      </c>
      <c r="D142" s="6">
        <v>0</v>
      </c>
      <c r="H142">
        <v>6625000</v>
      </c>
      <c r="I142">
        <v>1569250.9469358204</v>
      </c>
      <c r="M142">
        <v>0</v>
      </c>
      <c r="N142" s="6">
        <v>0</v>
      </c>
      <c r="R142">
        <v>0</v>
      </c>
      <c r="S142">
        <v>0</v>
      </c>
      <c r="AB142" s="6"/>
      <c r="AC142" s="6"/>
      <c r="AD142" s="6"/>
      <c r="AK142" s="1"/>
      <c r="AL142" s="6"/>
      <c r="AM142" s="6"/>
      <c r="AN142" s="6"/>
    </row>
    <row r="143" spans="3:40" x14ac:dyDescent="0.35">
      <c r="C143" s="6">
        <v>0</v>
      </c>
      <c r="D143" s="6">
        <v>0</v>
      </c>
      <c r="H143">
        <v>0</v>
      </c>
      <c r="I143">
        <v>0</v>
      </c>
      <c r="M143">
        <v>0</v>
      </c>
      <c r="N143" s="6">
        <v>0</v>
      </c>
      <c r="R143">
        <v>0</v>
      </c>
      <c r="S143">
        <v>0</v>
      </c>
      <c r="AB143" s="6"/>
      <c r="AC143" s="6"/>
      <c r="AD143" s="6"/>
      <c r="AK143" s="1"/>
      <c r="AL143" s="6"/>
      <c r="AM143" s="6"/>
      <c r="AN143" s="6"/>
    </row>
    <row r="144" spans="3:40" x14ac:dyDescent="0.35">
      <c r="C144" s="6">
        <v>0</v>
      </c>
      <c r="D144" s="6">
        <v>0</v>
      </c>
      <c r="H144">
        <v>0</v>
      </c>
      <c r="I144">
        <v>0</v>
      </c>
      <c r="M144">
        <v>0</v>
      </c>
      <c r="N144" s="6">
        <v>0</v>
      </c>
      <c r="R144">
        <v>7950000</v>
      </c>
      <c r="S144">
        <v>3665673.4740868006</v>
      </c>
      <c r="AB144" s="6"/>
      <c r="AC144" s="6"/>
      <c r="AD144" s="6"/>
      <c r="AK144" s="1"/>
      <c r="AL144" s="6"/>
      <c r="AM144" s="6"/>
      <c r="AN144" s="6"/>
    </row>
    <row r="145" spans="3:40" x14ac:dyDescent="0.35">
      <c r="C145" s="6">
        <v>0</v>
      </c>
      <c r="D145" s="6">
        <v>0</v>
      </c>
      <c r="H145">
        <v>0</v>
      </c>
      <c r="I145">
        <v>0</v>
      </c>
      <c r="M145">
        <v>0</v>
      </c>
      <c r="N145" s="6">
        <v>0</v>
      </c>
      <c r="R145">
        <v>0</v>
      </c>
      <c r="S145">
        <v>0</v>
      </c>
      <c r="AB145" s="6"/>
      <c r="AC145" s="6"/>
      <c r="AD145" s="6"/>
      <c r="AK145" s="1"/>
      <c r="AL145" s="6"/>
      <c r="AM145" s="6"/>
      <c r="AN145" s="6"/>
    </row>
    <row r="146" spans="3:40" x14ac:dyDescent="0.35">
      <c r="C146" s="6">
        <v>0</v>
      </c>
      <c r="D146" s="6">
        <v>0</v>
      </c>
      <c r="H146">
        <v>0</v>
      </c>
      <c r="I146">
        <v>0</v>
      </c>
      <c r="M146">
        <v>0</v>
      </c>
      <c r="N146" s="6">
        <v>0</v>
      </c>
      <c r="R146">
        <v>0</v>
      </c>
      <c r="S146">
        <v>0</v>
      </c>
      <c r="AB146" s="6"/>
      <c r="AC146" s="6"/>
      <c r="AD146" s="6"/>
      <c r="AK146" s="1"/>
      <c r="AL146" s="6"/>
      <c r="AM146" s="6"/>
      <c r="AN146" s="6"/>
    </row>
    <row r="147" spans="3:40" x14ac:dyDescent="0.35">
      <c r="C147" s="6">
        <v>58888888.888888903</v>
      </c>
      <c r="D147" s="6">
        <v>32826827.899997495</v>
      </c>
      <c r="H147">
        <v>0</v>
      </c>
      <c r="I147">
        <v>0</v>
      </c>
      <c r="M147">
        <v>0</v>
      </c>
      <c r="N147" s="6">
        <v>0</v>
      </c>
      <c r="R147">
        <v>0</v>
      </c>
      <c r="S147">
        <v>0</v>
      </c>
      <c r="AB147" s="6"/>
      <c r="AC147" s="6"/>
      <c r="AD147" s="6"/>
      <c r="AK147" s="1"/>
      <c r="AL147" s="6"/>
      <c r="AM147" s="6"/>
      <c r="AN147" s="6"/>
    </row>
    <row r="148" spans="3:40" x14ac:dyDescent="0.35">
      <c r="C148" s="6">
        <v>0</v>
      </c>
      <c r="D148" s="6">
        <v>0</v>
      </c>
      <c r="H148">
        <v>6625000</v>
      </c>
      <c r="I148">
        <v>1478221.9251661198</v>
      </c>
      <c r="M148">
        <v>0</v>
      </c>
      <c r="N148" s="6">
        <v>0</v>
      </c>
      <c r="R148">
        <v>0</v>
      </c>
      <c r="S148">
        <v>0</v>
      </c>
      <c r="AB148" s="6"/>
      <c r="AC148" s="6"/>
      <c r="AD148" s="6"/>
      <c r="AK148" s="1"/>
      <c r="AL148" s="6"/>
      <c r="AM148" s="6"/>
      <c r="AN148" s="6"/>
    </row>
    <row r="149" spans="3:40" x14ac:dyDescent="0.35">
      <c r="C149" s="6">
        <v>0</v>
      </c>
      <c r="D149" s="6">
        <v>0</v>
      </c>
      <c r="H149">
        <v>0</v>
      </c>
      <c r="I149">
        <v>0</v>
      </c>
      <c r="M149">
        <v>0</v>
      </c>
      <c r="N149" s="6">
        <v>0</v>
      </c>
      <c r="R149">
        <v>0</v>
      </c>
      <c r="S149">
        <v>0</v>
      </c>
      <c r="AB149" s="6"/>
      <c r="AC149" s="6"/>
      <c r="AD149" s="6"/>
      <c r="AK149" s="1"/>
      <c r="AL149" s="6"/>
      <c r="AM149" s="6"/>
      <c r="AN149" s="6"/>
    </row>
    <row r="150" spans="3:40" x14ac:dyDescent="0.35">
      <c r="C150" s="6">
        <v>0</v>
      </c>
      <c r="D150" s="6">
        <v>0</v>
      </c>
      <c r="H150">
        <v>0</v>
      </c>
      <c r="I150">
        <v>0</v>
      </c>
      <c r="M150">
        <v>0</v>
      </c>
      <c r="N150" s="6">
        <v>0</v>
      </c>
      <c r="R150">
        <v>7950000</v>
      </c>
      <c r="S150">
        <v>3513787.3972369991</v>
      </c>
      <c r="AB150" s="6"/>
      <c r="AC150" s="6"/>
      <c r="AD150" s="6"/>
      <c r="AK150" s="1"/>
      <c r="AL150" s="6"/>
      <c r="AM150" s="6"/>
      <c r="AN150" s="6"/>
    </row>
    <row r="151" spans="3:40" x14ac:dyDescent="0.35">
      <c r="C151" s="6">
        <v>0</v>
      </c>
      <c r="D151" s="6">
        <v>0</v>
      </c>
      <c r="H151">
        <v>0</v>
      </c>
      <c r="I151">
        <v>0</v>
      </c>
      <c r="M151">
        <v>0</v>
      </c>
      <c r="N151" s="6">
        <v>0</v>
      </c>
      <c r="R151">
        <v>0</v>
      </c>
      <c r="S151">
        <v>0</v>
      </c>
      <c r="AB151" s="6"/>
      <c r="AC151" s="6"/>
      <c r="AD151" s="6"/>
      <c r="AK151" s="1"/>
      <c r="AL151" s="6"/>
      <c r="AM151" s="6"/>
      <c r="AN151" s="6"/>
    </row>
    <row r="152" spans="3:40" x14ac:dyDescent="0.35">
      <c r="C152" s="6">
        <v>0</v>
      </c>
      <c r="D152" s="6">
        <v>0</v>
      </c>
      <c r="H152">
        <v>0</v>
      </c>
      <c r="I152">
        <v>0</v>
      </c>
      <c r="M152">
        <v>0</v>
      </c>
      <c r="N152" s="6">
        <v>0</v>
      </c>
      <c r="R152">
        <v>0</v>
      </c>
      <c r="S152">
        <v>0</v>
      </c>
      <c r="AB152" s="6"/>
      <c r="AC152" s="6"/>
      <c r="AD152" s="6"/>
      <c r="AK152" s="1"/>
      <c r="AL152" s="6"/>
      <c r="AM152" s="6"/>
      <c r="AN152" s="6"/>
    </row>
    <row r="153" spans="3:40" x14ac:dyDescent="0.35">
      <c r="C153" s="6">
        <v>58888888.888888903</v>
      </c>
      <c r="D153" s="6">
        <v>31338792.683435299</v>
      </c>
      <c r="H153">
        <v>0</v>
      </c>
      <c r="I153">
        <v>0</v>
      </c>
      <c r="M153">
        <v>0</v>
      </c>
      <c r="N153" s="6">
        <v>0</v>
      </c>
      <c r="R153">
        <v>0</v>
      </c>
      <c r="S153">
        <v>0</v>
      </c>
      <c r="AB153" s="6"/>
      <c r="AC153" s="6"/>
      <c r="AD153" s="6"/>
      <c r="AK153" s="1"/>
      <c r="AL153" s="6"/>
      <c r="AM153" s="6"/>
      <c r="AN153" s="6"/>
    </row>
    <row r="154" spans="3:40" x14ac:dyDescent="0.35">
      <c r="C154" s="6">
        <v>0</v>
      </c>
      <c r="D154" s="6">
        <v>0</v>
      </c>
      <c r="H154">
        <v>6625000</v>
      </c>
      <c r="I154">
        <v>1338200.4914204702</v>
      </c>
      <c r="M154">
        <v>0</v>
      </c>
      <c r="N154" s="6">
        <v>0</v>
      </c>
      <c r="R154">
        <v>0</v>
      </c>
      <c r="S154">
        <v>0</v>
      </c>
      <c r="AB154" s="6"/>
      <c r="AC154" s="6"/>
      <c r="AD154" s="6"/>
      <c r="AK154" s="1"/>
      <c r="AL154" s="6"/>
      <c r="AM154" s="6"/>
      <c r="AN154" s="6"/>
    </row>
    <row r="155" spans="3:40" x14ac:dyDescent="0.35">
      <c r="C155" s="6">
        <v>0</v>
      </c>
      <c r="D155" s="6">
        <v>0</v>
      </c>
      <c r="H155">
        <v>0</v>
      </c>
      <c r="I155">
        <v>0</v>
      </c>
      <c r="M155">
        <v>0</v>
      </c>
      <c r="N155" s="6">
        <v>0</v>
      </c>
      <c r="R155">
        <v>0</v>
      </c>
      <c r="S155">
        <v>0</v>
      </c>
      <c r="AB155" s="6"/>
      <c r="AC155" s="6"/>
      <c r="AD155" s="6"/>
      <c r="AK155" s="1"/>
      <c r="AL155" s="6"/>
      <c r="AM155" s="6"/>
      <c r="AN155" s="6"/>
    </row>
    <row r="156" spans="3:40" x14ac:dyDescent="0.35">
      <c r="C156" s="6">
        <v>0</v>
      </c>
      <c r="D156" s="6">
        <v>0</v>
      </c>
      <c r="H156">
        <v>0</v>
      </c>
      <c r="I156">
        <v>0</v>
      </c>
      <c r="M156">
        <v>0</v>
      </c>
      <c r="N156" s="6">
        <v>0</v>
      </c>
      <c r="R156">
        <v>7950000</v>
      </c>
      <c r="S156">
        <v>3399182.5722659007</v>
      </c>
      <c r="AB156" s="6"/>
      <c r="AC156" s="6"/>
      <c r="AD156" s="6"/>
      <c r="AK156" s="1"/>
      <c r="AL156" s="6"/>
      <c r="AM156" s="6"/>
      <c r="AN156" s="6"/>
    </row>
    <row r="157" spans="3:40" x14ac:dyDescent="0.35">
      <c r="C157" s="6">
        <v>0</v>
      </c>
      <c r="D157" s="6">
        <v>0</v>
      </c>
      <c r="H157">
        <v>0</v>
      </c>
      <c r="I157">
        <v>0</v>
      </c>
      <c r="M157">
        <v>0</v>
      </c>
      <c r="N157" s="6">
        <v>0</v>
      </c>
      <c r="R157">
        <v>0</v>
      </c>
      <c r="S157">
        <v>0</v>
      </c>
      <c r="AB157" s="6"/>
      <c r="AC157" s="6"/>
      <c r="AD157" s="6"/>
      <c r="AK157" s="1"/>
      <c r="AL157" s="6"/>
      <c r="AM157" s="6"/>
      <c r="AN157" s="6"/>
    </row>
    <row r="158" spans="3:40" x14ac:dyDescent="0.35">
      <c r="C158" s="6">
        <v>0</v>
      </c>
      <c r="D158" s="6">
        <v>0</v>
      </c>
      <c r="H158">
        <v>0</v>
      </c>
      <c r="I158">
        <v>0</v>
      </c>
      <c r="M158">
        <v>0</v>
      </c>
      <c r="N158" s="6">
        <v>0</v>
      </c>
      <c r="R158">
        <v>0</v>
      </c>
      <c r="S158">
        <v>0</v>
      </c>
      <c r="AB158" s="6"/>
      <c r="AC158" s="6"/>
      <c r="AD158" s="6"/>
      <c r="AK158" s="1"/>
      <c r="AL158" s="6"/>
      <c r="AM158" s="6"/>
      <c r="AN158" s="6"/>
    </row>
    <row r="159" spans="3:40" x14ac:dyDescent="0.35">
      <c r="C159" s="6">
        <v>58888888.888888903</v>
      </c>
      <c r="D159" s="6">
        <v>30880987.0175483</v>
      </c>
      <c r="H159">
        <v>0</v>
      </c>
      <c r="I159">
        <v>0</v>
      </c>
      <c r="M159">
        <v>0</v>
      </c>
      <c r="N159" s="6">
        <v>0</v>
      </c>
      <c r="R159">
        <v>0</v>
      </c>
      <c r="S159">
        <v>0</v>
      </c>
      <c r="AB159" s="6"/>
      <c r="AC159" s="6"/>
      <c r="AD159" s="6"/>
      <c r="AK159" s="1"/>
      <c r="AL159" s="6"/>
      <c r="AM159" s="6"/>
      <c r="AN159" s="6"/>
    </row>
    <row r="160" spans="3:40" x14ac:dyDescent="0.35">
      <c r="C160" s="6">
        <v>0</v>
      </c>
      <c r="D160" s="6">
        <v>0</v>
      </c>
      <c r="H160">
        <v>6625000</v>
      </c>
      <c r="I160">
        <v>1241580.8121295804</v>
      </c>
      <c r="M160">
        <v>0</v>
      </c>
      <c r="N160" s="6">
        <v>0</v>
      </c>
      <c r="R160">
        <v>0</v>
      </c>
      <c r="S160">
        <v>0</v>
      </c>
      <c r="AB160" s="6"/>
      <c r="AC160" s="6"/>
      <c r="AD160" s="6"/>
      <c r="AK160" s="1"/>
      <c r="AL160" s="6"/>
      <c r="AM160" s="6"/>
      <c r="AN160" s="6"/>
    </row>
    <row r="161" spans="3:40" x14ac:dyDescent="0.35">
      <c r="C161" s="6">
        <v>0</v>
      </c>
      <c r="D161" s="6">
        <v>0</v>
      </c>
      <c r="H161">
        <v>0</v>
      </c>
      <c r="I161">
        <v>0</v>
      </c>
      <c r="M161">
        <v>0</v>
      </c>
      <c r="N161" s="6">
        <v>0</v>
      </c>
      <c r="R161">
        <v>0</v>
      </c>
      <c r="S161">
        <v>0</v>
      </c>
      <c r="AB161" s="6"/>
      <c r="AC161" s="6"/>
      <c r="AD161" s="6"/>
      <c r="AK161" s="1"/>
      <c r="AL161" s="6"/>
      <c r="AM161" s="6"/>
      <c r="AN161" s="6"/>
    </row>
    <row r="162" spans="3:40" x14ac:dyDescent="0.35">
      <c r="C162" s="6">
        <v>0</v>
      </c>
      <c r="D162" s="6">
        <v>0</v>
      </c>
      <c r="H162">
        <v>0</v>
      </c>
      <c r="I162">
        <v>0</v>
      </c>
      <c r="M162">
        <v>0</v>
      </c>
      <c r="N162" s="6">
        <v>0</v>
      </c>
      <c r="R162">
        <v>7950000</v>
      </c>
      <c r="S162">
        <v>3246375.1061227005</v>
      </c>
      <c r="AB162" s="6"/>
      <c r="AC162" s="6"/>
      <c r="AD162" s="6"/>
      <c r="AK162" s="1"/>
      <c r="AL162" s="6"/>
      <c r="AM162" s="6"/>
      <c r="AN162" s="6"/>
    </row>
    <row r="163" spans="3:40" x14ac:dyDescent="0.35">
      <c r="C163" s="6">
        <v>0</v>
      </c>
      <c r="D163" s="6">
        <v>0</v>
      </c>
      <c r="H163">
        <v>0</v>
      </c>
      <c r="I163">
        <v>0</v>
      </c>
      <c r="M163">
        <v>0</v>
      </c>
      <c r="N163" s="6">
        <v>0</v>
      </c>
      <c r="R163">
        <v>0</v>
      </c>
      <c r="S163">
        <v>0</v>
      </c>
      <c r="AB163" s="6"/>
      <c r="AC163" s="6"/>
      <c r="AD163" s="6"/>
      <c r="AK163" s="1"/>
      <c r="AL163" s="6"/>
      <c r="AM163" s="6"/>
      <c r="AN163" s="6"/>
    </row>
    <row r="164" spans="3:40" x14ac:dyDescent="0.35">
      <c r="C164" s="6">
        <v>0</v>
      </c>
      <c r="D164" s="6">
        <v>0</v>
      </c>
      <c r="H164">
        <v>0</v>
      </c>
      <c r="I164">
        <v>0</v>
      </c>
      <c r="M164">
        <v>0</v>
      </c>
      <c r="N164" s="6">
        <v>0</v>
      </c>
      <c r="R164">
        <v>0</v>
      </c>
      <c r="S164">
        <v>0</v>
      </c>
      <c r="AB164" s="6"/>
      <c r="AC164" s="6"/>
      <c r="AD164" s="6"/>
      <c r="AK164" s="1"/>
      <c r="AL164" s="6"/>
      <c r="AM164" s="6"/>
      <c r="AN164" s="6"/>
    </row>
    <row r="165" spans="3:40" x14ac:dyDescent="0.35">
      <c r="C165" s="6">
        <v>58888888.888888903</v>
      </c>
      <c r="D165" s="6">
        <v>29407883.467954494</v>
      </c>
      <c r="H165">
        <v>0</v>
      </c>
      <c r="I165">
        <v>0</v>
      </c>
      <c r="M165">
        <v>0</v>
      </c>
      <c r="N165" s="6">
        <v>0</v>
      </c>
      <c r="R165">
        <v>0</v>
      </c>
      <c r="S165">
        <v>0</v>
      </c>
      <c r="AB165" s="6"/>
      <c r="AC165" s="6"/>
      <c r="AD165" s="6"/>
      <c r="AK165" s="1"/>
      <c r="AL165" s="6"/>
      <c r="AM165" s="6"/>
      <c r="AN165" s="6"/>
    </row>
    <row r="166" spans="3:40" x14ac:dyDescent="0.35">
      <c r="C166" s="6">
        <v>0</v>
      </c>
      <c r="D166" s="6">
        <v>0</v>
      </c>
      <c r="H166">
        <v>6625000</v>
      </c>
      <c r="I166">
        <v>1103528.6519921497</v>
      </c>
      <c r="M166">
        <v>0</v>
      </c>
      <c r="N166" s="6">
        <v>0</v>
      </c>
      <c r="R166">
        <v>0</v>
      </c>
      <c r="S166">
        <v>0</v>
      </c>
      <c r="AB166" s="6"/>
      <c r="AC166" s="6"/>
      <c r="AD166" s="6"/>
      <c r="AK166" s="1"/>
      <c r="AL166" s="6"/>
      <c r="AM166" s="6"/>
      <c r="AN166" s="6"/>
    </row>
    <row r="167" spans="3:40" x14ac:dyDescent="0.35">
      <c r="C167" s="6">
        <v>0</v>
      </c>
      <c r="D167" s="6">
        <v>0</v>
      </c>
      <c r="H167">
        <v>0</v>
      </c>
      <c r="I167">
        <v>0</v>
      </c>
      <c r="M167">
        <v>0</v>
      </c>
      <c r="N167" s="6">
        <v>0</v>
      </c>
      <c r="R167">
        <v>0</v>
      </c>
      <c r="S167">
        <v>0</v>
      </c>
      <c r="AB167" s="6"/>
      <c r="AC167" s="6"/>
      <c r="AD167" s="6"/>
      <c r="AK167" s="1"/>
      <c r="AL167" s="6"/>
      <c r="AM167" s="6"/>
      <c r="AN167" s="6"/>
    </row>
    <row r="168" spans="3:40" x14ac:dyDescent="0.35">
      <c r="C168" s="6">
        <v>0</v>
      </c>
      <c r="D168" s="6">
        <v>0</v>
      </c>
      <c r="H168">
        <v>0</v>
      </c>
      <c r="I168">
        <v>0</v>
      </c>
      <c r="M168">
        <v>0</v>
      </c>
      <c r="N168" s="6">
        <v>0</v>
      </c>
      <c r="R168">
        <v>7950000</v>
      </c>
      <c r="S168">
        <v>3128327.2648878992</v>
      </c>
      <c r="AB168" s="6"/>
      <c r="AC168" s="6"/>
      <c r="AD168" s="6"/>
      <c r="AK168" s="1"/>
      <c r="AL168" s="6"/>
      <c r="AM168" s="6"/>
      <c r="AN168" s="6"/>
    </row>
    <row r="169" spans="3:40" x14ac:dyDescent="0.35">
      <c r="C169" s="6">
        <v>0</v>
      </c>
      <c r="D169" s="6">
        <v>0</v>
      </c>
      <c r="H169">
        <v>0</v>
      </c>
      <c r="I169">
        <v>0</v>
      </c>
      <c r="M169">
        <v>0</v>
      </c>
      <c r="N169" s="6">
        <v>0</v>
      </c>
      <c r="R169">
        <v>0</v>
      </c>
      <c r="S169">
        <v>0</v>
      </c>
      <c r="AB169" s="6"/>
      <c r="AC169" s="6"/>
      <c r="AD169" s="6"/>
      <c r="AK169" s="1"/>
      <c r="AL169" s="6"/>
      <c r="AM169" s="6"/>
      <c r="AN169" s="6"/>
    </row>
    <row r="170" spans="3:40" x14ac:dyDescent="0.35">
      <c r="C170" s="6">
        <v>0</v>
      </c>
      <c r="D170" s="6">
        <v>0</v>
      </c>
      <c r="H170">
        <v>0</v>
      </c>
      <c r="I170">
        <v>0</v>
      </c>
      <c r="M170">
        <v>0</v>
      </c>
      <c r="N170" s="6">
        <v>0</v>
      </c>
      <c r="R170">
        <v>0</v>
      </c>
      <c r="S170">
        <v>0</v>
      </c>
      <c r="AB170" s="6"/>
      <c r="AC170" s="6"/>
      <c r="AD170" s="6"/>
      <c r="AK170" s="1"/>
      <c r="AL170" s="6"/>
      <c r="AM170" s="6"/>
      <c r="AN170" s="6"/>
    </row>
    <row r="171" spans="3:40" x14ac:dyDescent="0.35">
      <c r="C171" s="6">
        <v>58888888.888888903</v>
      </c>
      <c r="D171" s="6">
        <v>28916786.6985166</v>
      </c>
      <c r="H171">
        <v>0</v>
      </c>
      <c r="I171">
        <v>0</v>
      </c>
      <c r="M171">
        <v>0</v>
      </c>
      <c r="N171" s="6">
        <v>0</v>
      </c>
      <c r="R171">
        <v>0</v>
      </c>
      <c r="S171">
        <v>0</v>
      </c>
      <c r="AB171" s="6"/>
      <c r="AC171" s="6"/>
      <c r="AD171" s="6"/>
      <c r="AK171" s="1"/>
      <c r="AL171" s="6"/>
      <c r="AM171" s="6"/>
      <c r="AN171" s="6"/>
    </row>
    <row r="172" spans="3:40" x14ac:dyDescent="0.35">
      <c r="C172" s="6">
        <v>0</v>
      </c>
      <c r="D172" s="6">
        <v>0</v>
      </c>
      <c r="H172">
        <v>6625000</v>
      </c>
      <c r="I172">
        <v>1001865.0889539896</v>
      </c>
      <c r="M172">
        <v>0</v>
      </c>
      <c r="N172" s="6">
        <v>0</v>
      </c>
      <c r="R172">
        <v>0</v>
      </c>
      <c r="S172">
        <v>0</v>
      </c>
      <c r="AB172" s="6"/>
      <c r="AC172" s="6"/>
      <c r="AD172" s="6"/>
      <c r="AK172" s="1"/>
      <c r="AL172" s="6"/>
      <c r="AM172" s="6"/>
      <c r="AN172" s="6"/>
    </row>
    <row r="173" spans="3:40" x14ac:dyDescent="0.35">
      <c r="C173" s="6">
        <v>0</v>
      </c>
      <c r="D173" s="6">
        <v>0</v>
      </c>
      <c r="H173">
        <v>0</v>
      </c>
      <c r="I173">
        <v>0</v>
      </c>
      <c r="M173">
        <v>0</v>
      </c>
      <c r="N173" s="6">
        <v>0</v>
      </c>
      <c r="R173">
        <v>0</v>
      </c>
      <c r="S173">
        <v>0</v>
      </c>
      <c r="AB173" s="6"/>
      <c r="AC173" s="6"/>
      <c r="AD173" s="6"/>
      <c r="AK173" s="1"/>
      <c r="AL173" s="6"/>
      <c r="AM173" s="6"/>
      <c r="AN173" s="6"/>
    </row>
    <row r="174" spans="3:40" x14ac:dyDescent="0.35">
      <c r="C174" s="6">
        <v>0</v>
      </c>
      <c r="D174" s="6">
        <v>0</v>
      </c>
      <c r="H174">
        <v>0</v>
      </c>
      <c r="I174">
        <v>0</v>
      </c>
      <c r="M174">
        <v>0</v>
      </c>
      <c r="N174" s="6">
        <v>0</v>
      </c>
      <c r="R174">
        <v>7950000</v>
      </c>
      <c r="S174">
        <v>2994487.1417420004</v>
      </c>
      <c r="AB174" s="6"/>
      <c r="AC174" s="6"/>
      <c r="AD174" s="6"/>
      <c r="AK174" s="1"/>
      <c r="AL174" s="6"/>
      <c r="AM174" s="6"/>
      <c r="AN174" s="6"/>
    </row>
    <row r="175" spans="3:40" x14ac:dyDescent="0.35">
      <c r="C175" s="6">
        <v>0</v>
      </c>
      <c r="D175" s="6">
        <v>0</v>
      </c>
      <c r="H175">
        <v>0</v>
      </c>
      <c r="I175">
        <v>0</v>
      </c>
      <c r="M175">
        <v>0</v>
      </c>
      <c r="N175" s="6">
        <v>0</v>
      </c>
      <c r="R175">
        <v>0</v>
      </c>
      <c r="S175">
        <v>0</v>
      </c>
      <c r="AB175" s="6"/>
      <c r="AC175" s="6"/>
      <c r="AD175" s="6"/>
      <c r="AK175" s="1"/>
      <c r="AL175" s="6"/>
      <c r="AM175" s="6"/>
      <c r="AN175" s="6"/>
    </row>
    <row r="176" spans="3:40" x14ac:dyDescent="0.35">
      <c r="C176" s="6">
        <v>0</v>
      </c>
      <c r="D176" s="6">
        <v>0</v>
      </c>
      <c r="H176">
        <v>0</v>
      </c>
      <c r="I176">
        <v>0</v>
      </c>
      <c r="M176">
        <v>0</v>
      </c>
      <c r="N176" s="6">
        <v>0</v>
      </c>
      <c r="R176">
        <v>0</v>
      </c>
      <c r="S176">
        <v>0</v>
      </c>
      <c r="AB176" s="6"/>
      <c r="AC176" s="6"/>
      <c r="AD176" s="6"/>
      <c r="AK176" s="1"/>
      <c r="AL176" s="6"/>
      <c r="AM176" s="6"/>
      <c r="AN176" s="6"/>
    </row>
    <row r="177" spans="3:40" x14ac:dyDescent="0.35">
      <c r="C177" s="6">
        <v>58888888.888888903</v>
      </c>
      <c r="D177" s="6">
        <v>27646583.801380701</v>
      </c>
      <c r="H177">
        <v>0</v>
      </c>
      <c r="I177">
        <v>0</v>
      </c>
      <c r="M177">
        <v>0</v>
      </c>
      <c r="N177" s="6">
        <v>0</v>
      </c>
      <c r="R177">
        <v>0</v>
      </c>
      <c r="S177">
        <v>0</v>
      </c>
      <c r="AB177" s="6"/>
      <c r="AC177" s="6"/>
      <c r="AD177" s="6"/>
      <c r="AK177" s="1"/>
      <c r="AL177" s="6"/>
      <c r="AM177" s="6"/>
      <c r="AN177" s="6"/>
    </row>
    <row r="178" spans="3:40" x14ac:dyDescent="0.35">
      <c r="C178" s="6">
        <v>0</v>
      </c>
      <c r="D178" s="6">
        <v>0</v>
      </c>
      <c r="H178">
        <v>6625000</v>
      </c>
      <c r="I178">
        <v>871570.62824792974</v>
      </c>
      <c r="M178">
        <v>0</v>
      </c>
      <c r="N178" s="6">
        <v>0</v>
      </c>
      <c r="R178">
        <v>0</v>
      </c>
      <c r="S178">
        <v>0</v>
      </c>
      <c r="AB178" s="6"/>
      <c r="AC178" s="6"/>
      <c r="AD178" s="6"/>
      <c r="AK178" s="1"/>
      <c r="AL178" s="6"/>
      <c r="AM178" s="6"/>
      <c r="AN178" s="6"/>
    </row>
    <row r="179" spans="3:40" x14ac:dyDescent="0.35">
      <c r="C179" s="6">
        <v>0</v>
      </c>
      <c r="D179" s="6">
        <v>0</v>
      </c>
      <c r="H179">
        <v>0</v>
      </c>
      <c r="I179">
        <v>0</v>
      </c>
      <c r="M179">
        <v>0</v>
      </c>
      <c r="N179" s="6">
        <v>0</v>
      </c>
      <c r="R179">
        <v>0</v>
      </c>
      <c r="S179">
        <v>0</v>
      </c>
      <c r="AB179" s="6"/>
      <c r="AC179" s="6"/>
      <c r="AD179" s="6"/>
      <c r="AK179" s="1"/>
      <c r="AL179" s="6"/>
      <c r="AM179" s="6"/>
      <c r="AN179" s="6"/>
    </row>
    <row r="180" spans="3:40" x14ac:dyDescent="0.35">
      <c r="C180" s="6">
        <v>0</v>
      </c>
      <c r="D180" s="6">
        <v>0</v>
      </c>
      <c r="H180">
        <v>0</v>
      </c>
      <c r="I180">
        <v>0</v>
      </c>
      <c r="M180">
        <v>0</v>
      </c>
      <c r="N180" s="6">
        <v>0</v>
      </c>
      <c r="R180">
        <v>7950000</v>
      </c>
      <c r="S180">
        <v>2858108.5319665</v>
      </c>
      <c r="AB180" s="6"/>
      <c r="AC180" s="6"/>
      <c r="AD180" s="6"/>
      <c r="AK180" s="1"/>
      <c r="AL180" s="6"/>
      <c r="AM180" s="6"/>
      <c r="AN180" s="6"/>
    </row>
    <row r="181" spans="3:40" x14ac:dyDescent="0.35">
      <c r="C181" s="6">
        <v>0</v>
      </c>
      <c r="D181" s="6">
        <v>0</v>
      </c>
      <c r="H181">
        <v>0</v>
      </c>
      <c r="I181">
        <v>0</v>
      </c>
      <c r="M181">
        <v>0</v>
      </c>
      <c r="N181" s="6">
        <v>0</v>
      </c>
      <c r="R181">
        <v>0</v>
      </c>
      <c r="S181">
        <v>0</v>
      </c>
      <c r="AB181" s="6"/>
      <c r="AC181" s="6"/>
      <c r="AD181" s="6"/>
      <c r="AK181" s="1"/>
      <c r="AL181" s="6"/>
      <c r="AM181" s="6"/>
      <c r="AN181" s="6"/>
    </row>
    <row r="182" spans="3:40" x14ac:dyDescent="0.35">
      <c r="C182" s="6">
        <v>0</v>
      </c>
      <c r="D182" s="6">
        <v>0</v>
      </c>
      <c r="H182">
        <v>0</v>
      </c>
      <c r="I182">
        <v>0</v>
      </c>
      <c r="M182">
        <v>0</v>
      </c>
      <c r="N182" s="6">
        <v>0</v>
      </c>
      <c r="R182">
        <v>0</v>
      </c>
      <c r="S182">
        <v>0</v>
      </c>
      <c r="AB182" s="6"/>
      <c r="AC182" s="6"/>
      <c r="AD182" s="6"/>
      <c r="AK182" s="1"/>
      <c r="AL182" s="6"/>
      <c r="AM182" s="6"/>
      <c r="AN182" s="6"/>
    </row>
    <row r="183" spans="3:40" x14ac:dyDescent="0.35">
      <c r="C183" s="6">
        <v>58888888.888888903</v>
      </c>
      <c r="D183" s="6">
        <v>26922696.981906094</v>
      </c>
      <c r="H183">
        <v>0</v>
      </c>
      <c r="I183">
        <v>0</v>
      </c>
      <c r="M183">
        <v>0</v>
      </c>
      <c r="N183" s="6">
        <v>0</v>
      </c>
      <c r="R183">
        <v>0</v>
      </c>
      <c r="S183">
        <v>0</v>
      </c>
      <c r="AB183" s="6"/>
      <c r="AC183" s="6"/>
      <c r="AD183" s="6"/>
      <c r="AK183" s="1"/>
      <c r="AL183" s="6"/>
      <c r="AM183" s="6"/>
      <c r="AN183" s="6"/>
    </row>
    <row r="184" spans="3:40" x14ac:dyDescent="0.35">
      <c r="C184" s="6">
        <v>0</v>
      </c>
      <c r="D184" s="6">
        <v>0</v>
      </c>
      <c r="H184">
        <v>6625000</v>
      </c>
      <c r="I184">
        <v>757419.14931397978</v>
      </c>
      <c r="M184">
        <v>0</v>
      </c>
      <c r="N184" s="6">
        <v>0</v>
      </c>
      <c r="R184">
        <v>0</v>
      </c>
      <c r="S184">
        <v>0</v>
      </c>
      <c r="AB184" s="6"/>
      <c r="AC184" s="6"/>
      <c r="AD184" s="6"/>
      <c r="AK184" s="1"/>
      <c r="AL184" s="6"/>
      <c r="AM184" s="6"/>
      <c r="AN184" s="6"/>
    </row>
    <row r="185" spans="3:40" x14ac:dyDescent="0.35">
      <c r="C185" s="6">
        <v>0</v>
      </c>
      <c r="D185" s="6">
        <v>0</v>
      </c>
      <c r="H185">
        <v>0</v>
      </c>
      <c r="I185">
        <v>0</v>
      </c>
      <c r="M185">
        <v>0</v>
      </c>
      <c r="N185" s="6">
        <v>0</v>
      </c>
      <c r="R185">
        <v>0</v>
      </c>
      <c r="S185">
        <v>0</v>
      </c>
      <c r="AB185" s="6"/>
      <c r="AC185" s="6"/>
      <c r="AD185" s="6"/>
      <c r="AK185" s="1"/>
      <c r="AL185" s="6"/>
      <c r="AM185" s="6"/>
      <c r="AN185" s="6"/>
    </row>
    <row r="186" spans="3:40" x14ac:dyDescent="0.35">
      <c r="C186" s="6">
        <v>0</v>
      </c>
      <c r="D186" s="6">
        <v>0</v>
      </c>
      <c r="H186">
        <v>0</v>
      </c>
      <c r="I186">
        <v>0</v>
      </c>
      <c r="M186">
        <v>0</v>
      </c>
      <c r="N186" s="6">
        <v>0</v>
      </c>
      <c r="R186">
        <v>7950000</v>
      </c>
      <c r="S186">
        <v>2698505.3614216</v>
      </c>
      <c r="AB186" s="6"/>
      <c r="AC186" s="6"/>
      <c r="AD186" s="6"/>
      <c r="AK186" s="1"/>
      <c r="AL186" s="6"/>
      <c r="AM186" s="6"/>
      <c r="AN186" s="6"/>
    </row>
    <row r="187" spans="3:40" x14ac:dyDescent="0.35">
      <c r="C187" s="6">
        <v>0</v>
      </c>
      <c r="D187" s="6">
        <v>0</v>
      </c>
      <c r="H187">
        <v>0</v>
      </c>
      <c r="I187">
        <v>0</v>
      </c>
      <c r="M187">
        <v>0</v>
      </c>
      <c r="N187" s="6">
        <v>0</v>
      </c>
      <c r="R187">
        <v>0</v>
      </c>
      <c r="S187">
        <v>0</v>
      </c>
      <c r="AB187" s="6"/>
      <c r="AC187" s="6"/>
      <c r="AD187" s="6"/>
      <c r="AK187" s="1"/>
      <c r="AL187" s="6"/>
      <c r="AM187" s="6"/>
      <c r="AN187" s="6"/>
    </row>
    <row r="188" spans="3:40" x14ac:dyDescent="0.35">
      <c r="C188" s="6">
        <v>0</v>
      </c>
      <c r="D188" s="6">
        <v>0</v>
      </c>
      <c r="H188">
        <v>0</v>
      </c>
      <c r="I188">
        <v>0</v>
      </c>
      <c r="M188">
        <v>0</v>
      </c>
      <c r="N188" s="6">
        <v>0</v>
      </c>
      <c r="R188">
        <v>0</v>
      </c>
      <c r="S188">
        <v>0</v>
      </c>
      <c r="AB188" s="6"/>
      <c r="AC188" s="6"/>
      <c r="AD188" s="6"/>
      <c r="AK188" s="1"/>
      <c r="AL188" s="6"/>
      <c r="AM188" s="6"/>
      <c r="AN188" s="6"/>
    </row>
    <row r="189" spans="3:40" x14ac:dyDescent="0.35">
      <c r="C189" s="6">
        <v>58888888.888888903</v>
      </c>
      <c r="D189" s="6">
        <v>25420974.544408493</v>
      </c>
      <c r="H189">
        <v>0</v>
      </c>
      <c r="I189">
        <v>0</v>
      </c>
      <c r="M189">
        <v>0</v>
      </c>
      <c r="N189" s="6">
        <v>0</v>
      </c>
      <c r="R189">
        <v>0</v>
      </c>
      <c r="S189">
        <v>0</v>
      </c>
      <c r="AB189" s="6"/>
      <c r="AC189" s="6"/>
      <c r="AD189" s="6"/>
      <c r="AK189" s="1"/>
      <c r="AL189" s="6"/>
      <c r="AM189" s="6"/>
      <c r="AN189" s="6"/>
    </row>
    <row r="190" spans="3:40" x14ac:dyDescent="0.35">
      <c r="C190" s="6">
        <v>0</v>
      </c>
      <c r="D190" s="6">
        <v>0</v>
      </c>
      <c r="H190">
        <v>6625000</v>
      </c>
      <c r="I190">
        <v>621940.30068330001</v>
      </c>
      <c r="M190">
        <v>0</v>
      </c>
      <c r="N190" s="6">
        <v>0</v>
      </c>
      <c r="R190">
        <v>0</v>
      </c>
      <c r="S190">
        <v>0</v>
      </c>
      <c r="AB190" s="6"/>
      <c r="AC190" s="6"/>
      <c r="AD190" s="6"/>
      <c r="AK190" s="1"/>
      <c r="AL190" s="6"/>
      <c r="AM190" s="6"/>
      <c r="AN190" s="6"/>
    </row>
    <row r="191" spans="3:40" x14ac:dyDescent="0.35">
      <c r="C191" s="6">
        <v>0</v>
      </c>
      <c r="D191" s="6">
        <v>0</v>
      </c>
      <c r="H191">
        <v>0</v>
      </c>
      <c r="I191">
        <v>0</v>
      </c>
      <c r="M191">
        <v>0</v>
      </c>
      <c r="N191" s="6">
        <v>0</v>
      </c>
      <c r="R191">
        <v>0</v>
      </c>
      <c r="S191">
        <v>0</v>
      </c>
      <c r="AB191" s="6"/>
      <c r="AC191" s="6"/>
      <c r="AD191" s="6"/>
      <c r="AK191" s="1"/>
      <c r="AL191" s="6"/>
      <c r="AM191" s="6"/>
      <c r="AN191" s="6"/>
    </row>
    <row r="192" spans="3:40" x14ac:dyDescent="0.35">
      <c r="C192" s="6">
        <v>0</v>
      </c>
      <c r="D192" s="6">
        <v>0</v>
      </c>
      <c r="H192">
        <v>0</v>
      </c>
      <c r="I192">
        <v>0</v>
      </c>
      <c r="M192">
        <v>0</v>
      </c>
      <c r="N192" s="6">
        <v>0</v>
      </c>
      <c r="R192">
        <v>7950000</v>
      </c>
      <c r="S192">
        <v>2568658.3267522994</v>
      </c>
      <c r="AB192" s="6"/>
      <c r="AC192" s="6"/>
      <c r="AD192" s="6"/>
      <c r="AK192" s="1"/>
      <c r="AL192" s="6"/>
      <c r="AM192" s="6"/>
      <c r="AN192" s="6"/>
    </row>
    <row r="193" spans="3:40" x14ac:dyDescent="0.35">
      <c r="C193" s="6">
        <v>0</v>
      </c>
      <c r="D193" s="6">
        <v>0</v>
      </c>
      <c r="H193">
        <v>0</v>
      </c>
      <c r="I193">
        <v>0</v>
      </c>
      <c r="M193">
        <v>0</v>
      </c>
      <c r="N193" s="6">
        <v>0</v>
      </c>
      <c r="R193">
        <v>0</v>
      </c>
      <c r="S193">
        <v>0</v>
      </c>
      <c r="AB193" s="6"/>
      <c r="AC193" s="6"/>
      <c r="AD193" s="6"/>
      <c r="AK193" s="1"/>
      <c r="AL193" s="6"/>
      <c r="AM193" s="6"/>
      <c r="AN193" s="6"/>
    </row>
    <row r="194" spans="3:40" x14ac:dyDescent="0.35">
      <c r="C194" s="6">
        <v>0</v>
      </c>
      <c r="D194" s="6">
        <v>0</v>
      </c>
      <c r="H194">
        <v>0</v>
      </c>
      <c r="I194">
        <v>0</v>
      </c>
      <c r="M194">
        <v>0</v>
      </c>
      <c r="N194" s="6">
        <v>0</v>
      </c>
      <c r="R194">
        <v>0</v>
      </c>
      <c r="S194">
        <v>0</v>
      </c>
      <c r="AB194" s="6"/>
      <c r="AC194" s="6"/>
      <c r="AD194" s="6"/>
      <c r="AK194" s="1"/>
      <c r="AL194" s="6"/>
      <c r="AM194" s="6"/>
      <c r="AN194" s="6"/>
    </row>
    <row r="195" spans="3:40" x14ac:dyDescent="0.35">
      <c r="C195" s="6">
        <v>58888888.888888903</v>
      </c>
      <c r="D195" s="6">
        <v>24832513.655596994</v>
      </c>
      <c r="H195">
        <v>0</v>
      </c>
      <c r="I195">
        <v>0</v>
      </c>
      <c r="M195">
        <v>0</v>
      </c>
      <c r="N195" s="6">
        <v>0</v>
      </c>
      <c r="R195">
        <v>0</v>
      </c>
      <c r="S195">
        <v>0</v>
      </c>
      <c r="AB195" s="6"/>
      <c r="AC195" s="6"/>
      <c r="AD195" s="6"/>
      <c r="AK195" s="1"/>
      <c r="AL195" s="6"/>
      <c r="AM195" s="6"/>
      <c r="AN195" s="6"/>
    </row>
    <row r="196" spans="3:40" x14ac:dyDescent="0.35">
      <c r="C196" s="6">
        <v>0</v>
      </c>
      <c r="D196" s="6">
        <v>0</v>
      </c>
      <c r="H196">
        <v>6625000</v>
      </c>
      <c r="I196">
        <v>508549.15094763972</v>
      </c>
      <c r="M196">
        <v>0</v>
      </c>
      <c r="N196" s="6">
        <v>0</v>
      </c>
      <c r="R196">
        <v>0</v>
      </c>
      <c r="S196">
        <v>0</v>
      </c>
      <c r="AB196" s="6"/>
      <c r="AC196" s="6"/>
      <c r="AD196" s="6"/>
      <c r="AK196" s="1"/>
      <c r="AL196" s="6"/>
      <c r="AM196" s="6"/>
      <c r="AN196" s="6"/>
    </row>
    <row r="197" spans="3:40" x14ac:dyDescent="0.35">
      <c r="C197" s="6">
        <v>0</v>
      </c>
      <c r="D197" s="6">
        <v>0</v>
      </c>
      <c r="H197">
        <v>0</v>
      </c>
      <c r="I197">
        <v>0</v>
      </c>
      <c r="M197">
        <v>0</v>
      </c>
      <c r="N197" s="6">
        <v>0</v>
      </c>
      <c r="R197">
        <v>0</v>
      </c>
      <c r="S197">
        <v>0</v>
      </c>
      <c r="AB197" s="6"/>
      <c r="AC197" s="6"/>
      <c r="AD197" s="6"/>
      <c r="AK197" s="1"/>
      <c r="AL197" s="6"/>
      <c r="AM197" s="6"/>
      <c r="AN197" s="6"/>
    </row>
    <row r="198" spans="3:40" x14ac:dyDescent="0.35">
      <c r="C198" s="6">
        <v>0</v>
      </c>
      <c r="D198" s="6">
        <v>0</v>
      </c>
      <c r="H198">
        <v>0</v>
      </c>
      <c r="I198">
        <v>0</v>
      </c>
      <c r="M198">
        <v>0</v>
      </c>
      <c r="N198" s="6">
        <v>0</v>
      </c>
      <c r="R198">
        <v>7950000</v>
      </c>
      <c r="S198">
        <v>2420027.6283564009</v>
      </c>
      <c r="AB198" s="6"/>
      <c r="AC198" s="6"/>
      <c r="AD198" s="6"/>
      <c r="AK198" s="1"/>
      <c r="AL198" s="6"/>
      <c r="AM198" s="6"/>
      <c r="AN198" s="6"/>
    </row>
    <row r="199" spans="3:40" x14ac:dyDescent="0.35">
      <c r="C199" s="6">
        <v>0</v>
      </c>
      <c r="D199" s="6">
        <v>0</v>
      </c>
      <c r="H199">
        <v>0</v>
      </c>
      <c r="I199">
        <v>0</v>
      </c>
      <c r="M199">
        <v>0</v>
      </c>
      <c r="N199" s="6">
        <v>0</v>
      </c>
      <c r="R199">
        <v>0</v>
      </c>
      <c r="S199">
        <v>0</v>
      </c>
      <c r="AB199" s="6"/>
      <c r="AC199" s="6"/>
      <c r="AD199" s="6"/>
      <c r="AK199" s="1"/>
      <c r="AL199" s="6"/>
      <c r="AM199" s="6"/>
      <c r="AN199" s="6"/>
    </row>
    <row r="200" spans="3:40" x14ac:dyDescent="0.35">
      <c r="C200" s="6">
        <v>0</v>
      </c>
      <c r="D200" s="6">
        <v>0</v>
      </c>
      <c r="H200">
        <v>0</v>
      </c>
      <c r="I200">
        <v>0</v>
      </c>
      <c r="M200">
        <v>0</v>
      </c>
      <c r="N200" s="6">
        <v>0</v>
      </c>
      <c r="R200">
        <v>0</v>
      </c>
      <c r="S200">
        <v>0</v>
      </c>
      <c r="AB200" s="6"/>
      <c r="AC200" s="6"/>
      <c r="AD200" s="6"/>
      <c r="AK200" s="1"/>
      <c r="AL200" s="6"/>
      <c r="AM200" s="6"/>
      <c r="AN200" s="6"/>
    </row>
    <row r="201" spans="3:40" x14ac:dyDescent="0.35">
      <c r="C201" s="6">
        <v>58888888.888888903</v>
      </c>
      <c r="D201" s="6">
        <v>23475874.934534691</v>
      </c>
      <c r="H201">
        <v>0</v>
      </c>
      <c r="I201">
        <v>0</v>
      </c>
      <c r="M201">
        <v>0</v>
      </c>
      <c r="N201" s="6">
        <v>0</v>
      </c>
      <c r="R201">
        <v>0</v>
      </c>
      <c r="S201">
        <v>0</v>
      </c>
      <c r="AB201" s="6"/>
      <c r="AC201" s="6"/>
      <c r="AD201" s="6"/>
      <c r="AK201" s="1"/>
      <c r="AL201" s="6"/>
      <c r="AM201" s="6"/>
      <c r="AN201" s="6"/>
    </row>
    <row r="202" spans="3:40" x14ac:dyDescent="0.35">
      <c r="C202" s="6">
        <v>0</v>
      </c>
      <c r="D202" s="6">
        <v>0</v>
      </c>
      <c r="H202">
        <v>6625000</v>
      </c>
      <c r="I202">
        <v>377627.31195116043</v>
      </c>
      <c r="M202">
        <v>0</v>
      </c>
      <c r="N202" s="6">
        <v>0</v>
      </c>
      <c r="R202">
        <v>0</v>
      </c>
      <c r="S202">
        <v>0</v>
      </c>
      <c r="AB202" s="6"/>
      <c r="AC202" s="6"/>
      <c r="AD202" s="6"/>
      <c r="AK202" s="1"/>
      <c r="AL202" s="6"/>
      <c r="AM202" s="6"/>
      <c r="AN202" s="6"/>
    </row>
    <row r="203" spans="3:40" x14ac:dyDescent="0.35">
      <c r="C203" s="6">
        <v>0</v>
      </c>
      <c r="D203" s="6">
        <v>0</v>
      </c>
      <c r="H203">
        <v>0</v>
      </c>
      <c r="I203">
        <v>0</v>
      </c>
      <c r="M203">
        <v>0</v>
      </c>
      <c r="N203" s="6">
        <v>0</v>
      </c>
      <c r="R203">
        <v>0</v>
      </c>
      <c r="S203">
        <v>0</v>
      </c>
      <c r="AB203" s="6"/>
      <c r="AC203" s="6"/>
      <c r="AD203" s="6"/>
      <c r="AK203" s="1"/>
      <c r="AL203" s="6"/>
      <c r="AM203" s="6"/>
      <c r="AN203" s="6"/>
    </row>
    <row r="204" spans="3:40" x14ac:dyDescent="0.35">
      <c r="C204" s="6">
        <v>0</v>
      </c>
      <c r="D204" s="6">
        <v>0</v>
      </c>
      <c r="H204">
        <v>0</v>
      </c>
      <c r="I204">
        <v>0</v>
      </c>
      <c r="M204">
        <v>0</v>
      </c>
      <c r="N204" s="6">
        <v>0</v>
      </c>
      <c r="R204">
        <v>7950000</v>
      </c>
      <c r="S204">
        <v>2292944.4869330004</v>
      </c>
      <c r="AB204" s="6"/>
      <c r="AC204" s="6"/>
      <c r="AD204" s="6"/>
      <c r="AK204" s="1"/>
      <c r="AL204" s="6"/>
      <c r="AM204" s="6"/>
      <c r="AN204" s="6"/>
    </row>
    <row r="205" spans="3:40" x14ac:dyDescent="0.35">
      <c r="C205" s="6">
        <v>0</v>
      </c>
      <c r="D205" s="6">
        <v>0</v>
      </c>
      <c r="H205">
        <v>0</v>
      </c>
      <c r="I205">
        <v>0</v>
      </c>
      <c r="M205">
        <v>0</v>
      </c>
      <c r="N205" s="6">
        <v>0</v>
      </c>
      <c r="R205">
        <v>0</v>
      </c>
      <c r="S205">
        <v>0</v>
      </c>
      <c r="AB205" s="6"/>
      <c r="AC205" s="6"/>
      <c r="AD205" s="6"/>
      <c r="AK205" s="1"/>
      <c r="AL205" s="6"/>
      <c r="AM205" s="6"/>
      <c r="AN205" s="6"/>
    </row>
    <row r="206" spans="3:40" x14ac:dyDescent="0.35">
      <c r="C206" s="6">
        <v>0</v>
      </c>
      <c r="D206" s="6">
        <v>0</v>
      </c>
      <c r="H206">
        <v>0</v>
      </c>
      <c r="I206">
        <v>0</v>
      </c>
      <c r="M206">
        <v>0</v>
      </c>
      <c r="N206" s="6">
        <v>0</v>
      </c>
      <c r="R206">
        <v>0</v>
      </c>
      <c r="S206">
        <v>0</v>
      </c>
      <c r="AB206" s="6"/>
      <c r="AC206" s="6"/>
      <c r="AD206" s="6"/>
      <c r="AK206" s="1"/>
      <c r="AL206" s="6"/>
      <c r="AM206" s="6"/>
      <c r="AN206" s="6"/>
    </row>
    <row r="207" spans="3:40" x14ac:dyDescent="0.35">
      <c r="C207" s="6">
        <v>58888888.888888903</v>
      </c>
      <c r="D207" s="6">
        <v>22760034.431185402</v>
      </c>
      <c r="H207">
        <v>0</v>
      </c>
      <c r="I207">
        <v>0</v>
      </c>
      <c r="M207">
        <v>0</v>
      </c>
      <c r="N207" s="6">
        <v>0</v>
      </c>
      <c r="R207">
        <v>0</v>
      </c>
      <c r="S207">
        <v>0</v>
      </c>
      <c r="AB207" s="6"/>
      <c r="AC207" s="6"/>
      <c r="AD207" s="6"/>
      <c r="AK207" s="1"/>
      <c r="AL207" s="6"/>
      <c r="AM207" s="6"/>
      <c r="AN207" s="6"/>
    </row>
    <row r="208" spans="3:40" x14ac:dyDescent="0.35">
      <c r="C208" s="6">
        <v>0</v>
      </c>
      <c r="D208" s="6">
        <v>0</v>
      </c>
      <c r="H208">
        <v>6625000</v>
      </c>
      <c r="I208">
        <v>255933.98383860011</v>
      </c>
      <c r="M208">
        <v>0</v>
      </c>
      <c r="N208" s="6">
        <v>0</v>
      </c>
      <c r="R208">
        <v>0</v>
      </c>
      <c r="S208">
        <v>0</v>
      </c>
      <c r="AB208" s="6"/>
      <c r="AC208" s="6"/>
      <c r="AD208" s="6"/>
      <c r="AK208" s="1"/>
      <c r="AL208" s="6"/>
      <c r="AM208" s="6"/>
      <c r="AN208" s="6"/>
    </row>
    <row r="209" spans="3:40" x14ac:dyDescent="0.35">
      <c r="C209" s="6">
        <v>0</v>
      </c>
      <c r="D209" s="6">
        <v>0</v>
      </c>
      <c r="H209">
        <v>0</v>
      </c>
      <c r="I209">
        <v>0</v>
      </c>
      <c r="M209">
        <v>0</v>
      </c>
      <c r="N209" s="6">
        <v>0</v>
      </c>
      <c r="R209">
        <v>0</v>
      </c>
      <c r="S209">
        <v>0</v>
      </c>
      <c r="AB209" s="6"/>
      <c r="AC209" s="6"/>
      <c r="AD209" s="6"/>
      <c r="AK209" s="1"/>
      <c r="AL209" s="6"/>
      <c r="AM209" s="6"/>
      <c r="AN209" s="6"/>
    </row>
    <row r="210" spans="3:40" x14ac:dyDescent="0.35">
      <c r="C210" s="6">
        <v>0</v>
      </c>
      <c r="D210" s="6">
        <v>0</v>
      </c>
      <c r="H210">
        <v>0</v>
      </c>
      <c r="I210">
        <v>0</v>
      </c>
      <c r="M210">
        <v>0</v>
      </c>
      <c r="N210" s="6">
        <v>0</v>
      </c>
      <c r="R210">
        <v>7950000</v>
      </c>
      <c r="S210">
        <v>2124622.4416419994</v>
      </c>
      <c r="AB210" s="6"/>
      <c r="AC210" s="6"/>
      <c r="AD210" s="6"/>
      <c r="AK210" s="1"/>
      <c r="AL210" s="6"/>
      <c r="AM210" s="6"/>
      <c r="AN210" s="6"/>
    </row>
    <row r="211" spans="3:40" x14ac:dyDescent="0.35">
      <c r="C211" s="6">
        <v>0</v>
      </c>
      <c r="D211" s="6">
        <v>0</v>
      </c>
      <c r="H211">
        <v>0</v>
      </c>
      <c r="I211">
        <v>0</v>
      </c>
      <c r="M211">
        <v>0</v>
      </c>
      <c r="N211" s="6">
        <v>0</v>
      </c>
      <c r="R211">
        <v>0</v>
      </c>
      <c r="S211">
        <v>0</v>
      </c>
      <c r="AB211" s="6"/>
      <c r="AC211" s="6"/>
      <c r="AD211" s="6"/>
      <c r="AK211" s="1"/>
      <c r="AL211" s="6"/>
      <c r="AM211" s="6"/>
      <c r="AN211" s="6"/>
    </row>
    <row r="212" spans="3:40" x14ac:dyDescent="0.35">
      <c r="C212" s="6">
        <v>0</v>
      </c>
      <c r="D212" s="6">
        <v>0</v>
      </c>
      <c r="H212">
        <v>0</v>
      </c>
      <c r="I212">
        <v>0</v>
      </c>
      <c r="M212">
        <v>0</v>
      </c>
      <c r="N212" s="6">
        <v>0</v>
      </c>
      <c r="R212">
        <v>0</v>
      </c>
      <c r="S212">
        <v>0</v>
      </c>
      <c r="AB212" s="6"/>
      <c r="AC212" s="6"/>
      <c r="AD212" s="6"/>
      <c r="AK212" s="1"/>
      <c r="AL212" s="6"/>
      <c r="AM212" s="6"/>
      <c r="AN212" s="6"/>
    </row>
    <row r="213" spans="3:40" x14ac:dyDescent="0.35">
      <c r="C213" s="6">
        <v>58888888.888888903</v>
      </c>
      <c r="D213" s="6">
        <v>21214078.524974801</v>
      </c>
      <c r="H213">
        <v>0</v>
      </c>
      <c r="I213">
        <v>0</v>
      </c>
      <c r="M213">
        <v>0</v>
      </c>
      <c r="N213" s="6">
        <v>0</v>
      </c>
      <c r="R213">
        <v>0</v>
      </c>
      <c r="S213">
        <v>0</v>
      </c>
      <c r="AB213" s="6"/>
      <c r="AC213" s="6"/>
      <c r="AD213" s="6"/>
      <c r="AK213" s="1"/>
      <c r="AL213" s="6"/>
      <c r="AM213" s="6"/>
      <c r="AN213" s="6"/>
    </row>
    <row r="214" spans="3:40" x14ac:dyDescent="0.35">
      <c r="C214" s="6">
        <v>0</v>
      </c>
      <c r="D214" s="6">
        <v>0</v>
      </c>
      <c r="H214">
        <v>6625000</v>
      </c>
      <c r="I214">
        <v>125563.71471024957</v>
      </c>
      <c r="M214">
        <v>0</v>
      </c>
      <c r="N214" s="6">
        <v>0</v>
      </c>
      <c r="R214">
        <v>0</v>
      </c>
      <c r="S214">
        <v>0</v>
      </c>
      <c r="AB214" s="6"/>
      <c r="AC214" s="6"/>
      <c r="AD214" s="6"/>
      <c r="AK214" s="1"/>
      <c r="AL214" s="6"/>
      <c r="AM214" s="6"/>
      <c r="AN214" s="6"/>
    </row>
    <row r="215" spans="3:40" x14ac:dyDescent="0.35">
      <c r="C215" s="6">
        <v>0</v>
      </c>
      <c r="D215" s="6">
        <v>0</v>
      </c>
      <c r="H215">
        <v>0</v>
      </c>
      <c r="I215">
        <v>0</v>
      </c>
      <c r="M215">
        <v>0</v>
      </c>
      <c r="N215" s="6">
        <v>0</v>
      </c>
      <c r="R215">
        <v>0</v>
      </c>
      <c r="S215">
        <v>0</v>
      </c>
      <c r="AB215" s="6"/>
      <c r="AC215" s="6"/>
      <c r="AD215" s="6"/>
      <c r="AK215" s="1"/>
      <c r="AL215" s="6"/>
      <c r="AM215" s="6"/>
      <c r="AN215" s="6"/>
    </row>
    <row r="216" spans="3:40" x14ac:dyDescent="0.35">
      <c r="C216" s="6">
        <v>0</v>
      </c>
      <c r="D216" s="6">
        <v>0</v>
      </c>
      <c r="H216">
        <v>0</v>
      </c>
      <c r="I216">
        <v>0</v>
      </c>
      <c r="M216">
        <v>0</v>
      </c>
      <c r="N216" s="6">
        <v>0</v>
      </c>
      <c r="R216">
        <v>7950000</v>
      </c>
      <c r="S216">
        <v>1979479.5835571997</v>
      </c>
      <c r="AB216" s="6"/>
      <c r="AC216" s="6"/>
      <c r="AD216" s="6"/>
      <c r="AK216" s="1"/>
      <c r="AL216" s="6"/>
      <c r="AM216" s="6"/>
      <c r="AN216" s="6"/>
    </row>
    <row r="217" spans="3:40" x14ac:dyDescent="0.35">
      <c r="C217" s="6">
        <v>0</v>
      </c>
      <c r="D217" s="6">
        <v>0</v>
      </c>
      <c r="H217">
        <v>0</v>
      </c>
      <c r="I217">
        <v>0</v>
      </c>
      <c r="M217">
        <v>0</v>
      </c>
      <c r="N217" s="6">
        <v>0</v>
      </c>
      <c r="R217">
        <v>0</v>
      </c>
      <c r="S217">
        <v>0</v>
      </c>
      <c r="AB217" s="6"/>
      <c r="AC217" s="6"/>
      <c r="AD217" s="6"/>
      <c r="AK217" s="1"/>
      <c r="AL217" s="6"/>
      <c r="AM217" s="6"/>
      <c r="AN217" s="6"/>
    </row>
    <row r="218" spans="3:40" x14ac:dyDescent="0.35">
      <c r="C218" s="6">
        <v>0</v>
      </c>
      <c r="D218" s="6">
        <v>0</v>
      </c>
      <c r="H218">
        <v>0</v>
      </c>
      <c r="I218">
        <v>0</v>
      </c>
      <c r="M218">
        <v>0</v>
      </c>
      <c r="N218" s="6">
        <v>0</v>
      </c>
      <c r="R218">
        <v>0</v>
      </c>
      <c r="S218">
        <v>0</v>
      </c>
      <c r="AB218" s="6"/>
      <c r="AC218" s="6"/>
      <c r="AD218" s="6"/>
      <c r="AK218" s="1"/>
      <c r="AL218" s="6"/>
      <c r="AM218" s="6"/>
      <c r="AN218" s="6"/>
    </row>
    <row r="219" spans="3:40" x14ac:dyDescent="0.35">
      <c r="C219" s="6">
        <v>58888888.888888903</v>
      </c>
      <c r="D219" s="6">
        <v>20408768.888888903</v>
      </c>
      <c r="H219">
        <v>0</v>
      </c>
      <c r="I219">
        <v>0</v>
      </c>
      <c r="M219">
        <v>0</v>
      </c>
      <c r="N219" s="6">
        <v>0</v>
      </c>
      <c r="R219">
        <v>0</v>
      </c>
      <c r="S219">
        <v>0</v>
      </c>
      <c r="AB219" s="6"/>
      <c r="AC219" s="6"/>
      <c r="AD219" s="6"/>
      <c r="AK219" s="1"/>
      <c r="AL219" s="6"/>
      <c r="AM219" s="6"/>
      <c r="AN219" s="6"/>
    </row>
    <row r="220" spans="3:40" x14ac:dyDescent="0.35">
      <c r="C220" s="6">
        <v>0</v>
      </c>
      <c r="D220" s="6">
        <v>0</v>
      </c>
      <c r="H220">
        <v>0</v>
      </c>
      <c r="I220">
        <v>0</v>
      </c>
      <c r="M220">
        <v>0</v>
      </c>
      <c r="N220" s="6">
        <v>0</v>
      </c>
      <c r="R220">
        <v>0</v>
      </c>
      <c r="S220">
        <v>0</v>
      </c>
      <c r="AB220" s="6"/>
      <c r="AC220" s="6"/>
      <c r="AD220" s="6"/>
      <c r="AK220" s="1"/>
      <c r="AL220" s="6"/>
      <c r="AM220" s="6"/>
      <c r="AN220" s="6"/>
    </row>
    <row r="221" spans="3:40" x14ac:dyDescent="0.35">
      <c r="C221" s="6">
        <v>0</v>
      </c>
      <c r="D221" s="6">
        <v>0</v>
      </c>
      <c r="H221">
        <v>0</v>
      </c>
      <c r="I221">
        <v>0</v>
      </c>
      <c r="M221">
        <v>0</v>
      </c>
      <c r="N221" s="6">
        <v>0</v>
      </c>
      <c r="R221">
        <v>0</v>
      </c>
      <c r="S221">
        <v>0</v>
      </c>
      <c r="AB221" s="6"/>
      <c r="AC221" s="6"/>
      <c r="AD221" s="6"/>
      <c r="AK221" s="1"/>
      <c r="AL221" s="6"/>
      <c r="AM221" s="6"/>
      <c r="AN221" s="6"/>
    </row>
    <row r="222" spans="3:40" x14ac:dyDescent="0.35">
      <c r="C222" s="6">
        <v>0</v>
      </c>
      <c r="D222" s="6">
        <v>0</v>
      </c>
      <c r="H222">
        <v>0</v>
      </c>
      <c r="I222">
        <v>0</v>
      </c>
      <c r="M222">
        <v>0</v>
      </c>
      <c r="N222" s="6">
        <v>0</v>
      </c>
      <c r="R222">
        <v>7950000</v>
      </c>
      <c r="S222">
        <v>1826806.6500000004</v>
      </c>
      <c r="AB222" s="6"/>
      <c r="AC222" s="6"/>
      <c r="AD222" s="6"/>
      <c r="AK222" s="1"/>
      <c r="AL222" s="6"/>
      <c r="AM222" s="6"/>
      <c r="AN222" s="6"/>
    </row>
    <row r="223" spans="3:40" x14ac:dyDescent="0.35">
      <c r="C223" s="6">
        <v>0</v>
      </c>
      <c r="D223" s="6">
        <v>0</v>
      </c>
      <c r="H223">
        <v>0</v>
      </c>
      <c r="I223">
        <v>0</v>
      </c>
      <c r="M223">
        <v>0</v>
      </c>
      <c r="N223" s="6">
        <v>0</v>
      </c>
      <c r="R223">
        <v>0</v>
      </c>
      <c r="S223">
        <v>0</v>
      </c>
      <c r="AB223" s="6"/>
      <c r="AC223" s="6"/>
      <c r="AD223" s="6"/>
      <c r="AK223" s="1"/>
      <c r="AL223" s="6"/>
      <c r="AM223" s="6"/>
      <c r="AN223" s="6"/>
    </row>
    <row r="224" spans="3:40" x14ac:dyDescent="0.35">
      <c r="C224" s="6">
        <v>0</v>
      </c>
      <c r="D224" s="6">
        <v>0</v>
      </c>
      <c r="H224">
        <v>0</v>
      </c>
      <c r="I224">
        <v>0</v>
      </c>
      <c r="M224">
        <v>0</v>
      </c>
      <c r="N224" s="6">
        <v>0</v>
      </c>
      <c r="R224">
        <v>0</v>
      </c>
      <c r="S224">
        <v>0</v>
      </c>
      <c r="AB224" s="6"/>
      <c r="AC224" s="6"/>
      <c r="AD224" s="6"/>
      <c r="AK224" s="1"/>
      <c r="AL224" s="6"/>
      <c r="AM224" s="6"/>
      <c r="AN224" s="6"/>
    </row>
    <row r="225" spans="3:40" x14ac:dyDescent="0.35">
      <c r="C225" s="6">
        <v>58888888.888888903</v>
      </c>
      <c r="D225" s="6">
        <v>19065438.086419694</v>
      </c>
      <c r="H225">
        <v>0</v>
      </c>
      <c r="I225">
        <v>0</v>
      </c>
      <c r="M225">
        <v>0</v>
      </c>
      <c r="N225" s="6">
        <v>0</v>
      </c>
      <c r="R225">
        <v>0</v>
      </c>
      <c r="S225">
        <v>0</v>
      </c>
      <c r="AB225" s="6"/>
      <c r="AC225" s="6"/>
      <c r="AD225" s="6"/>
      <c r="AK225" s="1"/>
      <c r="AL225" s="6"/>
      <c r="AM225" s="6"/>
      <c r="AN225" s="6"/>
    </row>
    <row r="226" spans="3:40" x14ac:dyDescent="0.35">
      <c r="C226" s="6">
        <v>0</v>
      </c>
      <c r="D226" s="6">
        <v>0</v>
      </c>
      <c r="H226">
        <v>0</v>
      </c>
      <c r="I226">
        <v>0</v>
      </c>
      <c r="M226">
        <v>0</v>
      </c>
      <c r="N226" s="6">
        <v>0</v>
      </c>
      <c r="R226">
        <v>0</v>
      </c>
      <c r="S226">
        <v>0</v>
      </c>
      <c r="AB226" s="6"/>
      <c r="AC226" s="6"/>
      <c r="AD226" s="6"/>
      <c r="AK226" s="1"/>
      <c r="AL226" s="6"/>
      <c r="AM226" s="6"/>
      <c r="AN226" s="6"/>
    </row>
    <row r="227" spans="3:40" x14ac:dyDescent="0.35">
      <c r="C227" s="6">
        <v>0</v>
      </c>
      <c r="D227" s="6">
        <v>0</v>
      </c>
      <c r="H227">
        <v>0</v>
      </c>
      <c r="I227">
        <v>0</v>
      </c>
      <c r="M227">
        <v>0</v>
      </c>
      <c r="N227" s="6">
        <v>0</v>
      </c>
      <c r="R227">
        <v>0</v>
      </c>
      <c r="S227">
        <v>0</v>
      </c>
      <c r="AB227" s="6"/>
      <c r="AC227" s="6"/>
      <c r="AD227" s="6"/>
      <c r="AK227" s="1"/>
      <c r="AL227" s="6"/>
      <c r="AM227" s="6"/>
      <c r="AN227" s="6"/>
    </row>
    <row r="228" spans="3:40" x14ac:dyDescent="0.35">
      <c r="C228" s="6">
        <v>0</v>
      </c>
      <c r="D228" s="6">
        <v>0</v>
      </c>
      <c r="H228">
        <v>0</v>
      </c>
      <c r="I228">
        <v>0</v>
      </c>
      <c r="M228">
        <v>0</v>
      </c>
      <c r="N228" s="6">
        <v>0</v>
      </c>
      <c r="R228">
        <v>7950000</v>
      </c>
      <c r="S228">
        <v>1674572.7624999993</v>
      </c>
      <c r="AB228" s="6"/>
      <c r="AC228" s="6"/>
      <c r="AD228" s="6"/>
      <c r="AK228" s="1"/>
      <c r="AL228" s="6"/>
      <c r="AM228" s="6"/>
      <c r="AN228" s="6"/>
    </row>
    <row r="229" spans="3:40" x14ac:dyDescent="0.35">
      <c r="C229" s="6">
        <v>0</v>
      </c>
      <c r="D229" s="6">
        <v>0</v>
      </c>
      <c r="H229">
        <v>0</v>
      </c>
      <c r="I229">
        <v>0</v>
      </c>
      <c r="M229">
        <v>0</v>
      </c>
      <c r="N229" s="6">
        <v>0</v>
      </c>
      <c r="R229">
        <v>0</v>
      </c>
      <c r="S229">
        <v>0</v>
      </c>
      <c r="AB229" s="6"/>
      <c r="AC229" s="6"/>
      <c r="AD229" s="6"/>
      <c r="AK229" s="1"/>
      <c r="AL229" s="6"/>
      <c r="AM229" s="6"/>
      <c r="AN229" s="6"/>
    </row>
    <row r="230" spans="3:40" x14ac:dyDescent="0.35">
      <c r="C230" s="6">
        <v>0</v>
      </c>
      <c r="D230" s="6">
        <v>0</v>
      </c>
      <c r="H230">
        <v>0</v>
      </c>
      <c r="I230">
        <v>0</v>
      </c>
      <c r="M230">
        <v>0</v>
      </c>
      <c r="N230" s="6">
        <v>0</v>
      </c>
      <c r="R230">
        <v>0</v>
      </c>
      <c r="S230">
        <v>0</v>
      </c>
      <c r="AB230" s="6"/>
      <c r="AC230" s="6"/>
      <c r="AD230" s="6"/>
      <c r="AK230" s="1"/>
      <c r="AL230" s="6"/>
      <c r="AM230" s="6"/>
      <c r="AN230" s="6"/>
    </row>
    <row r="231" spans="3:40" x14ac:dyDescent="0.35">
      <c r="C231" s="6">
        <v>58888888.888888903</v>
      </c>
      <c r="D231" s="6">
        <v>18141127.901234604</v>
      </c>
      <c r="H231">
        <v>0</v>
      </c>
      <c r="I231">
        <v>0</v>
      </c>
      <c r="M231">
        <v>0</v>
      </c>
      <c r="N231" s="6">
        <v>0</v>
      </c>
      <c r="R231">
        <v>0</v>
      </c>
      <c r="S231">
        <v>0</v>
      </c>
      <c r="AB231" s="6"/>
      <c r="AC231" s="6"/>
      <c r="AD231" s="6"/>
      <c r="AK231" s="1"/>
      <c r="AL231" s="6"/>
      <c r="AM231" s="6"/>
      <c r="AN231" s="6"/>
    </row>
    <row r="232" spans="3:40" x14ac:dyDescent="0.35">
      <c r="C232" s="6">
        <v>0</v>
      </c>
      <c r="D232" s="6">
        <v>0</v>
      </c>
      <c r="H232">
        <v>0</v>
      </c>
      <c r="I232">
        <v>0</v>
      </c>
      <c r="M232">
        <v>0</v>
      </c>
      <c r="N232" s="6">
        <v>0</v>
      </c>
      <c r="R232">
        <v>0</v>
      </c>
      <c r="S232">
        <v>0</v>
      </c>
      <c r="AB232" s="6"/>
      <c r="AC232" s="6"/>
      <c r="AD232" s="6"/>
      <c r="AK232" s="1"/>
      <c r="AL232" s="6"/>
      <c r="AM232" s="6"/>
      <c r="AN232" s="6"/>
    </row>
    <row r="233" spans="3:40" x14ac:dyDescent="0.35">
      <c r="C233" s="6">
        <v>0</v>
      </c>
      <c r="D233" s="6">
        <v>0</v>
      </c>
      <c r="H233">
        <v>0</v>
      </c>
      <c r="I233">
        <v>0</v>
      </c>
      <c r="M233">
        <v>0</v>
      </c>
      <c r="N233" s="6">
        <v>0</v>
      </c>
      <c r="R233">
        <v>0</v>
      </c>
      <c r="S233">
        <v>0</v>
      </c>
      <c r="AB233" s="6"/>
      <c r="AC233" s="6"/>
      <c r="AD233" s="6"/>
      <c r="AK233" s="1"/>
      <c r="AL233" s="6"/>
      <c r="AM233" s="6"/>
      <c r="AN233" s="6"/>
    </row>
    <row r="234" spans="3:40" x14ac:dyDescent="0.35">
      <c r="C234" s="6">
        <v>0</v>
      </c>
      <c r="D234" s="6">
        <v>0</v>
      </c>
      <c r="H234">
        <v>0</v>
      </c>
      <c r="I234">
        <v>0</v>
      </c>
      <c r="M234">
        <v>0</v>
      </c>
      <c r="N234" s="6">
        <v>0</v>
      </c>
      <c r="R234">
        <v>7950000</v>
      </c>
      <c r="S234">
        <v>1514020.0833333302</v>
      </c>
      <c r="AB234" s="6"/>
      <c r="AC234" s="6"/>
      <c r="AD234" s="6"/>
      <c r="AK234" s="1"/>
      <c r="AL234" s="6"/>
      <c r="AM234" s="6"/>
      <c r="AN234" s="6"/>
    </row>
    <row r="235" spans="3:40" x14ac:dyDescent="0.35">
      <c r="C235" s="6">
        <v>0</v>
      </c>
      <c r="D235" s="6">
        <v>0</v>
      </c>
      <c r="H235">
        <v>0</v>
      </c>
      <c r="I235">
        <v>0</v>
      </c>
      <c r="M235">
        <v>0</v>
      </c>
      <c r="N235" s="6">
        <v>0</v>
      </c>
      <c r="R235">
        <v>0</v>
      </c>
      <c r="S235">
        <v>0</v>
      </c>
      <c r="AB235" s="6"/>
      <c r="AC235" s="6"/>
      <c r="AD235" s="6"/>
      <c r="AK235" s="1"/>
      <c r="AL235" s="6"/>
      <c r="AM235" s="6"/>
      <c r="AN235" s="6"/>
    </row>
    <row r="236" spans="3:40" x14ac:dyDescent="0.35">
      <c r="C236" s="6">
        <v>0</v>
      </c>
      <c r="D236" s="6">
        <v>0</v>
      </c>
      <c r="H236">
        <v>0</v>
      </c>
      <c r="I236">
        <v>0</v>
      </c>
      <c r="M236">
        <v>0</v>
      </c>
      <c r="N236" s="6">
        <v>0</v>
      </c>
      <c r="R236">
        <v>0</v>
      </c>
      <c r="S236">
        <v>0</v>
      </c>
      <c r="AB236" s="6"/>
      <c r="AC236" s="6"/>
      <c r="AD236" s="6"/>
      <c r="AK236" s="1"/>
      <c r="AL236" s="6"/>
      <c r="AM236" s="6"/>
      <c r="AN236" s="6"/>
    </row>
    <row r="237" spans="3:40" x14ac:dyDescent="0.35">
      <c r="C237" s="6">
        <v>58888888.888888903</v>
      </c>
      <c r="D237" s="6">
        <v>16730014.351851799</v>
      </c>
      <c r="H237">
        <v>0</v>
      </c>
      <c r="I237">
        <v>0</v>
      </c>
      <c r="M237">
        <v>0</v>
      </c>
      <c r="N237" s="6">
        <v>0</v>
      </c>
      <c r="R237">
        <v>0</v>
      </c>
      <c r="S237">
        <v>0</v>
      </c>
      <c r="AB237" s="6"/>
      <c r="AC237" s="6"/>
      <c r="AD237" s="6"/>
      <c r="AK237" s="1"/>
      <c r="AL237" s="6"/>
      <c r="AM237" s="6"/>
      <c r="AN237" s="6"/>
    </row>
    <row r="238" spans="3:40" x14ac:dyDescent="0.35">
      <c r="C238" s="6">
        <v>0</v>
      </c>
      <c r="D238" s="6">
        <v>0</v>
      </c>
      <c r="H238">
        <v>0</v>
      </c>
      <c r="I238">
        <v>0</v>
      </c>
      <c r="M238">
        <v>0</v>
      </c>
      <c r="N238" s="6">
        <v>0</v>
      </c>
      <c r="R238">
        <v>0</v>
      </c>
      <c r="S238">
        <v>0</v>
      </c>
      <c r="AB238" s="6"/>
      <c r="AC238" s="6"/>
      <c r="AD238" s="6"/>
      <c r="AK238" s="1"/>
      <c r="AL238" s="6"/>
      <c r="AM238" s="6"/>
      <c r="AN238" s="6"/>
    </row>
    <row r="239" spans="3:40" x14ac:dyDescent="0.35">
      <c r="C239" s="6">
        <v>0</v>
      </c>
      <c r="D239" s="6">
        <v>0</v>
      </c>
      <c r="H239">
        <v>0</v>
      </c>
      <c r="I239">
        <v>0</v>
      </c>
      <c r="M239">
        <v>0</v>
      </c>
      <c r="N239" s="6">
        <v>0</v>
      </c>
      <c r="R239">
        <v>0</v>
      </c>
      <c r="S239">
        <v>0</v>
      </c>
      <c r="AB239" s="6"/>
      <c r="AC239" s="6"/>
      <c r="AD239" s="6"/>
      <c r="AK239" s="1"/>
      <c r="AL239" s="6"/>
      <c r="AM239" s="6"/>
      <c r="AN239" s="6"/>
    </row>
    <row r="240" spans="3:40" x14ac:dyDescent="0.35">
      <c r="C240" s="6">
        <v>0</v>
      </c>
      <c r="D240" s="6">
        <v>0</v>
      </c>
      <c r="H240">
        <v>0</v>
      </c>
      <c r="I240">
        <v>0</v>
      </c>
      <c r="M240">
        <v>0</v>
      </c>
      <c r="N240" s="6">
        <v>0</v>
      </c>
      <c r="R240">
        <v>7950000</v>
      </c>
      <c r="S240">
        <v>1370104.9875000007</v>
      </c>
      <c r="AB240" s="6"/>
      <c r="AC240" s="6"/>
      <c r="AD240" s="6"/>
      <c r="AK240" s="1"/>
      <c r="AL240" s="6"/>
      <c r="AM240" s="6"/>
      <c r="AN240" s="6"/>
    </row>
    <row r="241" spans="3:40" x14ac:dyDescent="0.35">
      <c r="C241" s="6">
        <v>0</v>
      </c>
      <c r="D241" s="6">
        <v>0</v>
      </c>
      <c r="H241">
        <v>0</v>
      </c>
      <c r="I241">
        <v>0</v>
      </c>
      <c r="M241">
        <v>0</v>
      </c>
      <c r="N241" s="6">
        <v>0</v>
      </c>
      <c r="R241">
        <v>0</v>
      </c>
      <c r="S241">
        <v>0</v>
      </c>
      <c r="AB241" s="6"/>
      <c r="AC241" s="6"/>
      <c r="AD241" s="6"/>
      <c r="AK241" s="1"/>
      <c r="AL241" s="6"/>
      <c r="AM241" s="6"/>
      <c r="AN241" s="6"/>
    </row>
    <row r="242" spans="3:40" x14ac:dyDescent="0.35">
      <c r="C242" s="6">
        <v>0</v>
      </c>
      <c r="D242" s="6">
        <v>0</v>
      </c>
      <c r="H242">
        <v>0</v>
      </c>
      <c r="I242">
        <v>0</v>
      </c>
      <c r="M242">
        <v>0</v>
      </c>
      <c r="N242" s="6">
        <v>0</v>
      </c>
      <c r="R242">
        <v>0</v>
      </c>
      <c r="S242">
        <v>0</v>
      </c>
      <c r="AB242" s="6"/>
      <c r="AC242" s="6"/>
      <c r="AD242" s="6"/>
      <c r="AK242" s="1"/>
      <c r="AL242" s="6"/>
      <c r="AM242" s="6"/>
      <c r="AN242" s="6"/>
    </row>
    <row r="243" spans="3:40" x14ac:dyDescent="0.35">
      <c r="C243" s="6">
        <v>58888888.888888903</v>
      </c>
      <c r="D243" s="6">
        <v>15873486.913580202</v>
      </c>
      <c r="H243">
        <v>0</v>
      </c>
      <c r="I243">
        <v>0</v>
      </c>
      <c r="M243">
        <v>0</v>
      </c>
      <c r="N243" s="6">
        <v>0</v>
      </c>
      <c r="R243">
        <v>0</v>
      </c>
      <c r="S243">
        <v>0</v>
      </c>
      <c r="AB243" s="6"/>
      <c r="AC243" s="6"/>
      <c r="AD243" s="6"/>
      <c r="AK243" s="1"/>
      <c r="AL243" s="6"/>
      <c r="AM243" s="6"/>
      <c r="AN243" s="6"/>
    </row>
    <row r="244" spans="3:40" x14ac:dyDescent="0.35">
      <c r="C244" s="6">
        <v>0</v>
      </c>
      <c r="D244" s="6">
        <v>0</v>
      </c>
      <c r="H244">
        <v>0</v>
      </c>
      <c r="I244">
        <v>0</v>
      </c>
      <c r="M244">
        <v>0</v>
      </c>
      <c r="N244" s="6">
        <v>0</v>
      </c>
      <c r="R244">
        <v>0</v>
      </c>
      <c r="S244">
        <v>0</v>
      </c>
      <c r="AB244" s="6"/>
      <c r="AC244" s="6"/>
      <c r="AD244" s="6"/>
      <c r="AK244" s="1"/>
      <c r="AL244" s="6"/>
      <c r="AM244" s="6"/>
      <c r="AN244" s="6"/>
    </row>
    <row r="245" spans="3:40" x14ac:dyDescent="0.35">
      <c r="C245" s="6">
        <v>0</v>
      </c>
      <c r="D245" s="6">
        <v>0</v>
      </c>
      <c r="H245">
        <v>0</v>
      </c>
      <c r="I245">
        <v>0</v>
      </c>
      <c r="M245">
        <v>0</v>
      </c>
      <c r="N245" s="6">
        <v>0</v>
      </c>
      <c r="R245">
        <v>0</v>
      </c>
      <c r="S245">
        <v>0</v>
      </c>
      <c r="AB245" s="6"/>
      <c r="AC245" s="6"/>
      <c r="AD245" s="6"/>
      <c r="AK245" s="1"/>
      <c r="AL245" s="6"/>
      <c r="AM245" s="6"/>
      <c r="AN245" s="6"/>
    </row>
    <row r="246" spans="3:40" x14ac:dyDescent="0.35">
      <c r="C246" s="6">
        <v>0</v>
      </c>
      <c r="D246" s="6">
        <v>0</v>
      </c>
      <c r="H246">
        <v>0</v>
      </c>
      <c r="I246">
        <v>0</v>
      </c>
      <c r="M246">
        <v>0</v>
      </c>
      <c r="N246" s="6">
        <v>0</v>
      </c>
      <c r="R246">
        <v>7950000</v>
      </c>
      <c r="S246">
        <v>1211216.0666666701</v>
      </c>
      <c r="AB246" s="6"/>
      <c r="AC246" s="6"/>
      <c r="AD246" s="6"/>
      <c r="AK246" s="1"/>
      <c r="AL246" s="6"/>
      <c r="AM246" s="6"/>
      <c r="AN246" s="6"/>
    </row>
    <row r="247" spans="3:40" x14ac:dyDescent="0.35">
      <c r="C247" s="6">
        <v>0</v>
      </c>
      <c r="D247" s="6">
        <v>0</v>
      </c>
      <c r="H247">
        <v>0</v>
      </c>
      <c r="I247">
        <v>0</v>
      </c>
      <c r="M247">
        <v>0</v>
      </c>
      <c r="N247" s="6">
        <v>0</v>
      </c>
      <c r="R247">
        <v>0</v>
      </c>
      <c r="S247">
        <v>0</v>
      </c>
      <c r="AB247" s="6"/>
      <c r="AC247" s="6"/>
      <c r="AD247" s="6"/>
      <c r="AK247" s="1"/>
      <c r="AL247" s="6"/>
      <c r="AM247" s="6"/>
      <c r="AN247" s="6"/>
    </row>
    <row r="248" spans="3:40" x14ac:dyDescent="0.35">
      <c r="C248" s="6">
        <v>0</v>
      </c>
      <c r="D248" s="6">
        <v>0</v>
      </c>
      <c r="H248">
        <v>0</v>
      </c>
      <c r="I248">
        <v>0</v>
      </c>
      <c r="M248">
        <v>0</v>
      </c>
      <c r="N248" s="6">
        <v>0</v>
      </c>
      <c r="R248">
        <v>0</v>
      </c>
      <c r="S248">
        <v>0</v>
      </c>
      <c r="AB248" s="6"/>
      <c r="AC248" s="6"/>
      <c r="AD248" s="6"/>
      <c r="AK248" s="1"/>
      <c r="AL248" s="6"/>
      <c r="AM248" s="6"/>
      <c r="AN248" s="6"/>
    </row>
    <row r="249" spans="3:40" x14ac:dyDescent="0.35">
      <c r="C249" s="6">
        <v>58888888.888888903</v>
      </c>
      <c r="D249" s="6">
        <v>14499345.771604903</v>
      </c>
      <c r="H249">
        <v>0</v>
      </c>
      <c r="I249">
        <v>0</v>
      </c>
      <c r="M249">
        <v>0</v>
      </c>
      <c r="N249" s="6">
        <v>0</v>
      </c>
      <c r="R249">
        <v>0</v>
      </c>
      <c r="S249">
        <v>0</v>
      </c>
      <c r="AB249" s="6"/>
      <c r="AC249" s="6"/>
      <c r="AD249" s="6"/>
      <c r="AK249" s="1"/>
      <c r="AL249" s="6"/>
      <c r="AM249" s="6"/>
      <c r="AN249" s="6"/>
    </row>
    <row r="250" spans="3:40" x14ac:dyDescent="0.35">
      <c r="C250" s="6">
        <v>0</v>
      </c>
      <c r="D250" s="6">
        <v>0</v>
      </c>
      <c r="H250">
        <v>0</v>
      </c>
      <c r="I250">
        <v>0</v>
      </c>
      <c r="M250">
        <v>0</v>
      </c>
      <c r="N250" s="6">
        <v>0</v>
      </c>
      <c r="R250">
        <v>0</v>
      </c>
      <c r="S250">
        <v>0</v>
      </c>
      <c r="AB250" s="6"/>
      <c r="AC250" s="6"/>
      <c r="AD250" s="6"/>
      <c r="AK250" s="1"/>
      <c r="AL250" s="6"/>
      <c r="AM250" s="6"/>
      <c r="AN250" s="6"/>
    </row>
    <row r="251" spans="3:40" x14ac:dyDescent="0.35">
      <c r="C251" s="6">
        <v>0</v>
      </c>
      <c r="D251" s="6">
        <v>0</v>
      </c>
      <c r="H251">
        <v>0</v>
      </c>
      <c r="I251">
        <v>0</v>
      </c>
      <c r="M251">
        <v>0</v>
      </c>
      <c r="N251" s="6">
        <v>0</v>
      </c>
      <c r="R251">
        <v>0</v>
      </c>
      <c r="S251">
        <v>0</v>
      </c>
      <c r="AB251" s="6"/>
      <c r="AC251" s="6"/>
      <c r="AD251" s="6"/>
      <c r="AK251" s="1"/>
      <c r="AL251" s="6"/>
      <c r="AM251" s="6"/>
      <c r="AN251" s="6"/>
    </row>
    <row r="252" spans="3:40" x14ac:dyDescent="0.35">
      <c r="C252" s="6">
        <v>0</v>
      </c>
      <c r="D252" s="6">
        <v>0</v>
      </c>
      <c r="H252">
        <v>0</v>
      </c>
      <c r="I252">
        <v>0</v>
      </c>
      <c r="M252">
        <v>0</v>
      </c>
      <c r="N252" s="6">
        <v>0</v>
      </c>
      <c r="R252">
        <v>7950000</v>
      </c>
      <c r="S252">
        <v>1065637.2125000004</v>
      </c>
      <c r="AB252" s="6"/>
      <c r="AC252" s="6"/>
      <c r="AD252" s="6"/>
      <c r="AK252" s="1"/>
      <c r="AL252" s="6"/>
      <c r="AM252" s="6"/>
      <c r="AN252" s="6"/>
    </row>
    <row r="253" spans="3:40" x14ac:dyDescent="0.35">
      <c r="C253" s="6">
        <v>0</v>
      </c>
      <c r="D253" s="6">
        <v>0</v>
      </c>
      <c r="H253">
        <v>0</v>
      </c>
      <c r="I253">
        <v>0</v>
      </c>
      <c r="M253">
        <v>0</v>
      </c>
      <c r="N253" s="6">
        <v>0</v>
      </c>
      <c r="R253">
        <v>0</v>
      </c>
      <c r="S253">
        <v>0</v>
      </c>
      <c r="AB253" s="6"/>
      <c r="AC253" s="6"/>
      <c r="AD253" s="6"/>
      <c r="AK253" s="1"/>
      <c r="AL253" s="6"/>
      <c r="AM253" s="6"/>
      <c r="AN253" s="6"/>
    </row>
    <row r="254" spans="3:40" x14ac:dyDescent="0.35">
      <c r="C254" s="6">
        <v>0</v>
      </c>
      <c r="D254" s="6">
        <v>0</v>
      </c>
      <c r="H254">
        <v>0</v>
      </c>
      <c r="I254">
        <v>0</v>
      </c>
      <c r="M254">
        <v>0</v>
      </c>
      <c r="N254" s="6">
        <v>0</v>
      </c>
      <c r="R254">
        <v>0</v>
      </c>
      <c r="S254">
        <v>0</v>
      </c>
      <c r="AB254" s="6"/>
      <c r="AC254" s="6"/>
      <c r="AD254" s="6"/>
      <c r="AK254" s="1"/>
      <c r="AL254" s="6"/>
      <c r="AM254" s="6"/>
      <c r="AN254" s="6"/>
    </row>
    <row r="255" spans="3:40" x14ac:dyDescent="0.35">
      <c r="C255" s="6">
        <v>58888888.888888903</v>
      </c>
      <c r="D255" s="6">
        <v>13605845.925925903</v>
      </c>
      <c r="H255">
        <v>0</v>
      </c>
      <c r="I255">
        <v>0</v>
      </c>
      <c r="M255">
        <v>0</v>
      </c>
      <c r="N255" s="6">
        <v>0</v>
      </c>
      <c r="R255">
        <v>0</v>
      </c>
      <c r="S255">
        <v>0</v>
      </c>
      <c r="AB255" s="6"/>
      <c r="AC255" s="6"/>
      <c r="AD255" s="6"/>
      <c r="AK255" s="1"/>
      <c r="AL255" s="6"/>
      <c r="AM255" s="6"/>
      <c r="AN255" s="6"/>
    </row>
    <row r="256" spans="3:40" x14ac:dyDescent="0.35">
      <c r="C256" s="6">
        <v>0</v>
      </c>
      <c r="D256" s="6">
        <v>0</v>
      </c>
      <c r="H256">
        <v>0</v>
      </c>
      <c r="I256">
        <v>0</v>
      </c>
      <c r="M256">
        <v>0</v>
      </c>
      <c r="N256" s="6">
        <v>0</v>
      </c>
      <c r="R256">
        <v>0</v>
      </c>
      <c r="S256">
        <v>0</v>
      </c>
      <c r="AB256" s="6"/>
      <c r="AC256" s="6"/>
      <c r="AD256" s="6"/>
      <c r="AK256" s="1"/>
      <c r="AL256" s="6"/>
      <c r="AM256" s="6"/>
      <c r="AN256" s="6"/>
    </row>
    <row r="257" spans="3:40" x14ac:dyDescent="0.35">
      <c r="C257" s="6">
        <v>0</v>
      </c>
      <c r="D257" s="6">
        <v>0</v>
      </c>
      <c r="H257">
        <v>0</v>
      </c>
      <c r="I257">
        <v>0</v>
      </c>
      <c r="M257">
        <v>0</v>
      </c>
      <c r="N257" s="6">
        <v>0</v>
      </c>
      <c r="R257">
        <v>0</v>
      </c>
      <c r="S257">
        <v>0</v>
      </c>
      <c r="AB257" s="6"/>
      <c r="AC257" s="6"/>
      <c r="AD257" s="6"/>
      <c r="AK257" s="1"/>
      <c r="AL257" s="6"/>
      <c r="AM257" s="6"/>
      <c r="AN257" s="6"/>
    </row>
    <row r="258" spans="3:40" x14ac:dyDescent="0.35">
      <c r="C258" s="6">
        <v>0</v>
      </c>
      <c r="D258" s="6">
        <v>0</v>
      </c>
      <c r="H258">
        <v>0</v>
      </c>
      <c r="I258">
        <v>0</v>
      </c>
      <c r="M258">
        <v>0</v>
      </c>
      <c r="N258" s="6">
        <v>0</v>
      </c>
      <c r="R258">
        <v>7950000</v>
      </c>
      <c r="S258">
        <v>908412.05000000075</v>
      </c>
      <c r="AB258" s="6"/>
      <c r="AC258" s="6"/>
      <c r="AD258" s="6"/>
      <c r="AK258" s="1"/>
      <c r="AL258" s="6"/>
      <c r="AM258" s="6"/>
      <c r="AN258" s="6"/>
    </row>
    <row r="259" spans="3:40" x14ac:dyDescent="0.35">
      <c r="C259" s="6">
        <v>0</v>
      </c>
      <c r="D259" s="6">
        <v>0</v>
      </c>
      <c r="H259">
        <v>0</v>
      </c>
      <c r="I259">
        <v>0</v>
      </c>
      <c r="M259">
        <v>0</v>
      </c>
      <c r="N259" s="6">
        <v>0</v>
      </c>
      <c r="R259">
        <v>0</v>
      </c>
      <c r="S259">
        <v>0</v>
      </c>
      <c r="AB259" s="6"/>
      <c r="AC259" s="6"/>
      <c r="AD259" s="6"/>
      <c r="AK259" s="1"/>
      <c r="AL259" s="6"/>
      <c r="AM259" s="6"/>
      <c r="AN259" s="6"/>
    </row>
    <row r="260" spans="3:40" x14ac:dyDescent="0.35">
      <c r="C260" s="6">
        <v>0</v>
      </c>
      <c r="D260" s="6">
        <v>0</v>
      </c>
      <c r="H260">
        <v>0</v>
      </c>
      <c r="I260">
        <v>0</v>
      </c>
      <c r="M260">
        <v>0</v>
      </c>
      <c r="N260" s="6">
        <v>0</v>
      </c>
      <c r="R260">
        <v>0</v>
      </c>
      <c r="S260">
        <v>0</v>
      </c>
      <c r="AB260" s="6"/>
      <c r="AC260" s="6"/>
      <c r="AD260" s="6"/>
      <c r="AK260" s="1"/>
      <c r="AL260" s="6"/>
      <c r="AM260" s="6"/>
      <c r="AN260" s="6"/>
    </row>
    <row r="261" spans="3:40" x14ac:dyDescent="0.35">
      <c r="C261" s="6">
        <v>58888888.888888903</v>
      </c>
      <c r="D261" s="6">
        <v>12268677.191357993</v>
      </c>
      <c r="H261">
        <v>0</v>
      </c>
      <c r="I261">
        <v>0</v>
      </c>
      <c r="M261">
        <v>0</v>
      </c>
      <c r="N261" s="6">
        <v>0</v>
      </c>
      <c r="R261">
        <v>0</v>
      </c>
      <c r="S261">
        <v>0</v>
      </c>
      <c r="AB261" s="6"/>
      <c r="AC261" s="6"/>
      <c r="AD261" s="6"/>
      <c r="AK261" s="1"/>
      <c r="AL261" s="6"/>
      <c r="AM261" s="6"/>
      <c r="AN261" s="6"/>
    </row>
    <row r="262" spans="3:40" x14ac:dyDescent="0.35">
      <c r="C262" s="6">
        <v>0</v>
      </c>
      <c r="D262" s="6">
        <v>0</v>
      </c>
      <c r="H262">
        <v>0</v>
      </c>
      <c r="I262">
        <v>0</v>
      </c>
      <c r="M262">
        <v>0</v>
      </c>
      <c r="N262" s="6">
        <v>0</v>
      </c>
      <c r="R262">
        <v>0</v>
      </c>
      <c r="S262">
        <v>0</v>
      </c>
      <c r="AB262" s="6"/>
      <c r="AC262" s="6"/>
      <c r="AD262" s="6"/>
      <c r="AK262" s="1"/>
      <c r="AL262" s="6"/>
      <c r="AM262" s="6"/>
      <c r="AN262" s="6"/>
    </row>
    <row r="263" spans="3:40" x14ac:dyDescent="0.35">
      <c r="C263" s="6">
        <v>0</v>
      </c>
      <c r="D263" s="6">
        <v>0</v>
      </c>
      <c r="H263">
        <v>0</v>
      </c>
      <c r="I263">
        <v>0</v>
      </c>
      <c r="M263">
        <v>0</v>
      </c>
      <c r="N263" s="6">
        <v>0</v>
      </c>
      <c r="R263">
        <v>0</v>
      </c>
      <c r="S263">
        <v>0</v>
      </c>
      <c r="AB263" s="6"/>
      <c r="AC263" s="6"/>
      <c r="AD263" s="6"/>
      <c r="AK263" s="1"/>
      <c r="AL263" s="6"/>
      <c r="AM263" s="6"/>
      <c r="AN263" s="6"/>
    </row>
    <row r="264" spans="3:40" x14ac:dyDescent="0.35">
      <c r="C264" s="6">
        <v>0</v>
      </c>
      <c r="D264" s="6">
        <v>0</v>
      </c>
      <c r="H264">
        <v>0</v>
      </c>
      <c r="I264">
        <v>0</v>
      </c>
      <c r="M264">
        <v>0</v>
      </c>
      <c r="N264" s="6">
        <v>0</v>
      </c>
      <c r="R264">
        <v>7950000</v>
      </c>
      <c r="S264">
        <v>761169.4375</v>
      </c>
      <c r="AB264" s="6"/>
      <c r="AC264" s="6"/>
      <c r="AD264" s="6"/>
      <c r="AK264" s="1"/>
      <c r="AL264" s="6"/>
      <c r="AM264" s="6"/>
      <c r="AN264" s="6"/>
    </row>
    <row r="265" spans="3:40" x14ac:dyDescent="0.35">
      <c r="C265" s="6">
        <v>0</v>
      </c>
      <c r="D265" s="6">
        <v>0</v>
      </c>
      <c r="H265">
        <v>0</v>
      </c>
      <c r="I265">
        <v>0</v>
      </c>
      <c r="M265">
        <v>0</v>
      </c>
      <c r="N265" s="6">
        <v>0</v>
      </c>
      <c r="R265">
        <v>0</v>
      </c>
      <c r="S265">
        <v>0</v>
      </c>
      <c r="AB265" s="6"/>
      <c r="AC265" s="6"/>
      <c r="AD265" s="6"/>
      <c r="AK265" s="1"/>
      <c r="AL265" s="6"/>
      <c r="AM265" s="6"/>
      <c r="AN265" s="6"/>
    </row>
    <row r="266" spans="3:40" x14ac:dyDescent="0.35">
      <c r="C266" s="6">
        <v>0</v>
      </c>
      <c r="D266" s="6">
        <v>0</v>
      </c>
      <c r="H266">
        <v>0</v>
      </c>
      <c r="I266">
        <v>0</v>
      </c>
      <c r="M266">
        <v>0</v>
      </c>
      <c r="N266" s="6">
        <v>0</v>
      </c>
      <c r="R266">
        <v>0</v>
      </c>
      <c r="S266">
        <v>0</v>
      </c>
      <c r="AB266" s="6"/>
      <c r="AC266" s="6"/>
      <c r="AD266" s="6"/>
      <c r="AK266" s="1"/>
      <c r="AL266" s="6"/>
      <c r="AM266" s="6"/>
      <c r="AN266" s="6"/>
    </row>
    <row r="267" spans="3:40" x14ac:dyDescent="0.35">
      <c r="C267" s="6">
        <v>58888888.888888903</v>
      </c>
      <c r="D267" s="6">
        <v>11338204.938271604</v>
      </c>
      <c r="H267">
        <v>0</v>
      </c>
      <c r="I267">
        <v>0</v>
      </c>
      <c r="M267">
        <v>0</v>
      </c>
      <c r="N267" s="6">
        <v>0</v>
      </c>
      <c r="R267">
        <v>0</v>
      </c>
      <c r="S267">
        <v>0</v>
      </c>
      <c r="AB267" s="6"/>
      <c r="AC267" s="6"/>
      <c r="AD267" s="6"/>
      <c r="AK267" s="1"/>
      <c r="AL267" s="6"/>
      <c r="AM267" s="6"/>
      <c r="AN267" s="6"/>
    </row>
    <row r="268" spans="3:40" x14ac:dyDescent="0.35">
      <c r="C268" s="6">
        <v>0</v>
      </c>
      <c r="D268" s="6">
        <v>0</v>
      </c>
      <c r="H268">
        <v>0</v>
      </c>
      <c r="I268">
        <v>0</v>
      </c>
      <c r="M268">
        <v>0</v>
      </c>
      <c r="N268" s="6">
        <v>0</v>
      </c>
      <c r="R268">
        <v>0</v>
      </c>
      <c r="S268">
        <v>0</v>
      </c>
      <c r="AB268" s="6"/>
      <c r="AC268" s="6"/>
      <c r="AD268" s="6"/>
      <c r="AK268" s="1"/>
      <c r="AL268" s="6"/>
      <c r="AM268" s="6"/>
      <c r="AN268" s="6"/>
    </row>
    <row r="269" spans="3:40" x14ac:dyDescent="0.35">
      <c r="C269" s="6">
        <v>0</v>
      </c>
      <c r="D269" s="6">
        <v>0</v>
      </c>
      <c r="H269">
        <v>0</v>
      </c>
      <c r="I269">
        <v>0</v>
      </c>
      <c r="M269">
        <v>0</v>
      </c>
      <c r="N269" s="6">
        <v>0</v>
      </c>
      <c r="R269">
        <v>0</v>
      </c>
      <c r="S269">
        <v>0</v>
      </c>
      <c r="AB269" s="6"/>
      <c r="AC269" s="6"/>
      <c r="AD269" s="6"/>
      <c r="AK269" s="1"/>
      <c r="AL269" s="6"/>
      <c r="AM269" s="6"/>
      <c r="AN269" s="6"/>
    </row>
    <row r="270" spans="3:40" x14ac:dyDescent="0.35">
      <c r="C270" s="6">
        <v>0</v>
      </c>
      <c r="D270" s="6">
        <v>0</v>
      </c>
      <c r="H270">
        <v>0</v>
      </c>
      <c r="I270">
        <v>0</v>
      </c>
      <c r="M270">
        <v>0</v>
      </c>
      <c r="N270" s="6">
        <v>0</v>
      </c>
      <c r="R270">
        <v>7950000</v>
      </c>
      <c r="S270">
        <v>608935.55000000075</v>
      </c>
      <c r="AB270" s="6"/>
      <c r="AC270" s="6"/>
      <c r="AD270" s="6"/>
      <c r="AK270" s="1"/>
      <c r="AL270" s="6"/>
      <c r="AM270" s="6"/>
      <c r="AN270" s="6"/>
    </row>
    <row r="271" spans="3:40" x14ac:dyDescent="0.35">
      <c r="C271" s="6">
        <v>0</v>
      </c>
      <c r="D271" s="6">
        <v>0</v>
      </c>
      <c r="H271">
        <v>0</v>
      </c>
      <c r="I271">
        <v>0</v>
      </c>
      <c r="M271">
        <v>0</v>
      </c>
      <c r="N271" s="6">
        <v>0</v>
      </c>
      <c r="R271">
        <v>0</v>
      </c>
      <c r="S271">
        <v>0</v>
      </c>
      <c r="AB271" s="6"/>
      <c r="AC271" s="6"/>
      <c r="AD271" s="6"/>
      <c r="AK271" s="1"/>
      <c r="AL271" s="6"/>
      <c r="AM271" s="6"/>
      <c r="AN271" s="6"/>
    </row>
    <row r="272" spans="3:40" x14ac:dyDescent="0.35">
      <c r="C272" s="6">
        <v>0</v>
      </c>
      <c r="D272" s="6">
        <v>0</v>
      </c>
      <c r="H272">
        <v>0</v>
      </c>
      <c r="I272">
        <v>0</v>
      </c>
      <c r="M272">
        <v>0</v>
      </c>
      <c r="N272" s="6">
        <v>0</v>
      </c>
      <c r="R272">
        <v>0</v>
      </c>
      <c r="S272">
        <v>0</v>
      </c>
      <c r="AB272" s="6"/>
      <c r="AC272" s="6"/>
      <c r="AD272" s="6"/>
      <c r="AK272" s="1"/>
      <c r="AL272" s="6"/>
      <c r="AM272" s="6"/>
      <c r="AN272" s="6"/>
    </row>
    <row r="273" spans="3:40" x14ac:dyDescent="0.35">
      <c r="C273" s="6">
        <v>58888888.888888903</v>
      </c>
      <c r="D273" s="6">
        <v>10093467.222222202</v>
      </c>
      <c r="H273">
        <v>0</v>
      </c>
      <c r="I273">
        <v>0</v>
      </c>
      <c r="M273">
        <v>0</v>
      </c>
      <c r="N273" s="6">
        <v>0</v>
      </c>
      <c r="R273">
        <v>0</v>
      </c>
      <c r="S273">
        <v>0</v>
      </c>
      <c r="AB273" s="6"/>
      <c r="AC273" s="6"/>
      <c r="AD273" s="6"/>
      <c r="AK273" s="1"/>
      <c r="AL273" s="6"/>
      <c r="AM273" s="6"/>
      <c r="AN273" s="6"/>
    </row>
    <row r="274" spans="3:40" x14ac:dyDescent="0.35">
      <c r="C274" s="6">
        <v>0</v>
      </c>
      <c r="D274" s="6">
        <v>0</v>
      </c>
      <c r="H274">
        <v>0</v>
      </c>
      <c r="I274">
        <v>0</v>
      </c>
      <c r="M274">
        <v>0</v>
      </c>
      <c r="N274" s="6">
        <v>0</v>
      </c>
      <c r="R274">
        <v>0</v>
      </c>
      <c r="S274">
        <v>0</v>
      </c>
      <c r="AB274" s="6"/>
      <c r="AC274" s="6"/>
      <c r="AD274" s="6"/>
      <c r="AK274" s="1"/>
      <c r="AL274" s="6"/>
      <c r="AM274" s="6"/>
      <c r="AN274" s="6"/>
    </row>
    <row r="275" spans="3:40" x14ac:dyDescent="0.35">
      <c r="C275" s="6">
        <v>0</v>
      </c>
      <c r="D275" s="6">
        <v>0</v>
      </c>
      <c r="H275">
        <v>0</v>
      </c>
      <c r="I275">
        <v>0</v>
      </c>
      <c r="M275">
        <v>0</v>
      </c>
      <c r="N275" s="6">
        <v>0</v>
      </c>
      <c r="R275">
        <v>0</v>
      </c>
      <c r="S275">
        <v>0</v>
      </c>
      <c r="AB275" s="6"/>
      <c r="AC275" s="6"/>
      <c r="AD275" s="6"/>
      <c r="AK275" s="1"/>
      <c r="AL275" s="6"/>
      <c r="AM275" s="6"/>
      <c r="AN275" s="6"/>
    </row>
    <row r="276" spans="3:40" x14ac:dyDescent="0.35">
      <c r="C276" s="6">
        <v>0</v>
      </c>
      <c r="D276" s="6">
        <v>0</v>
      </c>
      <c r="H276">
        <v>0</v>
      </c>
      <c r="I276">
        <v>0</v>
      </c>
      <c r="M276">
        <v>0</v>
      </c>
      <c r="N276" s="6">
        <v>0</v>
      </c>
      <c r="R276">
        <v>7950000</v>
      </c>
      <c r="S276">
        <v>456701.66249999963</v>
      </c>
      <c r="AB276" s="6"/>
      <c r="AC276" s="6"/>
      <c r="AD276" s="6"/>
      <c r="AK276" s="1"/>
      <c r="AL276" s="6"/>
      <c r="AM276" s="6"/>
      <c r="AN276" s="6"/>
    </row>
    <row r="277" spans="3:40" x14ac:dyDescent="0.35">
      <c r="C277" s="6">
        <v>0</v>
      </c>
      <c r="D277" s="6">
        <v>0</v>
      </c>
      <c r="H277">
        <v>0</v>
      </c>
      <c r="I277">
        <v>0</v>
      </c>
      <c r="M277">
        <v>0</v>
      </c>
      <c r="N277" s="6">
        <v>0</v>
      </c>
      <c r="R277">
        <v>0</v>
      </c>
      <c r="S277">
        <v>0</v>
      </c>
      <c r="AB277" s="6"/>
      <c r="AC277" s="6"/>
      <c r="AD277" s="6"/>
      <c r="AK277" s="1"/>
      <c r="AL277" s="6"/>
      <c r="AM277" s="6"/>
      <c r="AN277" s="6"/>
    </row>
    <row r="278" spans="3:40" x14ac:dyDescent="0.35">
      <c r="C278" s="6">
        <v>0</v>
      </c>
      <c r="D278" s="6">
        <v>0</v>
      </c>
      <c r="H278">
        <v>0</v>
      </c>
      <c r="I278">
        <v>0</v>
      </c>
      <c r="M278">
        <v>0</v>
      </c>
      <c r="N278" s="6">
        <v>0</v>
      </c>
      <c r="R278">
        <v>0</v>
      </c>
      <c r="S278">
        <v>0</v>
      </c>
      <c r="AB278" s="6"/>
      <c r="AC278" s="6"/>
      <c r="AD278" s="6"/>
      <c r="AK278" s="1"/>
      <c r="AL278" s="6"/>
      <c r="AM278" s="6"/>
      <c r="AN278" s="6"/>
    </row>
    <row r="279" spans="3:40" x14ac:dyDescent="0.35">
      <c r="C279" s="6">
        <v>58888888.888888903</v>
      </c>
      <c r="D279" s="6">
        <v>9070563.950617291</v>
      </c>
      <c r="H279">
        <v>0</v>
      </c>
      <c r="I279">
        <v>0</v>
      </c>
      <c r="M279">
        <v>0</v>
      </c>
      <c r="N279" s="6">
        <v>0</v>
      </c>
      <c r="R279">
        <v>0</v>
      </c>
      <c r="S279">
        <v>0</v>
      </c>
      <c r="AB279" s="6"/>
      <c r="AC279" s="6"/>
      <c r="AD279" s="6"/>
      <c r="AK279" s="1"/>
      <c r="AL279" s="6"/>
      <c r="AM279" s="6"/>
      <c r="AN279" s="6"/>
    </row>
    <row r="280" spans="3:40" x14ac:dyDescent="0.35">
      <c r="C280" s="6">
        <v>0</v>
      </c>
      <c r="D280" s="6">
        <v>0</v>
      </c>
      <c r="H280">
        <v>0</v>
      </c>
      <c r="I280">
        <v>0</v>
      </c>
      <c r="M280">
        <v>0</v>
      </c>
      <c r="N280" s="6">
        <v>0</v>
      </c>
      <c r="R280">
        <v>0</v>
      </c>
      <c r="S280">
        <v>0</v>
      </c>
      <c r="AB280" s="6"/>
      <c r="AC280" s="6"/>
      <c r="AD280" s="6"/>
      <c r="AK280" s="1"/>
      <c r="AL280" s="6"/>
      <c r="AM280" s="6"/>
      <c r="AN280" s="6"/>
    </row>
    <row r="281" spans="3:40" x14ac:dyDescent="0.35">
      <c r="C281" s="6">
        <v>0</v>
      </c>
      <c r="D281" s="6">
        <v>0</v>
      </c>
      <c r="H281">
        <v>0</v>
      </c>
      <c r="I281">
        <v>0</v>
      </c>
      <c r="M281">
        <v>0</v>
      </c>
      <c r="N281" s="6">
        <v>0</v>
      </c>
      <c r="R281">
        <v>0</v>
      </c>
      <c r="S281">
        <v>0</v>
      </c>
      <c r="AB281" s="6"/>
      <c r="AC281" s="6"/>
      <c r="AD281" s="6"/>
      <c r="AK281" s="1"/>
      <c r="AL281" s="6"/>
      <c r="AM281" s="6"/>
      <c r="AN281" s="6"/>
    </row>
    <row r="282" spans="3:40" x14ac:dyDescent="0.35">
      <c r="C282" s="6">
        <v>0</v>
      </c>
      <c r="D282" s="6">
        <v>0</v>
      </c>
      <c r="H282">
        <v>0</v>
      </c>
      <c r="I282">
        <v>0</v>
      </c>
      <c r="M282">
        <v>0</v>
      </c>
      <c r="N282" s="6">
        <v>0</v>
      </c>
      <c r="R282">
        <v>7950000</v>
      </c>
      <c r="S282">
        <v>302804.01666667033</v>
      </c>
      <c r="AB282" s="6"/>
      <c r="AC282" s="6"/>
      <c r="AD282" s="6"/>
      <c r="AK282" s="1"/>
      <c r="AL282" s="6"/>
      <c r="AM282" s="6"/>
      <c r="AN282" s="6"/>
    </row>
    <row r="283" spans="3:40" x14ac:dyDescent="0.35">
      <c r="C283" s="6">
        <v>0</v>
      </c>
      <c r="D283" s="6">
        <v>0</v>
      </c>
      <c r="H283">
        <v>0</v>
      </c>
      <c r="I283">
        <v>0</v>
      </c>
      <c r="M283">
        <v>0</v>
      </c>
      <c r="N283" s="6">
        <v>0</v>
      </c>
      <c r="R283">
        <v>0</v>
      </c>
      <c r="S283">
        <v>0</v>
      </c>
      <c r="AB283" s="6"/>
      <c r="AC283" s="6"/>
      <c r="AD283" s="6"/>
      <c r="AK283" s="1"/>
      <c r="AL283" s="6"/>
      <c r="AM283" s="6"/>
      <c r="AN283" s="6"/>
    </row>
    <row r="284" spans="3:40" x14ac:dyDescent="0.35">
      <c r="C284" s="6">
        <v>0</v>
      </c>
      <c r="D284" s="6">
        <v>0</v>
      </c>
      <c r="H284">
        <v>0</v>
      </c>
      <c r="I284">
        <v>0</v>
      </c>
      <c r="M284">
        <v>0</v>
      </c>
      <c r="N284" s="6">
        <v>0</v>
      </c>
      <c r="R284">
        <v>0</v>
      </c>
      <c r="S284">
        <v>0</v>
      </c>
      <c r="AB284" s="6"/>
      <c r="AC284" s="6"/>
      <c r="AD284" s="6"/>
      <c r="AK284" s="1"/>
      <c r="AL284" s="6"/>
      <c r="AM284" s="6"/>
      <c r="AN284" s="6"/>
    </row>
    <row r="285" spans="3:40" x14ac:dyDescent="0.35">
      <c r="C285" s="6">
        <v>58888888.888888903</v>
      </c>
      <c r="D285" s="6">
        <v>7807340.030864194</v>
      </c>
      <c r="H285">
        <v>0</v>
      </c>
      <c r="I285">
        <v>0</v>
      </c>
      <c r="M285">
        <v>0</v>
      </c>
      <c r="N285" s="6">
        <v>0</v>
      </c>
      <c r="R285">
        <v>0</v>
      </c>
      <c r="S285">
        <v>0</v>
      </c>
      <c r="AB285" s="6"/>
      <c r="AC285" s="6"/>
      <c r="AD285" s="6"/>
      <c r="AK285" s="1"/>
      <c r="AL285" s="6"/>
      <c r="AM285" s="6"/>
      <c r="AN285" s="6"/>
    </row>
    <row r="286" spans="3:40" x14ac:dyDescent="0.35">
      <c r="C286" s="6">
        <v>0</v>
      </c>
      <c r="D286" s="6">
        <v>0</v>
      </c>
      <c r="H286">
        <v>0</v>
      </c>
      <c r="I286">
        <v>0</v>
      </c>
      <c r="M286">
        <v>0</v>
      </c>
      <c r="N286" s="6">
        <v>0</v>
      </c>
      <c r="R286">
        <v>0</v>
      </c>
      <c r="S286">
        <v>0</v>
      </c>
      <c r="AB286" s="6"/>
      <c r="AC286" s="6"/>
      <c r="AD286" s="6"/>
      <c r="AK286" s="1"/>
      <c r="AL286" s="6"/>
      <c r="AM286" s="6"/>
      <c r="AN286" s="6"/>
    </row>
    <row r="287" spans="3:40" x14ac:dyDescent="0.35">
      <c r="C287" s="6">
        <v>0</v>
      </c>
      <c r="D287" s="6">
        <v>0</v>
      </c>
      <c r="H287">
        <v>0</v>
      </c>
      <c r="I287">
        <v>0</v>
      </c>
      <c r="M287">
        <v>0</v>
      </c>
      <c r="N287" s="6">
        <v>0</v>
      </c>
      <c r="R287">
        <v>0</v>
      </c>
      <c r="S287">
        <v>0</v>
      </c>
      <c r="AB287" s="6"/>
      <c r="AC287" s="6"/>
      <c r="AD287" s="6"/>
      <c r="AK287" s="1"/>
      <c r="AL287" s="6"/>
      <c r="AM287" s="6"/>
      <c r="AN287" s="6"/>
    </row>
    <row r="288" spans="3:40" x14ac:dyDescent="0.35">
      <c r="C288" s="6">
        <v>0</v>
      </c>
      <c r="D288" s="6">
        <v>0</v>
      </c>
      <c r="H288">
        <v>0</v>
      </c>
      <c r="I288">
        <v>0</v>
      </c>
      <c r="M288">
        <v>0</v>
      </c>
      <c r="N288" s="6">
        <v>0</v>
      </c>
      <c r="R288">
        <v>7950000</v>
      </c>
      <c r="S288">
        <v>152233.88750000019</v>
      </c>
      <c r="AB288" s="6"/>
      <c r="AC288" s="6"/>
      <c r="AD288" s="6"/>
      <c r="AK288" s="1"/>
      <c r="AL288" s="6"/>
      <c r="AM288" s="6"/>
      <c r="AN288" s="6"/>
    </row>
    <row r="289" spans="3:40" x14ac:dyDescent="0.35">
      <c r="C289" s="6">
        <v>0</v>
      </c>
      <c r="D289" s="6">
        <v>0</v>
      </c>
      <c r="H289">
        <v>0</v>
      </c>
      <c r="I289">
        <v>0</v>
      </c>
      <c r="M289">
        <v>0</v>
      </c>
      <c r="N289" s="6">
        <v>0</v>
      </c>
      <c r="R289">
        <v>0</v>
      </c>
      <c r="S289">
        <v>0</v>
      </c>
      <c r="AB289" s="6"/>
      <c r="AC289" s="6"/>
      <c r="AD289" s="6"/>
      <c r="AK289" s="1"/>
      <c r="AL289" s="6"/>
      <c r="AM289" s="6"/>
      <c r="AN289" s="6"/>
    </row>
    <row r="290" spans="3:40" x14ac:dyDescent="0.35">
      <c r="C290" s="6">
        <v>0</v>
      </c>
      <c r="D290" s="6">
        <v>0</v>
      </c>
      <c r="H290">
        <v>0</v>
      </c>
      <c r="I290">
        <v>0</v>
      </c>
      <c r="M290">
        <v>0</v>
      </c>
      <c r="N290" s="6">
        <v>0</v>
      </c>
      <c r="R290">
        <v>0</v>
      </c>
      <c r="S290">
        <v>0</v>
      </c>
      <c r="AB290" s="6"/>
      <c r="AC290" s="6"/>
      <c r="AD290" s="6"/>
      <c r="AK290" s="1"/>
      <c r="AL290" s="6"/>
      <c r="AM290" s="6"/>
      <c r="AN290" s="6"/>
    </row>
    <row r="291" spans="3:40" x14ac:dyDescent="0.35">
      <c r="C291" s="6">
        <v>58888888.888888903</v>
      </c>
      <c r="D291" s="6">
        <v>6802922.9629629999</v>
      </c>
      <c r="H291">
        <v>0</v>
      </c>
      <c r="I291">
        <v>0</v>
      </c>
      <c r="M291">
        <v>0</v>
      </c>
      <c r="N291" s="6">
        <v>0</v>
      </c>
      <c r="R291">
        <v>0</v>
      </c>
      <c r="S291">
        <v>0</v>
      </c>
      <c r="AB291" s="6"/>
      <c r="AC291" s="6"/>
      <c r="AD291" s="6"/>
      <c r="AK291" s="1"/>
      <c r="AL291" s="6"/>
      <c r="AM291" s="6"/>
      <c r="AN291" s="6"/>
    </row>
    <row r="292" spans="3:40" x14ac:dyDescent="0.35">
      <c r="C292" s="6">
        <v>0</v>
      </c>
      <c r="D292" s="6">
        <v>0</v>
      </c>
      <c r="H292">
        <v>0</v>
      </c>
      <c r="I292">
        <v>0</v>
      </c>
      <c r="M292">
        <v>0</v>
      </c>
      <c r="N292" s="6">
        <v>0</v>
      </c>
      <c r="R292">
        <v>0</v>
      </c>
      <c r="S292">
        <v>0</v>
      </c>
      <c r="AB292" s="6"/>
      <c r="AC292" s="6"/>
      <c r="AD292" s="6"/>
      <c r="AK292" s="1"/>
      <c r="AL292" s="6"/>
      <c r="AM292" s="6"/>
      <c r="AN292" s="6"/>
    </row>
    <row r="293" spans="3:40" x14ac:dyDescent="0.35">
      <c r="C293" s="6">
        <v>0</v>
      </c>
      <c r="D293" s="6">
        <v>0</v>
      </c>
      <c r="H293">
        <v>0</v>
      </c>
      <c r="I293">
        <v>0</v>
      </c>
      <c r="M293">
        <v>0</v>
      </c>
      <c r="N293" s="6">
        <v>0</v>
      </c>
      <c r="R293">
        <v>0</v>
      </c>
      <c r="S293">
        <v>0</v>
      </c>
      <c r="AB293" s="6"/>
      <c r="AC293" s="6"/>
      <c r="AD293" s="6"/>
      <c r="AK293" s="1"/>
      <c r="AL293" s="6"/>
      <c r="AM293" s="6"/>
      <c r="AN293" s="6"/>
    </row>
    <row r="294" spans="3:40" x14ac:dyDescent="0.35">
      <c r="C294" s="6">
        <v>0</v>
      </c>
      <c r="D294" s="6">
        <v>0</v>
      </c>
      <c r="H294">
        <v>0</v>
      </c>
      <c r="I294">
        <v>0</v>
      </c>
      <c r="M294">
        <v>0</v>
      </c>
      <c r="N294" s="6">
        <v>0</v>
      </c>
      <c r="R294">
        <v>0</v>
      </c>
      <c r="S294">
        <v>0</v>
      </c>
      <c r="AB294" s="6"/>
      <c r="AC294" s="6"/>
      <c r="AD294" s="6"/>
      <c r="AK294" s="1"/>
      <c r="AL294" s="6"/>
      <c r="AM294" s="6"/>
      <c r="AN294" s="6"/>
    </row>
    <row r="295" spans="3:40" x14ac:dyDescent="0.35">
      <c r="C295" s="6">
        <v>0</v>
      </c>
      <c r="D295" s="6">
        <v>0</v>
      </c>
      <c r="H295">
        <v>0</v>
      </c>
      <c r="I295">
        <v>0</v>
      </c>
      <c r="M295">
        <v>0</v>
      </c>
      <c r="N295" s="6">
        <v>0</v>
      </c>
      <c r="R295">
        <v>0</v>
      </c>
      <c r="S295">
        <v>0</v>
      </c>
      <c r="AB295" s="6"/>
      <c r="AC295" s="6"/>
      <c r="AD295" s="6"/>
      <c r="AK295" s="1"/>
      <c r="AL295" s="6"/>
      <c r="AM295" s="6"/>
      <c r="AN295" s="6"/>
    </row>
    <row r="296" spans="3:40" x14ac:dyDescent="0.35">
      <c r="C296" s="6">
        <v>0</v>
      </c>
      <c r="D296" s="6">
        <v>0</v>
      </c>
      <c r="H296">
        <v>0</v>
      </c>
      <c r="I296">
        <v>0</v>
      </c>
      <c r="M296">
        <v>0</v>
      </c>
      <c r="N296" s="6">
        <v>0</v>
      </c>
      <c r="R296">
        <v>0</v>
      </c>
      <c r="S296">
        <v>0</v>
      </c>
      <c r="AB296" s="6"/>
      <c r="AC296" s="6"/>
      <c r="AD296" s="6"/>
      <c r="AK296" s="1"/>
      <c r="AL296" s="6"/>
      <c r="AM296" s="6"/>
      <c r="AN296" s="6"/>
    </row>
    <row r="297" spans="3:40" x14ac:dyDescent="0.35">
      <c r="C297" s="6">
        <v>58888888.888888903</v>
      </c>
      <c r="D297" s="6">
        <v>5576671.4506172985</v>
      </c>
      <c r="H297">
        <v>0</v>
      </c>
      <c r="I297">
        <v>0</v>
      </c>
      <c r="M297">
        <v>0</v>
      </c>
      <c r="N297" s="6">
        <v>0</v>
      </c>
      <c r="R297">
        <v>0</v>
      </c>
      <c r="S297">
        <v>0</v>
      </c>
      <c r="AB297" s="6"/>
      <c r="AC297" s="6"/>
      <c r="AD297" s="6"/>
      <c r="AK297" s="1"/>
      <c r="AL297" s="6"/>
      <c r="AM297" s="6"/>
      <c r="AN297" s="6"/>
    </row>
    <row r="298" spans="3:40" x14ac:dyDescent="0.35">
      <c r="C298" s="6">
        <v>0</v>
      </c>
      <c r="D298" s="6">
        <v>0</v>
      </c>
      <c r="H298">
        <v>0</v>
      </c>
      <c r="I298">
        <v>0</v>
      </c>
      <c r="M298">
        <v>0</v>
      </c>
      <c r="N298" s="6">
        <v>0</v>
      </c>
      <c r="R298">
        <v>0</v>
      </c>
      <c r="S298">
        <v>0</v>
      </c>
      <c r="AB298" s="6"/>
      <c r="AC298" s="6"/>
      <c r="AD298" s="6"/>
      <c r="AK298" s="1"/>
      <c r="AL298" s="6"/>
      <c r="AM298" s="6"/>
      <c r="AN298" s="6"/>
    </row>
    <row r="299" spans="3:40" x14ac:dyDescent="0.35">
      <c r="C299" s="6">
        <v>0</v>
      </c>
      <c r="D299" s="6">
        <v>0</v>
      </c>
      <c r="H299">
        <v>0</v>
      </c>
      <c r="I299">
        <v>0</v>
      </c>
      <c r="M299">
        <v>0</v>
      </c>
      <c r="N299" s="6">
        <v>0</v>
      </c>
      <c r="R299">
        <v>0</v>
      </c>
      <c r="S299">
        <v>0</v>
      </c>
      <c r="AB299" s="6"/>
      <c r="AC299" s="6"/>
      <c r="AD299" s="6"/>
      <c r="AK299" s="1"/>
      <c r="AL299" s="6"/>
      <c r="AM299" s="6"/>
      <c r="AN299" s="6"/>
    </row>
    <row r="300" spans="3:40" x14ac:dyDescent="0.35">
      <c r="C300" s="6">
        <v>0</v>
      </c>
      <c r="D300" s="6">
        <v>0</v>
      </c>
      <c r="H300">
        <v>0</v>
      </c>
      <c r="I300">
        <v>0</v>
      </c>
      <c r="M300">
        <v>0</v>
      </c>
      <c r="N300" s="6">
        <v>0</v>
      </c>
      <c r="R300">
        <v>0</v>
      </c>
      <c r="S300">
        <v>0</v>
      </c>
      <c r="AB300" s="6"/>
      <c r="AC300" s="6"/>
      <c r="AD300" s="6"/>
      <c r="AK300" s="1"/>
      <c r="AL300" s="6"/>
      <c r="AM300" s="6"/>
      <c r="AN300" s="6"/>
    </row>
    <row r="301" spans="3:40" x14ac:dyDescent="0.35">
      <c r="C301" s="6">
        <v>0</v>
      </c>
      <c r="D301" s="6">
        <v>0</v>
      </c>
      <c r="H301">
        <v>0</v>
      </c>
      <c r="I301">
        <v>0</v>
      </c>
      <c r="M301">
        <v>0</v>
      </c>
      <c r="N301" s="6">
        <v>0</v>
      </c>
      <c r="R301">
        <v>0</v>
      </c>
      <c r="S301">
        <v>0</v>
      </c>
      <c r="AB301" s="6"/>
      <c r="AC301" s="6"/>
      <c r="AD301" s="6"/>
      <c r="AK301" s="1"/>
      <c r="AL301" s="6"/>
      <c r="AM301" s="6"/>
      <c r="AN301" s="6"/>
    </row>
    <row r="302" spans="3:40" x14ac:dyDescent="0.35">
      <c r="C302" s="6">
        <v>0</v>
      </c>
      <c r="D302" s="6">
        <v>0</v>
      </c>
      <c r="H302">
        <v>0</v>
      </c>
      <c r="I302">
        <v>0</v>
      </c>
      <c r="M302">
        <v>0</v>
      </c>
      <c r="N302" s="6">
        <v>0</v>
      </c>
      <c r="R302">
        <v>0</v>
      </c>
      <c r="S302">
        <v>0</v>
      </c>
      <c r="AB302" s="6"/>
      <c r="AC302" s="6"/>
      <c r="AD302" s="6"/>
      <c r="AK302" s="1"/>
      <c r="AL302" s="6"/>
      <c r="AM302" s="6"/>
      <c r="AN302" s="6"/>
    </row>
    <row r="303" spans="3:40" x14ac:dyDescent="0.35">
      <c r="C303" s="6">
        <v>58888888.888888903</v>
      </c>
      <c r="D303" s="6">
        <v>4535281.9753085971</v>
      </c>
      <c r="H303">
        <v>0</v>
      </c>
      <c r="I303">
        <v>0</v>
      </c>
      <c r="M303">
        <v>0</v>
      </c>
      <c r="N303" s="6">
        <v>0</v>
      </c>
      <c r="R303">
        <v>0</v>
      </c>
      <c r="S303">
        <v>0</v>
      </c>
      <c r="AB303" s="6"/>
      <c r="AC303" s="6"/>
      <c r="AD303" s="6"/>
      <c r="AK303" s="1"/>
      <c r="AL303" s="6"/>
      <c r="AM303" s="6"/>
      <c r="AN303" s="6"/>
    </row>
    <row r="304" spans="3:40" x14ac:dyDescent="0.35">
      <c r="C304" s="6">
        <v>0</v>
      </c>
      <c r="D304" s="6">
        <v>0</v>
      </c>
      <c r="H304">
        <v>0</v>
      </c>
      <c r="I304">
        <v>0</v>
      </c>
      <c r="M304">
        <v>0</v>
      </c>
      <c r="N304" s="6">
        <v>0</v>
      </c>
      <c r="R304">
        <v>0</v>
      </c>
      <c r="S304">
        <v>0</v>
      </c>
      <c r="AB304" s="6"/>
      <c r="AC304" s="6"/>
      <c r="AD304" s="6"/>
      <c r="AK304" s="1"/>
      <c r="AL304" s="6"/>
      <c r="AM304" s="6"/>
      <c r="AN304" s="6"/>
    </row>
    <row r="305" spans="3:40" x14ac:dyDescent="0.35">
      <c r="C305" s="6">
        <v>0</v>
      </c>
      <c r="D305" s="6">
        <v>0</v>
      </c>
      <c r="H305">
        <v>0</v>
      </c>
      <c r="I305">
        <v>0</v>
      </c>
      <c r="M305">
        <v>0</v>
      </c>
      <c r="N305" s="6">
        <v>0</v>
      </c>
      <c r="R305">
        <v>0</v>
      </c>
      <c r="S305">
        <v>0</v>
      </c>
      <c r="AB305" s="6"/>
      <c r="AC305" s="6"/>
      <c r="AD305" s="6"/>
      <c r="AK305" s="1"/>
      <c r="AL305" s="6"/>
      <c r="AM305" s="6"/>
      <c r="AN305" s="6"/>
    </row>
    <row r="306" spans="3:40" x14ac:dyDescent="0.35">
      <c r="C306" s="6">
        <v>0</v>
      </c>
      <c r="D306" s="6">
        <v>0</v>
      </c>
      <c r="H306">
        <v>0</v>
      </c>
      <c r="I306">
        <v>0</v>
      </c>
      <c r="M306">
        <v>0</v>
      </c>
      <c r="N306" s="6">
        <v>0</v>
      </c>
      <c r="R306">
        <v>0</v>
      </c>
      <c r="S306">
        <v>0</v>
      </c>
      <c r="AB306" s="6"/>
      <c r="AC306" s="6"/>
      <c r="AD306" s="6"/>
      <c r="AK306" s="1"/>
      <c r="AL306" s="6"/>
      <c r="AM306" s="6"/>
      <c r="AN306" s="6"/>
    </row>
    <row r="307" spans="3:40" x14ac:dyDescent="0.35">
      <c r="C307" s="6">
        <v>0</v>
      </c>
      <c r="D307" s="6">
        <v>0</v>
      </c>
      <c r="H307">
        <v>0</v>
      </c>
      <c r="I307">
        <v>0</v>
      </c>
      <c r="M307">
        <v>0</v>
      </c>
      <c r="N307">
        <v>0</v>
      </c>
      <c r="R307">
        <v>0</v>
      </c>
      <c r="S307">
        <v>0</v>
      </c>
    </row>
    <row r="308" spans="3:40" x14ac:dyDescent="0.35">
      <c r="C308" s="6">
        <v>0</v>
      </c>
      <c r="D308" s="6">
        <v>0</v>
      </c>
      <c r="H308">
        <v>0</v>
      </c>
      <c r="I308">
        <v>0</v>
      </c>
      <c r="M308">
        <v>0</v>
      </c>
      <c r="N308">
        <v>0</v>
      </c>
      <c r="R308">
        <v>0</v>
      </c>
      <c r="S308">
        <v>0</v>
      </c>
    </row>
    <row r="309" spans="3:40" x14ac:dyDescent="0.35">
      <c r="C309" s="6">
        <v>58888888.888888903</v>
      </c>
      <c r="D309" s="6">
        <v>3346002.8703703955</v>
      </c>
      <c r="H309">
        <v>0</v>
      </c>
      <c r="I309">
        <v>0</v>
      </c>
      <c r="M309">
        <v>0</v>
      </c>
      <c r="N309">
        <v>0</v>
      </c>
      <c r="R309">
        <v>0</v>
      </c>
      <c r="S309">
        <v>0</v>
      </c>
    </row>
    <row r="310" spans="3:40" x14ac:dyDescent="0.35">
      <c r="C310" s="6">
        <v>0</v>
      </c>
      <c r="D310" s="6">
        <v>0</v>
      </c>
      <c r="H310">
        <v>0</v>
      </c>
      <c r="I310">
        <v>0</v>
      </c>
      <c r="M310">
        <v>0</v>
      </c>
      <c r="N310">
        <v>0</v>
      </c>
      <c r="R310">
        <v>0</v>
      </c>
      <c r="S310">
        <v>0</v>
      </c>
    </row>
    <row r="311" spans="3:40" x14ac:dyDescent="0.35">
      <c r="C311" s="6">
        <v>0</v>
      </c>
      <c r="D311" s="6">
        <v>0</v>
      </c>
      <c r="H311">
        <v>0</v>
      </c>
      <c r="I311">
        <v>0</v>
      </c>
      <c r="M311">
        <v>0</v>
      </c>
      <c r="N311">
        <v>0</v>
      </c>
      <c r="R311">
        <v>0</v>
      </c>
      <c r="S311">
        <v>0</v>
      </c>
    </row>
    <row r="312" spans="3:40" x14ac:dyDescent="0.35">
      <c r="C312" s="6">
        <v>0</v>
      </c>
      <c r="D312" s="6">
        <v>0</v>
      </c>
      <c r="H312">
        <v>0</v>
      </c>
      <c r="I312">
        <v>0</v>
      </c>
      <c r="M312">
        <v>0</v>
      </c>
      <c r="N312">
        <v>0</v>
      </c>
      <c r="R312">
        <v>0</v>
      </c>
      <c r="S312">
        <v>0</v>
      </c>
    </row>
    <row r="313" spans="3:40" x14ac:dyDescent="0.35">
      <c r="C313" s="6">
        <v>0</v>
      </c>
      <c r="D313" s="6">
        <v>0</v>
      </c>
      <c r="H313">
        <v>0</v>
      </c>
      <c r="I313">
        <v>0</v>
      </c>
      <c r="M313">
        <v>0</v>
      </c>
      <c r="N313">
        <v>0</v>
      </c>
      <c r="R313">
        <v>0</v>
      </c>
      <c r="S313">
        <v>0</v>
      </c>
    </row>
    <row r="314" spans="3:40" x14ac:dyDescent="0.35">
      <c r="C314" s="6">
        <v>0</v>
      </c>
      <c r="D314" s="6">
        <v>0</v>
      </c>
      <c r="H314">
        <v>0</v>
      </c>
      <c r="I314">
        <v>0</v>
      </c>
      <c r="M314">
        <v>0</v>
      </c>
      <c r="N314">
        <v>0</v>
      </c>
      <c r="R314">
        <v>0</v>
      </c>
      <c r="S314">
        <v>0</v>
      </c>
    </row>
    <row r="315" spans="3:40" x14ac:dyDescent="0.35">
      <c r="C315" s="6">
        <v>58888888.888888903</v>
      </c>
      <c r="D315" s="6">
        <v>2267640.9876542985</v>
      </c>
      <c r="H315">
        <v>0</v>
      </c>
      <c r="I315">
        <v>0</v>
      </c>
      <c r="M315">
        <v>0</v>
      </c>
      <c r="N315">
        <v>0</v>
      </c>
      <c r="R315">
        <v>0</v>
      </c>
      <c r="S315">
        <v>0</v>
      </c>
    </row>
    <row r="316" spans="3:40" x14ac:dyDescent="0.35">
      <c r="C316" s="6">
        <v>0</v>
      </c>
      <c r="D316" s="6">
        <v>0</v>
      </c>
      <c r="H316">
        <v>0</v>
      </c>
      <c r="I316">
        <v>0</v>
      </c>
      <c r="M316">
        <v>0</v>
      </c>
      <c r="N316">
        <v>0</v>
      </c>
      <c r="R316">
        <v>0</v>
      </c>
      <c r="S316">
        <v>0</v>
      </c>
    </row>
    <row r="317" spans="3:40" x14ac:dyDescent="0.35">
      <c r="C317" s="6">
        <v>0</v>
      </c>
      <c r="D317" s="6">
        <v>0</v>
      </c>
      <c r="H317">
        <v>0</v>
      </c>
      <c r="I317">
        <v>0</v>
      </c>
      <c r="M317">
        <v>0</v>
      </c>
      <c r="N317">
        <v>0</v>
      </c>
      <c r="R317">
        <v>0</v>
      </c>
      <c r="S317">
        <v>0</v>
      </c>
    </row>
    <row r="318" spans="3:40" x14ac:dyDescent="0.35">
      <c r="C318" s="6">
        <v>0</v>
      </c>
      <c r="D318" s="6">
        <v>0</v>
      </c>
      <c r="H318">
        <v>0</v>
      </c>
      <c r="I318">
        <v>0</v>
      </c>
      <c r="M318">
        <v>0</v>
      </c>
      <c r="N318">
        <v>0</v>
      </c>
      <c r="R318">
        <v>0</v>
      </c>
      <c r="S318">
        <v>0</v>
      </c>
    </row>
    <row r="319" spans="3:40" x14ac:dyDescent="0.35">
      <c r="C319" s="6">
        <v>0</v>
      </c>
      <c r="D319" s="6">
        <v>0</v>
      </c>
      <c r="H319">
        <v>0</v>
      </c>
      <c r="I319">
        <v>0</v>
      </c>
      <c r="M319">
        <v>0</v>
      </c>
      <c r="N319">
        <v>0</v>
      </c>
      <c r="R319">
        <v>0</v>
      </c>
      <c r="S319">
        <v>0</v>
      </c>
    </row>
    <row r="320" spans="3:40" x14ac:dyDescent="0.35">
      <c r="C320" s="6">
        <v>0</v>
      </c>
      <c r="D320" s="6">
        <v>0</v>
      </c>
      <c r="H320">
        <v>0</v>
      </c>
      <c r="I320">
        <v>0</v>
      </c>
      <c r="M320">
        <v>0</v>
      </c>
      <c r="N320">
        <v>0</v>
      </c>
      <c r="R320">
        <v>0</v>
      </c>
      <c r="S320">
        <v>0</v>
      </c>
    </row>
    <row r="321" spans="3:19" x14ac:dyDescent="0.35">
      <c r="C321" s="6">
        <v>58888888.888888903</v>
      </c>
      <c r="D321" s="6">
        <v>1121496.358024694</v>
      </c>
      <c r="H321">
        <v>0</v>
      </c>
      <c r="I321">
        <v>0</v>
      </c>
      <c r="M321">
        <v>0</v>
      </c>
      <c r="N321">
        <v>0</v>
      </c>
      <c r="R321">
        <v>0</v>
      </c>
      <c r="S321">
        <v>0</v>
      </c>
    </row>
    <row r="322" spans="3:19" x14ac:dyDescent="0.35">
      <c r="C322" s="6">
        <v>0</v>
      </c>
      <c r="D322" s="6">
        <v>0</v>
      </c>
      <c r="H322">
        <v>0</v>
      </c>
      <c r="I322">
        <v>0</v>
      </c>
      <c r="M322">
        <v>0</v>
      </c>
      <c r="N322">
        <v>0</v>
      </c>
      <c r="R322">
        <v>0</v>
      </c>
      <c r="S322">
        <v>0</v>
      </c>
    </row>
    <row r="323" spans="3:19" x14ac:dyDescent="0.35">
      <c r="C323" s="6">
        <v>0</v>
      </c>
      <c r="D323" s="6">
        <v>0</v>
      </c>
      <c r="H323">
        <v>0</v>
      </c>
      <c r="I323">
        <v>0</v>
      </c>
      <c r="M323">
        <v>0</v>
      </c>
      <c r="N323">
        <v>0</v>
      </c>
      <c r="R323">
        <v>0</v>
      </c>
      <c r="S323">
        <v>0</v>
      </c>
    </row>
    <row r="324" spans="3:19" x14ac:dyDescent="0.35">
      <c r="C324" s="6">
        <v>0</v>
      </c>
      <c r="D324" s="6">
        <v>0</v>
      </c>
      <c r="H324">
        <v>0</v>
      </c>
      <c r="I324">
        <v>0</v>
      </c>
      <c r="M324">
        <v>0</v>
      </c>
      <c r="N324">
        <v>0</v>
      </c>
      <c r="R324">
        <v>0</v>
      </c>
      <c r="S324">
        <v>0</v>
      </c>
    </row>
    <row r="325" spans="3:19" x14ac:dyDescent="0.35">
      <c r="C325" s="6">
        <v>0</v>
      </c>
      <c r="D325" s="6">
        <v>0</v>
      </c>
      <c r="H325">
        <v>0</v>
      </c>
      <c r="I325">
        <v>0</v>
      </c>
      <c r="M325">
        <v>0</v>
      </c>
      <c r="N325">
        <v>0</v>
      </c>
      <c r="R325">
        <v>0</v>
      </c>
      <c r="S325">
        <v>0</v>
      </c>
    </row>
    <row r="326" spans="3:19" x14ac:dyDescent="0.35">
      <c r="C326" s="6">
        <v>0</v>
      </c>
      <c r="D326" s="6">
        <v>0</v>
      </c>
      <c r="H326">
        <v>0</v>
      </c>
      <c r="I326">
        <v>0</v>
      </c>
      <c r="M326">
        <v>0</v>
      </c>
      <c r="N326">
        <v>0</v>
      </c>
      <c r="R326">
        <v>0</v>
      </c>
      <c r="S326">
        <v>0</v>
      </c>
    </row>
    <row r="327" spans="3:19" x14ac:dyDescent="0.35">
      <c r="C327" s="6">
        <v>0</v>
      </c>
      <c r="D327" s="6">
        <v>0</v>
      </c>
      <c r="H327">
        <v>0</v>
      </c>
      <c r="I327">
        <v>0</v>
      </c>
      <c r="M327">
        <v>0</v>
      </c>
      <c r="N327">
        <v>0</v>
      </c>
      <c r="R327">
        <v>0</v>
      </c>
      <c r="S327">
        <v>0</v>
      </c>
    </row>
    <row r="328" spans="3:19" x14ac:dyDescent="0.35">
      <c r="C328" s="6">
        <v>0</v>
      </c>
      <c r="D328" s="6">
        <v>0</v>
      </c>
      <c r="H328">
        <v>0</v>
      </c>
      <c r="I328">
        <v>0</v>
      </c>
      <c r="M328">
        <v>0</v>
      </c>
      <c r="N328">
        <v>0</v>
      </c>
      <c r="R328">
        <v>0</v>
      </c>
      <c r="S328">
        <v>0</v>
      </c>
    </row>
    <row r="329" spans="3:19" x14ac:dyDescent="0.35">
      <c r="C329" s="6">
        <v>0</v>
      </c>
      <c r="D329" s="6">
        <v>0</v>
      </c>
      <c r="H329">
        <v>0</v>
      </c>
      <c r="I329">
        <v>0</v>
      </c>
      <c r="M329">
        <v>0</v>
      </c>
      <c r="N329">
        <v>0</v>
      </c>
      <c r="R329">
        <v>0</v>
      </c>
      <c r="S329">
        <v>0</v>
      </c>
    </row>
    <row r="330" spans="3:19" x14ac:dyDescent="0.35">
      <c r="C330" s="6">
        <v>0</v>
      </c>
      <c r="D330" s="6">
        <v>0</v>
      </c>
      <c r="H330">
        <v>0</v>
      </c>
      <c r="I330">
        <v>0</v>
      </c>
      <c r="M330">
        <v>0</v>
      </c>
      <c r="N330">
        <v>0</v>
      </c>
      <c r="R330">
        <v>0</v>
      </c>
      <c r="S330">
        <v>0</v>
      </c>
    </row>
    <row r="331" spans="3:19" x14ac:dyDescent="0.35">
      <c r="C331" s="6">
        <v>0</v>
      </c>
      <c r="D331" s="6">
        <v>0</v>
      </c>
      <c r="H331">
        <v>0</v>
      </c>
      <c r="I331">
        <v>0</v>
      </c>
      <c r="M331">
        <v>0</v>
      </c>
      <c r="N331">
        <v>0</v>
      </c>
      <c r="R331">
        <v>0</v>
      </c>
      <c r="S331">
        <v>0</v>
      </c>
    </row>
    <row r="332" spans="3:19" x14ac:dyDescent="0.35">
      <c r="C332" s="6">
        <v>0</v>
      </c>
      <c r="D332" s="6">
        <v>0</v>
      </c>
      <c r="H332">
        <v>0</v>
      </c>
      <c r="I332">
        <v>0</v>
      </c>
      <c r="M332">
        <v>0</v>
      </c>
      <c r="N332">
        <v>0</v>
      </c>
      <c r="R332">
        <v>0</v>
      </c>
      <c r="S332">
        <v>0</v>
      </c>
    </row>
    <row r="333" spans="3:19" x14ac:dyDescent="0.35">
      <c r="C333" s="6">
        <v>0</v>
      </c>
      <c r="D333" s="6">
        <v>0</v>
      </c>
      <c r="H333">
        <v>0</v>
      </c>
      <c r="I333">
        <v>0</v>
      </c>
      <c r="M333">
        <v>0</v>
      </c>
      <c r="N333">
        <v>0</v>
      </c>
      <c r="R333">
        <v>0</v>
      </c>
      <c r="S333">
        <v>0</v>
      </c>
    </row>
    <row r="334" spans="3:19" x14ac:dyDescent="0.35">
      <c r="C334" s="6">
        <v>0</v>
      </c>
      <c r="D334" s="6">
        <v>0</v>
      </c>
      <c r="H334">
        <v>0</v>
      </c>
      <c r="I334">
        <v>0</v>
      </c>
      <c r="M334">
        <v>0</v>
      </c>
      <c r="N334">
        <v>0</v>
      </c>
      <c r="R334">
        <v>0</v>
      </c>
      <c r="S334">
        <v>0</v>
      </c>
    </row>
    <row r="335" spans="3:19" x14ac:dyDescent="0.35">
      <c r="C335" s="6">
        <v>0</v>
      </c>
      <c r="D335" s="6">
        <v>0</v>
      </c>
      <c r="H335">
        <v>0</v>
      </c>
      <c r="I335">
        <v>0</v>
      </c>
      <c r="M335">
        <v>0</v>
      </c>
      <c r="N335">
        <v>0</v>
      </c>
      <c r="R335">
        <v>0</v>
      </c>
      <c r="S335">
        <v>0</v>
      </c>
    </row>
    <row r="336" spans="3:19" x14ac:dyDescent="0.35">
      <c r="C336" s="6">
        <v>0</v>
      </c>
      <c r="D336" s="6">
        <v>0</v>
      </c>
      <c r="H336">
        <v>0</v>
      </c>
      <c r="I336">
        <v>0</v>
      </c>
      <c r="M336">
        <v>0</v>
      </c>
      <c r="N336">
        <v>0</v>
      </c>
      <c r="R336">
        <v>0</v>
      </c>
      <c r="S336">
        <v>0</v>
      </c>
    </row>
    <row r="337" spans="3:19" x14ac:dyDescent="0.35">
      <c r="C337" s="6">
        <v>0</v>
      </c>
      <c r="D337" s="6">
        <v>0</v>
      </c>
      <c r="H337">
        <v>0</v>
      </c>
      <c r="I337">
        <v>0</v>
      </c>
      <c r="M337">
        <v>0</v>
      </c>
      <c r="N337">
        <v>0</v>
      </c>
      <c r="R337">
        <v>0</v>
      </c>
      <c r="S337">
        <v>0</v>
      </c>
    </row>
    <row r="338" spans="3:19" x14ac:dyDescent="0.35">
      <c r="C338" s="6">
        <v>0</v>
      </c>
      <c r="D338" s="6">
        <v>0</v>
      </c>
      <c r="H338">
        <v>0</v>
      </c>
      <c r="I338">
        <v>0</v>
      </c>
      <c r="M338">
        <v>0</v>
      </c>
      <c r="N338">
        <v>0</v>
      </c>
      <c r="R338">
        <v>0</v>
      </c>
      <c r="S338">
        <v>0</v>
      </c>
    </row>
    <row r="339" spans="3:19" x14ac:dyDescent="0.35">
      <c r="C339" s="6">
        <v>0</v>
      </c>
      <c r="D339" s="6">
        <v>0</v>
      </c>
      <c r="H339">
        <v>0</v>
      </c>
      <c r="I339">
        <v>0</v>
      </c>
      <c r="M339">
        <v>0</v>
      </c>
      <c r="N339">
        <v>0</v>
      </c>
      <c r="R339">
        <v>0</v>
      </c>
      <c r="S339">
        <v>0</v>
      </c>
    </row>
    <row r="340" spans="3:19" x14ac:dyDescent="0.35">
      <c r="C340" s="6">
        <v>0</v>
      </c>
      <c r="D340" s="6">
        <v>0</v>
      </c>
      <c r="H340">
        <v>0</v>
      </c>
      <c r="I340">
        <v>0</v>
      </c>
      <c r="M340">
        <v>0</v>
      </c>
      <c r="N340">
        <v>0</v>
      </c>
      <c r="R340">
        <v>0</v>
      </c>
      <c r="S340">
        <v>0</v>
      </c>
    </row>
    <row r="341" spans="3:19" x14ac:dyDescent="0.35">
      <c r="C341" s="6">
        <v>0</v>
      </c>
      <c r="D341" s="6">
        <v>0</v>
      </c>
      <c r="H341">
        <v>0</v>
      </c>
      <c r="I341">
        <v>0</v>
      </c>
      <c r="M341">
        <v>0</v>
      </c>
      <c r="N341">
        <v>0</v>
      </c>
      <c r="R341">
        <v>0</v>
      </c>
      <c r="S341">
        <v>0</v>
      </c>
    </row>
    <row r="342" spans="3:19" x14ac:dyDescent="0.35">
      <c r="C342" s="6">
        <v>0</v>
      </c>
      <c r="D342" s="6">
        <v>0</v>
      </c>
      <c r="H342">
        <v>0</v>
      </c>
      <c r="I342">
        <v>0</v>
      </c>
      <c r="M342">
        <v>0</v>
      </c>
      <c r="N342">
        <v>0</v>
      </c>
      <c r="R342">
        <v>0</v>
      </c>
      <c r="S342">
        <v>0</v>
      </c>
    </row>
    <row r="343" spans="3:19" x14ac:dyDescent="0.35">
      <c r="C343" s="6">
        <v>0</v>
      </c>
      <c r="D343" s="6">
        <v>0</v>
      </c>
      <c r="H343">
        <v>0</v>
      </c>
      <c r="I343">
        <v>0</v>
      </c>
      <c r="M343">
        <v>0</v>
      </c>
      <c r="N343">
        <v>0</v>
      </c>
      <c r="R343">
        <v>0</v>
      </c>
      <c r="S343">
        <v>0</v>
      </c>
    </row>
    <row r="344" spans="3:19" x14ac:dyDescent="0.35">
      <c r="C344" s="6">
        <v>0</v>
      </c>
      <c r="D344" s="6">
        <v>0</v>
      </c>
      <c r="H344">
        <v>0</v>
      </c>
      <c r="I344">
        <v>0</v>
      </c>
      <c r="M344">
        <v>0</v>
      </c>
      <c r="N344">
        <v>0</v>
      </c>
      <c r="R344">
        <v>0</v>
      </c>
      <c r="S344">
        <v>0</v>
      </c>
    </row>
    <row r="345" spans="3:19" x14ac:dyDescent="0.35">
      <c r="C345" s="6">
        <v>0</v>
      </c>
      <c r="D345" s="6">
        <v>0</v>
      </c>
      <c r="H345">
        <v>0</v>
      </c>
      <c r="I345">
        <v>0</v>
      </c>
      <c r="M345">
        <v>0</v>
      </c>
      <c r="N345">
        <v>0</v>
      </c>
      <c r="R345">
        <v>0</v>
      </c>
      <c r="S345">
        <v>0</v>
      </c>
    </row>
    <row r="346" spans="3:19" x14ac:dyDescent="0.35">
      <c r="C346" s="6">
        <v>0</v>
      </c>
      <c r="D346" s="6">
        <v>0</v>
      </c>
      <c r="H346">
        <v>0</v>
      </c>
      <c r="I346">
        <v>0</v>
      </c>
      <c r="M346">
        <v>0</v>
      </c>
      <c r="N346">
        <v>0</v>
      </c>
      <c r="R346">
        <v>0</v>
      </c>
      <c r="S346">
        <v>0</v>
      </c>
    </row>
    <row r="347" spans="3:19" x14ac:dyDescent="0.35">
      <c r="C347" s="6">
        <v>0</v>
      </c>
      <c r="D347" s="6">
        <v>0</v>
      </c>
      <c r="H347">
        <v>0</v>
      </c>
      <c r="I347">
        <v>0</v>
      </c>
      <c r="M347">
        <v>0</v>
      </c>
      <c r="N347">
        <v>0</v>
      </c>
      <c r="R347">
        <v>0</v>
      </c>
      <c r="S347">
        <v>0</v>
      </c>
    </row>
    <row r="348" spans="3:19" x14ac:dyDescent="0.35">
      <c r="C348" s="6">
        <v>0</v>
      </c>
      <c r="D348" s="6">
        <v>0</v>
      </c>
      <c r="H348">
        <v>0</v>
      </c>
      <c r="I348">
        <v>0</v>
      </c>
      <c r="M348">
        <v>0</v>
      </c>
      <c r="N348">
        <v>0</v>
      </c>
      <c r="R348">
        <v>0</v>
      </c>
      <c r="S348">
        <v>0</v>
      </c>
    </row>
    <row r="349" spans="3:19" x14ac:dyDescent="0.35">
      <c r="C349" s="6">
        <v>0</v>
      </c>
      <c r="D349" s="6">
        <v>0</v>
      </c>
      <c r="H349">
        <v>0</v>
      </c>
      <c r="I349">
        <v>0</v>
      </c>
      <c r="M349">
        <v>0</v>
      </c>
      <c r="N349">
        <v>0</v>
      </c>
      <c r="R349">
        <v>0</v>
      </c>
      <c r="S349">
        <v>0</v>
      </c>
    </row>
    <row r="350" spans="3:19" x14ac:dyDescent="0.35">
      <c r="C350" s="6">
        <v>0</v>
      </c>
      <c r="D350" s="6">
        <v>0</v>
      </c>
      <c r="H350">
        <v>0</v>
      </c>
      <c r="I350">
        <v>0</v>
      </c>
      <c r="M350">
        <v>0</v>
      </c>
      <c r="N350">
        <v>0</v>
      </c>
      <c r="R350">
        <v>0</v>
      </c>
      <c r="S350">
        <v>0</v>
      </c>
    </row>
    <row r="351" spans="3:19" x14ac:dyDescent="0.35">
      <c r="C351" s="6">
        <v>0</v>
      </c>
      <c r="D351" s="6">
        <v>0</v>
      </c>
      <c r="H351">
        <v>0</v>
      </c>
      <c r="I351">
        <v>0</v>
      </c>
      <c r="M351">
        <v>0</v>
      </c>
      <c r="N351">
        <v>0</v>
      </c>
      <c r="R351">
        <v>0</v>
      </c>
      <c r="S351">
        <v>0</v>
      </c>
    </row>
    <row r="352" spans="3:19" x14ac:dyDescent="0.35">
      <c r="C352" s="6">
        <v>0</v>
      </c>
      <c r="D352" s="6">
        <v>0</v>
      </c>
      <c r="H352">
        <v>0</v>
      </c>
      <c r="I352">
        <v>0</v>
      </c>
      <c r="M352">
        <v>0</v>
      </c>
      <c r="N352">
        <v>0</v>
      </c>
      <c r="R352">
        <v>0</v>
      </c>
      <c r="S352">
        <v>0</v>
      </c>
    </row>
    <row r="353" spans="3:19" x14ac:dyDescent="0.35">
      <c r="C353" s="6">
        <v>0</v>
      </c>
      <c r="D353" s="6">
        <v>0</v>
      </c>
      <c r="H353">
        <v>0</v>
      </c>
      <c r="I353">
        <v>0</v>
      </c>
      <c r="M353">
        <v>0</v>
      </c>
      <c r="N353">
        <v>0</v>
      </c>
      <c r="R353">
        <v>0</v>
      </c>
      <c r="S353">
        <v>0</v>
      </c>
    </row>
    <row r="354" spans="3:19" x14ac:dyDescent="0.35">
      <c r="C354" s="6">
        <v>0</v>
      </c>
      <c r="D354" s="6">
        <v>0</v>
      </c>
      <c r="H354">
        <v>0</v>
      </c>
      <c r="I354">
        <v>0</v>
      </c>
      <c r="M354">
        <v>0</v>
      </c>
      <c r="N354">
        <v>0</v>
      </c>
      <c r="R354">
        <v>0</v>
      </c>
      <c r="S354">
        <v>0</v>
      </c>
    </row>
    <row r="355" spans="3:19" x14ac:dyDescent="0.35">
      <c r="C355" s="6">
        <v>0</v>
      </c>
      <c r="D355" s="6">
        <v>0</v>
      </c>
      <c r="H355">
        <v>0</v>
      </c>
      <c r="I355">
        <v>0</v>
      </c>
      <c r="M355">
        <v>0</v>
      </c>
      <c r="N355">
        <v>0</v>
      </c>
      <c r="R355">
        <v>0</v>
      </c>
      <c r="S355">
        <v>0</v>
      </c>
    </row>
    <row r="356" spans="3:19" x14ac:dyDescent="0.35">
      <c r="C356" s="6">
        <v>0</v>
      </c>
      <c r="D356" s="6">
        <v>0</v>
      </c>
      <c r="H356">
        <v>0</v>
      </c>
      <c r="I356">
        <v>0</v>
      </c>
      <c r="M356">
        <v>0</v>
      </c>
      <c r="N356">
        <v>0</v>
      </c>
      <c r="R356">
        <v>0</v>
      </c>
      <c r="S356">
        <v>0</v>
      </c>
    </row>
    <row r="357" spans="3:19" x14ac:dyDescent="0.35">
      <c r="C357" s="6">
        <v>0</v>
      </c>
      <c r="D357" s="6">
        <v>0</v>
      </c>
      <c r="H357">
        <v>0</v>
      </c>
      <c r="I357">
        <v>0</v>
      </c>
      <c r="M357">
        <v>0</v>
      </c>
      <c r="N357">
        <v>0</v>
      </c>
      <c r="R357">
        <v>0</v>
      </c>
      <c r="S357">
        <v>0</v>
      </c>
    </row>
    <row r="358" spans="3:19" x14ac:dyDescent="0.35">
      <c r="C358" s="6">
        <v>0</v>
      </c>
      <c r="D358" s="6">
        <v>0</v>
      </c>
      <c r="H358">
        <v>0</v>
      </c>
      <c r="I358">
        <v>0</v>
      </c>
      <c r="M358">
        <v>0</v>
      </c>
      <c r="N358">
        <v>0</v>
      </c>
      <c r="R358">
        <v>0</v>
      </c>
      <c r="S358">
        <v>0</v>
      </c>
    </row>
    <row r="359" spans="3:19" x14ac:dyDescent="0.35">
      <c r="C359" s="6">
        <v>0</v>
      </c>
      <c r="D359" s="6">
        <v>0</v>
      </c>
      <c r="H359">
        <v>0</v>
      </c>
      <c r="I359">
        <v>0</v>
      </c>
      <c r="M359">
        <v>0</v>
      </c>
      <c r="N359">
        <v>0</v>
      </c>
      <c r="R359">
        <v>0</v>
      </c>
      <c r="S359">
        <v>0</v>
      </c>
    </row>
    <row r="360" spans="3:19" x14ac:dyDescent="0.35">
      <c r="C360" s="6">
        <v>0</v>
      </c>
      <c r="D360" s="6">
        <v>0</v>
      </c>
      <c r="H360">
        <v>0</v>
      </c>
      <c r="I360">
        <v>0</v>
      </c>
      <c r="M360">
        <v>0</v>
      </c>
      <c r="N360">
        <v>0</v>
      </c>
      <c r="R360">
        <v>0</v>
      </c>
      <c r="S360">
        <v>0</v>
      </c>
    </row>
    <row r="361" spans="3:19" x14ac:dyDescent="0.35">
      <c r="C361" s="6">
        <v>0</v>
      </c>
      <c r="D361" s="6">
        <v>0</v>
      </c>
      <c r="H361">
        <v>0</v>
      </c>
      <c r="I361">
        <v>0</v>
      </c>
      <c r="M361">
        <v>0</v>
      </c>
      <c r="N361">
        <v>0</v>
      </c>
      <c r="R361">
        <v>0</v>
      </c>
      <c r="S361">
        <v>0</v>
      </c>
    </row>
    <row r="362" spans="3:19" x14ac:dyDescent="0.35">
      <c r="C362" s="6">
        <v>0</v>
      </c>
      <c r="D362" s="6">
        <v>0</v>
      </c>
      <c r="H362">
        <v>0</v>
      </c>
      <c r="I362">
        <v>0</v>
      </c>
      <c r="M362">
        <v>0</v>
      </c>
      <c r="N362">
        <v>0</v>
      </c>
      <c r="R362">
        <v>0</v>
      </c>
      <c r="S362">
        <v>0</v>
      </c>
    </row>
    <row r="363" spans="3:19" x14ac:dyDescent="0.35">
      <c r="C363" s="6">
        <v>0</v>
      </c>
      <c r="D363" s="6">
        <v>0</v>
      </c>
      <c r="H363">
        <v>0</v>
      </c>
      <c r="I363">
        <v>0</v>
      </c>
      <c r="M363">
        <v>0</v>
      </c>
      <c r="N363">
        <v>0</v>
      </c>
      <c r="R363">
        <v>0</v>
      </c>
      <c r="S363">
        <v>0</v>
      </c>
    </row>
    <row r="364" spans="3:19" x14ac:dyDescent="0.35">
      <c r="C364" s="6">
        <v>0</v>
      </c>
      <c r="D364" s="6">
        <v>0</v>
      </c>
      <c r="H364">
        <v>0</v>
      </c>
      <c r="I364">
        <v>0</v>
      </c>
      <c r="M364">
        <v>0</v>
      </c>
      <c r="N364">
        <v>0</v>
      </c>
      <c r="R364">
        <v>0</v>
      </c>
      <c r="S364">
        <v>0</v>
      </c>
    </row>
    <row r="365" spans="3:19" x14ac:dyDescent="0.35">
      <c r="C365" s="6">
        <v>0</v>
      </c>
      <c r="D365" s="6">
        <v>0</v>
      </c>
      <c r="H365">
        <v>0</v>
      </c>
      <c r="I365">
        <v>0</v>
      </c>
      <c r="M365">
        <v>0</v>
      </c>
      <c r="N365">
        <v>0</v>
      </c>
      <c r="R365">
        <v>0</v>
      </c>
      <c r="S365">
        <v>0</v>
      </c>
    </row>
    <row r="366" spans="3:19" x14ac:dyDescent="0.35">
      <c r="C366" s="6">
        <v>0</v>
      </c>
      <c r="D366" s="6">
        <v>0</v>
      </c>
      <c r="H366">
        <v>0</v>
      </c>
      <c r="I366">
        <v>0</v>
      </c>
      <c r="M366">
        <v>0</v>
      </c>
      <c r="N366">
        <v>0</v>
      </c>
      <c r="R366">
        <v>0</v>
      </c>
      <c r="S366">
        <v>0</v>
      </c>
    </row>
    <row r="367" spans="3:19" x14ac:dyDescent="0.35">
      <c r="C367" s="6">
        <v>0</v>
      </c>
      <c r="D367" s="6">
        <v>0</v>
      </c>
      <c r="H367">
        <v>0</v>
      </c>
      <c r="I367">
        <v>0</v>
      </c>
      <c r="M367">
        <v>0</v>
      </c>
      <c r="N367">
        <v>0</v>
      </c>
      <c r="R367">
        <v>0</v>
      </c>
      <c r="S367">
        <v>0</v>
      </c>
    </row>
    <row r="368" spans="3:19" x14ac:dyDescent="0.35">
      <c r="C368" s="6">
        <v>0</v>
      </c>
      <c r="D368" s="6">
        <v>0</v>
      </c>
      <c r="H368">
        <v>0</v>
      </c>
      <c r="I368">
        <v>0</v>
      </c>
      <c r="M368">
        <v>0</v>
      </c>
      <c r="N368">
        <v>0</v>
      </c>
      <c r="R368">
        <v>0</v>
      </c>
      <c r="S368">
        <v>0</v>
      </c>
    </row>
    <row r="369" spans="3:19" x14ac:dyDescent="0.35">
      <c r="C369" s="6">
        <v>0</v>
      </c>
      <c r="D369" s="6">
        <v>0</v>
      </c>
      <c r="H369">
        <v>0</v>
      </c>
      <c r="I369">
        <v>0</v>
      </c>
      <c r="M369">
        <v>0</v>
      </c>
      <c r="N369">
        <v>0</v>
      </c>
      <c r="R369">
        <v>0</v>
      </c>
      <c r="S369">
        <v>0</v>
      </c>
    </row>
    <row r="370" spans="3:19" x14ac:dyDescent="0.35">
      <c r="C370" s="6">
        <v>0</v>
      </c>
      <c r="D370" s="6">
        <v>0</v>
      </c>
      <c r="H370">
        <v>0</v>
      </c>
      <c r="I370">
        <v>0</v>
      </c>
      <c r="M370">
        <v>0</v>
      </c>
      <c r="N370">
        <v>0</v>
      </c>
      <c r="R370">
        <v>0</v>
      </c>
      <c r="S370">
        <v>0</v>
      </c>
    </row>
    <row r="371" spans="3:19" x14ac:dyDescent="0.35">
      <c r="C371" s="6">
        <v>0</v>
      </c>
      <c r="D371" s="6">
        <v>0</v>
      </c>
      <c r="H371">
        <v>0</v>
      </c>
      <c r="I371">
        <v>0</v>
      </c>
      <c r="M371">
        <v>0</v>
      </c>
      <c r="N371">
        <v>0</v>
      </c>
      <c r="R371">
        <v>0</v>
      </c>
      <c r="S371">
        <v>0</v>
      </c>
    </row>
    <row r="372" spans="3:19" x14ac:dyDescent="0.35">
      <c r="C372" s="6">
        <v>0</v>
      </c>
      <c r="D372" s="6">
        <v>0</v>
      </c>
      <c r="H372">
        <v>0</v>
      </c>
      <c r="I372">
        <v>0</v>
      </c>
      <c r="M372">
        <v>0</v>
      </c>
      <c r="N372">
        <v>0</v>
      </c>
      <c r="R372">
        <v>0</v>
      </c>
      <c r="S372">
        <v>0</v>
      </c>
    </row>
    <row r="373" spans="3:19" x14ac:dyDescent="0.35">
      <c r="C373" s="6">
        <v>0</v>
      </c>
      <c r="D373" s="6">
        <v>0</v>
      </c>
      <c r="H373">
        <v>0</v>
      </c>
      <c r="I373">
        <v>0</v>
      </c>
      <c r="M373">
        <v>0</v>
      </c>
      <c r="N373">
        <v>0</v>
      </c>
      <c r="R373">
        <v>0</v>
      </c>
      <c r="S373">
        <v>0</v>
      </c>
    </row>
    <row r="374" spans="3:19" x14ac:dyDescent="0.35">
      <c r="C374" s="6">
        <v>0</v>
      </c>
      <c r="D374" s="6">
        <v>0</v>
      </c>
      <c r="H374">
        <v>0</v>
      </c>
      <c r="I374">
        <v>0</v>
      </c>
      <c r="M374">
        <v>0</v>
      </c>
      <c r="N374">
        <v>0</v>
      </c>
      <c r="R374">
        <v>0</v>
      </c>
      <c r="S374">
        <v>0</v>
      </c>
    </row>
    <row r="375" spans="3:19" x14ac:dyDescent="0.35">
      <c r="C375" s="6">
        <v>0</v>
      </c>
      <c r="D375" s="6">
        <v>0</v>
      </c>
      <c r="H375">
        <v>0</v>
      </c>
      <c r="I375">
        <v>0</v>
      </c>
      <c r="M375">
        <v>0</v>
      </c>
      <c r="N375">
        <v>0</v>
      </c>
      <c r="R375">
        <v>0</v>
      </c>
      <c r="S375">
        <v>0</v>
      </c>
    </row>
    <row r="376" spans="3:19" x14ac:dyDescent="0.35">
      <c r="C376" s="6">
        <v>0</v>
      </c>
      <c r="D376" s="6">
        <v>0</v>
      </c>
      <c r="H376">
        <v>0</v>
      </c>
      <c r="I376">
        <v>0</v>
      </c>
      <c r="M376">
        <v>0</v>
      </c>
      <c r="N376">
        <v>0</v>
      </c>
      <c r="R376">
        <v>0</v>
      </c>
      <c r="S376">
        <v>0</v>
      </c>
    </row>
    <row r="377" spans="3:19" x14ac:dyDescent="0.35">
      <c r="C377" s="6">
        <v>0</v>
      </c>
      <c r="D377" s="6">
        <v>0</v>
      </c>
      <c r="H377">
        <v>0</v>
      </c>
      <c r="I377">
        <v>0</v>
      </c>
      <c r="M377">
        <v>0</v>
      </c>
      <c r="N377">
        <v>0</v>
      </c>
      <c r="R377">
        <v>0</v>
      </c>
      <c r="S377">
        <v>0</v>
      </c>
    </row>
    <row r="378" spans="3:19" x14ac:dyDescent="0.35">
      <c r="C378" s="6">
        <v>0</v>
      </c>
      <c r="D378" s="6">
        <v>0</v>
      </c>
      <c r="H378">
        <v>0</v>
      </c>
      <c r="I378">
        <v>0</v>
      </c>
      <c r="M378">
        <v>0</v>
      </c>
      <c r="N378">
        <v>0</v>
      </c>
      <c r="R378">
        <v>0</v>
      </c>
      <c r="S378">
        <v>0</v>
      </c>
    </row>
    <row r="379" spans="3:19" x14ac:dyDescent="0.35">
      <c r="C379" s="6">
        <v>0</v>
      </c>
      <c r="D379" s="6">
        <v>0</v>
      </c>
      <c r="H379">
        <v>0</v>
      </c>
      <c r="I379">
        <v>0</v>
      </c>
      <c r="M379">
        <v>0</v>
      </c>
      <c r="N379">
        <v>0</v>
      </c>
      <c r="R379">
        <v>0</v>
      </c>
      <c r="S379">
        <v>0</v>
      </c>
    </row>
    <row r="380" spans="3:19" x14ac:dyDescent="0.35">
      <c r="C380" s="6">
        <v>0</v>
      </c>
      <c r="D380" s="6">
        <v>0</v>
      </c>
      <c r="H380">
        <v>0</v>
      </c>
      <c r="I380">
        <v>0</v>
      </c>
      <c r="M380">
        <v>0</v>
      </c>
      <c r="N380">
        <v>0</v>
      </c>
      <c r="R380">
        <v>0</v>
      </c>
      <c r="S380">
        <v>0</v>
      </c>
    </row>
    <row r="381" spans="3:19" x14ac:dyDescent="0.35">
      <c r="C381" s="6">
        <v>0</v>
      </c>
      <c r="D381" s="6">
        <v>0</v>
      </c>
      <c r="H381">
        <v>0</v>
      </c>
      <c r="I381">
        <v>0</v>
      </c>
      <c r="M381">
        <v>0</v>
      </c>
      <c r="N381">
        <v>0</v>
      </c>
      <c r="R381">
        <v>0</v>
      </c>
      <c r="S381">
        <v>0</v>
      </c>
    </row>
    <row r="382" spans="3:19" x14ac:dyDescent="0.35">
      <c r="C382" s="6">
        <v>0</v>
      </c>
      <c r="D382" s="6">
        <v>0</v>
      </c>
      <c r="H382">
        <v>0</v>
      </c>
      <c r="I382">
        <v>0</v>
      </c>
      <c r="M382">
        <v>0</v>
      </c>
      <c r="N382">
        <v>0</v>
      </c>
      <c r="R382">
        <v>0</v>
      </c>
      <c r="S382">
        <v>0</v>
      </c>
    </row>
    <row r="383" spans="3:19" x14ac:dyDescent="0.35">
      <c r="C383" s="6">
        <v>0</v>
      </c>
      <c r="D383" s="6">
        <v>0</v>
      </c>
      <c r="H383">
        <v>0</v>
      </c>
      <c r="I383">
        <v>0</v>
      </c>
      <c r="M383">
        <v>0</v>
      </c>
      <c r="N383">
        <v>0</v>
      </c>
      <c r="R383">
        <v>0</v>
      </c>
      <c r="S383">
        <v>0</v>
      </c>
    </row>
    <row r="384" spans="3:19" x14ac:dyDescent="0.35">
      <c r="C384" s="6">
        <v>0</v>
      </c>
      <c r="D384" s="6">
        <v>0</v>
      </c>
      <c r="H384">
        <v>0</v>
      </c>
      <c r="I384">
        <v>0</v>
      </c>
      <c r="M384">
        <v>0</v>
      </c>
      <c r="N384">
        <v>0</v>
      </c>
      <c r="R384">
        <v>0</v>
      </c>
      <c r="S384">
        <v>0</v>
      </c>
    </row>
    <row r="385" spans="3:19" x14ac:dyDescent="0.35">
      <c r="C385" s="6">
        <v>0</v>
      </c>
      <c r="D385" s="6">
        <v>0</v>
      </c>
      <c r="H385">
        <v>0</v>
      </c>
      <c r="I385">
        <v>0</v>
      </c>
      <c r="M385">
        <v>0</v>
      </c>
      <c r="N385">
        <v>0</v>
      </c>
      <c r="R385">
        <v>0</v>
      </c>
      <c r="S385">
        <v>0</v>
      </c>
    </row>
    <row r="386" spans="3:19" x14ac:dyDescent="0.35">
      <c r="C386" s="6">
        <v>0</v>
      </c>
      <c r="D386" s="6">
        <v>0</v>
      </c>
      <c r="H386">
        <v>0</v>
      </c>
      <c r="I386">
        <v>0</v>
      </c>
      <c r="M386">
        <v>0</v>
      </c>
      <c r="N386">
        <v>0</v>
      </c>
      <c r="R386">
        <v>0</v>
      </c>
      <c r="S386">
        <v>0</v>
      </c>
    </row>
    <row r="387" spans="3:19" x14ac:dyDescent="0.35">
      <c r="C387" s="6">
        <v>0</v>
      </c>
      <c r="D387" s="6">
        <v>0</v>
      </c>
      <c r="H387">
        <v>0</v>
      </c>
      <c r="I387">
        <v>0</v>
      </c>
      <c r="M387">
        <v>0</v>
      </c>
      <c r="N387">
        <v>0</v>
      </c>
      <c r="R387">
        <v>0</v>
      </c>
      <c r="S387">
        <v>0</v>
      </c>
    </row>
    <row r="388" spans="3:19" x14ac:dyDescent="0.35">
      <c r="C388" s="6">
        <v>0</v>
      </c>
      <c r="D388" s="6">
        <v>0</v>
      </c>
      <c r="H388">
        <v>0</v>
      </c>
      <c r="I388">
        <v>0</v>
      </c>
      <c r="M388">
        <v>0</v>
      </c>
      <c r="N388">
        <v>0</v>
      </c>
      <c r="R388">
        <v>0</v>
      </c>
      <c r="S388">
        <v>0</v>
      </c>
    </row>
    <row r="389" spans="3:19" x14ac:dyDescent="0.35">
      <c r="C389" s="6">
        <v>0</v>
      </c>
      <c r="D389" s="6">
        <v>0</v>
      </c>
      <c r="H389">
        <v>0</v>
      </c>
      <c r="I389">
        <v>0</v>
      </c>
      <c r="M389">
        <v>0</v>
      </c>
      <c r="N389">
        <v>0</v>
      </c>
      <c r="R389">
        <v>0</v>
      </c>
      <c r="S389">
        <v>0</v>
      </c>
    </row>
    <row r="390" spans="3:19" x14ac:dyDescent="0.35">
      <c r="C390" s="6">
        <v>0</v>
      </c>
      <c r="D390" s="6">
        <v>0</v>
      </c>
      <c r="H390">
        <v>0</v>
      </c>
      <c r="I390">
        <v>0</v>
      </c>
      <c r="M390">
        <v>0</v>
      </c>
      <c r="N390">
        <v>0</v>
      </c>
      <c r="R390">
        <v>0</v>
      </c>
      <c r="S390">
        <v>0</v>
      </c>
    </row>
    <row r="391" spans="3:19" x14ac:dyDescent="0.35">
      <c r="C391" s="6">
        <v>0</v>
      </c>
      <c r="D391" s="6">
        <v>0</v>
      </c>
      <c r="H391">
        <v>0</v>
      </c>
      <c r="I391">
        <v>0</v>
      </c>
      <c r="M391">
        <v>0</v>
      </c>
      <c r="N391">
        <v>0</v>
      </c>
      <c r="R391">
        <v>0</v>
      </c>
      <c r="S391">
        <v>0</v>
      </c>
    </row>
    <row r="392" spans="3:19" x14ac:dyDescent="0.35">
      <c r="C392" s="6">
        <v>0</v>
      </c>
      <c r="D392" s="6">
        <v>0</v>
      </c>
      <c r="H392">
        <v>0</v>
      </c>
      <c r="I392">
        <v>0</v>
      </c>
      <c r="M392">
        <v>0</v>
      </c>
      <c r="N392">
        <v>0</v>
      </c>
      <c r="R392">
        <v>0</v>
      </c>
      <c r="S392">
        <v>0</v>
      </c>
    </row>
    <row r="393" spans="3:19" x14ac:dyDescent="0.35">
      <c r="C393" s="6">
        <v>0</v>
      </c>
      <c r="D393" s="6">
        <v>0</v>
      </c>
      <c r="H393">
        <v>0</v>
      </c>
      <c r="I393">
        <v>0</v>
      </c>
      <c r="M393">
        <v>0</v>
      </c>
      <c r="N393">
        <v>0</v>
      </c>
      <c r="R393">
        <v>0</v>
      </c>
      <c r="S393">
        <v>0</v>
      </c>
    </row>
    <row r="394" spans="3:19" x14ac:dyDescent="0.35">
      <c r="C394" s="6">
        <v>0</v>
      </c>
      <c r="D394" s="6">
        <v>0</v>
      </c>
      <c r="H394">
        <v>0</v>
      </c>
      <c r="I394">
        <v>0</v>
      </c>
      <c r="M394">
        <v>0</v>
      </c>
      <c r="N394">
        <v>0</v>
      </c>
      <c r="R394">
        <v>0</v>
      </c>
      <c r="S394">
        <v>0</v>
      </c>
    </row>
    <row r="395" spans="3:19" x14ac:dyDescent="0.35">
      <c r="C395" s="6">
        <v>0</v>
      </c>
      <c r="D395" s="6">
        <v>0</v>
      </c>
      <c r="H395">
        <v>0</v>
      </c>
      <c r="I395">
        <v>0</v>
      </c>
      <c r="M395">
        <v>0</v>
      </c>
      <c r="N395">
        <v>0</v>
      </c>
      <c r="R395">
        <v>0</v>
      </c>
      <c r="S395">
        <v>0</v>
      </c>
    </row>
    <row r="396" spans="3:19" x14ac:dyDescent="0.35">
      <c r="C396" s="6">
        <v>0</v>
      </c>
      <c r="D396" s="6">
        <v>0</v>
      </c>
      <c r="H396">
        <v>0</v>
      </c>
      <c r="I396">
        <v>0</v>
      </c>
      <c r="M396">
        <v>0</v>
      </c>
      <c r="N396">
        <v>0</v>
      </c>
      <c r="R396">
        <v>0</v>
      </c>
      <c r="S396">
        <v>0</v>
      </c>
    </row>
    <row r="397" spans="3:19" x14ac:dyDescent="0.35">
      <c r="C397" s="6">
        <v>0</v>
      </c>
      <c r="D397" s="6">
        <v>0</v>
      </c>
      <c r="H397">
        <v>0</v>
      </c>
      <c r="I397">
        <v>0</v>
      </c>
      <c r="M397">
        <v>0</v>
      </c>
      <c r="N397">
        <v>0</v>
      </c>
      <c r="R397">
        <v>0</v>
      </c>
      <c r="S397">
        <v>0</v>
      </c>
    </row>
    <row r="398" spans="3:19" x14ac:dyDescent="0.35">
      <c r="C398" s="6">
        <v>0</v>
      </c>
      <c r="D398" s="6">
        <v>0</v>
      </c>
      <c r="H398">
        <v>0</v>
      </c>
      <c r="I398">
        <v>0</v>
      </c>
      <c r="M398">
        <v>0</v>
      </c>
      <c r="N398">
        <v>0</v>
      </c>
      <c r="R398">
        <v>0</v>
      </c>
      <c r="S398">
        <v>0</v>
      </c>
    </row>
  </sheetData>
  <mergeCells count="9">
    <mergeCell ref="B1:E1"/>
    <mergeCell ref="AF1:AI1"/>
    <mergeCell ref="AK1:AN1"/>
    <mergeCell ref="AQ1:AT1"/>
    <mergeCell ref="G1:J1"/>
    <mergeCell ref="L1:O1"/>
    <mergeCell ref="Q1:T1"/>
    <mergeCell ref="V1:Y1"/>
    <mergeCell ref="AA1:AD1"/>
  </mergeCells>
  <phoneticPr fontId="20" type="noConversion"/>
  <pageMargins left="0.511811024" right="0.511811024" top="0.78740157499999996" bottom="0.78740157499999996" header="0.31496062000000002" footer="0.31496062000000002"/>
  <pageSetup paperSize="9" orientation="portrait" horizontalDpi="360" verticalDpi="36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N651"/>
  <sheetViews>
    <sheetView zoomScaleNormal="100" workbookViewId="0">
      <pane xSplit="2" ySplit="2" topLeftCell="C55" activePane="bottomRight" state="frozen"/>
      <selection pane="topRight" activeCell="C1" sqref="C1"/>
      <selection pane="bottomLeft" activeCell="A3" sqref="A3"/>
      <selection pane="bottomRight" activeCell="G70" sqref="G70"/>
    </sheetView>
  </sheetViews>
  <sheetFormatPr defaultColWidth="8.81640625" defaultRowHeight="14.5" x14ac:dyDescent="0.35"/>
  <cols>
    <col min="2" max="2" width="10.81640625" bestFit="1" customWidth="1"/>
    <col min="3" max="3" width="20" bestFit="1" customWidth="1"/>
    <col min="4" max="4" width="17.453125" bestFit="1" customWidth="1"/>
    <col min="5" max="5" width="20" bestFit="1" customWidth="1"/>
    <col min="6" max="6" width="19" customWidth="1"/>
    <col min="7" max="7" width="27" customWidth="1"/>
    <col min="8" max="8" width="17.81640625" customWidth="1"/>
    <col min="9" max="9" width="16.453125" bestFit="1" customWidth="1"/>
    <col min="10" max="10" width="17.453125" bestFit="1" customWidth="1"/>
    <col min="11" max="11" width="18.453125" bestFit="1" customWidth="1"/>
    <col min="12" max="12" width="20" bestFit="1" customWidth="1"/>
    <col min="16" max="16" width="10.453125" bestFit="1" customWidth="1"/>
    <col min="17" max="17" width="19.453125" bestFit="1" customWidth="1"/>
  </cols>
  <sheetData>
    <row r="1" spans="1:14" x14ac:dyDescent="0.35">
      <c r="B1" s="2" t="s">
        <v>350</v>
      </c>
    </row>
    <row r="2" spans="1:14" ht="29" x14ac:dyDescent="0.35">
      <c r="C2" s="3" t="s">
        <v>351</v>
      </c>
      <c r="D2" s="3" t="s">
        <v>352</v>
      </c>
      <c r="E2" s="3" t="s">
        <v>353</v>
      </c>
      <c r="F2" s="3" t="s">
        <v>354</v>
      </c>
      <c r="G2" s="3" t="s">
        <v>355</v>
      </c>
      <c r="H2" s="4" t="s">
        <v>39</v>
      </c>
      <c r="I2" s="4" t="s">
        <v>41</v>
      </c>
      <c r="J2" s="4" t="s">
        <v>356</v>
      </c>
      <c r="K2" s="4" t="s">
        <v>40</v>
      </c>
      <c r="L2" s="4" t="s">
        <v>357</v>
      </c>
      <c r="M2" t="s">
        <v>26</v>
      </c>
    </row>
    <row r="3" spans="1:14" x14ac:dyDescent="0.35">
      <c r="N3" t="s">
        <v>358</v>
      </c>
    </row>
    <row r="4" spans="1:14" x14ac:dyDescent="0.35">
      <c r="B4" s="1">
        <v>44197</v>
      </c>
      <c r="M4" s="5"/>
      <c r="N4">
        <f>4%/12</f>
        <v>3.3333333333333335E-3</v>
      </c>
    </row>
    <row r="5" spans="1:14" x14ac:dyDescent="0.35">
      <c r="B5" s="1">
        <v>44593</v>
      </c>
      <c r="C5" s="16">
        <v>0</v>
      </c>
      <c r="D5" s="16">
        <f t="shared" ref="D5:D68" si="0">C5*M5</f>
        <v>0</v>
      </c>
      <c r="E5" s="16">
        <f t="shared" ref="E5:E68" si="1">C5+D5</f>
        <v>0</v>
      </c>
      <c r="F5" s="16"/>
      <c r="G5" s="29"/>
      <c r="H5" s="16">
        <f t="shared" ref="H5:H32" si="2">SUM(E5:G5)*$N$4</f>
        <v>0</v>
      </c>
      <c r="I5" s="18">
        <v>0</v>
      </c>
      <c r="J5" s="16">
        <v>0</v>
      </c>
      <c r="K5" s="19">
        <v>0</v>
      </c>
      <c r="L5" s="16">
        <f t="shared" ref="L5:L68" si="3">SUM(E5:H5)-I5</f>
        <v>0</v>
      </c>
      <c r="M5" s="17">
        <f>VLOOKUP(B5,Encargos!$A$8:$B$652,2,0)</f>
        <v>4.3430000000000005E-3</v>
      </c>
    </row>
    <row r="6" spans="1:14" x14ac:dyDescent="0.35">
      <c r="B6" s="1">
        <v>44621</v>
      </c>
      <c r="C6" s="16">
        <f>L5</f>
        <v>0</v>
      </c>
      <c r="D6" s="16">
        <f t="shared" si="0"/>
        <v>0</v>
      </c>
      <c r="E6" s="16">
        <f t="shared" si="1"/>
        <v>0</v>
      </c>
      <c r="F6" s="16">
        <v>0</v>
      </c>
      <c r="G6" s="29">
        <v>0</v>
      </c>
      <c r="H6" s="16">
        <f t="shared" si="2"/>
        <v>0</v>
      </c>
      <c r="I6" s="18">
        <v>0</v>
      </c>
      <c r="J6" s="16">
        <v>0</v>
      </c>
      <c r="K6" s="19">
        <v>0</v>
      </c>
      <c r="L6" s="16">
        <f t="shared" si="3"/>
        <v>0</v>
      </c>
      <c r="M6" s="17">
        <f>VLOOKUP(B6,Encargos!$A$8:$B$652,2,0)</f>
        <v>3.9760000000000004E-3</v>
      </c>
    </row>
    <row r="7" spans="1:14" x14ac:dyDescent="0.35">
      <c r="B7" s="1">
        <v>44652</v>
      </c>
      <c r="C7" s="16">
        <f t="shared" ref="C7:C70" si="4">L6</f>
        <v>0</v>
      </c>
      <c r="D7" s="16">
        <f t="shared" si="0"/>
        <v>0</v>
      </c>
      <c r="E7" s="16">
        <f>C7+D7</f>
        <v>0</v>
      </c>
      <c r="F7" s="16">
        <v>0</v>
      </c>
      <c r="G7" s="29">
        <v>0</v>
      </c>
      <c r="H7" s="16">
        <f t="shared" si="2"/>
        <v>0</v>
      </c>
      <c r="I7" s="18">
        <v>0</v>
      </c>
      <c r="J7" s="16">
        <v>0</v>
      </c>
      <c r="K7" s="19">
        <f t="shared" ref="K7:K70" si="5">I7-J7</f>
        <v>0</v>
      </c>
      <c r="L7" s="16">
        <f t="shared" si="3"/>
        <v>0</v>
      </c>
      <c r="M7" s="17">
        <f>VLOOKUP(B7,Encargos!$A$8:$B$652,2,0)</f>
        <v>4.2030000000000001E-3</v>
      </c>
    </row>
    <row r="8" spans="1:14" x14ac:dyDescent="0.35">
      <c r="B8" s="1">
        <v>44682</v>
      </c>
      <c r="C8" s="16">
        <f t="shared" si="4"/>
        <v>0</v>
      </c>
      <c r="D8" s="16">
        <f t="shared" si="0"/>
        <v>0</v>
      </c>
      <c r="E8" s="16">
        <f t="shared" si="1"/>
        <v>0</v>
      </c>
      <c r="F8" s="16">
        <v>0</v>
      </c>
      <c r="G8" s="29">
        <v>0</v>
      </c>
      <c r="H8" s="16">
        <f t="shared" si="2"/>
        <v>0</v>
      </c>
      <c r="I8" s="18">
        <v>0</v>
      </c>
      <c r="J8" s="16">
        <v>0</v>
      </c>
      <c r="K8" s="19">
        <f t="shared" si="5"/>
        <v>0</v>
      </c>
      <c r="L8" s="16">
        <f t="shared" si="3"/>
        <v>0</v>
      </c>
      <c r="M8" s="17">
        <f>VLOOKUP(B8,Encargos!$A$8:$B$652,2,0)</f>
        <v>5.9170000000000004E-3</v>
      </c>
    </row>
    <row r="9" spans="1:14" x14ac:dyDescent="0.35">
      <c r="B9" s="1">
        <v>44713</v>
      </c>
      <c r="C9" s="16">
        <f t="shared" si="4"/>
        <v>0</v>
      </c>
      <c r="D9" s="16">
        <f t="shared" si="0"/>
        <v>0</v>
      </c>
      <c r="E9" s="16">
        <f>C9+D9+'Art. 23'!E9</f>
        <v>16679741108.979063</v>
      </c>
      <c r="F9" s="16">
        <v>0</v>
      </c>
      <c r="G9" s="29">
        <v>0</v>
      </c>
      <c r="H9" s="16">
        <f t="shared" si="2"/>
        <v>55599137.029930212</v>
      </c>
      <c r="I9" s="18">
        <v>0</v>
      </c>
      <c r="J9" s="16">
        <v>0</v>
      </c>
      <c r="K9" s="19">
        <f t="shared" si="5"/>
        <v>0</v>
      </c>
      <c r="L9" s="16">
        <f t="shared" si="3"/>
        <v>16735340246.008993</v>
      </c>
      <c r="M9" s="17">
        <f>VLOOKUP(B9,Encargos!$A$8:$B$652,2,0)</f>
        <v>4.993E-3</v>
      </c>
    </row>
    <row r="10" spans="1:14" x14ac:dyDescent="0.35">
      <c r="A10">
        <v>360</v>
      </c>
      <c r="B10" s="1">
        <v>44743</v>
      </c>
      <c r="C10" s="16">
        <f t="shared" si="4"/>
        <v>16735340246.008993</v>
      </c>
      <c r="D10" s="16">
        <f t="shared" si="0"/>
        <v>116963292.97935684</v>
      </c>
      <c r="E10" s="16">
        <f>C10+D10</f>
        <v>16852303538.98835</v>
      </c>
      <c r="F10" s="16">
        <v>0</v>
      </c>
      <c r="G10" s="29">
        <v>0</v>
      </c>
      <c r="H10" s="16">
        <f t="shared" si="2"/>
        <v>56174345.12996117</v>
      </c>
      <c r="I10" s="18">
        <f t="shared" ref="I10:I73" si="6">PMT($N$4,A10,-SUM(E10:G10))</f>
        <v>80455474.73339732</v>
      </c>
      <c r="J10" s="16">
        <f t="shared" ref="J10:J73" si="7">H10</f>
        <v>56174345.12996117</v>
      </c>
      <c r="K10" s="19">
        <f t="shared" si="5"/>
        <v>24281129.60343615</v>
      </c>
      <c r="L10" s="16">
        <f t="shared" si="3"/>
        <v>16828022409.384914</v>
      </c>
      <c r="M10" s="17">
        <f>VLOOKUP(B10,Encargos!$A$8:$B$652,2,0)</f>
        <v>6.9889999999999996E-3</v>
      </c>
    </row>
    <row r="11" spans="1:14" x14ac:dyDescent="0.35">
      <c r="A11">
        <f>A10-1</f>
        <v>359</v>
      </c>
      <c r="B11" s="1">
        <v>44774</v>
      </c>
      <c r="C11" s="16">
        <f t="shared" si="4"/>
        <v>16828022409.384914</v>
      </c>
      <c r="D11" s="16">
        <f t="shared" si="0"/>
        <v>114380068.31658927</v>
      </c>
      <c r="E11" s="16">
        <f t="shared" si="1"/>
        <v>16942402477.701504</v>
      </c>
      <c r="F11" s="16">
        <v>0</v>
      </c>
      <c r="G11" s="29">
        <v>0</v>
      </c>
      <c r="H11" s="16">
        <f t="shared" si="2"/>
        <v>56474674.925671682</v>
      </c>
      <c r="I11" s="18">
        <f t="shared" si="6"/>
        <v>81002330.595160231</v>
      </c>
      <c r="J11" s="16">
        <f t="shared" si="7"/>
        <v>56474674.925671682</v>
      </c>
      <c r="K11" s="19">
        <f t="shared" si="5"/>
        <v>24527655.669488549</v>
      </c>
      <c r="L11" s="16">
        <f t="shared" si="3"/>
        <v>16917874822.032017</v>
      </c>
      <c r="M11" s="17">
        <f>VLOOKUP(B11,Encargos!$A$8:$B$652,2,0)</f>
        <v>6.7970000000000001E-3</v>
      </c>
    </row>
    <row r="12" spans="1:14" x14ac:dyDescent="0.35">
      <c r="A12">
        <f t="shared" ref="A12:A75" si="8">A11-1</f>
        <v>358</v>
      </c>
      <c r="B12" s="1">
        <v>44805</v>
      </c>
      <c r="C12" s="16">
        <f t="shared" si="4"/>
        <v>16917874822.032017</v>
      </c>
      <c r="D12" s="16">
        <f t="shared" si="0"/>
        <v>118272862.88082583</v>
      </c>
      <c r="E12" s="16">
        <f t="shared" si="1"/>
        <v>17036147684.912842</v>
      </c>
      <c r="F12" s="16">
        <v>0</v>
      </c>
      <c r="G12" s="29">
        <v>0</v>
      </c>
      <c r="H12" s="16">
        <f t="shared" si="2"/>
        <v>56787158.949709475</v>
      </c>
      <c r="I12" s="18">
        <f t="shared" si="6"/>
        <v>81568617.888350993</v>
      </c>
      <c r="J12" s="16">
        <f t="shared" si="7"/>
        <v>56787158.949709475</v>
      </c>
      <c r="K12" s="19">
        <f t="shared" si="5"/>
        <v>24781458.938641518</v>
      </c>
      <c r="L12" s="16">
        <f t="shared" si="3"/>
        <v>17011366225.974199</v>
      </c>
      <c r="M12" s="17">
        <f>VLOOKUP(B12,Encargos!$A$8:$B$652,2,0)</f>
        <v>6.9909999999999998E-3</v>
      </c>
    </row>
    <row r="13" spans="1:14" x14ac:dyDescent="0.35">
      <c r="A13">
        <f t="shared" si="8"/>
        <v>357</v>
      </c>
      <c r="B13" s="1">
        <v>44835</v>
      </c>
      <c r="C13" s="16">
        <f t="shared" si="4"/>
        <v>17011366225.974199</v>
      </c>
      <c r="D13" s="16">
        <f t="shared" si="0"/>
        <v>141738703.39481705</v>
      </c>
      <c r="E13" s="16">
        <f t="shared" si="1"/>
        <v>17153104929.369017</v>
      </c>
      <c r="F13" s="16">
        <v>0</v>
      </c>
      <c r="G13" s="29">
        <v>0</v>
      </c>
      <c r="H13" s="16">
        <f t="shared" si="2"/>
        <v>57177016.431230061</v>
      </c>
      <c r="I13" s="18">
        <f t="shared" si="6"/>
        <v>82248247.612596735</v>
      </c>
      <c r="J13" s="16">
        <f t="shared" si="7"/>
        <v>57177016.431230061</v>
      </c>
      <c r="K13" s="19">
        <f t="shared" si="5"/>
        <v>25071231.181366675</v>
      </c>
      <c r="L13" s="16">
        <f t="shared" si="3"/>
        <v>17128033698.187651</v>
      </c>
      <c r="M13" s="17">
        <f>VLOOKUP(B13,Encargos!$A$8:$B$652,2,0)</f>
        <v>8.3320000000000009E-3</v>
      </c>
    </row>
    <row r="14" spans="1:14" x14ac:dyDescent="0.35">
      <c r="A14">
        <f t="shared" si="8"/>
        <v>356</v>
      </c>
      <c r="B14" s="1">
        <v>44866</v>
      </c>
      <c r="C14" s="16">
        <f t="shared" si="4"/>
        <v>17128033698.187651</v>
      </c>
      <c r="D14" s="16">
        <f t="shared" si="0"/>
        <v>126079456.0523593</v>
      </c>
      <c r="E14" s="16">
        <f t="shared" si="1"/>
        <v>17254113154.240009</v>
      </c>
      <c r="F14" s="16">
        <v>0</v>
      </c>
      <c r="G14" s="29">
        <v>0</v>
      </c>
      <c r="H14" s="16">
        <f t="shared" si="2"/>
        <v>57513710.514133371</v>
      </c>
      <c r="I14" s="18">
        <f t="shared" si="6"/>
        <v>82853676.963273048</v>
      </c>
      <c r="J14" s="16">
        <f t="shared" si="7"/>
        <v>57513710.514133371</v>
      </c>
      <c r="K14" s="19">
        <f t="shared" si="5"/>
        <v>25339966.449139677</v>
      </c>
      <c r="L14" s="16">
        <f t="shared" si="3"/>
        <v>17228773187.790871</v>
      </c>
      <c r="M14" s="17">
        <f>VLOOKUP(B14,Encargos!$A$8:$B$652,2,0)</f>
        <v>7.3610000000000004E-3</v>
      </c>
    </row>
    <row r="15" spans="1:14" x14ac:dyDescent="0.35">
      <c r="A15">
        <f t="shared" si="8"/>
        <v>355</v>
      </c>
      <c r="B15" s="1">
        <v>44896</v>
      </c>
      <c r="C15" s="16">
        <f t="shared" si="4"/>
        <v>17228773187.790871</v>
      </c>
      <c r="D15" s="16">
        <f t="shared" si="0"/>
        <v>118017096.33636747</v>
      </c>
      <c r="E15" s="16">
        <f t="shared" si="1"/>
        <v>17346790284.127239</v>
      </c>
      <c r="F15" s="16">
        <v>0</v>
      </c>
      <c r="G15" s="29">
        <v>0</v>
      </c>
      <c r="H15" s="16">
        <f t="shared" si="2"/>
        <v>57822634.280424133</v>
      </c>
      <c r="I15" s="18">
        <f t="shared" si="6"/>
        <v>83421224.650471494</v>
      </c>
      <c r="J15" s="16">
        <f t="shared" si="7"/>
        <v>57822634.280424133</v>
      </c>
      <c r="K15" s="19">
        <f t="shared" si="5"/>
        <v>25598590.370047361</v>
      </c>
      <c r="L15" s="16">
        <f t="shared" si="3"/>
        <v>17321191693.757195</v>
      </c>
      <c r="M15" s="17">
        <f>VLOOKUP(B15,Encargos!$A$8:$B$652,2,0)</f>
        <v>6.8500000000000002E-3</v>
      </c>
    </row>
    <row r="16" spans="1:14" x14ac:dyDescent="0.35">
      <c r="A16">
        <f t="shared" si="8"/>
        <v>354</v>
      </c>
      <c r="B16" s="1">
        <v>44927</v>
      </c>
      <c r="C16" s="16">
        <f t="shared" si="4"/>
        <v>17321191693.757195</v>
      </c>
      <c r="D16" s="16">
        <f t="shared" si="0"/>
        <v>118650163.10223679</v>
      </c>
      <c r="E16" s="142">
        <f>'Art. 9º-A'!E16</f>
        <v>21492591194.900242</v>
      </c>
      <c r="F16" s="16">
        <v>0</v>
      </c>
      <c r="G16" s="29">
        <v>0</v>
      </c>
      <c r="H16" s="16">
        <f t="shared" si="2"/>
        <v>71641970.649667472</v>
      </c>
      <c r="I16" s="18">
        <f t="shared" si="6"/>
        <v>103511254.31148709</v>
      </c>
      <c r="J16" s="16">
        <f t="shared" si="7"/>
        <v>71641970.649667472</v>
      </c>
      <c r="K16" s="19">
        <f t="shared" si="5"/>
        <v>31869283.661819622</v>
      </c>
      <c r="L16" s="16">
        <f t="shared" si="3"/>
        <v>21460721911.238422</v>
      </c>
      <c r="M16" s="17">
        <f>VLOOKUP(B16,Encargos!$A$8:$B$652,2,0)</f>
        <v>6.8500000000000002E-3</v>
      </c>
    </row>
    <row r="17" spans="1:13" x14ac:dyDescent="0.35">
      <c r="A17">
        <f t="shared" si="8"/>
        <v>353</v>
      </c>
      <c r="B17" s="1">
        <v>44958</v>
      </c>
      <c r="C17" s="16">
        <f t="shared" si="4"/>
        <v>21460721911.238422</v>
      </c>
      <c r="D17" s="16">
        <f t="shared" si="0"/>
        <v>168960263.60718009</v>
      </c>
      <c r="E17" s="16">
        <f t="shared" si="1"/>
        <v>21629682174.845604</v>
      </c>
      <c r="F17" s="16">
        <v>0</v>
      </c>
      <c r="G17" s="29">
        <v>0</v>
      </c>
      <c r="H17" s="16">
        <f t="shared" si="2"/>
        <v>72098940.582818687</v>
      </c>
      <c r="I17" s="18">
        <f t="shared" si="6"/>
        <v>104326198.41668144</v>
      </c>
      <c r="J17" s="16">
        <f t="shared" si="7"/>
        <v>72098940.582818687</v>
      </c>
      <c r="K17" s="19">
        <f t="shared" si="5"/>
        <v>32227257.833862752</v>
      </c>
      <c r="L17" s="16">
        <f t="shared" si="3"/>
        <v>21597454917.011738</v>
      </c>
      <c r="M17" s="17">
        <f>VLOOKUP(B17,Encargos!$A$8:$B$652,2,0)</f>
        <v>7.8729999999999998E-3</v>
      </c>
    </row>
    <row r="18" spans="1:13" x14ac:dyDescent="0.35">
      <c r="A18">
        <f t="shared" si="8"/>
        <v>352</v>
      </c>
      <c r="B18" s="1">
        <v>44986</v>
      </c>
      <c r="C18" s="16">
        <f t="shared" si="4"/>
        <v>21597454917.011738</v>
      </c>
      <c r="D18" s="16">
        <f t="shared" si="0"/>
        <v>170036762.56163341</v>
      </c>
      <c r="E18" s="16">
        <f t="shared" si="1"/>
        <v>21767491679.573372</v>
      </c>
      <c r="F18" s="16">
        <v>0</v>
      </c>
      <c r="G18" s="29">
        <v>0</v>
      </c>
      <c r="H18" s="16">
        <f t="shared" si="2"/>
        <v>72558305.598577917</v>
      </c>
      <c r="I18" s="18">
        <f t="shared" si="6"/>
        <v>105147558.57681595</v>
      </c>
      <c r="J18" s="16">
        <f t="shared" si="7"/>
        <v>72558305.598577917</v>
      </c>
      <c r="K18" s="19">
        <f t="shared" si="5"/>
        <v>32589252.978238031</v>
      </c>
      <c r="L18" s="16">
        <f t="shared" si="3"/>
        <v>21734902426.595135</v>
      </c>
      <c r="M18" s="17">
        <f>VLOOKUP(B18,Encargos!$A$8:$B$652,2,0)</f>
        <v>7.8729999999999998E-3</v>
      </c>
    </row>
    <row r="19" spans="1:13" x14ac:dyDescent="0.35">
      <c r="A19">
        <f t="shared" si="8"/>
        <v>351</v>
      </c>
      <c r="B19" s="1">
        <v>45017</v>
      </c>
      <c r="C19" s="16">
        <f t="shared" si="4"/>
        <v>21734902426.595135</v>
      </c>
      <c r="D19" s="16">
        <f t="shared" si="0"/>
        <v>126671011.34219643</v>
      </c>
      <c r="E19" s="16">
        <f t="shared" si="1"/>
        <v>21861573437.937332</v>
      </c>
      <c r="F19" s="16">
        <v>0</v>
      </c>
      <c r="G19" s="29">
        <v>0</v>
      </c>
      <c r="H19" s="16">
        <f t="shared" si="2"/>
        <v>72871911.459791109</v>
      </c>
      <c r="I19" s="18">
        <f t="shared" si="6"/>
        <v>105760358.54820165</v>
      </c>
      <c r="J19" s="16">
        <f t="shared" si="7"/>
        <v>72871911.459791109</v>
      </c>
      <c r="K19" s="19">
        <f t="shared" si="5"/>
        <v>32888447.088410541</v>
      </c>
      <c r="L19" s="16">
        <f t="shared" si="3"/>
        <v>21828684990.848919</v>
      </c>
      <c r="M19" s="17">
        <f>VLOOKUP(B19,Encargos!$A$8:$B$652,2,0)</f>
        <v>5.8279999999999998E-3</v>
      </c>
    </row>
    <row r="20" spans="1:13" x14ac:dyDescent="0.35">
      <c r="A20">
        <f t="shared" si="8"/>
        <v>350</v>
      </c>
      <c r="B20" s="1">
        <v>45047</v>
      </c>
      <c r="C20" s="16">
        <f t="shared" si="4"/>
        <v>21828684990.848919</v>
      </c>
      <c r="D20" s="16">
        <f t="shared" si="0"/>
        <v>183033523.64826819</v>
      </c>
      <c r="E20" s="16">
        <f t="shared" si="1"/>
        <v>22011718514.497189</v>
      </c>
      <c r="F20" s="16">
        <v>0</v>
      </c>
      <c r="G20" s="29">
        <v>0</v>
      </c>
      <c r="H20" s="16">
        <f t="shared" si="2"/>
        <v>73372395.048323974</v>
      </c>
      <c r="I20" s="18">
        <f t="shared" si="6"/>
        <v>106647159.15462832</v>
      </c>
      <c r="J20" s="16">
        <f t="shared" si="7"/>
        <v>73372395.048323974</v>
      </c>
      <c r="K20" s="19">
        <f t="shared" si="5"/>
        <v>33274764.106304348</v>
      </c>
      <c r="L20" s="16">
        <f t="shared" si="3"/>
        <v>21978443750.390884</v>
      </c>
      <c r="M20" s="17">
        <f>VLOOKUP(B20,Encargos!$A$8:$B$652,2,0)</f>
        <v>8.3850000000000001E-3</v>
      </c>
    </row>
    <row r="21" spans="1:13" x14ac:dyDescent="0.35">
      <c r="A21">
        <f t="shared" si="8"/>
        <v>349</v>
      </c>
      <c r="B21" s="1">
        <v>45078</v>
      </c>
      <c r="C21" s="16">
        <f t="shared" si="4"/>
        <v>21978443750.390884</v>
      </c>
      <c r="D21" s="16">
        <f t="shared" si="0"/>
        <v>128090370.17727807</v>
      </c>
      <c r="E21" s="16">
        <f t="shared" si="1"/>
        <v>22106534120.568161</v>
      </c>
      <c r="F21" s="16">
        <v>0</v>
      </c>
      <c r="G21" s="29">
        <v>0</v>
      </c>
      <c r="H21" s="16">
        <f t="shared" si="2"/>
        <v>73688447.068560541</v>
      </c>
      <c r="I21" s="18">
        <f t="shared" si="6"/>
        <v>107268698.79818147</v>
      </c>
      <c r="J21" s="16">
        <f t="shared" si="7"/>
        <v>73688447.068560541</v>
      </c>
      <c r="K21" s="19">
        <f t="shared" si="5"/>
        <v>33580251.729620934</v>
      </c>
      <c r="L21" s="16">
        <f t="shared" si="3"/>
        <v>22072953868.838543</v>
      </c>
      <c r="M21" s="17">
        <f>VLOOKUP(B21,Encargos!$A$8:$B$652,2,0)</f>
        <v>5.8279999999999998E-3</v>
      </c>
    </row>
    <row r="22" spans="1:13" x14ac:dyDescent="0.35">
      <c r="A22">
        <f t="shared" si="8"/>
        <v>348</v>
      </c>
      <c r="B22" s="1">
        <v>45108</v>
      </c>
      <c r="C22" s="16">
        <f t="shared" si="4"/>
        <v>22072953868.838543</v>
      </c>
      <c r="D22" s="16">
        <f t="shared" si="0"/>
        <v>173780365.80936584</v>
      </c>
      <c r="E22" s="16">
        <f t="shared" si="1"/>
        <v>22246734234.647907</v>
      </c>
      <c r="F22" s="16">
        <v>0</v>
      </c>
      <c r="G22" s="29">
        <v>0</v>
      </c>
      <c r="H22" s="16">
        <f t="shared" si="2"/>
        <v>74155780.782159701</v>
      </c>
      <c r="I22" s="18">
        <f t="shared" si="6"/>
        <v>108113225.26381956</v>
      </c>
      <c r="J22" s="16">
        <f t="shared" si="7"/>
        <v>74155780.782159701</v>
      </c>
      <c r="K22" s="19">
        <f t="shared" si="5"/>
        <v>33957444.481659859</v>
      </c>
      <c r="L22" s="16">
        <f t="shared" si="3"/>
        <v>22212776790.166245</v>
      </c>
      <c r="M22" s="17">
        <f>VLOOKUP(B22,Encargos!$A$8:$B$652,2,0)</f>
        <v>7.8729999999999998E-3</v>
      </c>
    </row>
    <row r="23" spans="1:13" x14ac:dyDescent="0.35">
      <c r="A23">
        <f t="shared" si="8"/>
        <v>347</v>
      </c>
      <c r="B23" s="1">
        <v>45139</v>
      </c>
      <c r="C23" s="16">
        <f t="shared" si="4"/>
        <v>22212776790.166245</v>
      </c>
      <c r="D23" s="16">
        <f t="shared" si="0"/>
        <v>163508249.95241371</v>
      </c>
      <c r="E23" s="16">
        <f t="shared" si="1"/>
        <v>22376285040.11866</v>
      </c>
      <c r="F23" s="16">
        <v>0</v>
      </c>
      <c r="G23" s="29">
        <v>0</v>
      </c>
      <c r="H23" s="16">
        <f t="shared" si="2"/>
        <v>74587616.800395533</v>
      </c>
      <c r="I23" s="18">
        <f t="shared" si="6"/>
        <v>108909046.71498655</v>
      </c>
      <c r="J23" s="16">
        <f t="shared" si="7"/>
        <v>74587616.800395533</v>
      </c>
      <c r="K23" s="19">
        <f t="shared" si="5"/>
        <v>34321429.914591014</v>
      </c>
      <c r="L23" s="16">
        <f t="shared" si="3"/>
        <v>22341963610.204071</v>
      </c>
      <c r="M23" s="17">
        <f>VLOOKUP(B23,Encargos!$A$8:$B$652,2,0)</f>
        <v>7.3609999999999995E-3</v>
      </c>
    </row>
    <row r="24" spans="1:13" x14ac:dyDescent="0.35">
      <c r="A24">
        <f t="shared" si="8"/>
        <v>346</v>
      </c>
      <c r="B24" s="1">
        <v>45170</v>
      </c>
      <c r="C24" s="16">
        <f t="shared" si="4"/>
        <v>22341963610.204071</v>
      </c>
      <c r="D24" s="16">
        <f t="shared" si="0"/>
        <v>164459194.13471216</v>
      </c>
      <c r="E24" s="16">
        <f t="shared" si="1"/>
        <v>22506422804.338783</v>
      </c>
      <c r="F24" s="16">
        <v>0</v>
      </c>
      <c r="G24" s="29">
        <v>0</v>
      </c>
      <c r="H24" s="16">
        <f t="shared" si="2"/>
        <v>75021409.347795948</v>
      </c>
      <c r="I24" s="18">
        <f t="shared" si="6"/>
        <v>109710726.20785557</v>
      </c>
      <c r="J24" s="16">
        <f t="shared" si="7"/>
        <v>75021409.347795948</v>
      </c>
      <c r="K24" s="19">
        <f t="shared" si="5"/>
        <v>34689316.860059619</v>
      </c>
      <c r="L24" s="16">
        <f t="shared" si="3"/>
        <v>22471733487.478725</v>
      </c>
      <c r="M24" s="17">
        <f>VLOOKUP(B24,Encargos!$A$8:$B$652,2,0)</f>
        <v>7.3609999999999995E-3</v>
      </c>
    </row>
    <row r="25" spans="1:13" x14ac:dyDescent="0.35">
      <c r="A25">
        <f t="shared" si="8"/>
        <v>345</v>
      </c>
      <c r="B25" s="1">
        <v>45200</v>
      </c>
      <c r="C25" s="16">
        <f t="shared" si="4"/>
        <v>22471733487.478725</v>
      </c>
      <c r="D25" s="16">
        <f t="shared" si="0"/>
        <v>180088472.1686545</v>
      </c>
      <c r="E25" s="16">
        <f t="shared" si="1"/>
        <v>22651821959.647381</v>
      </c>
      <c r="F25" s="16">
        <v>0</v>
      </c>
      <c r="G25" s="29">
        <v>0</v>
      </c>
      <c r="H25" s="16">
        <f t="shared" si="2"/>
        <v>75506073.198824614</v>
      </c>
      <c r="I25" s="18">
        <f t="shared" si="6"/>
        <v>110589947.96768534</v>
      </c>
      <c r="J25" s="16">
        <f t="shared" si="7"/>
        <v>75506073.198824614</v>
      </c>
      <c r="K25" s="19">
        <f t="shared" si="5"/>
        <v>35083874.768860728</v>
      </c>
      <c r="L25" s="16">
        <f t="shared" si="3"/>
        <v>22616738084.878521</v>
      </c>
      <c r="M25" s="17">
        <f>VLOOKUP(B25,Encargos!$A$8:$B$652,2,0)</f>
        <v>8.0140000000000003E-3</v>
      </c>
    </row>
    <row r="26" spans="1:13" x14ac:dyDescent="0.35">
      <c r="A26">
        <f t="shared" si="8"/>
        <v>344</v>
      </c>
      <c r="B26" s="1">
        <v>45231</v>
      </c>
      <c r="C26" s="16">
        <f t="shared" si="4"/>
        <v>22616738084.878521</v>
      </c>
      <c r="D26" s="16">
        <f t="shared" si="0"/>
        <v>144159088.55301568</v>
      </c>
      <c r="E26" s="16">
        <f t="shared" si="1"/>
        <v>22760897173.431538</v>
      </c>
      <c r="F26" s="16">
        <v>0</v>
      </c>
      <c r="G26" s="29">
        <v>0</v>
      </c>
      <c r="H26" s="16">
        <f t="shared" si="2"/>
        <v>75869657.244771793</v>
      </c>
      <c r="I26" s="18">
        <f t="shared" si="6"/>
        <v>111294848.29603136</v>
      </c>
      <c r="J26" s="16">
        <f t="shared" si="7"/>
        <v>75869657.244771793</v>
      </c>
      <c r="K26" s="19">
        <f t="shared" si="5"/>
        <v>35425191.051259562</v>
      </c>
      <c r="L26" s="16">
        <f t="shared" si="3"/>
        <v>22725471982.380276</v>
      </c>
      <c r="M26" s="17">
        <f>VLOOKUP(B26,Encargos!$A$8:$B$652,2,0)</f>
        <v>6.3739999999999995E-3</v>
      </c>
    </row>
    <row r="27" spans="1:13" x14ac:dyDescent="0.35">
      <c r="A27">
        <f t="shared" si="8"/>
        <v>343</v>
      </c>
      <c r="B27" s="1">
        <v>45261</v>
      </c>
      <c r="C27" s="16">
        <f t="shared" si="4"/>
        <v>22725471982.380276</v>
      </c>
      <c r="D27" s="16">
        <f t="shared" si="0"/>
        <v>150442624.52335742</v>
      </c>
      <c r="E27" s="16">
        <f t="shared" si="1"/>
        <v>22875914606.903633</v>
      </c>
      <c r="F27" s="16">
        <v>0</v>
      </c>
      <c r="G27" s="29">
        <v>0</v>
      </c>
      <c r="H27" s="16">
        <f t="shared" si="2"/>
        <v>76253048.689678788</v>
      </c>
      <c r="I27" s="18">
        <f t="shared" si="6"/>
        <v>112031620.19175109</v>
      </c>
      <c r="J27" s="16">
        <f t="shared" si="7"/>
        <v>76253048.689678788</v>
      </c>
      <c r="K27" s="19">
        <f t="shared" si="5"/>
        <v>35778571.502072304</v>
      </c>
      <c r="L27" s="16">
        <f t="shared" si="3"/>
        <v>22840136035.401562</v>
      </c>
      <c r="M27" s="17">
        <f>VLOOKUP(B27,Encargos!$A$8:$B$652,2,0)</f>
        <v>6.62E-3</v>
      </c>
    </row>
    <row r="28" spans="1:13" x14ac:dyDescent="0.35">
      <c r="A28">
        <f t="shared" si="8"/>
        <v>342</v>
      </c>
      <c r="B28" s="1">
        <v>45292</v>
      </c>
      <c r="C28" s="16">
        <f t="shared" si="4"/>
        <v>22840136035.401562</v>
      </c>
      <c r="D28" s="16">
        <f t="shared" si="0"/>
        <v>132632669.95757686</v>
      </c>
      <c r="E28" s="142">
        <f>'Art. 9º-A'!E28</f>
        <v>27982654673.619041</v>
      </c>
      <c r="F28" s="16">
        <v>0</v>
      </c>
      <c r="G28" s="29">
        <v>0</v>
      </c>
      <c r="H28" s="16">
        <f t="shared" si="2"/>
        <v>93275515.578730151</v>
      </c>
      <c r="I28" s="18">
        <f t="shared" si="6"/>
        <v>137255843.63826668</v>
      </c>
      <c r="J28" s="16">
        <f t="shared" si="7"/>
        <v>93275515.578730151</v>
      </c>
      <c r="K28" s="19">
        <f t="shared" si="5"/>
        <v>43980328.059536532</v>
      </c>
      <c r="L28" s="16">
        <f t="shared" si="3"/>
        <v>27938674345.559505</v>
      </c>
      <c r="M28" s="17">
        <f>VLOOKUP(B28,Encargos!$A$8:$B$652,2,0)</f>
        <v>5.8069999999999997E-3</v>
      </c>
    </row>
    <row r="29" spans="1:13" x14ac:dyDescent="0.35">
      <c r="A29">
        <f t="shared" si="8"/>
        <v>341</v>
      </c>
      <c r="B29" s="1">
        <v>45323</v>
      </c>
      <c r="C29" s="16">
        <f t="shared" si="4"/>
        <v>27938674345.559505</v>
      </c>
      <c r="D29" s="16">
        <f t="shared" si="0"/>
        <v>156261005.61471432</v>
      </c>
      <c r="E29" s="16">
        <f t="shared" si="1"/>
        <v>28094935351.174221</v>
      </c>
      <c r="F29" s="16">
        <v>0</v>
      </c>
      <c r="G29" s="29">
        <v>0</v>
      </c>
      <c r="H29" s="16">
        <f t="shared" si="2"/>
        <v>93649784.503914073</v>
      </c>
      <c r="I29" s="18">
        <f t="shared" si="6"/>
        <v>138023515.57173553</v>
      </c>
      <c r="J29" s="16">
        <f t="shared" si="7"/>
        <v>93649784.503914073</v>
      </c>
      <c r="K29" s="19">
        <f t="shared" si="5"/>
        <v>44373731.067821458</v>
      </c>
      <c r="L29" s="16">
        <f t="shared" si="3"/>
        <v>28050561620.1064</v>
      </c>
      <c r="M29" s="17">
        <f>VLOOKUP(B29,Encargos!$A$8:$B$652,2,0)</f>
        <v>5.5929999999999999E-3</v>
      </c>
    </row>
    <row r="30" spans="1:13" x14ac:dyDescent="0.35">
      <c r="A30">
        <f t="shared" si="8"/>
        <v>340</v>
      </c>
      <c r="B30" s="1">
        <v>45352</v>
      </c>
      <c r="C30" s="16">
        <f t="shared" si="4"/>
        <v>28050561620.1064</v>
      </c>
      <c r="D30" s="16">
        <f t="shared" si="0"/>
        <v>177055144.94611159</v>
      </c>
      <c r="E30" s="16">
        <f t="shared" si="1"/>
        <v>28227616765.052509</v>
      </c>
      <c r="F30" s="16">
        <v>0</v>
      </c>
      <c r="G30" s="29">
        <v>0</v>
      </c>
      <c r="H30" s="16">
        <f t="shared" si="2"/>
        <v>94092055.883508369</v>
      </c>
      <c r="I30" s="18">
        <f t="shared" si="6"/>
        <v>138894720.00202429</v>
      </c>
      <c r="J30" s="16">
        <f t="shared" si="7"/>
        <v>94092055.883508369</v>
      </c>
      <c r="K30" s="19">
        <f t="shared" si="5"/>
        <v>44802664.118515924</v>
      </c>
      <c r="L30" s="16">
        <f t="shared" si="3"/>
        <v>28182814100.93399</v>
      </c>
      <c r="M30" s="17">
        <f>VLOOKUP(B30,Encargos!$A$8:$B$652,2,0)</f>
        <v>6.3119999999999999E-3</v>
      </c>
    </row>
    <row r="31" spans="1:13" x14ac:dyDescent="0.35">
      <c r="A31">
        <f t="shared" si="8"/>
        <v>339</v>
      </c>
      <c r="B31" s="1">
        <v>45383</v>
      </c>
      <c r="C31" s="16">
        <f t="shared" si="4"/>
        <v>28182814100.93399</v>
      </c>
      <c r="D31" s="16">
        <f t="shared" si="0"/>
        <v>131134634.01164585</v>
      </c>
      <c r="E31" s="16">
        <f t="shared" si="1"/>
        <v>28313948734.945637</v>
      </c>
      <c r="F31" s="16">
        <v>0</v>
      </c>
      <c r="G31" s="29">
        <v>0</v>
      </c>
      <c r="H31" s="16">
        <f t="shared" si="2"/>
        <v>94379829.116485462</v>
      </c>
      <c r="I31" s="18">
        <f t="shared" si="6"/>
        <v>139540997.13419369</v>
      </c>
      <c r="J31" s="16">
        <f t="shared" si="7"/>
        <v>94379829.116485462</v>
      </c>
      <c r="K31" s="19">
        <f t="shared" si="5"/>
        <v>45161168.017708227</v>
      </c>
      <c r="L31" s="16">
        <f t="shared" si="3"/>
        <v>28268787566.927929</v>
      </c>
      <c r="M31" s="17">
        <f>VLOOKUP(B31,Encargos!$A$8:$B$652,2,0)</f>
        <v>4.653E-3</v>
      </c>
    </row>
    <row r="32" spans="1:13" x14ac:dyDescent="0.35">
      <c r="A32">
        <f t="shared" si="8"/>
        <v>338</v>
      </c>
      <c r="B32" s="1">
        <v>45413</v>
      </c>
      <c r="C32" s="16">
        <f t="shared" si="4"/>
        <v>28268787566.927929</v>
      </c>
      <c r="D32" s="16">
        <f t="shared" si="0"/>
        <v>140382799.05736411</v>
      </c>
      <c r="E32" s="16">
        <f t="shared" si="1"/>
        <v>28409170365.985294</v>
      </c>
      <c r="F32" s="16">
        <v>0</v>
      </c>
      <c r="G32" s="29">
        <v>0</v>
      </c>
      <c r="H32" s="16">
        <f t="shared" si="2"/>
        <v>94697234.553284317</v>
      </c>
      <c r="I32" s="18">
        <f t="shared" si="6"/>
        <v>140233957.72596213</v>
      </c>
      <c r="J32" s="16">
        <f t="shared" si="7"/>
        <v>94697234.553284317</v>
      </c>
      <c r="K32" s="19">
        <f t="shared" si="5"/>
        <v>45536723.172677815</v>
      </c>
      <c r="L32" s="16">
        <f t="shared" si="3"/>
        <v>28363633642.812614</v>
      </c>
      <c r="M32" s="17">
        <f>VLOOKUP(B32,Encargos!$A$8:$B$652,2,0)</f>
        <v>4.9659999999999999E-3</v>
      </c>
    </row>
    <row r="33" spans="1:13" s="166" customFormat="1" x14ac:dyDescent="0.35">
      <c r="A33" s="166">
        <f t="shared" si="8"/>
        <v>337</v>
      </c>
      <c r="B33" s="163">
        <v>45444</v>
      </c>
      <c r="C33" s="175">
        <f t="shared" si="4"/>
        <v>28363633642.812614</v>
      </c>
      <c r="D33" s="175">
        <f t="shared" si="0"/>
        <v>107781807.84268793</v>
      </c>
      <c r="E33" s="175">
        <f t="shared" si="1"/>
        <v>28471415450.655304</v>
      </c>
      <c r="F33" s="175">
        <v>0</v>
      </c>
      <c r="G33" s="176">
        <v>0</v>
      </c>
      <c r="H33" s="175">
        <f t="shared" ref="H33:H68" si="9">SUM(E33:G33)*0</f>
        <v>0</v>
      </c>
      <c r="I33" s="177">
        <f>PMT(0,A33,-SUM(E33:G33))</f>
        <v>84484912.316484585</v>
      </c>
      <c r="J33" s="175">
        <f t="shared" si="7"/>
        <v>0</v>
      </c>
      <c r="K33" s="178">
        <f t="shared" si="5"/>
        <v>84484912.316484585</v>
      </c>
      <c r="L33" s="175">
        <f t="shared" si="3"/>
        <v>28386930538.338818</v>
      </c>
      <c r="M33" s="165">
        <f>VLOOKUP(B33,Encargos!$A$8:$B$652,2,0)</f>
        <v>3.8E-3</v>
      </c>
    </row>
    <row r="34" spans="1:13" s="166" customFormat="1" x14ac:dyDescent="0.35">
      <c r="A34" s="166">
        <f t="shared" si="8"/>
        <v>336</v>
      </c>
      <c r="B34" s="163">
        <v>45474</v>
      </c>
      <c r="C34" s="175">
        <f t="shared" si="4"/>
        <v>28386930538.338818</v>
      </c>
      <c r="D34" s="175">
        <f t="shared" si="0"/>
        <v>130579880.47635856</v>
      </c>
      <c r="E34" s="175">
        <f t="shared" si="1"/>
        <v>28517510418.815178</v>
      </c>
      <c r="F34" s="175">
        <v>0</v>
      </c>
      <c r="G34" s="176">
        <v>0</v>
      </c>
      <c r="H34" s="175">
        <f t="shared" si="9"/>
        <v>0</v>
      </c>
      <c r="I34" s="177">
        <f t="shared" ref="I34:I68" si="10">PMT(0,A34,-SUM(E34:G34))</f>
        <v>84873542.913140416</v>
      </c>
      <c r="J34" s="175">
        <f t="shared" si="7"/>
        <v>0</v>
      </c>
      <c r="K34" s="178">
        <f t="shared" si="5"/>
        <v>84873542.913140416</v>
      </c>
      <c r="L34" s="175">
        <f t="shared" si="3"/>
        <v>28432636875.902039</v>
      </c>
      <c r="M34" s="165">
        <f>VLOOKUP(B34,Encargos!$A$8:$B$652,2,0)</f>
        <v>4.5999999999999999E-3</v>
      </c>
    </row>
    <row r="35" spans="1:13" s="166" customFormat="1" x14ac:dyDescent="0.35">
      <c r="A35" s="166">
        <f t="shared" si="8"/>
        <v>335</v>
      </c>
      <c r="B35" s="163">
        <v>45505</v>
      </c>
      <c r="C35" s="175">
        <f t="shared" si="4"/>
        <v>28432636875.902039</v>
      </c>
      <c r="D35" s="175">
        <f t="shared" si="0"/>
        <v>59708537.43939428</v>
      </c>
      <c r="E35" s="175">
        <f t="shared" si="1"/>
        <v>28492345413.341434</v>
      </c>
      <c r="F35" s="175">
        <v>0</v>
      </c>
      <c r="G35" s="176">
        <v>0</v>
      </c>
      <c r="H35" s="175">
        <f t="shared" si="9"/>
        <v>0</v>
      </c>
      <c r="I35" s="177">
        <f t="shared" si="10"/>
        <v>85051777.353258014</v>
      </c>
      <c r="J35" s="175">
        <f t="shared" si="7"/>
        <v>0</v>
      </c>
      <c r="K35" s="178">
        <f t="shared" si="5"/>
        <v>85051777.353258014</v>
      </c>
      <c r="L35" s="175">
        <f t="shared" si="3"/>
        <v>28407293635.988178</v>
      </c>
      <c r="M35" s="165">
        <f>VLOOKUP(B35,Encargos!$A$8:$B$652,2,0)</f>
        <v>2.0999999999999999E-3</v>
      </c>
    </row>
    <row r="36" spans="1:13" s="166" customFormat="1" x14ac:dyDescent="0.35">
      <c r="A36" s="166">
        <f t="shared" si="8"/>
        <v>334</v>
      </c>
      <c r="B36" s="163">
        <v>45536</v>
      </c>
      <c r="C36" s="175">
        <f t="shared" si="4"/>
        <v>28407293635.988178</v>
      </c>
      <c r="D36" s="175">
        <f t="shared" si="0"/>
        <v>107947715.81675507</v>
      </c>
      <c r="E36" s="175">
        <f t="shared" si="1"/>
        <v>28515241351.804932</v>
      </c>
      <c r="F36" s="175">
        <v>0</v>
      </c>
      <c r="G36" s="176">
        <v>0</v>
      </c>
      <c r="H36" s="175">
        <f t="shared" si="9"/>
        <v>0</v>
      </c>
      <c r="I36" s="177">
        <f t="shared" si="10"/>
        <v>85374974.107200399</v>
      </c>
      <c r="J36" s="175">
        <f t="shared" si="7"/>
        <v>0</v>
      </c>
      <c r="K36" s="178">
        <f t="shared" si="5"/>
        <v>85374974.107200399</v>
      </c>
      <c r="L36" s="175">
        <f t="shared" si="3"/>
        <v>28429866377.697731</v>
      </c>
      <c r="M36" s="165">
        <f>VLOOKUP(B36,Encargos!$A$8:$B$652,2,0)</f>
        <v>3.8E-3</v>
      </c>
    </row>
    <row r="37" spans="1:13" s="166" customFormat="1" x14ac:dyDescent="0.35">
      <c r="A37" s="166">
        <f t="shared" si="8"/>
        <v>333</v>
      </c>
      <c r="B37" s="163">
        <v>45566</v>
      </c>
      <c r="C37" s="175">
        <f t="shared" si="4"/>
        <v>28429866377.697731</v>
      </c>
      <c r="D37" s="175">
        <f t="shared" si="0"/>
        <v>65388692.668704778</v>
      </c>
      <c r="E37" s="175">
        <f t="shared" si="1"/>
        <v>28495255070.366436</v>
      </c>
      <c r="F37" s="175">
        <v>0</v>
      </c>
      <c r="G37" s="176">
        <v>0</v>
      </c>
      <c r="H37" s="175">
        <f t="shared" si="9"/>
        <v>0</v>
      </c>
      <c r="I37" s="177">
        <f t="shared" si="10"/>
        <v>85571336.547646955</v>
      </c>
      <c r="J37" s="175">
        <f t="shared" si="7"/>
        <v>0</v>
      </c>
      <c r="K37" s="178">
        <f t="shared" si="5"/>
        <v>85571336.547646955</v>
      </c>
      <c r="L37" s="175">
        <f t="shared" si="3"/>
        <v>28409683733.81879</v>
      </c>
      <c r="M37" s="165">
        <f>VLOOKUP(B37,Encargos!$A$8:$B$652,2,0)</f>
        <v>2.3E-3</v>
      </c>
    </row>
    <row r="38" spans="1:13" s="166" customFormat="1" x14ac:dyDescent="0.35">
      <c r="A38" s="166">
        <f t="shared" si="8"/>
        <v>332</v>
      </c>
      <c r="B38" s="163">
        <v>45597</v>
      </c>
      <c r="C38" s="175">
        <f t="shared" si="4"/>
        <v>28409683733.81879</v>
      </c>
      <c r="D38" s="175">
        <f t="shared" si="0"/>
        <v>78204228.872232452</v>
      </c>
      <c r="E38" s="175">
        <f t="shared" si="1"/>
        <v>28487887962.691025</v>
      </c>
      <c r="F38" s="175">
        <v>0</v>
      </c>
      <c r="G38" s="176">
        <v>0</v>
      </c>
      <c r="H38" s="175">
        <f t="shared" si="9"/>
        <v>0</v>
      </c>
      <c r="I38" s="177">
        <f t="shared" si="10"/>
        <v>85806891.453888625</v>
      </c>
      <c r="J38" s="175">
        <f t="shared" si="7"/>
        <v>0</v>
      </c>
      <c r="K38" s="178">
        <f t="shared" si="5"/>
        <v>85806891.453888625</v>
      </c>
      <c r="L38" s="175">
        <f t="shared" si="3"/>
        <v>28402081071.237137</v>
      </c>
      <c r="M38" s="165">
        <f>VLOOKUP(B38,Encargos!$A$8:$B$652,2,0)</f>
        <v>2.7527314138713344E-3</v>
      </c>
    </row>
    <row r="39" spans="1:13" s="166" customFormat="1" x14ac:dyDescent="0.35">
      <c r="A39" s="166">
        <f t="shared" si="8"/>
        <v>331</v>
      </c>
      <c r="B39" s="163">
        <v>45627</v>
      </c>
      <c r="C39" s="175">
        <f t="shared" si="4"/>
        <v>28402081071.237137</v>
      </c>
      <c r="D39" s="175">
        <f t="shared" si="0"/>
        <v>78183300.784114867</v>
      </c>
      <c r="E39" s="175">
        <f t="shared" si="1"/>
        <v>28480264372.021252</v>
      </c>
      <c r="F39" s="175">
        <v>0</v>
      </c>
      <c r="G39" s="176">
        <v>0</v>
      </c>
      <c r="H39" s="175">
        <f t="shared" si="9"/>
        <v>0</v>
      </c>
      <c r="I39" s="177">
        <f t="shared" si="10"/>
        <v>86043094.779520392</v>
      </c>
      <c r="J39" s="175">
        <f t="shared" si="7"/>
        <v>0</v>
      </c>
      <c r="K39" s="178">
        <f t="shared" si="5"/>
        <v>86043094.779520392</v>
      </c>
      <c r="L39" s="175">
        <f t="shared" si="3"/>
        <v>28394221277.24173</v>
      </c>
      <c r="M39" s="165">
        <f>VLOOKUP(B39,Encargos!$A$8:$B$652,2,0)</f>
        <v>2.7527314138713344E-3</v>
      </c>
    </row>
    <row r="40" spans="1:13" s="166" customFormat="1" x14ac:dyDescent="0.35">
      <c r="A40" s="166">
        <f t="shared" si="8"/>
        <v>330</v>
      </c>
      <c r="B40" s="163">
        <v>45658</v>
      </c>
      <c r="C40" s="175">
        <f t="shared" si="4"/>
        <v>28394221277.24173</v>
      </c>
      <c r="D40" s="175">
        <f t="shared" si="0"/>
        <v>78161664.882277146</v>
      </c>
      <c r="E40" s="175">
        <f>'Art. 9º-A'!E40</f>
        <v>32360425122.395977</v>
      </c>
      <c r="F40" s="175">
        <v>0</v>
      </c>
      <c r="G40" s="176">
        <v>0</v>
      </c>
      <c r="H40" s="175">
        <f t="shared" si="9"/>
        <v>0</v>
      </c>
      <c r="I40" s="177">
        <f t="shared" si="10"/>
        <v>98061894.310290843</v>
      </c>
      <c r="J40" s="175">
        <f t="shared" si="7"/>
        <v>0</v>
      </c>
      <c r="K40" s="178">
        <f t="shared" si="5"/>
        <v>98061894.310290843</v>
      </c>
      <c r="L40" s="175">
        <f t="shared" si="3"/>
        <v>32262363228.085686</v>
      </c>
      <c r="M40" s="165">
        <f>VLOOKUP(B40,Encargos!$A$8:$B$652,2,0)</f>
        <v>2.7527314138713344E-3</v>
      </c>
    </row>
    <row r="41" spans="1:13" s="166" customFormat="1" x14ac:dyDescent="0.35">
      <c r="A41" s="166">
        <f t="shared" si="8"/>
        <v>329</v>
      </c>
      <c r="B41" s="163">
        <v>45689</v>
      </c>
      <c r="C41" s="175">
        <f t="shared" si="4"/>
        <v>32262363228.085686</v>
      </c>
      <c r="D41" s="175">
        <f t="shared" si="0"/>
        <v>88809620.743678853</v>
      </c>
      <c r="E41" s="175">
        <f t="shared" si="1"/>
        <v>32351172848.829365</v>
      </c>
      <c r="F41" s="175">
        <v>0</v>
      </c>
      <c r="G41" s="176">
        <v>0</v>
      </c>
      <c r="H41" s="175">
        <f t="shared" si="9"/>
        <v>0</v>
      </c>
      <c r="I41" s="177">
        <f t="shared" si="10"/>
        <v>98331832.367262512</v>
      </c>
      <c r="J41" s="175">
        <f t="shared" si="7"/>
        <v>0</v>
      </c>
      <c r="K41" s="178">
        <f t="shared" si="5"/>
        <v>98331832.367262512</v>
      </c>
      <c r="L41" s="175">
        <f t="shared" si="3"/>
        <v>32252841016.462101</v>
      </c>
      <c r="M41" s="165">
        <f>VLOOKUP(B41,Encargos!$A$8:$B$652,2,0)</f>
        <v>2.7527314138713344E-3</v>
      </c>
    </row>
    <row r="42" spans="1:13" s="166" customFormat="1" x14ac:dyDescent="0.35">
      <c r="A42" s="166">
        <f t="shared" si="8"/>
        <v>328</v>
      </c>
      <c r="B42" s="163">
        <v>45717</v>
      </c>
      <c r="C42" s="175">
        <f t="shared" si="4"/>
        <v>32252841016.462101</v>
      </c>
      <c r="D42" s="175">
        <f t="shared" si="0"/>
        <v>89989183.586543575</v>
      </c>
      <c r="E42" s="175">
        <f t="shared" si="1"/>
        <v>32342830200.048645</v>
      </c>
      <c r="F42" s="175">
        <v>0</v>
      </c>
      <c r="G42" s="176">
        <v>0</v>
      </c>
      <c r="H42" s="175">
        <f t="shared" si="9"/>
        <v>0</v>
      </c>
      <c r="I42" s="177">
        <f t="shared" si="10"/>
        <v>98606189.634294644</v>
      </c>
      <c r="J42" s="175">
        <f t="shared" si="7"/>
        <v>0</v>
      </c>
      <c r="K42" s="178">
        <f t="shared" si="5"/>
        <v>98606189.634294644</v>
      </c>
      <c r="L42" s="175">
        <f t="shared" si="3"/>
        <v>32244224010.414349</v>
      </c>
      <c r="M42" s="165">
        <f>VLOOKUP(B42,Encargos!$A$8:$B$652,2,0)</f>
        <v>2.7901164905321796E-3</v>
      </c>
    </row>
    <row r="43" spans="1:13" s="166" customFormat="1" x14ac:dyDescent="0.35">
      <c r="A43" s="166">
        <f t="shared" si="8"/>
        <v>327</v>
      </c>
      <c r="B43" s="163">
        <v>45748</v>
      </c>
      <c r="C43" s="175">
        <f t="shared" si="4"/>
        <v>32244224010.414349</v>
      </c>
      <c r="D43" s="175">
        <f t="shared" si="0"/>
        <v>89965141.135870725</v>
      </c>
      <c r="E43" s="175">
        <f t="shared" si="1"/>
        <v>32334189151.55022</v>
      </c>
      <c r="F43" s="175">
        <v>0</v>
      </c>
      <c r="G43" s="176">
        <v>0</v>
      </c>
      <c r="H43" s="175">
        <f t="shared" si="9"/>
        <v>0</v>
      </c>
      <c r="I43" s="177">
        <f t="shared" si="10"/>
        <v>98881312.39006184</v>
      </c>
      <c r="J43" s="175">
        <f t="shared" si="7"/>
        <v>0</v>
      </c>
      <c r="K43" s="178">
        <f t="shared" si="5"/>
        <v>98881312.39006184</v>
      </c>
      <c r="L43" s="175">
        <f t="shared" si="3"/>
        <v>32235307839.16016</v>
      </c>
      <c r="M43" s="165">
        <f>VLOOKUP(B43,Encargos!$A$8:$B$652,2,0)</f>
        <v>2.7901164905321796E-3</v>
      </c>
    </row>
    <row r="44" spans="1:13" s="166" customFormat="1" x14ac:dyDescent="0.35">
      <c r="A44" s="166">
        <f t="shared" si="8"/>
        <v>326</v>
      </c>
      <c r="B44" s="163">
        <v>45778</v>
      </c>
      <c r="C44" s="175">
        <f t="shared" si="4"/>
        <v>32235307839.16016</v>
      </c>
      <c r="D44" s="175">
        <f t="shared" si="0"/>
        <v>89940263.979422003</v>
      </c>
      <c r="E44" s="175">
        <f t="shared" si="1"/>
        <v>32325248103.139584</v>
      </c>
      <c r="F44" s="175">
        <v>0</v>
      </c>
      <c r="G44" s="176">
        <v>0</v>
      </c>
      <c r="H44" s="175">
        <f t="shared" si="9"/>
        <v>0</v>
      </c>
      <c r="I44" s="177">
        <f t="shared" si="10"/>
        <v>99157202.770366818</v>
      </c>
      <c r="J44" s="175">
        <f t="shared" si="7"/>
        <v>0</v>
      </c>
      <c r="K44" s="178">
        <f t="shared" si="5"/>
        <v>99157202.770366818</v>
      </c>
      <c r="L44" s="175">
        <f t="shared" si="3"/>
        <v>32226090900.369217</v>
      </c>
      <c r="M44" s="165">
        <f>VLOOKUP(B44,Encargos!$A$8:$B$652,2,0)</f>
        <v>2.7901164905321796E-3</v>
      </c>
    </row>
    <row r="45" spans="1:13" s="166" customFormat="1" x14ac:dyDescent="0.35">
      <c r="A45" s="166">
        <f t="shared" si="8"/>
        <v>325</v>
      </c>
      <c r="B45" s="163">
        <v>45809</v>
      </c>
      <c r="C45" s="175">
        <f t="shared" si="4"/>
        <v>32226090900.369217</v>
      </c>
      <c r="D45" s="175">
        <f t="shared" si="0"/>
        <v>89914547.646509171</v>
      </c>
      <c r="E45" s="175">
        <f t="shared" si="1"/>
        <v>32316005448.015724</v>
      </c>
      <c r="F45" s="175">
        <v>0</v>
      </c>
      <c r="G45" s="176">
        <v>0</v>
      </c>
      <c r="H45" s="175">
        <f t="shared" si="9"/>
        <v>0</v>
      </c>
      <c r="I45" s="177">
        <f t="shared" si="10"/>
        <v>99433862.91697146</v>
      </c>
      <c r="J45" s="175">
        <f t="shared" si="7"/>
        <v>0</v>
      </c>
      <c r="K45" s="178">
        <f t="shared" si="5"/>
        <v>99433862.91697146</v>
      </c>
      <c r="L45" s="175">
        <f t="shared" si="3"/>
        <v>32216571585.098751</v>
      </c>
      <c r="M45" s="165">
        <f>VLOOKUP(B45,Encargos!$A$8:$B$652,2,0)</f>
        <v>2.7901164905321796E-3</v>
      </c>
    </row>
    <row r="46" spans="1:13" s="166" customFormat="1" x14ac:dyDescent="0.35">
      <c r="A46" s="166">
        <f t="shared" si="8"/>
        <v>324</v>
      </c>
      <c r="B46" s="163">
        <v>45839</v>
      </c>
      <c r="C46" s="175">
        <f t="shared" si="4"/>
        <v>32216571585.098751</v>
      </c>
      <c r="D46" s="175">
        <f t="shared" si="0"/>
        <v>89887987.647994459</v>
      </c>
      <c r="E46" s="175">
        <f t="shared" si="1"/>
        <v>32306459572.746746</v>
      </c>
      <c r="F46" s="175">
        <v>0</v>
      </c>
      <c r="G46" s="176">
        <v>0</v>
      </c>
      <c r="H46" s="175">
        <f t="shared" si="9"/>
        <v>0</v>
      </c>
      <c r="I46" s="177">
        <f t="shared" si="10"/>
        <v>99711294.977613419</v>
      </c>
      <c r="J46" s="175">
        <f t="shared" si="7"/>
        <v>0</v>
      </c>
      <c r="K46" s="178">
        <f t="shared" si="5"/>
        <v>99711294.977613419</v>
      </c>
      <c r="L46" s="175">
        <f t="shared" si="3"/>
        <v>32206748277.769135</v>
      </c>
      <c r="M46" s="165">
        <f>VLOOKUP(B46,Encargos!$A$8:$B$652,2,0)</f>
        <v>2.7901164905321796E-3</v>
      </c>
    </row>
    <row r="47" spans="1:13" s="166" customFormat="1" x14ac:dyDescent="0.35">
      <c r="A47" s="166">
        <f t="shared" si="8"/>
        <v>323</v>
      </c>
      <c r="B47" s="163">
        <v>45870</v>
      </c>
      <c r="C47" s="175">
        <f t="shared" si="4"/>
        <v>32206748277.769135</v>
      </c>
      <c r="D47" s="175">
        <f t="shared" si="0"/>
        <v>89860579.47622253</v>
      </c>
      <c r="E47" s="175">
        <f t="shared" si="1"/>
        <v>32296608857.245358</v>
      </c>
      <c r="F47" s="175">
        <v>0</v>
      </c>
      <c r="G47" s="176">
        <v>0</v>
      </c>
      <c r="H47" s="175">
        <f t="shared" si="9"/>
        <v>0</v>
      </c>
      <c r="I47" s="177">
        <f t="shared" si="10"/>
        <v>99989501.106022775</v>
      </c>
      <c r="J47" s="175">
        <f t="shared" si="7"/>
        <v>0</v>
      </c>
      <c r="K47" s="178">
        <f t="shared" si="5"/>
        <v>99989501.106022775</v>
      </c>
      <c r="L47" s="175">
        <f t="shared" si="3"/>
        <v>32196619356.139336</v>
      </c>
      <c r="M47" s="165">
        <f>VLOOKUP(B47,Encargos!$A$8:$B$652,2,0)</f>
        <v>2.7901164905321796E-3</v>
      </c>
    </row>
    <row r="48" spans="1:13" s="166" customFormat="1" x14ac:dyDescent="0.35">
      <c r="A48" s="166">
        <f t="shared" si="8"/>
        <v>322</v>
      </c>
      <c r="B48" s="163">
        <v>45901</v>
      </c>
      <c r="C48" s="175">
        <f t="shared" si="4"/>
        <v>32196619356.139336</v>
      </c>
      <c r="D48" s="175">
        <f t="shared" si="0"/>
        <v>89832318.604951933</v>
      </c>
      <c r="E48" s="175">
        <f t="shared" si="1"/>
        <v>32286451674.744289</v>
      </c>
      <c r="F48" s="175">
        <v>0</v>
      </c>
      <c r="G48" s="176">
        <v>0</v>
      </c>
      <c r="H48" s="175">
        <f t="shared" si="9"/>
        <v>0</v>
      </c>
      <c r="I48" s="177">
        <f t="shared" si="10"/>
        <v>100268483.46193878</v>
      </c>
      <c r="J48" s="175">
        <f t="shared" si="7"/>
        <v>0</v>
      </c>
      <c r="K48" s="178">
        <f t="shared" si="5"/>
        <v>100268483.46193878</v>
      </c>
      <c r="L48" s="175">
        <f t="shared" si="3"/>
        <v>32186183191.282352</v>
      </c>
      <c r="M48" s="165">
        <f>VLOOKUP(B48,Encargos!$A$8:$B$652,2,0)</f>
        <v>2.7901164905321796E-3</v>
      </c>
    </row>
    <row r="49" spans="1:13" s="166" customFormat="1" x14ac:dyDescent="0.35">
      <c r="A49" s="166">
        <f t="shared" si="8"/>
        <v>321</v>
      </c>
      <c r="B49" s="163">
        <v>45931</v>
      </c>
      <c r="C49" s="175">
        <f t="shared" si="4"/>
        <v>32186183191.282352</v>
      </c>
      <c r="D49" s="175">
        <f t="shared" si="0"/>
        <v>89803200.489286542</v>
      </c>
      <c r="E49" s="175">
        <f t="shared" si="1"/>
        <v>32275986391.771641</v>
      </c>
      <c r="F49" s="175">
        <v>0</v>
      </c>
      <c r="G49" s="176">
        <v>0</v>
      </c>
      <c r="H49" s="175">
        <f t="shared" si="9"/>
        <v>0</v>
      </c>
      <c r="I49" s="177">
        <f t="shared" si="10"/>
        <v>100548244.21112661</v>
      </c>
      <c r="J49" s="175">
        <f t="shared" si="7"/>
        <v>0</v>
      </c>
      <c r="K49" s="178">
        <f t="shared" si="5"/>
        <v>100548244.21112661</v>
      </c>
      <c r="L49" s="175">
        <f t="shared" si="3"/>
        <v>32175438147.560513</v>
      </c>
      <c r="M49" s="165">
        <f>VLOOKUP(B49,Encargos!$A$8:$B$652,2,0)</f>
        <v>2.7901164905321796E-3</v>
      </c>
    </row>
    <row r="50" spans="1:13" s="166" customFormat="1" x14ac:dyDescent="0.35">
      <c r="A50" s="166">
        <f t="shared" si="8"/>
        <v>320</v>
      </c>
      <c r="B50" s="163">
        <v>45962</v>
      </c>
      <c r="C50" s="175">
        <f t="shared" si="4"/>
        <v>32175438147.560513</v>
      </c>
      <c r="D50" s="175">
        <f t="shared" si="0"/>
        <v>89773220.565606758</v>
      </c>
      <c r="E50" s="175">
        <f t="shared" si="1"/>
        <v>32265211368.126118</v>
      </c>
      <c r="F50" s="175">
        <v>0</v>
      </c>
      <c r="G50" s="176">
        <v>0</v>
      </c>
      <c r="H50" s="175">
        <f t="shared" si="9"/>
        <v>0</v>
      </c>
      <c r="I50" s="177">
        <f t="shared" si="10"/>
        <v>100828785.52539411</v>
      </c>
      <c r="J50" s="175">
        <f t="shared" si="7"/>
        <v>0</v>
      </c>
      <c r="K50" s="178">
        <f t="shared" si="5"/>
        <v>100828785.52539411</v>
      </c>
      <c r="L50" s="175">
        <f t="shared" si="3"/>
        <v>32164382582.600723</v>
      </c>
      <c r="M50" s="165">
        <f>VLOOKUP(B50,Encargos!$A$8:$B$652,2,0)</f>
        <v>2.7901164905321796E-3</v>
      </c>
    </row>
    <row r="51" spans="1:13" s="166" customFormat="1" x14ac:dyDescent="0.35">
      <c r="A51" s="166">
        <f t="shared" si="8"/>
        <v>319</v>
      </c>
      <c r="B51" s="163">
        <v>45992</v>
      </c>
      <c r="C51" s="175">
        <f t="shared" si="4"/>
        <v>32164382582.600723</v>
      </c>
      <c r="D51" s="175">
        <f t="shared" si="0"/>
        <v>89742374.251500294</v>
      </c>
      <c r="E51" s="175">
        <f t="shared" si="1"/>
        <v>32254124956.852222</v>
      </c>
      <c r="F51" s="175">
        <v>0</v>
      </c>
      <c r="G51" s="176">
        <v>0</v>
      </c>
      <c r="H51" s="175">
        <f t="shared" si="9"/>
        <v>0</v>
      </c>
      <c r="I51" s="177">
        <f t="shared" si="10"/>
        <v>101110109.58260885</v>
      </c>
      <c r="J51" s="175">
        <f t="shared" si="7"/>
        <v>0</v>
      </c>
      <c r="K51" s="178">
        <f t="shared" si="5"/>
        <v>101110109.58260885</v>
      </c>
      <c r="L51" s="175">
        <f t="shared" si="3"/>
        <v>32153014847.269615</v>
      </c>
      <c r="M51" s="165">
        <f>VLOOKUP(B51,Encargos!$A$8:$B$652,2,0)</f>
        <v>2.7901164905321796E-3</v>
      </c>
    </row>
    <row r="52" spans="1:13" s="166" customFormat="1" x14ac:dyDescent="0.35">
      <c r="A52" s="166">
        <f t="shared" si="8"/>
        <v>318</v>
      </c>
      <c r="B52" s="163">
        <v>46023</v>
      </c>
      <c r="C52" s="175">
        <f t="shared" si="4"/>
        <v>32153014847.269615</v>
      </c>
      <c r="D52" s="175">
        <f t="shared" si="0"/>
        <v>89710656.945692956</v>
      </c>
      <c r="E52" s="175">
        <f>'Art. 9º-A'!E52</f>
        <v>35175516275.101265</v>
      </c>
      <c r="F52" s="175">
        <v>0</v>
      </c>
      <c r="G52" s="176">
        <v>0</v>
      </c>
      <c r="H52" s="175">
        <f t="shared" si="9"/>
        <v>0</v>
      </c>
      <c r="I52" s="177">
        <f t="shared" si="10"/>
        <v>110614831.05377756</v>
      </c>
      <c r="J52" s="175">
        <f t="shared" si="7"/>
        <v>0</v>
      </c>
      <c r="K52" s="178">
        <f t="shared" si="5"/>
        <v>110614831.05377756</v>
      </c>
      <c r="L52" s="175">
        <f t="shared" si="3"/>
        <v>35064901444.047485</v>
      </c>
      <c r="M52" s="165">
        <f>VLOOKUP(B52,Encargos!$A$8:$B$652,2,0)</f>
        <v>2.7901164905321796E-3</v>
      </c>
    </row>
    <row r="53" spans="1:13" s="166" customFormat="1" x14ac:dyDescent="0.35">
      <c r="A53" s="166">
        <f t="shared" si="8"/>
        <v>317</v>
      </c>
      <c r="B53" s="163">
        <v>46054</v>
      </c>
      <c r="C53" s="175">
        <f t="shared" si="4"/>
        <v>35064901444.047485</v>
      </c>
      <c r="D53" s="175">
        <f t="shared" si="0"/>
        <v>97835159.75792253</v>
      </c>
      <c r="E53" s="175">
        <f t="shared" si="1"/>
        <v>35162736603.805405</v>
      </c>
      <c r="F53" s="175">
        <v>0</v>
      </c>
      <c r="G53" s="176">
        <v>0</v>
      </c>
      <c r="H53" s="175">
        <f t="shared" si="9"/>
        <v>0</v>
      </c>
      <c r="I53" s="177">
        <f t="shared" si="10"/>
        <v>110923459.31799813</v>
      </c>
      <c r="J53" s="175">
        <f t="shared" si="7"/>
        <v>0</v>
      </c>
      <c r="K53" s="178">
        <f t="shared" si="5"/>
        <v>110923459.31799813</v>
      </c>
      <c r="L53" s="175">
        <f t="shared" si="3"/>
        <v>35051813144.487404</v>
      </c>
      <c r="M53" s="165">
        <f>VLOOKUP(B53,Encargos!$A$8:$B$652,2,0)</f>
        <v>2.7901164905321796E-3</v>
      </c>
    </row>
    <row r="54" spans="1:13" s="166" customFormat="1" x14ac:dyDescent="0.35">
      <c r="A54" s="166">
        <f t="shared" si="8"/>
        <v>316</v>
      </c>
      <c r="B54" s="163">
        <v>46082</v>
      </c>
      <c r="C54" s="175">
        <f t="shared" si="4"/>
        <v>35051813144.487404</v>
      </c>
      <c r="D54" s="175">
        <f t="shared" si="0"/>
        <v>86447227.222686306</v>
      </c>
      <c r="E54" s="175">
        <f t="shared" si="1"/>
        <v>35138260371.710091</v>
      </c>
      <c r="F54" s="175">
        <v>0</v>
      </c>
      <c r="G54" s="176">
        <v>0</v>
      </c>
      <c r="H54" s="175">
        <f t="shared" si="9"/>
        <v>0</v>
      </c>
      <c r="I54" s="177">
        <f t="shared" si="10"/>
        <v>111197026.49275345</v>
      </c>
      <c r="J54" s="175">
        <f t="shared" si="7"/>
        <v>0</v>
      </c>
      <c r="K54" s="178">
        <f t="shared" si="5"/>
        <v>111197026.49275345</v>
      </c>
      <c r="L54" s="175">
        <f t="shared" si="3"/>
        <v>35027063345.217339</v>
      </c>
      <c r="M54" s="165">
        <f>VLOOKUP(B54,Encargos!$A$8:$B$652,2,0)</f>
        <v>2.4662697723036864E-3</v>
      </c>
    </row>
    <row r="55" spans="1:13" s="166" customFormat="1" x14ac:dyDescent="0.35">
      <c r="A55" s="166">
        <f t="shared" si="8"/>
        <v>315</v>
      </c>
      <c r="B55" s="163">
        <v>46113</v>
      </c>
      <c r="C55" s="175">
        <f t="shared" si="4"/>
        <v>35027063345.217339</v>
      </c>
      <c r="D55" s="175">
        <f t="shared" si="0"/>
        <v>86386187.540875971</v>
      </c>
      <c r="E55" s="175">
        <f t="shared" si="1"/>
        <v>35113449532.758217</v>
      </c>
      <c r="F55" s="175">
        <v>0</v>
      </c>
      <c r="G55" s="176">
        <v>0</v>
      </c>
      <c r="H55" s="175">
        <f t="shared" si="9"/>
        <v>0</v>
      </c>
      <c r="I55" s="177">
        <f t="shared" si="10"/>
        <v>111471268.35796259</v>
      </c>
      <c r="J55" s="175">
        <f t="shared" si="7"/>
        <v>0</v>
      </c>
      <c r="K55" s="178">
        <f t="shared" si="5"/>
        <v>111471268.35796259</v>
      </c>
      <c r="L55" s="175">
        <f t="shared" si="3"/>
        <v>35001978264.400253</v>
      </c>
      <c r="M55" s="165">
        <f>VLOOKUP(B55,Encargos!$A$8:$B$652,2,0)</f>
        <v>2.4662697723036864E-3</v>
      </c>
    </row>
    <row r="56" spans="1:13" s="166" customFormat="1" x14ac:dyDescent="0.35">
      <c r="A56" s="166">
        <f t="shared" si="8"/>
        <v>314</v>
      </c>
      <c r="B56" s="163">
        <v>46143</v>
      </c>
      <c r="C56" s="175">
        <f t="shared" si="4"/>
        <v>35001978264.400253</v>
      </c>
      <c r="D56" s="175">
        <f t="shared" si="0"/>
        <v>86324320.964320987</v>
      </c>
      <c r="E56" s="175">
        <f t="shared" si="1"/>
        <v>35088302585.364571</v>
      </c>
      <c r="F56" s="175">
        <v>0</v>
      </c>
      <c r="G56" s="176">
        <v>0</v>
      </c>
      <c r="H56" s="175">
        <f t="shared" si="9"/>
        <v>0</v>
      </c>
      <c r="I56" s="177">
        <f t="shared" si="10"/>
        <v>111746186.57759418</v>
      </c>
      <c r="J56" s="175">
        <f t="shared" si="7"/>
        <v>0</v>
      </c>
      <c r="K56" s="178">
        <f t="shared" si="5"/>
        <v>111746186.57759418</v>
      </c>
      <c r="L56" s="175">
        <f t="shared" si="3"/>
        <v>34976556398.78698</v>
      </c>
      <c r="M56" s="165">
        <f>VLOOKUP(B56,Encargos!$A$8:$B$652,2,0)</f>
        <v>2.4662697723036864E-3</v>
      </c>
    </row>
    <row r="57" spans="1:13" s="166" customFormat="1" x14ac:dyDescent="0.35">
      <c r="A57" s="166">
        <f t="shared" si="8"/>
        <v>313</v>
      </c>
      <c r="B57" s="163">
        <v>46174</v>
      </c>
      <c r="C57" s="175">
        <f t="shared" si="4"/>
        <v>34976556398.78698</v>
      </c>
      <c r="D57" s="175">
        <f t="shared" si="0"/>
        <v>86261623.785603404</v>
      </c>
      <c r="E57" s="175">
        <f t="shared" si="1"/>
        <v>35062818022.572586</v>
      </c>
      <c r="F57" s="175">
        <v>0</v>
      </c>
      <c r="G57" s="176">
        <v>0</v>
      </c>
      <c r="H57" s="175">
        <f t="shared" si="9"/>
        <v>0</v>
      </c>
      <c r="I57" s="177">
        <f t="shared" si="10"/>
        <v>112021782.81972072</v>
      </c>
      <c r="J57" s="175">
        <f t="shared" si="7"/>
        <v>0</v>
      </c>
      <c r="K57" s="178">
        <f t="shared" si="5"/>
        <v>112021782.81972072</v>
      </c>
      <c r="L57" s="175">
        <f t="shared" si="3"/>
        <v>34950796239.752869</v>
      </c>
      <c r="M57" s="165">
        <f>VLOOKUP(B57,Encargos!$A$8:$B$652,2,0)</f>
        <v>2.4662697723036864E-3</v>
      </c>
    </row>
    <row r="58" spans="1:13" s="166" customFormat="1" x14ac:dyDescent="0.35">
      <c r="A58" s="166">
        <f t="shared" si="8"/>
        <v>312</v>
      </c>
      <c r="B58" s="163">
        <v>46204</v>
      </c>
      <c r="C58" s="175">
        <f t="shared" si="4"/>
        <v>34950796239.752869</v>
      </c>
      <c r="D58" s="175">
        <f t="shared" si="0"/>
        <v>86198092.284047842</v>
      </c>
      <c r="E58" s="175">
        <f t="shared" si="1"/>
        <v>35036994332.036919</v>
      </c>
      <c r="F58" s="175">
        <v>0</v>
      </c>
      <c r="G58" s="176">
        <v>0</v>
      </c>
      <c r="H58" s="175">
        <f t="shared" si="9"/>
        <v>0</v>
      </c>
      <c r="I58" s="177">
        <f t="shared" si="10"/>
        <v>112298058.75652859</v>
      </c>
      <c r="J58" s="175">
        <f t="shared" si="7"/>
        <v>0</v>
      </c>
      <c r="K58" s="178">
        <f t="shared" si="5"/>
        <v>112298058.75652859</v>
      </c>
      <c r="L58" s="175">
        <f t="shared" si="3"/>
        <v>34924696273.280388</v>
      </c>
      <c r="M58" s="165">
        <f>VLOOKUP(B58,Encargos!$A$8:$B$652,2,0)</f>
        <v>2.4662697723036864E-3</v>
      </c>
    </row>
    <row r="59" spans="1:13" s="166" customFormat="1" x14ac:dyDescent="0.35">
      <c r="A59" s="166">
        <f t="shared" si="8"/>
        <v>311</v>
      </c>
      <c r="B59" s="163">
        <v>46235</v>
      </c>
      <c r="C59" s="175">
        <f t="shared" si="4"/>
        <v>34924696273.280388</v>
      </c>
      <c r="D59" s="175">
        <f t="shared" si="0"/>
        <v>86133722.725678623</v>
      </c>
      <c r="E59" s="175">
        <f t="shared" si="1"/>
        <v>35010829996.006065</v>
      </c>
      <c r="F59" s="175">
        <v>0</v>
      </c>
      <c r="G59" s="176">
        <v>0</v>
      </c>
      <c r="H59" s="175">
        <f t="shared" si="9"/>
        <v>0</v>
      </c>
      <c r="I59" s="177">
        <f t="shared" si="10"/>
        <v>112575016.06432818</v>
      </c>
      <c r="J59" s="175">
        <f t="shared" si="7"/>
        <v>0</v>
      </c>
      <c r="K59" s="178">
        <f t="shared" si="5"/>
        <v>112575016.06432818</v>
      </c>
      <c r="L59" s="175">
        <f t="shared" si="3"/>
        <v>34898254979.941734</v>
      </c>
      <c r="M59" s="165">
        <f>VLOOKUP(B59,Encargos!$A$8:$B$652,2,0)</f>
        <v>2.4662697723036864E-3</v>
      </c>
    </row>
    <row r="60" spans="1:13" s="166" customFormat="1" x14ac:dyDescent="0.35">
      <c r="A60" s="166">
        <f t="shared" si="8"/>
        <v>310</v>
      </c>
      <c r="B60" s="163">
        <v>46266</v>
      </c>
      <c r="C60" s="175">
        <f t="shared" si="4"/>
        <v>34898254979.941734</v>
      </c>
      <c r="D60" s="175">
        <f t="shared" si="0"/>
        <v>86068511.363176897</v>
      </c>
      <c r="E60" s="175">
        <f t="shared" si="1"/>
        <v>34984323491.304909</v>
      </c>
      <c r="F60" s="175">
        <v>0</v>
      </c>
      <c r="G60" s="176">
        <v>0</v>
      </c>
      <c r="H60" s="175">
        <f t="shared" si="9"/>
        <v>0</v>
      </c>
      <c r="I60" s="177">
        <f t="shared" si="10"/>
        <v>112852656.42356423</v>
      </c>
      <c r="J60" s="175">
        <f t="shared" si="7"/>
        <v>0</v>
      </c>
      <c r="K60" s="178">
        <f t="shared" si="5"/>
        <v>112852656.42356423</v>
      </c>
      <c r="L60" s="175">
        <f t="shared" si="3"/>
        <v>34871470834.881348</v>
      </c>
      <c r="M60" s="165">
        <f>VLOOKUP(B60,Encargos!$A$8:$B$652,2,0)</f>
        <v>2.4662697723036864E-3</v>
      </c>
    </row>
    <row r="61" spans="1:13" s="166" customFormat="1" x14ac:dyDescent="0.35">
      <c r="A61" s="166">
        <f t="shared" si="8"/>
        <v>309</v>
      </c>
      <c r="B61" s="163">
        <v>46296</v>
      </c>
      <c r="C61" s="175">
        <f t="shared" si="4"/>
        <v>34871470834.881348</v>
      </c>
      <c r="D61" s="175">
        <f t="shared" si="0"/>
        <v>86002454.435837463</v>
      </c>
      <c r="E61" s="175">
        <f t="shared" si="1"/>
        <v>34957473289.317184</v>
      </c>
      <c r="F61" s="175">
        <v>0</v>
      </c>
      <c r="G61" s="176">
        <v>0</v>
      </c>
      <c r="H61" s="175">
        <f t="shared" si="9"/>
        <v>0</v>
      </c>
      <c r="I61" s="177">
        <f t="shared" si="10"/>
        <v>113130981.51882584</v>
      </c>
      <c r="J61" s="175">
        <f t="shared" si="7"/>
        <v>0</v>
      </c>
      <c r="K61" s="178">
        <f t="shared" si="5"/>
        <v>113130981.51882584</v>
      </c>
      <c r="L61" s="175">
        <f t="shared" si="3"/>
        <v>34844342307.798355</v>
      </c>
      <c r="M61" s="165">
        <f>VLOOKUP(B61,Encargos!$A$8:$B$652,2,0)</f>
        <v>2.4662697723036864E-3</v>
      </c>
    </row>
    <row r="62" spans="1:13" s="166" customFormat="1" x14ac:dyDescent="0.35">
      <c r="A62" s="166">
        <f t="shared" si="8"/>
        <v>308</v>
      </c>
      <c r="B62" s="163">
        <v>46327</v>
      </c>
      <c r="C62" s="175">
        <f t="shared" si="4"/>
        <v>34844342307.798355</v>
      </c>
      <c r="D62" s="175">
        <f t="shared" si="0"/>
        <v>85935548.169525549</v>
      </c>
      <c r="E62" s="175">
        <f t="shared" si="1"/>
        <v>34930277855.96788</v>
      </c>
      <c r="F62" s="175">
        <v>0</v>
      </c>
      <c r="G62" s="176">
        <v>0</v>
      </c>
      <c r="H62" s="175">
        <f t="shared" si="9"/>
        <v>0</v>
      </c>
      <c r="I62" s="177">
        <f t="shared" si="10"/>
        <v>113409993.03885676</v>
      </c>
      <c r="J62" s="175">
        <f t="shared" si="7"/>
        <v>0</v>
      </c>
      <c r="K62" s="178">
        <f t="shared" si="5"/>
        <v>113409993.03885676</v>
      </c>
      <c r="L62" s="175">
        <f t="shared" si="3"/>
        <v>34816867862.929024</v>
      </c>
      <c r="M62" s="165">
        <f>VLOOKUP(B62,Encargos!$A$8:$B$652,2,0)</f>
        <v>2.4662697723036864E-3</v>
      </c>
    </row>
    <row r="63" spans="1:13" s="166" customFormat="1" x14ac:dyDescent="0.35">
      <c r="A63" s="166">
        <f t="shared" si="8"/>
        <v>307</v>
      </c>
      <c r="B63" s="163">
        <v>46357</v>
      </c>
      <c r="C63" s="175">
        <f t="shared" si="4"/>
        <v>34816867862.929024</v>
      </c>
      <c r="D63" s="175">
        <f t="shared" si="0"/>
        <v>85867788.776633501</v>
      </c>
      <c r="E63" s="175">
        <f t="shared" si="1"/>
        <v>34902735651.705658</v>
      </c>
      <c r="F63" s="175">
        <v>0</v>
      </c>
      <c r="G63" s="176">
        <v>0</v>
      </c>
      <c r="H63" s="175">
        <f t="shared" si="9"/>
        <v>0</v>
      </c>
      <c r="I63" s="177">
        <f t="shared" si="10"/>
        <v>113689692.67656566</v>
      </c>
      <c r="J63" s="175">
        <f t="shared" si="7"/>
        <v>0</v>
      </c>
      <c r="K63" s="178">
        <f t="shared" si="5"/>
        <v>113689692.67656566</v>
      </c>
      <c r="L63" s="175">
        <f t="shared" si="3"/>
        <v>34789045959.029091</v>
      </c>
      <c r="M63" s="165">
        <f>VLOOKUP(B63,Encargos!$A$8:$B$652,2,0)</f>
        <v>2.4662697723036864E-3</v>
      </c>
    </row>
    <row r="64" spans="1:13" s="166" customFormat="1" x14ac:dyDescent="0.35">
      <c r="A64" s="166">
        <f t="shared" si="8"/>
        <v>306</v>
      </c>
      <c r="B64" s="163">
        <v>46388</v>
      </c>
      <c r="C64" s="175">
        <f t="shared" si="4"/>
        <v>34789045959.029091</v>
      </c>
      <c r="D64" s="175">
        <f t="shared" si="0"/>
        <v>85799172.456037164</v>
      </c>
      <c r="E64" s="175">
        <f>'Art. 9º-A'!E64</f>
        <v>37367886013.878136</v>
      </c>
      <c r="F64" s="175">
        <v>0</v>
      </c>
      <c r="G64" s="176">
        <v>0</v>
      </c>
      <c r="H64" s="175">
        <f t="shared" si="9"/>
        <v>0</v>
      </c>
      <c r="I64" s="177">
        <f t="shared" si="10"/>
        <v>122117274.5551573</v>
      </c>
      <c r="J64" s="175">
        <f t="shared" si="7"/>
        <v>0</v>
      </c>
      <c r="K64" s="178">
        <f t="shared" si="5"/>
        <v>122117274.5551573</v>
      </c>
      <c r="L64" s="175">
        <f t="shared" si="3"/>
        <v>37245768739.322975</v>
      </c>
      <c r="M64" s="165">
        <f>VLOOKUP(B64,Encargos!$A$8:$B$652,2,0)</f>
        <v>2.4662697723036864E-3</v>
      </c>
    </row>
    <row r="65" spans="1:13" s="166" customFormat="1" x14ac:dyDescent="0.35">
      <c r="A65" s="166">
        <f t="shared" si="8"/>
        <v>305</v>
      </c>
      <c r="B65" s="163">
        <v>46419</v>
      </c>
      <c r="C65" s="175">
        <f t="shared" si="4"/>
        <v>37245768739.322975</v>
      </c>
      <c r="D65" s="175">
        <f t="shared" si="0"/>
        <v>91858113.588005841</v>
      </c>
      <c r="E65" s="175">
        <f t="shared" si="1"/>
        <v>37337626852.91098</v>
      </c>
      <c r="F65" s="175">
        <v>0</v>
      </c>
      <c r="G65" s="176">
        <v>0</v>
      </c>
      <c r="H65" s="175">
        <f t="shared" si="9"/>
        <v>0</v>
      </c>
      <c r="I65" s="177">
        <f t="shared" si="10"/>
        <v>122418448.69806878</v>
      </c>
      <c r="J65" s="175">
        <f t="shared" si="7"/>
        <v>0</v>
      </c>
      <c r="K65" s="178">
        <f t="shared" si="5"/>
        <v>122418448.69806878</v>
      </c>
      <c r="L65" s="175">
        <f t="shared" si="3"/>
        <v>37215208404.212914</v>
      </c>
      <c r="M65" s="165">
        <f>VLOOKUP(B65,Encargos!$A$8:$B$652,2,0)</f>
        <v>2.4662697723036864E-3</v>
      </c>
    </row>
    <row r="66" spans="1:13" s="166" customFormat="1" x14ac:dyDescent="0.35">
      <c r="A66" s="166">
        <f t="shared" si="8"/>
        <v>304</v>
      </c>
      <c r="B66" s="163">
        <v>46447</v>
      </c>
      <c r="C66" s="175">
        <f t="shared" si="4"/>
        <v>37215208404.212914</v>
      </c>
      <c r="D66" s="175">
        <f t="shared" si="0"/>
        <v>91782743.557292417</v>
      </c>
      <c r="E66" s="175">
        <f t="shared" si="1"/>
        <v>37306991147.770203</v>
      </c>
      <c r="F66" s="175">
        <v>0</v>
      </c>
      <c r="G66" s="176">
        <v>0</v>
      </c>
      <c r="H66" s="175">
        <f t="shared" si="9"/>
        <v>0</v>
      </c>
      <c r="I66" s="177">
        <f t="shared" si="10"/>
        <v>122720365.61766514</v>
      </c>
      <c r="J66" s="175">
        <f t="shared" si="7"/>
        <v>0</v>
      </c>
      <c r="K66" s="178">
        <f t="shared" si="5"/>
        <v>122720365.61766514</v>
      </c>
      <c r="L66" s="175">
        <f t="shared" si="3"/>
        <v>37184270782.152534</v>
      </c>
      <c r="M66" s="165">
        <f>VLOOKUP(B66,Encargos!$A$8:$B$652,2,0)</f>
        <v>2.4662697723036864E-3</v>
      </c>
    </row>
    <row r="67" spans="1:13" s="166" customFormat="1" x14ac:dyDescent="0.35">
      <c r="A67" s="166">
        <f t="shared" si="8"/>
        <v>303</v>
      </c>
      <c r="B67" s="163">
        <v>46478</v>
      </c>
      <c r="C67" s="175">
        <f t="shared" si="4"/>
        <v>37184270782.152534</v>
      </c>
      <c r="D67" s="175">
        <f t="shared" si="0"/>
        <v>91706443.035177946</v>
      </c>
      <c r="E67" s="175">
        <f t="shared" si="1"/>
        <v>37275977225.187714</v>
      </c>
      <c r="F67" s="175">
        <v>0</v>
      </c>
      <c r="G67" s="176">
        <v>0</v>
      </c>
      <c r="H67" s="175">
        <f t="shared" si="9"/>
        <v>0</v>
      </c>
      <c r="I67" s="177">
        <f t="shared" si="10"/>
        <v>123023027.14583404</v>
      </c>
      <c r="J67" s="175">
        <f t="shared" si="7"/>
        <v>0</v>
      </c>
      <c r="K67" s="178">
        <f t="shared" si="5"/>
        <v>123023027.14583404</v>
      </c>
      <c r="L67" s="175">
        <f t="shared" si="3"/>
        <v>37152954198.041878</v>
      </c>
      <c r="M67" s="165">
        <f>VLOOKUP(B67,Encargos!$A$8:$B$652,2,0)</f>
        <v>2.4662697723036864E-3</v>
      </c>
    </row>
    <row r="68" spans="1:13" s="166" customFormat="1" x14ac:dyDescent="0.35">
      <c r="A68" s="166">
        <f t="shared" si="8"/>
        <v>302</v>
      </c>
      <c r="B68" s="163">
        <v>46508</v>
      </c>
      <c r="C68" s="175">
        <f t="shared" si="4"/>
        <v>37152954198.041878</v>
      </c>
      <c r="D68" s="175">
        <f t="shared" si="0"/>
        <v>91629207.890414029</v>
      </c>
      <c r="E68" s="175">
        <f t="shared" si="1"/>
        <v>37244583405.932289</v>
      </c>
      <c r="F68" s="175">
        <v>0</v>
      </c>
      <c r="G68" s="176">
        <v>0</v>
      </c>
      <c r="H68" s="175">
        <f t="shared" si="9"/>
        <v>0</v>
      </c>
      <c r="I68" s="177">
        <f t="shared" si="10"/>
        <v>123326435.11898109</v>
      </c>
      <c r="J68" s="175">
        <f t="shared" si="7"/>
        <v>0</v>
      </c>
      <c r="K68" s="178">
        <f t="shared" si="5"/>
        <v>123326435.11898109</v>
      </c>
      <c r="L68" s="175">
        <f t="shared" si="3"/>
        <v>37121256970.813309</v>
      </c>
      <c r="M68" s="165">
        <f>VLOOKUP(B68,Encargos!$A$8:$B$652,2,0)</f>
        <v>2.4662697723036864E-3</v>
      </c>
    </row>
    <row r="69" spans="1:13" x14ac:dyDescent="0.35">
      <c r="A69">
        <f t="shared" si="8"/>
        <v>301</v>
      </c>
      <c r="B69" s="1">
        <v>46539</v>
      </c>
      <c r="C69" s="16">
        <f t="shared" si="4"/>
        <v>37121256970.813309</v>
      </c>
      <c r="D69" s="16">
        <f t="shared" ref="D69:D132" si="11">C69*M69</f>
        <v>144364568.35949296</v>
      </c>
      <c r="E69" s="16">
        <f t="shared" ref="E69:E132" si="12">C69+D69</f>
        <v>37265621539.172798</v>
      </c>
      <c r="F69" s="16">
        <v>0</v>
      </c>
      <c r="G69" s="29">
        <v>0</v>
      </c>
      <c r="H69" s="16">
        <f t="shared" ref="H69:H132" si="13">SUM(E69:G69)*$N$4</f>
        <v>124218738.46390933</v>
      </c>
      <c r="I69" s="18">
        <f t="shared" si="6"/>
        <v>196321096.44156811</v>
      </c>
      <c r="J69" s="16">
        <f t="shared" si="7"/>
        <v>124218738.46390933</v>
      </c>
      <c r="K69" s="19">
        <f t="shared" si="5"/>
        <v>72102357.977658778</v>
      </c>
      <c r="L69" s="16">
        <f t="shared" ref="L69:L132" si="14">SUM(E69:H69)-I69</f>
        <v>37193519181.195145</v>
      </c>
      <c r="M69" s="17">
        <f>VLOOKUP(B69,Encargos!$A$8:$B$652,2,0)</f>
        <v>3.8890000000000001E-3</v>
      </c>
    </row>
    <row r="70" spans="1:13" x14ac:dyDescent="0.35">
      <c r="A70">
        <f t="shared" si="8"/>
        <v>300</v>
      </c>
      <c r="B70" s="1">
        <v>46569</v>
      </c>
      <c r="C70" s="16">
        <f t="shared" si="4"/>
        <v>37193519181.195145</v>
      </c>
      <c r="D70" s="16">
        <f t="shared" si="11"/>
        <v>131851025.49733679</v>
      </c>
      <c r="E70" s="16">
        <f t="shared" si="12"/>
        <v>37325370206.692482</v>
      </c>
      <c r="F70" s="16">
        <v>0</v>
      </c>
      <c r="G70" s="29">
        <f>-'Conta Gráfica Art. 9° comp'!G70</f>
        <v>3716334080.2909799</v>
      </c>
      <c r="H70" s="16">
        <f t="shared" si="13"/>
        <v>136805680.95661154</v>
      </c>
      <c r="I70" s="18">
        <f t="shared" si="6"/>
        <v>216633235.11277092</v>
      </c>
      <c r="J70" s="16">
        <f t="shared" si="7"/>
        <v>136805680.95661154</v>
      </c>
      <c r="K70" s="19">
        <f t="shared" si="5"/>
        <v>79827554.156159371</v>
      </c>
      <c r="L70" s="16">
        <f t="shared" si="14"/>
        <v>40961876732.827301</v>
      </c>
      <c r="M70" s="17">
        <f>VLOOKUP(B70,Encargos!$A$8:$B$652,2,0)</f>
        <v>3.545E-3</v>
      </c>
    </row>
    <row r="71" spans="1:13" x14ac:dyDescent="0.35">
      <c r="A71">
        <f t="shared" si="8"/>
        <v>299</v>
      </c>
      <c r="B71" s="1">
        <v>46600</v>
      </c>
      <c r="C71" s="16">
        <f t="shared" ref="C71:C134" si="15">L70</f>
        <v>40961876732.827301</v>
      </c>
      <c r="D71" s="16">
        <f t="shared" si="11"/>
        <v>173432586.0867908</v>
      </c>
      <c r="E71" s="16">
        <f t="shared" si="12"/>
        <v>41135309318.914093</v>
      </c>
      <c r="F71" s="16">
        <v>0</v>
      </c>
      <c r="G71" s="29">
        <v>0</v>
      </c>
      <c r="H71" s="16">
        <f t="shared" si="13"/>
        <v>137117697.72971365</v>
      </c>
      <c r="I71" s="18">
        <f t="shared" si="6"/>
        <v>217550460.23023832</v>
      </c>
      <c r="J71" s="16">
        <f t="shared" si="7"/>
        <v>137117697.72971365</v>
      </c>
      <c r="K71" s="19">
        <f t="shared" ref="K71:K134" si="16">I71-J71</f>
        <v>80432762.50052467</v>
      </c>
      <c r="L71" s="16">
        <f t="shared" si="14"/>
        <v>41054876556.413567</v>
      </c>
      <c r="M71" s="17">
        <f>VLOOKUP(B71,Encargos!$A$8:$B$652,2,0)</f>
        <v>4.2339999999999999E-3</v>
      </c>
    </row>
    <row r="72" spans="1:13" x14ac:dyDescent="0.35">
      <c r="A72">
        <f t="shared" si="8"/>
        <v>298</v>
      </c>
      <c r="B72" s="1">
        <v>46631</v>
      </c>
      <c r="C72" s="16">
        <f t="shared" si="15"/>
        <v>41054876556.413567</v>
      </c>
      <c r="D72" s="16">
        <f t="shared" si="11"/>
        <v>173826347.33985505</v>
      </c>
      <c r="E72" s="16">
        <f t="shared" si="12"/>
        <v>41228702903.753418</v>
      </c>
      <c r="F72" s="16">
        <v>0</v>
      </c>
      <c r="G72" s="29">
        <v>0</v>
      </c>
      <c r="H72" s="16">
        <f t="shared" si="13"/>
        <v>137429009.67917806</v>
      </c>
      <c r="I72" s="18">
        <f t="shared" si="6"/>
        <v>218471568.87885314</v>
      </c>
      <c r="J72" s="16">
        <f t="shared" si="7"/>
        <v>137429009.67917806</v>
      </c>
      <c r="K72" s="19">
        <f t="shared" si="16"/>
        <v>81042559.199675083</v>
      </c>
      <c r="L72" s="16">
        <f t="shared" si="14"/>
        <v>41147660344.553741</v>
      </c>
      <c r="M72" s="17">
        <f>VLOOKUP(B72,Encargos!$A$8:$B$652,2,0)</f>
        <v>4.2339999999999999E-3</v>
      </c>
    </row>
    <row r="73" spans="1:13" x14ac:dyDescent="0.35">
      <c r="A73">
        <f t="shared" si="8"/>
        <v>297</v>
      </c>
      <c r="B73" s="1">
        <v>46661</v>
      </c>
      <c r="C73" s="16">
        <f t="shared" si="15"/>
        <v>41147660344.553741</v>
      </c>
      <c r="D73" s="16">
        <f t="shared" si="11"/>
        <v>174219193.89884055</v>
      </c>
      <c r="E73" s="16">
        <f t="shared" si="12"/>
        <v>41321879538.452583</v>
      </c>
      <c r="F73" s="16">
        <v>0</v>
      </c>
      <c r="G73" s="29">
        <v>0</v>
      </c>
      <c r="H73" s="16">
        <f t="shared" si="13"/>
        <v>137739598.46150863</v>
      </c>
      <c r="I73" s="18">
        <f t="shared" si="6"/>
        <v>219396577.50148624</v>
      </c>
      <c r="J73" s="16">
        <f t="shared" si="7"/>
        <v>137739598.46150863</v>
      </c>
      <c r="K73" s="19">
        <f t="shared" si="16"/>
        <v>81656979.03997761</v>
      </c>
      <c r="L73" s="16">
        <f t="shared" si="14"/>
        <v>41240222559.412605</v>
      </c>
      <c r="M73" s="17">
        <f>VLOOKUP(B73,Encargos!$A$8:$B$652,2,0)</f>
        <v>4.2339999999999999E-3</v>
      </c>
    </row>
    <row r="74" spans="1:13" x14ac:dyDescent="0.35">
      <c r="A74">
        <f t="shared" si="8"/>
        <v>296</v>
      </c>
      <c r="B74" s="1">
        <v>46692</v>
      </c>
      <c r="C74" s="16">
        <f t="shared" si="15"/>
        <v>41240222559.412605</v>
      </c>
      <c r="D74" s="16">
        <f t="shared" si="11"/>
        <v>160383225.53355563</v>
      </c>
      <c r="E74" s="16">
        <f t="shared" si="12"/>
        <v>41400605784.946159</v>
      </c>
      <c r="F74" s="16">
        <v>0</v>
      </c>
      <c r="G74" s="29">
        <v>0</v>
      </c>
      <c r="H74" s="16">
        <f t="shared" si="13"/>
        <v>138002019.28315386</v>
      </c>
      <c r="I74" s="18">
        <f t="shared" ref="I74:I137" si="17">PMT($N$4,A74,-SUM(E74:G74))</f>
        <v>220249810.79138947</v>
      </c>
      <c r="J74" s="16">
        <f t="shared" ref="J74:J137" si="18">H74</f>
        <v>138002019.28315386</v>
      </c>
      <c r="K74" s="19">
        <f t="shared" si="16"/>
        <v>82247791.508235604</v>
      </c>
      <c r="L74" s="16">
        <f t="shared" si="14"/>
        <v>41318357993.437927</v>
      </c>
      <c r="M74" s="17">
        <f>VLOOKUP(B74,Encargos!$A$8:$B$652,2,0)</f>
        <v>3.8890000000000001E-3</v>
      </c>
    </row>
    <row r="75" spans="1:13" x14ac:dyDescent="0.35">
      <c r="A75">
        <f t="shared" si="8"/>
        <v>295</v>
      </c>
      <c r="B75" s="1">
        <v>46722</v>
      </c>
      <c r="C75" s="16">
        <f t="shared" si="15"/>
        <v>41318357993.437927</v>
      </c>
      <c r="D75" s="16">
        <f t="shared" si="11"/>
        <v>146473579.08673745</v>
      </c>
      <c r="E75" s="16">
        <f t="shared" si="12"/>
        <v>41464831572.524666</v>
      </c>
      <c r="F75" s="16">
        <v>0</v>
      </c>
      <c r="G75" s="29">
        <v>0</v>
      </c>
      <c r="H75" s="16">
        <f t="shared" si="13"/>
        <v>138216105.2417489</v>
      </c>
      <c r="I75" s="18">
        <f t="shared" si="17"/>
        <v>221030596.37064502</v>
      </c>
      <c r="J75" s="16">
        <f t="shared" si="18"/>
        <v>138216105.2417489</v>
      </c>
      <c r="K75" s="19">
        <f t="shared" si="16"/>
        <v>82814491.128896117</v>
      </c>
      <c r="L75" s="16">
        <f t="shared" si="14"/>
        <v>41382017081.395775</v>
      </c>
      <c r="M75" s="17">
        <f>VLOOKUP(B75,Encargos!$A$8:$B$652,2,0)</f>
        <v>3.545E-3</v>
      </c>
    </row>
    <row r="76" spans="1:13" x14ac:dyDescent="0.35">
      <c r="A76">
        <f t="shared" ref="A76:A139" si="19">A75-1</f>
        <v>294</v>
      </c>
      <c r="B76" s="1">
        <v>46753</v>
      </c>
      <c r="C76" s="16">
        <f t="shared" si="15"/>
        <v>41382017081.395775</v>
      </c>
      <c r="D76" s="16">
        <f t="shared" si="11"/>
        <v>146699250.55354801</v>
      </c>
      <c r="E76" s="142">
        <f>'Art. 9º-A'!E76</f>
        <v>45836678909.40242</v>
      </c>
      <c r="F76" s="16">
        <v>0</v>
      </c>
      <c r="G76" s="29">
        <v>0</v>
      </c>
      <c r="H76" s="16">
        <f t="shared" si="13"/>
        <v>152788929.69800809</v>
      </c>
      <c r="I76" s="18">
        <f t="shared" si="17"/>
        <v>244823940.1928463</v>
      </c>
      <c r="J76" s="16">
        <f t="shared" si="18"/>
        <v>152788929.69800809</v>
      </c>
      <c r="K76" s="19">
        <f t="shared" si="16"/>
        <v>92035010.494838208</v>
      </c>
      <c r="L76" s="16">
        <f t="shared" si="14"/>
        <v>45744643898.907578</v>
      </c>
      <c r="M76" s="17">
        <f>VLOOKUP(B76,Encargos!$A$8:$B$652,2,0)</f>
        <v>3.545E-3</v>
      </c>
    </row>
    <row r="77" spans="1:13" x14ac:dyDescent="0.35">
      <c r="A77">
        <f t="shared" si="19"/>
        <v>293</v>
      </c>
      <c r="B77" s="1">
        <v>46784</v>
      </c>
      <c r="C77" s="16">
        <f t="shared" si="15"/>
        <v>45744643898.907578</v>
      </c>
      <c r="D77" s="16">
        <f t="shared" si="11"/>
        <v>209464724.4130978</v>
      </c>
      <c r="E77" s="16">
        <f t="shared" si="12"/>
        <v>45954108623.320679</v>
      </c>
      <c r="F77" s="16">
        <v>0</v>
      </c>
      <c r="G77" s="29">
        <v>0</v>
      </c>
      <c r="H77" s="16">
        <f t="shared" si="13"/>
        <v>153180362.0777356</v>
      </c>
      <c r="I77" s="18">
        <f t="shared" si="17"/>
        <v>245944989.01498935</v>
      </c>
      <c r="J77" s="16">
        <f t="shared" si="18"/>
        <v>153180362.0777356</v>
      </c>
      <c r="K77" s="19">
        <f t="shared" si="16"/>
        <v>92764626.937253743</v>
      </c>
      <c r="L77" s="16">
        <f t="shared" si="14"/>
        <v>45861343996.383423</v>
      </c>
      <c r="M77" s="17">
        <f>VLOOKUP(B77,Encargos!$A$8:$B$652,2,0)</f>
        <v>4.5789999999999997E-3</v>
      </c>
    </row>
    <row r="78" spans="1:13" x14ac:dyDescent="0.35">
      <c r="A78">
        <f t="shared" si="19"/>
        <v>292</v>
      </c>
      <c r="B78" s="1">
        <v>46813</v>
      </c>
      <c r="C78" s="16">
        <f t="shared" si="15"/>
        <v>45861343996.383423</v>
      </c>
      <c r="D78" s="16">
        <f t="shared" si="11"/>
        <v>181014724.75372538</v>
      </c>
      <c r="E78" s="16">
        <f t="shared" si="12"/>
        <v>46042358721.137146</v>
      </c>
      <c r="F78" s="16">
        <v>0</v>
      </c>
      <c r="G78" s="29">
        <v>0</v>
      </c>
      <c r="H78" s="16">
        <f t="shared" si="13"/>
        <v>153474529.07045716</v>
      </c>
      <c r="I78" s="18">
        <f t="shared" si="17"/>
        <v>246915733.88663149</v>
      </c>
      <c r="J78" s="16">
        <f t="shared" si="18"/>
        <v>153474529.07045716</v>
      </c>
      <c r="K78" s="19">
        <f t="shared" si="16"/>
        <v>93441204.816174328</v>
      </c>
      <c r="L78" s="16">
        <f t="shared" si="14"/>
        <v>45948917516.320969</v>
      </c>
      <c r="M78" s="17">
        <f>VLOOKUP(B78,Encargos!$A$8:$B$652,2,0)</f>
        <v>3.947E-3</v>
      </c>
    </row>
    <row r="79" spans="1:13" x14ac:dyDescent="0.35">
      <c r="A79">
        <f t="shared" si="19"/>
        <v>291</v>
      </c>
      <c r="B79" s="1">
        <v>46844</v>
      </c>
      <c r="C79" s="16">
        <f t="shared" si="15"/>
        <v>45948917516.320969</v>
      </c>
      <c r="D79" s="16">
        <f t="shared" si="11"/>
        <v>149471828.68059209</v>
      </c>
      <c r="E79" s="16">
        <f t="shared" si="12"/>
        <v>46098389345.001564</v>
      </c>
      <c r="F79" s="16">
        <v>0</v>
      </c>
      <c r="G79" s="29">
        <v>0</v>
      </c>
      <c r="H79" s="16">
        <f t="shared" si="13"/>
        <v>153661297.81667188</v>
      </c>
      <c r="I79" s="18">
        <f t="shared" si="17"/>
        <v>247718950.76896471</v>
      </c>
      <c r="J79" s="16">
        <f t="shared" si="18"/>
        <v>153661297.81667188</v>
      </c>
      <c r="K79" s="19">
        <f t="shared" si="16"/>
        <v>94057652.95229283</v>
      </c>
      <c r="L79" s="16">
        <f t="shared" si="14"/>
        <v>46004331692.049271</v>
      </c>
      <c r="M79" s="17">
        <f>VLOOKUP(B79,Encargos!$A$8:$B$652,2,0)</f>
        <v>3.2529999999999998E-3</v>
      </c>
    </row>
    <row r="80" spans="1:13" x14ac:dyDescent="0.35">
      <c r="A80">
        <f t="shared" si="19"/>
        <v>290</v>
      </c>
      <c r="B80" s="1">
        <v>46874</v>
      </c>
      <c r="C80" s="16">
        <f t="shared" si="15"/>
        <v>46004331692.049271</v>
      </c>
      <c r="D80" s="16">
        <f t="shared" si="11"/>
        <v>213598112.04618478</v>
      </c>
      <c r="E80" s="16">
        <f t="shared" si="12"/>
        <v>46217929804.095459</v>
      </c>
      <c r="F80" s="16">
        <v>0</v>
      </c>
      <c r="G80" s="29">
        <v>0</v>
      </c>
      <c r="H80" s="16">
        <f t="shared" si="13"/>
        <v>154059766.01365155</v>
      </c>
      <c r="I80" s="18">
        <f t="shared" si="17"/>
        <v>248869109.85738501</v>
      </c>
      <c r="J80" s="16">
        <f t="shared" si="18"/>
        <v>154059766.01365155</v>
      </c>
      <c r="K80" s="19">
        <f t="shared" si="16"/>
        <v>94809343.84373346</v>
      </c>
      <c r="L80" s="16">
        <f t="shared" si="14"/>
        <v>46123120460.251724</v>
      </c>
      <c r="M80" s="17">
        <f>VLOOKUP(B80,Encargos!$A$8:$B$652,2,0)</f>
        <v>4.6430000000000004E-3</v>
      </c>
    </row>
    <row r="81" spans="1:13" x14ac:dyDescent="0.35">
      <c r="A81">
        <f t="shared" si="19"/>
        <v>289</v>
      </c>
      <c r="B81" s="1">
        <v>46905</v>
      </c>
      <c r="C81" s="16">
        <f t="shared" si="15"/>
        <v>46123120460.251724</v>
      </c>
      <c r="D81" s="16">
        <f t="shared" si="11"/>
        <v>134033788.05749151</v>
      </c>
      <c r="E81" s="16">
        <f t="shared" si="12"/>
        <v>46257154248.309219</v>
      </c>
      <c r="F81" s="16">
        <v>0</v>
      </c>
      <c r="G81" s="29">
        <v>0</v>
      </c>
      <c r="H81" s="16">
        <f t="shared" si="13"/>
        <v>154190514.16103074</v>
      </c>
      <c r="I81" s="18">
        <f t="shared" si="17"/>
        <v>249592323.49063057</v>
      </c>
      <c r="J81" s="16">
        <f t="shared" si="18"/>
        <v>154190514.16103074</v>
      </c>
      <c r="K81" s="19">
        <f t="shared" si="16"/>
        <v>95401809.329599828</v>
      </c>
      <c r="L81" s="16">
        <f t="shared" si="14"/>
        <v>46161752438.979622</v>
      </c>
      <c r="M81" s="17">
        <f>VLOOKUP(B81,Encargos!$A$8:$B$652,2,0)</f>
        <v>2.9060000000000002E-3</v>
      </c>
    </row>
    <row r="82" spans="1:13" x14ac:dyDescent="0.35">
      <c r="A82">
        <f t="shared" si="19"/>
        <v>288</v>
      </c>
      <c r="B82" s="1">
        <v>46935</v>
      </c>
      <c r="C82" s="16">
        <f t="shared" si="15"/>
        <v>46161752438.979622</v>
      </c>
      <c r="D82" s="16">
        <f t="shared" si="11"/>
        <v>198264726.72541749</v>
      </c>
      <c r="E82" s="16">
        <f t="shared" si="12"/>
        <v>46360017165.70504</v>
      </c>
      <c r="F82" s="16">
        <v>0</v>
      </c>
      <c r="G82" s="29">
        <v>0</v>
      </c>
      <c r="H82" s="16">
        <f t="shared" si="13"/>
        <v>154533390.55235013</v>
      </c>
      <c r="I82" s="18">
        <f t="shared" si="17"/>
        <v>250664322.52002284</v>
      </c>
      <c r="J82" s="16">
        <f t="shared" si="18"/>
        <v>154533390.55235013</v>
      </c>
      <c r="K82" s="19">
        <f t="shared" si="16"/>
        <v>96130931.967672706</v>
      </c>
      <c r="L82" s="16">
        <f t="shared" si="14"/>
        <v>46263886233.737373</v>
      </c>
      <c r="M82" s="17">
        <f>VLOOKUP(B82,Encargos!$A$8:$B$652,2,0)</f>
        <v>4.2950000000000002E-3</v>
      </c>
    </row>
    <row r="83" spans="1:13" x14ac:dyDescent="0.35">
      <c r="A83">
        <f t="shared" si="19"/>
        <v>287</v>
      </c>
      <c r="B83" s="1">
        <v>46966</v>
      </c>
      <c r="C83" s="16">
        <f t="shared" si="15"/>
        <v>46263886233.737373</v>
      </c>
      <c r="D83" s="16">
        <f t="shared" si="11"/>
        <v>182603558.9645614</v>
      </c>
      <c r="E83" s="16">
        <f t="shared" si="12"/>
        <v>46446489792.701935</v>
      </c>
      <c r="F83" s="16">
        <v>0</v>
      </c>
      <c r="G83" s="29">
        <v>0</v>
      </c>
      <c r="H83" s="16">
        <f t="shared" si="13"/>
        <v>154821632.6423398</v>
      </c>
      <c r="I83" s="18">
        <f t="shared" si="17"/>
        <v>251653694.60100943</v>
      </c>
      <c r="J83" s="16">
        <f t="shared" si="18"/>
        <v>154821632.6423398</v>
      </c>
      <c r="K83" s="19">
        <f t="shared" si="16"/>
        <v>96832061.958669633</v>
      </c>
      <c r="L83" s="16">
        <f t="shared" si="14"/>
        <v>46349657730.743263</v>
      </c>
      <c r="M83" s="17">
        <f>VLOOKUP(B83,Encargos!$A$8:$B$652,2,0)</f>
        <v>3.947E-3</v>
      </c>
    </row>
    <row r="84" spans="1:13" x14ac:dyDescent="0.35">
      <c r="A84">
        <f t="shared" si="19"/>
        <v>286</v>
      </c>
      <c r="B84" s="1">
        <v>46997</v>
      </c>
      <c r="C84" s="16">
        <f t="shared" si="15"/>
        <v>46349657730.743263</v>
      </c>
      <c r="D84" s="16">
        <f t="shared" si="11"/>
        <v>182942099.06324366</v>
      </c>
      <c r="E84" s="16">
        <f t="shared" si="12"/>
        <v>46532599829.806503</v>
      </c>
      <c r="F84" s="16">
        <v>0</v>
      </c>
      <c r="G84" s="29">
        <v>0</v>
      </c>
      <c r="H84" s="16">
        <f t="shared" si="13"/>
        <v>155108666.09935501</v>
      </c>
      <c r="I84" s="18">
        <f t="shared" si="17"/>
        <v>252646971.73359957</v>
      </c>
      <c r="J84" s="16">
        <f t="shared" si="18"/>
        <v>155108666.09935501</v>
      </c>
      <c r="K84" s="19">
        <f t="shared" si="16"/>
        <v>97538305.634244561</v>
      </c>
      <c r="L84" s="16">
        <f t="shared" si="14"/>
        <v>46435061524.172264</v>
      </c>
      <c r="M84" s="17">
        <f>VLOOKUP(B84,Encargos!$A$8:$B$652,2,0)</f>
        <v>3.947E-3</v>
      </c>
    </row>
    <row r="85" spans="1:13" x14ac:dyDescent="0.35">
      <c r="A85">
        <f t="shared" si="19"/>
        <v>285</v>
      </c>
      <c r="B85" s="1">
        <v>47027</v>
      </c>
      <c r="C85" s="16">
        <f t="shared" si="15"/>
        <v>46435061524.172264</v>
      </c>
      <c r="D85" s="16">
        <f t="shared" si="11"/>
        <v>215597990.65673184</v>
      </c>
      <c r="E85" s="16">
        <f t="shared" si="12"/>
        <v>46650659514.828995</v>
      </c>
      <c r="F85" s="16">
        <v>0</v>
      </c>
      <c r="G85" s="29">
        <v>0</v>
      </c>
      <c r="H85" s="16">
        <f t="shared" si="13"/>
        <v>155502198.38276333</v>
      </c>
      <c r="I85" s="18">
        <f t="shared" si="17"/>
        <v>253820011.62335867</v>
      </c>
      <c r="J85" s="16">
        <f t="shared" si="18"/>
        <v>155502198.38276333</v>
      </c>
      <c r="K85" s="19">
        <f t="shared" si="16"/>
        <v>98317813.240595341</v>
      </c>
      <c r="L85" s="16">
        <f t="shared" si="14"/>
        <v>46552341701.588402</v>
      </c>
      <c r="M85" s="17">
        <f>VLOOKUP(B85,Encargos!$A$8:$B$652,2,0)</f>
        <v>4.6430000000000004E-3</v>
      </c>
    </row>
    <row r="86" spans="1:13" x14ac:dyDescent="0.35">
      <c r="A86">
        <f t="shared" si="19"/>
        <v>284</v>
      </c>
      <c r="B86" s="1">
        <v>47058</v>
      </c>
      <c r="C86" s="16">
        <f t="shared" si="15"/>
        <v>46552341701.588402</v>
      </c>
      <c r="D86" s="16">
        <f t="shared" si="11"/>
        <v>167588430.12571824</v>
      </c>
      <c r="E86" s="16">
        <f t="shared" si="12"/>
        <v>46719930131.714119</v>
      </c>
      <c r="F86" s="16">
        <v>0</v>
      </c>
      <c r="G86" s="29">
        <v>0</v>
      </c>
      <c r="H86" s="16">
        <f t="shared" si="13"/>
        <v>155733100.43904707</v>
      </c>
      <c r="I86" s="18">
        <f t="shared" si="17"/>
        <v>254733763.6652028</v>
      </c>
      <c r="J86" s="16">
        <f t="shared" si="18"/>
        <v>155733100.43904707</v>
      </c>
      <c r="K86" s="19">
        <f t="shared" si="16"/>
        <v>99000663.226155728</v>
      </c>
      <c r="L86" s="16">
        <f t="shared" si="14"/>
        <v>46620929468.487968</v>
      </c>
      <c r="M86" s="17">
        <f>VLOOKUP(B86,Encargos!$A$8:$B$652,2,0)</f>
        <v>3.5999999999999999E-3</v>
      </c>
    </row>
    <row r="87" spans="1:13" x14ac:dyDescent="0.35">
      <c r="A87">
        <f t="shared" si="19"/>
        <v>283</v>
      </c>
      <c r="B87" s="1">
        <v>47088</v>
      </c>
      <c r="C87" s="16">
        <f t="shared" si="15"/>
        <v>46620929468.487968</v>
      </c>
      <c r="D87" s="16">
        <f t="shared" si="11"/>
        <v>184012808.612122</v>
      </c>
      <c r="E87" s="16">
        <f t="shared" si="12"/>
        <v>46804942277.10009</v>
      </c>
      <c r="F87" s="16">
        <v>0</v>
      </c>
      <c r="G87" s="29">
        <v>0</v>
      </c>
      <c r="H87" s="16">
        <f t="shared" si="13"/>
        <v>156016474.2570003</v>
      </c>
      <c r="I87" s="18">
        <f t="shared" si="17"/>
        <v>255739197.83038938</v>
      </c>
      <c r="J87" s="16">
        <f t="shared" si="18"/>
        <v>156016474.2570003</v>
      </c>
      <c r="K87" s="19">
        <f t="shared" si="16"/>
        <v>99722723.573389083</v>
      </c>
      <c r="L87" s="16">
        <f t="shared" si="14"/>
        <v>46705219553.526703</v>
      </c>
      <c r="M87" s="17">
        <f>VLOOKUP(B87,Encargos!$A$8:$B$652,2,0)</f>
        <v>3.947E-3</v>
      </c>
    </row>
    <row r="88" spans="1:13" x14ac:dyDescent="0.35">
      <c r="A88">
        <f t="shared" si="19"/>
        <v>282</v>
      </c>
      <c r="B88" s="1">
        <v>47119</v>
      </c>
      <c r="C88" s="16">
        <f t="shared" si="15"/>
        <v>46705219553.526703</v>
      </c>
      <c r="D88" s="16">
        <f t="shared" si="11"/>
        <v>168138790.39269611</v>
      </c>
      <c r="E88" s="142">
        <f>'Art. 9º-A'!E88</f>
        <v>48909955000.171349</v>
      </c>
      <c r="F88" s="16">
        <v>0</v>
      </c>
      <c r="G88" s="29">
        <v>0</v>
      </c>
      <c r="H88" s="16">
        <f t="shared" si="13"/>
        <v>163033183.3339045</v>
      </c>
      <c r="I88" s="18">
        <f t="shared" si="17"/>
        <v>267811451.8513118</v>
      </c>
      <c r="J88" s="16">
        <f t="shared" si="18"/>
        <v>163033183.3339045</v>
      </c>
      <c r="K88" s="19">
        <f t="shared" si="16"/>
        <v>104778268.5174073</v>
      </c>
      <c r="L88" s="16">
        <f t="shared" si="14"/>
        <v>48805176731.653946</v>
      </c>
      <c r="M88" s="17">
        <f>VLOOKUP(B88,Encargos!$A$8:$B$652,2,0)</f>
        <v>3.5999999999999999E-3</v>
      </c>
    </row>
    <row r="89" spans="1:13" x14ac:dyDescent="0.35">
      <c r="A89">
        <f t="shared" si="19"/>
        <v>281</v>
      </c>
      <c r="B89" s="1">
        <v>47150</v>
      </c>
      <c r="C89" s="16">
        <f t="shared" si="15"/>
        <v>48805176731.653946</v>
      </c>
      <c r="D89" s="16">
        <f t="shared" si="11"/>
        <v>175698636.23395419</v>
      </c>
      <c r="E89" s="16">
        <f t="shared" si="12"/>
        <v>48980875367.887901</v>
      </c>
      <c r="F89" s="16">
        <v>0</v>
      </c>
      <c r="G89" s="29">
        <v>0</v>
      </c>
      <c r="H89" s="16">
        <f t="shared" si="13"/>
        <v>163269584.55962634</v>
      </c>
      <c r="I89" s="18">
        <f t="shared" si="17"/>
        <v>268775573.07797658</v>
      </c>
      <c r="J89" s="16">
        <f t="shared" si="18"/>
        <v>163269584.55962634</v>
      </c>
      <c r="K89" s="19">
        <f t="shared" si="16"/>
        <v>105505988.51835024</v>
      </c>
      <c r="L89" s="16">
        <f t="shared" si="14"/>
        <v>48875369379.369545</v>
      </c>
      <c r="M89" s="17">
        <f>VLOOKUP(B89,Encargos!$A$8:$B$652,2,0)</f>
        <v>3.5999999999999999E-3</v>
      </c>
    </row>
    <row r="90" spans="1:13" x14ac:dyDescent="0.35">
      <c r="A90">
        <f t="shared" si="19"/>
        <v>280</v>
      </c>
      <c r="B90" s="1">
        <v>47178</v>
      </c>
      <c r="C90" s="16">
        <f t="shared" si="15"/>
        <v>48875369379.369545</v>
      </c>
      <c r="D90" s="16">
        <f t="shared" si="11"/>
        <v>208404575.03363177</v>
      </c>
      <c r="E90" s="16">
        <f t="shared" si="12"/>
        <v>49083773954.403175</v>
      </c>
      <c r="F90" s="16">
        <v>0</v>
      </c>
      <c r="G90" s="29">
        <v>0</v>
      </c>
      <c r="H90" s="16">
        <f t="shared" si="13"/>
        <v>163612579.8480106</v>
      </c>
      <c r="I90" s="18">
        <f t="shared" si="17"/>
        <v>269921632.12158096</v>
      </c>
      <c r="J90" s="16">
        <f t="shared" si="18"/>
        <v>163612579.8480106</v>
      </c>
      <c r="K90" s="19">
        <f t="shared" si="16"/>
        <v>106309052.27357036</v>
      </c>
      <c r="L90" s="16">
        <f t="shared" si="14"/>
        <v>48977464902.129601</v>
      </c>
      <c r="M90" s="17">
        <f>VLOOKUP(B90,Encargos!$A$8:$B$652,2,0)</f>
        <v>4.2640000000000004E-3</v>
      </c>
    </row>
    <row r="91" spans="1:13" x14ac:dyDescent="0.35">
      <c r="A91">
        <f t="shared" si="19"/>
        <v>279</v>
      </c>
      <c r="B91" s="1">
        <v>47209</v>
      </c>
      <c r="C91" s="16">
        <f t="shared" si="15"/>
        <v>48977464902.129601</v>
      </c>
      <c r="D91" s="16">
        <f t="shared" si="11"/>
        <v>141104076.38303536</v>
      </c>
      <c r="E91" s="16">
        <f t="shared" si="12"/>
        <v>49118568978.512634</v>
      </c>
      <c r="F91" s="16">
        <v>0</v>
      </c>
      <c r="G91" s="29">
        <v>0</v>
      </c>
      <c r="H91" s="16">
        <f t="shared" si="13"/>
        <v>163728563.2617088</v>
      </c>
      <c r="I91" s="18">
        <f t="shared" si="17"/>
        <v>270699276.34372324</v>
      </c>
      <c r="J91" s="16">
        <f t="shared" si="18"/>
        <v>163728563.2617088</v>
      </c>
      <c r="K91" s="19">
        <f t="shared" si="16"/>
        <v>106970713.08201444</v>
      </c>
      <c r="L91" s="16">
        <f t="shared" si="14"/>
        <v>49011598265.430626</v>
      </c>
      <c r="M91" s="17">
        <f>VLOOKUP(B91,Encargos!$A$8:$B$652,2,0)</f>
        <v>2.8809999999999999E-3</v>
      </c>
    </row>
    <row r="92" spans="1:13" x14ac:dyDescent="0.35">
      <c r="A92">
        <f t="shared" si="19"/>
        <v>278</v>
      </c>
      <c r="B92" s="1">
        <v>47239</v>
      </c>
      <c r="C92" s="16">
        <f t="shared" si="15"/>
        <v>49011598265.430626</v>
      </c>
      <c r="D92" s="16">
        <f t="shared" si="11"/>
        <v>192027442.00395718</v>
      </c>
      <c r="E92" s="16">
        <f t="shared" si="12"/>
        <v>49203625707.434586</v>
      </c>
      <c r="F92" s="16">
        <v>0</v>
      </c>
      <c r="G92" s="29">
        <v>0</v>
      </c>
      <c r="H92" s="16">
        <f t="shared" si="13"/>
        <v>164012085.69144863</v>
      </c>
      <c r="I92" s="18">
        <f t="shared" si="17"/>
        <v>271759876.10843801</v>
      </c>
      <c r="J92" s="16">
        <f t="shared" si="18"/>
        <v>164012085.69144863</v>
      </c>
      <c r="K92" s="19">
        <f t="shared" si="16"/>
        <v>107747790.41698939</v>
      </c>
      <c r="L92" s="16">
        <f t="shared" si="14"/>
        <v>49095877917.017601</v>
      </c>
      <c r="M92" s="17">
        <f>VLOOKUP(B92,Encargos!$A$8:$B$652,2,0)</f>
        <v>3.9179999999999996E-3</v>
      </c>
    </row>
    <row r="93" spans="1:13" x14ac:dyDescent="0.35">
      <c r="A93">
        <f t="shared" si="19"/>
        <v>277</v>
      </c>
      <c r="B93" s="1">
        <v>47270</v>
      </c>
      <c r="C93" s="16">
        <f t="shared" si="15"/>
        <v>49095877917.017601</v>
      </c>
      <c r="D93" s="16">
        <f t="shared" si="11"/>
        <v>192357649.67887494</v>
      </c>
      <c r="E93" s="16">
        <f t="shared" si="12"/>
        <v>49288235566.696472</v>
      </c>
      <c r="F93" s="16">
        <v>0</v>
      </c>
      <c r="G93" s="29">
        <v>0</v>
      </c>
      <c r="H93" s="16">
        <f t="shared" si="13"/>
        <v>164294118.55565491</v>
      </c>
      <c r="I93" s="18">
        <f t="shared" si="17"/>
        <v>272824631.30303085</v>
      </c>
      <c r="J93" s="16">
        <f t="shared" si="18"/>
        <v>164294118.55565491</v>
      </c>
      <c r="K93" s="19">
        <f t="shared" si="16"/>
        <v>108530512.74737594</v>
      </c>
      <c r="L93" s="16">
        <f t="shared" si="14"/>
        <v>49179705053.949097</v>
      </c>
      <c r="M93" s="17">
        <f>VLOOKUP(B93,Encargos!$A$8:$B$652,2,0)</f>
        <v>3.9179999999999996E-3</v>
      </c>
    </row>
    <row r="94" spans="1:13" x14ac:dyDescent="0.35">
      <c r="A94">
        <f t="shared" si="19"/>
        <v>276</v>
      </c>
      <c r="B94" s="1">
        <v>47300</v>
      </c>
      <c r="C94" s="16">
        <f t="shared" si="15"/>
        <v>49179705053.949097</v>
      </c>
      <c r="D94" s="16">
        <f t="shared" si="11"/>
        <v>192686084.40137255</v>
      </c>
      <c r="E94" s="16">
        <f t="shared" si="12"/>
        <v>49372391138.350471</v>
      </c>
      <c r="F94" s="16">
        <v>0</v>
      </c>
      <c r="G94" s="29">
        <v>0</v>
      </c>
      <c r="H94" s="16">
        <f t="shared" si="13"/>
        <v>164574637.12783492</v>
      </c>
      <c r="I94" s="18">
        <f t="shared" si="17"/>
        <v>273893558.20847619</v>
      </c>
      <c r="J94" s="16">
        <f t="shared" si="18"/>
        <v>164574637.12783492</v>
      </c>
      <c r="K94" s="19">
        <f t="shared" si="16"/>
        <v>109318921.08064127</v>
      </c>
      <c r="L94" s="16">
        <f t="shared" si="14"/>
        <v>49263072217.269836</v>
      </c>
      <c r="M94" s="17">
        <f>VLOOKUP(B94,Encargos!$A$8:$B$652,2,0)</f>
        <v>3.9179999999999996E-3</v>
      </c>
    </row>
    <row r="95" spans="1:13" x14ac:dyDescent="0.35">
      <c r="A95">
        <f t="shared" si="19"/>
        <v>275</v>
      </c>
      <c r="B95" s="1">
        <v>47331</v>
      </c>
      <c r="C95" s="16">
        <f t="shared" si="15"/>
        <v>49263072217.269836</v>
      </c>
      <c r="D95" s="16">
        <f t="shared" si="11"/>
        <v>193012716.94726321</v>
      </c>
      <c r="E95" s="16">
        <f t="shared" si="12"/>
        <v>49456084934.217102</v>
      </c>
      <c r="F95" s="16">
        <v>0</v>
      </c>
      <c r="G95" s="29">
        <v>0</v>
      </c>
      <c r="H95" s="16">
        <f t="shared" si="13"/>
        <v>164853616.44739035</v>
      </c>
      <c r="I95" s="18">
        <f t="shared" si="17"/>
        <v>274966673.16953701</v>
      </c>
      <c r="J95" s="16">
        <f t="shared" si="18"/>
        <v>164853616.44739035</v>
      </c>
      <c r="K95" s="19">
        <f t="shared" si="16"/>
        <v>110113056.72214666</v>
      </c>
      <c r="L95" s="16">
        <f t="shared" si="14"/>
        <v>49345971877.494949</v>
      </c>
      <c r="M95" s="17">
        <f>VLOOKUP(B95,Encargos!$A$8:$B$652,2,0)</f>
        <v>3.9179999999999996E-3</v>
      </c>
    </row>
    <row r="96" spans="1:13" x14ac:dyDescent="0.35">
      <c r="A96">
        <f t="shared" si="19"/>
        <v>274</v>
      </c>
      <c r="B96" s="1">
        <v>47362</v>
      </c>
      <c r="C96" s="16">
        <f t="shared" si="15"/>
        <v>49345971877.494949</v>
      </c>
      <c r="D96" s="16">
        <f t="shared" si="11"/>
        <v>210411224.08563849</v>
      </c>
      <c r="E96" s="16">
        <f t="shared" si="12"/>
        <v>49556383101.580589</v>
      </c>
      <c r="F96" s="16">
        <v>0</v>
      </c>
      <c r="G96" s="29">
        <v>0</v>
      </c>
      <c r="H96" s="16">
        <f t="shared" si="13"/>
        <v>165187943.67193532</v>
      </c>
      <c r="I96" s="18">
        <f t="shared" si="17"/>
        <v>276139131.06393188</v>
      </c>
      <c r="J96" s="16">
        <f t="shared" si="18"/>
        <v>165187943.67193532</v>
      </c>
      <c r="K96" s="19">
        <f t="shared" si="16"/>
        <v>110951187.39199656</v>
      </c>
      <c r="L96" s="16">
        <f t="shared" si="14"/>
        <v>49445431914.188591</v>
      </c>
      <c r="M96" s="17">
        <f>VLOOKUP(B96,Encargos!$A$8:$B$652,2,0)</f>
        <v>4.2640000000000004E-3</v>
      </c>
    </row>
    <row r="97" spans="1:13" x14ac:dyDescent="0.35">
      <c r="A97">
        <f t="shared" si="19"/>
        <v>273</v>
      </c>
      <c r="B97" s="1">
        <v>47392</v>
      </c>
      <c r="C97" s="16">
        <f t="shared" si="15"/>
        <v>49445431914.188591</v>
      </c>
      <c r="D97" s="16">
        <f t="shared" si="11"/>
        <v>227992886.55632359</v>
      </c>
      <c r="E97" s="16">
        <f t="shared" si="12"/>
        <v>49673424800.744911</v>
      </c>
      <c r="F97" s="16">
        <v>0</v>
      </c>
      <c r="G97" s="29">
        <v>0</v>
      </c>
      <c r="H97" s="16">
        <f t="shared" si="13"/>
        <v>165578082.66914973</v>
      </c>
      <c r="I97" s="18">
        <f t="shared" si="17"/>
        <v>277412408.59726769</v>
      </c>
      <c r="J97" s="16">
        <f t="shared" si="18"/>
        <v>165578082.66914973</v>
      </c>
      <c r="K97" s="19">
        <f t="shared" si="16"/>
        <v>111834325.92811796</v>
      </c>
      <c r="L97" s="16">
        <f t="shared" si="14"/>
        <v>49561590474.816795</v>
      </c>
      <c r="M97" s="17">
        <f>VLOOKUP(B97,Encargos!$A$8:$B$652,2,0)</f>
        <v>4.6109999999999996E-3</v>
      </c>
    </row>
    <row r="98" spans="1:13" x14ac:dyDescent="0.35">
      <c r="A98">
        <f t="shared" si="19"/>
        <v>272</v>
      </c>
      <c r="B98" s="1">
        <v>47423</v>
      </c>
      <c r="C98" s="16">
        <f t="shared" si="15"/>
        <v>49561590474.816795</v>
      </c>
      <c r="D98" s="16">
        <f t="shared" si="11"/>
        <v>159885690.871759</v>
      </c>
      <c r="E98" s="16">
        <f t="shared" si="12"/>
        <v>49721476165.688553</v>
      </c>
      <c r="F98" s="16">
        <v>0</v>
      </c>
      <c r="G98" s="29">
        <v>0</v>
      </c>
      <c r="H98" s="16">
        <f t="shared" si="13"/>
        <v>165738253.88562852</v>
      </c>
      <c r="I98" s="18">
        <f t="shared" si="17"/>
        <v>278307341.02740246</v>
      </c>
      <c r="J98" s="16">
        <f t="shared" si="18"/>
        <v>165738253.88562852</v>
      </c>
      <c r="K98" s="19">
        <f t="shared" si="16"/>
        <v>112569087.14177394</v>
      </c>
      <c r="L98" s="16">
        <f t="shared" si="14"/>
        <v>49608907078.546776</v>
      </c>
      <c r="M98" s="17">
        <f>VLOOKUP(B98,Encargos!$A$8:$B$652,2,0)</f>
        <v>3.2260000000000001E-3</v>
      </c>
    </row>
    <row r="99" spans="1:13" x14ac:dyDescent="0.35">
      <c r="A99">
        <f t="shared" si="19"/>
        <v>271</v>
      </c>
      <c r="B99" s="1">
        <v>47453</v>
      </c>
      <c r="C99" s="16">
        <f t="shared" si="15"/>
        <v>49608907078.546776</v>
      </c>
      <c r="D99" s="16">
        <f t="shared" si="11"/>
        <v>211532379.78292346</v>
      </c>
      <c r="E99" s="16">
        <f t="shared" si="12"/>
        <v>49820439458.329697</v>
      </c>
      <c r="F99" s="16">
        <v>0</v>
      </c>
      <c r="G99" s="29">
        <v>0</v>
      </c>
      <c r="H99" s="16">
        <f t="shared" si="13"/>
        <v>166068131.52776566</v>
      </c>
      <c r="I99" s="18">
        <f t="shared" si="17"/>
        <v>279494043.52954328</v>
      </c>
      <c r="J99" s="16">
        <f t="shared" si="18"/>
        <v>166068131.52776566</v>
      </c>
      <c r="K99" s="19">
        <f t="shared" si="16"/>
        <v>113425912.00177762</v>
      </c>
      <c r="L99" s="16">
        <f t="shared" si="14"/>
        <v>49707013546.327919</v>
      </c>
      <c r="M99" s="17">
        <f>VLOOKUP(B99,Encargos!$A$8:$B$652,2,0)</f>
        <v>4.2640000000000004E-3</v>
      </c>
    </row>
    <row r="100" spans="1:13" x14ac:dyDescent="0.35">
      <c r="A100">
        <f t="shared" si="19"/>
        <v>270</v>
      </c>
      <c r="B100" s="1">
        <v>47484</v>
      </c>
      <c r="C100" s="16">
        <f t="shared" si="15"/>
        <v>49707013546.327919</v>
      </c>
      <c r="D100" s="16">
        <f t="shared" si="11"/>
        <v>177553452.38748333</v>
      </c>
      <c r="E100" s="142">
        <f>'Art. 9º-A'!E100</f>
        <v>51245403520.282074</v>
      </c>
      <c r="F100" s="16">
        <v>0</v>
      </c>
      <c r="G100" s="29">
        <v>0</v>
      </c>
      <c r="H100" s="16">
        <f t="shared" si="13"/>
        <v>170818011.73427358</v>
      </c>
      <c r="I100" s="18">
        <f t="shared" si="17"/>
        <v>288144147.48207736</v>
      </c>
      <c r="J100" s="16">
        <f t="shared" si="18"/>
        <v>170818011.73427358</v>
      </c>
      <c r="K100" s="19">
        <f t="shared" si="16"/>
        <v>117326135.74780378</v>
      </c>
      <c r="L100" s="16">
        <f t="shared" si="14"/>
        <v>51128077384.534271</v>
      </c>
      <c r="M100" s="17">
        <f>VLOOKUP(B100,Encargos!$A$8:$B$652,2,0)</f>
        <v>3.5720000000000001E-3</v>
      </c>
    </row>
    <row r="101" spans="1:13" x14ac:dyDescent="0.35">
      <c r="A101">
        <f t="shared" si="19"/>
        <v>269</v>
      </c>
      <c r="B101" s="1">
        <v>47515</v>
      </c>
      <c r="C101" s="16">
        <f t="shared" si="15"/>
        <v>51128077384.534271</v>
      </c>
      <c r="D101" s="16">
        <f t="shared" si="11"/>
        <v>182629492.41755643</v>
      </c>
      <c r="E101" s="16">
        <f t="shared" si="12"/>
        <v>51310706876.951828</v>
      </c>
      <c r="F101" s="16">
        <v>0</v>
      </c>
      <c r="G101" s="29">
        <v>0</v>
      </c>
      <c r="H101" s="16">
        <f t="shared" si="13"/>
        <v>171035689.58983943</v>
      </c>
      <c r="I101" s="18">
        <f t="shared" si="17"/>
        <v>289173398.37688333</v>
      </c>
      <c r="J101" s="16">
        <f t="shared" si="18"/>
        <v>171035689.58983943</v>
      </c>
      <c r="K101" s="19">
        <f t="shared" si="16"/>
        <v>118137708.7870439</v>
      </c>
      <c r="L101" s="16">
        <f t="shared" si="14"/>
        <v>51192569168.16478</v>
      </c>
      <c r="M101" s="17">
        <f>VLOOKUP(B101,Encargos!$A$8:$B$652,2,0)</f>
        <v>3.5720000000000001E-3</v>
      </c>
    </row>
    <row r="102" spans="1:13" x14ac:dyDescent="0.35">
      <c r="A102">
        <f t="shared" si="19"/>
        <v>268</v>
      </c>
      <c r="B102" s="1">
        <v>47543</v>
      </c>
      <c r="C102" s="16">
        <f t="shared" si="15"/>
        <v>51192569168.16478</v>
      </c>
      <c r="D102" s="16">
        <f t="shared" si="11"/>
        <v>213677783.70791978</v>
      </c>
      <c r="E102" s="16">
        <f t="shared" si="12"/>
        <v>51406246951.872696</v>
      </c>
      <c r="F102" s="16">
        <v>0</v>
      </c>
      <c r="G102" s="29">
        <v>0</v>
      </c>
      <c r="H102" s="16">
        <f t="shared" si="13"/>
        <v>171354156.50624233</v>
      </c>
      <c r="I102" s="18">
        <f t="shared" si="17"/>
        <v>290380408.14170831</v>
      </c>
      <c r="J102" s="16">
        <f t="shared" si="18"/>
        <v>171354156.50624233</v>
      </c>
      <c r="K102" s="19">
        <f t="shared" si="16"/>
        <v>119026251.63546598</v>
      </c>
      <c r="L102" s="16">
        <f t="shared" si="14"/>
        <v>51287220700.237228</v>
      </c>
      <c r="M102" s="17">
        <f>VLOOKUP(B102,Encargos!$A$8:$B$652,2,0)</f>
        <v>4.1739999999999998E-3</v>
      </c>
    </row>
    <row r="103" spans="1:13" x14ac:dyDescent="0.35">
      <c r="A103">
        <f t="shared" si="19"/>
        <v>267</v>
      </c>
      <c r="B103" s="1">
        <v>47574</v>
      </c>
      <c r="C103" s="16">
        <f t="shared" si="15"/>
        <v>51287220700.237228</v>
      </c>
      <c r="D103" s="16">
        <f t="shared" si="11"/>
        <v>178992400.24382791</v>
      </c>
      <c r="E103" s="16">
        <f t="shared" si="12"/>
        <v>51466213100.481056</v>
      </c>
      <c r="F103" s="16">
        <v>0</v>
      </c>
      <c r="G103" s="29">
        <v>0</v>
      </c>
      <c r="H103" s="16">
        <f t="shared" si="13"/>
        <v>171554043.6682702</v>
      </c>
      <c r="I103" s="18">
        <f t="shared" si="17"/>
        <v>291393835.766123</v>
      </c>
      <c r="J103" s="16">
        <f t="shared" si="18"/>
        <v>171554043.6682702</v>
      </c>
      <c r="K103" s="19">
        <f t="shared" si="16"/>
        <v>119839792.0978528</v>
      </c>
      <c r="L103" s="16">
        <f t="shared" si="14"/>
        <v>51346373308.383209</v>
      </c>
      <c r="M103" s="17">
        <f>VLOOKUP(B103,Encargos!$A$8:$B$652,2,0)</f>
        <v>3.4899999999999996E-3</v>
      </c>
    </row>
    <row r="104" spans="1:13" x14ac:dyDescent="0.35">
      <c r="A104">
        <f t="shared" si="19"/>
        <v>266</v>
      </c>
      <c r="B104" s="1">
        <v>47604</v>
      </c>
      <c r="C104" s="16">
        <f t="shared" si="15"/>
        <v>51346373308.383209</v>
      </c>
      <c r="D104" s="16">
        <f t="shared" si="11"/>
        <v>161689729.54809874</v>
      </c>
      <c r="E104" s="16">
        <f t="shared" si="12"/>
        <v>51508063037.931305</v>
      </c>
      <c r="F104" s="16">
        <v>0</v>
      </c>
      <c r="G104" s="29">
        <v>0</v>
      </c>
      <c r="H104" s="16">
        <f t="shared" si="13"/>
        <v>171693543.45977104</v>
      </c>
      <c r="I104" s="18">
        <f t="shared" si="17"/>
        <v>292311434.95495051</v>
      </c>
      <c r="J104" s="16">
        <f t="shared" si="18"/>
        <v>171693543.45977104</v>
      </c>
      <c r="K104" s="19">
        <f t="shared" si="16"/>
        <v>120617891.49517947</v>
      </c>
      <c r="L104" s="16">
        <f t="shared" si="14"/>
        <v>51387445146.436127</v>
      </c>
      <c r="M104" s="17">
        <f>VLOOKUP(B104,Encargos!$A$8:$B$652,2,0)</f>
        <v>3.1490000000000003E-3</v>
      </c>
    </row>
    <row r="105" spans="1:13" x14ac:dyDescent="0.35">
      <c r="A105">
        <f t="shared" si="19"/>
        <v>265</v>
      </c>
      <c r="B105" s="1">
        <v>47635</v>
      </c>
      <c r="C105" s="16">
        <f t="shared" si="15"/>
        <v>51387445146.436127</v>
      </c>
      <c r="D105" s="16">
        <f t="shared" si="11"/>
        <v>196916689.80114323</v>
      </c>
      <c r="E105" s="16">
        <f t="shared" si="12"/>
        <v>51584361836.237267</v>
      </c>
      <c r="F105" s="16">
        <v>0</v>
      </c>
      <c r="G105" s="29">
        <v>0</v>
      </c>
      <c r="H105" s="16">
        <f t="shared" si="13"/>
        <v>171947872.78745756</v>
      </c>
      <c r="I105" s="18">
        <f t="shared" si="17"/>
        <v>293431572.37369788</v>
      </c>
      <c r="J105" s="16">
        <f t="shared" si="18"/>
        <v>171947872.78745756</v>
      </c>
      <c r="K105" s="19">
        <f t="shared" si="16"/>
        <v>121483699.58624032</v>
      </c>
      <c r="L105" s="16">
        <f t="shared" si="14"/>
        <v>51462878136.651031</v>
      </c>
      <c r="M105" s="17">
        <f>VLOOKUP(B105,Encargos!$A$8:$B$652,2,0)</f>
        <v>3.8319999999999999E-3</v>
      </c>
    </row>
    <row r="106" spans="1:13" x14ac:dyDescent="0.35">
      <c r="A106">
        <f t="shared" si="19"/>
        <v>264</v>
      </c>
      <c r="B106" s="1">
        <v>47665</v>
      </c>
      <c r="C106" s="16">
        <f t="shared" si="15"/>
        <v>51462878136.651031</v>
      </c>
      <c r="D106" s="16">
        <f t="shared" si="11"/>
        <v>214806053.34238139</v>
      </c>
      <c r="E106" s="16">
        <f t="shared" si="12"/>
        <v>51677684189.993416</v>
      </c>
      <c r="F106" s="16">
        <v>0</v>
      </c>
      <c r="G106" s="29">
        <v>0</v>
      </c>
      <c r="H106" s="16">
        <f t="shared" si="13"/>
        <v>172258947.29997808</v>
      </c>
      <c r="I106" s="18">
        <f t="shared" si="17"/>
        <v>294656355.75678581</v>
      </c>
      <c r="J106" s="16">
        <f t="shared" si="18"/>
        <v>172258947.29997808</v>
      </c>
      <c r="K106" s="19">
        <f t="shared" si="16"/>
        <v>122397408.45680773</v>
      </c>
      <c r="L106" s="16">
        <f t="shared" si="14"/>
        <v>51555286781.536613</v>
      </c>
      <c r="M106" s="17">
        <f>VLOOKUP(B106,Encargos!$A$8:$B$652,2,0)</f>
        <v>4.1739999999999998E-3</v>
      </c>
    </row>
    <row r="107" spans="1:13" x14ac:dyDescent="0.35">
      <c r="A107">
        <f t="shared" si="19"/>
        <v>263</v>
      </c>
      <c r="B107" s="1">
        <v>47696</v>
      </c>
      <c r="C107" s="16">
        <f t="shared" si="15"/>
        <v>51555286781.536613</v>
      </c>
      <c r="D107" s="16">
        <f t="shared" si="11"/>
        <v>162347598.07505882</v>
      </c>
      <c r="E107" s="16">
        <f t="shared" si="12"/>
        <v>51717634379.611671</v>
      </c>
      <c r="F107" s="16">
        <v>0</v>
      </c>
      <c r="G107" s="29">
        <v>0</v>
      </c>
      <c r="H107" s="16">
        <f t="shared" si="13"/>
        <v>172392114.59870559</v>
      </c>
      <c r="I107" s="18">
        <f t="shared" si="17"/>
        <v>295584228.62106383</v>
      </c>
      <c r="J107" s="16">
        <f t="shared" si="18"/>
        <v>172392114.59870559</v>
      </c>
      <c r="K107" s="19">
        <f t="shared" si="16"/>
        <v>123192114.02235824</v>
      </c>
      <c r="L107" s="16">
        <f t="shared" si="14"/>
        <v>51594442265.589317</v>
      </c>
      <c r="M107" s="17">
        <f>VLOOKUP(B107,Encargos!$A$8:$B$652,2,0)</f>
        <v>3.1490000000000003E-3</v>
      </c>
    </row>
    <row r="108" spans="1:13" x14ac:dyDescent="0.35">
      <c r="A108">
        <f t="shared" si="19"/>
        <v>262</v>
      </c>
      <c r="B108" s="1">
        <v>47727</v>
      </c>
      <c r="C108" s="16">
        <f t="shared" si="15"/>
        <v>51594442265.589317</v>
      </c>
      <c r="D108" s="16">
        <f t="shared" si="11"/>
        <v>233000501.27140135</v>
      </c>
      <c r="E108" s="16">
        <f t="shared" si="12"/>
        <v>51827442766.860718</v>
      </c>
      <c r="F108" s="16">
        <v>0</v>
      </c>
      <c r="G108" s="29">
        <v>0</v>
      </c>
      <c r="H108" s="16">
        <f t="shared" si="13"/>
        <v>172758142.55620241</v>
      </c>
      <c r="I108" s="18">
        <f t="shared" si="17"/>
        <v>296919086.99751657</v>
      </c>
      <c r="J108" s="16">
        <f t="shared" si="18"/>
        <v>172758142.55620241</v>
      </c>
      <c r="K108" s="19">
        <f t="shared" si="16"/>
        <v>124160944.44131416</v>
      </c>
      <c r="L108" s="16">
        <f t="shared" si="14"/>
        <v>51703281822.419411</v>
      </c>
      <c r="M108" s="17">
        <f>VLOOKUP(B108,Encargos!$A$8:$B$652,2,0)</f>
        <v>4.516E-3</v>
      </c>
    </row>
    <row r="109" spans="1:13" x14ac:dyDescent="0.35">
      <c r="A109">
        <f t="shared" si="19"/>
        <v>261</v>
      </c>
      <c r="B109" s="1">
        <v>47757</v>
      </c>
      <c r="C109" s="16">
        <f t="shared" si="15"/>
        <v>51703281822.419411</v>
      </c>
      <c r="D109" s="16">
        <f t="shared" si="11"/>
        <v>179720607.61472988</v>
      </c>
      <c r="E109" s="16">
        <f t="shared" si="12"/>
        <v>51883002430.034142</v>
      </c>
      <c r="F109" s="16">
        <v>0</v>
      </c>
      <c r="G109" s="29">
        <v>0</v>
      </c>
      <c r="H109" s="16">
        <f t="shared" si="13"/>
        <v>172943341.43344715</v>
      </c>
      <c r="I109" s="18">
        <f t="shared" si="17"/>
        <v>297951177.74392003</v>
      </c>
      <c r="J109" s="16">
        <f t="shared" si="18"/>
        <v>172943341.43344715</v>
      </c>
      <c r="K109" s="19">
        <f t="shared" si="16"/>
        <v>125007836.31047288</v>
      </c>
      <c r="L109" s="16">
        <f t="shared" si="14"/>
        <v>51757994593.723671</v>
      </c>
      <c r="M109" s="17">
        <f>VLOOKUP(B109,Encargos!$A$8:$B$652,2,0)</f>
        <v>3.4760000000000004E-3</v>
      </c>
    </row>
    <row r="110" spans="1:13" x14ac:dyDescent="0.35">
      <c r="A110">
        <f t="shared" si="19"/>
        <v>260</v>
      </c>
      <c r="B110" s="1">
        <v>47788</v>
      </c>
      <c r="C110" s="16">
        <f t="shared" si="15"/>
        <v>51757994593.723671</v>
      </c>
      <c r="D110" s="16">
        <f t="shared" si="11"/>
        <v>127635214.66812256</v>
      </c>
      <c r="E110" s="16">
        <f t="shared" si="12"/>
        <v>51885629808.391792</v>
      </c>
      <c r="F110" s="16">
        <v>0</v>
      </c>
      <c r="G110" s="29">
        <v>0</v>
      </c>
      <c r="H110" s="16">
        <f t="shared" si="13"/>
        <v>172952099.36130598</v>
      </c>
      <c r="I110" s="18">
        <f t="shared" si="17"/>
        <v>298685925.3482365</v>
      </c>
      <c r="J110" s="16">
        <f t="shared" si="18"/>
        <v>172952099.36130598</v>
      </c>
      <c r="K110" s="19">
        <f t="shared" si="16"/>
        <v>125733825.98693052</v>
      </c>
      <c r="L110" s="16">
        <f t="shared" si="14"/>
        <v>51759895982.404861</v>
      </c>
      <c r="M110" s="17">
        <f>VLOOKUP(B110,Encargos!$A$8:$B$652,2,0)</f>
        <v>2.4659999999999999E-3</v>
      </c>
    </row>
    <row r="111" spans="1:13" x14ac:dyDescent="0.35">
      <c r="A111">
        <f t="shared" si="19"/>
        <v>259</v>
      </c>
      <c r="B111" s="1">
        <v>47818</v>
      </c>
      <c r="C111" s="16">
        <f t="shared" si="15"/>
        <v>51759895982.404861</v>
      </c>
      <c r="D111" s="16">
        <f t="shared" si="11"/>
        <v>127639903.49261038</v>
      </c>
      <c r="E111" s="16">
        <f t="shared" si="12"/>
        <v>51887535885.897469</v>
      </c>
      <c r="F111" s="16">
        <v>0</v>
      </c>
      <c r="G111" s="29">
        <v>0</v>
      </c>
      <c r="H111" s="16">
        <f t="shared" si="13"/>
        <v>172958452.95299158</v>
      </c>
      <c r="I111" s="18">
        <f t="shared" si="17"/>
        <v>299422484.84014529</v>
      </c>
      <c r="J111" s="16">
        <f t="shared" si="18"/>
        <v>172958452.95299158</v>
      </c>
      <c r="K111" s="19">
        <f t="shared" si="16"/>
        <v>126464031.88715371</v>
      </c>
      <c r="L111" s="16">
        <f t="shared" si="14"/>
        <v>51761071854.010315</v>
      </c>
      <c r="M111" s="17">
        <f>VLOOKUP(B111,Encargos!$A$8:$B$652,2,0)</f>
        <v>2.4659999999999999E-3</v>
      </c>
    </row>
    <row r="112" spans="1:13" x14ac:dyDescent="0.35">
      <c r="A112">
        <f t="shared" si="19"/>
        <v>258</v>
      </c>
      <c r="B112" s="1">
        <v>47849</v>
      </c>
      <c r="C112" s="16">
        <f t="shared" si="15"/>
        <v>51761071854.010315</v>
      </c>
      <c r="D112" s="16">
        <f t="shared" si="11"/>
        <v>127642803.19198944</v>
      </c>
      <c r="E112" s="142">
        <f>'Art. 9º-A'!E112</f>
        <v>52617184034.353264</v>
      </c>
      <c r="F112" s="16">
        <v>0</v>
      </c>
      <c r="G112" s="29">
        <v>0</v>
      </c>
      <c r="H112" s="16">
        <f t="shared" si="13"/>
        <v>175390613.44784424</v>
      </c>
      <c r="I112" s="18">
        <f t="shared" si="17"/>
        <v>304374840.48423225</v>
      </c>
      <c r="J112" s="16">
        <f t="shared" si="18"/>
        <v>175390613.44784424</v>
      </c>
      <c r="K112" s="19">
        <f t="shared" si="16"/>
        <v>128984227.03638801</v>
      </c>
      <c r="L112" s="16">
        <f t="shared" si="14"/>
        <v>52488199807.316879</v>
      </c>
      <c r="M112" s="17">
        <f>VLOOKUP(B112,Encargos!$A$8:$B$652,2,0)</f>
        <v>2.4659999999999999E-3</v>
      </c>
    </row>
    <row r="113" spans="1:13" x14ac:dyDescent="0.35">
      <c r="A113">
        <f t="shared" si="19"/>
        <v>257</v>
      </c>
      <c r="B113" s="1">
        <v>47880</v>
      </c>
      <c r="C113" s="16">
        <f t="shared" si="15"/>
        <v>52488199807.316879</v>
      </c>
      <c r="D113" s="16">
        <f t="shared" si="11"/>
        <v>129435900.72484341</v>
      </c>
      <c r="E113" s="16">
        <f t="shared" si="12"/>
        <v>52617635708.041725</v>
      </c>
      <c r="F113" s="16">
        <v>0</v>
      </c>
      <c r="G113" s="29">
        <v>0</v>
      </c>
      <c r="H113" s="16">
        <f t="shared" si="13"/>
        <v>175392119.02680576</v>
      </c>
      <c r="I113" s="18">
        <f t="shared" si="17"/>
        <v>305125428.84086639</v>
      </c>
      <c r="J113" s="16">
        <f t="shared" si="18"/>
        <v>175392119.02680576</v>
      </c>
      <c r="K113" s="19">
        <f t="shared" si="16"/>
        <v>129733309.81406063</v>
      </c>
      <c r="L113" s="16">
        <f t="shared" si="14"/>
        <v>52487902398.227661</v>
      </c>
      <c r="M113" s="17">
        <f>VLOOKUP(B113,Encargos!$A$8:$B$652,2,0)</f>
        <v>2.4659999999999999E-3</v>
      </c>
    </row>
    <row r="114" spans="1:13" x14ac:dyDescent="0.35">
      <c r="A114">
        <f t="shared" si="19"/>
        <v>256</v>
      </c>
      <c r="B114" s="1">
        <v>47908</v>
      </c>
      <c r="C114" s="16">
        <f t="shared" si="15"/>
        <v>52487902398.227661</v>
      </c>
      <c r="D114" s="16">
        <f t="shared" si="11"/>
        <v>129435167.31402941</v>
      </c>
      <c r="E114" s="16">
        <f t="shared" si="12"/>
        <v>52617337565.541687</v>
      </c>
      <c r="F114" s="16">
        <v>0</v>
      </c>
      <c r="G114" s="29">
        <v>0</v>
      </c>
      <c r="H114" s="16">
        <f t="shared" si="13"/>
        <v>175391125.2184723</v>
      </c>
      <c r="I114" s="18">
        <f t="shared" si="17"/>
        <v>305877868.14838791</v>
      </c>
      <c r="J114" s="16">
        <f t="shared" si="18"/>
        <v>175391125.2184723</v>
      </c>
      <c r="K114" s="19">
        <f t="shared" si="16"/>
        <v>130486742.92991561</v>
      </c>
      <c r="L114" s="16">
        <f t="shared" si="14"/>
        <v>52486850822.611771</v>
      </c>
      <c r="M114" s="17">
        <f>VLOOKUP(B114,Encargos!$A$8:$B$652,2,0)</f>
        <v>2.4659999999999999E-3</v>
      </c>
    </row>
    <row r="115" spans="1:13" x14ac:dyDescent="0.35">
      <c r="A115">
        <f t="shared" si="19"/>
        <v>255</v>
      </c>
      <c r="B115" s="1">
        <v>47939</v>
      </c>
      <c r="C115" s="16">
        <f t="shared" si="15"/>
        <v>52486850822.611771</v>
      </c>
      <c r="D115" s="16">
        <f t="shared" si="11"/>
        <v>129432574.12856062</v>
      </c>
      <c r="E115" s="16">
        <f t="shared" si="12"/>
        <v>52616283396.740334</v>
      </c>
      <c r="F115" s="16">
        <v>0</v>
      </c>
      <c r="G115" s="29">
        <v>0</v>
      </c>
      <c r="H115" s="16">
        <f t="shared" si="13"/>
        <v>175387611.3224678</v>
      </c>
      <c r="I115" s="18">
        <f t="shared" si="17"/>
        <v>306632162.97124195</v>
      </c>
      <c r="J115" s="16">
        <f t="shared" si="18"/>
        <v>175387611.3224678</v>
      </c>
      <c r="K115" s="19">
        <f t="shared" si="16"/>
        <v>131244551.64877415</v>
      </c>
      <c r="L115" s="16">
        <f t="shared" si="14"/>
        <v>52485038845.09156</v>
      </c>
      <c r="M115" s="17">
        <f>VLOOKUP(B115,Encargos!$A$8:$B$652,2,0)</f>
        <v>2.4659999999999999E-3</v>
      </c>
    </row>
    <row r="116" spans="1:13" x14ac:dyDescent="0.35">
      <c r="A116">
        <f t="shared" si="19"/>
        <v>254</v>
      </c>
      <c r="B116" s="1">
        <v>47969</v>
      </c>
      <c r="C116" s="16">
        <f t="shared" si="15"/>
        <v>52485038845.09156</v>
      </c>
      <c r="D116" s="16">
        <f t="shared" si="11"/>
        <v>129428105.79199578</v>
      </c>
      <c r="E116" s="16">
        <f t="shared" si="12"/>
        <v>52614466950.883553</v>
      </c>
      <c r="F116" s="16">
        <v>0</v>
      </c>
      <c r="G116" s="29">
        <v>0</v>
      </c>
      <c r="H116" s="16">
        <f t="shared" si="13"/>
        <v>175381556.50294518</v>
      </c>
      <c r="I116" s="18">
        <f t="shared" si="17"/>
        <v>307388317.88512897</v>
      </c>
      <c r="J116" s="16">
        <f t="shared" si="18"/>
        <v>175381556.50294518</v>
      </c>
      <c r="K116" s="19">
        <f t="shared" si="16"/>
        <v>132006761.38218379</v>
      </c>
      <c r="L116" s="16">
        <f t="shared" si="14"/>
        <v>52482460189.501366</v>
      </c>
      <c r="M116" s="17">
        <f>VLOOKUP(B116,Encargos!$A$8:$B$652,2,0)</f>
        <v>2.4659999999999999E-3</v>
      </c>
    </row>
    <row r="117" spans="1:13" x14ac:dyDescent="0.35">
      <c r="A117">
        <f t="shared" si="19"/>
        <v>253</v>
      </c>
      <c r="B117" s="1">
        <v>48000</v>
      </c>
      <c r="C117" s="16">
        <f t="shared" si="15"/>
        <v>52482460189.501366</v>
      </c>
      <c r="D117" s="16">
        <f t="shared" si="11"/>
        <v>129421746.82731037</v>
      </c>
      <c r="E117" s="16">
        <f t="shared" si="12"/>
        <v>52611881936.328674</v>
      </c>
      <c r="F117" s="16">
        <v>0</v>
      </c>
      <c r="G117" s="29">
        <v>0</v>
      </c>
      <c r="H117" s="16">
        <f t="shared" si="13"/>
        <v>175372939.78776225</v>
      </c>
      <c r="I117" s="18">
        <f t="shared" si="17"/>
        <v>308146337.47703367</v>
      </c>
      <c r="J117" s="16">
        <f t="shared" si="18"/>
        <v>175372939.78776225</v>
      </c>
      <c r="K117" s="19">
        <f t="shared" si="16"/>
        <v>132773397.68927142</v>
      </c>
      <c r="L117" s="16">
        <f t="shared" si="14"/>
        <v>52479108538.639404</v>
      </c>
      <c r="M117" s="17">
        <f>VLOOKUP(B117,Encargos!$A$8:$B$652,2,0)</f>
        <v>2.4659999999999999E-3</v>
      </c>
    </row>
    <row r="118" spans="1:13" x14ac:dyDescent="0.35">
      <c r="A118">
        <f t="shared" si="19"/>
        <v>252</v>
      </c>
      <c r="B118" s="1">
        <v>48030</v>
      </c>
      <c r="C118" s="16">
        <f t="shared" si="15"/>
        <v>52479108538.639404</v>
      </c>
      <c r="D118" s="16">
        <f t="shared" si="11"/>
        <v>129413481.65628476</v>
      </c>
      <c r="E118" s="16">
        <f t="shared" si="12"/>
        <v>52608522020.295692</v>
      </c>
      <c r="F118" s="16">
        <v>0</v>
      </c>
      <c r="G118" s="29">
        <v>0</v>
      </c>
      <c r="H118" s="16">
        <f t="shared" si="13"/>
        <v>175361740.06765231</v>
      </c>
      <c r="I118" s="18">
        <f t="shared" si="17"/>
        <v>308906226.34525204</v>
      </c>
      <c r="J118" s="16">
        <f t="shared" si="18"/>
        <v>175361740.06765231</v>
      </c>
      <c r="K118" s="19">
        <f t="shared" si="16"/>
        <v>133544486.27759972</v>
      </c>
      <c r="L118" s="16">
        <f t="shared" si="14"/>
        <v>52474977534.018089</v>
      </c>
      <c r="M118" s="17">
        <f>VLOOKUP(B118,Encargos!$A$8:$B$652,2,0)</f>
        <v>2.4659999999999999E-3</v>
      </c>
    </row>
    <row r="119" spans="1:13" x14ac:dyDescent="0.35">
      <c r="A119">
        <f t="shared" si="19"/>
        <v>251</v>
      </c>
      <c r="B119" s="1">
        <v>48061</v>
      </c>
      <c r="C119" s="16">
        <f t="shared" si="15"/>
        <v>52474977534.018089</v>
      </c>
      <c r="D119" s="16">
        <f t="shared" si="11"/>
        <v>129403294.59888861</v>
      </c>
      <c r="E119" s="16">
        <f t="shared" si="12"/>
        <v>52604380828.616982</v>
      </c>
      <c r="F119" s="16">
        <v>0</v>
      </c>
      <c r="G119" s="29">
        <v>0</v>
      </c>
      <c r="H119" s="16">
        <f t="shared" si="13"/>
        <v>175347936.09538996</v>
      </c>
      <c r="I119" s="18">
        <f t="shared" si="17"/>
        <v>309667989.09941947</v>
      </c>
      <c r="J119" s="16">
        <f t="shared" si="18"/>
        <v>175347936.09538996</v>
      </c>
      <c r="K119" s="19">
        <f t="shared" si="16"/>
        <v>134320053.00402951</v>
      </c>
      <c r="L119" s="16">
        <f t="shared" si="14"/>
        <v>52470060775.612953</v>
      </c>
      <c r="M119" s="17">
        <f>VLOOKUP(B119,Encargos!$A$8:$B$652,2,0)</f>
        <v>2.4659999999999999E-3</v>
      </c>
    </row>
    <row r="120" spans="1:13" x14ac:dyDescent="0.35">
      <c r="A120">
        <f t="shared" si="19"/>
        <v>250</v>
      </c>
      <c r="B120" s="1">
        <v>48092</v>
      </c>
      <c r="C120" s="16">
        <f t="shared" si="15"/>
        <v>52470060775.612953</v>
      </c>
      <c r="D120" s="16">
        <f t="shared" si="11"/>
        <v>129391169.87266153</v>
      </c>
      <c r="E120" s="16">
        <f t="shared" si="12"/>
        <v>52599451945.485611</v>
      </c>
      <c r="F120" s="16">
        <v>0</v>
      </c>
      <c r="G120" s="29">
        <v>0</v>
      </c>
      <c r="H120" s="16">
        <f t="shared" si="13"/>
        <v>175331506.48495206</v>
      </c>
      <c r="I120" s="18">
        <f t="shared" si="17"/>
        <v>310431630.3605386</v>
      </c>
      <c r="J120" s="16">
        <f t="shared" si="18"/>
        <v>175331506.48495206</v>
      </c>
      <c r="K120" s="19">
        <f t="shared" si="16"/>
        <v>135100123.87558654</v>
      </c>
      <c r="L120" s="16">
        <f t="shared" si="14"/>
        <v>52464351821.610023</v>
      </c>
      <c r="M120" s="17">
        <f>VLOOKUP(B120,Encargos!$A$8:$B$652,2,0)</f>
        <v>2.4659999999999999E-3</v>
      </c>
    </row>
    <row r="121" spans="1:13" x14ac:dyDescent="0.35">
      <c r="A121">
        <f t="shared" si="19"/>
        <v>249</v>
      </c>
      <c r="B121" s="1">
        <v>48122</v>
      </c>
      <c r="C121" s="16">
        <f t="shared" si="15"/>
        <v>52464351821.610023</v>
      </c>
      <c r="D121" s="16">
        <f t="shared" si="11"/>
        <v>129377091.59209031</v>
      </c>
      <c r="E121" s="16">
        <f t="shared" si="12"/>
        <v>52593728913.20211</v>
      </c>
      <c r="F121" s="16">
        <v>0</v>
      </c>
      <c r="G121" s="29">
        <v>0</v>
      </c>
      <c r="H121" s="16">
        <f t="shared" si="13"/>
        <v>175312429.71067372</v>
      </c>
      <c r="I121" s="18">
        <f t="shared" si="17"/>
        <v>311197154.76100773</v>
      </c>
      <c r="J121" s="16">
        <f t="shared" si="18"/>
        <v>175312429.71067372</v>
      </c>
      <c r="K121" s="19">
        <f t="shared" si="16"/>
        <v>135884725.05033401</v>
      </c>
      <c r="L121" s="16">
        <f t="shared" si="14"/>
        <v>52457844188.151772</v>
      </c>
      <c r="M121" s="17">
        <f>VLOOKUP(B121,Encargos!$A$8:$B$652,2,0)</f>
        <v>2.4659999999999999E-3</v>
      </c>
    </row>
    <row r="122" spans="1:13" x14ac:dyDescent="0.35">
      <c r="A122">
        <f t="shared" si="19"/>
        <v>248</v>
      </c>
      <c r="B122" s="1">
        <v>48153</v>
      </c>
      <c r="C122" s="16">
        <f t="shared" si="15"/>
        <v>52457844188.151772</v>
      </c>
      <c r="D122" s="16">
        <f t="shared" si="11"/>
        <v>129361043.76798226</v>
      </c>
      <c r="E122" s="16">
        <f t="shared" si="12"/>
        <v>52587205231.919754</v>
      </c>
      <c r="F122" s="16">
        <v>0</v>
      </c>
      <c r="G122" s="29">
        <v>0</v>
      </c>
      <c r="H122" s="16">
        <f t="shared" si="13"/>
        <v>175290684.10639918</v>
      </c>
      <c r="I122" s="18">
        <f t="shared" si="17"/>
        <v>311964566.94464827</v>
      </c>
      <c r="J122" s="16">
        <f t="shared" si="18"/>
        <v>175290684.10639918</v>
      </c>
      <c r="K122" s="19">
        <f t="shared" si="16"/>
        <v>136673882.83824909</v>
      </c>
      <c r="L122" s="16">
        <f t="shared" si="14"/>
        <v>52450531349.081505</v>
      </c>
      <c r="M122" s="17">
        <f>VLOOKUP(B122,Encargos!$A$8:$B$652,2,0)</f>
        <v>2.4659999999999999E-3</v>
      </c>
    </row>
    <row r="123" spans="1:13" x14ac:dyDescent="0.35">
      <c r="A123">
        <f t="shared" si="19"/>
        <v>247</v>
      </c>
      <c r="B123" s="1">
        <v>48183</v>
      </c>
      <c r="C123" s="16">
        <f t="shared" si="15"/>
        <v>52450531349.081505</v>
      </c>
      <c r="D123" s="16">
        <f t="shared" si="11"/>
        <v>129343010.30683498</v>
      </c>
      <c r="E123" s="16">
        <f t="shared" si="12"/>
        <v>52579874359.388336</v>
      </c>
      <c r="F123" s="16">
        <v>0</v>
      </c>
      <c r="G123" s="29">
        <v>0</v>
      </c>
      <c r="H123" s="16">
        <f t="shared" si="13"/>
        <v>175266247.86462781</v>
      </c>
      <c r="I123" s="18">
        <f t="shared" si="17"/>
        <v>312733871.56673372</v>
      </c>
      <c r="J123" s="16">
        <f t="shared" si="18"/>
        <v>175266247.86462781</v>
      </c>
      <c r="K123" s="19">
        <f t="shared" si="16"/>
        <v>137467623.70210591</v>
      </c>
      <c r="L123" s="16">
        <f t="shared" si="14"/>
        <v>52442406735.686226</v>
      </c>
      <c r="M123" s="17">
        <f>VLOOKUP(B123,Encargos!$A$8:$B$652,2,0)</f>
        <v>2.4659999999999999E-3</v>
      </c>
    </row>
    <row r="124" spans="1:13" x14ac:dyDescent="0.35">
      <c r="A124">
        <f t="shared" si="19"/>
        <v>246</v>
      </c>
      <c r="B124" s="1">
        <v>48214</v>
      </c>
      <c r="C124" s="16">
        <f t="shared" si="15"/>
        <v>52442406735.686226</v>
      </c>
      <c r="D124" s="16">
        <f t="shared" si="11"/>
        <v>129322975.01020223</v>
      </c>
      <c r="E124" s="16">
        <f t="shared" si="12"/>
        <v>52571729710.696426</v>
      </c>
      <c r="F124" s="16">
        <v>0</v>
      </c>
      <c r="G124" s="29">
        <v>0</v>
      </c>
      <c r="H124" s="16">
        <f t="shared" si="13"/>
        <v>175239099.03565475</v>
      </c>
      <c r="I124" s="18">
        <f t="shared" si="17"/>
        <v>313505073.29401726</v>
      </c>
      <c r="J124" s="16">
        <f t="shared" si="18"/>
        <v>175239099.03565475</v>
      </c>
      <c r="K124" s="19">
        <f t="shared" si="16"/>
        <v>138265974.2583625</v>
      </c>
      <c r="L124" s="16">
        <f t="shared" si="14"/>
        <v>52433463736.438065</v>
      </c>
      <c r="M124" s="17">
        <f>VLOOKUP(B124,Encargos!$A$8:$B$652,2,0)</f>
        <v>2.4659999999999999E-3</v>
      </c>
    </row>
    <row r="125" spans="1:13" x14ac:dyDescent="0.35">
      <c r="A125">
        <f t="shared" si="19"/>
        <v>245</v>
      </c>
      <c r="B125" s="1">
        <v>48245</v>
      </c>
      <c r="C125" s="16">
        <f t="shared" si="15"/>
        <v>52433463736.438065</v>
      </c>
      <c r="D125" s="16">
        <f t="shared" si="11"/>
        <v>129300921.57405627</v>
      </c>
      <c r="E125" s="16">
        <f t="shared" si="12"/>
        <v>52562764658.012123</v>
      </c>
      <c r="F125" s="16">
        <v>0</v>
      </c>
      <c r="G125" s="29">
        <v>0</v>
      </c>
      <c r="H125" s="16">
        <f t="shared" si="13"/>
        <v>175209215.52670708</v>
      </c>
      <c r="I125" s="18">
        <f t="shared" si="17"/>
        <v>314278176.80476028</v>
      </c>
      <c r="J125" s="16">
        <f t="shared" si="18"/>
        <v>175209215.52670708</v>
      </c>
      <c r="K125" s="19">
        <f t="shared" si="16"/>
        <v>139068961.27805319</v>
      </c>
      <c r="L125" s="16">
        <f t="shared" si="14"/>
        <v>52423695696.73407</v>
      </c>
      <c r="M125" s="17">
        <f>VLOOKUP(B125,Encargos!$A$8:$B$652,2,0)</f>
        <v>2.4659999999999999E-3</v>
      </c>
    </row>
    <row r="126" spans="1:13" x14ac:dyDescent="0.35">
      <c r="A126">
        <f t="shared" si="19"/>
        <v>244</v>
      </c>
      <c r="B126" s="1">
        <v>48274</v>
      </c>
      <c r="C126" s="16">
        <f t="shared" si="15"/>
        <v>52423695696.73407</v>
      </c>
      <c r="D126" s="16">
        <f t="shared" si="11"/>
        <v>129276833.58814621</v>
      </c>
      <c r="E126" s="16">
        <f t="shared" si="12"/>
        <v>52552972530.32222</v>
      </c>
      <c r="F126" s="16">
        <v>0</v>
      </c>
      <c r="G126" s="29">
        <v>0</v>
      </c>
      <c r="H126" s="16">
        <f t="shared" si="13"/>
        <v>175176575.10107407</v>
      </c>
      <c r="I126" s="18">
        <f t="shared" si="17"/>
        <v>315053186.78876084</v>
      </c>
      <c r="J126" s="16">
        <f t="shared" si="18"/>
        <v>175176575.10107407</v>
      </c>
      <c r="K126" s="19">
        <f t="shared" si="16"/>
        <v>139876611.68768677</v>
      </c>
      <c r="L126" s="16">
        <f t="shared" si="14"/>
        <v>52413095918.634537</v>
      </c>
      <c r="M126" s="17">
        <f>VLOOKUP(B126,Encargos!$A$8:$B$652,2,0)</f>
        <v>2.4659999999999999E-3</v>
      </c>
    </row>
    <row r="127" spans="1:13" x14ac:dyDescent="0.35">
      <c r="A127">
        <f t="shared" si="19"/>
        <v>243</v>
      </c>
      <c r="B127" s="1">
        <v>48305</v>
      </c>
      <c r="C127" s="16">
        <f t="shared" si="15"/>
        <v>52413095918.634537</v>
      </c>
      <c r="D127" s="16">
        <f t="shared" si="11"/>
        <v>129250694.53535277</v>
      </c>
      <c r="E127" s="16">
        <f t="shared" si="12"/>
        <v>52542346613.169891</v>
      </c>
      <c r="F127" s="16">
        <v>0</v>
      </c>
      <c r="G127" s="29">
        <v>0</v>
      </c>
      <c r="H127" s="16">
        <f t="shared" si="13"/>
        <v>175141155.37723297</v>
      </c>
      <c r="I127" s="18">
        <f t="shared" si="17"/>
        <v>315830107.94738203</v>
      </c>
      <c r="J127" s="16">
        <f t="shared" si="18"/>
        <v>175141155.37723297</v>
      </c>
      <c r="K127" s="19">
        <f t="shared" si="16"/>
        <v>140688952.57014906</v>
      </c>
      <c r="L127" s="16">
        <f t="shared" si="14"/>
        <v>52401657660.599747</v>
      </c>
      <c r="M127" s="17">
        <f>VLOOKUP(B127,Encargos!$A$8:$B$652,2,0)</f>
        <v>2.4659999999999999E-3</v>
      </c>
    </row>
    <row r="128" spans="1:13" x14ac:dyDescent="0.35">
      <c r="A128">
        <f t="shared" si="19"/>
        <v>242</v>
      </c>
      <c r="B128" s="1">
        <v>48335</v>
      </c>
      <c r="C128" s="16">
        <f t="shared" si="15"/>
        <v>52401657660.599747</v>
      </c>
      <c r="D128" s="16">
        <f t="shared" si="11"/>
        <v>129222487.79103898</v>
      </c>
      <c r="E128" s="16">
        <f t="shared" si="12"/>
        <v>52530880148.390785</v>
      </c>
      <c r="F128" s="16">
        <v>0</v>
      </c>
      <c r="G128" s="29">
        <v>0</v>
      </c>
      <c r="H128" s="16">
        <f t="shared" si="13"/>
        <v>175102933.82796928</v>
      </c>
      <c r="I128" s="18">
        <f t="shared" si="17"/>
        <v>316608944.99358028</v>
      </c>
      <c r="J128" s="16">
        <f t="shared" si="18"/>
        <v>175102933.82796928</v>
      </c>
      <c r="K128" s="19">
        <f t="shared" si="16"/>
        <v>141506011.165611</v>
      </c>
      <c r="L128" s="16">
        <f t="shared" si="14"/>
        <v>52389374137.225174</v>
      </c>
      <c r="M128" s="17">
        <f>VLOOKUP(B128,Encargos!$A$8:$B$652,2,0)</f>
        <v>2.4659999999999999E-3</v>
      </c>
    </row>
    <row r="129" spans="1:13" x14ac:dyDescent="0.35">
      <c r="A129">
        <f t="shared" si="19"/>
        <v>241</v>
      </c>
      <c r="B129" s="1">
        <v>48366</v>
      </c>
      <c r="C129" s="16">
        <f t="shared" si="15"/>
        <v>52389374137.225174</v>
      </c>
      <c r="D129" s="16">
        <f t="shared" si="11"/>
        <v>129192196.62239727</v>
      </c>
      <c r="E129" s="16">
        <f t="shared" si="12"/>
        <v>52518566333.847572</v>
      </c>
      <c r="F129" s="16">
        <v>0</v>
      </c>
      <c r="G129" s="29">
        <v>0</v>
      </c>
      <c r="H129" s="16">
        <f t="shared" si="13"/>
        <v>175061887.77949193</v>
      </c>
      <c r="I129" s="18">
        <f t="shared" si="17"/>
        <v>317389702.65193444</v>
      </c>
      <c r="J129" s="16">
        <f t="shared" si="18"/>
        <v>175061887.77949193</v>
      </c>
      <c r="K129" s="19">
        <f t="shared" si="16"/>
        <v>142327814.87244251</v>
      </c>
      <c r="L129" s="16">
        <f t="shared" si="14"/>
        <v>52376238518.975136</v>
      </c>
      <c r="M129" s="17">
        <f>VLOOKUP(B129,Encargos!$A$8:$B$652,2,0)</f>
        <v>2.4659999999999999E-3</v>
      </c>
    </row>
    <row r="130" spans="1:13" x14ac:dyDescent="0.35">
      <c r="A130">
        <f t="shared" si="19"/>
        <v>240</v>
      </c>
      <c r="B130" s="1">
        <v>48396</v>
      </c>
      <c r="C130" s="16">
        <f t="shared" si="15"/>
        <v>52376238518.975136</v>
      </c>
      <c r="D130" s="16">
        <f t="shared" si="11"/>
        <v>129159804.18779267</v>
      </c>
      <c r="E130" s="16">
        <f t="shared" si="12"/>
        <v>52505398323.162926</v>
      </c>
      <c r="F130" s="16">
        <v>0</v>
      </c>
      <c r="G130" s="29">
        <v>0</v>
      </c>
      <c r="H130" s="16">
        <f t="shared" si="13"/>
        <v>175017994.41054308</v>
      </c>
      <c r="I130" s="18">
        <f t="shared" si="17"/>
        <v>318172385.65867412</v>
      </c>
      <c r="J130" s="16">
        <f t="shared" si="18"/>
        <v>175017994.41054308</v>
      </c>
      <c r="K130" s="19">
        <f t="shared" si="16"/>
        <v>143154391.24813104</v>
      </c>
      <c r="L130" s="16">
        <f t="shared" si="14"/>
        <v>52362243931.914795</v>
      </c>
      <c r="M130" s="17">
        <f>VLOOKUP(B130,Encargos!$A$8:$B$652,2,0)</f>
        <v>2.4659999999999999E-3</v>
      </c>
    </row>
    <row r="131" spans="1:13" x14ac:dyDescent="0.35">
      <c r="A131">
        <f t="shared" si="19"/>
        <v>239</v>
      </c>
      <c r="B131" s="1">
        <v>48427</v>
      </c>
      <c r="C131" s="16">
        <f t="shared" si="15"/>
        <v>52362243931.914795</v>
      </c>
      <c r="D131" s="16">
        <f t="shared" si="11"/>
        <v>129125293.53610188</v>
      </c>
      <c r="E131" s="16">
        <f t="shared" si="12"/>
        <v>52491369225.450897</v>
      </c>
      <c r="F131" s="16">
        <v>0</v>
      </c>
      <c r="G131" s="29">
        <v>0</v>
      </c>
      <c r="H131" s="16">
        <f t="shared" si="13"/>
        <v>174971230.75150299</v>
      </c>
      <c r="I131" s="18">
        <f t="shared" si="17"/>
        <v>318956998.76170844</v>
      </c>
      <c r="J131" s="16">
        <f t="shared" si="18"/>
        <v>174971230.75150299</v>
      </c>
      <c r="K131" s="19">
        <f t="shared" si="16"/>
        <v>143985768.01020545</v>
      </c>
      <c r="L131" s="16">
        <f t="shared" si="14"/>
        <v>52347383457.440689</v>
      </c>
      <c r="M131" s="17">
        <f>VLOOKUP(B131,Encargos!$A$8:$B$652,2,0)</f>
        <v>2.4659999999999999E-3</v>
      </c>
    </row>
    <row r="132" spans="1:13" x14ac:dyDescent="0.35">
      <c r="A132">
        <f t="shared" si="19"/>
        <v>238</v>
      </c>
      <c r="B132" s="1">
        <v>48458</v>
      </c>
      <c r="C132" s="16">
        <f t="shared" si="15"/>
        <v>52347383457.440689</v>
      </c>
      <c r="D132" s="16">
        <f t="shared" si="11"/>
        <v>129088647.60604873</v>
      </c>
      <c r="E132" s="16">
        <f t="shared" si="12"/>
        <v>52476472105.046738</v>
      </c>
      <c r="F132" s="16">
        <v>0</v>
      </c>
      <c r="G132" s="29">
        <v>0</v>
      </c>
      <c r="H132" s="16">
        <f t="shared" si="13"/>
        <v>174921573.68348914</v>
      </c>
      <c r="I132" s="18">
        <f t="shared" si="17"/>
        <v>319743546.72065467</v>
      </c>
      <c r="J132" s="16">
        <f t="shared" si="18"/>
        <v>174921573.68348914</v>
      </c>
      <c r="K132" s="19">
        <f t="shared" si="16"/>
        <v>144821973.03716552</v>
      </c>
      <c r="L132" s="16">
        <f t="shared" si="14"/>
        <v>52331650132.009567</v>
      </c>
      <c r="M132" s="17">
        <f>VLOOKUP(B132,Encargos!$A$8:$B$652,2,0)</f>
        <v>2.4659999999999999E-3</v>
      </c>
    </row>
    <row r="133" spans="1:13" x14ac:dyDescent="0.35">
      <c r="A133">
        <f t="shared" si="19"/>
        <v>237</v>
      </c>
      <c r="B133" s="1">
        <v>48488</v>
      </c>
      <c r="C133" s="16">
        <f t="shared" si="15"/>
        <v>52331650132.009567</v>
      </c>
      <c r="D133" s="16">
        <f t="shared" ref="D133:D196" si="20">C133*M133</f>
        <v>129049849.22553559</v>
      </c>
      <c r="E133" s="16">
        <f t="shared" ref="E133:E196" si="21">C133+D133</f>
        <v>52460699981.2351</v>
      </c>
      <c r="F133" s="16">
        <v>0</v>
      </c>
      <c r="G133" s="29">
        <v>0</v>
      </c>
      <c r="H133" s="16">
        <f t="shared" ref="H133:H196" si="22">SUM(E133:G133)*$N$4</f>
        <v>174868999.93745035</v>
      </c>
      <c r="I133" s="18">
        <f t="shared" si="17"/>
        <v>320532034.3068679</v>
      </c>
      <c r="J133" s="16">
        <f t="shared" si="18"/>
        <v>174868999.93745035</v>
      </c>
      <c r="K133" s="19">
        <f t="shared" si="16"/>
        <v>145663034.36941755</v>
      </c>
      <c r="L133" s="16">
        <f t="shared" ref="L133:L196" si="23">SUM(E133:H133)-I133</f>
        <v>52315036946.865677</v>
      </c>
      <c r="M133" s="17">
        <f>VLOOKUP(B133,Encargos!$A$8:$B$652,2,0)</f>
        <v>2.4659999999999999E-3</v>
      </c>
    </row>
    <row r="134" spans="1:13" x14ac:dyDescent="0.35">
      <c r="A134">
        <f t="shared" si="19"/>
        <v>236</v>
      </c>
      <c r="B134" s="1">
        <v>48519</v>
      </c>
      <c r="C134" s="16">
        <f t="shared" si="15"/>
        <v>52315036946.865677</v>
      </c>
      <c r="D134" s="16">
        <f t="shared" si="20"/>
        <v>129008881.11097075</v>
      </c>
      <c r="E134" s="16">
        <f t="shared" si="21"/>
        <v>52444045827.976646</v>
      </c>
      <c r="F134" s="16">
        <v>0</v>
      </c>
      <c r="G134" s="29">
        <v>0</v>
      </c>
      <c r="H134" s="16">
        <f t="shared" si="22"/>
        <v>174813486.09325549</v>
      </c>
      <c r="I134" s="18">
        <f t="shared" si="17"/>
        <v>321322466.30346853</v>
      </c>
      <c r="J134" s="16">
        <f t="shared" si="18"/>
        <v>174813486.09325549</v>
      </c>
      <c r="K134" s="19">
        <f t="shared" si="16"/>
        <v>146508980.21021304</v>
      </c>
      <c r="L134" s="16">
        <f t="shared" si="23"/>
        <v>52297536847.766434</v>
      </c>
      <c r="M134" s="17">
        <f>VLOOKUP(B134,Encargos!$A$8:$B$652,2,0)</f>
        <v>2.4659999999999999E-3</v>
      </c>
    </row>
    <row r="135" spans="1:13" x14ac:dyDescent="0.35">
      <c r="A135">
        <f t="shared" si="19"/>
        <v>235</v>
      </c>
      <c r="B135" s="1">
        <v>48549</v>
      </c>
      <c r="C135" s="16">
        <f t="shared" ref="C135:C198" si="24">L134</f>
        <v>52297536847.766434</v>
      </c>
      <c r="D135" s="16">
        <f t="shared" si="20"/>
        <v>128965725.86659202</v>
      </c>
      <c r="E135" s="16">
        <f t="shared" si="21"/>
        <v>52426502573.633026</v>
      </c>
      <c r="F135" s="16">
        <v>0</v>
      </c>
      <c r="G135" s="29">
        <v>0</v>
      </c>
      <c r="H135" s="16">
        <f t="shared" si="22"/>
        <v>174755008.57877678</v>
      </c>
      <c r="I135" s="18">
        <f t="shared" si="17"/>
        <v>322114847.50537288</v>
      </c>
      <c r="J135" s="16">
        <f t="shared" si="18"/>
        <v>174755008.57877678</v>
      </c>
      <c r="K135" s="19">
        <f t="shared" ref="K135:K198" si="25">I135-J135</f>
        <v>147359838.92659611</v>
      </c>
      <c r="L135" s="16">
        <f t="shared" si="23"/>
        <v>52279142734.706429</v>
      </c>
      <c r="M135" s="17">
        <f>VLOOKUP(B135,Encargos!$A$8:$B$652,2,0)</f>
        <v>2.4659999999999999E-3</v>
      </c>
    </row>
    <row r="136" spans="1:13" x14ac:dyDescent="0.35">
      <c r="A136">
        <f t="shared" si="19"/>
        <v>234</v>
      </c>
      <c r="B136" s="1">
        <v>48580</v>
      </c>
      <c r="C136" s="16">
        <f t="shared" si="24"/>
        <v>52279142734.706429</v>
      </c>
      <c r="D136" s="16">
        <f t="shared" si="20"/>
        <v>128920365.98378605</v>
      </c>
      <c r="E136" s="16">
        <f t="shared" si="21"/>
        <v>52408063100.690216</v>
      </c>
      <c r="F136" s="16">
        <v>0</v>
      </c>
      <c r="G136" s="29">
        <v>0</v>
      </c>
      <c r="H136" s="16">
        <f t="shared" si="22"/>
        <v>174693543.6689674</v>
      </c>
      <c r="I136" s="18">
        <f t="shared" si="17"/>
        <v>322909182.71932113</v>
      </c>
      <c r="J136" s="16">
        <f t="shared" si="18"/>
        <v>174693543.6689674</v>
      </c>
      <c r="K136" s="19">
        <f t="shared" si="25"/>
        <v>148215639.05035374</v>
      </c>
      <c r="L136" s="16">
        <f t="shared" si="23"/>
        <v>52259847461.639862</v>
      </c>
      <c r="M136" s="17">
        <f>VLOOKUP(B136,Encargos!$A$8:$B$652,2,0)</f>
        <v>2.4659999999999999E-3</v>
      </c>
    </row>
    <row r="137" spans="1:13" x14ac:dyDescent="0.35">
      <c r="A137">
        <f t="shared" si="19"/>
        <v>233</v>
      </c>
      <c r="B137" s="1">
        <v>48611</v>
      </c>
      <c r="C137" s="16">
        <f t="shared" si="24"/>
        <v>52259847461.639862</v>
      </c>
      <c r="D137" s="16">
        <f t="shared" si="20"/>
        <v>128872783.8404039</v>
      </c>
      <c r="E137" s="16">
        <f t="shared" si="21"/>
        <v>52388720245.480263</v>
      </c>
      <c r="F137" s="16">
        <v>0</v>
      </c>
      <c r="G137" s="29">
        <v>0</v>
      </c>
      <c r="H137" s="16">
        <f t="shared" si="22"/>
        <v>174629067.48493421</v>
      </c>
      <c r="I137" s="18">
        <f t="shared" si="17"/>
        <v>323705476.76390696</v>
      </c>
      <c r="J137" s="16">
        <f t="shared" si="18"/>
        <v>174629067.48493421</v>
      </c>
      <c r="K137" s="19">
        <f t="shared" si="25"/>
        <v>149076409.27897274</v>
      </c>
      <c r="L137" s="16">
        <f t="shared" si="23"/>
        <v>52239643836.201286</v>
      </c>
      <c r="M137" s="17">
        <f>VLOOKUP(B137,Encargos!$A$8:$B$652,2,0)</f>
        <v>2.4659999999999999E-3</v>
      </c>
    </row>
    <row r="138" spans="1:13" x14ac:dyDescent="0.35">
      <c r="A138">
        <f t="shared" si="19"/>
        <v>232</v>
      </c>
      <c r="B138" s="1">
        <v>48639</v>
      </c>
      <c r="C138" s="16">
        <f t="shared" si="24"/>
        <v>52239643836.201286</v>
      </c>
      <c r="D138" s="16">
        <f t="shared" si="20"/>
        <v>128822961.70007236</v>
      </c>
      <c r="E138" s="16">
        <f t="shared" si="21"/>
        <v>52368466797.90136</v>
      </c>
      <c r="F138" s="16">
        <v>0</v>
      </c>
      <c r="G138" s="29">
        <v>0</v>
      </c>
      <c r="H138" s="16">
        <f t="shared" si="22"/>
        <v>174561555.99300453</v>
      </c>
      <c r="I138" s="18">
        <f t="shared" ref="I138:I201" si="26">PMT($N$4,A138,-SUM(E138:G138))</f>
        <v>324503734.46960676</v>
      </c>
      <c r="J138" s="16">
        <f t="shared" ref="J138:J201" si="27">H138</f>
        <v>174561555.99300453</v>
      </c>
      <c r="K138" s="19">
        <f t="shared" si="25"/>
        <v>149942178.47660223</v>
      </c>
      <c r="L138" s="16">
        <f t="shared" si="23"/>
        <v>52218524619.424759</v>
      </c>
      <c r="M138" s="17">
        <f>VLOOKUP(B138,Encargos!$A$8:$B$652,2,0)</f>
        <v>2.4659999999999999E-3</v>
      </c>
    </row>
    <row r="139" spans="1:13" x14ac:dyDescent="0.35">
      <c r="A139">
        <f t="shared" si="19"/>
        <v>231</v>
      </c>
      <c r="B139" s="1">
        <v>48670</v>
      </c>
      <c r="C139" s="16">
        <f t="shared" si="24"/>
        <v>52218524619.424759</v>
      </c>
      <c r="D139" s="16">
        <f t="shared" si="20"/>
        <v>128770881.71150145</v>
      </c>
      <c r="E139" s="16">
        <f t="shared" si="21"/>
        <v>52347295501.136261</v>
      </c>
      <c r="F139" s="16">
        <v>0</v>
      </c>
      <c r="G139" s="29">
        <v>0</v>
      </c>
      <c r="H139" s="16">
        <f t="shared" si="22"/>
        <v>174490985.00378755</v>
      </c>
      <c r="I139" s="18">
        <f t="shared" si="26"/>
        <v>325303960.67880881</v>
      </c>
      <c r="J139" s="16">
        <f t="shared" si="27"/>
        <v>174490985.00378755</v>
      </c>
      <c r="K139" s="19">
        <f t="shared" si="25"/>
        <v>150812975.67502126</v>
      </c>
      <c r="L139" s="16">
        <f t="shared" si="23"/>
        <v>52196482525.461235</v>
      </c>
      <c r="M139" s="17">
        <f>VLOOKUP(B139,Encargos!$A$8:$B$652,2,0)</f>
        <v>2.4659999999999999E-3</v>
      </c>
    </row>
    <row r="140" spans="1:13" x14ac:dyDescent="0.35">
      <c r="A140">
        <f t="shared" ref="A140:A203" si="28">A139-1</f>
        <v>230</v>
      </c>
      <c r="B140" s="1">
        <v>48700</v>
      </c>
      <c r="C140" s="16">
        <f t="shared" si="24"/>
        <v>52196482525.461235</v>
      </c>
      <c r="D140" s="16">
        <f t="shared" si="20"/>
        <v>128716525.9077874</v>
      </c>
      <c r="E140" s="16">
        <f t="shared" si="21"/>
        <v>52325199051.369026</v>
      </c>
      <c r="F140" s="16">
        <v>0</v>
      </c>
      <c r="G140" s="29">
        <v>0</v>
      </c>
      <c r="H140" s="16">
        <f t="shared" si="22"/>
        <v>174417330.17123011</v>
      </c>
      <c r="I140" s="18">
        <f t="shared" si="26"/>
        <v>326106160.24584275</v>
      </c>
      <c r="J140" s="16">
        <f t="shared" si="27"/>
        <v>174417330.17123011</v>
      </c>
      <c r="K140" s="19">
        <f t="shared" si="25"/>
        <v>151688830.07461265</v>
      </c>
      <c r="L140" s="16">
        <f t="shared" si="23"/>
        <v>52173510221.294411</v>
      </c>
      <c r="M140" s="17">
        <f>VLOOKUP(B140,Encargos!$A$8:$B$652,2,0)</f>
        <v>2.4659999999999999E-3</v>
      </c>
    </row>
    <row r="141" spans="1:13" x14ac:dyDescent="0.35">
      <c r="A141">
        <f t="shared" si="28"/>
        <v>229</v>
      </c>
      <c r="B141" s="1">
        <v>48731</v>
      </c>
      <c r="C141" s="16">
        <f t="shared" si="24"/>
        <v>52173510221.294411</v>
      </c>
      <c r="D141" s="16">
        <f t="shared" si="20"/>
        <v>128659876.20571201</v>
      </c>
      <c r="E141" s="16">
        <f t="shared" si="21"/>
        <v>52302170097.500122</v>
      </c>
      <c r="F141" s="16">
        <v>0</v>
      </c>
      <c r="G141" s="29">
        <v>0</v>
      </c>
      <c r="H141" s="16">
        <f t="shared" si="22"/>
        <v>174340566.99166709</v>
      </c>
      <c r="I141" s="18">
        <f t="shared" si="26"/>
        <v>326910338.037009</v>
      </c>
      <c r="J141" s="16">
        <f t="shared" si="27"/>
        <v>174340566.99166709</v>
      </c>
      <c r="K141" s="19">
        <f t="shared" si="25"/>
        <v>152569771.04534191</v>
      </c>
      <c r="L141" s="16">
        <f t="shared" si="23"/>
        <v>52149600326.454781</v>
      </c>
      <c r="M141" s="17">
        <f>VLOOKUP(B141,Encargos!$A$8:$B$652,2,0)</f>
        <v>2.4659999999999999E-3</v>
      </c>
    </row>
    <row r="142" spans="1:13" x14ac:dyDescent="0.35">
      <c r="A142">
        <f t="shared" si="28"/>
        <v>228</v>
      </c>
      <c r="B142" s="1">
        <v>48761</v>
      </c>
      <c r="C142" s="16">
        <f t="shared" si="24"/>
        <v>52149600326.454781</v>
      </c>
      <c r="D142" s="16">
        <f t="shared" si="20"/>
        <v>128600914.40503748</v>
      </c>
      <c r="E142" s="16">
        <f t="shared" si="21"/>
        <v>52278201240.859818</v>
      </c>
      <c r="F142" s="16">
        <v>0</v>
      </c>
      <c r="G142" s="29">
        <v>0</v>
      </c>
      <c r="H142" s="16">
        <f t="shared" si="22"/>
        <v>174260670.80286607</v>
      </c>
      <c r="I142" s="18">
        <f t="shared" si="26"/>
        <v>327716498.93060827</v>
      </c>
      <c r="J142" s="16">
        <f t="shared" si="27"/>
        <v>174260670.80286607</v>
      </c>
      <c r="K142" s="19">
        <f t="shared" si="25"/>
        <v>153455828.1277422</v>
      </c>
      <c r="L142" s="16">
        <f t="shared" si="23"/>
        <v>52124745412.732071</v>
      </c>
      <c r="M142" s="17">
        <f>VLOOKUP(B142,Encargos!$A$8:$B$652,2,0)</f>
        <v>2.4659999999999999E-3</v>
      </c>
    </row>
    <row r="143" spans="1:13" x14ac:dyDescent="0.35">
      <c r="A143">
        <f t="shared" si="28"/>
        <v>227</v>
      </c>
      <c r="B143" s="1">
        <v>48792</v>
      </c>
      <c r="C143" s="16">
        <f t="shared" si="24"/>
        <v>52124745412.732071</v>
      </c>
      <c r="D143" s="16">
        <f t="shared" si="20"/>
        <v>128539622.18779728</v>
      </c>
      <c r="E143" s="16">
        <f t="shared" si="21"/>
        <v>52253285034.919868</v>
      </c>
      <c r="F143" s="16">
        <v>0</v>
      </c>
      <c r="G143" s="29">
        <v>0</v>
      </c>
      <c r="H143" s="16">
        <f t="shared" si="22"/>
        <v>174177616.78306624</v>
      </c>
      <c r="I143" s="18">
        <f t="shared" si="26"/>
        <v>328524647.81697112</v>
      </c>
      <c r="J143" s="16">
        <f t="shared" si="27"/>
        <v>174177616.78306624</v>
      </c>
      <c r="K143" s="19">
        <f t="shared" si="25"/>
        <v>154347031.03390488</v>
      </c>
      <c r="L143" s="16">
        <f t="shared" si="23"/>
        <v>52098938003.885963</v>
      </c>
      <c r="M143" s="17">
        <f>VLOOKUP(B143,Encargos!$A$8:$B$652,2,0)</f>
        <v>2.4659999999999999E-3</v>
      </c>
    </row>
    <row r="144" spans="1:13" x14ac:dyDescent="0.35">
      <c r="A144">
        <f t="shared" si="28"/>
        <v>226</v>
      </c>
      <c r="B144" s="1">
        <v>48823</v>
      </c>
      <c r="C144" s="16">
        <f t="shared" si="24"/>
        <v>52098938003.885963</v>
      </c>
      <c r="D144" s="16">
        <f t="shared" si="20"/>
        <v>128475981.11758278</v>
      </c>
      <c r="E144" s="16">
        <f t="shared" si="21"/>
        <v>52227413985.003548</v>
      </c>
      <c r="F144" s="16">
        <v>0</v>
      </c>
      <c r="G144" s="29">
        <v>0</v>
      </c>
      <c r="H144" s="16">
        <f t="shared" si="22"/>
        <v>174091379.95001185</v>
      </c>
      <c r="I144" s="18">
        <f t="shared" si="26"/>
        <v>329334789.59848773</v>
      </c>
      <c r="J144" s="16">
        <f t="shared" si="27"/>
        <v>174091379.95001185</v>
      </c>
      <c r="K144" s="19">
        <f t="shared" si="25"/>
        <v>155243409.64847589</v>
      </c>
      <c r="L144" s="16">
        <f t="shared" si="23"/>
        <v>52072170575.355072</v>
      </c>
      <c r="M144" s="17">
        <f>VLOOKUP(B144,Encargos!$A$8:$B$652,2,0)</f>
        <v>2.4659999999999999E-3</v>
      </c>
    </row>
    <row r="145" spans="1:13" x14ac:dyDescent="0.35">
      <c r="A145">
        <f t="shared" si="28"/>
        <v>225</v>
      </c>
      <c r="B145" s="1">
        <v>48853</v>
      </c>
      <c r="C145" s="16">
        <f t="shared" si="24"/>
        <v>52072170575.355072</v>
      </c>
      <c r="D145" s="16">
        <f t="shared" si="20"/>
        <v>128409972.6388256</v>
      </c>
      <c r="E145" s="16">
        <f t="shared" si="21"/>
        <v>52200580547.993896</v>
      </c>
      <c r="F145" s="16">
        <v>0</v>
      </c>
      <c r="G145" s="29">
        <v>0</v>
      </c>
      <c r="H145" s="16">
        <f t="shared" si="22"/>
        <v>174001935.15997967</v>
      </c>
      <c r="I145" s="18">
        <f t="shared" si="26"/>
        <v>330146929.18963766</v>
      </c>
      <c r="J145" s="16">
        <f t="shared" si="27"/>
        <v>174001935.15997967</v>
      </c>
      <c r="K145" s="19">
        <f t="shared" si="25"/>
        <v>156144994.02965799</v>
      </c>
      <c r="L145" s="16">
        <f t="shared" si="23"/>
        <v>52044435553.964241</v>
      </c>
      <c r="M145" s="17">
        <f>VLOOKUP(B145,Encargos!$A$8:$B$652,2,0)</f>
        <v>2.4659999999999999E-3</v>
      </c>
    </row>
    <row r="146" spans="1:13" x14ac:dyDescent="0.35">
      <c r="A146">
        <f t="shared" si="28"/>
        <v>224</v>
      </c>
      <c r="B146" s="1">
        <v>48884</v>
      </c>
      <c r="C146" s="16">
        <f t="shared" si="24"/>
        <v>52044435553.964241</v>
      </c>
      <c r="D146" s="16">
        <f t="shared" si="20"/>
        <v>128341578.07607581</v>
      </c>
      <c r="E146" s="16">
        <f t="shared" si="21"/>
        <v>52172777132.040314</v>
      </c>
      <c r="F146" s="16">
        <v>0</v>
      </c>
      <c r="G146" s="29">
        <v>0</v>
      </c>
      <c r="H146" s="16">
        <f t="shared" si="22"/>
        <v>173909257.10680106</v>
      </c>
      <c r="I146" s="18">
        <f t="shared" si="26"/>
        <v>330961071.51701933</v>
      </c>
      <c r="J146" s="16">
        <f t="shared" si="27"/>
        <v>173909257.10680106</v>
      </c>
      <c r="K146" s="19">
        <f t="shared" si="25"/>
        <v>157051814.41021827</v>
      </c>
      <c r="L146" s="16">
        <f t="shared" si="23"/>
        <v>52015725317.630096</v>
      </c>
      <c r="M146" s="17">
        <f>VLOOKUP(B146,Encargos!$A$8:$B$652,2,0)</f>
        <v>2.4659999999999999E-3</v>
      </c>
    </row>
    <row r="147" spans="1:13" x14ac:dyDescent="0.35">
      <c r="A147">
        <f t="shared" si="28"/>
        <v>223</v>
      </c>
      <c r="B147" s="1">
        <v>48914</v>
      </c>
      <c r="C147" s="16">
        <f t="shared" si="24"/>
        <v>52015725317.630096</v>
      </c>
      <c r="D147" s="16">
        <f t="shared" si="20"/>
        <v>128270778.63327581</v>
      </c>
      <c r="E147" s="16">
        <f t="shared" si="21"/>
        <v>52143996096.263374</v>
      </c>
      <c r="F147" s="16">
        <v>0</v>
      </c>
      <c r="G147" s="29">
        <v>0</v>
      </c>
      <c r="H147" s="16">
        <f t="shared" si="22"/>
        <v>173813320.32087794</v>
      </c>
      <c r="I147" s="18">
        <f t="shared" si="26"/>
        <v>331777221.51938027</v>
      </c>
      <c r="J147" s="16">
        <f t="shared" si="27"/>
        <v>173813320.32087794</v>
      </c>
      <c r="K147" s="19">
        <f t="shared" si="25"/>
        <v>157963901.19850233</v>
      </c>
      <c r="L147" s="16">
        <f t="shared" si="23"/>
        <v>51986032195.064873</v>
      </c>
      <c r="M147" s="17">
        <f>VLOOKUP(B147,Encargos!$A$8:$B$652,2,0)</f>
        <v>2.4659999999999999E-3</v>
      </c>
    </row>
    <row r="148" spans="1:13" x14ac:dyDescent="0.35">
      <c r="A148">
        <f t="shared" si="28"/>
        <v>222</v>
      </c>
      <c r="B148" s="1">
        <v>48945</v>
      </c>
      <c r="C148" s="16">
        <f t="shared" si="24"/>
        <v>51986032195.064873</v>
      </c>
      <c r="D148" s="16">
        <f t="shared" si="20"/>
        <v>128197555.39302997</v>
      </c>
      <c r="E148" s="16">
        <f t="shared" si="21"/>
        <v>52114229750.457901</v>
      </c>
      <c r="F148" s="16">
        <v>0</v>
      </c>
      <c r="G148" s="29">
        <v>0</v>
      </c>
      <c r="H148" s="16">
        <f t="shared" si="22"/>
        <v>173714099.16819301</v>
      </c>
      <c r="I148" s="18">
        <f t="shared" si="26"/>
        <v>332595384.14764708</v>
      </c>
      <c r="J148" s="16">
        <f t="shared" si="27"/>
        <v>173714099.16819301</v>
      </c>
      <c r="K148" s="19">
        <f t="shared" si="25"/>
        <v>158881284.97945407</v>
      </c>
      <c r="L148" s="16">
        <f t="shared" si="23"/>
        <v>51955348465.478447</v>
      </c>
      <c r="M148" s="17">
        <f>VLOOKUP(B148,Encargos!$A$8:$B$652,2,0)</f>
        <v>2.4659999999999999E-3</v>
      </c>
    </row>
    <row r="149" spans="1:13" x14ac:dyDescent="0.35">
      <c r="A149">
        <f t="shared" si="28"/>
        <v>221</v>
      </c>
      <c r="B149" s="1">
        <v>48976</v>
      </c>
      <c r="C149" s="16">
        <f t="shared" si="24"/>
        <v>51955348465.478447</v>
      </c>
      <c r="D149" s="16">
        <f t="shared" si="20"/>
        <v>128121889.31586984</v>
      </c>
      <c r="E149" s="16">
        <f t="shared" si="21"/>
        <v>52083470354.794319</v>
      </c>
      <c r="F149" s="16">
        <v>0</v>
      </c>
      <c r="G149" s="29">
        <v>0</v>
      </c>
      <c r="H149" s="16">
        <f t="shared" si="22"/>
        <v>173611567.84931442</v>
      </c>
      <c r="I149" s="18">
        <f t="shared" si="26"/>
        <v>333415564.36495519</v>
      </c>
      <c r="J149" s="16">
        <f t="shared" si="27"/>
        <v>173611567.84931442</v>
      </c>
      <c r="K149" s="19">
        <f t="shared" si="25"/>
        <v>159803996.51564077</v>
      </c>
      <c r="L149" s="16">
        <f t="shared" si="23"/>
        <v>51923666358.278679</v>
      </c>
      <c r="M149" s="17">
        <f>VLOOKUP(B149,Encargos!$A$8:$B$652,2,0)</f>
        <v>2.4659999999999999E-3</v>
      </c>
    </row>
    <row r="150" spans="1:13" x14ac:dyDescent="0.35">
      <c r="A150">
        <f t="shared" si="28"/>
        <v>220</v>
      </c>
      <c r="B150" s="1">
        <v>49004</v>
      </c>
      <c r="C150" s="16">
        <f t="shared" si="24"/>
        <v>51923666358.278679</v>
      </c>
      <c r="D150" s="16">
        <f t="shared" si="20"/>
        <v>128043761.23951522</v>
      </c>
      <c r="E150" s="16">
        <f t="shared" si="21"/>
        <v>52051710119.518196</v>
      </c>
      <c r="F150" s="16">
        <v>0</v>
      </c>
      <c r="G150" s="29">
        <v>0</v>
      </c>
      <c r="H150" s="16">
        <f t="shared" si="22"/>
        <v>173505700.39839399</v>
      </c>
      <c r="I150" s="18">
        <f t="shared" si="26"/>
        <v>334237767.14667916</v>
      </c>
      <c r="J150" s="16">
        <f t="shared" si="27"/>
        <v>173505700.39839399</v>
      </c>
      <c r="K150" s="19">
        <f t="shared" si="25"/>
        <v>160732066.74828517</v>
      </c>
      <c r="L150" s="16">
        <f t="shared" si="23"/>
        <v>51890978052.769905</v>
      </c>
      <c r="M150" s="17">
        <f>VLOOKUP(B150,Encargos!$A$8:$B$652,2,0)</f>
        <v>2.4659999999999999E-3</v>
      </c>
    </row>
    <row r="151" spans="1:13" x14ac:dyDescent="0.35">
      <c r="A151">
        <f t="shared" si="28"/>
        <v>219</v>
      </c>
      <c r="B151" s="1">
        <v>49035</v>
      </c>
      <c r="C151" s="16">
        <f t="shared" si="24"/>
        <v>51890978052.769905</v>
      </c>
      <c r="D151" s="16">
        <f t="shared" si="20"/>
        <v>127963151.87813058</v>
      </c>
      <c r="E151" s="16">
        <f t="shared" si="21"/>
        <v>52018941204.648033</v>
      </c>
      <c r="F151" s="16">
        <v>0</v>
      </c>
      <c r="G151" s="29">
        <v>0</v>
      </c>
      <c r="H151" s="16">
        <f t="shared" si="22"/>
        <v>173396470.68216011</v>
      </c>
      <c r="I151" s="18">
        <f t="shared" si="26"/>
        <v>335061997.48046285</v>
      </c>
      <c r="J151" s="16">
        <f t="shared" si="27"/>
        <v>173396470.68216011</v>
      </c>
      <c r="K151" s="19">
        <f t="shared" si="25"/>
        <v>161665526.79830274</v>
      </c>
      <c r="L151" s="16">
        <f t="shared" si="23"/>
        <v>51857275677.849731</v>
      </c>
      <c r="M151" s="17">
        <f>VLOOKUP(B151,Encargos!$A$8:$B$652,2,0)</f>
        <v>2.4659999999999999E-3</v>
      </c>
    </row>
    <row r="152" spans="1:13" x14ac:dyDescent="0.35">
      <c r="A152">
        <f t="shared" si="28"/>
        <v>218</v>
      </c>
      <c r="B152" s="1">
        <v>49065</v>
      </c>
      <c r="C152" s="16">
        <f t="shared" si="24"/>
        <v>51857275677.849731</v>
      </c>
      <c r="D152" s="16">
        <f t="shared" si="20"/>
        <v>127880041.82157743</v>
      </c>
      <c r="E152" s="16">
        <f t="shared" si="21"/>
        <v>51985155719.67131</v>
      </c>
      <c r="F152" s="16">
        <v>0</v>
      </c>
      <c r="G152" s="29">
        <v>0</v>
      </c>
      <c r="H152" s="16">
        <f t="shared" si="22"/>
        <v>173283852.39890438</v>
      </c>
      <c r="I152" s="18">
        <f t="shared" si="26"/>
        <v>335888260.36624968</v>
      </c>
      <c r="J152" s="16">
        <f t="shared" si="27"/>
        <v>173283852.39890438</v>
      </c>
      <c r="K152" s="19">
        <f t="shared" si="25"/>
        <v>162604407.9673453</v>
      </c>
      <c r="L152" s="16">
        <f t="shared" si="23"/>
        <v>51822551311.703964</v>
      </c>
      <c r="M152" s="17">
        <f>VLOOKUP(B152,Encargos!$A$8:$B$652,2,0)</f>
        <v>2.4659999999999999E-3</v>
      </c>
    </row>
    <row r="153" spans="1:13" x14ac:dyDescent="0.35">
      <c r="A153">
        <f t="shared" si="28"/>
        <v>217</v>
      </c>
      <c r="B153" s="1">
        <v>49096</v>
      </c>
      <c r="C153" s="16">
        <f t="shared" si="24"/>
        <v>51822551311.703964</v>
      </c>
      <c r="D153" s="16">
        <f t="shared" si="20"/>
        <v>127794411.53466196</v>
      </c>
      <c r="E153" s="16">
        <f t="shared" si="21"/>
        <v>51950345723.238625</v>
      </c>
      <c r="F153" s="16">
        <v>0</v>
      </c>
      <c r="G153" s="29">
        <v>0</v>
      </c>
      <c r="H153" s="16">
        <f t="shared" si="22"/>
        <v>173167819.07746211</v>
      </c>
      <c r="I153" s="18">
        <f t="shared" si="26"/>
        <v>336716560.81631285</v>
      </c>
      <c r="J153" s="16">
        <f t="shared" si="27"/>
        <v>173167819.07746211</v>
      </c>
      <c r="K153" s="19">
        <f t="shared" si="25"/>
        <v>163548741.73885074</v>
      </c>
      <c r="L153" s="16">
        <f t="shared" si="23"/>
        <v>51786796981.499771</v>
      </c>
      <c r="M153" s="17">
        <f>VLOOKUP(B153,Encargos!$A$8:$B$652,2,0)</f>
        <v>2.4659999999999999E-3</v>
      </c>
    </row>
    <row r="154" spans="1:13" x14ac:dyDescent="0.35">
      <c r="A154">
        <f t="shared" si="28"/>
        <v>216</v>
      </c>
      <c r="B154" s="1">
        <v>49126</v>
      </c>
      <c r="C154" s="16">
        <f t="shared" si="24"/>
        <v>51786796981.499771</v>
      </c>
      <c r="D154" s="16">
        <f t="shared" si="20"/>
        <v>127706241.35637844</v>
      </c>
      <c r="E154" s="16">
        <f t="shared" si="21"/>
        <v>51914503222.856148</v>
      </c>
      <c r="F154" s="16">
        <v>0</v>
      </c>
      <c r="G154" s="29">
        <v>0</v>
      </c>
      <c r="H154" s="16">
        <f t="shared" si="22"/>
        <v>173048344.07618716</v>
      </c>
      <c r="I154" s="18">
        <f t="shared" si="26"/>
        <v>337546903.85528576</v>
      </c>
      <c r="J154" s="16">
        <f t="shared" si="27"/>
        <v>173048344.07618716</v>
      </c>
      <c r="K154" s="19">
        <f t="shared" si="25"/>
        <v>164498559.7790986</v>
      </c>
      <c r="L154" s="16">
        <f t="shared" si="23"/>
        <v>51750004663.077049</v>
      </c>
      <c r="M154" s="17">
        <f>VLOOKUP(B154,Encargos!$A$8:$B$652,2,0)</f>
        <v>2.4659999999999999E-3</v>
      </c>
    </row>
    <row r="155" spans="1:13" x14ac:dyDescent="0.35">
      <c r="A155">
        <f t="shared" si="28"/>
        <v>215</v>
      </c>
      <c r="B155" s="1">
        <v>49157</v>
      </c>
      <c r="C155" s="16">
        <f t="shared" si="24"/>
        <v>51750004663.077049</v>
      </c>
      <c r="D155" s="16">
        <f t="shared" si="20"/>
        <v>127615511.499148</v>
      </c>
      <c r="E155" s="16">
        <f t="shared" si="21"/>
        <v>51877620174.576195</v>
      </c>
      <c r="F155" s="16">
        <v>0</v>
      </c>
      <c r="G155" s="29">
        <v>0</v>
      </c>
      <c r="H155" s="16">
        <f t="shared" si="22"/>
        <v>172925400.58192065</v>
      </c>
      <c r="I155" s="18">
        <f t="shared" si="26"/>
        <v>338379294.52019292</v>
      </c>
      <c r="J155" s="16">
        <f t="shared" si="27"/>
        <v>172925400.58192065</v>
      </c>
      <c r="K155" s="19">
        <f t="shared" si="25"/>
        <v>165453893.93827227</v>
      </c>
      <c r="L155" s="16">
        <f t="shared" si="23"/>
        <v>51712166280.637924</v>
      </c>
      <c r="M155" s="17">
        <f>VLOOKUP(B155,Encargos!$A$8:$B$652,2,0)</f>
        <v>2.4659999999999999E-3</v>
      </c>
    </row>
    <row r="156" spans="1:13" x14ac:dyDescent="0.35">
      <c r="A156">
        <f t="shared" si="28"/>
        <v>214</v>
      </c>
      <c r="B156" s="1">
        <v>49188</v>
      </c>
      <c r="C156" s="16">
        <f t="shared" si="24"/>
        <v>51712166280.637924</v>
      </c>
      <c r="D156" s="16">
        <f t="shared" si="20"/>
        <v>127522202.04805312</v>
      </c>
      <c r="E156" s="16">
        <f t="shared" si="21"/>
        <v>51839688482.685974</v>
      </c>
      <c r="F156" s="16">
        <v>0</v>
      </c>
      <c r="G156" s="29">
        <v>0</v>
      </c>
      <c r="H156" s="16">
        <f t="shared" si="22"/>
        <v>172798961.60895327</v>
      </c>
      <c r="I156" s="18">
        <f t="shared" si="26"/>
        <v>339213737.86047971</v>
      </c>
      <c r="J156" s="16">
        <f t="shared" si="27"/>
        <v>172798961.60895327</v>
      </c>
      <c r="K156" s="19">
        <f t="shared" si="25"/>
        <v>166414776.25152645</v>
      </c>
      <c r="L156" s="16">
        <f t="shared" si="23"/>
        <v>51673273706.434448</v>
      </c>
      <c r="M156" s="17">
        <f>VLOOKUP(B156,Encargos!$A$8:$B$652,2,0)</f>
        <v>2.4659999999999999E-3</v>
      </c>
    </row>
    <row r="157" spans="1:13" x14ac:dyDescent="0.35">
      <c r="A157">
        <f t="shared" si="28"/>
        <v>213</v>
      </c>
      <c r="B157" s="1">
        <v>49218</v>
      </c>
      <c r="C157" s="16">
        <f t="shared" si="24"/>
        <v>51673273706.434448</v>
      </c>
      <c r="D157" s="16">
        <f t="shared" si="20"/>
        <v>127426292.96006735</v>
      </c>
      <c r="E157" s="16">
        <f t="shared" si="21"/>
        <v>51800699999.394516</v>
      </c>
      <c r="F157" s="16">
        <v>0</v>
      </c>
      <c r="G157" s="29">
        <v>0</v>
      </c>
      <c r="H157" s="16">
        <f t="shared" si="22"/>
        <v>172668999.99798173</v>
      </c>
      <c r="I157" s="18">
        <f t="shared" si="26"/>
        <v>340050238.93804371</v>
      </c>
      <c r="J157" s="16">
        <f t="shared" si="27"/>
        <v>172668999.99798173</v>
      </c>
      <c r="K157" s="19">
        <f t="shared" si="25"/>
        <v>167381238.94006199</v>
      </c>
      <c r="L157" s="16">
        <f t="shared" si="23"/>
        <v>51633318760.454453</v>
      </c>
      <c r="M157" s="17">
        <f>VLOOKUP(B157,Encargos!$A$8:$B$652,2,0)</f>
        <v>2.4659999999999999E-3</v>
      </c>
    </row>
    <row r="158" spans="1:13" x14ac:dyDescent="0.35">
      <c r="A158">
        <f t="shared" si="28"/>
        <v>212</v>
      </c>
      <c r="B158" s="1">
        <v>49249</v>
      </c>
      <c r="C158" s="16">
        <f t="shared" si="24"/>
        <v>51633318760.454453</v>
      </c>
      <c r="D158" s="16">
        <f t="shared" si="20"/>
        <v>127327764.06328067</v>
      </c>
      <c r="E158" s="16">
        <f t="shared" si="21"/>
        <v>51760646524.517731</v>
      </c>
      <c r="F158" s="16">
        <v>0</v>
      </c>
      <c r="G158" s="29">
        <v>0</v>
      </c>
      <c r="H158" s="16">
        <f t="shared" si="22"/>
        <v>172535488.41505912</v>
      </c>
      <c r="I158" s="18">
        <f t="shared" si="26"/>
        <v>340888802.82726485</v>
      </c>
      <c r="J158" s="16">
        <f t="shared" si="27"/>
        <v>172535488.41505912</v>
      </c>
      <c r="K158" s="19">
        <f t="shared" si="25"/>
        <v>168353314.41220573</v>
      </c>
      <c r="L158" s="16">
        <f t="shared" si="23"/>
        <v>51592293210.10553</v>
      </c>
      <c r="M158" s="17">
        <f>VLOOKUP(B158,Encargos!$A$8:$B$652,2,0)</f>
        <v>2.4659999999999999E-3</v>
      </c>
    </row>
    <row r="159" spans="1:13" x14ac:dyDescent="0.35">
      <c r="A159">
        <f t="shared" si="28"/>
        <v>211</v>
      </c>
      <c r="B159" s="1">
        <v>49279</v>
      </c>
      <c r="C159" s="16">
        <f t="shared" si="24"/>
        <v>51592293210.10553</v>
      </c>
      <c r="D159" s="16">
        <f t="shared" si="20"/>
        <v>127226595.05612023</v>
      </c>
      <c r="E159" s="16">
        <f t="shared" si="21"/>
        <v>51719519805.161652</v>
      </c>
      <c r="F159" s="16">
        <v>0</v>
      </c>
      <c r="G159" s="29">
        <v>0</v>
      </c>
      <c r="H159" s="16">
        <f t="shared" si="22"/>
        <v>172398399.35053885</v>
      </c>
      <c r="I159" s="18">
        <f t="shared" si="26"/>
        <v>341729434.61503696</v>
      </c>
      <c r="J159" s="16">
        <f t="shared" si="27"/>
        <v>172398399.35053885</v>
      </c>
      <c r="K159" s="19">
        <f t="shared" si="25"/>
        <v>169331035.26449811</v>
      </c>
      <c r="L159" s="16">
        <f t="shared" si="23"/>
        <v>51550188769.897156</v>
      </c>
      <c r="M159" s="17">
        <f>VLOOKUP(B159,Encargos!$A$8:$B$652,2,0)</f>
        <v>2.4659999999999999E-3</v>
      </c>
    </row>
    <row r="160" spans="1:13" x14ac:dyDescent="0.35">
      <c r="A160">
        <f t="shared" si="28"/>
        <v>210</v>
      </c>
      <c r="B160" s="1">
        <v>49310</v>
      </c>
      <c r="C160" s="16">
        <f t="shared" si="24"/>
        <v>51550188769.897156</v>
      </c>
      <c r="D160" s="16">
        <f t="shared" si="20"/>
        <v>127122765.50656638</v>
      </c>
      <c r="E160" s="16">
        <f t="shared" si="21"/>
        <v>51677311535.403725</v>
      </c>
      <c r="F160" s="16">
        <v>0</v>
      </c>
      <c r="G160" s="29">
        <v>0</v>
      </c>
      <c r="H160" s="16">
        <f t="shared" si="22"/>
        <v>172257705.11801243</v>
      </c>
      <c r="I160" s="18">
        <f t="shared" si="26"/>
        <v>342572139.40079761</v>
      </c>
      <c r="J160" s="16">
        <f t="shared" si="27"/>
        <v>172257705.11801243</v>
      </c>
      <c r="K160" s="19">
        <f t="shared" si="25"/>
        <v>170314434.28278518</v>
      </c>
      <c r="L160" s="16">
        <f t="shared" si="23"/>
        <v>51506997101.120941</v>
      </c>
      <c r="M160" s="17">
        <f>VLOOKUP(B160,Encargos!$A$8:$B$652,2,0)</f>
        <v>2.4659999999999999E-3</v>
      </c>
    </row>
    <row r="161" spans="1:13" x14ac:dyDescent="0.35">
      <c r="A161">
        <f t="shared" si="28"/>
        <v>209</v>
      </c>
      <c r="B161" s="1">
        <v>49341</v>
      </c>
      <c r="C161" s="16">
        <f t="shared" si="24"/>
        <v>51506997101.120941</v>
      </c>
      <c r="D161" s="16">
        <f t="shared" si="20"/>
        <v>127016254.85136424</v>
      </c>
      <c r="E161" s="16">
        <f t="shared" si="21"/>
        <v>51634013355.972305</v>
      </c>
      <c r="F161" s="16">
        <v>0</v>
      </c>
      <c r="G161" s="29">
        <v>0</v>
      </c>
      <c r="H161" s="16">
        <f t="shared" si="22"/>
        <v>172113377.85324103</v>
      </c>
      <c r="I161" s="18">
        <f t="shared" si="26"/>
        <v>343416922.29656011</v>
      </c>
      <c r="J161" s="16">
        <f t="shared" si="27"/>
        <v>172113377.85324103</v>
      </c>
      <c r="K161" s="19">
        <f t="shared" si="25"/>
        <v>171303544.44331908</v>
      </c>
      <c r="L161" s="16">
        <f t="shared" si="23"/>
        <v>51462709811.528984</v>
      </c>
      <c r="M161" s="17">
        <f>VLOOKUP(B161,Encargos!$A$8:$B$652,2,0)</f>
        <v>2.4659999999999999E-3</v>
      </c>
    </row>
    <row r="162" spans="1:13" x14ac:dyDescent="0.35">
      <c r="A162">
        <f t="shared" si="28"/>
        <v>208</v>
      </c>
      <c r="B162" s="1">
        <v>49369</v>
      </c>
      <c r="C162" s="16">
        <f t="shared" si="24"/>
        <v>51462709811.528984</v>
      </c>
      <c r="D162" s="16">
        <f t="shared" si="20"/>
        <v>126907042.39523047</v>
      </c>
      <c r="E162" s="16">
        <f t="shared" si="21"/>
        <v>51589616853.924217</v>
      </c>
      <c r="F162" s="16">
        <v>0</v>
      </c>
      <c r="G162" s="29">
        <v>0</v>
      </c>
      <c r="H162" s="16">
        <f t="shared" si="22"/>
        <v>171965389.51308075</v>
      </c>
      <c r="I162" s="18">
        <f t="shared" si="26"/>
        <v>344263788.4269433</v>
      </c>
      <c r="J162" s="16">
        <f t="shared" si="27"/>
        <v>171965389.51308075</v>
      </c>
      <c r="K162" s="19">
        <f t="shared" si="25"/>
        <v>172298398.91386256</v>
      </c>
      <c r="L162" s="16">
        <f t="shared" si="23"/>
        <v>51417318455.010361</v>
      </c>
      <c r="M162" s="17">
        <f>VLOOKUP(B162,Encargos!$A$8:$B$652,2,0)</f>
        <v>2.4659999999999999E-3</v>
      </c>
    </row>
    <row r="163" spans="1:13" x14ac:dyDescent="0.35">
      <c r="A163">
        <f t="shared" si="28"/>
        <v>207</v>
      </c>
      <c r="B163" s="1">
        <v>49400</v>
      </c>
      <c r="C163" s="16">
        <f t="shared" si="24"/>
        <v>51417318455.010361</v>
      </c>
      <c r="D163" s="16">
        <f t="shared" si="20"/>
        <v>126795107.31005554</v>
      </c>
      <c r="E163" s="16">
        <f t="shared" si="21"/>
        <v>51544113562.320419</v>
      </c>
      <c r="F163" s="16">
        <v>0</v>
      </c>
      <c r="G163" s="29">
        <v>0</v>
      </c>
      <c r="H163" s="16">
        <f t="shared" si="22"/>
        <v>171813711.87440142</v>
      </c>
      <c r="I163" s="18">
        <f t="shared" si="26"/>
        <v>345112742.92920423</v>
      </c>
      <c r="J163" s="16">
        <f t="shared" si="27"/>
        <v>171813711.87440142</v>
      </c>
      <c r="K163" s="19">
        <f t="shared" si="25"/>
        <v>173299031.05480281</v>
      </c>
      <c r="L163" s="16">
        <f t="shared" si="23"/>
        <v>51370814531.265617</v>
      </c>
      <c r="M163" s="17">
        <f>VLOOKUP(B163,Encargos!$A$8:$B$652,2,0)</f>
        <v>2.4659999999999999E-3</v>
      </c>
    </row>
    <row r="164" spans="1:13" x14ac:dyDescent="0.35">
      <c r="A164">
        <f t="shared" si="28"/>
        <v>206</v>
      </c>
      <c r="B164" s="1">
        <v>49430</v>
      </c>
      <c r="C164" s="16">
        <f t="shared" si="24"/>
        <v>51370814531.265617</v>
      </c>
      <c r="D164" s="16">
        <f t="shared" si="20"/>
        <v>126680428.634101</v>
      </c>
      <c r="E164" s="16">
        <f t="shared" si="21"/>
        <v>51497494959.899719</v>
      </c>
      <c r="F164" s="16">
        <v>0</v>
      </c>
      <c r="G164" s="29">
        <v>0</v>
      </c>
      <c r="H164" s="16">
        <f t="shared" si="22"/>
        <v>171658316.53299907</v>
      </c>
      <c r="I164" s="18">
        <f t="shared" si="26"/>
        <v>345963790.95326769</v>
      </c>
      <c r="J164" s="16">
        <f t="shared" si="27"/>
        <v>171658316.53299907</v>
      </c>
      <c r="K164" s="19">
        <f t="shared" si="25"/>
        <v>174305474.42026863</v>
      </c>
      <c r="L164" s="16">
        <f t="shared" si="23"/>
        <v>51323189485.479446</v>
      </c>
      <c r="M164" s="17">
        <f>VLOOKUP(B164,Encargos!$A$8:$B$652,2,0)</f>
        <v>2.4659999999999999E-3</v>
      </c>
    </row>
    <row r="165" spans="1:13" x14ac:dyDescent="0.35">
      <c r="A165">
        <f t="shared" si="28"/>
        <v>205</v>
      </c>
      <c r="B165" s="1">
        <v>49461</v>
      </c>
      <c r="C165" s="16">
        <f t="shared" si="24"/>
        <v>51323189485.479446</v>
      </c>
      <c r="D165" s="16">
        <f t="shared" si="20"/>
        <v>126562985.27119231</v>
      </c>
      <c r="E165" s="16">
        <f t="shared" si="21"/>
        <v>51449752470.750641</v>
      </c>
      <c r="F165" s="16">
        <v>0</v>
      </c>
      <c r="G165" s="29">
        <v>0</v>
      </c>
      <c r="H165" s="16">
        <f t="shared" si="22"/>
        <v>171499174.90250215</v>
      </c>
      <c r="I165" s="18">
        <f t="shared" si="26"/>
        <v>346816937.66175842</v>
      </c>
      <c r="J165" s="16">
        <f t="shared" si="27"/>
        <v>171499174.90250215</v>
      </c>
      <c r="K165" s="19">
        <f t="shared" si="25"/>
        <v>175317762.75925627</v>
      </c>
      <c r="L165" s="16">
        <f t="shared" si="23"/>
        <v>51274434707.991386</v>
      </c>
      <c r="M165" s="17">
        <f>VLOOKUP(B165,Encargos!$A$8:$B$652,2,0)</f>
        <v>2.4659999999999999E-3</v>
      </c>
    </row>
    <row r="166" spans="1:13" x14ac:dyDescent="0.35">
      <c r="A166">
        <f t="shared" si="28"/>
        <v>204</v>
      </c>
      <c r="B166" s="1">
        <v>49491</v>
      </c>
      <c r="C166" s="16">
        <f t="shared" si="24"/>
        <v>51274434707.991386</v>
      </c>
      <c r="D166" s="16">
        <f t="shared" si="20"/>
        <v>126442755.98990676</v>
      </c>
      <c r="E166" s="16">
        <f t="shared" si="21"/>
        <v>51400877463.981293</v>
      </c>
      <c r="F166" s="16">
        <v>0</v>
      </c>
      <c r="G166" s="29">
        <v>0</v>
      </c>
      <c r="H166" s="16">
        <f t="shared" si="22"/>
        <v>171336258.21327099</v>
      </c>
      <c r="I166" s="18">
        <f t="shared" si="26"/>
        <v>347672188.23003227</v>
      </c>
      <c r="J166" s="16">
        <f t="shared" si="27"/>
        <v>171336258.21327099</v>
      </c>
      <c r="K166" s="19">
        <f t="shared" si="25"/>
        <v>176335930.01676127</v>
      </c>
      <c r="L166" s="16">
        <f t="shared" si="23"/>
        <v>51224541533.964531</v>
      </c>
      <c r="M166" s="17">
        <f>VLOOKUP(B166,Encargos!$A$8:$B$652,2,0)</f>
        <v>2.4659999999999999E-3</v>
      </c>
    </row>
    <row r="167" spans="1:13" x14ac:dyDescent="0.35">
      <c r="A167">
        <f t="shared" si="28"/>
        <v>203</v>
      </c>
      <c r="B167" s="1">
        <v>49522</v>
      </c>
      <c r="C167" s="16">
        <f t="shared" si="24"/>
        <v>51224541533.964531</v>
      </c>
      <c r="D167" s="16">
        <f t="shared" si="20"/>
        <v>126319719.42275652</v>
      </c>
      <c r="E167" s="16">
        <f t="shared" si="21"/>
        <v>51350861253.387291</v>
      </c>
      <c r="F167" s="16">
        <v>0</v>
      </c>
      <c r="G167" s="29">
        <v>0</v>
      </c>
      <c r="H167" s="16">
        <f t="shared" si="22"/>
        <v>171169537.51129097</v>
      </c>
      <c r="I167" s="18">
        <f t="shared" si="26"/>
        <v>348529547.84620756</v>
      </c>
      <c r="J167" s="16">
        <f t="shared" si="27"/>
        <v>171169537.51129097</v>
      </c>
      <c r="K167" s="19">
        <f t="shared" si="25"/>
        <v>177360010.33491659</v>
      </c>
      <c r="L167" s="16">
        <f t="shared" si="23"/>
        <v>51173501243.052376</v>
      </c>
      <c r="M167" s="17">
        <f>VLOOKUP(B167,Encargos!$A$8:$B$652,2,0)</f>
        <v>2.4659999999999999E-3</v>
      </c>
    </row>
    <row r="168" spans="1:13" x14ac:dyDescent="0.35">
      <c r="A168">
        <f t="shared" si="28"/>
        <v>202</v>
      </c>
      <c r="B168" s="1">
        <v>49553</v>
      </c>
      <c r="C168" s="16">
        <f t="shared" si="24"/>
        <v>51173501243.052376</v>
      </c>
      <c r="D168" s="16">
        <f t="shared" si="20"/>
        <v>126193854.06536715</v>
      </c>
      <c r="E168" s="16">
        <f t="shared" si="21"/>
        <v>51299695097.117744</v>
      </c>
      <c r="F168" s="16">
        <v>0</v>
      </c>
      <c r="G168" s="29">
        <v>0</v>
      </c>
      <c r="H168" s="16">
        <f t="shared" si="22"/>
        <v>170998983.65705916</v>
      </c>
      <c r="I168" s="18">
        <f t="shared" si="26"/>
        <v>349389021.71119636</v>
      </c>
      <c r="J168" s="16">
        <f t="shared" si="27"/>
        <v>170998983.65705916</v>
      </c>
      <c r="K168" s="19">
        <f t="shared" si="25"/>
        <v>178390038.0541372</v>
      </c>
      <c r="L168" s="16">
        <f t="shared" si="23"/>
        <v>51121305059.063606</v>
      </c>
      <c r="M168" s="17">
        <f>VLOOKUP(B168,Encargos!$A$8:$B$652,2,0)</f>
        <v>2.4659999999999999E-3</v>
      </c>
    </row>
    <row r="169" spans="1:13" x14ac:dyDescent="0.35">
      <c r="A169">
        <f t="shared" si="28"/>
        <v>201</v>
      </c>
      <c r="B169" s="1">
        <v>49583</v>
      </c>
      <c r="C169" s="16">
        <f t="shared" si="24"/>
        <v>51121305059.063606</v>
      </c>
      <c r="D169" s="16">
        <f t="shared" si="20"/>
        <v>126065138.27565084</v>
      </c>
      <c r="E169" s="16">
        <f t="shared" si="21"/>
        <v>51247370197.339256</v>
      </c>
      <c r="F169" s="16">
        <v>0</v>
      </c>
      <c r="G169" s="29">
        <v>0</v>
      </c>
      <c r="H169" s="16">
        <f t="shared" si="22"/>
        <v>170824567.3244642</v>
      </c>
      <c r="I169" s="18">
        <f t="shared" si="26"/>
        <v>350250615.03873616</v>
      </c>
      <c r="J169" s="16">
        <f t="shared" si="27"/>
        <v>170824567.3244642</v>
      </c>
      <c r="K169" s="19">
        <f t="shared" si="25"/>
        <v>179426047.71427196</v>
      </c>
      <c r="L169" s="16">
        <f t="shared" si="23"/>
        <v>51067944149.624985</v>
      </c>
      <c r="M169" s="17">
        <f>VLOOKUP(B169,Encargos!$A$8:$B$652,2,0)</f>
        <v>2.4659999999999999E-3</v>
      </c>
    </row>
    <row r="170" spans="1:13" x14ac:dyDescent="0.35">
      <c r="A170">
        <f t="shared" si="28"/>
        <v>200</v>
      </c>
      <c r="B170" s="1">
        <v>49614</v>
      </c>
      <c r="C170" s="16">
        <f t="shared" si="24"/>
        <v>51067944149.624985</v>
      </c>
      <c r="D170" s="16">
        <f t="shared" si="20"/>
        <v>125933550.27297521</v>
      </c>
      <c r="E170" s="16">
        <f t="shared" si="21"/>
        <v>51193877699.897957</v>
      </c>
      <c r="F170" s="16">
        <v>0</v>
      </c>
      <c r="G170" s="29">
        <v>0</v>
      </c>
      <c r="H170" s="16">
        <f t="shared" si="22"/>
        <v>170646258.99965987</v>
      </c>
      <c r="I170" s="18">
        <f t="shared" si="26"/>
        <v>351114333.05542165</v>
      </c>
      <c r="J170" s="16">
        <f t="shared" si="27"/>
        <v>170646258.99965987</v>
      </c>
      <c r="K170" s="19">
        <f t="shared" si="25"/>
        <v>180468074.05576178</v>
      </c>
      <c r="L170" s="16">
        <f t="shared" si="23"/>
        <v>51013409625.842194</v>
      </c>
      <c r="M170" s="17">
        <f>VLOOKUP(B170,Encargos!$A$8:$B$652,2,0)</f>
        <v>2.4659999999999999E-3</v>
      </c>
    </row>
    <row r="171" spans="1:13" x14ac:dyDescent="0.35">
      <c r="A171">
        <f t="shared" si="28"/>
        <v>199</v>
      </c>
      <c r="B171" s="1">
        <v>49644</v>
      </c>
      <c r="C171" s="16">
        <f t="shared" si="24"/>
        <v>51013409625.842194</v>
      </c>
      <c r="D171" s="16">
        <f t="shared" si="20"/>
        <v>125799068.13732684</v>
      </c>
      <c r="E171" s="16">
        <f t="shared" si="21"/>
        <v>51139208693.979523</v>
      </c>
      <c r="F171" s="16">
        <v>0</v>
      </c>
      <c r="G171" s="29">
        <v>0</v>
      </c>
      <c r="H171" s="16">
        <f>SUM(E171:G171)*$N$4</f>
        <v>170464028.97993174</v>
      </c>
      <c r="I171" s="18">
        <f t="shared" si="26"/>
        <v>351980181.0007363</v>
      </c>
      <c r="J171" s="16">
        <f t="shared" si="27"/>
        <v>170464028.97993174</v>
      </c>
      <c r="K171" s="19">
        <f t="shared" si="25"/>
        <v>181516152.02080455</v>
      </c>
      <c r="L171" s="16">
        <f t="shared" si="23"/>
        <v>50957692541.958717</v>
      </c>
      <c r="M171" s="17">
        <f>VLOOKUP(B171,Encargos!$A$8:$B$652,2,0)</f>
        <v>2.4659999999999999E-3</v>
      </c>
    </row>
    <row r="172" spans="1:13" x14ac:dyDescent="0.35">
      <c r="A172">
        <f t="shared" si="28"/>
        <v>198</v>
      </c>
      <c r="B172" s="1">
        <v>49675</v>
      </c>
      <c r="C172" s="16">
        <f t="shared" si="24"/>
        <v>50957692541.958717</v>
      </c>
      <c r="D172" s="16">
        <f t="shared" si="20"/>
        <v>125661669.80847019</v>
      </c>
      <c r="E172" s="16">
        <f t="shared" si="21"/>
        <v>51083354211.767189</v>
      </c>
      <c r="F172" s="16">
        <v>0</v>
      </c>
      <c r="G172" s="29">
        <v>0</v>
      </c>
      <c r="H172" s="16">
        <f t="shared" si="22"/>
        <v>170277847.37255731</v>
      </c>
      <c r="I172" s="18">
        <f t="shared" si="26"/>
        <v>352848164.12708414</v>
      </c>
      <c r="J172" s="16">
        <f t="shared" si="27"/>
        <v>170277847.37255731</v>
      </c>
      <c r="K172" s="19">
        <f t="shared" si="25"/>
        <v>182570316.75452682</v>
      </c>
      <c r="L172" s="16">
        <f t="shared" si="23"/>
        <v>50900783895.012665</v>
      </c>
      <c r="M172" s="17">
        <f>VLOOKUP(B172,Encargos!$A$8:$B$652,2,0)</f>
        <v>2.4659999999999999E-3</v>
      </c>
    </row>
    <row r="173" spans="1:13" x14ac:dyDescent="0.35">
      <c r="A173">
        <f t="shared" si="28"/>
        <v>197</v>
      </c>
      <c r="B173" s="1">
        <v>49706</v>
      </c>
      <c r="C173" s="16">
        <f t="shared" si="24"/>
        <v>50900783895.012665</v>
      </c>
      <c r="D173" s="16">
        <f t="shared" si="20"/>
        <v>125521333.08510123</v>
      </c>
      <c r="E173" s="16">
        <f t="shared" si="21"/>
        <v>51026305228.097763</v>
      </c>
      <c r="F173" s="16">
        <v>0</v>
      </c>
      <c r="G173" s="29">
        <v>0</v>
      </c>
      <c r="H173" s="16">
        <f t="shared" si="22"/>
        <v>170087684.09365922</v>
      </c>
      <c r="I173" s="18">
        <f t="shared" si="26"/>
        <v>353718287.69982153</v>
      </c>
      <c r="J173" s="16">
        <f t="shared" si="27"/>
        <v>170087684.09365922</v>
      </c>
      <c r="K173" s="19">
        <f t="shared" si="25"/>
        <v>183630603.60616231</v>
      </c>
      <c r="L173" s="16">
        <f t="shared" si="23"/>
        <v>50842674624.4916</v>
      </c>
      <c r="M173" s="17">
        <f>VLOOKUP(B173,Encargos!$A$8:$B$652,2,0)</f>
        <v>2.4659999999999999E-3</v>
      </c>
    </row>
    <row r="174" spans="1:13" x14ac:dyDescent="0.35">
      <c r="A174">
        <f t="shared" si="28"/>
        <v>196</v>
      </c>
      <c r="B174" s="1">
        <v>49735</v>
      </c>
      <c r="C174" s="16">
        <f t="shared" si="24"/>
        <v>50842674624.4916</v>
      </c>
      <c r="D174" s="16">
        <f t="shared" si="20"/>
        <v>125378035.62399627</v>
      </c>
      <c r="E174" s="16">
        <f t="shared" si="21"/>
        <v>50968052660.115593</v>
      </c>
      <c r="F174" s="16">
        <v>0</v>
      </c>
      <c r="G174" s="29">
        <v>0</v>
      </c>
      <c r="H174" s="16">
        <f t="shared" si="22"/>
        <v>169893508.86705199</v>
      </c>
      <c r="I174" s="18">
        <f t="shared" si="26"/>
        <v>354590556.99728924</v>
      </c>
      <c r="J174" s="16">
        <f t="shared" si="27"/>
        <v>169893508.86705199</v>
      </c>
      <c r="K174" s="19">
        <f t="shared" si="25"/>
        <v>184697048.13023725</v>
      </c>
      <c r="L174" s="16">
        <f t="shared" si="23"/>
        <v>50783355611.985352</v>
      </c>
      <c r="M174" s="17">
        <f>VLOOKUP(B174,Encargos!$A$8:$B$652,2,0)</f>
        <v>2.4659999999999999E-3</v>
      </c>
    </row>
    <row r="175" spans="1:13" x14ac:dyDescent="0.35">
      <c r="A175">
        <f t="shared" si="28"/>
        <v>195</v>
      </c>
      <c r="B175" s="1">
        <v>49766</v>
      </c>
      <c r="C175" s="16">
        <f t="shared" si="24"/>
        <v>50783355611.985352</v>
      </c>
      <c r="D175" s="16">
        <f t="shared" si="20"/>
        <v>125231754.93915588</v>
      </c>
      <c r="E175" s="16">
        <f t="shared" si="21"/>
        <v>50908587366.924507</v>
      </c>
      <c r="F175" s="16">
        <v>0</v>
      </c>
      <c r="G175" s="29">
        <v>0</v>
      </c>
      <c r="H175" s="16">
        <f t="shared" si="22"/>
        <v>169695291.22308171</v>
      </c>
      <c r="I175" s="18">
        <f t="shared" si="26"/>
        <v>355464977.31084454</v>
      </c>
      <c r="J175" s="16">
        <f t="shared" si="27"/>
        <v>169695291.22308171</v>
      </c>
      <c r="K175" s="19">
        <f t="shared" si="25"/>
        <v>185769686.08776283</v>
      </c>
      <c r="L175" s="16">
        <f t="shared" si="23"/>
        <v>50722817680.836746</v>
      </c>
      <c r="M175" s="17">
        <f>VLOOKUP(B175,Encargos!$A$8:$B$652,2,0)</f>
        <v>2.4659999999999999E-3</v>
      </c>
    </row>
    <row r="176" spans="1:13" x14ac:dyDescent="0.35">
      <c r="A176">
        <f t="shared" si="28"/>
        <v>194</v>
      </c>
      <c r="B176" s="1">
        <v>49796</v>
      </c>
      <c r="C176" s="16">
        <f t="shared" si="24"/>
        <v>50722817680.836746</v>
      </c>
      <c r="D176" s="16">
        <f t="shared" si="20"/>
        <v>125082468.40094341</v>
      </c>
      <c r="E176" s="16">
        <f t="shared" si="21"/>
        <v>50847900149.237686</v>
      </c>
      <c r="F176" s="16">
        <v>0</v>
      </c>
      <c r="G176" s="29">
        <v>0</v>
      </c>
      <c r="H176" s="16">
        <f t="shared" si="22"/>
        <v>169493000.49745896</v>
      </c>
      <c r="I176" s="18">
        <f t="shared" si="26"/>
        <v>356341553.94489306</v>
      </c>
      <c r="J176" s="16">
        <f t="shared" si="27"/>
        <v>169493000.49745896</v>
      </c>
      <c r="K176" s="19">
        <f t="shared" si="25"/>
        <v>186848553.4474341</v>
      </c>
      <c r="L176" s="16">
        <f t="shared" si="23"/>
        <v>50661051595.790253</v>
      </c>
      <c r="M176" s="17">
        <f>VLOOKUP(B176,Encargos!$A$8:$B$652,2,0)</f>
        <v>2.4659999999999999E-3</v>
      </c>
    </row>
    <row r="177" spans="1:13" x14ac:dyDescent="0.35">
      <c r="A177">
        <f t="shared" si="28"/>
        <v>193</v>
      </c>
      <c r="B177" s="1">
        <v>49827</v>
      </c>
      <c r="C177" s="16">
        <f t="shared" si="24"/>
        <v>50661051595.790253</v>
      </c>
      <c r="D177" s="16">
        <f t="shared" si="20"/>
        <v>124930153.23521876</v>
      </c>
      <c r="E177" s="16">
        <f t="shared" si="21"/>
        <v>50785981749.025475</v>
      </c>
      <c r="F177" s="16">
        <v>0</v>
      </c>
      <c r="G177" s="29">
        <v>0</v>
      </c>
      <c r="H177" s="16">
        <f t="shared" si="22"/>
        <v>169286605.83008492</v>
      </c>
      <c r="I177" s="18">
        <f t="shared" si="26"/>
        <v>357220292.21692127</v>
      </c>
      <c r="J177" s="16">
        <f t="shared" si="27"/>
        <v>169286605.83008492</v>
      </c>
      <c r="K177" s="19">
        <f t="shared" si="25"/>
        <v>187933686.38683635</v>
      </c>
      <c r="L177" s="16">
        <f t="shared" si="23"/>
        <v>50598048062.638641</v>
      </c>
      <c r="M177" s="17">
        <f>VLOOKUP(B177,Encargos!$A$8:$B$652,2,0)</f>
        <v>2.4659999999999999E-3</v>
      </c>
    </row>
    <row r="178" spans="1:13" x14ac:dyDescent="0.35">
      <c r="A178">
        <f t="shared" si="28"/>
        <v>192</v>
      </c>
      <c r="B178" s="1">
        <v>49857</v>
      </c>
      <c r="C178" s="16">
        <f t="shared" si="24"/>
        <v>50598048062.638641</v>
      </c>
      <c r="D178" s="16">
        <f t="shared" si="20"/>
        <v>124774786.52246688</v>
      </c>
      <c r="E178" s="16">
        <f t="shared" si="21"/>
        <v>50722822849.16111</v>
      </c>
      <c r="F178" s="16">
        <v>0</v>
      </c>
      <c r="G178" s="29">
        <v>0</v>
      </c>
      <c r="H178" s="16">
        <f t="shared" si="22"/>
        <v>169076076.16387036</v>
      </c>
      <c r="I178" s="18">
        <f t="shared" si="26"/>
        <v>358101197.45752817</v>
      </c>
      <c r="J178" s="16">
        <f t="shared" si="27"/>
        <v>169076076.16387036</v>
      </c>
      <c r="K178" s="19">
        <f t="shared" si="25"/>
        <v>189025121.29365781</v>
      </c>
      <c r="L178" s="16">
        <f t="shared" si="23"/>
        <v>50533797727.867455</v>
      </c>
      <c r="M178" s="17">
        <f>VLOOKUP(B178,Encargos!$A$8:$B$652,2,0)</f>
        <v>2.4659999999999999E-3</v>
      </c>
    </row>
    <row r="179" spans="1:13" x14ac:dyDescent="0.35">
      <c r="A179">
        <f t="shared" si="28"/>
        <v>191</v>
      </c>
      <c r="B179" s="1">
        <v>49888</v>
      </c>
      <c r="C179" s="16">
        <f t="shared" si="24"/>
        <v>50533797727.867455</v>
      </c>
      <c r="D179" s="16">
        <f t="shared" si="20"/>
        <v>124616345.19692114</v>
      </c>
      <c r="E179" s="16">
        <f t="shared" si="21"/>
        <v>50658414073.064377</v>
      </c>
      <c r="F179" s="16">
        <v>0</v>
      </c>
      <c r="G179" s="29">
        <v>0</v>
      </c>
      <c r="H179" s="16">
        <f t="shared" si="22"/>
        <v>168861380.24354795</v>
      </c>
      <c r="I179" s="18">
        <f t="shared" si="26"/>
        <v>358984275.01045847</v>
      </c>
      <c r="J179" s="16">
        <f t="shared" si="27"/>
        <v>168861380.24354795</v>
      </c>
      <c r="K179" s="19">
        <f t="shared" si="25"/>
        <v>190122894.76691052</v>
      </c>
      <c r="L179" s="16">
        <f t="shared" si="23"/>
        <v>50468291178.297462</v>
      </c>
      <c r="M179" s="17">
        <f>VLOOKUP(B179,Encargos!$A$8:$B$652,2,0)</f>
        <v>2.4659999999999999E-3</v>
      </c>
    </row>
    <row r="180" spans="1:13" x14ac:dyDescent="0.35">
      <c r="A180">
        <f t="shared" si="28"/>
        <v>190</v>
      </c>
      <c r="B180" s="1">
        <v>49919</v>
      </c>
      <c r="C180" s="16">
        <f t="shared" si="24"/>
        <v>50468291178.297462</v>
      </c>
      <c r="D180" s="16">
        <f t="shared" si="20"/>
        <v>124454806.04568154</v>
      </c>
      <c r="E180" s="16">
        <f t="shared" si="21"/>
        <v>50592745984.343147</v>
      </c>
      <c r="F180" s="16">
        <v>0</v>
      </c>
      <c r="G180" s="29">
        <v>0</v>
      </c>
      <c r="H180" s="16">
        <f t="shared" si="22"/>
        <v>168642486.61447716</v>
      </c>
      <c r="I180" s="18">
        <f t="shared" si="26"/>
        <v>359869530.23263425</v>
      </c>
      <c r="J180" s="16">
        <f t="shared" si="27"/>
        <v>168642486.61447716</v>
      </c>
      <c r="K180" s="19">
        <f t="shared" si="25"/>
        <v>191227043.61815709</v>
      </c>
      <c r="L180" s="16">
        <f t="shared" si="23"/>
        <v>50401518940.724991</v>
      </c>
      <c r="M180" s="17">
        <f>VLOOKUP(B180,Encargos!$A$8:$B$652,2,0)</f>
        <v>2.4659999999999999E-3</v>
      </c>
    </row>
    <row r="181" spans="1:13" x14ac:dyDescent="0.35">
      <c r="A181">
        <f t="shared" si="28"/>
        <v>189</v>
      </c>
      <c r="B181" s="1">
        <v>49949</v>
      </c>
      <c r="C181" s="16">
        <f t="shared" si="24"/>
        <v>50401518940.724991</v>
      </c>
      <c r="D181" s="16">
        <f t="shared" si="20"/>
        <v>124290145.70782782</v>
      </c>
      <c r="E181" s="16">
        <f t="shared" si="21"/>
        <v>50525809086.432816</v>
      </c>
      <c r="F181" s="16">
        <v>0</v>
      </c>
      <c r="G181" s="29">
        <v>0</v>
      </c>
      <c r="H181" s="16">
        <f t="shared" si="22"/>
        <v>168419363.62144274</v>
      </c>
      <c r="I181" s="18">
        <f t="shared" si="26"/>
        <v>360756968.49418795</v>
      </c>
      <c r="J181" s="16">
        <f t="shared" si="27"/>
        <v>168419363.62144274</v>
      </c>
      <c r="K181" s="19">
        <f t="shared" si="25"/>
        <v>192337604.87274522</v>
      </c>
      <c r="L181" s="16">
        <f t="shared" si="23"/>
        <v>50333471481.560074</v>
      </c>
      <c r="M181" s="17">
        <f>VLOOKUP(B181,Encargos!$A$8:$B$652,2,0)</f>
        <v>2.4659999999999999E-3</v>
      </c>
    </row>
    <row r="182" spans="1:13" x14ac:dyDescent="0.35">
      <c r="A182">
        <f t="shared" si="28"/>
        <v>188</v>
      </c>
      <c r="B182" s="1">
        <v>49980</v>
      </c>
      <c r="C182" s="16">
        <f t="shared" si="24"/>
        <v>50333471481.560074</v>
      </c>
      <c r="D182" s="16">
        <f t="shared" si="20"/>
        <v>124122340.67352714</v>
      </c>
      <c r="E182" s="16">
        <f t="shared" si="21"/>
        <v>50457593822.233604</v>
      </c>
      <c r="F182" s="16">
        <v>0</v>
      </c>
      <c r="G182" s="29">
        <v>0</v>
      </c>
      <c r="H182" s="16">
        <f t="shared" si="22"/>
        <v>168191979.40744537</v>
      </c>
      <c r="I182" s="18">
        <f t="shared" si="26"/>
        <v>361646595.17849463</v>
      </c>
      <c r="J182" s="16">
        <f t="shared" si="27"/>
        <v>168191979.40744537</v>
      </c>
      <c r="K182" s="19">
        <f t="shared" si="25"/>
        <v>193454615.77104926</v>
      </c>
      <c r="L182" s="16">
        <f t="shared" si="23"/>
        <v>50264139206.462555</v>
      </c>
      <c r="M182" s="17">
        <f>VLOOKUP(B182,Encargos!$A$8:$B$652,2,0)</f>
        <v>2.4659999999999999E-3</v>
      </c>
    </row>
    <row r="183" spans="1:13" x14ac:dyDescent="0.35">
      <c r="A183">
        <f t="shared" si="28"/>
        <v>187</v>
      </c>
      <c r="B183" s="1">
        <v>50010</v>
      </c>
      <c r="C183" s="16">
        <f t="shared" si="24"/>
        <v>50264139206.462555</v>
      </c>
      <c r="D183" s="16">
        <f t="shared" si="20"/>
        <v>123951367.28313665</v>
      </c>
      <c r="E183" s="16">
        <f t="shared" si="21"/>
        <v>50388090573.745689</v>
      </c>
      <c r="F183" s="16">
        <v>0</v>
      </c>
      <c r="G183" s="29">
        <v>0</v>
      </c>
      <c r="H183" s="16">
        <f t="shared" si="22"/>
        <v>167960301.91248563</v>
      </c>
      <c r="I183" s="18">
        <f t="shared" si="26"/>
        <v>362538415.68220484</v>
      </c>
      <c r="J183" s="16">
        <f t="shared" si="27"/>
        <v>167960301.91248563</v>
      </c>
      <c r="K183" s="19">
        <f t="shared" si="25"/>
        <v>194578113.76971921</v>
      </c>
      <c r="L183" s="16">
        <f t="shared" si="23"/>
        <v>50193512459.975967</v>
      </c>
      <c r="M183" s="17">
        <f>VLOOKUP(B183,Encargos!$A$8:$B$652,2,0)</f>
        <v>2.4659999999999999E-3</v>
      </c>
    </row>
    <row r="184" spans="1:13" x14ac:dyDescent="0.35">
      <c r="A184">
        <f t="shared" si="28"/>
        <v>186</v>
      </c>
      <c r="B184" s="1">
        <v>50041</v>
      </c>
      <c r="C184" s="16">
        <f t="shared" si="24"/>
        <v>50193512459.975967</v>
      </c>
      <c r="D184" s="16">
        <f t="shared" si="20"/>
        <v>123777201.72630073</v>
      </c>
      <c r="E184" s="16">
        <f t="shared" si="21"/>
        <v>50317289661.702271</v>
      </c>
      <c r="F184" s="16">
        <v>0</v>
      </c>
      <c r="G184" s="29">
        <v>0</v>
      </c>
      <c r="H184" s="16">
        <f t="shared" si="22"/>
        <v>167724298.87234092</v>
      </c>
      <c r="I184" s="18">
        <f t="shared" si="26"/>
        <v>363432435.41527712</v>
      </c>
      <c r="J184" s="16">
        <f t="shared" si="27"/>
        <v>167724298.87234092</v>
      </c>
      <c r="K184" s="19">
        <f t="shared" si="25"/>
        <v>195708136.54293621</v>
      </c>
      <c r="L184" s="16">
        <f t="shared" si="23"/>
        <v>50121581525.159332</v>
      </c>
      <c r="M184" s="17">
        <f>VLOOKUP(B184,Encargos!$A$8:$B$652,2,0)</f>
        <v>2.4659999999999999E-3</v>
      </c>
    </row>
    <row r="185" spans="1:13" x14ac:dyDescent="0.35">
      <c r="A185">
        <f t="shared" si="28"/>
        <v>185</v>
      </c>
      <c r="B185" s="1">
        <v>50072</v>
      </c>
      <c r="C185" s="16">
        <f t="shared" si="24"/>
        <v>50121581525.159332</v>
      </c>
      <c r="D185" s="16">
        <f t="shared" si="20"/>
        <v>123599820.04104291</v>
      </c>
      <c r="E185" s="16">
        <f t="shared" si="21"/>
        <v>50245181345.200378</v>
      </c>
      <c r="F185" s="16">
        <v>0</v>
      </c>
      <c r="G185" s="29">
        <v>0</v>
      </c>
      <c r="H185" s="16">
        <f t="shared" si="22"/>
        <v>167483937.81733459</v>
      </c>
      <c r="I185" s="18">
        <f t="shared" si="26"/>
        <v>364328659.80101115</v>
      </c>
      <c r="J185" s="16">
        <f t="shared" si="27"/>
        <v>167483937.81733459</v>
      </c>
      <c r="K185" s="19">
        <f t="shared" si="25"/>
        <v>196844721.98367655</v>
      </c>
      <c r="L185" s="16">
        <f t="shared" si="23"/>
        <v>50048336623.216705</v>
      </c>
      <c r="M185" s="17">
        <f>VLOOKUP(B185,Encargos!$A$8:$B$652,2,0)</f>
        <v>2.4659999999999999E-3</v>
      </c>
    </row>
    <row r="186" spans="1:13" x14ac:dyDescent="0.35">
      <c r="A186">
        <f t="shared" si="28"/>
        <v>184</v>
      </c>
      <c r="B186" s="1">
        <v>50100</v>
      </c>
      <c r="C186" s="16">
        <f t="shared" si="24"/>
        <v>50048336623.216705</v>
      </c>
      <c r="D186" s="16">
        <f t="shared" si="20"/>
        <v>123419198.11285239</v>
      </c>
      <c r="E186" s="16">
        <f t="shared" si="21"/>
        <v>50171755821.329559</v>
      </c>
      <c r="F186" s="16">
        <v>0</v>
      </c>
      <c r="G186" s="29">
        <v>0</v>
      </c>
      <c r="H186" s="16">
        <f t="shared" si="22"/>
        <v>167239186.07109854</v>
      </c>
      <c r="I186" s="18">
        <f t="shared" si="26"/>
        <v>365227094.27608049</v>
      </c>
      <c r="J186" s="16">
        <f t="shared" si="27"/>
        <v>167239186.07109854</v>
      </c>
      <c r="K186" s="19">
        <f t="shared" si="25"/>
        <v>197987908.20498195</v>
      </c>
      <c r="L186" s="16">
        <f t="shared" si="23"/>
        <v>49973767913.12458</v>
      </c>
      <c r="M186" s="17">
        <f>VLOOKUP(B186,Encargos!$A$8:$B$652,2,0)</f>
        <v>2.4659999999999999E-3</v>
      </c>
    </row>
    <row r="187" spans="1:13" x14ac:dyDescent="0.35">
      <c r="A187">
        <f t="shared" si="28"/>
        <v>183</v>
      </c>
      <c r="B187" s="1">
        <v>50131</v>
      </c>
      <c r="C187" s="16">
        <f t="shared" si="24"/>
        <v>49973767913.12458</v>
      </c>
      <c r="D187" s="16">
        <f t="shared" si="20"/>
        <v>123235311.67376521</v>
      </c>
      <c r="E187" s="16">
        <f t="shared" si="21"/>
        <v>50097003224.798347</v>
      </c>
      <c r="F187" s="16">
        <v>0</v>
      </c>
      <c r="G187" s="29">
        <v>0</v>
      </c>
      <c r="H187" s="16">
        <f t="shared" si="22"/>
        <v>166990010.74932784</v>
      </c>
      <c r="I187" s="18">
        <f t="shared" si="26"/>
        <v>366127744.29056543</v>
      </c>
      <c r="J187" s="16">
        <f t="shared" si="27"/>
        <v>166990010.74932784</v>
      </c>
      <c r="K187" s="19">
        <f t="shared" si="25"/>
        <v>199137733.54123759</v>
      </c>
      <c r="L187" s="16">
        <f t="shared" si="23"/>
        <v>49897865491.257111</v>
      </c>
      <c r="M187" s="17">
        <f>VLOOKUP(B187,Encargos!$A$8:$B$652,2,0)</f>
        <v>2.4659999999999999E-3</v>
      </c>
    </row>
    <row r="188" spans="1:13" x14ac:dyDescent="0.35">
      <c r="A188">
        <f t="shared" si="28"/>
        <v>182</v>
      </c>
      <c r="B188" s="1">
        <v>50161</v>
      </c>
      <c r="C188" s="16">
        <f t="shared" si="24"/>
        <v>49897865491.257111</v>
      </c>
      <c r="D188" s="16">
        <f t="shared" si="20"/>
        <v>123048136.30144003</v>
      </c>
      <c r="E188" s="16">
        <f t="shared" si="21"/>
        <v>50020913627.558548</v>
      </c>
      <c r="F188" s="16">
        <v>0</v>
      </c>
      <c r="G188" s="29">
        <v>0</v>
      </c>
      <c r="H188" s="16">
        <f t="shared" si="22"/>
        <v>166736378.7585285</v>
      </c>
      <c r="I188" s="18">
        <f t="shared" si="26"/>
        <v>367030615.30798596</v>
      </c>
      <c r="J188" s="16">
        <f t="shared" si="27"/>
        <v>166736378.7585285</v>
      </c>
      <c r="K188" s="19">
        <f t="shared" si="25"/>
        <v>200294236.54945746</v>
      </c>
      <c r="L188" s="16">
        <f t="shared" si="23"/>
        <v>49820619391.009094</v>
      </c>
      <c r="M188" s="17">
        <f>VLOOKUP(B188,Encargos!$A$8:$B$652,2,0)</f>
        <v>2.4659999999999999E-3</v>
      </c>
    </row>
    <row r="189" spans="1:13" x14ac:dyDescent="0.35">
      <c r="A189">
        <f t="shared" si="28"/>
        <v>181</v>
      </c>
      <c r="B189" s="1">
        <v>50192</v>
      </c>
      <c r="C189" s="16">
        <f t="shared" si="24"/>
        <v>49820619391.009094</v>
      </c>
      <c r="D189" s="16">
        <f t="shared" si="20"/>
        <v>122857647.41822842</v>
      </c>
      <c r="E189" s="16">
        <f t="shared" si="21"/>
        <v>49943477038.427322</v>
      </c>
      <c r="F189" s="16">
        <v>0</v>
      </c>
      <c r="G189" s="29">
        <v>0</v>
      </c>
      <c r="H189" s="16">
        <f t="shared" si="22"/>
        <v>166478256.79475775</v>
      </c>
      <c r="I189" s="18">
        <f t="shared" si="26"/>
        <v>367935712.8053354</v>
      </c>
      <c r="J189" s="16">
        <f t="shared" si="27"/>
        <v>166478256.79475775</v>
      </c>
      <c r="K189" s="19">
        <f t="shared" si="25"/>
        <v>201457456.01057765</v>
      </c>
      <c r="L189" s="16">
        <f t="shared" si="23"/>
        <v>49742019582.41674</v>
      </c>
      <c r="M189" s="17">
        <f>VLOOKUP(B189,Encargos!$A$8:$B$652,2,0)</f>
        <v>2.4659999999999999E-3</v>
      </c>
    </row>
    <row r="190" spans="1:13" x14ac:dyDescent="0.35">
      <c r="A190">
        <f t="shared" si="28"/>
        <v>180</v>
      </c>
      <c r="B190" s="1">
        <v>50222</v>
      </c>
      <c r="C190" s="16">
        <f t="shared" si="24"/>
        <v>49742019582.41674</v>
      </c>
      <c r="D190" s="16">
        <f t="shared" si="20"/>
        <v>122663820.29023968</v>
      </c>
      <c r="E190" s="16">
        <f t="shared" si="21"/>
        <v>49864683402.706978</v>
      </c>
      <c r="F190" s="16">
        <v>0</v>
      </c>
      <c r="G190" s="29">
        <v>0</v>
      </c>
      <c r="H190" s="16">
        <f t="shared" si="22"/>
        <v>166215611.34235659</v>
      </c>
      <c r="I190" s="18">
        <f t="shared" si="26"/>
        <v>368843042.27311325</v>
      </c>
      <c r="J190" s="16">
        <f t="shared" si="27"/>
        <v>166215611.34235659</v>
      </c>
      <c r="K190" s="19">
        <f t="shared" si="25"/>
        <v>202627430.93075666</v>
      </c>
      <c r="L190" s="16">
        <f t="shared" si="23"/>
        <v>49662055971.776215</v>
      </c>
      <c r="M190" s="17">
        <f>VLOOKUP(B190,Encargos!$A$8:$B$652,2,0)</f>
        <v>2.4659999999999999E-3</v>
      </c>
    </row>
    <row r="191" spans="1:13" x14ac:dyDescent="0.35">
      <c r="A191">
        <f t="shared" si="28"/>
        <v>179</v>
      </c>
      <c r="B191" s="1">
        <v>50253</v>
      </c>
      <c r="C191" s="16">
        <f t="shared" si="24"/>
        <v>49662055971.776215</v>
      </c>
      <c r="D191" s="16">
        <f t="shared" si="20"/>
        <v>122466630.02640013</v>
      </c>
      <c r="E191" s="16">
        <f t="shared" si="21"/>
        <v>49784522601.802612</v>
      </c>
      <c r="F191" s="16">
        <v>0</v>
      </c>
      <c r="G191" s="29">
        <v>0</v>
      </c>
      <c r="H191" s="16">
        <f t="shared" si="22"/>
        <v>165948408.67267537</v>
      </c>
      <c r="I191" s="18">
        <f t="shared" si="26"/>
        <v>369752609.21535879</v>
      </c>
      <c r="J191" s="16">
        <f t="shared" si="27"/>
        <v>165948408.67267537</v>
      </c>
      <c r="K191" s="19">
        <f t="shared" si="25"/>
        <v>203804200.54268342</v>
      </c>
      <c r="L191" s="16">
        <f t="shared" si="23"/>
        <v>49580718401.259926</v>
      </c>
      <c r="M191" s="17">
        <f>VLOOKUP(B191,Encargos!$A$8:$B$652,2,0)</f>
        <v>2.4659999999999999E-3</v>
      </c>
    </row>
    <row r="192" spans="1:13" x14ac:dyDescent="0.35">
      <c r="A192">
        <f t="shared" si="28"/>
        <v>178</v>
      </c>
      <c r="B192" s="1">
        <v>50284</v>
      </c>
      <c r="C192" s="16">
        <f t="shared" si="24"/>
        <v>49580718401.259926</v>
      </c>
      <c r="D192" s="16">
        <f t="shared" si="20"/>
        <v>122266051.57750697</v>
      </c>
      <c r="E192" s="16">
        <f t="shared" si="21"/>
        <v>49702984452.837433</v>
      </c>
      <c r="F192" s="16">
        <v>0</v>
      </c>
      <c r="G192" s="29">
        <v>0</v>
      </c>
      <c r="H192" s="16">
        <f t="shared" si="22"/>
        <v>165676614.84279147</v>
      </c>
      <c r="I192" s="18">
        <f t="shared" si="26"/>
        <v>370664419.14968389</v>
      </c>
      <c r="J192" s="16">
        <f t="shared" si="27"/>
        <v>165676614.84279147</v>
      </c>
      <c r="K192" s="19">
        <f t="shared" si="25"/>
        <v>204987804.30689242</v>
      </c>
      <c r="L192" s="16">
        <f t="shared" si="23"/>
        <v>49497996648.53054</v>
      </c>
      <c r="M192" s="17">
        <f>VLOOKUP(B192,Encargos!$A$8:$B$652,2,0)</f>
        <v>2.4659999999999999E-3</v>
      </c>
    </row>
    <row r="193" spans="1:13" x14ac:dyDescent="0.35">
      <c r="A193">
        <f t="shared" si="28"/>
        <v>177</v>
      </c>
      <c r="B193" s="1">
        <v>50314</v>
      </c>
      <c r="C193" s="16">
        <f t="shared" si="24"/>
        <v>49497996648.53054</v>
      </c>
      <c r="D193" s="16">
        <f t="shared" si="20"/>
        <v>122062059.73527631</v>
      </c>
      <c r="E193" s="16">
        <f t="shared" si="21"/>
        <v>49620058708.265816</v>
      </c>
      <c r="F193" s="16">
        <v>0</v>
      </c>
      <c r="G193" s="29">
        <v>0</v>
      </c>
      <c r="H193" s="16">
        <f t="shared" si="22"/>
        <v>165400195.69421941</v>
      </c>
      <c r="I193" s="18">
        <f t="shared" si="26"/>
        <v>371578477.6073069</v>
      </c>
      <c r="J193" s="16">
        <f t="shared" si="27"/>
        <v>165400195.69421941</v>
      </c>
      <c r="K193" s="19">
        <f t="shared" si="25"/>
        <v>206178281.91308749</v>
      </c>
      <c r="L193" s="16">
        <f t="shared" si="23"/>
        <v>49413880426.35273</v>
      </c>
      <c r="M193" s="17">
        <f>VLOOKUP(B193,Encargos!$A$8:$B$652,2,0)</f>
        <v>2.4659999999999999E-3</v>
      </c>
    </row>
    <row r="194" spans="1:13" x14ac:dyDescent="0.35">
      <c r="A194">
        <f t="shared" si="28"/>
        <v>176</v>
      </c>
      <c r="B194" s="1">
        <v>50345</v>
      </c>
      <c r="C194" s="16">
        <f t="shared" si="24"/>
        <v>49413880426.35273</v>
      </c>
      <c r="D194" s="16">
        <f t="shared" si="20"/>
        <v>121854629.13138582</v>
      </c>
      <c r="E194" s="16">
        <f t="shared" si="21"/>
        <v>49535735055.484116</v>
      </c>
      <c r="F194" s="16">
        <v>0</v>
      </c>
      <c r="G194" s="29">
        <v>0</v>
      </c>
      <c r="H194" s="16">
        <f t="shared" si="22"/>
        <v>165119116.85161373</v>
      </c>
      <c r="I194" s="18">
        <f t="shared" si="26"/>
        <v>372494790.13308662</v>
      </c>
      <c r="J194" s="16">
        <f t="shared" si="27"/>
        <v>165119116.85161373</v>
      </c>
      <c r="K194" s="19">
        <f t="shared" si="25"/>
        <v>207375673.28147289</v>
      </c>
      <c r="L194" s="16">
        <f t="shared" si="23"/>
        <v>49328359382.202644</v>
      </c>
      <c r="M194" s="17">
        <f>VLOOKUP(B194,Encargos!$A$8:$B$652,2,0)</f>
        <v>2.4659999999999999E-3</v>
      </c>
    </row>
    <row r="195" spans="1:13" x14ac:dyDescent="0.35">
      <c r="A195">
        <f t="shared" si="28"/>
        <v>175</v>
      </c>
      <c r="B195" s="1">
        <v>50375</v>
      </c>
      <c r="C195" s="16">
        <f t="shared" si="24"/>
        <v>49328359382.202644</v>
      </c>
      <c r="D195" s="16">
        <f t="shared" si="20"/>
        <v>121643734.23651172</v>
      </c>
      <c r="E195" s="16">
        <f t="shared" si="21"/>
        <v>49450003116.439156</v>
      </c>
      <c r="F195" s="16">
        <v>0</v>
      </c>
      <c r="G195" s="29">
        <v>0</v>
      </c>
      <c r="H195" s="16">
        <f t="shared" si="22"/>
        <v>164833343.72146386</v>
      </c>
      <c r="I195" s="18">
        <f t="shared" si="26"/>
        <v>373413362.28555471</v>
      </c>
      <c r="J195" s="16">
        <f t="shared" si="27"/>
        <v>164833343.72146386</v>
      </c>
      <c r="K195" s="19">
        <f t="shared" si="25"/>
        <v>208580018.56409085</v>
      </c>
      <c r="L195" s="16">
        <f t="shared" si="23"/>
        <v>49241423097.875069</v>
      </c>
      <c r="M195" s="17">
        <f>VLOOKUP(B195,Encargos!$A$8:$B$652,2,0)</f>
        <v>2.4659999999999999E-3</v>
      </c>
    </row>
    <row r="196" spans="1:13" x14ac:dyDescent="0.35">
      <c r="A196">
        <f t="shared" si="28"/>
        <v>174</v>
      </c>
      <c r="B196" s="1">
        <v>50406</v>
      </c>
      <c r="C196" s="16">
        <f t="shared" si="24"/>
        <v>49241423097.875069</v>
      </c>
      <c r="D196" s="16">
        <f t="shared" si="20"/>
        <v>121429349.35935992</v>
      </c>
      <c r="E196" s="16">
        <f t="shared" si="21"/>
        <v>49362852447.234428</v>
      </c>
      <c r="F196" s="16">
        <v>0</v>
      </c>
      <c r="G196" s="29">
        <v>0</v>
      </c>
      <c r="H196" s="16">
        <f t="shared" si="22"/>
        <v>164542841.49078143</v>
      </c>
      <c r="I196" s="18">
        <f t="shared" si="26"/>
        <v>374334199.63695097</v>
      </c>
      <c r="J196" s="16">
        <f t="shared" si="27"/>
        <v>164542841.49078143</v>
      </c>
      <c r="K196" s="19">
        <f t="shared" si="25"/>
        <v>209791358.14616954</v>
      </c>
      <c r="L196" s="16">
        <f t="shared" si="23"/>
        <v>49153061089.088264</v>
      </c>
      <c r="M196" s="17">
        <f>VLOOKUP(B196,Encargos!$A$8:$B$652,2,0)</f>
        <v>2.4659999999999999E-3</v>
      </c>
    </row>
    <row r="197" spans="1:13" x14ac:dyDescent="0.35">
      <c r="A197">
        <f t="shared" si="28"/>
        <v>173</v>
      </c>
      <c r="B197" s="1">
        <v>50437</v>
      </c>
      <c r="C197" s="16">
        <f t="shared" si="24"/>
        <v>49153061089.088264</v>
      </c>
      <c r="D197" s="16">
        <f t="shared" ref="D197:D260" si="29">C197*M197</f>
        <v>121211448.64569165</v>
      </c>
      <c r="E197" s="16">
        <f t="shared" ref="E197:E260" si="30">C197+D197</f>
        <v>49274272537.733955</v>
      </c>
      <c r="F197" s="16">
        <v>0</v>
      </c>
      <c r="G197" s="29">
        <v>0</v>
      </c>
      <c r="H197" s="16">
        <f t="shared" ref="H197:H260" si="31">SUM(E197:G197)*$N$4</f>
        <v>164247575.12577987</v>
      </c>
      <c r="I197" s="18">
        <f t="shared" si="26"/>
        <v>375257307.77325565</v>
      </c>
      <c r="J197" s="16">
        <f t="shared" si="27"/>
        <v>164247575.12577987</v>
      </c>
      <c r="K197" s="19">
        <f t="shared" si="25"/>
        <v>211009732.64747578</v>
      </c>
      <c r="L197" s="16">
        <f t="shared" ref="L197:L260" si="32">SUM(E197:H197)-I197</f>
        <v>49063262805.086479</v>
      </c>
      <c r="M197" s="17">
        <f>VLOOKUP(B197,Encargos!$A$8:$B$652,2,0)</f>
        <v>2.4659999999999999E-3</v>
      </c>
    </row>
    <row r="198" spans="1:13" x14ac:dyDescent="0.35">
      <c r="A198">
        <f t="shared" si="28"/>
        <v>172</v>
      </c>
      <c r="B198" s="1">
        <v>50465</v>
      </c>
      <c r="C198" s="16">
        <f t="shared" si="24"/>
        <v>49063262805.086479</v>
      </c>
      <c r="D198" s="16">
        <f t="shared" si="29"/>
        <v>120990006.07734326</v>
      </c>
      <c r="E198" s="16">
        <f t="shared" si="30"/>
        <v>49184252811.163826</v>
      </c>
      <c r="F198" s="16">
        <v>0</v>
      </c>
      <c r="G198" s="29">
        <v>0</v>
      </c>
      <c r="H198" s="16">
        <f t="shared" si="31"/>
        <v>163947509.3705461</v>
      </c>
      <c r="I198" s="18">
        <f t="shared" si="26"/>
        <v>376182692.29422468</v>
      </c>
      <c r="J198" s="16">
        <f t="shared" si="27"/>
        <v>163947509.3705461</v>
      </c>
      <c r="K198" s="19">
        <f t="shared" si="25"/>
        <v>212235182.92367858</v>
      </c>
      <c r="L198" s="16">
        <f t="shared" si="32"/>
        <v>48972017628.240143</v>
      </c>
      <c r="M198" s="17">
        <f>VLOOKUP(B198,Encargos!$A$8:$B$652,2,0)</f>
        <v>2.4659999999999999E-3</v>
      </c>
    </row>
    <row r="199" spans="1:13" x14ac:dyDescent="0.35">
      <c r="A199">
        <f t="shared" si="28"/>
        <v>171</v>
      </c>
      <c r="B199" s="1">
        <v>50496</v>
      </c>
      <c r="C199" s="16">
        <f t="shared" ref="C199:C262" si="33">L198</f>
        <v>48972017628.240143</v>
      </c>
      <c r="D199" s="16">
        <f t="shared" si="29"/>
        <v>120764995.47124019</v>
      </c>
      <c r="E199" s="16">
        <f t="shared" si="30"/>
        <v>49092782623.71138</v>
      </c>
      <c r="F199" s="16">
        <v>0</v>
      </c>
      <c r="G199" s="29">
        <v>0</v>
      </c>
      <c r="H199" s="16">
        <f t="shared" si="31"/>
        <v>163642608.74570462</v>
      </c>
      <c r="I199" s="18">
        <f t="shared" si="26"/>
        <v>377110358.81342208</v>
      </c>
      <c r="J199" s="16">
        <f t="shared" si="27"/>
        <v>163642608.74570462</v>
      </c>
      <c r="K199" s="19">
        <f t="shared" ref="K199:K262" si="34">I199-J199</f>
        <v>213467750.06771746</v>
      </c>
      <c r="L199" s="16">
        <f t="shared" si="32"/>
        <v>48879314873.643661</v>
      </c>
      <c r="M199" s="17">
        <f>VLOOKUP(B199,Encargos!$A$8:$B$652,2,0)</f>
        <v>2.4659999999999999E-3</v>
      </c>
    </row>
    <row r="200" spans="1:13" x14ac:dyDescent="0.35">
      <c r="A200">
        <f t="shared" si="28"/>
        <v>170</v>
      </c>
      <c r="B200" s="1">
        <v>50526</v>
      </c>
      <c r="C200" s="16">
        <f t="shared" si="33"/>
        <v>48879314873.643661</v>
      </c>
      <c r="D200" s="16">
        <f t="shared" si="29"/>
        <v>120536390.47840527</v>
      </c>
      <c r="E200" s="16">
        <f t="shared" si="30"/>
        <v>48999851264.12207</v>
      </c>
      <c r="F200" s="16">
        <v>0</v>
      </c>
      <c r="G200" s="29">
        <v>0</v>
      </c>
      <c r="H200" s="16">
        <f t="shared" si="31"/>
        <v>163332837.54707357</v>
      </c>
      <c r="I200" s="18">
        <f t="shared" si="26"/>
        <v>378040312.95825601</v>
      </c>
      <c r="J200" s="16">
        <f t="shared" si="27"/>
        <v>163332837.54707357</v>
      </c>
      <c r="K200" s="19">
        <f t="shared" si="34"/>
        <v>214707475.41118243</v>
      </c>
      <c r="L200" s="16">
        <f t="shared" si="32"/>
        <v>48785143788.710884</v>
      </c>
      <c r="M200" s="17">
        <f>VLOOKUP(B200,Encargos!$A$8:$B$652,2,0)</f>
        <v>2.4659999999999999E-3</v>
      </c>
    </row>
    <row r="201" spans="1:13" x14ac:dyDescent="0.35">
      <c r="A201">
        <f t="shared" si="28"/>
        <v>169</v>
      </c>
      <c r="B201" s="1">
        <v>50557</v>
      </c>
      <c r="C201" s="16">
        <f t="shared" si="33"/>
        <v>48785143788.710884</v>
      </c>
      <c r="D201" s="16">
        <f t="shared" si="29"/>
        <v>120304164.58296104</v>
      </c>
      <c r="E201" s="16">
        <f t="shared" si="30"/>
        <v>48905447953.293846</v>
      </c>
      <c r="F201" s="16">
        <v>0</v>
      </c>
      <c r="G201" s="29">
        <v>0</v>
      </c>
      <c r="H201" s="16">
        <f t="shared" si="31"/>
        <v>163018159.84431282</v>
      </c>
      <c r="I201" s="18">
        <f t="shared" si="26"/>
        <v>378972560.37001109</v>
      </c>
      <c r="J201" s="16">
        <f t="shared" si="27"/>
        <v>163018159.84431282</v>
      </c>
      <c r="K201" s="19">
        <f t="shared" si="34"/>
        <v>215954400.52569827</v>
      </c>
      <c r="L201" s="16">
        <f t="shared" si="32"/>
        <v>48689493552.76815</v>
      </c>
      <c r="M201" s="17">
        <f>VLOOKUP(B201,Encargos!$A$8:$B$652,2,0)</f>
        <v>2.4659999999999999E-3</v>
      </c>
    </row>
    <row r="202" spans="1:13" x14ac:dyDescent="0.35">
      <c r="A202">
        <f t="shared" si="28"/>
        <v>168</v>
      </c>
      <c r="B202" s="1">
        <v>50587</v>
      </c>
      <c r="C202" s="16">
        <f t="shared" si="33"/>
        <v>48689493552.76815</v>
      </c>
      <c r="D202" s="16">
        <f t="shared" si="29"/>
        <v>120068291.10112625</v>
      </c>
      <c r="E202" s="16">
        <f t="shared" si="30"/>
        <v>48809561843.869278</v>
      </c>
      <c r="F202" s="16">
        <v>0</v>
      </c>
      <c r="G202" s="29">
        <v>0</v>
      </c>
      <c r="H202" s="16">
        <f t="shared" si="31"/>
        <v>162698539.47956428</v>
      </c>
      <c r="I202" s="18">
        <f t="shared" ref="I202:I265" si="35">PMT($N$4,A202,-SUM(E202:G202))</f>
        <v>379907106.70388353</v>
      </c>
      <c r="J202" s="16">
        <f t="shared" ref="J202:J265" si="36">H202</f>
        <v>162698539.47956428</v>
      </c>
      <c r="K202" s="19">
        <f t="shared" si="34"/>
        <v>217208567.22431925</v>
      </c>
      <c r="L202" s="16">
        <f t="shared" si="32"/>
        <v>48592353276.644958</v>
      </c>
      <c r="M202" s="17">
        <f>VLOOKUP(B202,Encargos!$A$8:$B$652,2,0)</f>
        <v>2.4659999999999999E-3</v>
      </c>
    </row>
    <row r="203" spans="1:13" x14ac:dyDescent="0.35">
      <c r="A203">
        <f t="shared" si="28"/>
        <v>167</v>
      </c>
      <c r="B203" s="1">
        <v>50618</v>
      </c>
      <c r="C203" s="16">
        <f t="shared" si="33"/>
        <v>48592353276.644958</v>
      </c>
      <c r="D203" s="16">
        <f t="shared" si="29"/>
        <v>119828743.18020646</v>
      </c>
      <c r="E203" s="16">
        <f t="shared" si="30"/>
        <v>48712182019.825165</v>
      </c>
      <c r="F203" s="16">
        <v>0</v>
      </c>
      <c r="G203" s="29">
        <v>0</v>
      </c>
      <c r="H203" s="16">
        <f t="shared" si="31"/>
        <v>162373940.06608388</v>
      </c>
      <c r="I203" s="18">
        <f t="shared" si="35"/>
        <v>380843957.62901527</v>
      </c>
      <c r="J203" s="16">
        <f t="shared" si="36"/>
        <v>162373940.06608388</v>
      </c>
      <c r="K203" s="19">
        <f t="shared" si="34"/>
        <v>218470017.56293139</v>
      </c>
      <c r="L203" s="16">
        <f t="shared" si="32"/>
        <v>48493712002.262238</v>
      </c>
      <c r="M203" s="17">
        <f>VLOOKUP(B203,Encargos!$A$8:$B$652,2,0)</f>
        <v>2.4659999999999999E-3</v>
      </c>
    </row>
    <row r="204" spans="1:13" x14ac:dyDescent="0.35">
      <c r="A204">
        <f t="shared" ref="A204:A267" si="37">A203-1</f>
        <v>166</v>
      </c>
      <c r="B204" s="1">
        <v>50649</v>
      </c>
      <c r="C204" s="16">
        <f t="shared" si="33"/>
        <v>48493712002.262238</v>
      </c>
      <c r="D204" s="16">
        <f t="shared" si="29"/>
        <v>119585493.79757868</v>
      </c>
      <c r="E204" s="16">
        <f t="shared" si="30"/>
        <v>48613297496.059814</v>
      </c>
      <c r="F204" s="16">
        <v>0</v>
      </c>
      <c r="G204" s="29">
        <v>0</v>
      </c>
      <c r="H204" s="16">
        <f t="shared" si="31"/>
        <v>162044324.98686606</v>
      </c>
      <c r="I204" s="18">
        <f t="shared" si="35"/>
        <v>381783118.82852846</v>
      </c>
      <c r="J204" s="16">
        <f t="shared" si="36"/>
        <v>162044324.98686606</v>
      </c>
      <c r="K204" s="19">
        <f t="shared" si="34"/>
        <v>219738793.84166241</v>
      </c>
      <c r="L204" s="16">
        <f t="shared" si="32"/>
        <v>48393558702.218155</v>
      </c>
      <c r="M204" s="17">
        <f>VLOOKUP(B204,Encargos!$A$8:$B$652,2,0)</f>
        <v>2.4659999999999999E-3</v>
      </c>
    </row>
    <row r="205" spans="1:13" x14ac:dyDescent="0.35">
      <c r="A205">
        <f t="shared" si="37"/>
        <v>165</v>
      </c>
      <c r="B205" s="1">
        <v>50679</v>
      </c>
      <c r="C205" s="16">
        <f t="shared" si="33"/>
        <v>48393558702.218155</v>
      </c>
      <c r="D205" s="16">
        <f t="shared" si="29"/>
        <v>119338515.75966996</v>
      </c>
      <c r="E205" s="16">
        <f t="shared" si="30"/>
        <v>48512897217.977821</v>
      </c>
      <c r="F205" s="16">
        <v>0</v>
      </c>
      <c r="G205" s="29">
        <v>0</v>
      </c>
      <c r="H205" s="16">
        <f t="shared" si="31"/>
        <v>161709657.39325941</v>
      </c>
      <c r="I205" s="18">
        <f t="shared" si="35"/>
        <v>382724595.99955958</v>
      </c>
      <c r="J205" s="16">
        <f t="shared" si="36"/>
        <v>161709657.39325941</v>
      </c>
      <c r="K205" s="19">
        <f t="shared" si="34"/>
        <v>221014938.60630018</v>
      </c>
      <c r="L205" s="16">
        <f t="shared" si="32"/>
        <v>48291882279.371521</v>
      </c>
      <c r="M205" s="17">
        <f>VLOOKUP(B205,Encargos!$A$8:$B$652,2,0)</f>
        <v>2.4659999999999999E-3</v>
      </c>
    </row>
    <row r="206" spans="1:13" x14ac:dyDescent="0.35">
      <c r="A206">
        <f t="shared" si="37"/>
        <v>164</v>
      </c>
      <c r="B206" s="1">
        <v>50710</v>
      </c>
      <c r="C206" s="16">
        <f t="shared" si="33"/>
        <v>48291882279.371521</v>
      </c>
      <c r="D206" s="16">
        <f t="shared" si="29"/>
        <v>119087781.70093016</v>
      </c>
      <c r="E206" s="16">
        <f t="shared" si="30"/>
        <v>48410970061.072449</v>
      </c>
      <c r="F206" s="16">
        <v>0</v>
      </c>
      <c r="G206" s="29">
        <v>0</v>
      </c>
      <c r="H206" s="16">
        <f t="shared" si="31"/>
        <v>161369900.20357484</v>
      </c>
      <c r="I206" s="18">
        <f t="shared" si="35"/>
        <v>383668394.85329449</v>
      </c>
      <c r="J206" s="16">
        <f t="shared" si="36"/>
        <v>161369900.20357484</v>
      </c>
      <c r="K206" s="19">
        <f t="shared" si="34"/>
        <v>222298494.64971966</v>
      </c>
      <c r="L206" s="16">
        <f t="shared" si="32"/>
        <v>48188671566.422729</v>
      </c>
      <c r="M206" s="17">
        <f>VLOOKUP(B206,Encargos!$A$8:$B$652,2,0)</f>
        <v>2.4659999999999999E-3</v>
      </c>
    </row>
    <row r="207" spans="1:13" x14ac:dyDescent="0.35">
      <c r="A207">
        <f t="shared" si="37"/>
        <v>163</v>
      </c>
      <c r="B207" s="1">
        <v>50740</v>
      </c>
      <c r="C207" s="16">
        <f t="shared" si="33"/>
        <v>48188671566.422729</v>
      </c>
      <c r="D207" s="16">
        <f t="shared" si="29"/>
        <v>118833264.08279845</v>
      </c>
      <c r="E207" s="16">
        <f t="shared" si="30"/>
        <v>48307504830.505531</v>
      </c>
      <c r="F207" s="16">
        <v>0</v>
      </c>
      <c r="G207" s="29">
        <v>0</v>
      </c>
      <c r="H207" s="16">
        <f t="shared" si="31"/>
        <v>161025016.10168511</v>
      </c>
      <c r="I207" s="18">
        <f t="shared" si="35"/>
        <v>384614521.11500275</v>
      </c>
      <c r="J207" s="16">
        <f t="shared" si="36"/>
        <v>161025016.10168511</v>
      </c>
      <c r="K207" s="19">
        <f t="shared" si="34"/>
        <v>223589505.01331764</v>
      </c>
      <c r="L207" s="16">
        <f t="shared" si="32"/>
        <v>48083915325.49221</v>
      </c>
      <c r="M207" s="17">
        <f>VLOOKUP(B207,Encargos!$A$8:$B$652,2,0)</f>
        <v>2.4659999999999999E-3</v>
      </c>
    </row>
    <row r="208" spans="1:13" x14ac:dyDescent="0.35">
      <c r="A208">
        <f t="shared" si="37"/>
        <v>162</v>
      </c>
      <c r="B208" s="1">
        <v>50771</v>
      </c>
      <c r="C208" s="16">
        <f t="shared" si="33"/>
        <v>48083915325.49221</v>
      </c>
      <c r="D208" s="16">
        <f t="shared" si="29"/>
        <v>118574935.19266379</v>
      </c>
      <c r="E208" s="16">
        <f t="shared" si="30"/>
        <v>48202490260.684875</v>
      </c>
      <c r="F208" s="16">
        <v>0</v>
      </c>
      <c r="G208" s="29">
        <v>0</v>
      </c>
      <c r="H208" s="16">
        <f t="shared" si="31"/>
        <v>160674967.53561625</v>
      </c>
      <c r="I208" s="18">
        <f t="shared" si="35"/>
        <v>385562980.52407235</v>
      </c>
      <c r="J208" s="16">
        <f t="shared" si="36"/>
        <v>160674967.53561625</v>
      </c>
      <c r="K208" s="19">
        <f t="shared" si="34"/>
        <v>224888012.9884561</v>
      </c>
      <c r="L208" s="16">
        <f t="shared" si="32"/>
        <v>47977602247.696419</v>
      </c>
      <c r="M208" s="17">
        <f>VLOOKUP(B208,Encargos!$A$8:$B$652,2,0)</f>
        <v>2.4659999999999999E-3</v>
      </c>
    </row>
    <row r="209" spans="1:13" x14ac:dyDescent="0.35">
      <c r="A209">
        <f t="shared" si="37"/>
        <v>161</v>
      </c>
      <c r="B209" s="1">
        <v>50802</v>
      </c>
      <c r="C209" s="16">
        <f t="shared" si="33"/>
        <v>47977602247.696419</v>
      </c>
      <c r="D209" s="16">
        <f t="shared" si="29"/>
        <v>118312767.14281936</v>
      </c>
      <c r="E209" s="16">
        <f t="shared" si="30"/>
        <v>48095915014.839241</v>
      </c>
      <c r="F209" s="16">
        <v>0</v>
      </c>
      <c r="G209" s="29">
        <v>0</v>
      </c>
      <c r="H209" s="16">
        <f t="shared" si="31"/>
        <v>160319716.71613082</v>
      </c>
      <c r="I209" s="18">
        <f t="shared" si="35"/>
        <v>386513778.83404469</v>
      </c>
      <c r="J209" s="16">
        <f t="shared" si="36"/>
        <v>160319716.71613082</v>
      </c>
      <c r="K209" s="19">
        <f t="shared" si="34"/>
        <v>226194062.11791387</v>
      </c>
      <c r="L209" s="16">
        <f t="shared" si="32"/>
        <v>47869720952.721329</v>
      </c>
      <c r="M209" s="17">
        <f>VLOOKUP(B209,Encargos!$A$8:$B$652,2,0)</f>
        <v>2.4659999999999999E-3</v>
      </c>
    </row>
    <row r="210" spans="1:13" x14ac:dyDescent="0.35">
      <c r="A210">
        <f t="shared" si="37"/>
        <v>160</v>
      </c>
      <c r="B210" s="1">
        <v>50830</v>
      </c>
      <c r="C210" s="16">
        <f t="shared" si="33"/>
        <v>47869720952.721329</v>
      </c>
      <c r="D210" s="16">
        <f t="shared" si="29"/>
        <v>118046731.8694108</v>
      </c>
      <c r="E210" s="16">
        <f t="shared" si="30"/>
        <v>47987767684.590736</v>
      </c>
      <c r="F210" s="16">
        <v>0</v>
      </c>
      <c r="G210" s="29">
        <v>0</v>
      </c>
      <c r="H210" s="16">
        <f t="shared" si="31"/>
        <v>159959225.61530247</v>
      </c>
      <c r="I210" s="18">
        <f t="shared" si="35"/>
        <v>387466921.81264949</v>
      </c>
      <c r="J210" s="16">
        <f t="shared" si="36"/>
        <v>159959225.61530247</v>
      </c>
      <c r="K210" s="19">
        <f t="shared" si="34"/>
        <v>227507696.19734702</v>
      </c>
      <c r="L210" s="16">
        <f t="shared" si="32"/>
        <v>47760259988.393387</v>
      </c>
      <c r="M210" s="17">
        <f>VLOOKUP(B210,Encargos!$A$8:$B$652,2,0)</f>
        <v>2.4659999999999999E-3</v>
      </c>
    </row>
    <row r="211" spans="1:13" x14ac:dyDescent="0.35">
      <c r="A211">
        <f t="shared" si="37"/>
        <v>159</v>
      </c>
      <c r="B211" s="1">
        <v>50861</v>
      </c>
      <c r="C211" s="16">
        <f t="shared" si="33"/>
        <v>47760259988.393387</v>
      </c>
      <c r="D211" s="16">
        <f t="shared" si="29"/>
        <v>117776801.13137808</v>
      </c>
      <c r="E211" s="16">
        <f t="shared" si="30"/>
        <v>47878036789.524765</v>
      </c>
      <c r="F211" s="16">
        <v>0</v>
      </c>
      <c r="G211" s="29">
        <v>0</v>
      </c>
      <c r="H211" s="16">
        <f t="shared" si="31"/>
        <v>159593455.96508256</v>
      </c>
      <c r="I211" s="18">
        <f t="shared" si="35"/>
        <v>388422415.24183941</v>
      </c>
      <c r="J211" s="16">
        <f t="shared" si="36"/>
        <v>159593455.96508256</v>
      </c>
      <c r="K211" s="19">
        <f t="shared" si="34"/>
        <v>228828959.27675685</v>
      </c>
      <c r="L211" s="16">
        <f t="shared" si="32"/>
        <v>47649207830.248009</v>
      </c>
      <c r="M211" s="17">
        <f>VLOOKUP(B211,Encargos!$A$8:$B$652,2,0)</f>
        <v>2.4659999999999999E-3</v>
      </c>
    </row>
    <row r="212" spans="1:13" x14ac:dyDescent="0.35">
      <c r="A212">
        <f t="shared" si="37"/>
        <v>158</v>
      </c>
      <c r="B212" s="1">
        <v>50891</v>
      </c>
      <c r="C212" s="16">
        <f t="shared" si="33"/>
        <v>47649207830.248009</v>
      </c>
      <c r="D212" s="16">
        <f t="shared" si="29"/>
        <v>117502946.50939159</v>
      </c>
      <c r="E212" s="16">
        <f t="shared" si="30"/>
        <v>47766710776.757401</v>
      </c>
      <c r="F212" s="16">
        <v>0</v>
      </c>
      <c r="G212" s="29">
        <v>0</v>
      </c>
      <c r="H212" s="16">
        <f t="shared" si="31"/>
        <v>159222369.255858</v>
      </c>
      <c r="I212" s="18">
        <f t="shared" si="35"/>
        <v>389380264.91782576</v>
      </c>
      <c r="J212" s="16">
        <f t="shared" si="36"/>
        <v>159222369.255858</v>
      </c>
      <c r="K212" s="19">
        <f t="shared" si="34"/>
        <v>230157895.66196775</v>
      </c>
      <c r="L212" s="16">
        <f t="shared" si="32"/>
        <v>47536552881.095436</v>
      </c>
      <c r="M212" s="17">
        <f>VLOOKUP(B212,Encargos!$A$8:$B$652,2,0)</f>
        <v>2.4659999999999999E-3</v>
      </c>
    </row>
    <row r="213" spans="1:13" x14ac:dyDescent="0.35">
      <c r="A213">
        <f t="shared" si="37"/>
        <v>157</v>
      </c>
      <c r="B213" s="1">
        <v>50922</v>
      </c>
      <c r="C213" s="16">
        <f t="shared" si="33"/>
        <v>47536552881.095436</v>
      </c>
      <c r="D213" s="16">
        <f t="shared" si="29"/>
        <v>117225139.40478134</v>
      </c>
      <c r="E213" s="16">
        <f t="shared" si="30"/>
        <v>47653778020.500214</v>
      </c>
      <c r="F213" s="16">
        <v>0</v>
      </c>
      <c r="G213" s="29">
        <v>0</v>
      </c>
      <c r="H213" s="16">
        <f t="shared" si="31"/>
        <v>158845926.73500073</v>
      </c>
      <c r="I213" s="18">
        <f t="shared" si="35"/>
        <v>390340476.65111321</v>
      </c>
      <c r="J213" s="16">
        <f t="shared" si="36"/>
        <v>158845926.73500073</v>
      </c>
      <c r="K213" s="19">
        <f t="shared" si="34"/>
        <v>231494549.91611248</v>
      </c>
      <c r="L213" s="16">
        <f t="shared" si="32"/>
        <v>47422283470.584099</v>
      </c>
      <c r="M213" s="17">
        <f>VLOOKUP(B213,Encargos!$A$8:$B$652,2,0)</f>
        <v>2.4659999999999999E-3</v>
      </c>
    </row>
    <row r="214" spans="1:13" x14ac:dyDescent="0.35">
      <c r="A214">
        <f t="shared" si="37"/>
        <v>156</v>
      </c>
      <c r="B214" s="1">
        <v>50952</v>
      </c>
      <c r="C214" s="16">
        <f t="shared" si="33"/>
        <v>47422283470.584099</v>
      </c>
      <c r="D214" s="16">
        <f t="shared" si="29"/>
        <v>116943351.03846039</v>
      </c>
      <c r="E214" s="16">
        <f t="shared" si="30"/>
        <v>47539226821.622559</v>
      </c>
      <c r="F214" s="16">
        <v>0</v>
      </c>
      <c r="G214" s="29">
        <v>0</v>
      </c>
      <c r="H214" s="16">
        <f t="shared" si="31"/>
        <v>158464089.40540853</v>
      </c>
      <c r="I214" s="18">
        <f t="shared" si="35"/>
        <v>391303056.26653481</v>
      </c>
      <c r="J214" s="16">
        <f t="shared" si="36"/>
        <v>158464089.40540853</v>
      </c>
      <c r="K214" s="19">
        <f t="shared" si="34"/>
        <v>232838966.86112627</v>
      </c>
      <c r="L214" s="16">
        <f t="shared" si="32"/>
        <v>47306387854.761436</v>
      </c>
      <c r="M214" s="17">
        <f>VLOOKUP(B214,Encargos!$A$8:$B$652,2,0)</f>
        <v>2.4659999999999999E-3</v>
      </c>
    </row>
    <row r="215" spans="1:13" x14ac:dyDescent="0.35">
      <c r="A215">
        <f t="shared" si="37"/>
        <v>155</v>
      </c>
      <c r="B215" s="1">
        <v>50983</v>
      </c>
      <c r="C215" s="16">
        <f t="shared" si="33"/>
        <v>47306387854.761436</v>
      </c>
      <c r="D215" s="16">
        <f t="shared" si="29"/>
        <v>116657552.44984169</v>
      </c>
      <c r="E215" s="16">
        <f t="shared" si="30"/>
        <v>47423045407.211281</v>
      </c>
      <c r="F215" s="16">
        <v>0</v>
      </c>
      <c r="G215" s="29">
        <v>0</v>
      </c>
      <c r="H215" s="16">
        <f t="shared" si="31"/>
        <v>158076818.0240376</v>
      </c>
      <c r="I215" s="18">
        <f t="shared" si="35"/>
        <v>392268009.60328817</v>
      </c>
      <c r="J215" s="16">
        <f t="shared" si="36"/>
        <v>158076818.0240376</v>
      </c>
      <c r="K215" s="19">
        <f t="shared" si="34"/>
        <v>234191191.57925057</v>
      </c>
      <c r="L215" s="16">
        <f t="shared" si="32"/>
        <v>47188854215.632034</v>
      </c>
      <c r="M215" s="17">
        <f>VLOOKUP(B215,Encargos!$A$8:$B$652,2,0)</f>
        <v>2.4659999999999999E-3</v>
      </c>
    </row>
    <row r="216" spans="1:13" x14ac:dyDescent="0.35">
      <c r="A216">
        <f t="shared" si="37"/>
        <v>154</v>
      </c>
      <c r="B216" s="1">
        <v>51014</v>
      </c>
      <c r="C216" s="16">
        <f t="shared" si="33"/>
        <v>47188854215.632034</v>
      </c>
      <c r="D216" s="16">
        <f t="shared" si="29"/>
        <v>116367714.49574859</v>
      </c>
      <c r="E216" s="16">
        <f t="shared" si="30"/>
        <v>47305221930.127785</v>
      </c>
      <c r="F216" s="16">
        <v>0</v>
      </c>
      <c r="G216" s="29">
        <v>0</v>
      </c>
      <c r="H216" s="16">
        <f t="shared" si="31"/>
        <v>157684073.10042596</v>
      </c>
      <c r="I216" s="18">
        <f t="shared" si="35"/>
        <v>393235342.51496989</v>
      </c>
      <c r="J216" s="16">
        <f t="shared" si="36"/>
        <v>157684073.10042596</v>
      </c>
      <c r="K216" s="19">
        <f t="shared" si="34"/>
        <v>235551269.41454393</v>
      </c>
      <c r="L216" s="16">
        <f t="shared" si="32"/>
        <v>47069670660.713242</v>
      </c>
      <c r="M216" s="17">
        <f>VLOOKUP(B216,Encargos!$A$8:$B$652,2,0)</f>
        <v>2.4659999999999999E-3</v>
      </c>
    </row>
    <row r="217" spans="1:13" x14ac:dyDescent="0.35">
      <c r="A217">
        <f t="shared" si="37"/>
        <v>153</v>
      </c>
      <c r="B217" s="1">
        <v>51044</v>
      </c>
      <c r="C217" s="16">
        <f t="shared" si="33"/>
        <v>47069670660.713242</v>
      </c>
      <c r="D217" s="16">
        <f t="shared" si="29"/>
        <v>116073807.84931885</v>
      </c>
      <c r="E217" s="16">
        <f t="shared" si="30"/>
        <v>47185744468.562561</v>
      </c>
      <c r="F217" s="16">
        <v>0</v>
      </c>
      <c r="G217" s="29">
        <v>0</v>
      </c>
      <c r="H217" s="16">
        <f t="shared" si="31"/>
        <v>157285814.89520854</v>
      </c>
      <c r="I217" s="18">
        <f t="shared" si="35"/>
        <v>394205060.86961186</v>
      </c>
      <c r="J217" s="16">
        <f t="shared" si="36"/>
        <v>157285814.89520854</v>
      </c>
      <c r="K217" s="19">
        <f t="shared" si="34"/>
        <v>236919245.97440332</v>
      </c>
      <c r="L217" s="16">
        <f t="shared" si="32"/>
        <v>46948825222.588158</v>
      </c>
      <c r="M217" s="17">
        <f>VLOOKUP(B217,Encargos!$A$8:$B$652,2,0)</f>
        <v>2.4659999999999999E-3</v>
      </c>
    </row>
    <row r="218" spans="1:13" x14ac:dyDescent="0.35">
      <c r="A218">
        <f t="shared" si="37"/>
        <v>152</v>
      </c>
      <c r="B218" s="1">
        <v>51075</v>
      </c>
      <c r="C218" s="16">
        <f t="shared" si="33"/>
        <v>46948825222.588158</v>
      </c>
      <c r="D218" s="16">
        <f t="shared" si="29"/>
        <v>115775802.9989024</v>
      </c>
      <c r="E218" s="16">
        <f t="shared" si="30"/>
        <v>47064601025.587059</v>
      </c>
      <c r="F218" s="16">
        <v>0</v>
      </c>
      <c r="G218" s="29">
        <v>0</v>
      </c>
      <c r="H218" s="16">
        <f t="shared" si="31"/>
        <v>156882003.41862354</v>
      </c>
      <c r="I218" s="18">
        <f t="shared" si="35"/>
        <v>395177170.54971623</v>
      </c>
      <c r="J218" s="16">
        <f t="shared" si="36"/>
        <v>156882003.41862354</v>
      </c>
      <c r="K218" s="19">
        <f t="shared" si="34"/>
        <v>238295167.1310927</v>
      </c>
      <c r="L218" s="16">
        <f t="shared" si="32"/>
        <v>46826305858.455971</v>
      </c>
      <c r="M218" s="17">
        <f>VLOOKUP(B218,Encargos!$A$8:$B$652,2,0)</f>
        <v>2.4659999999999999E-3</v>
      </c>
    </row>
    <row r="219" spans="1:13" x14ac:dyDescent="0.35">
      <c r="A219">
        <f t="shared" si="37"/>
        <v>151</v>
      </c>
      <c r="B219" s="1">
        <v>51105</v>
      </c>
      <c r="C219" s="16">
        <f t="shared" si="33"/>
        <v>46826305858.455971</v>
      </c>
      <c r="D219" s="16">
        <f t="shared" si="29"/>
        <v>115473670.24695241</v>
      </c>
      <c r="E219" s="16">
        <f t="shared" si="30"/>
        <v>46941779528.702927</v>
      </c>
      <c r="F219" s="16">
        <v>0</v>
      </c>
      <c r="G219" s="29">
        <v>0</v>
      </c>
      <c r="H219" s="16">
        <f t="shared" si="31"/>
        <v>156472598.42900977</v>
      </c>
      <c r="I219" s="18">
        <f t="shared" si="35"/>
        <v>396151677.45229197</v>
      </c>
      <c r="J219" s="16">
        <f t="shared" si="36"/>
        <v>156472598.42900977</v>
      </c>
      <c r="K219" s="19">
        <f t="shared" si="34"/>
        <v>239679079.0232822</v>
      </c>
      <c r="L219" s="16">
        <f t="shared" si="32"/>
        <v>46702100449.679642</v>
      </c>
      <c r="M219" s="17">
        <f>VLOOKUP(B219,Encargos!$A$8:$B$652,2,0)</f>
        <v>2.4659999999999999E-3</v>
      </c>
    </row>
    <row r="220" spans="1:13" x14ac:dyDescent="0.35">
      <c r="A220">
        <f t="shared" si="37"/>
        <v>150</v>
      </c>
      <c r="B220" s="1">
        <v>51136</v>
      </c>
      <c r="C220" s="16">
        <f t="shared" si="33"/>
        <v>46702100449.679642</v>
      </c>
      <c r="D220" s="16">
        <f t="shared" si="29"/>
        <v>115167379.70890999</v>
      </c>
      <c r="E220" s="16">
        <f t="shared" si="30"/>
        <v>46817267829.38855</v>
      </c>
      <c r="F220" s="16">
        <v>0</v>
      </c>
      <c r="G220" s="29">
        <v>0</v>
      </c>
      <c r="H220" s="16">
        <f t="shared" si="31"/>
        <v>156057559.43129519</v>
      </c>
      <c r="I220" s="18">
        <f t="shared" si="35"/>
        <v>397128587.48888928</v>
      </c>
      <c r="J220" s="16">
        <f t="shared" si="36"/>
        <v>156057559.43129519</v>
      </c>
      <c r="K220" s="19">
        <f t="shared" si="34"/>
        <v>241071028.05759409</v>
      </c>
      <c r="L220" s="16">
        <f t="shared" si="32"/>
        <v>46576196801.330956</v>
      </c>
      <c r="M220" s="17">
        <f>VLOOKUP(B220,Encargos!$A$8:$B$652,2,0)</f>
        <v>2.4659999999999999E-3</v>
      </c>
    </row>
    <row r="221" spans="1:13" x14ac:dyDescent="0.35">
      <c r="A221">
        <f t="shared" si="37"/>
        <v>149</v>
      </c>
      <c r="B221" s="1">
        <v>51167</v>
      </c>
      <c r="C221" s="16">
        <f t="shared" si="33"/>
        <v>46576196801.330956</v>
      </c>
      <c r="D221" s="16">
        <f t="shared" si="29"/>
        <v>114856901.31208213</v>
      </c>
      <c r="E221" s="16">
        <f t="shared" si="30"/>
        <v>46691053702.643036</v>
      </c>
      <c r="F221" s="16">
        <v>0</v>
      </c>
      <c r="G221" s="29">
        <v>0</v>
      </c>
      <c r="H221" s="16">
        <f t="shared" si="31"/>
        <v>155636845.67547679</v>
      </c>
      <c r="I221" s="18">
        <f t="shared" si="35"/>
        <v>398107906.58563685</v>
      </c>
      <c r="J221" s="16">
        <f t="shared" si="36"/>
        <v>155636845.67547679</v>
      </c>
      <c r="K221" s="19">
        <f t="shared" si="34"/>
        <v>242471060.91016006</v>
      </c>
      <c r="L221" s="16">
        <f t="shared" si="32"/>
        <v>46448582641.732872</v>
      </c>
      <c r="M221" s="17">
        <f>VLOOKUP(B221,Encargos!$A$8:$B$652,2,0)</f>
        <v>2.4659999999999999E-3</v>
      </c>
    </row>
    <row r="222" spans="1:13" x14ac:dyDescent="0.35">
      <c r="A222">
        <f t="shared" si="37"/>
        <v>148</v>
      </c>
      <c r="B222" s="1">
        <v>51196</v>
      </c>
      <c r="C222" s="16">
        <f t="shared" si="33"/>
        <v>46448582641.732872</v>
      </c>
      <c r="D222" s="16">
        <f t="shared" si="29"/>
        <v>114542204.79451326</v>
      </c>
      <c r="E222" s="16">
        <f t="shared" si="30"/>
        <v>46563124846.527382</v>
      </c>
      <c r="F222" s="16">
        <v>0</v>
      </c>
      <c r="G222" s="29">
        <v>0</v>
      </c>
      <c r="H222" s="16">
        <f t="shared" si="31"/>
        <v>155210416.15509129</v>
      </c>
      <c r="I222" s="18">
        <f t="shared" si="35"/>
        <v>399089640.68327695</v>
      </c>
      <c r="J222" s="16">
        <f t="shared" si="36"/>
        <v>155210416.15509129</v>
      </c>
      <c r="K222" s="19">
        <f t="shared" si="34"/>
        <v>243879224.52818567</v>
      </c>
      <c r="L222" s="16">
        <f t="shared" si="32"/>
        <v>46319245621.999199</v>
      </c>
      <c r="M222" s="17">
        <f>VLOOKUP(B222,Encargos!$A$8:$B$652,2,0)</f>
        <v>2.4659999999999999E-3</v>
      </c>
    </row>
    <row r="223" spans="1:13" x14ac:dyDescent="0.35">
      <c r="A223">
        <f t="shared" si="37"/>
        <v>147</v>
      </c>
      <c r="B223" s="1">
        <v>51227</v>
      </c>
      <c r="C223" s="16">
        <f t="shared" si="33"/>
        <v>46319245621.999199</v>
      </c>
      <c r="D223" s="16">
        <f t="shared" si="29"/>
        <v>114223259.70385002</v>
      </c>
      <c r="E223" s="16">
        <f t="shared" si="30"/>
        <v>46433468881.703049</v>
      </c>
      <c r="F223" s="16">
        <v>0</v>
      </c>
      <c r="G223" s="29">
        <v>0</v>
      </c>
      <c r="H223" s="16">
        <f t="shared" si="31"/>
        <v>154778229.60567683</v>
      </c>
      <c r="I223" s="18">
        <f t="shared" si="35"/>
        <v>400073795.73720193</v>
      </c>
      <c r="J223" s="16">
        <f t="shared" si="36"/>
        <v>154778229.60567683</v>
      </c>
      <c r="K223" s="19">
        <f t="shared" si="34"/>
        <v>245295566.1315251</v>
      </c>
      <c r="L223" s="16">
        <f t="shared" si="32"/>
        <v>46188173315.571518</v>
      </c>
      <c r="M223" s="17">
        <f>VLOOKUP(B223,Encargos!$A$8:$B$652,2,0)</f>
        <v>2.4659999999999999E-3</v>
      </c>
    </row>
    <row r="224" spans="1:13" x14ac:dyDescent="0.35">
      <c r="A224">
        <f t="shared" si="37"/>
        <v>146</v>
      </c>
      <c r="B224" s="1">
        <v>51257</v>
      </c>
      <c r="C224" s="16">
        <f t="shared" si="33"/>
        <v>46188173315.571518</v>
      </c>
      <c r="D224" s="16">
        <f t="shared" si="29"/>
        <v>113900035.39619936</v>
      </c>
      <c r="E224" s="16">
        <f t="shared" si="30"/>
        <v>46302073350.96772</v>
      </c>
      <c r="F224" s="16">
        <v>0</v>
      </c>
      <c r="G224" s="29">
        <v>0</v>
      </c>
      <c r="H224" s="16">
        <f t="shared" si="31"/>
        <v>154340244.50322574</v>
      </c>
      <c r="I224" s="18">
        <f t="shared" si="35"/>
        <v>401060377.71748984</v>
      </c>
      <c r="J224" s="16">
        <f t="shared" si="36"/>
        <v>154340244.50322574</v>
      </c>
      <c r="K224" s="19">
        <f t="shared" si="34"/>
        <v>246720133.21426409</v>
      </c>
      <c r="L224" s="16">
        <f t="shared" si="32"/>
        <v>46055353217.753456</v>
      </c>
      <c r="M224" s="17">
        <f>VLOOKUP(B224,Encargos!$A$8:$B$652,2,0)</f>
        <v>2.4659999999999999E-3</v>
      </c>
    </row>
    <row r="225" spans="1:13" x14ac:dyDescent="0.35">
      <c r="A225">
        <f t="shared" si="37"/>
        <v>145</v>
      </c>
      <c r="B225" s="1">
        <v>51288</v>
      </c>
      <c r="C225" s="16">
        <f t="shared" si="33"/>
        <v>46055353217.753456</v>
      </c>
      <c r="D225" s="16">
        <f t="shared" si="29"/>
        <v>113572501.03498001</v>
      </c>
      <c r="E225" s="16">
        <f t="shared" si="30"/>
        <v>46168925718.788437</v>
      </c>
      <c r="F225" s="16">
        <v>0</v>
      </c>
      <c r="G225" s="29">
        <v>0</v>
      </c>
      <c r="H225" s="16">
        <f t="shared" si="31"/>
        <v>153896419.06262812</v>
      </c>
      <c r="I225" s="18">
        <f t="shared" si="35"/>
        <v>402049392.60894114</v>
      </c>
      <c r="J225" s="16">
        <f t="shared" si="36"/>
        <v>153896419.06262812</v>
      </c>
      <c r="K225" s="19">
        <f t="shared" si="34"/>
        <v>248152973.54631302</v>
      </c>
      <c r="L225" s="16">
        <f t="shared" si="32"/>
        <v>45920772745.242126</v>
      </c>
      <c r="M225" s="17">
        <f>VLOOKUP(B225,Encargos!$A$8:$B$652,2,0)</f>
        <v>2.4659999999999999E-3</v>
      </c>
    </row>
    <row r="226" spans="1:13" x14ac:dyDescent="0.35">
      <c r="A226">
        <f t="shared" si="37"/>
        <v>144</v>
      </c>
      <c r="B226" s="1">
        <v>51318</v>
      </c>
      <c r="C226" s="16">
        <f t="shared" si="33"/>
        <v>45920772745.242126</v>
      </c>
      <c r="D226" s="16">
        <f t="shared" si="29"/>
        <v>113240625.58976708</v>
      </c>
      <c r="E226" s="16">
        <f t="shared" si="30"/>
        <v>46034013370.831894</v>
      </c>
      <c r="F226" s="16">
        <v>0</v>
      </c>
      <c r="G226" s="29">
        <v>0</v>
      </c>
      <c r="H226" s="16">
        <f t="shared" si="31"/>
        <v>153446711.23610634</v>
      </c>
      <c r="I226" s="18">
        <f t="shared" si="35"/>
        <v>403040846.41111487</v>
      </c>
      <c r="J226" s="16">
        <f t="shared" si="36"/>
        <v>153446711.23610634</v>
      </c>
      <c r="K226" s="19">
        <f t="shared" si="34"/>
        <v>249594135.17500854</v>
      </c>
      <c r="L226" s="16">
        <f t="shared" si="32"/>
        <v>45784419235.656883</v>
      </c>
      <c r="M226" s="17">
        <f>VLOOKUP(B226,Encargos!$A$8:$B$652,2,0)</f>
        <v>2.4659999999999999E-3</v>
      </c>
    </row>
    <row r="227" spans="1:13" x14ac:dyDescent="0.35">
      <c r="A227">
        <f t="shared" si="37"/>
        <v>143</v>
      </c>
      <c r="B227" s="1">
        <v>51349</v>
      </c>
      <c r="C227" s="16">
        <f t="shared" si="33"/>
        <v>45784419235.656883</v>
      </c>
      <c r="D227" s="16">
        <f t="shared" si="29"/>
        <v>112904377.83512987</v>
      </c>
      <c r="E227" s="16">
        <f t="shared" si="30"/>
        <v>45897323613.492012</v>
      </c>
      <c r="F227" s="16">
        <v>0</v>
      </c>
      <c r="G227" s="29">
        <v>0</v>
      </c>
      <c r="H227" s="16">
        <f t="shared" si="31"/>
        <v>152991078.71164006</v>
      </c>
      <c r="I227" s="18">
        <f t="shared" si="35"/>
        <v>404034745.13836461</v>
      </c>
      <c r="J227" s="16">
        <f t="shared" si="36"/>
        <v>152991078.71164006</v>
      </c>
      <c r="K227" s="19">
        <f t="shared" si="34"/>
        <v>251043666.42672455</v>
      </c>
      <c r="L227" s="16">
        <f t="shared" si="32"/>
        <v>45646279947.065285</v>
      </c>
      <c r="M227" s="17">
        <f>VLOOKUP(B227,Encargos!$A$8:$B$652,2,0)</f>
        <v>2.4659999999999999E-3</v>
      </c>
    </row>
    <row r="228" spans="1:13" x14ac:dyDescent="0.35">
      <c r="A228">
        <f t="shared" si="37"/>
        <v>142</v>
      </c>
      <c r="B228" s="1">
        <v>51380</v>
      </c>
      <c r="C228" s="16">
        <f t="shared" si="33"/>
        <v>45646279947.065285</v>
      </c>
      <c r="D228" s="16">
        <f t="shared" si="29"/>
        <v>112563726.34946299</v>
      </c>
      <c r="E228" s="16">
        <f t="shared" si="30"/>
        <v>45758843673.414749</v>
      </c>
      <c r="F228" s="16">
        <v>0</v>
      </c>
      <c r="G228" s="29">
        <v>0</v>
      </c>
      <c r="H228" s="16">
        <f t="shared" si="31"/>
        <v>152529478.9113825</v>
      </c>
      <c r="I228" s="18">
        <f t="shared" si="35"/>
        <v>405031094.81987584</v>
      </c>
      <c r="J228" s="16">
        <f t="shared" si="36"/>
        <v>152529478.9113825</v>
      </c>
      <c r="K228" s="19">
        <f t="shared" si="34"/>
        <v>252501615.90849334</v>
      </c>
      <c r="L228" s="16">
        <f t="shared" si="32"/>
        <v>45506342057.506256</v>
      </c>
      <c r="M228" s="17">
        <f>VLOOKUP(B228,Encargos!$A$8:$B$652,2,0)</f>
        <v>2.4659999999999999E-3</v>
      </c>
    </row>
    <row r="229" spans="1:13" x14ac:dyDescent="0.35">
      <c r="A229">
        <f t="shared" si="37"/>
        <v>141</v>
      </c>
      <c r="B229" s="1">
        <v>51410</v>
      </c>
      <c r="C229" s="16">
        <f t="shared" si="33"/>
        <v>45506342057.506256</v>
      </c>
      <c r="D229" s="16">
        <f t="shared" si="29"/>
        <v>112218639.51381043</v>
      </c>
      <c r="E229" s="16">
        <f t="shared" si="30"/>
        <v>45618560697.020065</v>
      </c>
      <c r="F229" s="16">
        <v>0</v>
      </c>
      <c r="G229" s="29">
        <v>0</v>
      </c>
      <c r="H229" s="16">
        <f t="shared" si="31"/>
        <v>152061868.99006689</v>
      </c>
      <c r="I229" s="18">
        <f t="shared" si="35"/>
        <v>406029901.49970162</v>
      </c>
      <c r="J229" s="16">
        <f t="shared" si="36"/>
        <v>152061868.99006689</v>
      </c>
      <c r="K229" s="19">
        <f t="shared" si="34"/>
        <v>253968032.50963473</v>
      </c>
      <c r="L229" s="16">
        <f t="shared" si="32"/>
        <v>45364592664.510429</v>
      </c>
      <c r="M229" s="17">
        <f>VLOOKUP(B229,Encargos!$A$8:$B$652,2,0)</f>
        <v>2.4659999999999999E-3</v>
      </c>
    </row>
    <row r="230" spans="1:13" x14ac:dyDescent="0.35">
      <c r="A230">
        <f t="shared" si="37"/>
        <v>140</v>
      </c>
      <c r="B230" s="1">
        <v>51441</v>
      </c>
      <c r="C230" s="16">
        <f t="shared" si="33"/>
        <v>45364592664.510429</v>
      </c>
      <c r="D230" s="16">
        <f t="shared" si="29"/>
        <v>111869085.51068272</v>
      </c>
      <c r="E230" s="16">
        <f t="shared" si="30"/>
        <v>45476461750.021111</v>
      </c>
      <c r="F230" s="16">
        <v>0</v>
      </c>
      <c r="G230" s="29">
        <v>0</v>
      </c>
      <c r="H230" s="16">
        <f t="shared" si="31"/>
        <v>151588205.83340371</v>
      </c>
      <c r="I230" s="18">
        <f t="shared" si="35"/>
        <v>407031171.2367999</v>
      </c>
      <c r="J230" s="16">
        <f t="shared" si="36"/>
        <v>151588205.83340371</v>
      </c>
      <c r="K230" s="19">
        <f t="shared" si="34"/>
        <v>255442965.40339619</v>
      </c>
      <c r="L230" s="16">
        <f t="shared" si="32"/>
        <v>45221018784.617714</v>
      </c>
      <c r="M230" s="17">
        <f>VLOOKUP(B230,Encargos!$A$8:$B$652,2,0)</f>
        <v>2.4659999999999999E-3</v>
      </c>
    </row>
    <row r="231" spans="1:13" x14ac:dyDescent="0.35">
      <c r="A231">
        <f t="shared" si="37"/>
        <v>139</v>
      </c>
      <c r="B231" s="1">
        <v>51471</v>
      </c>
      <c r="C231" s="16">
        <f t="shared" si="33"/>
        <v>45221018784.617714</v>
      </c>
      <c r="D231" s="16">
        <f t="shared" si="29"/>
        <v>111515032.32286727</v>
      </c>
      <c r="E231" s="16">
        <f t="shared" si="30"/>
        <v>45332533816.940582</v>
      </c>
      <c r="F231" s="16">
        <v>0</v>
      </c>
      <c r="G231" s="29">
        <v>0</v>
      </c>
      <c r="H231" s="16">
        <f t="shared" si="31"/>
        <v>151108446.05646861</v>
      </c>
      <c r="I231" s="18">
        <f t="shared" si="35"/>
        <v>408034910.10506982</v>
      </c>
      <c r="J231" s="16">
        <f t="shared" si="36"/>
        <v>151108446.05646861</v>
      </c>
      <c r="K231" s="19">
        <f t="shared" si="34"/>
        <v>256926464.04860121</v>
      </c>
      <c r="L231" s="16">
        <f t="shared" si="32"/>
        <v>45075607352.891975</v>
      </c>
      <c r="M231" s="17">
        <f>VLOOKUP(B231,Encargos!$A$8:$B$652,2,0)</f>
        <v>2.4659999999999999E-3</v>
      </c>
    </row>
    <row r="232" spans="1:13" x14ac:dyDescent="0.35">
      <c r="A232">
        <f t="shared" si="37"/>
        <v>138</v>
      </c>
      <c r="B232" s="1">
        <v>51502</v>
      </c>
      <c r="C232" s="16">
        <f t="shared" si="33"/>
        <v>45075607352.891975</v>
      </c>
      <c r="D232" s="16">
        <f t="shared" si="29"/>
        <v>111156447.7322316</v>
      </c>
      <c r="E232" s="16">
        <f t="shared" si="30"/>
        <v>45186763800.624207</v>
      </c>
      <c r="F232" s="16">
        <v>0</v>
      </c>
      <c r="G232" s="29">
        <v>0</v>
      </c>
      <c r="H232" s="16">
        <f t="shared" si="31"/>
        <v>150622546.00208071</v>
      </c>
      <c r="I232" s="18">
        <f t="shared" si="35"/>
        <v>409041124.19338888</v>
      </c>
      <c r="J232" s="16">
        <f t="shared" si="36"/>
        <v>150622546.00208071</v>
      </c>
      <c r="K232" s="19">
        <f t="shared" si="34"/>
        <v>258418578.19130817</v>
      </c>
      <c r="L232" s="16">
        <f t="shared" si="32"/>
        <v>44928345222.432899</v>
      </c>
      <c r="M232" s="17">
        <f>VLOOKUP(B232,Encargos!$A$8:$B$652,2,0)</f>
        <v>2.4659999999999999E-3</v>
      </c>
    </row>
    <row r="233" spans="1:13" x14ac:dyDescent="0.35">
      <c r="A233">
        <f t="shared" si="37"/>
        <v>137</v>
      </c>
      <c r="B233" s="1">
        <v>51533</v>
      </c>
      <c r="C233" s="16">
        <f t="shared" si="33"/>
        <v>44928345222.432899</v>
      </c>
      <c r="D233" s="16">
        <f t="shared" si="29"/>
        <v>110793299.31851952</v>
      </c>
      <c r="E233" s="16">
        <f t="shared" si="30"/>
        <v>45039138521.751419</v>
      </c>
      <c r="F233" s="16">
        <v>0</v>
      </c>
      <c r="G233" s="29">
        <v>0</v>
      </c>
      <c r="H233" s="16">
        <f t="shared" si="31"/>
        <v>150130461.73917142</v>
      </c>
      <c r="I233" s="18">
        <f t="shared" si="35"/>
        <v>410049819.60564983</v>
      </c>
      <c r="J233" s="16">
        <f t="shared" si="36"/>
        <v>150130461.73917142</v>
      </c>
      <c r="K233" s="19">
        <f t="shared" si="34"/>
        <v>259919357.86647841</v>
      </c>
      <c r="L233" s="16">
        <f t="shared" si="32"/>
        <v>44779219163.884941</v>
      </c>
      <c r="M233" s="17">
        <f>VLOOKUP(B233,Encargos!$A$8:$B$652,2,0)</f>
        <v>2.4659999999999999E-3</v>
      </c>
    </row>
    <row r="234" spans="1:13" x14ac:dyDescent="0.35">
      <c r="A234">
        <f t="shared" si="37"/>
        <v>136</v>
      </c>
      <c r="B234" s="1">
        <v>51561</v>
      </c>
      <c r="C234" s="16">
        <f t="shared" si="33"/>
        <v>44779219163.884941</v>
      </c>
      <c r="D234" s="16">
        <f t="shared" si="29"/>
        <v>110425554.45814025</v>
      </c>
      <c r="E234" s="16">
        <f t="shared" si="30"/>
        <v>44889644718.343079</v>
      </c>
      <c r="F234" s="16">
        <v>0</v>
      </c>
      <c r="G234" s="29">
        <v>0</v>
      </c>
      <c r="H234" s="16">
        <f t="shared" si="31"/>
        <v>149632149.06114361</v>
      </c>
      <c r="I234" s="18">
        <f t="shared" si="35"/>
        <v>411061002.46079731</v>
      </c>
      <c r="J234" s="16">
        <f t="shared" si="36"/>
        <v>149632149.06114361</v>
      </c>
      <c r="K234" s="19">
        <f t="shared" si="34"/>
        <v>261428853.3996537</v>
      </c>
      <c r="L234" s="16">
        <f t="shared" si="32"/>
        <v>44628215864.94342</v>
      </c>
      <c r="M234" s="17">
        <f>VLOOKUP(B234,Encargos!$A$8:$B$652,2,0)</f>
        <v>2.4659999999999999E-3</v>
      </c>
    </row>
    <row r="235" spans="1:13" x14ac:dyDescent="0.35">
      <c r="A235">
        <f t="shared" si="37"/>
        <v>135</v>
      </c>
      <c r="B235" s="1">
        <v>51592</v>
      </c>
      <c r="C235" s="16">
        <f t="shared" si="33"/>
        <v>44628215864.94342</v>
      </c>
      <c r="D235" s="16">
        <f t="shared" si="29"/>
        <v>110053180.32295047</v>
      </c>
      <c r="E235" s="16">
        <f t="shared" si="30"/>
        <v>44738269045.266373</v>
      </c>
      <c r="F235" s="16">
        <v>0</v>
      </c>
      <c r="G235" s="29">
        <v>0</v>
      </c>
      <c r="H235" s="16">
        <f t="shared" si="31"/>
        <v>149127563.48422125</v>
      </c>
      <c r="I235" s="18">
        <f t="shared" si="35"/>
        <v>412074678.8928656</v>
      </c>
      <c r="J235" s="16">
        <f t="shared" si="36"/>
        <v>149127563.48422125</v>
      </c>
      <c r="K235" s="19">
        <f t="shared" si="34"/>
        <v>262947115.40864435</v>
      </c>
      <c r="L235" s="16">
        <f t="shared" si="32"/>
        <v>44475321929.857727</v>
      </c>
      <c r="M235" s="17">
        <f>VLOOKUP(B235,Encargos!$A$8:$B$652,2,0)</f>
        <v>2.4659999999999999E-3</v>
      </c>
    </row>
    <row r="236" spans="1:13" x14ac:dyDescent="0.35">
      <c r="A236">
        <f t="shared" si="37"/>
        <v>134</v>
      </c>
      <c r="B236" s="1">
        <v>51622</v>
      </c>
      <c r="C236" s="16">
        <f t="shared" si="33"/>
        <v>44475321929.857727</v>
      </c>
      <c r="D236" s="16">
        <f t="shared" si="29"/>
        <v>109676143.87902915</v>
      </c>
      <c r="E236" s="16">
        <f t="shared" si="30"/>
        <v>44584998073.736755</v>
      </c>
      <c r="F236" s="16">
        <v>0</v>
      </c>
      <c r="G236" s="29">
        <v>0</v>
      </c>
      <c r="H236" s="16">
        <f t="shared" si="31"/>
        <v>148616660.2457892</v>
      </c>
      <c r="I236" s="18">
        <f t="shared" si="35"/>
        <v>413090855.05101532</v>
      </c>
      <c r="J236" s="16">
        <f t="shared" si="36"/>
        <v>148616660.2457892</v>
      </c>
      <c r="K236" s="19">
        <f t="shared" si="34"/>
        <v>264474194.80522612</v>
      </c>
      <c r="L236" s="16">
        <f t="shared" si="32"/>
        <v>44320523878.931526</v>
      </c>
      <c r="M236" s="17">
        <f>VLOOKUP(B236,Encargos!$A$8:$B$652,2,0)</f>
        <v>2.4659999999999999E-3</v>
      </c>
    </row>
    <row r="237" spans="1:13" x14ac:dyDescent="0.35">
      <c r="A237">
        <f t="shared" si="37"/>
        <v>133</v>
      </c>
      <c r="B237" s="1">
        <v>51653</v>
      </c>
      <c r="C237" s="16">
        <f t="shared" si="33"/>
        <v>44320523878.931526</v>
      </c>
      <c r="D237" s="16">
        <f t="shared" si="29"/>
        <v>109294411.88544513</v>
      </c>
      <c r="E237" s="16">
        <f t="shared" si="30"/>
        <v>44429818290.816971</v>
      </c>
      <c r="F237" s="16">
        <v>0</v>
      </c>
      <c r="G237" s="29">
        <v>0</v>
      </c>
      <c r="H237" s="16">
        <f t="shared" si="31"/>
        <v>148099394.30272326</v>
      </c>
      <c r="I237" s="18">
        <f t="shared" si="35"/>
        <v>414109537.09957123</v>
      </c>
      <c r="J237" s="16">
        <f t="shared" si="36"/>
        <v>148099394.30272326</v>
      </c>
      <c r="K237" s="19">
        <f t="shared" si="34"/>
        <v>266010142.79684797</v>
      </c>
      <c r="L237" s="16">
        <f t="shared" si="32"/>
        <v>44163808148.020126</v>
      </c>
      <c r="M237" s="17">
        <f>VLOOKUP(B237,Encargos!$A$8:$B$652,2,0)</f>
        <v>2.4659999999999999E-3</v>
      </c>
    </row>
    <row r="238" spans="1:13" x14ac:dyDescent="0.35">
      <c r="A238">
        <f t="shared" si="37"/>
        <v>132</v>
      </c>
      <c r="B238" s="1">
        <v>51683</v>
      </c>
      <c r="C238" s="16">
        <f t="shared" si="33"/>
        <v>44163808148.020126</v>
      </c>
      <c r="D238" s="16">
        <f t="shared" si="29"/>
        <v>108907950.89301762</v>
      </c>
      <c r="E238" s="16">
        <f t="shared" si="30"/>
        <v>44272716098.913147</v>
      </c>
      <c r="F238" s="16">
        <v>0</v>
      </c>
      <c r="G238" s="29">
        <v>0</v>
      </c>
      <c r="H238" s="16">
        <f t="shared" si="31"/>
        <v>147575720.32971051</v>
      </c>
      <c r="I238" s="18">
        <f t="shared" si="35"/>
        <v>415130731.21805871</v>
      </c>
      <c r="J238" s="16">
        <f t="shared" si="36"/>
        <v>147575720.32971051</v>
      </c>
      <c r="K238" s="19">
        <f t="shared" si="34"/>
        <v>267555010.88834819</v>
      </c>
      <c r="L238" s="16">
        <f t="shared" si="32"/>
        <v>44005161088.024803</v>
      </c>
      <c r="M238" s="17">
        <f>VLOOKUP(B238,Encargos!$A$8:$B$652,2,0)</f>
        <v>2.4659999999999999E-3</v>
      </c>
    </row>
    <row r="239" spans="1:13" x14ac:dyDescent="0.35">
      <c r="A239">
        <f t="shared" si="37"/>
        <v>131</v>
      </c>
      <c r="B239" s="1">
        <v>51714</v>
      </c>
      <c r="C239" s="16">
        <f t="shared" si="33"/>
        <v>44005161088.024803</v>
      </c>
      <c r="D239" s="16">
        <f t="shared" si="29"/>
        <v>108516727.24306916</v>
      </c>
      <c r="E239" s="16">
        <f t="shared" si="30"/>
        <v>44113677815.267876</v>
      </c>
      <c r="F239" s="16">
        <v>0</v>
      </c>
      <c r="G239" s="29">
        <v>0</v>
      </c>
      <c r="H239" s="16">
        <f t="shared" si="31"/>
        <v>147045592.71755961</v>
      </c>
      <c r="I239" s="18">
        <f t="shared" si="35"/>
        <v>416154443.60124266</v>
      </c>
      <c r="J239" s="16">
        <f t="shared" si="36"/>
        <v>147045592.71755961</v>
      </c>
      <c r="K239" s="19">
        <f t="shared" si="34"/>
        <v>269108850.88368309</v>
      </c>
      <c r="L239" s="16">
        <f t="shared" si="32"/>
        <v>43844568964.384193</v>
      </c>
      <c r="M239" s="17">
        <f>VLOOKUP(B239,Encargos!$A$8:$B$652,2,0)</f>
        <v>2.4659999999999999E-3</v>
      </c>
    </row>
    <row r="240" spans="1:13" x14ac:dyDescent="0.35">
      <c r="A240">
        <f t="shared" si="37"/>
        <v>130</v>
      </c>
      <c r="B240" s="1">
        <v>51745</v>
      </c>
      <c r="C240" s="16">
        <f t="shared" si="33"/>
        <v>43844568964.384193</v>
      </c>
      <c r="D240" s="16">
        <f t="shared" si="29"/>
        <v>108120707.06617142</v>
      </c>
      <c r="E240" s="16">
        <f t="shared" si="30"/>
        <v>43952689671.450363</v>
      </c>
      <c r="F240" s="16">
        <v>0</v>
      </c>
      <c r="G240" s="29">
        <v>0</v>
      </c>
      <c r="H240" s="16">
        <f t="shared" si="31"/>
        <v>146508965.57150123</v>
      </c>
      <c r="I240" s="18">
        <f t="shared" si="35"/>
        <v>417180680.45916325</v>
      </c>
      <c r="J240" s="16">
        <f t="shared" si="36"/>
        <v>146508965.57150123</v>
      </c>
      <c r="K240" s="19">
        <f t="shared" si="34"/>
        <v>270671714.88766205</v>
      </c>
      <c r="L240" s="16">
        <f t="shared" si="32"/>
        <v>43682017956.562706</v>
      </c>
      <c r="M240" s="17">
        <f>VLOOKUP(B240,Encargos!$A$8:$B$652,2,0)</f>
        <v>2.4659999999999999E-3</v>
      </c>
    </row>
    <row r="241" spans="1:13" x14ac:dyDescent="0.35">
      <c r="A241">
        <f t="shared" si="37"/>
        <v>129</v>
      </c>
      <c r="B241" s="1">
        <v>51775</v>
      </c>
      <c r="C241" s="16">
        <f t="shared" si="33"/>
        <v>43682017956.562706</v>
      </c>
      <c r="D241" s="16">
        <f t="shared" si="29"/>
        <v>107719856.28088363</v>
      </c>
      <c r="E241" s="16">
        <f t="shared" si="30"/>
        <v>43789737812.84359</v>
      </c>
      <c r="F241" s="16">
        <v>0</v>
      </c>
      <c r="G241" s="29">
        <v>0</v>
      </c>
      <c r="H241" s="16">
        <f t="shared" si="31"/>
        <v>145965792.70947865</v>
      </c>
      <c r="I241" s="18">
        <f t="shared" si="35"/>
        <v>418209448.01717556</v>
      </c>
      <c r="J241" s="16">
        <f t="shared" si="36"/>
        <v>145965792.70947865</v>
      </c>
      <c r="K241" s="19">
        <f t="shared" si="34"/>
        <v>272243655.30769694</v>
      </c>
      <c r="L241" s="16">
        <f t="shared" si="32"/>
        <v>43517494157.535896</v>
      </c>
      <c r="M241" s="17">
        <f>VLOOKUP(B241,Encargos!$A$8:$B$652,2,0)</f>
        <v>2.4659999999999999E-3</v>
      </c>
    </row>
    <row r="242" spans="1:13" x14ac:dyDescent="0.35">
      <c r="A242">
        <f t="shared" si="37"/>
        <v>128</v>
      </c>
      <c r="B242" s="1">
        <v>51806</v>
      </c>
      <c r="C242" s="16">
        <f t="shared" si="33"/>
        <v>43517494157.535896</v>
      </c>
      <c r="D242" s="16">
        <f t="shared" si="29"/>
        <v>107314140.59248352</v>
      </c>
      <c r="E242" s="16">
        <f t="shared" si="30"/>
        <v>43624808298.12838</v>
      </c>
      <c r="F242" s="16">
        <v>0</v>
      </c>
      <c r="G242" s="29">
        <v>0</v>
      </c>
      <c r="H242" s="16">
        <f t="shared" si="31"/>
        <v>145416027.66042793</v>
      </c>
      <c r="I242" s="18">
        <f t="shared" si="35"/>
        <v>419240752.51598591</v>
      </c>
      <c r="J242" s="16">
        <f t="shared" si="36"/>
        <v>145416027.66042793</v>
      </c>
      <c r="K242" s="19">
        <f t="shared" si="34"/>
        <v>273824724.85555798</v>
      </c>
      <c r="L242" s="16">
        <f t="shared" si="32"/>
        <v>43350983573.272827</v>
      </c>
      <c r="M242" s="17">
        <f>VLOOKUP(B242,Encargos!$A$8:$B$652,2,0)</f>
        <v>2.4659999999999999E-3</v>
      </c>
    </row>
    <row r="243" spans="1:13" x14ac:dyDescent="0.35">
      <c r="A243">
        <f t="shared" si="37"/>
        <v>127</v>
      </c>
      <c r="B243" s="1">
        <v>51836</v>
      </c>
      <c r="C243" s="16">
        <f t="shared" si="33"/>
        <v>43350983573.272827</v>
      </c>
      <c r="D243" s="16">
        <f t="shared" si="29"/>
        <v>106903525.49169078</v>
      </c>
      <c r="E243" s="16">
        <f t="shared" si="30"/>
        <v>43457887098.764519</v>
      </c>
      <c r="F243" s="16">
        <v>0</v>
      </c>
      <c r="G243" s="29">
        <v>0</v>
      </c>
      <c r="H243" s="16">
        <f t="shared" si="31"/>
        <v>144859623.66254839</v>
      </c>
      <c r="I243" s="18">
        <f t="shared" si="35"/>
        <v>420274600.21169037</v>
      </c>
      <c r="J243" s="16">
        <f t="shared" si="36"/>
        <v>144859623.66254839</v>
      </c>
      <c r="K243" s="19">
        <f t="shared" si="34"/>
        <v>275414976.549142</v>
      </c>
      <c r="L243" s="16">
        <f t="shared" si="32"/>
        <v>43182472122.215378</v>
      </c>
      <c r="M243" s="17">
        <f>VLOOKUP(B243,Encargos!$A$8:$B$652,2,0)</f>
        <v>2.4659999999999999E-3</v>
      </c>
    </row>
    <row r="244" spans="1:13" x14ac:dyDescent="0.35">
      <c r="A244">
        <f t="shared" si="37"/>
        <v>126</v>
      </c>
      <c r="B244" s="1">
        <v>51867</v>
      </c>
      <c r="C244" s="16">
        <f t="shared" si="33"/>
        <v>43182472122.215378</v>
      </c>
      <c r="D244" s="16">
        <f t="shared" si="29"/>
        <v>106487976.25338311</v>
      </c>
      <c r="E244" s="16">
        <f t="shared" si="30"/>
        <v>43288960098.468758</v>
      </c>
      <c r="F244" s="16">
        <v>0</v>
      </c>
      <c r="G244" s="29">
        <v>0</v>
      </c>
      <c r="H244" s="16">
        <f t="shared" si="31"/>
        <v>144296533.66156253</v>
      </c>
      <c r="I244" s="18">
        <f t="shared" si="35"/>
        <v>421310997.37581247</v>
      </c>
      <c r="J244" s="16">
        <f t="shared" si="36"/>
        <v>144296533.66156253</v>
      </c>
      <c r="K244" s="19">
        <f t="shared" si="34"/>
        <v>277014463.71424997</v>
      </c>
      <c r="L244" s="16">
        <f t="shared" si="32"/>
        <v>43011945634.754509</v>
      </c>
      <c r="M244" s="17">
        <f>VLOOKUP(B244,Encargos!$A$8:$B$652,2,0)</f>
        <v>2.4659999999999999E-3</v>
      </c>
    </row>
    <row r="245" spans="1:13" x14ac:dyDescent="0.35">
      <c r="A245">
        <f t="shared" si="37"/>
        <v>125</v>
      </c>
      <c r="B245" s="1">
        <v>51898</v>
      </c>
      <c r="C245" s="16">
        <f t="shared" si="33"/>
        <v>43011945634.754509</v>
      </c>
      <c r="D245" s="16">
        <f t="shared" si="29"/>
        <v>106067457.93530461</v>
      </c>
      <c r="E245" s="16">
        <f t="shared" si="30"/>
        <v>43118013092.689812</v>
      </c>
      <c r="F245" s="16">
        <v>0</v>
      </c>
      <c r="G245" s="29">
        <v>0</v>
      </c>
      <c r="H245" s="16">
        <f t="shared" si="31"/>
        <v>143726710.30896604</v>
      </c>
      <c r="I245" s="18">
        <f t="shared" si="35"/>
        <v>422349950.29534113</v>
      </c>
      <c r="J245" s="16">
        <f t="shared" si="36"/>
        <v>143726710.30896604</v>
      </c>
      <c r="K245" s="19">
        <f t="shared" si="34"/>
        <v>278623239.98637509</v>
      </c>
      <c r="L245" s="16">
        <f t="shared" si="32"/>
        <v>42839389852.703438</v>
      </c>
      <c r="M245" s="17">
        <f>VLOOKUP(B245,Encargos!$A$8:$B$652,2,0)</f>
        <v>2.4659999999999999E-3</v>
      </c>
    </row>
    <row r="246" spans="1:13" x14ac:dyDescent="0.35">
      <c r="A246">
        <f t="shared" si="37"/>
        <v>124</v>
      </c>
      <c r="B246" s="1">
        <v>51926</v>
      </c>
      <c r="C246" s="16">
        <f t="shared" si="33"/>
        <v>42839389852.703438</v>
      </c>
      <c r="D246" s="16">
        <f t="shared" si="29"/>
        <v>105641935.37676667</v>
      </c>
      <c r="E246" s="16">
        <f t="shared" si="30"/>
        <v>42945031788.080208</v>
      </c>
      <c r="F246" s="16">
        <v>0</v>
      </c>
      <c r="G246" s="29">
        <v>0</v>
      </c>
      <c r="H246" s="16">
        <f t="shared" si="31"/>
        <v>143150105.96026736</v>
      </c>
      <c r="I246" s="18">
        <f t="shared" si="35"/>
        <v>423391465.27276957</v>
      </c>
      <c r="J246" s="16">
        <f t="shared" si="36"/>
        <v>143150105.96026736</v>
      </c>
      <c r="K246" s="19">
        <f t="shared" si="34"/>
        <v>280241359.31250221</v>
      </c>
      <c r="L246" s="16">
        <f t="shared" si="32"/>
        <v>42664790428.767708</v>
      </c>
      <c r="M246" s="17">
        <f>VLOOKUP(B246,Encargos!$A$8:$B$652,2,0)</f>
        <v>2.4659999999999999E-3</v>
      </c>
    </row>
    <row r="247" spans="1:13" x14ac:dyDescent="0.35">
      <c r="A247">
        <f t="shared" si="37"/>
        <v>123</v>
      </c>
      <c r="B247" s="1">
        <v>51957</v>
      </c>
      <c r="C247" s="16">
        <f t="shared" si="33"/>
        <v>42664790428.767708</v>
      </c>
      <c r="D247" s="16">
        <f t="shared" si="29"/>
        <v>105211373.19734116</v>
      </c>
      <c r="E247" s="16">
        <f t="shared" si="30"/>
        <v>42770001801.96505</v>
      </c>
      <c r="F247" s="16">
        <v>0</v>
      </c>
      <c r="G247" s="29">
        <v>0</v>
      </c>
      <c r="H247" s="16">
        <f t="shared" si="31"/>
        <v>142566672.67321685</v>
      </c>
      <c r="I247" s="18">
        <f t="shared" si="35"/>
        <v>424435548.62613225</v>
      </c>
      <c r="J247" s="16">
        <f t="shared" si="36"/>
        <v>142566672.67321685</v>
      </c>
      <c r="K247" s="19">
        <f t="shared" si="34"/>
        <v>281868875.95291543</v>
      </c>
      <c r="L247" s="16">
        <f t="shared" si="32"/>
        <v>42488132926.012138</v>
      </c>
      <c r="M247" s="17">
        <f>VLOOKUP(B247,Encargos!$A$8:$B$652,2,0)</f>
        <v>2.4659999999999999E-3</v>
      </c>
    </row>
    <row r="248" spans="1:13" x14ac:dyDescent="0.35">
      <c r="A248">
        <f t="shared" si="37"/>
        <v>122</v>
      </c>
      <c r="B248" s="1">
        <v>51987</v>
      </c>
      <c r="C248" s="16">
        <f t="shared" si="33"/>
        <v>42488132926.012138</v>
      </c>
      <c r="D248" s="16">
        <f t="shared" si="29"/>
        <v>104775735.79554592</v>
      </c>
      <c r="E248" s="16">
        <f t="shared" si="30"/>
        <v>42592908661.807686</v>
      </c>
      <c r="F248" s="16">
        <v>0</v>
      </c>
      <c r="G248" s="29">
        <v>0</v>
      </c>
      <c r="H248" s="16">
        <f t="shared" si="31"/>
        <v>141976362.20602563</v>
      </c>
      <c r="I248" s="18">
        <f t="shared" si="35"/>
        <v>425482206.6890443</v>
      </c>
      <c r="J248" s="16">
        <f t="shared" si="36"/>
        <v>141976362.20602563</v>
      </c>
      <c r="K248" s="19">
        <f t="shared" si="34"/>
        <v>283505844.48301864</v>
      </c>
      <c r="L248" s="16">
        <f t="shared" si="32"/>
        <v>42309402817.324669</v>
      </c>
      <c r="M248" s="17">
        <f>VLOOKUP(B248,Encargos!$A$8:$B$652,2,0)</f>
        <v>2.4659999999999999E-3</v>
      </c>
    </row>
    <row r="249" spans="1:13" x14ac:dyDescent="0.35">
      <c r="A249">
        <f t="shared" si="37"/>
        <v>121</v>
      </c>
      <c r="B249" s="1">
        <v>52018</v>
      </c>
      <c r="C249" s="16">
        <f t="shared" si="33"/>
        <v>42309402817.324669</v>
      </c>
      <c r="D249" s="16">
        <f t="shared" si="29"/>
        <v>104334987.34752263</v>
      </c>
      <c r="E249" s="16">
        <f t="shared" si="30"/>
        <v>42413737804.672188</v>
      </c>
      <c r="F249" s="16">
        <v>0</v>
      </c>
      <c r="G249" s="29">
        <v>0</v>
      </c>
      <c r="H249" s="16">
        <f t="shared" si="31"/>
        <v>141379126.01557398</v>
      </c>
      <c r="I249" s="18">
        <f t="shared" si="35"/>
        <v>426531445.81073946</v>
      </c>
      <c r="J249" s="16">
        <f t="shared" si="36"/>
        <v>141379126.01557398</v>
      </c>
      <c r="K249" s="19">
        <f t="shared" si="34"/>
        <v>285152319.79516548</v>
      </c>
      <c r="L249" s="16">
        <f t="shared" si="32"/>
        <v>42128585484.877022</v>
      </c>
      <c r="M249" s="17">
        <f>VLOOKUP(B249,Encargos!$A$8:$B$652,2,0)</f>
        <v>2.4659999999999999E-3</v>
      </c>
    </row>
    <row r="250" spans="1:13" x14ac:dyDescent="0.35">
      <c r="A250">
        <f t="shared" si="37"/>
        <v>120</v>
      </c>
      <c r="B250" s="1">
        <v>52048</v>
      </c>
      <c r="C250" s="16">
        <f t="shared" si="33"/>
        <v>42128585484.877022</v>
      </c>
      <c r="D250" s="16">
        <f t="shared" si="29"/>
        <v>103889091.80570672</v>
      </c>
      <c r="E250" s="16">
        <f t="shared" si="30"/>
        <v>42232474576.682732</v>
      </c>
      <c r="F250" s="16">
        <v>0</v>
      </c>
      <c r="G250" s="29">
        <v>0</v>
      </c>
      <c r="H250" s="16">
        <f t="shared" si="31"/>
        <v>140774915.25560912</v>
      </c>
      <c r="I250" s="18">
        <f t="shared" si="35"/>
        <v>427583272.35610878</v>
      </c>
      <c r="J250" s="16">
        <f t="shared" si="36"/>
        <v>140774915.25560912</v>
      </c>
      <c r="K250" s="19">
        <f t="shared" si="34"/>
        <v>286808357.10049963</v>
      </c>
      <c r="L250" s="16">
        <f t="shared" si="32"/>
        <v>41945666219.58223</v>
      </c>
      <c r="M250" s="17">
        <f>VLOOKUP(B250,Encargos!$A$8:$B$652,2,0)</f>
        <v>2.4659999999999999E-3</v>
      </c>
    </row>
    <row r="251" spans="1:13" x14ac:dyDescent="0.35">
      <c r="A251">
        <f t="shared" si="37"/>
        <v>119</v>
      </c>
      <c r="B251" s="1">
        <v>52079</v>
      </c>
      <c r="C251" s="16">
        <f t="shared" si="33"/>
        <v>41945666219.58223</v>
      </c>
      <c r="D251" s="16">
        <f t="shared" si="29"/>
        <v>103438012.89748977</v>
      </c>
      <c r="E251" s="16">
        <f t="shared" si="30"/>
        <v>42049104232.479721</v>
      </c>
      <c r="F251" s="16">
        <v>0</v>
      </c>
      <c r="G251" s="29">
        <v>0</v>
      </c>
      <c r="H251" s="16">
        <f t="shared" si="31"/>
        <v>140163680.77493241</v>
      </c>
      <c r="I251" s="18">
        <f t="shared" si="35"/>
        <v>428637692.70573896</v>
      </c>
      <c r="J251" s="16">
        <f t="shared" si="36"/>
        <v>140163680.77493241</v>
      </c>
      <c r="K251" s="19">
        <f t="shared" si="34"/>
        <v>288474011.93080652</v>
      </c>
      <c r="L251" s="16">
        <f t="shared" si="32"/>
        <v>41760630220.548912</v>
      </c>
      <c r="M251" s="17">
        <f>VLOOKUP(B251,Encargos!$A$8:$B$652,2,0)</f>
        <v>2.4659999999999999E-3</v>
      </c>
    </row>
    <row r="252" spans="1:13" x14ac:dyDescent="0.35">
      <c r="A252">
        <f t="shared" si="37"/>
        <v>118</v>
      </c>
      <c r="B252" s="1">
        <v>52110</v>
      </c>
      <c r="C252" s="16">
        <f t="shared" si="33"/>
        <v>41760630220.548912</v>
      </c>
      <c r="D252" s="16">
        <f t="shared" si="29"/>
        <v>102981714.12387361</v>
      </c>
      <c r="E252" s="16">
        <f t="shared" si="30"/>
        <v>41863611934.672783</v>
      </c>
      <c r="F252" s="16">
        <v>0</v>
      </c>
      <c r="G252" s="29">
        <v>0</v>
      </c>
      <c r="H252" s="16">
        <f t="shared" si="31"/>
        <v>139545373.11557594</v>
      </c>
      <c r="I252" s="18">
        <f t="shared" si="35"/>
        <v>429694713.25595129</v>
      </c>
      <c r="J252" s="16">
        <f t="shared" si="36"/>
        <v>139545373.11557594</v>
      </c>
      <c r="K252" s="19">
        <f t="shared" si="34"/>
        <v>290149340.14037538</v>
      </c>
      <c r="L252" s="16">
        <f t="shared" si="32"/>
        <v>41573462594.53241</v>
      </c>
      <c r="M252" s="17">
        <f>VLOOKUP(B252,Encargos!$A$8:$B$652,2,0)</f>
        <v>2.4659999999999999E-3</v>
      </c>
    </row>
    <row r="253" spans="1:13" x14ac:dyDescent="0.35">
      <c r="A253">
        <f t="shared" si="37"/>
        <v>117</v>
      </c>
      <c r="B253" s="1">
        <v>52140</v>
      </c>
      <c r="C253" s="16">
        <f t="shared" si="33"/>
        <v>41573462594.53241</v>
      </c>
      <c r="D253" s="16">
        <f t="shared" si="29"/>
        <v>102520158.75811692</v>
      </c>
      <c r="E253" s="16">
        <f t="shared" si="30"/>
        <v>41675982753.290527</v>
      </c>
      <c r="F253" s="16">
        <v>0</v>
      </c>
      <c r="G253" s="29">
        <v>0</v>
      </c>
      <c r="H253" s="16">
        <f t="shared" si="31"/>
        <v>138919942.51096845</v>
      </c>
      <c r="I253" s="18">
        <f t="shared" si="35"/>
        <v>430754340.41884047</v>
      </c>
      <c r="J253" s="16">
        <f t="shared" si="36"/>
        <v>138919942.51096845</v>
      </c>
      <c r="K253" s="19">
        <f t="shared" si="34"/>
        <v>291834397.90787202</v>
      </c>
      <c r="L253" s="16">
        <f t="shared" si="32"/>
        <v>41384148355.38266</v>
      </c>
      <c r="M253" s="17">
        <f>VLOOKUP(B253,Encargos!$A$8:$B$652,2,0)</f>
        <v>2.4659999999999999E-3</v>
      </c>
    </row>
    <row r="254" spans="1:13" x14ac:dyDescent="0.35">
      <c r="A254">
        <f t="shared" si="37"/>
        <v>116</v>
      </c>
      <c r="B254" s="1">
        <v>52171</v>
      </c>
      <c r="C254" s="16">
        <f t="shared" si="33"/>
        <v>41384148355.38266</v>
      </c>
      <c r="D254" s="16">
        <f t="shared" si="29"/>
        <v>102053309.84437363</v>
      </c>
      <c r="E254" s="16">
        <f t="shared" si="30"/>
        <v>41486201665.227036</v>
      </c>
      <c r="F254" s="16">
        <v>0</v>
      </c>
      <c r="G254" s="29">
        <v>0</v>
      </c>
      <c r="H254" s="16">
        <f t="shared" si="31"/>
        <v>138287338.88409013</v>
      </c>
      <c r="I254" s="18">
        <f t="shared" si="35"/>
        <v>431816580.62231344</v>
      </c>
      <c r="J254" s="16">
        <f t="shared" si="36"/>
        <v>138287338.88409013</v>
      </c>
      <c r="K254" s="19">
        <f t="shared" si="34"/>
        <v>293529241.73822331</v>
      </c>
      <c r="L254" s="16">
        <f t="shared" si="32"/>
        <v>41192672423.488808</v>
      </c>
      <c r="M254" s="17">
        <f>VLOOKUP(B254,Encargos!$A$8:$B$652,2,0)</f>
        <v>2.4659999999999999E-3</v>
      </c>
    </row>
    <row r="255" spans="1:13" x14ac:dyDescent="0.35">
      <c r="A255">
        <f t="shared" si="37"/>
        <v>115</v>
      </c>
      <c r="B255" s="1">
        <v>52201</v>
      </c>
      <c r="C255" s="16">
        <f t="shared" si="33"/>
        <v>41192672423.488808</v>
      </c>
      <c r="D255" s="16">
        <f t="shared" si="29"/>
        <v>101581130.19632339</v>
      </c>
      <c r="E255" s="16">
        <f t="shared" si="30"/>
        <v>41294253553.685135</v>
      </c>
      <c r="F255" s="16">
        <v>0</v>
      </c>
      <c r="G255" s="29">
        <v>0</v>
      </c>
      <c r="H255" s="16">
        <f t="shared" si="31"/>
        <v>137647511.84561712</v>
      </c>
      <c r="I255" s="18">
        <f t="shared" si="35"/>
        <v>432881440.31012797</v>
      </c>
      <c r="J255" s="16">
        <f t="shared" si="36"/>
        <v>137647511.84561712</v>
      </c>
      <c r="K255" s="19">
        <f t="shared" si="34"/>
        <v>295233928.46451086</v>
      </c>
      <c r="L255" s="16">
        <f t="shared" si="32"/>
        <v>40999019625.220627</v>
      </c>
      <c r="M255" s="17">
        <f>VLOOKUP(B255,Encargos!$A$8:$B$652,2,0)</f>
        <v>2.4659999999999999E-3</v>
      </c>
    </row>
    <row r="256" spans="1:13" x14ac:dyDescent="0.35">
      <c r="A256">
        <f t="shared" si="37"/>
        <v>114</v>
      </c>
      <c r="B256" s="1">
        <v>52232</v>
      </c>
      <c r="C256" s="16">
        <f t="shared" si="33"/>
        <v>40999019625.220627</v>
      </c>
      <c r="D256" s="16">
        <f t="shared" si="29"/>
        <v>101103582.39579406</v>
      </c>
      <c r="E256" s="16">
        <f t="shared" si="30"/>
        <v>41100123207.616425</v>
      </c>
      <c r="F256" s="16">
        <v>0</v>
      </c>
      <c r="G256" s="29">
        <v>0</v>
      </c>
      <c r="H256" s="16">
        <f t="shared" si="31"/>
        <v>137000410.69205475</v>
      </c>
      <c r="I256" s="18">
        <f t="shared" si="35"/>
        <v>433948925.94193286</v>
      </c>
      <c r="J256" s="16">
        <f t="shared" si="36"/>
        <v>137000410.69205475</v>
      </c>
      <c r="K256" s="19">
        <f t="shared" si="34"/>
        <v>296948515.24987811</v>
      </c>
      <c r="L256" s="16">
        <f t="shared" si="32"/>
        <v>40803174692.366547</v>
      </c>
      <c r="M256" s="17">
        <f>VLOOKUP(B256,Encargos!$A$8:$B$652,2,0)</f>
        <v>2.4659999999999999E-3</v>
      </c>
    </row>
    <row r="257" spans="1:13" x14ac:dyDescent="0.35">
      <c r="A257">
        <f t="shared" si="37"/>
        <v>113</v>
      </c>
      <c r="B257" s="1">
        <v>52263</v>
      </c>
      <c r="C257" s="16">
        <f t="shared" si="33"/>
        <v>40803174692.366547</v>
      </c>
      <c r="D257" s="16">
        <f t="shared" si="29"/>
        <v>100620628.79137591</v>
      </c>
      <c r="E257" s="16">
        <f t="shared" si="30"/>
        <v>40903795321.157921</v>
      </c>
      <c r="F257" s="16">
        <v>0</v>
      </c>
      <c r="G257" s="29">
        <v>0</v>
      </c>
      <c r="H257" s="16">
        <f t="shared" si="31"/>
        <v>136345984.40385973</v>
      </c>
      <c r="I257" s="18">
        <f t="shared" si="35"/>
        <v>435019043.99330562</v>
      </c>
      <c r="J257" s="16">
        <f t="shared" si="36"/>
        <v>136345984.40385973</v>
      </c>
      <c r="K257" s="19">
        <f t="shared" si="34"/>
        <v>298673059.58944589</v>
      </c>
      <c r="L257" s="16">
        <f t="shared" si="32"/>
        <v>40605122261.568474</v>
      </c>
      <c r="M257" s="17">
        <f>VLOOKUP(B257,Encargos!$A$8:$B$652,2,0)</f>
        <v>2.4659999999999999E-3</v>
      </c>
    </row>
    <row r="258" spans="1:13" x14ac:dyDescent="0.35">
      <c r="A258">
        <f t="shared" si="37"/>
        <v>112</v>
      </c>
      <c r="B258" s="1">
        <v>52291</v>
      </c>
      <c r="C258" s="16">
        <f t="shared" si="33"/>
        <v>40605122261.568474</v>
      </c>
      <c r="D258" s="16">
        <f t="shared" si="29"/>
        <v>100132231.49702784</v>
      </c>
      <c r="E258" s="16">
        <f t="shared" si="30"/>
        <v>40705254493.065498</v>
      </c>
      <c r="F258" s="16">
        <v>0</v>
      </c>
      <c r="G258" s="29">
        <v>0</v>
      </c>
      <c r="H258" s="16">
        <f t="shared" si="31"/>
        <v>135684181.64355168</v>
      </c>
      <c r="I258" s="18">
        <f t="shared" si="35"/>
        <v>436091800.95579308</v>
      </c>
      <c r="J258" s="16">
        <f t="shared" si="36"/>
        <v>135684181.64355168</v>
      </c>
      <c r="K258" s="19">
        <f t="shared" si="34"/>
        <v>300407619.31224144</v>
      </c>
      <c r="L258" s="16">
        <f t="shared" si="32"/>
        <v>40404846873.753258</v>
      </c>
      <c r="M258" s="17">
        <f>VLOOKUP(B258,Encargos!$A$8:$B$652,2,0)</f>
        <v>2.4659999999999999E-3</v>
      </c>
    </row>
    <row r="259" spans="1:13" x14ac:dyDescent="0.35">
      <c r="A259">
        <f t="shared" si="37"/>
        <v>111</v>
      </c>
      <c r="B259" s="1">
        <v>52322</v>
      </c>
      <c r="C259" s="16">
        <f t="shared" si="33"/>
        <v>40404846873.753258</v>
      </c>
      <c r="D259" s="16">
        <f t="shared" si="29"/>
        <v>99638352.39067553</v>
      </c>
      <c r="E259" s="16">
        <f t="shared" si="30"/>
        <v>40504485226.143936</v>
      </c>
      <c r="F259" s="16">
        <v>0</v>
      </c>
      <c r="G259" s="29">
        <v>0</v>
      </c>
      <c r="H259" s="16">
        <f t="shared" si="31"/>
        <v>135014950.75381312</v>
      </c>
      <c r="I259" s="18">
        <f t="shared" si="35"/>
        <v>437167203.33695012</v>
      </c>
      <c r="J259" s="16">
        <f t="shared" si="36"/>
        <v>135014950.75381312</v>
      </c>
      <c r="K259" s="19">
        <f t="shared" si="34"/>
        <v>302152252.58313704</v>
      </c>
      <c r="L259" s="16">
        <f t="shared" si="32"/>
        <v>40202332973.560799</v>
      </c>
      <c r="M259" s="17">
        <f>VLOOKUP(B259,Encargos!$A$8:$B$652,2,0)</f>
        <v>2.4659999999999999E-3</v>
      </c>
    </row>
    <row r="260" spans="1:13" x14ac:dyDescent="0.35">
      <c r="A260">
        <f t="shared" si="37"/>
        <v>110</v>
      </c>
      <c r="B260" s="1">
        <v>52352</v>
      </c>
      <c r="C260" s="16">
        <f t="shared" si="33"/>
        <v>40202332973.560799</v>
      </c>
      <c r="D260" s="16">
        <f t="shared" si="29"/>
        <v>99138953.112800926</v>
      </c>
      <c r="E260" s="16">
        <f t="shared" si="30"/>
        <v>40301471926.673599</v>
      </c>
      <c r="F260" s="16">
        <v>0</v>
      </c>
      <c r="G260" s="29">
        <v>0</v>
      </c>
      <c r="H260" s="16">
        <f t="shared" si="31"/>
        <v>134338239.75557867</v>
      </c>
      <c r="I260" s="18">
        <f t="shared" si="35"/>
        <v>438245257.66037899</v>
      </c>
      <c r="J260" s="16">
        <f t="shared" si="36"/>
        <v>134338239.75557867</v>
      </c>
      <c r="K260" s="19">
        <f t="shared" si="34"/>
        <v>303907017.9048003</v>
      </c>
      <c r="L260" s="16">
        <f t="shared" si="32"/>
        <v>39997564908.768799</v>
      </c>
      <c r="M260" s="17">
        <f>VLOOKUP(B260,Encargos!$A$8:$B$652,2,0)</f>
        <v>2.4659999999999999E-3</v>
      </c>
    </row>
    <row r="261" spans="1:13" x14ac:dyDescent="0.35">
      <c r="A261">
        <f t="shared" si="37"/>
        <v>109</v>
      </c>
      <c r="B261" s="1">
        <v>52383</v>
      </c>
      <c r="C261" s="16">
        <f t="shared" si="33"/>
        <v>39997564908.768799</v>
      </c>
      <c r="D261" s="16">
        <f t="shared" ref="D261:D324" si="38">C261*M261</f>
        <v>98633995.065023854</v>
      </c>
      <c r="E261" s="16">
        <f t="shared" ref="E261:E324" si="39">C261+D261</f>
        <v>40096198903.833824</v>
      </c>
      <c r="F261" s="16">
        <v>0</v>
      </c>
      <c r="G261" s="29">
        <v>0</v>
      </c>
      <c r="H261" s="16">
        <f t="shared" ref="H261:H324" si="40">SUM(E261:G261)*$N$4</f>
        <v>133653996.34611276</v>
      </c>
      <c r="I261" s="18">
        <f t="shared" si="35"/>
        <v>439325970.46576953</v>
      </c>
      <c r="J261" s="16">
        <f t="shared" si="36"/>
        <v>133653996.34611276</v>
      </c>
      <c r="K261" s="19">
        <f t="shared" si="34"/>
        <v>305671974.1196568</v>
      </c>
      <c r="L261" s="16">
        <f t="shared" ref="L261:L324" si="41">SUM(E261:H261)-I261</f>
        <v>39790526929.714172</v>
      </c>
      <c r="M261" s="17">
        <f>VLOOKUP(B261,Encargos!$A$8:$B$652,2,0)</f>
        <v>2.4659999999999999E-3</v>
      </c>
    </row>
    <row r="262" spans="1:13" x14ac:dyDescent="0.35">
      <c r="A262">
        <f t="shared" si="37"/>
        <v>108</v>
      </c>
      <c r="B262" s="1">
        <v>52413</v>
      </c>
      <c r="C262" s="16">
        <f t="shared" si="33"/>
        <v>39790526929.714172</v>
      </c>
      <c r="D262" s="16">
        <f t="shared" si="38"/>
        <v>98123439.408675149</v>
      </c>
      <c r="E262" s="16">
        <f t="shared" si="39"/>
        <v>39888650369.122849</v>
      </c>
      <c r="F262" s="16">
        <v>0</v>
      </c>
      <c r="G262" s="29">
        <v>0</v>
      </c>
      <c r="H262" s="16">
        <f t="shared" si="40"/>
        <v>132962167.89707617</v>
      </c>
      <c r="I262" s="18">
        <f t="shared" si="35"/>
        <v>440409348.30893821</v>
      </c>
      <c r="J262" s="16">
        <f t="shared" si="36"/>
        <v>132962167.89707617</v>
      </c>
      <c r="K262" s="19">
        <f t="shared" si="34"/>
        <v>307447180.41186202</v>
      </c>
      <c r="L262" s="16">
        <f t="shared" si="41"/>
        <v>39581203188.710991</v>
      </c>
      <c r="M262" s="17">
        <f>VLOOKUP(B262,Encargos!$A$8:$B$652,2,0)</f>
        <v>2.4659999999999999E-3</v>
      </c>
    </row>
    <row r="263" spans="1:13" x14ac:dyDescent="0.35">
      <c r="A263">
        <f t="shared" si="37"/>
        <v>107</v>
      </c>
      <c r="B263" s="1">
        <v>52444</v>
      </c>
      <c r="C263" s="16">
        <f t="shared" ref="C263:C326" si="42">L262</f>
        <v>39581203188.710991</v>
      </c>
      <c r="D263" s="16">
        <f t="shared" si="38"/>
        <v>97607247.063361302</v>
      </c>
      <c r="E263" s="16">
        <f t="shared" si="39"/>
        <v>39678810435.774353</v>
      </c>
      <c r="F263" s="16">
        <v>0</v>
      </c>
      <c r="G263" s="29">
        <v>0</v>
      </c>
      <c r="H263" s="16">
        <f t="shared" si="40"/>
        <v>132262701.45258118</v>
      </c>
      <c r="I263" s="18">
        <f t="shared" si="35"/>
        <v>441495397.76186812</v>
      </c>
      <c r="J263" s="16">
        <f t="shared" si="36"/>
        <v>132262701.45258118</v>
      </c>
      <c r="K263" s="19">
        <f t="shared" ref="K263:K326" si="43">I263-J263</f>
        <v>309232696.30928695</v>
      </c>
      <c r="L263" s="16">
        <f t="shared" si="41"/>
        <v>39369577739.465065</v>
      </c>
      <c r="M263" s="17">
        <f>VLOOKUP(B263,Encargos!$A$8:$B$652,2,0)</f>
        <v>2.4659999999999999E-3</v>
      </c>
    </row>
    <row r="264" spans="1:13" x14ac:dyDescent="0.35">
      <c r="A264">
        <f t="shared" si="37"/>
        <v>106</v>
      </c>
      <c r="B264" s="1">
        <v>52475</v>
      </c>
      <c r="C264" s="16">
        <f t="shared" si="42"/>
        <v>39369577739.465065</v>
      </c>
      <c r="D264" s="16">
        <f t="shared" si="38"/>
        <v>97085378.705520838</v>
      </c>
      <c r="E264" s="16">
        <f t="shared" si="39"/>
        <v>39466663118.170586</v>
      </c>
      <c r="F264" s="16">
        <v>0</v>
      </c>
      <c r="G264" s="29">
        <v>0</v>
      </c>
      <c r="H264" s="16">
        <f t="shared" si="40"/>
        <v>131555543.72723529</v>
      </c>
      <c r="I264" s="18">
        <f t="shared" si="35"/>
        <v>442584125.41274887</v>
      </c>
      <c r="J264" s="16">
        <f t="shared" si="36"/>
        <v>131555543.72723529</v>
      </c>
      <c r="K264" s="19">
        <f t="shared" si="43"/>
        <v>311028581.68551362</v>
      </c>
      <c r="L264" s="16">
        <f t="shared" si="41"/>
        <v>39155634536.485069</v>
      </c>
      <c r="M264" s="17">
        <f>VLOOKUP(B264,Encargos!$A$8:$B$652,2,0)</f>
        <v>2.4659999999999999E-3</v>
      </c>
    </row>
    <row r="265" spans="1:13" x14ac:dyDescent="0.35">
      <c r="A265">
        <f t="shared" si="37"/>
        <v>105</v>
      </c>
      <c r="B265" s="1">
        <v>52505</v>
      </c>
      <c r="C265" s="16">
        <f t="shared" si="42"/>
        <v>39155634536.485069</v>
      </c>
      <c r="D265" s="16">
        <f t="shared" si="38"/>
        <v>96557794.766972169</v>
      </c>
      <c r="E265" s="16">
        <f t="shared" si="39"/>
        <v>39252192331.252045</v>
      </c>
      <c r="F265" s="16">
        <v>0</v>
      </c>
      <c r="G265" s="29">
        <v>0</v>
      </c>
      <c r="H265" s="16">
        <f t="shared" si="40"/>
        <v>130840641.1041735</v>
      </c>
      <c r="I265" s="18">
        <f t="shared" si="35"/>
        <v>443675537.86601663</v>
      </c>
      <c r="J265" s="16">
        <f t="shared" si="36"/>
        <v>130840641.1041735</v>
      </c>
      <c r="K265" s="19">
        <f t="shared" si="43"/>
        <v>312834896.76184314</v>
      </c>
      <c r="L265" s="16">
        <f t="shared" si="41"/>
        <v>38939357434.490196</v>
      </c>
      <c r="M265" s="17">
        <f>VLOOKUP(B265,Encargos!$A$8:$B$652,2,0)</f>
        <v>2.4659999999999999E-3</v>
      </c>
    </row>
    <row r="266" spans="1:13" x14ac:dyDescent="0.35">
      <c r="A266">
        <f t="shared" si="37"/>
        <v>104</v>
      </c>
      <c r="B266" s="1">
        <v>52536</v>
      </c>
      <c r="C266" s="16">
        <f t="shared" si="42"/>
        <v>38939357434.490196</v>
      </c>
      <c r="D266" s="16">
        <f t="shared" si="38"/>
        <v>96024455.433452815</v>
      </c>
      <c r="E266" s="16">
        <f t="shared" si="39"/>
        <v>39035381889.923653</v>
      </c>
      <c r="F266" s="16">
        <v>0</v>
      </c>
      <c r="G266" s="29">
        <v>0</v>
      </c>
      <c r="H266" s="16">
        <f t="shared" si="40"/>
        <v>130117939.63307884</v>
      </c>
      <c r="I266" s="18">
        <f t="shared" ref="I266:I329" si="44">PMT($N$4,A266,-SUM(E266:G266))</f>
        <v>444769641.74239421</v>
      </c>
      <c r="J266" s="16">
        <f t="shared" ref="J266:J329" si="45">H266</f>
        <v>130117939.63307884</v>
      </c>
      <c r="K266" s="19">
        <f t="shared" si="43"/>
        <v>314651702.1093154</v>
      </c>
      <c r="L266" s="16">
        <f t="shared" si="41"/>
        <v>38720730187.814339</v>
      </c>
      <c r="M266" s="17">
        <f>VLOOKUP(B266,Encargos!$A$8:$B$652,2,0)</f>
        <v>2.4659999999999999E-3</v>
      </c>
    </row>
    <row r="267" spans="1:13" x14ac:dyDescent="0.35">
      <c r="A267">
        <f t="shared" si="37"/>
        <v>103</v>
      </c>
      <c r="B267" s="1">
        <v>52566</v>
      </c>
      <c r="C267" s="16">
        <f t="shared" si="42"/>
        <v>38720730187.814339</v>
      </c>
      <c r="D267" s="16">
        <f t="shared" si="38"/>
        <v>95485320.643150151</v>
      </c>
      <c r="E267" s="16">
        <f t="shared" si="39"/>
        <v>38816215508.457489</v>
      </c>
      <c r="F267" s="16">
        <v>0</v>
      </c>
      <c r="G267" s="29">
        <v>0</v>
      </c>
      <c r="H267" s="16">
        <f t="shared" si="40"/>
        <v>129387385.02819164</v>
      </c>
      <c r="I267" s="18">
        <f t="shared" si="44"/>
        <v>445866443.67893106</v>
      </c>
      <c r="J267" s="16">
        <f t="shared" si="45"/>
        <v>129387385.02819164</v>
      </c>
      <c r="K267" s="19">
        <f t="shared" si="43"/>
        <v>316479058.65073943</v>
      </c>
      <c r="L267" s="16">
        <f t="shared" si="41"/>
        <v>38499736449.806747</v>
      </c>
      <c r="M267" s="17">
        <f>VLOOKUP(B267,Encargos!$A$8:$B$652,2,0)</f>
        <v>2.4659999999999999E-3</v>
      </c>
    </row>
    <row r="268" spans="1:13" x14ac:dyDescent="0.35">
      <c r="A268">
        <f t="shared" ref="A268:A331" si="46">A267-1</f>
        <v>102</v>
      </c>
      <c r="B268" s="1">
        <v>52597</v>
      </c>
      <c r="C268" s="16">
        <f t="shared" si="42"/>
        <v>38499736449.806747</v>
      </c>
      <c r="D268" s="16">
        <f t="shared" si="38"/>
        <v>94940350.085223436</v>
      </c>
      <c r="E268" s="16">
        <f t="shared" si="39"/>
        <v>38594676799.891968</v>
      </c>
      <c r="F268" s="16">
        <v>0</v>
      </c>
      <c r="G268" s="29">
        <v>0</v>
      </c>
      <c r="H268" s="16">
        <f t="shared" si="40"/>
        <v>128648922.66630657</v>
      </c>
      <c r="I268" s="18">
        <f t="shared" si="44"/>
        <v>446965950.32904315</v>
      </c>
      <c r="J268" s="16">
        <f t="shared" si="45"/>
        <v>128648922.66630657</v>
      </c>
      <c r="K268" s="19">
        <f t="shared" si="43"/>
        <v>318317027.66273659</v>
      </c>
      <c r="L268" s="16">
        <f t="shared" si="41"/>
        <v>38276359772.229233</v>
      </c>
      <c r="M268" s="17">
        <f>VLOOKUP(B268,Encargos!$A$8:$B$652,2,0)</f>
        <v>2.4659999999999999E-3</v>
      </c>
    </row>
    <row r="269" spans="1:13" x14ac:dyDescent="0.35">
      <c r="A269">
        <f t="shared" si="46"/>
        <v>101</v>
      </c>
      <c r="B269" s="1">
        <v>52628</v>
      </c>
      <c r="C269" s="16">
        <f t="shared" si="42"/>
        <v>38276359772.229233</v>
      </c>
      <c r="D269" s="16">
        <f t="shared" si="38"/>
        <v>94389503.198317289</v>
      </c>
      <c r="E269" s="16">
        <f t="shared" si="39"/>
        <v>38370749275.427551</v>
      </c>
      <c r="F269" s="16">
        <v>0</v>
      </c>
      <c r="G269" s="29">
        <v>0</v>
      </c>
      <c r="H269" s="16">
        <f t="shared" si="40"/>
        <v>127902497.58475851</v>
      </c>
      <c r="I269" s="18">
        <f t="shared" si="44"/>
        <v>448068168.36255467</v>
      </c>
      <c r="J269" s="16">
        <f t="shared" si="45"/>
        <v>127902497.58475851</v>
      </c>
      <c r="K269" s="19">
        <f t="shared" si="43"/>
        <v>320165670.77779615</v>
      </c>
      <c r="L269" s="16">
        <f t="shared" si="41"/>
        <v>38050583604.64975</v>
      </c>
      <c r="M269" s="17">
        <f>VLOOKUP(B269,Encargos!$A$8:$B$652,2,0)</f>
        <v>2.4659999999999999E-3</v>
      </c>
    </row>
    <row r="270" spans="1:13" x14ac:dyDescent="0.35">
      <c r="A270">
        <f t="shared" si="46"/>
        <v>100</v>
      </c>
      <c r="B270" s="1">
        <v>52657</v>
      </c>
      <c r="C270" s="16">
        <f t="shared" si="42"/>
        <v>38050583604.64975</v>
      </c>
      <c r="D270" s="16">
        <f t="shared" si="38"/>
        <v>93832739.16906628</v>
      </c>
      <c r="E270" s="16">
        <f t="shared" si="39"/>
        <v>38144416343.818817</v>
      </c>
      <c r="F270" s="16">
        <v>0</v>
      </c>
      <c r="G270" s="29">
        <v>0</v>
      </c>
      <c r="H270" s="16">
        <f t="shared" si="40"/>
        <v>127148054.47939606</v>
      </c>
      <c r="I270" s="18">
        <f t="shared" si="44"/>
        <v>449173104.46573663</v>
      </c>
      <c r="J270" s="16">
        <f t="shared" si="45"/>
        <v>127148054.47939606</v>
      </c>
      <c r="K270" s="19">
        <f t="shared" si="43"/>
        <v>322025049.98634058</v>
      </c>
      <c r="L270" s="16">
        <f t="shared" si="41"/>
        <v>37822391293.832474</v>
      </c>
      <c r="M270" s="17">
        <f>VLOOKUP(B270,Encargos!$A$8:$B$652,2,0)</f>
        <v>2.4659999999999999E-3</v>
      </c>
    </row>
    <row r="271" spans="1:13" x14ac:dyDescent="0.35">
      <c r="A271">
        <f t="shared" si="46"/>
        <v>99</v>
      </c>
      <c r="B271" s="1">
        <v>52688</v>
      </c>
      <c r="C271" s="16">
        <f t="shared" si="42"/>
        <v>37822391293.832474</v>
      </c>
      <c r="D271" s="16">
        <f t="shared" si="38"/>
        <v>93270016.930590883</v>
      </c>
      <c r="E271" s="16">
        <f t="shared" si="39"/>
        <v>37915661310.763062</v>
      </c>
      <c r="F271" s="16">
        <v>0</v>
      </c>
      <c r="G271" s="29">
        <v>0</v>
      </c>
      <c r="H271" s="16">
        <f t="shared" si="40"/>
        <v>126385537.70254354</v>
      </c>
      <c r="I271" s="18">
        <f t="shared" si="44"/>
        <v>450280765.34134912</v>
      </c>
      <c r="J271" s="16">
        <f t="shared" si="45"/>
        <v>126385537.70254354</v>
      </c>
      <c r="K271" s="19">
        <f t="shared" si="43"/>
        <v>323895227.63880557</v>
      </c>
      <c r="L271" s="16">
        <f t="shared" si="41"/>
        <v>37591766083.12426</v>
      </c>
      <c r="M271" s="17">
        <f>VLOOKUP(B271,Encargos!$A$8:$B$652,2,0)</f>
        <v>2.4659999999999999E-3</v>
      </c>
    </row>
    <row r="272" spans="1:13" x14ac:dyDescent="0.35">
      <c r="A272">
        <f t="shared" si="46"/>
        <v>98</v>
      </c>
      <c r="B272" s="1">
        <v>52718</v>
      </c>
      <c r="C272" s="16">
        <f t="shared" si="42"/>
        <v>37591766083.12426</v>
      </c>
      <c r="D272" s="16">
        <f t="shared" si="38"/>
        <v>92701295.160984427</v>
      </c>
      <c r="E272" s="16">
        <f t="shared" si="39"/>
        <v>37684467378.285248</v>
      </c>
      <c r="F272" s="16">
        <v>0</v>
      </c>
      <c r="G272" s="29">
        <v>0</v>
      </c>
      <c r="H272" s="16">
        <f t="shared" si="40"/>
        <v>125614891.26095083</v>
      </c>
      <c r="I272" s="18">
        <f t="shared" si="44"/>
        <v>451391157.70868093</v>
      </c>
      <c r="J272" s="16">
        <f t="shared" si="45"/>
        <v>125614891.26095083</v>
      </c>
      <c r="K272" s="19">
        <f t="shared" si="43"/>
        <v>325776266.44773006</v>
      </c>
      <c r="L272" s="16">
        <f t="shared" si="41"/>
        <v>37358691111.837517</v>
      </c>
      <c r="M272" s="17">
        <f>VLOOKUP(B272,Encargos!$A$8:$B$652,2,0)</f>
        <v>2.4659999999999999E-3</v>
      </c>
    </row>
    <row r="273" spans="1:13" x14ac:dyDescent="0.35">
      <c r="A273">
        <f t="shared" si="46"/>
        <v>97</v>
      </c>
      <c r="B273" s="1">
        <v>52749</v>
      </c>
      <c r="C273" s="16">
        <f t="shared" si="42"/>
        <v>37358691111.837517</v>
      </c>
      <c r="D273" s="16">
        <f t="shared" si="38"/>
        <v>92126532.281791314</v>
      </c>
      <c r="E273" s="16">
        <f t="shared" si="39"/>
        <v>37450817644.119308</v>
      </c>
      <c r="F273" s="16">
        <v>0</v>
      </c>
      <c r="G273" s="29">
        <v>0</v>
      </c>
      <c r="H273" s="16">
        <f t="shared" si="40"/>
        <v>124836058.81373103</v>
      </c>
      <c r="I273" s="18">
        <f t="shared" si="44"/>
        <v>452504288.30359066</v>
      </c>
      <c r="J273" s="16">
        <f t="shared" si="45"/>
        <v>124836058.81373103</v>
      </c>
      <c r="K273" s="19">
        <f t="shared" si="43"/>
        <v>327668229.48985964</v>
      </c>
      <c r="L273" s="16">
        <f t="shared" si="41"/>
        <v>37123149414.629448</v>
      </c>
      <c r="M273" s="17">
        <f>VLOOKUP(B273,Encargos!$A$8:$B$652,2,0)</f>
        <v>2.4659999999999999E-3</v>
      </c>
    </row>
    <row r="274" spans="1:13" x14ac:dyDescent="0.35">
      <c r="A274">
        <f t="shared" si="46"/>
        <v>96</v>
      </c>
      <c r="B274" s="1">
        <v>52779</v>
      </c>
      <c r="C274" s="16">
        <f t="shared" si="42"/>
        <v>37123149414.629448</v>
      </c>
      <c r="D274" s="16">
        <f t="shared" si="38"/>
        <v>91545686.456476212</v>
      </c>
      <c r="E274" s="16">
        <f t="shared" si="39"/>
        <v>37214695101.085922</v>
      </c>
      <c r="F274" s="16">
        <v>0</v>
      </c>
      <c r="G274" s="29">
        <v>0</v>
      </c>
      <c r="H274" s="16">
        <f t="shared" si="40"/>
        <v>124048983.67028642</v>
      </c>
      <c r="I274" s="18">
        <f t="shared" si="44"/>
        <v>453620163.87854719</v>
      </c>
      <c r="J274" s="16">
        <f t="shared" si="45"/>
        <v>124048983.67028642</v>
      </c>
      <c r="K274" s="19">
        <f t="shared" si="43"/>
        <v>329571180.20826077</v>
      </c>
      <c r="L274" s="16">
        <f t="shared" si="41"/>
        <v>36885123920.877663</v>
      </c>
      <c r="M274" s="17">
        <f>VLOOKUP(B274,Encargos!$A$8:$B$652,2,0)</f>
        <v>2.4659999999999999E-3</v>
      </c>
    </row>
    <row r="275" spans="1:13" x14ac:dyDescent="0.35">
      <c r="A275">
        <f t="shared" si="46"/>
        <v>95</v>
      </c>
      <c r="B275" s="1">
        <v>52810</v>
      </c>
      <c r="C275" s="16">
        <f t="shared" si="42"/>
        <v>36885123920.877663</v>
      </c>
      <c r="D275" s="16">
        <f t="shared" si="38"/>
        <v>90958715.588884309</v>
      </c>
      <c r="E275" s="16">
        <f t="shared" si="39"/>
        <v>36976082636.466545</v>
      </c>
      <c r="F275" s="16">
        <v>0</v>
      </c>
      <c r="G275" s="29">
        <v>0</v>
      </c>
      <c r="H275" s="16">
        <f t="shared" si="40"/>
        <v>123253608.78822182</v>
      </c>
      <c r="I275" s="18">
        <f t="shared" si="44"/>
        <v>454738791.20267165</v>
      </c>
      <c r="J275" s="16">
        <f t="shared" si="45"/>
        <v>123253608.78822182</v>
      </c>
      <c r="K275" s="19">
        <f t="shared" si="43"/>
        <v>331485182.41444981</v>
      </c>
      <c r="L275" s="16">
        <f t="shared" si="41"/>
        <v>36644597454.052094</v>
      </c>
      <c r="M275" s="17">
        <f>VLOOKUP(B275,Encargos!$A$8:$B$652,2,0)</f>
        <v>2.4659999999999999E-3</v>
      </c>
    </row>
    <row r="276" spans="1:13" x14ac:dyDescent="0.35">
      <c r="A276">
        <f t="shared" si="46"/>
        <v>94</v>
      </c>
      <c r="B276" s="1">
        <v>52841</v>
      </c>
      <c r="C276" s="16">
        <f t="shared" si="42"/>
        <v>36644597454.052094</v>
      </c>
      <c r="D276" s="16">
        <f t="shared" si="38"/>
        <v>90365577.321692452</v>
      </c>
      <c r="E276" s="16">
        <f t="shared" si="39"/>
        <v>36734963031.373787</v>
      </c>
      <c r="F276" s="16">
        <v>0</v>
      </c>
      <c r="G276" s="29">
        <v>0</v>
      </c>
      <c r="H276" s="16">
        <f t="shared" si="40"/>
        <v>122449876.77124597</v>
      </c>
      <c r="I276" s="18">
        <f t="shared" si="44"/>
        <v>455860177.06177741</v>
      </c>
      <c r="J276" s="16">
        <f t="shared" si="45"/>
        <v>122449876.77124597</v>
      </c>
      <c r="K276" s="19">
        <f t="shared" si="43"/>
        <v>333410300.29053146</v>
      </c>
      <c r="L276" s="16">
        <f t="shared" si="41"/>
        <v>36401552731.08326</v>
      </c>
      <c r="M276" s="17">
        <f>VLOOKUP(B276,Encargos!$A$8:$B$652,2,0)</f>
        <v>2.4659999999999999E-3</v>
      </c>
    </row>
    <row r="277" spans="1:13" x14ac:dyDescent="0.35">
      <c r="A277">
        <f t="shared" si="46"/>
        <v>93</v>
      </c>
      <c r="B277" s="1">
        <v>52871</v>
      </c>
      <c r="C277" s="16">
        <f t="shared" si="42"/>
        <v>36401552731.08326</v>
      </c>
      <c r="D277" s="16">
        <f t="shared" si="38"/>
        <v>89766229.034851313</v>
      </c>
      <c r="E277" s="16">
        <f t="shared" si="39"/>
        <v>36491318960.118111</v>
      </c>
      <c r="F277" s="16">
        <v>0</v>
      </c>
      <c r="G277" s="29">
        <v>0</v>
      </c>
      <c r="H277" s="16">
        <f t="shared" si="40"/>
        <v>121637729.86706038</v>
      </c>
      <c r="I277" s="18">
        <f t="shared" si="44"/>
        <v>456984328.25841188</v>
      </c>
      <c r="J277" s="16">
        <f t="shared" si="45"/>
        <v>121637729.86706038</v>
      </c>
      <c r="K277" s="19">
        <f t="shared" si="43"/>
        <v>335346598.39135152</v>
      </c>
      <c r="L277" s="16">
        <f t="shared" si="41"/>
        <v>36155972361.726753</v>
      </c>
      <c r="M277" s="17">
        <f>VLOOKUP(B277,Encargos!$A$8:$B$652,2,0)</f>
        <v>2.4659999999999999E-3</v>
      </c>
    </row>
    <row r="278" spans="1:13" x14ac:dyDescent="0.35">
      <c r="A278">
        <f t="shared" si="46"/>
        <v>92</v>
      </c>
      <c r="B278" s="1">
        <v>52902</v>
      </c>
      <c r="C278" s="16">
        <f t="shared" si="42"/>
        <v>36155972361.726753</v>
      </c>
      <c r="D278" s="16">
        <f t="shared" si="38"/>
        <v>89160627.844018176</v>
      </c>
      <c r="E278" s="16">
        <f t="shared" si="39"/>
        <v>36245132989.57077</v>
      </c>
      <c r="F278" s="16">
        <v>0</v>
      </c>
      <c r="G278" s="29">
        <v>0</v>
      </c>
      <c r="H278" s="16">
        <f t="shared" si="40"/>
        <v>120817109.9652359</v>
      </c>
      <c r="I278" s="18">
        <f t="shared" si="44"/>
        <v>458111251.61189699</v>
      </c>
      <c r="J278" s="16">
        <f t="shared" si="45"/>
        <v>120817109.9652359</v>
      </c>
      <c r="K278" s="19">
        <f t="shared" si="43"/>
        <v>337294141.6466611</v>
      </c>
      <c r="L278" s="16">
        <f t="shared" si="41"/>
        <v>35907838847.924103</v>
      </c>
      <c r="M278" s="17">
        <f>VLOOKUP(B278,Encargos!$A$8:$B$652,2,0)</f>
        <v>2.4659999999999999E-3</v>
      </c>
    </row>
    <row r="279" spans="1:13" x14ac:dyDescent="0.35">
      <c r="A279">
        <f t="shared" si="46"/>
        <v>91</v>
      </c>
      <c r="B279" s="1">
        <v>52932</v>
      </c>
      <c r="C279" s="16">
        <f t="shared" si="42"/>
        <v>35907838847.924103</v>
      </c>
      <c r="D279" s="16">
        <f t="shared" si="38"/>
        <v>88548730.598980829</v>
      </c>
      <c r="E279" s="16">
        <f t="shared" si="39"/>
        <v>35996387578.523087</v>
      </c>
      <c r="F279" s="16">
        <v>0</v>
      </c>
      <c r="G279" s="29">
        <v>0</v>
      </c>
      <c r="H279" s="16">
        <f t="shared" si="40"/>
        <v>119987958.59507696</v>
      </c>
      <c r="I279" s="18">
        <f t="shared" si="44"/>
        <v>459240953.95837194</v>
      </c>
      <c r="J279" s="16">
        <f t="shared" si="45"/>
        <v>119987958.59507696</v>
      </c>
      <c r="K279" s="19">
        <f t="shared" si="43"/>
        <v>339252995.36329496</v>
      </c>
      <c r="L279" s="16">
        <f t="shared" si="41"/>
        <v>35657134583.15979</v>
      </c>
      <c r="M279" s="17">
        <f>VLOOKUP(B279,Encargos!$A$8:$B$652,2,0)</f>
        <v>2.4659999999999999E-3</v>
      </c>
    </row>
    <row r="280" spans="1:13" x14ac:dyDescent="0.35">
      <c r="A280">
        <f t="shared" si="46"/>
        <v>90</v>
      </c>
      <c r="B280" s="1">
        <v>52963</v>
      </c>
      <c r="C280" s="16">
        <f t="shared" si="42"/>
        <v>35657134583.15979</v>
      </c>
      <c r="D280" s="16">
        <f t="shared" si="38"/>
        <v>87930493.882072031</v>
      </c>
      <c r="E280" s="16">
        <f t="shared" si="39"/>
        <v>35745065077.041862</v>
      </c>
      <c r="F280" s="16">
        <v>0</v>
      </c>
      <c r="G280" s="29">
        <v>0</v>
      </c>
      <c r="H280" s="16">
        <f t="shared" si="40"/>
        <v>119150216.92347288</v>
      </c>
      <c r="I280" s="18">
        <f t="shared" si="44"/>
        <v>460373442.15083325</v>
      </c>
      <c r="J280" s="16">
        <f t="shared" si="45"/>
        <v>119150216.92347288</v>
      </c>
      <c r="K280" s="19">
        <f t="shared" si="43"/>
        <v>341223225.22736037</v>
      </c>
      <c r="L280" s="16">
        <f t="shared" si="41"/>
        <v>35403841851.814499</v>
      </c>
      <c r="M280" s="17">
        <f>VLOOKUP(B280,Encargos!$A$8:$B$652,2,0)</f>
        <v>2.4659999999999999E-3</v>
      </c>
    </row>
    <row r="281" spans="1:13" x14ac:dyDescent="0.35">
      <c r="A281">
        <f t="shared" si="46"/>
        <v>89</v>
      </c>
      <c r="B281" s="1">
        <v>52994</v>
      </c>
      <c r="C281" s="16">
        <f t="shared" si="42"/>
        <v>35403841851.814499</v>
      </c>
      <c r="D281" s="16">
        <f t="shared" si="38"/>
        <v>87305874.006574556</v>
      </c>
      <c r="E281" s="16">
        <f t="shared" si="39"/>
        <v>35491147725.821075</v>
      </c>
      <c r="F281" s="16">
        <v>0</v>
      </c>
      <c r="G281" s="29">
        <v>0</v>
      </c>
      <c r="H281" s="16">
        <f t="shared" si="40"/>
        <v>118303825.75273693</v>
      </c>
      <c r="I281" s="18">
        <f t="shared" si="44"/>
        <v>461508723.05917716</v>
      </c>
      <c r="J281" s="16">
        <f t="shared" si="45"/>
        <v>118303825.75273693</v>
      </c>
      <c r="K281" s="19">
        <f t="shared" si="43"/>
        <v>343204897.30644023</v>
      </c>
      <c r="L281" s="16">
        <f t="shared" si="41"/>
        <v>35147942828.514641</v>
      </c>
      <c r="M281" s="17">
        <f>VLOOKUP(B281,Encargos!$A$8:$B$652,2,0)</f>
        <v>2.4659999999999999E-3</v>
      </c>
    </row>
    <row r="282" spans="1:13" x14ac:dyDescent="0.35">
      <c r="A282">
        <f t="shared" si="46"/>
        <v>88</v>
      </c>
      <c r="B282" s="1">
        <v>53022</v>
      </c>
      <c r="C282" s="16">
        <f t="shared" si="42"/>
        <v>35147942828.514641</v>
      </c>
      <c r="D282" s="16">
        <f t="shared" si="38"/>
        <v>86674827.015117094</v>
      </c>
      <c r="E282" s="16">
        <f t="shared" si="39"/>
        <v>35234617655.529755</v>
      </c>
      <c r="F282" s="16">
        <v>0</v>
      </c>
      <c r="G282" s="29">
        <v>0</v>
      </c>
      <c r="H282" s="16">
        <f t="shared" si="40"/>
        <v>117448725.51843253</v>
      </c>
      <c r="I282" s="18">
        <f t="shared" si="44"/>
        <v>462646803.57024109</v>
      </c>
      <c r="J282" s="16">
        <f t="shared" si="45"/>
        <v>117448725.51843253</v>
      </c>
      <c r="K282" s="19">
        <f t="shared" si="43"/>
        <v>345198078.0518086</v>
      </c>
      <c r="L282" s="16">
        <f t="shared" si="41"/>
        <v>34889419577.477943</v>
      </c>
      <c r="M282" s="17">
        <f>VLOOKUP(B282,Encargos!$A$8:$B$652,2,0)</f>
        <v>2.4659999999999999E-3</v>
      </c>
    </row>
    <row r="283" spans="1:13" x14ac:dyDescent="0.35">
      <c r="A283">
        <f t="shared" si="46"/>
        <v>87</v>
      </c>
      <c r="B283" s="1">
        <v>53053</v>
      </c>
      <c r="C283" s="16">
        <f t="shared" si="42"/>
        <v>34889419577.477943</v>
      </c>
      <c r="D283" s="16">
        <f t="shared" si="38"/>
        <v>86037308.678060606</v>
      </c>
      <c r="E283" s="16">
        <f t="shared" si="39"/>
        <v>34975456886.156006</v>
      </c>
      <c r="F283" s="16">
        <v>0</v>
      </c>
      <c r="G283" s="29">
        <v>0</v>
      </c>
      <c r="H283" s="16">
        <f t="shared" si="40"/>
        <v>116584856.2871867</v>
      </c>
      <c r="I283" s="18">
        <f t="shared" si="44"/>
        <v>463787690.58784539</v>
      </c>
      <c r="J283" s="16">
        <f t="shared" si="45"/>
        <v>116584856.2871867</v>
      </c>
      <c r="K283" s="19">
        <f t="shared" si="43"/>
        <v>347202834.3006587</v>
      </c>
      <c r="L283" s="16">
        <f t="shared" si="41"/>
        <v>34628254051.855347</v>
      </c>
      <c r="M283" s="17">
        <f>VLOOKUP(B283,Encargos!$A$8:$B$652,2,0)</f>
        <v>2.4659999999999999E-3</v>
      </c>
    </row>
    <row r="284" spans="1:13" x14ac:dyDescent="0.35">
      <c r="A284">
        <f t="shared" si="46"/>
        <v>86</v>
      </c>
      <c r="B284" s="1">
        <v>53083</v>
      </c>
      <c r="C284" s="16">
        <f t="shared" si="42"/>
        <v>34628254051.855347</v>
      </c>
      <c r="D284" s="16">
        <f t="shared" si="38"/>
        <v>85393274.491875276</v>
      </c>
      <c r="E284" s="16">
        <f t="shared" si="39"/>
        <v>34713647326.347221</v>
      </c>
      <c r="F284" s="16">
        <v>0</v>
      </c>
      <c r="G284" s="29">
        <v>0</v>
      </c>
      <c r="H284" s="16">
        <f t="shared" si="40"/>
        <v>115712157.75449075</v>
      </c>
      <c r="I284" s="18">
        <f t="shared" si="44"/>
        <v>464931391.03283489</v>
      </c>
      <c r="J284" s="16">
        <f t="shared" si="45"/>
        <v>115712157.75449075</v>
      </c>
      <c r="K284" s="19">
        <f t="shared" si="43"/>
        <v>349219233.27834415</v>
      </c>
      <c r="L284" s="16">
        <f t="shared" si="41"/>
        <v>34364428093.068878</v>
      </c>
      <c r="M284" s="17">
        <f>VLOOKUP(B284,Encargos!$A$8:$B$652,2,0)</f>
        <v>2.4659999999999999E-3</v>
      </c>
    </row>
    <row r="285" spans="1:13" x14ac:dyDescent="0.35">
      <c r="A285">
        <f t="shared" si="46"/>
        <v>85</v>
      </c>
      <c r="B285" s="1">
        <v>53114</v>
      </c>
      <c r="C285" s="16">
        <f t="shared" si="42"/>
        <v>34364428093.068878</v>
      </c>
      <c r="D285" s="16">
        <f t="shared" si="38"/>
        <v>84742679.677507848</v>
      </c>
      <c r="E285" s="16">
        <f t="shared" si="39"/>
        <v>34449170772.746384</v>
      </c>
      <c r="F285" s="16">
        <v>0</v>
      </c>
      <c r="G285" s="29">
        <v>0</v>
      </c>
      <c r="H285" s="16">
        <f t="shared" si="40"/>
        <v>114830569.24248795</v>
      </c>
      <c r="I285" s="18">
        <f t="shared" si="44"/>
        <v>466077911.84312177</v>
      </c>
      <c r="J285" s="16">
        <f t="shared" si="45"/>
        <v>114830569.24248795</v>
      </c>
      <c r="K285" s="19">
        <f t="shared" si="43"/>
        <v>351247342.6006338</v>
      </c>
      <c r="L285" s="16">
        <f t="shared" si="41"/>
        <v>34097923430.145748</v>
      </c>
      <c r="M285" s="17">
        <f>VLOOKUP(B285,Encargos!$A$8:$B$652,2,0)</f>
        <v>2.4659999999999999E-3</v>
      </c>
    </row>
    <row r="286" spans="1:13" x14ac:dyDescent="0.35">
      <c r="A286">
        <f t="shared" si="46"/>
        <v>84</v>
      </c>
      <c r="B286" s="1">
        <v>53144</v>
      </c>
      <c r="C286" s="16">
        <f t="shared" si="42"/>
        <v>34097923430.145748</v>
      </c>
      <c r="D286" s="16">
        <f t="shared" si="38"/>
        <v>84085479.178739414</v>
      </c>
      <c r="E286" s="16">
        <f t="shared" si="39"/>
        <v>34182008909.324486</v>
      </c>
      <c r="F286" s="16">
        <v>0</v>
      </c>
      <c r="G286" s="29">
        <v>0</v>
      </c>
      <c r="H286" s="16">
        <f t="shared" si="40"/>
        <v>113940029.69774829</v>
      </c>
      <c r="I286" s="18">
        <f t="shared" si="44"/>
        <v>467227259.97372693</v>
      </c>
      <c r="J286" s="16">
        <f t="shared" si="45"/>
        <v>113940029.69774829</v>
      </c>
      <c r="K286" s="19">
        <f t="shared" si="43"/>
        <v>353287230.27597862</v>
      </c>
      <c r="L286" s="16">
        <f t="shared" si="41"/>
        <v>33828721679.048508</v>
      </c>
      <c r="M286" s="17">
        <f>VLOOKUP(B286,Encargos!$A$8:$B$652,2,0)</f>
        <v>2.4659999999999999E-3</v>
      </c>
    </row>
    <row r="287" spans="1:13" x14ac:dyDescent="0.35">
      <c r="A287">
        <f t="shared" si="46"/>
        <v>83</v>
      </c>
      <c r="B287" s="1">
        <v>53175</v>
      </c>
      <c r="C287" s="16">
        <f t="shared" si="42"/>
        <v>33828721679.048508</v>
      </c>
      <c r="D287" s="16">
        <f t="shared" si="38"/>
        <v>83421627.660533622</v>
      </c>
      <c r="E287" s="16">
        <f t="shared" si="39"/>
        <v>33912143306.709042</v>
      </c>
      <c r="F287" s="16">
        <v>0</v>
      </c>
      <c r="G287" s="29">
        <v>0</v>
      </c>
      <c r="H287" s="16">
        <f t="shared" si="40"/>
        <v>113040477.68903014</v>
      </c>
      <c r="I287" s="18">
        <f t="shared" si="44"/>
        <v>468379442.39682215</v>
      </c>
      <c r="J287" s="16">
        <f t="shared" si="45"/>
        <v>113040477.68903014</v>
      </c>
      <c r="K287" s="19">
        <f t="shared" si="43"/>
        <v>355338964.70779204</v>
      </c>
      <c r="L287" s="16">
        <f t="shared" si="41"/>
        <v>33556804342.001247</v>
      </c>
      <c r="M287" s="17">
        <f>VLOOKUP(B287,Encargos!$A$8:$B$652,2,0)</f>
        <v>2.4659999999999999E-3</v>
      </c>
    </row>
    <row r="288" spans="1:13" x14ac:dyDescent="0.35">
      <c r="A288">
        <f t="shared" si="46"/>
        <v>82</v>
      </c>
      <c r="B288" s="1">
        <v>53206</v>
      </c>
      <c r="C288" s="16">
        <f t="shared" si="42"/>
        <v>33556804342.001247</v>
      </c>
      <c r="D288" s="16">
        <f t="shared" si="38"/>
        <v>82751079.507375076</v>
      </c>
      <c r="E288" s="16">
        <f t="shared" si="39"/>
        <v>33639555421.508621</v>
      </c>
      <c r="F288" s="16">
        <v>0</v>
      </c>
      <c r="G288" s="29">
        <v>0</v>
      </c>
      <c r="H288" s="16">
        <f t="shared" si="40"/>
        <v>112131851.40502875</v>
      </c>
      <c r="I288" s="18">
        <f t="shared" si="44"/>
        <v>469534466.10177267</v>
      </c>
      <c r="J288" s="16">
        <f t="shared" si="45"/>
        <v>112131851.40502875</v>
      </c>
      <c r="K288" s="19">
        <f t="shared" si="43"/>
        <v>357402614.69674391</v>
      </c>
      <c r="L288" s="16">
        <f t="shared" si="41"/>
        <v>33282152806.811878</v>
      </c>
      <c r="M288" s="17">
        <f>VLOOKUP(B288,Encargos!$A$8:$B$652,2,0)</f>
        <v>2.4659999999999999E-3</v>
      </c>
    </row>
    <row r="289" spans="1:13" x14ac:dyDescent="0.35">
      <c r="A289">
        <f t="shared" si="46"/>
        <v>81</v>
      </c>
      <c r="B289" s="1">
        <v>53236</v>
      </c>
      <c r="C289" s="16">
        <f t="shared" si="42"/>
        <v>33282152806.811878</v>
      </c>
      <c r="D289" s="16">
        <f t="shared" si="38"/>
        <v>82073788.821598083</v>
      </c>
      <c r="E289" s="16">
        <f t="shared" si="39"/>
        <v>33364226595.633476</v>
      </c>
      <c r="F289" s="16">
        <v>0</v>
      </c>
      <c r="G289" s="29">
        <v>0</v>
      </c>
      <c r="H289" s="16">
        <f t="shared" si="40"/>
        <v>111214088.65211159</v>
      </c>
      <c r="I289" s="18">
        <f t="shared" si="44"/>
        <v>470692338.09517968</v>
      </c>
      <c r="J289" s="16">
        <f t="shared" si="45"/>
        <v>111214088.65211159</v>
      </c>
      <c r="K289" s="19">
        <f t="shared" si="43"/>
        <v>359478249.44306809</v>
      </c>
      <c r="L289" s="16">
        <f t="shared" si="41"/>
        <v>33004748346.190407</v>
      </c>
      <c r="M289" s="17">
        <f>VLOOKUP(B289,Encargos!$A$8:$B$652,2,0)</f>
        <v>2.4659999999999999E-3</v>
      </c>
    </row>
    <row r="290" spans="1:13" x14ac:dyDescent="0.35">
      <c r="A290">
        <f t="shared" si="46"/>
        <v>80</v>
      </c>
      <c r="B290" s="1">
        <v>53267</v>
      </c>
      <c r="C290" s="16">
        <f t="shared" si="42"/>
        <v>33004748346.190407</v>
      </c>
      <c r="D290" s="16">
        <f t="shared" si="38"/>
        <v>81389709.421705544</v>
      </c>
      <c r="E290" s="16">
        <f t="shared" si="39"/>
        <v>33086138055.612114</v>
      </c>
      <c r="F290" s="16">
        <v>0</v>
      </c>
      <c r="G290" s="29">
        <v>0</v>
      </c>
      <c r="H290" s="16">
        <f t="shared" si="40"/>
        <v>110287126.85204038</v>
      </c>
      <c r="I290" s="18">
        <f t="shared" si="44"/>
        <v>471853065.40092248</v>
      </c>
      <c r="J290" s="16">
        <f t="shared" si="45"/>
        <v>110287126.85204038</v>
      </c>
      <c r="K290" s="19">
        <f t="shared" si="43"/>
        <v>361565938.54888213</v>
      </c>
      <c r="L290" s="16">
        <f t="shared" si="41"/>
        <v>32724572117.063232</v>
      </c>
      <c r="M290" s="17">
        <f>VLOOKUP(B290,Encargos!$A$8:$B$652,2,0)</f>
        <v>2.4659999999999999E-3</v>
      </c>
    </row>
    <row r="291" spans="1:13" x14ac:dyDescent="0.35">
      <c r="A291">
        <f t="shared" si="46"/>
        <v>79</v>
      </c>
      <c r="B291" s="1">
        <v>53297</v>
      </c>
      <c r="C291" s="16">
        <f t="shared" si="42"/>
        <v>32724572117.063232</v>
      </c>
      <c r="D291" s="16">
        <f t="shared" si="38"/>
        <v>80698794.840677932</v>
      </c>
      <c r="E291" s="16">
        <f t="shared" si="39"/>
        <v>32805270911.903912</v>
      </c>
      <c r="F291" s="16">
        <v>0</v>
      </c>
      <c r="G291" s="29">
        <v>0</v>
      </c>
      <c r="H291" s="16">
        <f t="shared" si="40"/>
        <v>109350903.03967971</v>
      </c>
      <c r="I291" s="18">
        <f t="shared" si="44"/>
        <v>473016655.06020105</v>
      </c>
      <c r="J291" s="16">
        <f t="shared" si="45"/>
        <v>109350903.03967971</v>
      </c>
      <c r="K291" s="19">
        <f t="shared" si="43"/>
        <v>363665752.02052134</v>
      </c>
      <c r="L291" s="16">
        <f t="shared" si="41"/>
        <v>32441605159.883392</v>
      </c>
      <c r="M291" s="17">
        <f>VLOOKUP(B291,Encargos!$A$8:$B$652,2,0)</f>
        <v>2.4659999999999999E-3</v>
      </c>
    </row>
    <row r="292" spans="1:13" x14ac:dyDescent="0.35">
      <c r="A292">
        <f t="shared" si="46"/>
        <v>78</v>
      </c>
      <c r="B292" s="1">
        <v>53328</v>
      </c>
      <c r="C292" s="16">
        <f t="shared" si="42"/>
        <v>32441605159.883392</v>
      </c>
      <c r="D292" s="16">
        <f t="shared" si="38"/>
        <v>80000998.324272439</v>
      </c>
      <c r="E292" s="16">
        <f t="shared" si="39"/>
        <v>32521606158.207664</v>
      </c>
      <c r="F292" s="16">
        <v>0</v>
      </c>
      <c r="G292" s="29">
        <v>0</v>
      </c>
      <c r="H292" s="16">
        <f t="shared" si="40"/>
        <v>108405353.86069222</v>
      </c>
      <c r="I292" s="18">
        <f t="shared" si="44"/>
        <v>474183114.1315797</v>
      </c>
      <c r="J292" s="16">
        <f t="shared" si="45"/>
        <v>108405353.86069222</v>
      </c>
      <c r="K292" s="19">
        <f t="shared" si="43"/>
        <v>365777760.27088749</v>
      </c>
      <c r="L292" s="16">
        <f t="shared" si="41"/>
        <v>32155828397.936775</v>
      </c>
      <c r="M292" s="17">
        <f>VLOOKUP(B292,Encargos!$A$8:$B$652,2,0)</f>
        <v>2.4659999999999999E-3</v>
      </c>
    </row>
    <row r="293" spans="1:13" x14ac:dyDescent="0.35">
      <c r="A293">
        <f t="shared" si="46"/>
        <v>77</v>
      </c>
      <c r="B293" s="1">
        <v>53359</v>
      </c>
      <c r="C293" s="16">
        <f t="shared" si="42"/>
        <v>32155828397.936775</v>
      </c>
      <c r="D293" s="16">
        <f t="shared" si="38"/>
        <v>79296272.829312086</v>
      </c>
      <c r="E293" s="16">
        <f t="shared" si="39"/>
        <v>32235124670.766087</v>
      </c>
      <c r="F293" s="16">
        <v>0</v>
      </c>
      <c r="G293" s="29">
        <v>0</v>
      </c>
      <c r="H293" s="16">
        <f t="shared" si="40"/>
        <v>107450415.56922029</v>
      </c>
      <c r="I293" s="18">
        <f t="shared" si="44"/>
        <v>475352449.69102806</v>
      </c>
      <c r="J293" s="16">
        <f t="shared" si="45"/>
        <v>107450415.56922029</v>
      </c>
      <c r="K293" s="19">
        <f t="shared" si="43"/>
        <v>367902034.12180775</v>
      </c>
      <c r="L293" s="16">
        <f t="shared" si="41"/>
        <v>31867222636.644279</v>
      </c>
      <c r="M293" s="17">
        <f>VLOOKUP(B293,Encargos!$A$8:$B$652,2,0)</f>
        <v>2.4659999999999999E-3</v>
      </c>
    </row>
    <row r="294" spans="1:13" x14ac:dyDescent="0.35">
      <c r="A294">
        <f t="shared" si="46"/>
        <v>76</v>
      </c>
      <c r="B294" s="1">
        <v>53387</v>
      </c>
      <c r="C294" s="16">
        <f t="shared" si="42"/>
        <v>31867222636.644279</v>
      </c>
      <c r="D294" s="16">
        <f t="shared" si="38"/>
        <v>78584571.021964788</v>
      </c>
      <c r="E294" s="16">
        <f t="shared" si="39"/>
        <v>31945807207.666245</v>
      </c>
      <c r="F294" s="16">
        <v>0</v>
      </c>
      <c r="G294" s="29">
        <v>0</v>
      </c>
      <c r="H294" s="16">
        <f t="shared" si="40"/>
        <v>106486024.02555415</v>
      </c>
      <c r="I294" s="18">
        <f t="shared" si="44"/>
        <v>476524668.8319661</v>
      </c>
      <c r="J294" s="16">
        <f t="shared" si="45"/>
        <v>106486024.02555415</v>
      </c>
      <c r="K294" s="19">
        <f t="shared" si="43"/>
        <v>370038644.80641198</v>
      </c>
      <c r="L294" s="16">
        <f t="shared" si="41"/>
        <v>31575768562.859833</v>
      </c>
      <c r="M294" s="17">
        <f>VLOOKUP(B294,Encargos!$A$8:$B$652,2,0)</f>
        <v>2.4659999999999999E-3</v>
      </c>
    </row>
    <row r="295" spans="1:13" x14ac:dyDescent="0.35">
      <c r="A295">
        <f t="shared" si="46"/>
        <v>75</v>
      </c>
      <c r="B295" s="1">
        <v>53418</v>
      </c>
      <c r="C295" s="16">
        <f t="shared" si="42"/>
        <v>31575768562.859833</v>
      </c>
      <c r="D295" s="16">
        <f t="shared" si="38"/>
        <v>77865845.276012346</v>
      </c>
      <c r="E295" s="16">
        <f t="shared" si="39"/>
        <v>31653634408.135845</v>
      </c>
      <c r="F295" s="16">
        <v>0</v>
      </c>
      <c r="G295" s="29">
        <v>0</v>
      </c>
      <c r="H295" s="16">
        <f t="shared" si="40"/>
        <v>105512114.69378616</v>
      </c>
      <c r="I295" s="18">
        <f t="shared" si="44"/>
        <v>477699778.66530579</v>
      </c>
      <c r="J295" s="16">
        <f t="shared" si="45"/>
        <v>105512114.69378616</v>
      </c>
      <c r="K295" s="19">
        <f t="shared" si="43"/>
        <v>372187663.97151965</v>
      </c>
      <c r="L295" s="16">
        <f t="shared" si="41"/>
        <v>31281446744.164326</v>
      </c>
      <c r="M295" s="17">
        <f>VLOOKUP(B295,Encargos!$A$8:$B$652,2,0)</f>
        <v>2.4659999999999999E-3</v>
      </c>
    </row>
    <row r="296" spans="1:13" x14ac:dyDescent="0.35">
      <c r="A296">
        <f t="shared" si="46"/>
        <v>74</v>
      </c>
      <c r="B296" s="1">
        <v>53448</v>
      </c>
      <c r="C296" s="16">
        <f t="shared" si="42"/>
        <v>31281446744.164326</v>
      </c>
      <c r="D296" s="16">
        <f t="shared" si="38"/>
        <v>77140047.671109229</v>
      </c>
      <c r="E296" s="16">
        <f t="shared" si="39"/>
        <v>31358586791.835434</v>
      </c>
      <c r="F296" s="16">
        <v>0</v>
      </c>
      <c r="G296" s="29">
        <v>0</v>
      </c>
      <c r="H296" s="16">
        <f t="shared" si="40"/>
        <v>104528622.63945146</v>
      </c>
      <c r="I296" s="18">
        <f t="shared" si="44"/>
        <v>478877786.31949437</v>
      </c>
      <c r="J296" s="16">
        <f t="shared" si="45"/>
        <v>104528622.63945146</v>
      </c>
      <c r="K296" s="19">
        <f t="shared" si="43"/>
        <v>374349163.68004292</v>
      </c>
      <c r="L296" s="16">
        <f t="shared" si="41"/>
        <v>30984237628.155388</v>
      </c>
      <c r="M296" s="17">
        <f>VLOOKUP(B296,Encargos!$A$8:$B$652,2,0)</f>
        <v>2.4659999999999999E-3</v>
      </c>
    </row>
    <row r="297" spans="1:13" x14ac:dyDescent="0.35">
      <c r="A297">
        <f t="shared" si="46"/>
        <v>73</v>
      </c>
      <c r="B297" s="1">
        <v>53479</v>
      </c>
      <c r="C297" s="16">
        <f t="shared" si="42"/>
        <v>30984237628.155388</v>
      </c>
      <c r="D297" s="16">
        <f t="shared" si="38"/>
        <v>76407129.991031185</v>
      </c>
      <c r="E297" s="16">
        <f t="shared" si="39"/>
        <v>31060644758.14642</v>
      </c>
      <c r="F297" s="16">
        <v>0</v>
      </c>
      <c r="G297" s="29">
        <v>0</v>
      </c>
      <c r="H297" s="16">
        <f t="shared" si="40"/>
        <v>103535482.52715474</v>
      </c>
      <c r="I297" s="18">
        <f t="shared" si="44"/>
        <v>480058698.9405582</v>
      </c>
      <c r="J297" s="16">
        <f t="shared" si="45"/>
        <v>103535482.52715474</v>
      </c>
      <c r="K297" s="19">
        <f t="shared" si="43"/>
        <v>376523216.41340345</v>
      </c>
      <c r="L297" s="16">
        <f t="shared" si="41"/>
        <v>30684121541.733013</v>
      </c>
      <c r="M297" s="17">
        <f>VLOOKUP(B297,Encargos!$A$8:$B$652,2,0)</f>
        <v>2.4659999999999999E-3</v>
      </c>
    </row>
    <row r="298" spans="1:13" x14ac:dyDescent="0.35">
      <c r="A298">
        <f t="shared" si="46"/>
        <v>72</v>
      </c>
      <c r="B298" s="1">
        <v>53509</v>
      </c>
      <c r="C298" s="16">
        <f t="shared" si="42"/>
        <v>30684121541.733013</v>
      </c>
      <c r="D298" s="16">
        <f t="shared" si="38"/>
        <v>75667043.721913606</v>
      </c>
      <c r="E298" s="16">
        <f t="shared" si="39"/>
        <v>30759788585.454926</v>
      </c>
      <c r="F298" s="16">
        <v>0</v>
      </c>
      <c r="G298" s="29">
        <v>0</v>
      </c>
      <c r="H298" s="16">
        <f t="shared" si="40"/>
        <v>102532628.61818309</v>
      </c>
      <c r="I298" s="18">
        <f t="shared" si="44"/>
        <v>481242523.69214553</v>
      </c>
      <c r="J298" s="16">
        <f t="shared" si="45"/>
        <v>102532628.61818309</v>
      </c>
      <c r="K298" s="19">
        <f t="shared" si="43"/>
        <v>378709895.07396245</v>
      </c>
      <c r="L298" s="16">
        <f t="shared" si="41"/>
        <v>30381078690.380962</v>
      </c>
      <c r="M298" s="17">
        <f>VLOOKUP(B298,Encargos!$A$8:$B$652,2,0)</f>
        <v>2.4659999999999999E-3</v>
      </c>
    </row>
    <row r="299" spans="1:13" x14ac:dyDescent="0.35">
      <c r="A299">
        <f t="shared" si="46"/>
        <v>71</v>
      </c>
      <c r="B299" s="1">
        <v>53540</v>
      </c>
      <c r="C299" s="16">
        <f t="shared" si="42"/>
        <v>30381078690.380962</v>
      </c>
      <c r="D299" s="16">
        <f t="shared" si="38"/>
        <v>74919740.050479457</v>
      </c>
      <c r="E299" s="16">
        <f t="shared" si="39"/>
        <v>30455998430.431442</v>
      </c>
      <c r="F299" s="16">
        <v>0</v>
      </c>
      <c r="G299" s="29">
        <v>0</v>
      </c>
      <c r="H299" s="16">
        <f t="shared" si="40"/>
        <v>101519994.76810482</v>
      </c>
      <c r="I299" s="18">
        <f t="shared" si="44"/>
        <v>482429267.75557041</v>
      </c>
      <c r="J299" s="16">
        <f t="shared" si="45"/>
        <v>101519994.76810482</v>
      </c>
      <c r="K299" s="19">
        <f t="shared" si="43"/>
        <v>380909272.98746562</v>
      </c>
      <c r="L299" s="16">
        <f t="shared" si="41"/>
        <v>30075089157.443977</v>
      </c>
      <c r="M299" s="17">
        <f>VLOOKUP(B299,Encargos!$A$8:$B$652,2,0)</f>
        <v>2.4659999999999999E-3</v>
      </c>
    </row>
    <row r="300" spans="1:13" x14ac:dyDescent="0.35">
      <c r="A300">
        <f t="shared" si="46"/>
        <v>70</v>
      </c>
      <c r="B300" s="1">
        <v>53571</v>
      </c>
      <c r="C300" s="16">
        <f t="shared" si="42"/>
        <v>30075089157.443977</v>
      </c>
      <c r="D300" s="16">
        <f t="shared" si="38"/>
        <v>74165169.86225684</v>
      </c>
      <c r="E300" s="16">
        <f t="shared" si="39"/>
        <v>30149254327.306232</v>
      </c>
      <c r="F300" s="16">
        <v>0</v>
      </c>
      <c r="G300" s="29">
        <v>0</v>
      </c>
      <c r="H300" s="16">
        <f t="shared" si="40"/>
        <v>100497514.42435412</v>
      </c>
      <c r="I300" s="18">
        <f t="shared" si="44"/>
        <v>483618938.32985556</v>
      </c>
      <c r="J300" s="16">
        <f t="shared" si="45"/>
        <v>100497514.42435412</v>
      </c>
      <c r="K300" s="19">
        <f t="shared" si="43"/>
        <v>383121423.90550143</v>
      </c>
      <c r="L300" s="16">
        <f t="shared" si="41"/>
        <v>29766132903.40073</v>
      </c>
      <c r="M300" s="17">
        <f>VLOOKUP(B300,Encargos!$A$8:$B$652,2,0)</f>
        <v>2.4659999999999999E-3</v>
      </c>
    </row>
    <row r="301" spans="1:13" x14ac:dyDescent="0.35">
      <c r="A301">
        <f t="shared" si="46"/>
        <v>69</v>
      </c>
      <c r="B301" s="1">
        <v>53601</v>
      </c>
      <c r="C301" s="16">
        <f t="shared" si="42"/>
        <v>29766132903.40073</v>
      </c>
      <c r="D301" s="16">
        <f t="shared" si="38"/>
        <v>73403283.739786193</v>
      </c>
      <c r="E301" s="16">
        <f t="shared" si="39"/>
        <v>29839536187.140518</v>
      </c>
      <c r="F301" s="16">
        <v>0</v>
      </c>
      <c r="G301" s="29">
        <v>0</v>
      </c>
      <c r="H301" s="16">
        <f t="shared" si="40"/>
        <v>99465120.623801738</v>
      </c>
      <c r="I301" s="18">
        <f t="shared" si="44"/>
        <v>484811542.63177705</v>
      </c>
      <c r="J301" s="16">
        <f t="shared" si="45"/>
        <v>99465120.623801738</v>
      </c>
      <c r="K301" s="19">
        <f t="shared" si="43"/>
        <v>385346422.00797534</v>
      </c>
      <c r="L301" s="16">
        <f t="shared" si="41"/>
        <v>29454189765.132542</v>
      </c>
      <c r="M301" s="17">
        <f>VLOOKUP(B301,Encargos!$A$8:$B$652,2,0)</f>
        <v>2.4659999999999999E-3</v>
      </c>
    </row>
    <row r="302" spans="1:13" x14ac:dyDescent="0.35">
      <c r="A302">
        <f t="shared" si="46"/>
        <v>68</v>
      </c>
      <c r="B302" s="1">
        <v>53632</v>
      </c>
      <c r="C302" s="16">
        <f t="shared" si="42"/>
        <v>29454189765.132542</v>
      </c>
      <c r="D302" s="16">
        <f t="shared" si="38"/>
        <v>72634031.960816845</v>
      </c>
      <c r="E302" s="16">
        <f t="shared" si="39"/>
        <v>29526823797.093357</v>
      </c>
      <c r="F302" s="16">
        <v>0</v>
      </c>
      <c r="G302" s="29">
        <v>0</v>
      </c>
      <c r="H302" s="16">
        <f t="shared" si="40"/>
        <v>98422745.99031119</v>
      </c>
      <c r="I302" s="18">
        <f t="shared" si="44"/>
        <v>486007087.89590693</v>
      </c>
      <c r="J302" s="16">
        <f t="shared" si="45"/>
        <v>98422745.99031119</v>
      </c>
      <c r="K302" s="19">
        <f t="shared" si="43"/>
        <v>387584341.90559572</v>
      </c>
      <c r="L302" s="16">
        <f t="shared" si="41"/>
        <v>29139239455.187759</v>
      </c>
      <c r="M302" s="17">
        <f>VLOOKUP(B302,Encargos!$A$8:$B$652,2,0)</f>
        <v>2.4659999999999999E-3</v>
      </c>
    </row>
    <row r="303" spans="1:13" x14ac:dyDescent="0.35">
      <c r="A303">
        <f t="shared" si="46"/>
        <v>67</v>
      </c>
      <c r="B303" s="1">
        <v>53662</v>
      </c>
      <c r="C303" s="16">
        <f t="shared" si="42"/>
        <v>29139239455.187759</v>
      </c>
      <c r="D303" s="16">
        <f t="shared" si="38"/>
        <v>71857364.496493012</v>
      </c>
      <c r="E303" s="16">
        <f t="shared" si="39"/>
        <v>29211096819.684254</v>
      </c>
      <c r="F303" s="16">
        <v>0</v>
      </c>
      <c r="G303" s="29">
        <v>0</v>
      </c>
      <c r="H303" s="16">
        <f t="shared" si="40"/>
        <v>97370322.73228085</v>
      </c>
      <c r="I303" s="18">
        <f t="shared" si="44"/>
        <v>487205581.37465823</v>
      </c>
      <c r="J303" s="16">
        <f t="shared" si="45"/>
        <v>97370322.73228085</v>
      </c>
      <c r="K303" s="19">
        <f t="shared" si="43"/>
        <v>389835258.64237738</v>
      </c>
      <c r="L303" s="16">
        <f t="shared" si="41"/>
        <v>28821261561.041878</v>
      </c>
      <c r="M303" s="17">
        <f>VLOOKUP(B303,Encargos!$A$8:$B$652,2,0)</f>
        <v>2.4659999999999999E-3</v>
      </c>
    </row>
    <row r="304" spans="1:13" x14ac:dyDescent="0.35">
      <c r="A304">
        <f t="shared" si="46"/>
        <v>66</v>
      </c>
      <c r="B304" s="1">
        <v>53693</v>
      </c>
      <c r="C304" s="16">
        <f t="shared" si="42"/>
        <v>28821261561.041878</v>
      </c>
      <c r="D304" s="16">
        <f t="shared" si="38"/>
        <v>71073231.009529263</v>
      </c>
      <c r="E304" s="16">
        <f t="shared" si="39"/>
        <v>28892334792.051407</v>
      </c>
      <c r="F304" s="16">
        <v>0</v>
      </c>
      <c r="G304" s="29">
        <v>0</v>
      </c>
      <c r="H304" s="16">
        <f t="shared" si="40"/>
        <v>96307782.640171364</v>
      </c>
      <c r="I304" s="18">
        <f t="shared" si="44"/>
        <v>488407030.33832818</v>
      </c>
      <c r="J304" s="16">
        <f t="shared" si="45"/>
        <v>96307782.640171364</v>
      </c>
      <c r="K304" s="19">
        <f t="shared" si="43"/>
        <v>392099247.69815683</v>
      </c>
      <c r="L304" s="16">
        <f t="shared" si="41"/>
        <v>28500235544.353249</v>
      </c>
      <c r="M304" s="17">
        <f>VLOOKUP(B304,Encargos!$A$8:$B$652,2,0)</f>
        <v>2.4659999999999999E-3</v>
      </c>
    </row>
    <row r="305" spans="1:13" x14ac:dyDescent="0.35">
      <c r="A305">
        <f t="shared" si="46"/>
        <v>65</v>
      </c>
      <c r="B305" s="1">
        <v>53724</v>
      </c>
      <c r="C305" s="16">
        <f t="shared" si="42"/>
        <v>28500235544.353249</v>
      </c>
      <c r="D305" s="16">
        <f t="shared" si="38"/>
        <v>70281580.852375105</v>
      </c>
      <c r="E305" s="16">
        <f t="shared" si="39"/>
        <v>28570517125.205624</v>
      </c>
      <c r="F305" s="16">
        <v>0</v>
      </c>
      <c r="G305" s="29">
        <v>0</v>
      </c>
      <c r="H305" s="16">
        <f t="shared" si="40"/>
        <v>95235057.084018752</v>
      </c>
      <c r="I305" s="18">
        <f t="shared" si="44"/>
        <v>489611442.07514244</v>
      </c>
      <c r="J305" s="16">
        <f t="shared" si="45"/>
        <v>95235057.084018752</v>
      </c>
      <c r="K305" s="19">
        <f t="shared" si="43"/>
        <v>394376384.99112368</v>
      </c>
      <c r="L305" s="16">
        <f t="shared" si="41"/>
        <v>28176140740.2145</v>
      </c>
      <c r="M305" s="17">
        <f>VLOOKUP(B305,Encargos!$A$8:$B$652,2,0)</f>
        <v>2.4659999999999999E-3</v>
      </c>
    </row>
    <row r="306" spans="1:13" x14ac:dyDescent="0.35">
      <c r="A306">
        <f t="shared" si="46"/>
        <v>64</v>
      </c>
      <c r="B306" s="1">
        <v>53752</v>
      </c>
      <c r="C306" s="16">
        <f t="shared" si="42"/>
        <v>28176140740.2145</v>
      </c>
      <c r="D306" s="16">
        <f t="shared" si="38"/>
        <v>69482363.06536895</v>
      </c>
      <c r="E306" s="16">
        <f t="shared" si="39"/>
        <v>28245623103.279869</v>
      </c>
      <c r="F306" s="16">
        <v>0</v>
      </c>
      <c r="G306" s="29">
        <v>0</v>
      </c>
      <c r="H306" s="16">
        <f t="shared" si="40"/>
        <v>94152077.010932907</v>
      </c>
      <c r="I306" s="18">
        <f t="shared" si="44"/>
        <v>490818823.89129978</v>
      </c>
      <c r="J306" s="16">
        <f t="shared" si="45"/>
        <v>94152077.010932907</v>
      </c>
      <c r="K306" s="19">
        <f t="shared" si="43"/>
        <v>396666746.88036686</v>
      </c>
      <c r="L306" s="16">
        <f t="shared" si="41"/>
        <v>27848956356.399502</v>
      </c>
      <c r="M306" s="17">
        <f>VLOOKUP(B306,Encargos!$A$8:$B$652,2,0)</f>
        <v>2.4659999999999999E-3</v>
      </c>
    </row>
    <row r="307" spans="1:13" x14ac:dyDescent="0.35">
      <c r="A307">
        <f t="shared" si="46"/>
        <v>63</v>
      </c>
      <c r="B307" s="1">
        <v>53783</v>
      </c>
      <c r="C307" s="16">
        <f t="shared" si="42"/>
        <v>27848956356.399502</v>
      </c>
      <c r="D307" s="16">
        <f t="shared" si="38"/>
        <v>68675526.374881163</v>
      </c>
      <c r="E307" s="16">
        <f t="shared" si="39"/>
        <v>27917631882.774384</v>
      </c>
      <c r="F307" s="16">
        <v>0</v>
      </c>
      <c r="G307" s="29">
        <v>0</v>
      </c>
      <c r="H307" s="16">
        <f t="shared" si="40"/>
        <v>93058772.942581281</v>
      </c>
      <c r="I307" s="18">
        <f t="shared" si="44"/>
        <v>492029183.11101574</v>
      </c>
      <c r="J307" s="16">
        <f t="shared" si="45"/>
        <v>93058772.942581281</v>
      </c>
      <c r="K307" s="19">
        <f t="shared" si="43"/>
        <v>398970410.16843444</v>
      </c>
      <c r="L307" s="16">
        <f t="shared" si="41"/>
        <v>27518661472.605949</v>
      </c>
      <c r="M307" s="17">
        <f>VLOOKUP(B307,Encargos!$A$8:$B$652,2,0)</f>
        <v>2.4659999999999999E-3</v>
      </c>
    </row>
    <row r="308" spans="1:13" x14ac:dyDescent="0.35">
      <c r="A308">
        <f t="shared" si="46"/>
        <v>62</v>
      </c>
      <c r="B308" s="1">
        <v>53813</v>
      </c>
      <c r="C308" s="16">
        <f t="shared" si="42"/>
        <v>27518661472.605949</v>
      </c>
      <c r="D308" s="16">
        <f t="shared" si="38"/>
        <v>67861019.191446275</v>
      </c>
      <c r="E308" s="16">
        <f t="shared" si="39"/>
        <v>27586522491.797394</v>
      </c>
      <c r="F308" s="16">
        <v>0</v>
      </c>
      <c r="G308" s="29">
        <v>0</v>
      </c>
      <c r="H308" s="16">
        <f t="shared" si="40"/>
        <v>91955074.972657979</v>
      </c>
      <c r="I308" s="18">
        <f t="shared" si="44"/>
        <v>493242527.07656753</v>
      </c>
      <c r="J308" s="16">
        <f t="shared" si="45"/>
        <v>91955074.972657979</v>
      </c>
      <c r="K308" s="19">
        <f t="shared" si="43"/>
        <v>401287452.10390955</v>
      </c>
      <c r="L308" s="16">
        <f t="shared" si="41"/>
        <v>27185235039.693481</v>
      </c>
      <c r="M308" s="17">
        <f>VLOOKUP(B308,Encargos!$A$8:$B$652,2,0)</f>
        <v>2.4659999999999999E-3</v>
      </c>
    </row>
    <row r="309" spans="1:13" x14ac:dyDescent="0.35">
      <c r="A309">
        <f t="shared" si="46"/>
        <v>61</v>
      </c>
      <c r="B309" s="1">
        <v>53844</v>
      </c>
      <c r="C309" s="16">
        <f t="shared" si="42"/>
        <v>27185235039.693481</v>
      </c>
      <c r="D309" s="16">
        <f t="shared" si="38"/>
        <v>67038789.607884124</v>
      </c>
      <c r="E309" s="16">
        <f t="shared" si="39"/>
        <v>27252273829.301365</v>
      </c>
      <c r="F309" s="16">
        <v>0</v>
      </c>
      <c r="G309" s="29">
        <v>0</v>
      </c>
      <c r="H309" s="16">
        <f t="shared" si="40"/>
        <v>90840912.764337882</v>
      </c>
      <c r="I309" s="18">
        <f t="shared" si="44"/>
        <v>494458863.14833826</v>
      </c>
      <c r="J309" s="16">
        <f t="shared" si="45"/>
        <v>90840912.764337882</v>
      </c>
      <c r="K309" s="19">
        <f t="shared" si="43"/>
        <v>403617950.38400036</v>
      </c>
      <c r="L309" s="16">
        <f t="shared" si="41"/>
        <v>26848655878.917366</v>
      </c>
      <c r="M309" s="17">
        <f>VLOOKUP(B309,Encargos!$A$8:$B$652,2,0)</f>
        <v>2.4659999999999999E-3</v>
      </c>
    </row>
    <row r="310" spans="1:13" x14ac:dyDescent="0.35">
      <c r="A310">
        <f t="shared" si="46"/>
        <v>60</v>
      </c>
      <c r="B310" s="1">
        <v>53874</v>
      </c>
      <c r="C310" s="16">
        <f t="shared" si="42"/>
        <v>26848655878.917366</v>
      </c>
      <c r="D310" s="16">
        <f t="shared" si="38"/>
        <v>66208785.397410221</v>
      </c>
      <c r="E310" s="16">
        <f t="shared" si="39"/>
        <v>26914864664.314777</v>
      </c>
      <c r="F310" s="16">
        <v>0</v>
      </c>
      <c r="G310" s="29">
        <v>0</v>
      </c>
      <c r="H310" s="16">
        <f t="shared" si="40"/>
        <v>89716215.547715932</v>
      </c>
      <c r="I310" s="18">
        <f t="shared" si="44"/>
        <v>495678198.70486212</v>
      </c>
      <c r="J310" s="16">
        <f t="shared" si="45"/>
        <v>89716215.547715932</v>
      </c>
      <c r="K310" s="19">
        <f t="shared" si="43"/>
        <v>405961983.15714622</v>
      </c>
      <c r="L310" s="16">
        <f t="shared" si="41"/>
        <v>26508902681.157631</v>
      </c>
      <c r="M310" s="17">
        <f>VLOOKUP(B310,Encargos!$A$8:$B$652,2,0)</f>
        <v>2.4659999999999999E-3</v>
      </c>
    </row>
    <row r="311" spans="1:13" x14ac:dyDescent="0.35">
      <c r="A311">
        <f t="shared" si="46"/>
        <v>59</v>
      </c>
      <c r="B311" s="1">
        <v>53905</v>
      </c>
      <c r="C311" s="16">
        <f t="shared" si="42"/>
        <v>26508902681.157631</v>
      </c>
      <c r="D311" s="16">
        <f t="shared" si="38"/>
        <v>65370954.011734717</v>
      </c>
      <c r="E311" s="16">
        <f t="shared" si="39"/>
        <v>26574273635.169365</v>
      </c>
      <c r="F311" s="16">
        <v>0</v>
      </c>
      <c r="G311" s="29">
        <v>0</v>
      </c>
      <c r="H311" s="16">
        <f t="shared" si="40"/>
        <v>88580912.11723122</v>
      </c>
      <c r="I311" s="18">
        <f t="shared" si="44"/>
        <v>496900541.1428684</v>
      </c>
      <c r="J311" s="16">
        <f t="shared" si="45"/>
        <v>88580912.11723122</v>
      </c>
      <c r="K311" s="19">
        <f t="shared" si="43"/>
        <v>408319629.02563715</v>
      </c>
      <c r="L311" s="16">
        <f t="shared" si="41"/>
        <v>26165954006.143726</v>
      </c>
      <c r="M311" s="17">
        <f>VLOOKUP(B311,Encargos!$A$8:$B$652,2,0)</f>
        <v>2.4659999999999999E-3</v>
      </c>
    </row>
    <row r="312" spans="1:13" x14ac:dyDescent="0.35">
      <c r="A312">
        <f t="shared" si="46"/>
        <v>58</v>
      </c>
      <c r="B312" s="1">
        <v>53936</v>
      </c>
      <c r="C312" s="16">
        <f t="shared" si="42"/>
        <v>26165954006.143726</v>
      </c>
      <c r="D312" s="16">
        <f t="shared" si="38"/>
        <v>64525242.579150423</v>
      </c>
      <c r="E312" s="16">
        <f t="shared" si="39"/>
        <v>26230479248.722878</v>
      </c>
      <c r="F312" s="16">
        <v>0</v>
      </c>
      <c r="G312" s="29">
        <v>0</v>
      </c>
      <c r="H312" s="16">
        <f t="shared" si="40"/>
        <v>87434930.82907626</v>
      </c>
      <c r="I312" s="18">
        <f t="shared" si="44"/>
        <v>498125897.87732649</v>
      </c>
      <c r="J312" s="16">
        <f t="shared" si="45"/>
        <v>87434930.82907626</v>
      </c>
      <c r="K312" s="19">
        <f t="shared" si="43"/>
        <v>410690967.0482502</v>
      </c>
      <c r="L312" s="16">
        <f t="shared" si="41"/>
        <v>25819788281.674625</v>
      </c>
      <c r="M312" s="17">
        <f>VLOOKUP(B312,Encargos!$A$8:$B$652,2,0)</f>
        <v>2.4659999999999999E-3</v>
      </c>
    </row>
    <row r="313" spans="1:13" x14ac:dyDescent="0.35">
      <c r="A313">
        <f t="shared" si="46"/>
        <v>57</v>
      </c>
      <c r="B313" s="1">
        <v>53966</v>
      </c>
      <c r="C313" s="16">
        <f t="shared" si="42"/>
        <v>25819788281.674625</v>
      </c>
      <c r="D313" s="16">
        <f t="shared" si="38"/>
        <v>63671597.902609624</v>
      </c>
      <c r="E313" s="16">
        <f t="shared" si="39"/>
        <v>25883459879.577236</v>
      </c>
      <c r="F313" s="16">
        <v>0</v>
      </c>
      <c r="G313" s="29">
        <v>0</v>
      </c>
      <c r="H313" s="16">
        <f t="shared" si="40"/>
        <v>86278199.598590791</v>
      </c>
      <c r="I313" s="18">
        <f t="shared" si="44"/>
        <v>499354276.34149206</v>
      </c>
      <c r="J313" s="16">
        <f t="shared" si="45"/>
        <v>86278199.598590791</v>
      </c>
      <c r="K313" s="19">
        <f t="shared" si="43"/>
        <v>413076076.74290127</v>
      </c>
      <c r="L313" s="16">
        <f t="shared" si="41"/>
        <v>25470383802.834335</v>
      </c>
      <c r="M313" s="17">
        <f>VLOOKUP(B313,Encargos!$A$8:$B$652,2,0)</f>
        <v>2.4659999999999999E-3</v>
      </c>
    </row>
    <row r="314" spans="1:13" x14ac:dyDescent="0.35">
      <c r="A314">
        <f t="shared" si="46"/>
        <v>56</v>
      </c>
      <c r="B314" s="1">
        <v>53997</v>
      </c>
      <c r="C314" s="16">
        <f t="shared" si="42"/>
        <v>25470383802.834335</v>
      </c>
      <c r="D314" s="16">
        <f t="shared" si="38"/>
        <v>62809966.457789466</v>
      </c>
      <c r="E314" s="16">
        <f t="shared" si="39"/>
        <v>25533193769.292126</v>
      </c>
      <c r="F314" s="16">
        <v>0</v>
      </c>
      <c r="G314" s="29">
        <v>0</v>
      </c>
      <c r="H314" s="16">
        <f t="shared" si="40"/>
        <v>85110645.897640422</v>
      </c>
      <c r="I314" s="18">
        <f t="shared" si="44"/>
        <v>500585683.98695022</v>
      </c>
      <c r="J314" s="16">
        <f t="shared" si="45"/>
        <v>85110645.897640422</v>
      </c>
      <c r="K314" s="19">
        <f t="shared" si="43"/>
        <v>415475038.08930981</v>
      </c>
      <c r="L314" s="16">
        <f t="shared" si="41"/>
        <v>25117718731.202816</v>
      </c>
      <c r="M314" s="17">
        <f>VLOOKUP(B314,Encargos!$A$8:$B$652,2,0)</f>
        <v>2.4659999999999999E-3</v>
      </c>
    </row>
    <row r="315" spans="1:13" x14ac:dyDescent="0.35">
      <c r="A315">
        <f t="shared" si="46"/>
        <v>55</v>
      </c>
      <c r="B315" s="1">
        <v>54027</v>
      </c>
      <c r="C315" s="16">
        <f t="shared" si="42"/>
        <v>25117718731.202816</v>
      </c>
      <c r="D315" s="16">
        <f t="shared" si="38"/>
        <v>61940294.391146138</v>
      </c>
      <c r="E315" s="16">
        <f t="shared" si="39"/>
        <v>25179659025.593964</v>
      </c>
      <c r="F315" s="16">
        <v>0</v>
      </c>
      <c r="G315" s="29">
        <v>0</v>
      </c>
      <c r="H315" s="16">
        <f t="shared" si="40"/>
        <v>83932196.751979887</v>
      </c>
      <c r="I315" s="18">
        <f t="shared" si="44"/>
        <v>501820128.28366202</v>
      </c>
      <c r="J315" s="16">
        <f t="shared" si="45"/>
        <v>83932196.751979887</v>
      </c>
      <c r="K315" s="19">
        <f t="shared" si="43"/>
        <v>417887931.53168213</v>
      </c>
      <c r="L315" s="16">
        <f t="shared" si="41"/>
        <v>24761771094.062283</v>
      </c>
      <c r="M315" s="17">
        <f>VLOOKUP(B315,Encargos!$A$8:$B$652,2,0)</f>
        <v>2.4659999999999999E-3</v>
      </c>
    </row>
    <row r="316" spans="1:13" x14ac:dyDescent="0.35">
      <c r="A316">
        <f t="shared" si="46"/>
        <v>54</v>
      </c>
      <c r="B316" s="1">
        <v>54058</v>
      </c>
      <c r="C316" s="16">
        <f t="shared" si="42"/>
        <v>24761771094.062283</v>
      </c>
      <c r="D316" s="16">
        <f t="shared" si="38"/>
        <v>61062527.517957583</v>
      </c>
      <c r="E316" s="16">
        <f t="shared" si="39"/>
        <v>24822833621.580238</v>
      </c>
      <c r="F316" s="16">
        <v>0</v>
      </c>
      <c r="G316" s="29">
        <v>0</v>
      </c>
      <c r="H316" s="16">
        <f t="shared" si="40"/>
        <v>82742778.738600805</v>
      </c>
      <c r="I316" s="18">
        <f t="shared" si="44"/>
        <v>503057616.72000957</v>
      </c>
      <c r="J316" s="16">
        <f t="shared" si="45"/>
        <v>82742778.738600805</v>
      </c>
      <c r="K316" s="19">
        <f t="shared" si="43"/>
        <v>420314837.98140877</v>
      </c>
      <c r="L316" s="16">
        <f t="shared" si="41"/>
        <v>24402518783.598831</v>
      </c>
      <c r="M316" s="17">
        <f>VLOOKUP(B316,Encargos!$A$8:$B$652,2,0)</f>
        <v>2.4659999999999999E-3</v>
      </c>
    </row>
    <row r="317" spans="1:13" x14ac:dyDescent="0.35">
      <c r="A317">
        <f t="shared" si="46"/>
        <v>53</v>
      </c>
      <c r="B317" s="1">
        <v>54089</v>
      </c>
      <c r="C317" s="16">
        <f t="shared" si="42"/>
        <v>24402518783.598831</v>
      </c>
      <c r="D317" s="16">
        <f t="shared" si="38"/>
        <v>60176611.320354715</v>
      </c>
      <c r="E317" s="16">
        <f t="shared" si="39"/>
        <v>24462695394.919186</v>
      </c>
      <c r="F317" s="16">
        <v>0</v>
      </c>
      <c r="G317" s="29">
        <v>0</v>
      </c>
      <c r="H317" s="16">
        <f t="shared" si="40"/>
        <v>81542317.983063951</v>
      </c>
      <c r="I317" s="18">
        <f t="shared" si="44"/>
        <v>504298156.80284101</v>
      </c>
      <c r="J317" s="16">
        <f t="shared" si="45"/>
        <v>81542317.983063951</v>
      </c>
      <c r="K317" s="19">
        <f t="shared" si="43"/>
        <v>422755838.81977707</v>
      </c>
      <c r="L317" s="16">
        <f t="shared" si="41"/>
        <v>24039939556.099407</v>
      </c>
      <c r="M317" s="17">
        <f>VLOOKUP(B317,Encargos!$A$8:$B$652,2,0)</f>
        <v>2.4659999999999999E-3</v>
      </c>
    </row>
    <row r="318" spans="1:13" x14ac:dyDescent="0.35">
      <c r="A318">
        <f t="shared" si="46"/>
        <v>52</v>
      </c>
      <c r="B318" s="1">
        <v>54118</v>
      </c>
      <c r="C318" s="16">
        <f t="shared" si="42"/>
        <v>24039939556.099407</v>
      </c>
      <c r="D318" s="16">
        <f t="shared" si="38"/>
        <v>59282490.945341133</v>
      </c>
      <c r="E318" s="16">
        <f t="shared" si="39"/>
        <v>24099222047.04475</v>
      </c>
      <c r="F318" s="16">
        <v>0</v>
      </c>
      <c r="G318" s="29">
        <v>0</v>
      </c>
      <c r="H318" s="16">
        <f t="shared" si="40"/>
        <v>80330740.156815842</v>
      </c>
      <c r="I318" s="18">
        <f t="shared" si="44"/>
        <v>505541756.05751681</v>
      </c>
      <c r="J318" s="16">
        <f t="shared" si="45"/>
        <v>80330740.156815842</v>
      </c>
      <c r="K318" s="19">
        <f t="shared" si="43"/>
        <v>425211015.90070099</v>
      </c>
      <c r="L318" s="16">
        <f t="shared" si="41"/>
        <v>23674011031.144047</v>
      </c>
      <c r="M318" s="17">
        <f>VLOOKUP(B318,Encargos!$A$8:$B$652,2,0)</f>
        <v>2.4659999999999999E-3</v>
      </c>
    </row>
    <row r="319" spans="1:13" x14ac:dyDescent="0.35">
      <c r="A319">
        <f t="shared" si="46"/>
        <v>51</v>
      </c>
      <c r="B319" s="1">
        <v>54149</v>
      </c>
      <c r="C319" s="16">
        <f t="shared" si="42"/>
        <v>23674011031.144047</v>
      </c>
      <c r="D319" s="16">
        <f t="shared" si="38"/>
        <v>58380111.20280122</v>
      </c>
      <c r="E319" s="16">
        <f t="shared" si="39"/>
        <v>23732391142.346848</v>
      </c>
      <c r="F319" s="16">
        <v>0</v>
      </c>
      <c r="G319" s="29">
        <v>0</v>
      </c>
      <c r="H319" s="16">
        <f t="shared" si="40"/>
        <v>79107970.474489495</v>
      </c>
      <c r="I319" s="18">
        <f t="shared" si="44"/>
        <v>506788422.02795464</v>
      </c>
      <c r="J319" s="16">
        <f t="shared" si="45"/>
        <v>79107970.474489495</v>
      </c>
      <c r="K319" s="19">
        <f t="shared" si="43"/>
        <v>427680451.55346513</v>
      </c>
      <c r="L319" s="16">
        <f t="shared" si="41"/>
        <v>23304710690.793385</v>
      </c>
      <c r="M319" s="17">
        <f>VLOOKUP(B319,Encargos!$A$8:$B$652,2,0)</f>
        <v>2.4659999999999999E-3</v>
      </c>
    </row>
    <row r="320" spans="1:13" x14ac:dyDescent="0.35">
      <c r="A320">
        <f t="shared" si="46"/>
        <v>50</v>
      </c>
      <c r="B320" s="1">
        <v>54179</v>
      </c>
      <c r="C320" s="16">
        <f t="shared" si="42"/>
        <v>23304710690.793385</v>
      </c>
      <c r="D320" s="16">
        <f t="shared" si="38"/>
        <v>57469416.563496485</v>
      </c>
      <c r="E320" s="16">
        <f t="shared" si="39"/>
        <v>23362180107.35688</v>
      </c>
      <c r="F320" s="16">
        <v>0</v>
      </c>
      <c r="G320" s="29">
        <v>0</v>
      </c>
      <c r="H320" s="16">
        <f t="shared" si="40"/>
        <v>77873933.691189602</v>
      </c>
      <c r="I320" s="18">
        <f t="shared" si="44"/>
        <v>508038162.27667564</v>
      </c>
      <c r="J320" s="16">
        <f t="shared" si="45"/>
        <v>77873933.691189602</v>
      </c>
      <c r="K320" s="19">
        <f t="shared" si="43"/>
        <v>430164228.58548605</v>
      </c>
      <c r="L320" s="16">
        <f t="shared" si="41"/>
        <v>22932015878.771393</v>
      </c>
      <c r="M320" s="17">
        <f>VLOOKUP(B320,Encargos!$A$8:$B$652,2,0)</f>
        <v>2.4659999999999999E-3</v>
      </c>
    </row>
    <row r="321" spans="1:13" x14ac:dyDescent="0.35">
      <c r="A321">
        <f t="shared" si="46"/>
        <v>49</v>
      </c>
      <c r="B321" s="1">
        <v>54210</v>
      </c>
      <c r="C321" s="16">
        <f t="shared" si="42"/>
        <v>22932015878.771393</v>
      </c>
      <c r="D321" s="16">
        <f t="shared" si="38"/>
        <v>56550351.157050252</v>
      </c>
      <c r="E321" s="16">
        <f t="shared" si="39"/>
        <v>22988566229.928444</v>
      </c>
      <c r="F321" s="16">
        <v>0</v>
      </c>
      <c r="G321" s="29">
        <v>0</v>
      </c>
      <c r="H321" s="16">
        <f t="shared" si="40"/>
        <v>76628554.099761486</v>
      </c>
      <c r="I321" s="18">
        <f t="shared" si="44"/>
        <v>509290984.38484991</v>
      </c>
      <c r="J321" s="16">
        <f t="shared" si="45"/>
        <v>76628554.099761486</v>
      </c>
      <c r="K321" s="19">
        <f t="shared" si="43"/>
        <v>432662430.28508842</v>
      </c>
      <c r="L321" s="16">
        <f t="shared" si="41"/>
        <v>22555903799.643356</v>
      </c>
      <c r="M321" s="17">
        <f>VLOOKUP(B321,Encargos!$A$8:$B$652,2,0)</f>
        <v>2.4659999999999999E-3</v>
      </c>
    </row>
    <row r="322" spans="1:13" x14ac:dyDescent="0.35">
      <c r="A322">
        <f t="shared" si="46"/>
        <v>48</v>
      </c>
      <c r="B322" s="1">
        <v>54240</v>
      </c>
      <c r="C322" s="16">
        <f t="shared" si="42"/>
        <v>22555903799.643356</v>
      </c>
      <c r="D322" s="16">
        <f t="shared" si="38"/>
        <v>55622858.769920513</v>
      </c>
      <c r="E322" s="16">
        <f t="shared" si="39"/>
        <v>22611526658.413277</v>
      </c>
      <c r="F322" s="16">
        <v>0</v>
      </c>
      <c r="G322" s="29">
        <v>0</v>
      </c>
      <c r="H322" s="16">
        <f t="shared" si="40"/>
        <v>75371755.528044254</v>
      </c>
      <c r="I322" s="18">
        <f t="shared" si="44"/>
        <v>510546895.95234299</v>
      </c>
      <c r="J322" s="16">
        <f t="shared" si="45"/>
        <v>75371755.528044254</v>
      </c>
      <c r="K322" s="19">
        <f t="shared" si="43"/>
        <v>435175140.42429876</v>
      </c>
      <c r="L322" s="16">
        <f t="shared" si="41"/>
        <v>22176351517.988979</v>
      </c>
      <c r="M322" s="17">
        <f>VLOOKUP(B322,Encargos!$A$8:$B$652,2,0)</f>
        <v>2.4659999999999999E-3</v>
      </c>
    </row>
    <row r="323" spans="1:13" x14ac:dyDescent="0.35">
      <c r="A323">
        <f t="shared" si="46"/>
        <v>47</v>
      </c>
      <c r="B323" s="1">
        <v>54271</v>
      </c>
      <c r="C323" s="16">
        <f t="shared" si="42"/>
        <v>22176351517.988979</v>
      </c>
      <c r="D323" s="16">
        <f t="shared" si="38"/>
        <v>54686882.843360819</v>
      </c>
      <c r="E323" s="16">
        <f t="shared" si="39"/>
        <v>22231038400.83234</v>
      </c>
      <c r="F323" s="16">
        <v>0</v>
      </c>
      <c r="G323" s="29">
        <v>0</v>
      </c>
      <c r="H323" s="16">
        <f t="shared" si="40"/>
        <v>74103461.336107805</v>
      </c>
      <c r="I323" s="18">
        <f t="shared" si="44"/>
        <v>511805904.59776145</v>
      </c>
      <c r="J323" s="16">
        <f t="shared" si="45"/>
        <v>74103461.336107805</v>
      </c>
      <c r="K323" s="19">
        <f t="shared" si="43"/>
        <v>437702443.26165366</v>
      </c>
      <c r="L323" s="16">
        <f t="shared" si="41"/>
        <v>21793335957.570686</v>
      </c>
      <c r="M323" s="17">
        <f>VLOOKUP(B323,Encargos!$A$8:$B$652,2,0)</f>
        <v>2.4659999999999999E-3</v>
      </c>
    </row>
    <row r="324" spans="1:13" x14ac:dyDescent="0.35">
      <c r="A324">
        <f t="shared" si="46"/>
        <v>46</v>
      </c>
      <c r="B324" s="1">
        <v>54302</v>
      </c>
      <c r="C324" s="16">
        <f t="shared" si="42"/>
        <v>21793335957.570686</v>
      </c>
      <c r="D324" s="16">
        <f t="shared" si="38"/>
        <v>53742366.471369311</v>
      </c>
      <c r="E324" s="16">
        <f t="shared" si="39"/>
        <v>21847078324.042057</v>
      </c>
      <c r="F324" s="16">
        <v>0</v>
      </c>
      <c r="G324" s="29">
        <v>0</v>
      </c>
      <c r="H324" s="16">
        <f t="shared" si="40"/>
        <v>72823594.413473532</v>
      </c>
      <c r="I324" s="18">
        <f t="shared" si="44"/>
        <v>513068017.95849961</v>
      </c>
      <c r="J324" s="16">
        <f t="shared" si="45"/>
        <v>72823594.413473532</v>
      </c>
      <c r="K324" s="19">
        <f t="shared" si="43"/>
        <v>440244423.54502606</v>
      </c>
      <c r="L324" s="16">
        <f t="shared" si="41"/>
        <v>21406833900.497032</v>
      </c>
      <c r="M324" s="17">
        <f>VLOOKUP(B324,Encargos!$A$8:$B$652,2,0)</f>
        <v>2.4659999999999999E-3</v>
      </c>
    </row>
    <row r="325" spans="1:13" x14ac:dyDescent="0.35">
      <c r="A325">
        <f t="shared" si="46"/>
        <v>45</v>
      </c>
      <c r="B325" s="1">
        <v>54332</v>
      </c>
      <c r="C325" s="16">
        <f t="shared" si="42"/>
        <v>21406833900.497032</v>
      </c>
      <c r="D325" s="16">
        <f t="shared" ref="D325:D369" si="47">C325*M325</f>
        <v>52789252.398625679</v>
      </c>
      <c r="E325" s="16">
        <f t="shared" ref="E325:E369" si="48">C325+D325</f>
        <v>21459623152.895657</v>
      </c>
      <c r="F325" s="16">
        <v>0</v>
      </c>
      <c r="G325" s="29">
        <v>0</v>
      </c>
      <c r="H325" s="16">
        <f t="shared" ref="H325:H369" si="49">SUM(E325:G325)*$N$4</f>
        <v>71532077.176318854</v>
      </c>
      <c r="I325" s="18">
        <f t="shared" si="44"/>
        <v>514333243.69078523</v>
      </c>
      <c r="J325" s="16">
        <f t="shared" si="45"/>
        <v>71532077.176318854</v>
      </c>
      <c r="K325" s="19">
        <f t="shared" si="43"/>
        <v>442801166.5144664</v>
      </c>
      <c r="L325" s="16">
        <f t="shared" ref="L325:L366" si="50">SUM(E325:H325)-I325</f>
        <v>21016821986.381191</v>
      </c>
      <c r="M325" s="17">
        <f>VLOOKUP(B325,Encargos!$A$8:$B$652,2,0)</f>
        <v>2.4659999999999999E-3</v>
      </c>
    </row>
    <row r="326" spans="1:13" x14ac:dyDescent="0.35">
      <c r="A326">
        <f t="shared" si="46"/>
        <v>44</v>
      </c>
      <c r="B326" s="1">
        <v>54363</v>
      </c>
      <c r="C326" s="16">
        <f t="shared" si="42"/>
        <v>21016821986.381191</v>
      </c>
      <c r="D326" s="16">
        <f t="shared" si="47"/>
        <v>51827483.018416017</v>
      </c>
      <c r="E326" s="16">
        <f t="shared" si="48"/>
        <v>21068649469.399609</v>
      </c>
      <c r="F326" s="16">
        <v>0</v>
      </c>
      <c r="G326" s="29">
        <v>0</v>
      </c>
      <c r="H326" s="16">
        <f t="shared" si="49"/>
        <v>70228831.564665362</v>
      </c>
      <c r="I326" s="18">
        <f t="shared" si="44"/>
        <v>515601589.4697268</v>
      </c>
      <c r="J326" s="16">
        <f t="shared" si="45"/>
        <v>70228831.564665362</v>
      </c>
      <c r="K326" s="19">
        <f t="shared" si="43"/>
        <v>445372757.90506142</v>
      </c>
      <c r="L326" s="16">
        <f t="shared" si="50"/>
        <v>20623276711.494549</v>
      </c>
      <c r="M326" s="17">
        <f>VLOOKUP(B326,Encargos!$A$8:$B$652,2,0)</f>
        <v>2.4659999999999999E-3</v>
      </c>
    </row>
    <row r="327" spans="1:13" x14ac:dyDescent="0.35">
      <c r="A327">
        <f t="shared" si="46"/>
        <v>43</v>
      </c>
      <c r="B327" s="1">
        <v>54393</v>
      </c>
      <c r="C327" s="16">
        <f t="shared" ref="C327:C369" si="51">L326</f>
        <v>20623276711.494549</v>
      </c>
      <c r="D327" s="16">
        <f t="shared" si="47"/>
        <v>50857000.370545551</v>
      </c>
      <c r="E327" s="16">
        <f t="shared" si="48"/>
        <v>20674133711.865093</v>
      </c>
      <c r="F327" s="16">
        <v>0</v>
      </c>
      <c r="G327" s="29">
        <v>0</v>
      </c>
      <c r="H327" s="16">
        <f t="shared" si="49"/>
        <v>68913779.039550319</v>
      </c>
      <c r="I327" s="18">
        <f t="shared" si="44"/>
        <v>516873062.98935914</v>
      </c>
      <c r="J327" s="16">
        <f t="shared" si="45"/>
        <v>68913779.039550319</v>
      </c>
      <c r="K327" s="19">
        <f t="shared" ref="K327:K369" si="52">I327-J327</f>
        <v>447959283.94980884</v>
      </c>
      <c r="L327" s="16">
        <f t="shared" si="50"/>
        <v>20226174427.915283</v>
      </c>
      <c r="M327" s="17">
        <f>VLOOKUP(B327,Encargos!$A$8:$B$652,2,0)</f>
        <v>2.4659999999999999E-3</v>
      </c>
    </row>
    <row r="328" spans="1:13" x14ac:dyDescent="0.35">
      <c r="A328">
        <f t="shared" si="46"/>
        <v>42</v>
      </c>
      <c r="B328" s="1">
        <v>54424</v>
      </c>
      <c r="C328" s="16">
        <f t="shared" si="51"/>
        <v>20226174427.915283</v>
      </c>
      <c r="D328" s="16">
        <f t="shared" si="47"/>
        <v>49877746.139239088</v>
      </c>
      <c r="E328" s="16">
        <f t="shared" si="48"/>
        <v>20276052174.054523</v>
      </c>
      <c r="F328" s="16">
        <v>0</v>
      </c>
      <c r="G328" s="29">
        <v>0</v>
      </c>
      <c r="H328" s="16">
        <f t="shared" si="49"/>
        <v>67586840.580181748</v>
      </c>
      <c r="I328" s="18">
        <f t="shared" si="44"/>
        <v>518147671.96269095</v>
      </c>
      <c r="J328" s="16">
        <f t="shared" si="45"/>
        <v>67586840.580181748</v>
      </c>
      <c r="K328" s="19">
        <f t="shared" si="52"/>
        <v>450560831.38250923</v>
      </c>
      <c r="L328" s="16">
        <f t="shared" si="50"/>
        <v>19825491342.672012</v>
      </c>
      <c r="M328" s="17">
        <f>VLOOKUP(B328,Encargos!$A$8:$B$652,2,0)</f>
        <v>2.4659999999999999E-3</v>
      </c>
    </row>
    <row r="329" spans="1:13" x14ac:dyDescent="0.35">
      <c r="A329">
        <f t="shared" si="46"/>
        <v>41</v>
      </c>
      <c r="B329" s="1">
        <v>54455</v>
      </c>
      <c r="C329" s="16">
        <f t="shared" si="51"/>
        <v>19825491342.672012</v>
      </c>
      <c r="D329" s="16">
        <f t="shared" si="47"/>
        <v>48889661.651029177</v>
      </c>
      <c r="E329" s="16">
        <f t="shared" si="48"/>
        <v>19874381004.32304</v>
      </c>
      <c r="F329" s="16">
        <v>0</v>
      </c>
      <c r="G329" s="29">
        <v>0</v>
      </c>
      <c r="H329" s="16">
        <f t="shared" si="49"/>
        <v>66247936.681076802</v>
      </c>
      <c r="I329" s="18">
        <f t="shared" si="44"/>
        <v>519425424.12175083</v>
      </c>
      <c r="J329" s="16">
        <f t="shared" si="45"/>
        <v>66247936.681076802</v>
      </c>
      <c r="K329" s="19">
        <f t="shared" si="52"/>
        <v>453177487.44067401</v>
      </c>
      <c r="L329" s="16">
        <f t="shared" si="50"/>
        <v>19421203516.882366</v>
      </c>
      <c r="M329" s="17">
        <f>VLOOKUP(B329,Encargos!$A$8:$B$652,2,0)</f>
        <v>2.4659999999999999E-3</v>
      </c>
    </row>
    <row r="330" spans="1:13" x14ac:dyDescent="0.35">
      <c r="A330">
        <f t="shared" si="46"/>
        <v>40</v>
      </c>
      <c r="B330" s="1">
        <v>54483</v>
      </c>
      <c r="C330" s="16">
        <f t="shared" si="51"/>
        <v>19421203516.882366</v>
      </c>
      <c r="D330" s="16">
        <f t="shared" si="47"/>
        <v>47892687.872631915</v>
      </c>
      <c r="E330" s="16">
        <f t="shared" si="48"/>
        <v>19469096204.754997</v>
      </c>
      <c r="F330" s="16">
        <v>0</v>
      </c>
      <c r="G330" s="29">
        <v>0</v>
      </c>
      <c r="H330" s="16">
        <f t="shared" si="49"/>
        <v>64896987.349183328</v>
      </c>
      <c r="I330" s="18">
        <f t="shared" ref="I330:I369" si="53">PMT($N$4,A330,-SUM(E330:G330))</f>
        <v>520706327.21763504</v>
      </c>
      <c r="J330" s="16">
        <f t="shared" ref="J330:J369" si="54">H330</f>
        <v>64896987.349183328</v>
      </c>
      <c r="K330" s="19">
        <f t="shared" si="52"/>
        <v>455809339.86845171</v>
      </c>
      <c r="L330" s="16">
        <f t="shared" si="50"/>
        <v>19013286864.886543</v>
      </c>
      <c r="M330" s="17">
        <f>VLOOKUP(B330,Encargos!$A$8:$B$652,2,0)</f>
        <v>2.4659999999999999E-3</v>
      </c>
    </row>
    <row r="331" spans="1:13" x14ac:dyDescent="0.35">
      <c r="A331">
        <f t="shared" si="46"/>
        <v>39</v>
      </c>
      <c r="B331" s="1">
        <v>54514</v>
      </c>
      <c r="C331" s="16">
        <f t="shared" si="51"/>
        <v>19013286864.886543</v>
      </c>
      <c r="D331" s="16">
        <f t="shared" si="47"/>
        <v>46886765.408810213</v>
      </c>
      <c r="E331" s="16">
        <f t="shared" si="48"/>
        <v>19060173630.295353</v>
      </c>
      <c r="F331" s="16">
        <v>0</v>
      </c>
      <c r="G331" s="29">
        <v>0</v>
      </c>
      <c r="H331" s="16">
        <f t="shared" si="49"/>
        <v>63533912.100984514</v>
      </c>
      <c r="I331" s="18">
        <f t="shared" si="53"/>
        <v>521990389.02055371</v>
      </c>
      <c r="J331" s="16">
        <f t="shared" si="54"/>
        <v>63533912.100984514</v>
      </c>
      <c r="K331" s="19">
        <f t="shared" si="52"/>
        <v>458456476.91956919</v>
      </c>
      <c r="L331" s="16">
        <f t="shared" si="50"/>
        <v>18601717153.375782</v>
      </c>
      <c r="M331" s="17">
        <f>VLOOKUP(B331,Encargos!$A$8:$B$652,2,0)</f>
        <v>2.4659999999999999E-3</v>
      </c>
    </row>
    <row r="332" spans="1:13" x14ac:dyDescent="0.35">
      <c r="A332">
        <f t="shared" ref="A332:A369" si="55">A331-1</f>
        <v>38</v>
      </c>
      <c r="B332" s="1">
        <v>54544</v>
      </c>
      <c r="C332" s="16">
        <f t="shared" si="51"/>
        <v>18601717153.375782</v>
      </c>
      <c r="D332" s="16">
        <f t="shared" si="47"/>
        <v>45871834.50022468</v>
      </c>
      <c r="E332" s="16">
        <f t="shared" si="48"/>
        <v>18647588987.876007</v>
      </c>
      <c r="F332" s="16">
        <v>0</v>
      </c>
      <c r="G332" s="29">
        <v>0</v>
      </c>
      <c r="H332" s="16">
        <f t="shared" si="49"/>
        <v>62158629.959586695</v>
      </c>
      <c r="I332" s="18">
        <f t="shared" si="53"/>
        <v>523277617.31987828</v>
      </c>
      <c r="J332" s="16">
        <f t="shared" si="54"/>
        <v>62158629.959586695</v>
      </c>
      <c r="K332" s="19">
        <f t="shared" si="52"/>
        <v>461118987.3602916</v>
      </c>
      <c r="L332" s="16">
        <f t="shared" si="50"/>
        <v>18186470000.515717</v>
      </c>
      <c r="M332" s="17">
        <f>VLOOKUP(B332,Encargos!$A$8:$B$652,2,0)</f>
        <v>2.4659999999999999E-3</v>
      </c>
    </row>
    <row r="333" spans="1:13" x14ac:dyDescent="0.35">
      <c r="A333">
        <f t="shared" si="55"/>
        <v>37</v>
      </c>
      <c r="B333" s="1">
        <v>54575</v>
      </c>
      <c r="C333" s="16">
        <f t="shared" si="51"/>
        <v>18186470000.515717</v>
      </c>
      <c r="D333" s="16">
        <f t="shared" si="47"/>
        <v>44847835.021271758</v>
      </c>
      <c r="E333" s="16">
        <f t="shared" si="48"/>
        <v>18231317835.536987</v>
      </c>
      <c r="F333" s="16">
        <v>0</v>
      </c>
      <c r="G333" s="29">
        <v>0</v>
      </c>
      <c r="H333" s="16">
        <f t="shared" si="49"/>
        <v>60771059.45178996</v>
      </c>
      <c r="I333" s="18">
        <f t="shared" si="53"/>
        <v>524568019.92418909</v>
      </c>
      <c r="J333" s="16">
        <f t="shared" si="54"/>
        <v>60771059.45178996</v>
      </c>
      <c r="K333" s="19">
        <f t="shared" si="52"/>
        <v>463796960.47239912</v>
      </c>
      <c r="L333" s="16">
        <f t="shared" si="50"/>
        <v>17767520875.064587</v>
      </c>
      <c r="M333" s="17">
        <f>VLOOKUP(B333,Encargos!$A$8:$B$652,2,0)</f>
        <v>2.4659999999999999E-3</v>
      </c>
    </row>
    <row r="334" spans="1:13" x14ac:dyDescent="0.35">
      <c r="A334">
        <f t="shared" si="55"/>
        <v>36</v>
      </c>
      <c r="B334" s="1">
        <v>54605</v>
      </c>
      <c r="C334" s="16">
        <f t="shared" si="51"/>
        <v>17767520875.064587</v>
      </c>
      <c r="D334" s="16">
        <f t="shared" si="47"/>
        <v>43814706.477909267</v>
      </c>
      <c r="E334" s="16">
        <f t="shared" si="48"/>
        <v>17811335581.542496</v>
      </c>
      <c r="F334" s="16">
        <v>0</v>
      </c>
      <c r="G334" s="29">
        <v>0</v>
      </c>
      <c r="H334" s="16">
        <f t="shared" si="49"/>
        <v>59371118.605141655</v>
      </c>
      <c r="I334" s="18">
        <f t="shared" si="53"/>
        <v>525861604.66132206</v>
      </c>
      <c r="J334" s="16">
        <f t="shared" si="54"/>
        <v>59371118.605141655</v>
      </c>
      <c r="K334" s="19">
        <f t="shared" si="52"/>
        <v>466490486.05618042</v>
      </c>
      <c r="L334" s="16">
        <f t="shared" si="50"/>
        <v>17344845095.486313</v>
      </c>
      <c r="M334" s="17">
        <f>VLOOKUP(B334,Encargos!$A$8:$B$652,2,0)</f>
        <v>2.4659999999999999E-3</v>
      </c>
    </row>
    <row r="335" spans="1:13" x14ac:dyDescent="0.35">
      <c r="A335">
        <f t="shared" si="55"/>
        <v>35</v>
      </c>
      <c r="B335" s="1">
        <v>54636</v>
      </c>
      <c r="C335" s="16">
        <f t="shared" si="51"/>
        <v>17344845095.486313</v>
      </c>
      <c r="D335" s="16">
        <f t="shared" si="47"/>
        <v>42772388.005469248</v>
      </c>
      <c r="E335" s="16">
        <f t="shared" si="48"/>
        <v>17387617483.491783</v>
      </c>
      <c r="F335" s="16">
        <v>0</v>
      </c>
      <c r="G335" s="29">
        <v>0</v>
      </c>
      <c r="H335" s="16">
        <f t="shared" si="49"/>
        <v>57958724.944972612</v>
      </c>
      <c r="I335" s="18">
        <f t="shared" si="53"/>
        <v>527158379.3784169</v>
      </c>
      <c r="J335" s="16">
        <f t="shared" si="54"/>
        <v>57958724.944972612</v>
      </c>
      <c r="K335" s="19">
        <f t="shared" si="52"/>
        <v>469199654.43344426</v>
      </c>
      <c r="L335" s="16">
        <f t="shared" si="50"/>
        <v>16918417829.05834</v>
      </c>
      <c r="M335" s="17">
        <f>VLOOKUP(B335,Encargos!$A$8:$B$652,2,0)</f>
        <v>2.4659999999999999E-3</v>
      </c>
    </row>
    <row r="336" spans="1:13" x14ac:dyDescent="0.35">
      <c r="A336">
        <f t="shared" si="55"/>
        <v>34</v>
      </c>
      <c r="B336" s="1">
        <v>54667</v>
      </c>
      <c r="C336" s="16">
        <f t="shared" si="51"/>
        <v>16918417829.05834</v>
      </c>
      <c r="D336" s="16">
        <f t="shared" si="47"/>
        <v>41720818.366457865</v>
      </c>
      <c r="E336" s="16">
        <f t="shared" si="48"/>
        <v>16960138647.424797</v>
      </c>
      <c r="F336" s="16">
        <v>0</v>
      </c>
      <c r="G336" s="29">
        <v>0</v>
      </c>
      <c r="H336" s="16">
        <f t="shared" si="49"/>
        <v>56533795.491415992</v>
      </c>
      <c r="I336" s="18">
        <f t="shared" si="53"/>
        <v>528458351.94196403</v>
      </c>
      <c r="J336" s="16">
        <f t="shared" si="54"/>
        <v>56533795.491415992</v>
      </c>
      <c r="K336" s="19">
        <f t="shared" si="52"/>
        <v>471924556.45054805</v>
      </c>
      <c r="L336" s="16">
        <f t="shared" si="50"/>
        <v>16488214090.974251</v>
      </c>
      <c r="M336" s="17">
        <f>VLOOKUP(B336,Encargos!$A$8:$B$652,2,0)</f>
        <v>2.4659999999999999E-3</v>
      </c>
    </row>
    <row r="337" spans="1:13" x14ac:dyDescent="0.35">
      <c r="A337">
        <f t="shared" si="55"/>
        <v>33</v>
      </c>
      <c r="B337" s="1">
        <v>54697</v>
      </c>
      <c r="C337" s="16">
        <f t="shared" si="51"/>
        <v>16488214090.974251</v>
      </c>
      <c r="D337" s="16">
        <f t="shared" si="47"/>
        <v>40659935.948342502</v>
      </c>
      <c r="E337" s="16">
        <f t="shared" si="48"/>
        <v>16528874026.922594</v>
      </c>
      <c r="F337" s="16">
        <v>0</v>
      </c>
      <c r="G337" s="29">
        <v>0</v>
      </c>
      <c r="H337" s="16">
        <f t="shared" si="49"/>
        <v>55096246.756408654</v>
      </c>
      <c r="I337" s="18">
        <f t="shared" si="53"/>
        <v>529761530.23785305</v>
      </c>
      <c r="J337" s="16">
        <f t="shared" si="54"/>
        <v>55096246.756408654</v>
      </c>
      <c r="K337" s="19">
        <f t="shared" si="52"/>
        <v>474665283.48144442</v>
      </c>
      <c r="L337" s="16">
        <f t="shared" si="50"/>
        <v>16054208743.441151</v>
      </c>
      <c r="M337" s="17">
        <f>VLOOKUP(B337,Encargos!$A$8:$B$652,2,0)</f>
        <v>2.4659999999999999E-3</v>
      </c>
    </row>
    <row r="338" spans="1:13" x14ac:dyDescent="0.35">
      <c r="A338">
        <f t="shared" si="55"/>
        <v>32</v>
      </c>
      <c r="B338" s="1">
        <v>54728</v>
      </c>
      <c r="C338" s="16">
        <f t="shared" si="51"/>
        <v>16054208743.441151</v>
      </c>
      <c r="D338" s="16">
        <f t="shared" si="47"/>
        <v>39589678.761325873</v>
      </c>
      <c r="E338" s="16">
        <f t="shared" si="48"/>
        <v>16093798422.202477</v>
      </c>
      <c r="F338" s="16">
        <v>0</v>
      </c>
      <c r="G338" s="29">
        <v>0</v>
      </c>
      <c r="H338" s="16">
        <f t="shared" si="49"/>
        <v>53645994.740674928</v>
      </c>
      <c r="I338" s="18">
        <f t="shared" si="53"/>
        <v>531067922.17141962</v>
      </c>
      <c r="J338" s="16">
        <f t="shared" si="54"/>
        <v>53645994.740674928</v>
      </c>
      <c r="K338" s="19">
        <f t="shared" si="52"/>
        <v>477421927.43074471</v>
      </c>
      <c r="L338" s="16">
        <f t="shared" si="50"/>
        <v>15616376494.771732</v>
      </c>
      <c r="M338" s="17">
        <f>VLOOKUP(B338,Encargos!$A$8:$B$652,2,0)</f>
        <v>2.4659999999999999E-3</v>
      </c>
    </row>
    <row r="339" spans="1:13" x14ac:dyDescent="0.35">
      <c r="A339">
        <f t="shared" si="55"/>
        <v>31</v>
      </c>
      <c r="B339" s="1">
        <v>54758</v>
      </c>
      <c r="C339" s="16">
        <f t="shared" si="51"/>
        <v>15616376494.771732</v>
      </c>
      <c r="D339" s="16">
        <f t="shared" si="47"/>
        <v>38509984.436107092</v>
      </c>
      <c r="E339" s="16">
        <f t="shared" si="48"/>
        <v>15654886479.20784</v>
      </c>
      <c r="F339" s="16">
        <v>0</v>
      </c>
      <c r="G339" s="29">
        <v>0</v>
      </c>
      <c r="H339" s="16">
        <f t="shared" si="49"/>
        <v>52182954.930692807</v>
      </c>
      <c r="I339" s="18">
        <f t="shared" si="53"/>
        <v>532377535.66749442</v>
      </c>
      <c r="J339" s="16">
        <f t="shared" si="54"/>
        <v>52182954.930692807</v>
      </c>
      <c r="K339" s="19">
        <f t="shared" si="52"/>
        <v>480194580.73680162</v>
      </c>
      <c r="L339" s="16">
        <f t="shared" si="50"/>
        <v>15174691898.471039</v>
      </c>
      <c r="M339" s="17">
        <f>VLOOKUP(B339,Encargos!$A$8:$B$652,2,0)</f>
        <v>2.4659999999999999E-3</v>
      </c>
    </row>
    <row r="340" spans="1:13" x14ac:dyDescent="0.35">
      <c r="A340">
        <f t="shared" si="55"/>
        <v>30</v>
      </c>
      <c r="B340" s="1">
        <v>54789</v>
      </c>
      <c r="C340" s="16">
        <f t="shared" si="51"/>
        <v>15174691898.471039</v>
      </c>
      <c r="D340" s="16">
        <f t="shared" si="47"/>
        <v>37420790.221629582</v>
      </c>
      <c r="E340" s="16">
        <f t="shared" si="48"/>
        <v>15212112688.692669</v>
      </c>
      <c r="F340" s="16">
        <v>0</v>
      </c>
      <c r="G340" s="29">
        <v>0</v>
      </c>
      <c r="H340" s="16">
        <f t="shared" si="49"/>
        <v>50707042.295642234</v>
      </c>
      <c r="I340" s="18">
        <f t="shared" si="53"/>
        <v>533690378.67045039</v>
      </c>
      <c r="J340" s="16">
        <f t="shared" si="54"/>
        <v>50707042.295642234</v>
      </c>
      <c r="K340" s="19">
        <f t="shared" si="52"/>
        <v>482983336.37480813</v>
      </c>
      <c r="L340" s="16">
        <f t="shared" si="50"/>
        <v>14729129352.317862</v>
      </c>
      <c r="M340" s="17">
        <f>VLOOKUP(B340,Encargos!$A$8:$B$652,2,0)</f>
        <v>2.4659999999999999E-3</v>
      </c>
    </row>
    <row r="341" spans="1:13" x14ac:dyDescent="0.35">
      <c r="A341">
        <f t="shared" si="55"/>
        <v>29</v>
      </c>
      <c r="B341" s="1">
        <v>54820</v>
      </c>
      <c r="C341" s="16">
        <f t="shared" si="51"/>
        <v>14729129352.317862</v>
      </c>
      <c r="D341" s="16">
        <f t="shared" si="47"/>
        <v>36322032.982815847</v>
      </c>
      <c r="E341" s="16">
        <f t="shared" si="48"/>
        <v>14765451385.300678</v>
      </c>
      <c r="F341" s="16">
        <v>0</v>
      </c>
      <c r="G341" s="29">
        <v>0</v>
      </c>
      <c r="H341" s="16">
        <f t="shared" si="49"/>
        <v>49218171.284335598</v>
      </c>
      <c r="I341" s="18">
        <f t="shared" si="53"/>
        <v>535006459.14425182</v>
      </c>
      <c r="J341" s="16">
        <f t="shared" si="54"/>
        <v>49218171.284335598</v>
      </c>
      <c r="K341" s="19">
        <f t="shared" si="52"/>
        <v>485788287.85991621</v>
      </c>
      <c r="L341" s="16">
        <f t="shared" si="50"/>
        <v>14279663097.440762</v>
      </c>
      <c r="M341" s="17">
        <f>VLOOKUP(B341,Encargos!$A$8:$B$652,2,0)</f>
        <v>2.4659999999999999E-3</v>
      </c>
    </row>
    <row r="342" spans="1:13" x14ac:dyDescent="0.35">
      <c r="A342">
        <f t="shared" si="55"/>
        <v>28</v>
      </c>
      <c r="B342" s="1">
        <v>54848</v>
      </c>
      <c r="C342" s="16">
        <f t="shared" si="51"/>
        <v>14279663097.440762</v>
      </c>
      <c r="D342" s="16">
        <f t="shared" si="47"/>
        <v>35213649.198288918</v>
      </c>
      <c r="E342" s="16">
        <f t="shared" si="48"/>
        <v>14314876746.63905</v>
      </c>
      <c r="F342" s="16">
        <v>0</v>
      </c>
      <c r="G342" s="29">
        <v>0</v>
      </c>
      <c r="H342" s="16">
        <f t="shared" si="49"/>
        <v>47716255.822130166</v>
      </c>
      <c r="I342" s="18">
        <f t="shared" si="53"/>
        <v>536325785.07250154</v>
      </c>
      <c r="J342" s="16">
        <f t="shared" si="54"/>
        <v>47716255.822130166</v>
      </c>
      <c r="K342" s="19">
        <f t="shared" si="52"/>
        <v>488609529.2503714</v>
      </c>
      <c r="L342" s="16">
        <f t="shared" si="50"/>
        <v>13826267217.388678</v>
      </c>
      <c r="M342" s="17">
        <f>VLOOKUP(B342,Encargos!$A$8:$B$652,2,0)</f>
        <v>2.4659999999999999E-3</v>
      </c>
    </row>
    <row r="343" spans="1:13" x14ac:dyDescent="0.35">
      <c r="A343">
        <f t="shared" si="55"/>
        <v>27</v>
      </c>
      <c r="B343" s="1">
        <v>54879</v>
      </c>
      <c r="C343" s="16">
        <f t="shared" si="51"/>
        <v>13826267217.388678</v>
      </c>
      <c r="D343" s="16">
        <f t="shared" si="47"/>
        <v>34095574.958080478</v>
      </c>
      <c r="E343" s="16">
        <f t="shared" si="48"/>
        <v>13860362792.346758</v>
      </c>
      <c r="F343" s="16">
        <v>0</v>
      </c>
      <c r="G343" s="29">
        <v>0</v>
      </c>
      <c r="H343" s="16">
        <f t="shared" si="49"/>
        <v>46201209.307822533</v>
      </c>
      <c r="I343" s="18">
        <f t="shared" si="53"/>
        <v>537648364.45849025</v>
      </c>
      <c r="J343" s="16">
        <f t="shared" si="54"/>
        <v>46201209.307822533</v>
      </c>
      <c r="K343" s="19">
        <f t="shared" si="52"/>
        <v>491447155.15066773</v>
      </c>
      <c r="L343" s="16">
        <f t="shared" si="50"/>
        <v>13368915637.196091</v>
      </c>
      <c r="M343" s="17">
        <f>VLOOKUP(B343,Encargos!$A$8:$B$652,2,0)</f>
        <v>2.4659999999999999E-3</v>
      </c>
    </row>
    <row r="344" spans="1:13" x14ac:dyDescent="0.35">
      <c r="A344">
        <f t="shared" si="55"/>
        <v>26</v>
      </c>
      <c r="B344" s="1">
        <v>54909</v>
      </c>
      <c r="C344" s="16">
        <f t="shared" si="51"/>
        <v>13368915637.196091</v>
      </c>
      <c r="D344" s="16">
        <f t="shared" si="47"/>
        <v>32967745.96132556</v>
      </c>
      <c r="E344" s="16">
        <f t="shared" si="48"/>
        <v>13401883383.157415</v>
      </c>
      <c r="F344" s="16">
        <v>0</v>
      </c>
      <c r="G344" s="29">
        <v>0</v>
      </c>
      <c r="H344" s="16">
        <f t="shared" si="49"/>
        <v>44672944.610524721</v>
      </c>
      <c r="I344" s="18">
        <f t="shared" si="53"/>
        <v>538974205.3252449</v>
      </c>
      <c r="J344" s="16">
        <f t="shared" si="54"/>
        <v>44672944.610524721</v>
      </c>
      <c r="K344" s="19">
        <f t="shared" si="52"/>
        <v>494301260.71472019</v>
      </c>
      <c r="L344" s="16">
        <f t="shared" si="50"/>
        <v>12907582122.442696</v>
      </c>
      <c r="M344" s="17">
        <f>VLOOKUP(B344,Encargos!$A$8:$B$652,2,0)</f>
        <v>2.4659999999999999E-3</v>
      </c>
    </row>
    <row r="345" spans="1:13" x14ac:dyDescent="0.35">
      <c r="A345">
        <f t="shared" si="55"/>
        <v>25</v>
      </c>
      <c r="B345" s="1">
        <v>54940</v>
      </c>
      <c r="C345" s="16">
        <f t="shared" si="51"/>
        <v>12907582122.442696</v>
      </c>
      <c r="D345" s="16">
        <f t="shared" si="47"/>
        <v>31830097.513943687</v>
      </c>
      <c r="E345" s="16">
        <f t="shared" si="48"/>
        <v>12939412219.95664</v>
      </c>
      <c r="F345" s="16">
        <v>0</v>
      </c>
      <c r="G345" s="29">
        <v>0</v>
      </c>
      <c r="H345" s="16">
        <f t="shared" si="49"/>
        <v>43131374.066522136</v>
      </c>
      <c r="I345" s="18">
        <f t="shared" si="53"/>
        <v>540303315.71557689</v>
      </c>
      <c r="J345" s="16">
        <f t="shared" si="54"/>
        <v>43131374.066522136</v>
      </c>
      <c r="K345" s="19">
        <f t="shared" si="52"/>
        <v>497171941.64905477</v>
      </c>
      <c r="L345" s="16">
        <f t="shared" si="50"/>
        <v>12442240278.307587</v>
      </c>
      <c r="M345" s="17">
        <f>VLOOKUP(B345,Encargos!$A$8:$B$652,2,0)</f>
        <v>2.4659999999999999E-3</v>
      </c>
    </row>
    <row r="346" spans="1:13" x14ac:dyDescent="0.35">
      <c r="A346">
        <f t="shared" si="55"/>
        <v>24</v>
      </c>
      <c r="B346" s="1">
        <v>54970</v>
      </c>
      <c r="C346" s="16">
        <f t="shared" si="51"/>
        <v>12442240278.307587</v>
      </c>
      <c r="D346" s="16">
        <f t="shared" si="47"/>
        <v>30682564.526306506</v>
      </c>
      <c r="E346" s="16">
        <f t="shared" si="48"/>
        <v>12472922842.833893</v>
      </c>
      <c r="F346" s="16">
        <v>0</v>
      </c>
      <c r="G346" s="29">
        <v>0</v>
      </c>
      <c r="H346" s="16">
        <f t="shared" si="49"/>
        <v>41576409.476112977</v>
      </c>
      <c r="I346" s="18">
        <f t="shared" si="53"/>
        <v>541635703.69213164</v>
      </c>
      <c r="J346" s="16">
        <f t="shared" si="54"/>
        <v>41576409.476112977</v>
      </c>
      <c r="K346" s="19">
        <f t="shared" si="52"/>
        <v>500059294.21601868</v>
      </c>
      <c r="L346" s="16">
        <f t="shared" si="50"/>
        <v>11972863548.617874</v>
      </c>
      <c r="M346" s="17">
        <f>VLOOKUP(B346,Encargos!$A$8:$B$652,2,0)</f>
        <v>2.4659999999999999E-3</v>
      </c>
    </row>
    <row r="347" spans="1:13" x14ac:dyDescent="0.35">
      <c r="A347">
        <f t="shared" si="55"/>
        <v>23</v>
      </c>
      <c r="B347" s="1">
        <v>55001</v>
      </c>
      <c r="C347" s="16">
        <f t="shared" si="51"/>
        <v>11972863548.617874</v>
      </c>
      <c r="D347" s="16">
        <f t="shared" si="47"/>
        <v>29525081.510891676</v>
      </c>
      <c r="E347" s="16">
        <f t="shared" si="48"/>
        <v>12002388630.128765</v>
      </c>
      <c r="F347" s="16">
        <v>0</v>
      </c>
      <c r="G347" s="29">
        <v>0</v>
      </c>
      <c r="H347" s="16">
        <f t="shared" si="49"/>
        <v>40007962.100429222</v>
      </c>
      <c r="I347" s="18">
        <f t="shared" si="53"/>
        <v>542971377.33743644</v>
      </c>
      <c r="J347" s="16">
        <f t="shared" si="54"/>
        <v>40007962.100429222</v>
      </c>
      <c r="K347" s="19">
        <f t="shared" si="52"/>
        <v>502963415.2370072</v>
      </c>
      <c r="L347" s="16">
        <f t="shared" si="50"/>
        <v>11499425214.891758</v>
      </c>
      <c r="M347" s="17">
        <f>VLOOKUP(B347,Encargos!$A$8:$B$652,2,0)</f>
        <v>2.4659999999999999E-3</v>
      </c>
    </row>
    <row r="348" spans="1:13" x14ac:dyDescent="0.35">
      <c r="A348">
        <f t="shared" si="55"/>
        <v>22</v>
      </c>
      <c r="B348" s="1">
        <v>55032</v>
      </c>
      <c r="C348" s="16">
        <f t="shared" si="51"/>
        <v>11499425214.891758</v>
      </c>
      <c r="D348" s="16">
        <f t="shared" si="47"/>
        <v>28357582.579923075</v>
      </c>
      <c r="E348" s="16">
        <f t="shared" si="48"/>
        <v>11527782797.471682</v>
      </c>
      <c r="F348" s="16">
        <v>0</v>
      </c>
      <c r="G348" s="29">
        <v>0</v>
      </c>
      <c r="H348" s="16">
        <f t="shared" si="49"/>
        <v>38425942.65823894</v>
      </c>
      <c r="I348" s="18">
        <f t="shared" si="53"/>
        <v>544310344.75395048</v>
      </c>
      <c r="J348" s="16">
        <f t="shared" si="54"/>
        <v>38425942.65823894</v>
      </c>
      <c r="K348" s="19">
        <f t="shared" si="52"/>
        <v>505884402.09571153</v>
      </c>
      <c r="L348" s="16">
        <f t="shared" si="50"/>
        <v>11021898395.375971</v>
      </c>
      <c r="M348" s="17">
        <f>VLOOKUP(B348,Encargos!$A$8:$B$652,2,0)</f>
        <v>2.4659999999999999E-3</v>
      </c>
    </row>
    <row r="349" spans="1:13" x14ac:dyDescent="0.35">
      <c r="A349">
        <f t="shared" si="55"/>
        <v>21</v>
      </c>
      <c r="B349" s="1">
        <v>55062</v>
      </c>
      <c r="C349" s="16">
        <f t="shared" si="51"/>
        <v>11021898395.375971</v>
      </c>
      <c r="D349" s="16">
        <f t="shared" si="47"/>
        <v>27180001.442997143</v>
      </c>
      <c r="E349" s="16">
        <f t="shared" si="48"/>
        <v>11049078396.818968</v>
      </c>
      <c r="F349" s="16">
        <v>0</v>
      </c>
      <c r="G349" s="29">
        <v>0</v>
      </c>
      <c r="H349" s="16">
        <f t="shared" si="49"/>
        <v>36830261.322729893</v>
      </c>
      <c r="I349" s="18">
        <f t="shared" si="53"/>
        <v>545652614.06411386</v>
      </c>
      <c r="J349" s="16">
        <f t="shared" si="54"/>
        <v>36830261.322729893</v>
      </c>
      <c r="K349" s="19">
        <f t="shared" si="52"/>
        <v>508822352.74138397</v>
      </c>
      <c r="L349" s="16">
        <f t="shared" si="50"/>
        <v>10540256044.077583</v>
      </c>
      <c r="M349" s="17">
        <f>VLOOKUP(B349,Encargos!$A$8:$B$652,2,0)</f>
        <v>2.4659999999999999E-3</v>
      </c>
    </row>
    <row r="350" spans="1:13" x14ac:dyDescent="0.35">
      <c r="A350">
        <f t="shared" si="55"/>
        <v>20</v>
      </c>
      <c r="B350" s="1">
        <v>55093</v>
      </c>
      <c r="C350" s="16">
        <f t="shared" si="51"/>
        <v>10540256044.077583</v>
      </c>
      <c r="D350" s="16">
        <f t="shared" si="47"/>
        <v>25992271.404695321</v>
      </c>
      <c r="E350" s="16">
        <f t="shared" si="48"/>
        <v>10566248315.482279</v>
      </c>
      <c r="F350" s="16">
        <v>0</v>
      </c>
      <c r="G350" s="29">
        <v>0</v>
      </c>
      <c r="H350" s="16">
        <f t="shared" si="49"/>
        <v>35220827.718274266</v>
      </c>
      <c r="I350" s="18">
        <f t="shared" si="53"/>
        <v>546998193.41039586</v>
      </c>
      <c r="J350" s="16">
        <f t="shared" si="54"/>
        <v>35220827.718274266</v>
      </c>
      <c r="K350" s="19">
        <f t="shared" si="52"/>
        <v>511777365.69212162</v>
      </c>
      <c r="L350" s="16">
        <f t="shared" si="50"/>
        <v>10054470949.790157</v>
      </c>
      <c r="M350" s="17">
        <f>VLOOKUP(B350,Encargos!$A$8:$B$652,2,0)</f>
        <v>2.4659999999999999E-3</v>
      </c>
    </row>
    <row r="351" spans="1:13" x14ac:dyDescent="0.35">
      <c r="A351">
        <f t="shared" si="55"/>
        <v>19</v>
      </c>
      <c r="B351" s="1">
        <v>55123</v>
      </c>
      <c r="C351" s="16">
        <f t="shared" si="51"/>
        <v>10054470949.790157</v>
      </c>
      <c r="D351" s="16">
        <f t="shared" si="47"/>
        <v>24794325.362182528</v>
      </c>
      <c r="E351" s="16">
        <f t="shared" si="48"/>
        <v>10079265275.15234</v>
      </c>
      <c r="F351" s="16">
        <v>0</v>
      </c>
      <c r="G351" s="29">
        <v>0</v>
      </c>
      <c r="H351" s="16">
        <f t="shared" si="49"/>
        <v>33597550.917174466</v>
      </c>
      <c r="I351" s="18">
        <f t="shared" si="53"/>
        <v>548347090.95534599</v>
      </c>
      <c r="J351" s="16">
        <f t="shared" si="54"/>
        <v>33597550.917174466</v>
      </c>
      <c r="K351" s="19">
        <f t="shared" si="52"/>
        <v>514749540.03817153</v>
      </c>
      <c r="L351" s="16">
        <f t="shared" si="50"/>
        <v>9564515735.1141701</v>
      </c>
      <c r="M351" s="17">
        <f>VLOOKUP(B351,Encargos!$A$8:$B$652,2,0)</f>
        <v>2.4659999999999999E-3</v>
      </c>
    </row>
    <row r="352" spans="1:13" x14ac:dyDescent="0.35">
      <c r="A352">
        <f t="shared" si="55"/>
        <v>18</v>
      </c>
      <c r="B352" s="1">
        <v>55154</v>
      </c>
      <c r="C352" s="16">
        <f t="shared" si="51"/>
        <v>9564515735.1141701</v>
      </c>
      <c r="D352" s="16">
        <f t="shared" si="47"/>
        <v>23586095.802791543</v>
      </c>
      <c r="E352" s="16">
        <f t="shared" si="48"/>
        <v>9588101830.9169617</v>
      </c>
      <c r="F352" s="16">
        <v>0</v>
      </c>
      <c r="G352" s="29">
        <v>0</v>
      </c>
      <c r="H352" s="16">
        <f t="shared" si="49"/>
        <v>31960339.436389875</v>
      </c>
      <c r="I352" s="18">
        <f t="shared" si="53"/>
        <v>549699314.88164198</v>
      </c>
      <c r="J352" s="16">
        <f t="shared" si="54"/>
        <v>31960339.436389875</v>
      </c>
      <c r="K352" s="19">
        <f t="shared" si="52"/>
        <v>517738975.44525212</v>
      </c>
      <c r="L352" s="16">
        <f t="shared" si="50"/>
        <v>9070362855.4717102</v>
      </c>
      <c r="M352" s="17">
        <f>VLOOKUP(B352,Encargos!$A$8:$B$652,2,0)</f>
        <v>2.4659999999999999E-3</v>
      </c>
    </row>
    <row r="353" spans="1:13" x14ac:dyDescent="0.35">
      <c r="A353">
        <f t="shared" si="55"/>
        <v>17</v>
      </c>
      <c r="B353" s="1">
        <v>55185</v>
      </c>
      <c r="C353" s="16">
        <f t="shared" si="51"/>
        <v>9070362855.4717102</v>
      </c>
      <c r="D353" s="16">
        <f t="shared" si="47"/>
        <v>22367514.801593237</v>
      </c>
      <c r="E353" s="16">
        <f t="shared" si="48"/>
        <v>9092730370.273304</v>
      </c>
      <c r="F353" s="16">
        <v>0</v>
      </c>
      <c r="G353" s="29">
        <v>0</v>
      </c>
      <c r="H353" s="16">
        <f t="shared" si="49"/>
        <v>30309101.23424435</v>
      </c>
      <c r="I353" s="18">
        <f t="shared" si="53"/>
        <v>551054873.39214003</v>
      </c>
      <c r="J353" s="16">
        <f t="shared" si="54"/>
        <v>30309101.23424435</v>
      </c>
      <c r="K353" s="19">
        <f t="shared" si="52"/>
        <v>520745772.15789568</v>
      </c>
      <c r="L353" s="16">
        <f t="shared" si="50"/>
        <v>8571984598.1154089</v>
      </c>
      <c r="M353" s="17">
        <f>VLOOKUP(B353,Encargos!$A$8:$B$652,2,0)</f>
        <v>2.4659999999999999E-3</v>
      </c>
    </row>
    <row r="354" spans="1:13" x14ac:dyDescent="0.35">
      <c r="A354">
        <f t="shared" si="55"/>
        <v>16</v>
      </c>
      <c r="B354" s="1">
        <v>55213</v>
      </c>
      <c r="C354" s="16">
        <f t="shared" si="51"/>
        <v>8571984598.1154089</v>
      </c>
      <c r="D354" s="16">
        <f t="shared" si="47"/>
        <v>21138514.018952597</v>
      </c>
      <c r="E354" s="16">
        <f t="shared" si="48"/>
        <v>8593123112.1343613</v>
      </c>
      <c r="F354" s="16">
        <v>0</v>
      </c>
      <c r="G354" s="29">
        <v>0</v>
      </c>
      <c r="H354" s="16">
        <f t="shared" si="49"/>
        <v>28643743.70711454</v>
      </c>
      <c r="I354" s="18">
        <f t="shared" si="53"/>
        <v>552413774.70992517</v>
      </c>
      <c r="J354" s="16">
        <f t="shared" si="54"/>
        <v>28643743.70711454</v>
      </c>
      <c r="K354" s="19">
        <f t="shared" si="52"/>
        <v>523770031.00281066</v>
      </c>
      <c r="L354" s="16">
        <f t="shared" si="50"/>
        <v>8069353081.1315517</v>
      </c>
      <c r="M354" s="17">
        <f>VLOOKUP(B354,Encargos!$A$8:$B$652,2,0)</f>
        <v>2.4659999999999999E-3</v>
      </c>
    </row>
    <row r="355" spans="1:13" x14ac:dyDescent="0.35">
      <c r="A355">
        <f t="shared" si="55"/>
        <v>15</v>
      </c>
      <c r="B355" s="1">
        <v>55244</v>
      </c>
      <c r="C355" s="16">
        <f t="shared" si="51"/>
        <v>8069353081.1315517</v>
      </c>
      <c r="D355" s="16">
        <f t="shared" si="47"/>
        <v>19899024.698070407</v>
      </c>
      <c r="E355" s="16">
        <f t="shared" si="48"/>
        <v>8089252105.8296223</v>
      </c>
      <c r="F355" s="16">
        <v>0</v>
      </c>
      <c r="G355" s="29">
        <v>0</v>
      </c>
      <c r="H355" s="16">
        <f t="shared" si="49"/>
        <v>26964173.686098743</v>
      </c>
      <c r="I355" s="18">
        <f t="shared" si="53"/>
        <v>553776027.07835984</v>
      </c>
      <c r="J355" s="16">
        <f t="shared" si="54"/>
        <v>26964173.686098743</v>
      </c>
      <c r="K355" s="19">
        <f t="shared" si="52"/>
        <v>526811853.39226109</v>
      </c>
      <c r="L355" s="16">
        <f t="shared" si="50"/>
        <v>7562440252.4373617</v>
      </c>
      <c r="M355" s="17">
        <f>VLOOKUP(B355,Encargos!$A$8:$B$652,2,0)</f>
        <v>2.4659999999999999E-3</v>
      </c>
    </row>
    <row r="356" spans="1:13" x14ac:dyDescent="0.35">
      <c r="A356">
        <f t="shared" si="55"/>
        <v>14</v>
      </c>
      <c r="B356" s="1">
        <v>55274</v>
      </c>
      <c r="C356" s="16">
        <f t="shared" si="51"/>
        <v>7562440252.4373617</v>
      </c>
      <c r="D356" s="16">
        <f t="shared" si="47"/>
        <v>18648977.662510533</v>
      </c>
      <c r="E356" s="16">
        <f t="shared" si="48"/>
        <v>7581089230.0998726</v>
      </c>
      <c r="F356" s="16">
        <v>0</v>
      </c>
      <c r="G356" s="29">
        <v>0</v>
      </c>
      <c r="H356" s="16">
        <f t="shared" si="49"/>
        <v>25270297.433666244</v>
      </c>
      <c r="I356" s="18">
        <f t="shared" si="53"/>
        <v>555141638.76113534</v>
      </c>
      <c r="J356" s="16">
        <f t="shared" si="54"/>
        <v>25270297.433666244</v>
      </c>
      <c r="K356" s="19">
        <f t="shared" si="52"/>
        <v>529871341.32746911</v>
      </c>
      <c r="L356" s="16">
        <f t="shared" si="50"/>
        <v>7051217888.7724037</v>
      </c>
      <c r="M356" s="17">
        <f>VLOOKUP(B356,Encargos!$A$8:$B$652,2,0)</f>
        <v>2.4659999999999999E-3</v>
      </c>
    </row>
    <row r="357" spans="1:13" x14ac:dyDescent="0.35">
      <c r="A357">
        <f t="shared" si="55"/>
        <v>13</v>
      </c>
      <c r="B357" s="1">
        <v>55305</v>
      </c>
      <c r="C357" s="16">
        <f t="shared" si="51"/>
        <v>7051217888.7724037</v>
      </c>
      <c r="D357" s="16">
        <f t="shared" si="47"/>
        <v>17388303.313712746</v>
      </c>
      <c r="E357" s="16">
        <f t="shared" si="48"/>
        <v>7068606192.0861168</v>
      </c>
      <c r="F357" s="16">
        <v>0</v>
      </c>
      <c r="G357" s="29">
        <v>0</v>
      </c>
      <c r="H357" s="16">
        <f t="shared" si="49"/>
        <v>23562020.640287057</v>
      </c>
      <c r="I357" s="18">
        <f t="shared" si="53"/>
        <v>556510618.04232013</v>
      </c>
      <c r="J357" s="16">
        <f t="shared" si="54"/>
        <v>23562020.640287057</v>
      </c>
      <c r="K357" s="19">
        <f t="shared" si="52"/>
        <v>532948597.40203309</v>
      </c>
      <c r="L357" s="16">
        <f t="shared" si="50"/>
        <v>6535657594.6840839</v>
      </c>
      <c r="M357" s="17">
        <f>VLOOKUP(B357,Encargos!$A$8:$B$652,2,0)</f>
        <v>2.4659999999999999E-3</v>
      </c>
    </row>
    <row r="358" spans="1:13" x14ac:dyDescent="0.35">
      <c r="A358">
        <f t="shared" si="55"/>
        <v>12</v>
      </c>
      <c r="B358" s="1">
        <v>55335</v>
      </c>
      <c r="C358" s="16">
        <f t="shared" si="51"/>
        <v>6535657594.6840839</v>
      </c>
      <c r="D358" s="16">
        <f t="shared" si="47"/>
        <v>16116931.628490951</v>
      </c>
      <c r="E358" s="16">
        <f t="shared" si="48"/>
        <v>6551774526.3125753</v>
      </c>
      <c r="F358" s="16">
        <v>0</v>
      </c>
      <c r="G358" s="29">
        <v>0</v>
      </c>
      <c r="H358" s="16">
        <f t="shared" si="49"/>
        <v>21839248.421041921</v>
      </c>
      <c r="I358" s="18">
        <f t="shared" si="53"/>
        <v>557882973.22641265</v>
      </c>
      <c r="J358" s="16">
        <f t="shared" si="54"/>
        <v>21839248.421041921</v>
      </c>
      <c r="K358" s="19">
        <f t="shared" si="52"/>
        <v>536043724.80537075</v>
      </c>
      <c r="L358" s="16">
        <f t="shared" si="50"/>
        <v>6015730801.5072041</v>
      </c>
      <c r="M358" s="17">
        <f>VLOOKUP(B358,Encargos!$A$8:$B$652,2,0)</f>
        <v>2.4659999999999999E-3</v>
      </c>
    </row>
    <row r="359" spans="1:13" x14ac:dyDescent="0.35">
      <c r="A359">
        <f t="shared" si="55"/>
        <v>11</v>
      </c>
      <c r="B359" s="1">
        <v>55366</v>
      </c>
      <c r="C359" s="16">
        <f t="shared" si="51"/>
        <v>6015730801.5072041</v>
      </c>
      <c r="D359" s="16">
        <f t="shared" si="47"/>
        <v>14834792.156516764</v>
      </c>
      <c r="E359" s="16">
        <f t="shared" si="48"/>
        <v>6030565593.6637211</v>
      </c>
      <c r="F359" s="16">
        <v>0</v>
      </c>
      <c r="G359" s="29">
        <v>0</v>
      </c>
      <c r="H359" s="16">
        <f t="shared" si="49"/>
        <v>20101885.312212404</v>
      </c>
      <c r="I359" s="18">
        <f t="shared" si="53"/>
        <v>559258712.63838887</v>
      </c>
      <c r="J359" s="16">
        <f t="shared" si="54"/>
        <v>20101885.312212404</v>
      </c>
      <c r="K359" s="19">
        <f t="shared" si="52"/>
        <v>539156827.32617652</v>
      </c>
      <c r="L359" s="16">
        <f t="shared" si="50"/>
        <v>5491408766.3375444</v>
      </c>
      <c r="M359" s="17">
        <f>VLOOKUP(B359,Encargos!$A$8:$B$652,2,0)</f>
        <v>2.4659999999999999E-3</v>
      </c>
    </row>
    <row r="360" spans="1:13" x14ac:dyDescent="0.35">
      <c r="A360">
        <f t="shared" si="55"/>
        <v>10</v>
      </c>
      <c r="B360" s="1">
        <v>55397</v>
      </c>
      <c r="C360" s="16">
        <f t="shared" si="51"/>
        <v>5491408766.3375444</v>
      </c>
      <c r="D360" s="16">
        <f t="shared" si="47"/>
        <v>13541814.017788384</v>
      </c>
      <c r="E360" s="16">
        <f t="shared" si="48"/>
        <v>5504950580.3553324</v>
      </c>
      <c r="F360" s="16">
        <v>0</v>
      </c>
      <c r="G360" s="29">
        <v>0</v>
      </c>
      <c r="H360" s="16">
        <f t="shared" si="49"/>
        <v>18349835.267851111</v>
      </c>
      <c r="I360" s="18">
        <f t="shared" si="53"/>
        <v>560637844.62375534</v>
      </c>
      <c r="J360" s="16">
        <f t="shared" si="54"/>
        <v>18349835.267851111</v>
      </c>
      <c r="K360" s="19">
        <f t="shared" si="52"/>
        <v>542288009.35590422</v>
      </c>
      <c r="L360" s="16">
        <f t="shared" si="50"/>
        <v>4962662570.9994278</v>
      </c>
      <c r="M360" s="17">
        <f>VLOOKUP(B360,Encargos!$A$8:$B$652,2,0)</f>
        <v>2.4659999999999999E-3</v>
      </c>
    </row>
    <row r="361" spans="1:13" x14ac:dyDescent="0.35">
      <c r="A361">
        <f t="shared" si="55"/>
        <v>9</v>
      </c>
      <c r="B361" s="1">
        <v>55427</v>
      </c>
      <c r="C361" s="16">
        <f t="shared" si="51"/>
        <v>4962662570.9994278</v>
      </c>
      <c r="D361" s="16">
        <f t="shared" si="47"/>
        <v>12237925.900084589</v>
      </c>
      <c r="E361" s="16">
        <f t="shared" si="48"/>
        <v>4974900496.8995123</v>
      </c>
      <c r="F361" s="16">
        <v>0</v>
      </c>
      <c r="G361" s="29">
        <v>0</v>
      </c>
      <c r="H361" s="16">
        <f t="shared" si="49"/>
        <v>16583001.656331709</v>
      </c>
      <c r="I361" s="18">
        <f t="shared" si="53"/>
        <v>562020377.54859734</v>
      </c>
      <c r="J361" s="16">
        <f t="shared" si="54"/>
        <v>16583001.656331709</v>
      </c>
      <c r="K361" s="19">
        <f t="shared" si="52"/>
        <v>545437375.89226568</v>
      </c>
      <c r="L361" s="16">
        <f t="shared" si="50"/>
        <v>4429463121.007247</v>
      </c>
      <c r="M361" s="17">
        <f>VLOOKUP(B361,Encargos!$A$8:$B$652,2,0)</f>
        <v>2.4659999999999999E-3</v>
      </c>
    </row>
    <row r="362" spans="1:13" x14ac:dyDescent="0.35">
      <c r="A362">
        <f t="shared" si="55"/>
        <v>8</v>
      </c>
      <c r="B362" s="1">
        <v>55458</v>
      </c>
      <c r="C362" s="16">
        <f t="shared" si="51"/>
        <v>4429463121.007247</v>
      </c>
      <c r="D362" s="16">
        <f t="shared" si="47"/>
        <v>10923056.05640387</v>
      </c>
      <c r="E362" s="16">
        <f t="shared" si="48"/>
        <v>4440386177.0636511</v>
      </c>
      <c r="F362" s="16">
        <v>0</v>
      </c>
      <c r="G362" s="29">
        <v>0</v>
      </c>
      <c r="H362" s="16">
        <f t="shared" si="49"/>
        <v>14801287.256878838</v>
      </c>
      <c r="I362" s="18">
        <f t="shared" si="53"/>
        <v>563406319.79963219</v>
      </c>
      <c r="J362" s="16">
        <f t="shared" si="54"/>
        <v>14801287.256878838</v>
      </c>
      <c r="K362" s="19">
        <f t="shared" si="52"/>
        <v>548605032.54275334</v>
      </c>
      <c r="L362" s="16">
        <f t="shared" si="50"/>
        <v>3891781144.5208979</v>
      </c>
      <c r="M362" s="17">
        <f>VLOOKUP(B362,Encargos!$A$8:$B$652,2,0)</f>
        <v>2.4659999999999999E-3</v>
      </c>
    </row>
    <row r="363" spans="1:13" x14ac:dyDescent="0.35">
      <c r="A363">
        <f t="shared" si="55"/>
        <v>7</v>
      </c>
      <c r="B363" s="1">
        <v>55488</v>
      </c>
      <c r="C363" s="16">
        <f t="shared" si="51"/>
        <v>3891781144.5208979</v>
      </c>
      <c r="D363" s="16">
        <f t="shared" si="47"/>
        <v>9597132.3023885339</v>
      </c>
      <c r="E363" s="16">
        <f t="shared" si="48"/>
        <v>3901378276.8232865</v>
      </c>
      <c r="F363" s="16">
        <v>0</v>
      </c>
      <c r="G363" s="29">
        <v>0</v>
      </c>
      <c r="H363" s="16">
        <f t="shared" si="49"/>
        <v>13004594.256077623</v>
      </c>
      <c r="I363" s="18">
        <f t="shared" si="53"/>
        <v>564795679.78425801</v>
      </c>
      <c r="J363" s="16">
        <f t="shared" si="54"/>
        <v>13004594.256077623</v>
      </c>
      <c r="K363" s="19">
        <f t="shared" si="52"/>
        <v>551791085.52818036</v>
      </c>
      <c r="L363" s="16">
        <f t="shared" si="50"/>
        <v>3349587191.2951064</v>
      </c>
      <c r="M363" s="17">
        <f>VLOOKUP(B363,Encargos!$A$8:$B$652,2,0)</f>
        <v>2.4659999999999999E-3</v>
      </c>
    </row>
    <row r="364" spans="1:13" x14ac:dyDescent="0.35">
      <c r="A364">
        <f t="shared" si="55"/>
        <v>6</v>
      </c>
      <c r="B364" s="1">
        <v>55519</v>
      </c>
      <c r="C364" s="16">
        <f t="shared" si="51"/>
        <v>3349587191.2951064</v>
      </c>
      <c r="D364" s="16">
        <f t="shared" si="47"/>
        <v>8260082.0137337316</v>
      </c>
      <c r="E364" s="16">
        <f t="shared" si="48"/>
        <v>3357847273.3088403</v>
      </c>
      <c r="F364" s="16">
        <v>0</v>
      </c>
      <c r="G364" s="29">
        <v>0</v>
      </c>
      <c r="H364" s="16">
        <f t="shared" si="49"/>
        <v>11192824.244362801</v>
      </c>
      <c r="I364" s="18">
        <f t="shared" si="53"/>
        <v>566188465.93060613</v>
      </c>
      <c r="J364" s="16">
        <f t="shared" si="54"/>
        <v>11192824.244362801</v>
      </c>
      <c r="K364" s="19">
        <f t="shared" si="52"/>
        <v>554995641.6862433</v>
      </c>
      <c r="L364" s="16">
        <f t="shared" si="50"/>
        <v>2802851631.6225967</v>
      </c>
      <c r="M364" s="17">
        <f>VLOOKUP(B364,Encargos!$A$8:$B$652,2,0)</f>
        <v>2.4659999999999999E-3</v>
      </c>
    </row>
    <row r="365" spans="1:13" x14ac:dyDescent="0.35">
      <c r="A365">
        <f t="shared" si="55"/>
        <v>5</v>
      </c>
      <c r="B365" s="1">
        <v>55550</v>
      </c>
      <c r="C365" s="16">
        <f t="shared" si="51"/>
        <v>2802851631.6225967</v>
      </c>
      <c r="D365" s="16">
        <f t="shared" si="47"/>
        <v>6911832.1235813228</v>
      </c>
      <c r="E365" s="16">
        <f t="shared" si="48"/>
        <v>2809763463.7461782</v>
      </c>
      <c r="F365" s="16">
        <v>0</v>
      </c>
      <c r="G365" s="29">
        <v>0</v>
      </c>
      <c r="H365" s="16">
        <f t="shared" si="49"/>
        <v>9365878.2124872617</v>
      </c>
      <c r="I365" s="18">
        <f t="shared" si="53"/>
        <v>567584686.68759108</v>
      </c>
      <c r="J365" s="16">
        <f t="shared" si="54"/>
        <v>9365878.2124872617</v>
      </c>
      <c r="K365" s="19">
        <f t="shared" si="52"/>
        <v>558218808.47510386</v>
      </c>
      <c r="L365" s="16">
        <f t="shared" si="50"/>
        <v>2251544655.2710743</v>
      </c>
      <c r="M365" s="17">
        <f>VLOOKUP(B365,Encargos!$A$8:$B$652,2,0)</f>
        <v>2.4659999999999999E-3</v>
      </c>
    </row>
    <row r="366" spans="1:13" x14ac:dyDescent="0.35">
      <c r="A366">
        <f t="shared" si="55"/>
        <v>4</v>
      </c>
      <c r="B366" s="1">
        <v>55579</v>
      </c>
      <c r="C366" s="16">
        <f t="shared" si="51"/>
        <v>2251544655.2710743</v>
      </c>
      <c r="D366" s="16">
        <f t="shared" si="47"/>
        <v>5552309.1198984692</v>
      </c>
      <c r="E366" s="16">
        <f t="shared" si="48"/>
        <v>2257096964.3909726</v>
      </c>
      <c r="F366" s="16">
        <v>0</v>
      </c>
      <c r="G366" s="29">
        <v>0</v>
      </c>
      <c r="H366" s="16">
        <f t="shared" si="49"/>
        <v>7523656.5479699094</v>
      </c>
      <c r="I366" s="18">
        <f t="shared" si="53"/>
        <v>568984350.52496254</v>
      </c>
      <c r="J366" s="16">
        <f t="shared" si="54"/>
        <v>7523656.5479699094</v>
      </c>
      <c r="K366" s="19">
        <f t="shared" si="52"/>
        <v>561460693.97699261</v>
      </c>
      <c r="L366" s="16">
        <f t="shared" si="50"/>
        <v>1695636270.41398</v>
      </c>
      <c r="M366" s="17">
        <f>VLOOKUP(B366,Encargos!$A$8:$B$652,2,0)</f>
        <v>2.4659999999999999E-3</v>
      </c>
    </row>
    <row r="367" spans="1:13" x14ac:dyDescent="0.35">
      <c r="A367">
        <f t="shared" si="55"/>
        <v>3</v>
      </c>
      <c r="B367" s="1">
        <v>55610</v>
      </c>
      <c r="C367" s="16">
        <f t="shared" si="51"/>
        <v>1695636270.41398</v>
      </c>
      <c r="D367" s="16">
        <f t="shared" si="47"/>
        <v>4181439.0428408743</v>
      </c>
      <c r="E367" s="16">
        <f t="shared" si="48"/>
        <v>1699817709.456821</v>
      </c>
      <c r="F367" s="16">
        <v>0</v>
      </c>
      <c r="G367" s="29">
        <v>0</v>
      </c>
      <c r="H367" s="16">
        <f t="shared" si="49"/>
        <v>5666059.0315227369</v>
      </c>
      <c r="I367" s="18">
        <f t="shared" si="53"/>
        <v>570387465.93335724</v>
      </c>
      <c r="J367" s="16">
        <f t="shared" si="54"/>
        <v>5666059.0315227369</v>
      </c>
      <c r="K367" s="19">
        <f t="shared" si="52"/>
        <v>564721406.90183449</v>
      </c>
      <c r="L367" s="16">
        <f t="shared" ref="L367:L369" si="56">SUM(E367:H367)-I367</f>
        <v>1135096302.5549865</v>
      </c>
      <c r="M367" s="17">
        <f>VLOOKUP(B367,Encargos!$A$8:$B$652,2,0)</f>
        <v>2.4659999999999999E-3</v>
      </c>
    </row>
    <row r="368" spans="1:13" x14ac:dyDescent="0.35">
      <c r="A368">
        <f t="shared" si="55"/>
        <v>2</v>
      </c>
      <c r="B368" s="1">
        <v>55640</v>
      </c>
      <c r="C368" s="16">
        <f t="shared" si="51"/>
        <v>1135096302.5549865</v>
      </c>
      <c r="D368" s="16">
        <f t="shared" si="47"/>
        <v>2799147.4821005967</v>
      </c>
      <c r="E368" s="16">
        <f t="shared" si="48"/>
        <v>1137895450.037087</v>
      </c>
      <c r="F368" s="16">
        <v>0</v>
      </c>
      <c r="G368" s="29">
        <v>0</v>
      </c>
      <c r="H368" s="16">
        <f t="shared" si="49"/>
        <v>3792984.8334569568</v>
      </c>
      <c r="I368" s="18">
        <f t="shared" si="53"/>
        <v>571794041.42434895</v>
      </c>
      <c r="J368" s="16">
        <f t="shared" si="54"/>
        <v>3792984.8334569568</v>
      </c>
      <c r="K368" s="19">
        <f t="shared" si="52"/>
        <v>568001056.59089196</v>
      </c>
      <c r="L368" s="16">
        <f t="shared" si="56"/>
        <v>569894393.44619501</v>
      </c>
      <c r="M368" s="17">
        <f>VLOOKUP(B368,Encargos!$A$8:$B$652,2,0)</f>
        <v>2.4659999999999999E-3</v>
      </c>
    </row>
    <row r="369" spans="1:13" x14ac:dyDescent="0.35">
      <c r="A369">
        <f t="shared" si="55"/>
        <v>1</v>
      </c>
      <c r="B369" s="1">
        <v>55671</v>
      </c>
      <c r="C369" s="16">
        <f t="shared" si="51"/>
        <v>569894393.44619501</v>
      </c>
      <c r="D369" s="16">
        <f t="shared" si="47"/>
        <v>1405359.5742383169</v>
      </c>
      <c r="E369" s="16">
        <f t="shared" si="48"/>
        <v>571299753.02043331</v>
      </c>
      <c r="F369" s="16">
        <v>0</v>
      </c>
      <c r="G369" s="29">
        <v>0</v>
      </c>
      <c r="H369" s="16">
        <f t="shared" si="49"/>
        <v>1904332.5100681111</v>
      </c>
      <c r="I369" s="18">
        <f t="shared" si="53"/>
        <v>573204085.53050137</v>
      </c>
      <c r="J369" s="16">
        <f t="shared" si="54"/>
        <v>1904332.5100681111</v>
      </c>
      <c r="K369" s="19">
        <f t="shared" si="52"/>
        <v>571299753.02043331</v>
      </c>
      <c r="L369" s="16">
        <f t="shared" si="56"/>
        <v>0</v>
      </c>
      <c r="M369" s="17">
        <f>VLOOKUP(B369,Encargos!$A$8:$B$652,2,0)</f>
        <v>2.4659999999999999E-3</v>
      </c>
    </row>
    <row r="370" spans="1:13" x14ac:dyDescent="0.35">
      <c r="B370" s="1"/>
      <c r="C370" s="16"/>
      <c r="D370" s="16"/>
      <c r="E370" s="16"/>
      <c r="F370" s="16"/>
      <c r="G370" s="29"/>
      <c r="H370" s="16"/>
      <c r="I370" s="18"/>
      <c r="J370" s="16"/>
      <c r="K370" s="19"/>
      <c r="L370" s="16"/>
      <c r="M370" s="17"/>
    </row>
    <row r="371" spans="1:13" x14ac:dyDescent="0.35">
      <c r="B371" s="1"/>
      <c r="M371" s="17"/>
    </row>
    <row r="372" spans="1:13" x14ac:dyDescent="0.35">
      <c r="B372" s="1"/>
      <c r="M372" s="17"/>
    </row>
    <row r="373" spans="1:13" x14ac:dyDescent="0.35">
      <c r="B373" s="1"/>
      <c r="M373" s="17"/>
    </row>
    <row r="374" spans="1:13" x14ac:dyDescent="0.35">
      <c r="B374" s="1"/>
      <c r="M374" s="17"/>
    </row>
    <row r="375" spans="1:13" x14ac:dyDescent="0.35">
      <c r="B375" s="1"/>
      <c r="M375" s="17"/>
    </row>
    <row r="376" spans="1:13" x14ac:dyDescent="0.35">
      <c r="B376" s="1"/>
      <c r="M376" s="17"/>
    </row>
    <row r="377" spans="1:13" x14ac:dyDescent="0.35">
      <c r="B377" s="1"/>
      <c r="M377" s="17"/>
    </row>
    <row r="378" spans="1:13" x14ac:dyDescent="0.35">
      <c r="B378" s="1"/>
      <c r="M378" s="17"/>
    </row>
    <row r="379" spans="1:13" x14ac:dyDescent="0.35">
      <c r="B379" s="1"/>
      <c r="M379" s="17"/>
    </row>
    <row r="380" spans="1:13" x14ac:dyDescent="0.35">
      <c r="B380" s="1"/>
      <c r="M380" s="17"/>
    </row>
    <row r="381" spans="1:13" x14ac:dyDescent="0.35">
      <c r="B381" s="1"/>
      <c r="M381" s="17"/>
    </row>
    <row r="382" spans="1:13" x14ac:dyDescent="0.35">
      <c r="B382" s="1"/>
      <c r="M382" s="17"/>
    </row>
    <row r="383" spans="1:13" x14ac:dyDescent="0.35">
      <c r="B383" s="1"/>
      <c r="M383" s="17"/>
    </row>
    <row r="384" spans="1:13" x14ac:dyDescent="0.35">
      <c r="B384" s="1"/>
      <c r="M384" s="17"/>
    </row>
    <row r="385" spans="2:13" x14ac:dyDescent="0.35">
      <c r="B385" s="1"/>
      <c r="M385" s="17"/>
    </row>
    <row r="386" spans="2:13" x14ac:dyDescent="0.35">
      <c r="B386" s="1"/>
      <c r="M386" s="17"/>
    </row>
    <row r="387" spans="2:13" x14ac:dyDescent="0.35">
      <c r="B387" s="1"/>
      <c r="M387" s="17"/>
    </row>
    <row r="388" spans="2:13" x14ac:dyDescent="0.35">
      <c r="B388" s="1"/>
      <c r="M388" s="17"/>
    </row>
    <row r="389" spans="2:13" x14ac:dyDescent="0.35">
      <c r="B389" s="1"/>
      <c r="M389" s="17"/>
    </row>
    <row r="390" spans="2:13" x14ac:dyDescent="0.35">
      <c r="B390" s="1"/>
      <c r="M390" s="17"/>
    </row>
    <row r="391" spans="2:13" x14ac:dyDescent="0.35">
      <c r="B391" s="1"/>
      <c r="M391" s="17"/>
    </row>
    <row r="392" spans="2:13" x14ac:dyDescent="0.35">
      <c r="B392" s="1"/>
      <c r="M392" s="17"/>
    </row>
    <row r="393" spans="2:13" x14ac:dyDescent="0.35">
      <c r="B393" s="1"/>
      <c r="M393" s="17"/>
    </row>
    <row r="394" spans="2:13" x14ac:dyDescent="0.35">
      <c r="B394" s="1"/>
      <c r="M394" s="17"/>
    </row>
    <row r="395" spans="2:13" x14ac:dyDescent="0.35">
      <c r="B395" s="1"/>
      <c r="M395" s="17"/>
    </row>
    <row r="396" spans="2:13" x14ac:dyDescent="0.35">
      <c r="B396" s="1"/>
      <c r="M396" s="17"/>
    </row>
    <row r="397" spans="2:13" x14ac:dyDescent="0.35">
      <c r="B397" s="1"/>
      <c r="M397" s="17"/>
    </row>
    <row r="398" spans="2:13" x14ac:dyDescent="0.35">
      <c r="B398" s="1"/>
      <c r="M398" s="17"/>
    </row>
    <row r="399" spans="2:13" x14ac:dyDescent="0.35">
      <c r="B399" s="1"/>
      <c r="M399" s="17"/>
    </row>
    <row r="400" spans="2:13" x14ac:dyDescent="0.35">
      <c r="B400" s="1"/>
      <c r="M400" s="17"/>
    </row>
    <row r="401" spans="2:13" x14ac:dyDescent="0.35">
      <c r="B401" s="1"/>
      <c r="M401" s="17"/>
    </row>
    <row r="402" spans="2:13" x14ac:dyDescent="0.35">
      <c r="B402" s="1"/>
    </row>
    <row r="403" spans="2:13" x14ac:dyDescent="0.35">
      <c r="B403" s="1"/>
    </row>
    <row r="404" spans="2:13" x14ac:dyDescent="0.35">
      <c r="B404" s="1"/>
    </row>
    <row r="405" spans="2:13" x14ac:dyDescent="0.35">
      <c r="B405" s="1"/>
    </row>
    <row r="406" spans="2:13" x14ac:dyDescent="0.35">
      <c r="B406" s="1"/>
    </row>
    <row r="407" spans="2:13" x14ac:dyDescent="0.35">
      <c r="B407" s="1"/>
    </row>
    <row r="408" spans="2:13" x14ac:dyDescent="0.35">
      <c r="B408" s="1"/>
    </row>
    <row r="409" spans="2:13" x14ac:dyDescent="0.35">
      <c r="B409" s="1"/>
    </row>
    <row r="410" spans="2:13" x14ac:dyDescent="0.35">
      <c r="B410" s="1"/>
    </row>
    <row r="411" spans="2:13" x14ac:dyDescent="0.35">
      <c r="B411" s="1"/>
    </row>
    <row r="412" spans="2:13" x14ac:dyDescent="0.35">
      <c r="B412" s="1"/>
    </row>
    <row r="413" spans="2:13" x14ac:dyDescent="0.35">
      <c r="B413" s="1"/>
    </row>
    <row r="414" spans="2:13" x14ac:dyDescent="0.35">
      <c r="B414" s="1"/>
    </row>
    <row r="415" spans="2:13" x14ac:dyDescent="0.35">
      <c r="B415" s="1"/>
    </row>
    <row r="416" spans="2:13" x14ac:dyDescent="0.35">
      <c r="B416" s="1"/>
    </row>
    <row r="417" spans="2:2" x14ac:dyDescent="0.35">
      <c r="B417" s="1"/>
    </row>
    <row r="418" spans="2:2" x14ac:dyDescent="0.35">
      <c r="B418" s="1"/>
    </row>
    <row r="419" spans="2:2" x14ac:dyDescent="0.35">
      <c r="B419" s="1"/>
    </row>
    <row r="420" spans="2:2" x14ac:dyDescent="0.35">
      <c r="B420" s="1"/>
    </row>
    <row r="421" spans="2:2" x14ac:dyDescent="0.35">
      <c r="B421" s="1"/>
    </row>
    <row r="422" spans="2:2" x14ac:dyDescent="0.35">
      <c r="B422" s="1"/>
    </row>
    <row r="423" spans="2:2" x14ac:dyDescent="0.35">
      <c r="B423" s="1"/>
    </row>
    <row r="424" spans="2:2" x14ac:dyDescent="0.35">
      <c r="B424" s="1"/>
    </row>
    <row r="425" spans="2:2" x14ac:dyDescent="0.35">
      <c r="B425" s="1"/>
    </row>
    <row r="426" spans="2:2" x14ac:dyDescent="0.35">
      <c r="B426" s="1"/>
    </row>
    <row r="427" spans="2:2" x14ac:dyDescent="0.35">
      <c r="B427" s="1"/>
    </row>
    <row r="428" spans="2:2" x14ac:dyDescent="0.35">
      <c r="B428" s="1"/>
    </row>
    <row r="429" spans="2:2" x14ac:dyDescent="0.35">
      <c r="B429" s="1"/>
    </row>
    <row r="430" spans="2:2" x14ac:dyDescent="0.35">
      <c r="B430" s="1"/>
    </row>
    <row r="431" spans="2:2" x14ac:dyDescent="0.35">
      <c r="B431" s="1"/>
    </row>
    <row r="432" spans="2:2" x14ac:dyDescent="0.35">
      <c r="B432" s="1"/>
    </row>
    <row r="433" spans="2:2" x14ac:dyDescent="0.35">
      <c r="B433" s="1"/>
    </row>
    <row r="434" spans="2:2" x14ac:dyDescent="0.35">
      <c r="B434" s="1"/>
    </row>
    <row r="435" spans="2:2" x14ac:dyDescent="0.35">
      <c r="B435" s="1"/>
    </row>
    <row r="436" spans="2:2" x14ac:dyDescent="0.35">
      <c r="B436" s="1"/>
    </row>
    <row r="437" spans="2:2" x14ac:dyDescent="0.35">
      <c r="B437" s="1"/>
    </row>
    <row r="438" spans="2:2" x14ac:dyDescent="0.35">
      <c r="B438" s="1"/>
    </row>
    <row r="439" spans="2:2" x14ac:dyDescent="0.35">
      <c r="B439" s="1"/>
    </row>
    <row r="440" spans="2:2" x14ac:dyDescent="0.35">
      <c r="B440" s="1"/>
    </row>
    <row r="441" spans="2:2" x14ac:dyDescent="0.35">
      <c r="B441" s="1"/>
    </row>
    <row r="442" spans="2:2" x14ac:dyDescent="0.35">
      <c r="B442" s="1"/>
    </row>
    <row r="443" spans="2:2" x14ac:dyDescent="0.35">
      <c r="B443" s="1"/>
    </row>
    <row r="444" spans="2:2" x14ac:dyDescent="0.35">
      <c r="B444" s="1"/>
    </row>
    <row r="445" spans="2:2" x14ac:dyDescent="0.35">
      <c r="B445" s="1"/>
    </row>
    <row r="446" spans="2:2" x14ac:dyDescent="0.35">
      <c r="B446" s="1"/>
    </row>
    <row r="447" spans="2:2" x14ac:dyDescent="0.35">
      <c r="B447" s="1"/>
    </row>
    <row r="448" spans="2:2" x14ac:dyDescent="0.35">
      <c r="B448" s="1"/>
    </row>
    <row r="449" spans="2:2" x14ac:dyDescent="0.35">
      <c r="B449" s="1"/>
    </row>
    <row r="450" spans="2:2" x14ac:dyDescent="0.35">
      <c r="B450" s="1"/>
    </row>
    <row r="451" spans="2:2" x14ac:dyDescent="0.35">
      <c r="B451" s="1"/>
    </row>
    <row r="452" spans="2:2" x14ac:dyDescent="0.35">
      <c r="B452" s="1"/>
    </row>
    <row r="453" spans="2:2" x14ac:dyDescent="0.35">
      <c r="B453" s="1"/>
    </row>
    <row r="454" spans="2:2" x14ac:dyDescent="0.35">
      <c r="B454" s="1"/>
    </row>
    <row r="455" spans="2:2" x14ac:dyDescent="0.35">
      <c r="B455" s="1"/>
    </row>
    <row r="456" spans="2:2" x14ac:dyDescent="0.35">
      <c r="B456" s="1"/>
    </row>
    <row r="457" spans="2:2" x14ac:dyDescent="0.35">
      <c r="B457" s="1"/>
    </row>
    <row r="458" spans="2:2" x14ac:dyDescent="0.35">
      <c r="B458" s="1"/>
    </row>
    <row r="459" spans="2:2" x14ac:dyDescent="0.35">
      <c r="B459" s="1"/>
    </row>
    <row r="460" spans="2:2" x14ac:dyDescent="0.35">
      <c r="B460" s="1"/>
    </row>
    <row r="461" spans="2:2" x14ac:dyDescent="0.35">
      <c r="B461" s="1"/>
    </row>
    <row r="462" spans="2:2" x14ac:dyDescent="0.35">
      <c r="B462" s="1"/>
    </row>
    <row r="463" spans="2:2" x14ac:dyDescent="0.35">
      <c r="B463" s="1"/>
    </row>
    <row r="464" spans="2:2" x14ac:dyDescent="0.35">
      <c r="B464" s="1"/>
    </row>
    <row r="465" spans="2:2" x14ac:dyDescent="0.35">
      <c r="B465" s="1"/>
    </row>
    <row r="466" spans="2:2" x14ac:dyDescent="0.35">
      <c r="B466" s="1"/>
    </row>
    <row r="467" spans="2:2" x14ac:dyDescent="0.35">
      <c r="B467" s="1"/>
    </row>
    <row r="468" spans="2:2" x14ac:dyDescent="0.35">
      <c r="B468" s="1"/>
    </row>
    <row r="469" spans="2:2" x14ac:dyDescent="0.35">
      <c r="B469" s="1"/>
    </row>
    <row r="470" spans="2:2" x14ac:dyDescent="0.35">
      <c r="B470" s="1"/>
    </row>
    <row r="471" spans="2:2" x14ac:dyDescent="0.35">
      <c r="B471" s="1"/>
    </row>
    <row r="472" spans="2:2" x14ac:dyDescent="0.35">
      <c r="B472" s="1"/>
    </row>
    <row r="473" spans="2:2" x14ac:dyDescent="0.35">
      <c r="B473" s="1"/>
    </row>
    <row r="474" spans="2:2" x14ac:dyDescent="0.35">
      <c r="B474" s="1"/>
    </row>
    <row r="475" spans="2:2" x14ac:dyDescent="0.35">
      <c r="B475" s="1"/>
    </row>
    <row r="476" spans="2:2" x14ac:dyDescent="0.35">
      <c r="B476" s="1"/>
    </row>
    <row r="477" spans="2:2" x14ac:dyDescent="0.35">
      <c r="B477" s="1"/>
    </row>
    <row r="478" spans="2:2" x14ac:dyDescent="0.35">
      <c r="B478" s="1"/>
    </row>
    <row r="479" spans="2:2" x14ac:dyDescent="0.35">
      <c r="B479" s="1"/>
    </row>
    <row r="480" spans="2:2" x14ac:dyDescent="0.35">
      <c r="B480" s="1"/>
    </row>
    <row r="481" spans="2:2" x14ac:dyDescent="0.35">
      <c r="B481" s="1"/>
    </row>
    <row r="482" spans="2:2" x14ac:dyDescent="0.35">
      <c r="B482" s="1"/>
    </row>
    <row r="483" spans="2:2" x14ac:dyDescent="0.35">
      <c r="B483" s="1"/>
    </row>
    <row r="484" spans="2:2" x14ac:dyDescent="0.35">
      <c r="B484" s="1"/>
    </row>
    <row r="485" spans="2:2" x14ac:dyDescent="0.35">
      <c r="B485" s="1"/>
    </row>
    <row r="486" spans="2:2" x14ac:dyDescent="0.35">
      <c r="B486" s="1"/>
    </row>
    <row r="487" spans="2:2" x14ac:dyDescent="0.35">
      <c r="B487" s="1"/>
    </row>
    <row r="488" spans="2:2" x14ac:dyDescent="0.35">
      <c r="B488" s="1"/>
    </row>
    <row r="489" spans="2:2" x14ac:dyDescent="0.35">
      <c r="B489" s="1"/>
    </row>
    <row r="490" spans="2:2" x14ac:dyDescent="0.35">
      <c r="B490" s="1"/>
    </row>
    <row r="491" spans="2:2" x14ac:dyDescent="0.35">
      <c r="B491" s="1"/>
    </row>
    <row r="492" spans="2:2" x14ac:dyDescent="0.35">
      <c r="B492" s="1"/>
    </row>
    <row r="493" spans="2:2" x14ac:dyDescent="0.35">
      <c r="B493" s="1"/>
    </row>
    <row r="494" spans="2:2" x14ac:dyDescent="0.35">
      <c r="B494" s="1"/>
    </row>
    <row r="495" spans="2:2" x14ac:dyDescent="0.35">
      <c r="B495" s="1"/>
    </row>
    <row r="496" spans="2:2" x14ac:dyDescent="0.35">
      <c r="B496" s="1"/>
    </row>
    <row r="497" spans="2:2" x14ac:dyDescent="0.35">
      <c r="B497" s="1"/>
    </row>
    <row r="498" spans="2:2" x14ac:dyDescent="0.35">
      <c r="B498" s="1"/>
    </row>
    <row r="499" spans="2:2" x14ac:dyDescent="0.35">
      <c r="B499" s="1"/>
    </row>
    <row r="500" spans="2:2" x14ac:dyDescent="0.35">
      <c r="B500" s="1"/>
    </row>
    <row r="501" spans="2:2" x14ac:dyDescent="0.35">
      <c r="B501" s="1"/>
    </row>
    <row r="502" spans="2:2" x14ac:dyDescent="0.35">
      <c r="B502" s="1"/>
    </row>
    <row r="503" spans="2:2" x14ac:dyDescent="0.35">
      <c r="B503" s="1"/>
    </row>
    <row r="504" spans="2:2" x14ac:dyDescent="0.35">
      <c r="B504" s="1"/>
    </row>
    <row r="505" spans="2:2" x14ac:dyDescent="0.35">
      <c r="B505" s="1"/>
    </row>
    <row r="506" spans="2:2" x14ac:dyDescent="0.35">
      <c r="B506" s="1"/>
    </row>
    <row r="507" spans="2:2" x14ac:dyDescent="0.35">
      <c r="B507" s="1"/>
    </row>
    <row r="508" spans="2:2" x14ac:dyDescent="0.35">
      <c r="B508" s="1"/>
    </row>
    <row r="509" spans="2:2" x14ac:dyDescent="0.35">
      <c r="B509" s="1"/>
    </row>
    <row r="510" spans="2:2" x14ac:dyDescent="0.35">
      <c r="B510" s="1"/>
    </row>
    <row r="511" spans="2:2" x14ac:dyDescent="0.35">
      <c r="B511" s="1"/>
    </row>
    <row r="512" spans="2:2" x14ac:dyDescent="0.35">
      <c r="B512" s="1"/>
    </row>
    <row r="513" spans="2:2" x14ac:dyDescent="0.35">
      <c r="B513" s="1"/>
    </row>
    <row r="514" spans="2:2" x14ac:dyDescent="0.35">
      <c r="B514" s="1"/>
    </row>
    <row r="515" spans="2:2" x14ac:dyDescent="0.35">
      <c r="B515" s="1"/>
    </row>
    <row r="516" spans="2:2" x14ac:dyDescent="0.35">
      <c r="B516" s="1"/>
    </row>
    <row r="517" spans="2:2" x14ac:dyDescent="0.35">
      <c r="B517" s="1"/>
    </row>
    <row r="518" spans="2:2" x14ac:dyDescent="0.35">
      <c r="B518" s="1"/>
    </row>
    <row r="519" spans="2:2" x14ac:dyDescent="0.35">
      <c r="B519" s="1"/>
    </row>
    <row r="520" spans="2:2" x14ac:dyDescent="0.35">
      <c r="B520" s="1"/>
    </row>
    <row r="521" spans="2:2" x14ac:dyDescent="0.35">
      <c r="B521" s="1"/>
    </row>
    <row r="522" spans="2:2" x14ac:dyDescent="0.35">
      <c r="B522" s="1"/>
    </row>
    <row r="523" spans="2:2" x14ac:dyDescent="0.35">
      <c r="B523" s="1"/>
    </row>
    <row r="524" spans="2:2" x14ac:dyDescent="0.35">
      <c r="B524" s="1"/>
    </row>
    <row r="525" spans="2:2" x14ac:dyDescent="0.35">
      <c r="B525" s="1"/>
    </row>
    <row r="526" spans="2:2" x14ac:dyDescent="0.35">
      <c r="B526" s="1"/>
    </row>
    <row r="527" spans="2:2" x14ac:dyDescent="0.35">
      <c r="B527" s="1"/>
    </row>
    <row r="528" spans="2:2" x14ac:dyDescent="0.35">
      <c r="B528" s="1"/>
    </row>
    <row r="529" spans="2:2" x14ac:dyDescent="0.35">
      <c r="B529" s="1"/>
    </row>
    <row r="530" spans="2:2" x14ac:dyDescent="0.35">
      <c r="B530" s="1"/>
    </row>
    <row r="531" spans="2:2" x14ac:dyDescent="0.35">
      <c r="B531" s="1"/>
    </row>
    <row r="532" spans="2:2" x14ac:dyDescent="0.35">
      <c r="B532" s="1"/>
    </row>
    <row r="533" spans="2:2" x14ac:dyDescent="0.35">
      <c r="B533" s="1"/>
    </row>
    <row r="534" spans="2:2" x14ac:dyDescent="0.35">
      <c r="B534" s="1"/>
    </row>
    <row r="535" spans="2:2" x14ac:dyDescent="0.35">
      <c r="B535" s="1"/>
    </row>
    <row r="536" spans="2:2" x14ac:dyDescent="0.35">
      <c r="B536" s="1"/>
    </row>
    <row r="537" spans="2:2" x14ac:dyDescent="0.35">
      <c r="B537" s="1"/>
    </row>
    <row r="538" spans="2:2" x14ac:dyDescent="0.35">
      <c r="B538" s="1"/>
    </row>
    <row r="539" spans="2:2" x14ac:dyDescent="0.35">
      <c r="B539" s="1"/>
    </row>
    <row r="540" spans="2:2" x14ac:dyDescent="0.35">
      <c r="B540" s="1"/>
    </row>
    <row r="541" spans="2:2" x14ac:dyDescent="0.35">
      <c r="B541" s="1"/>
    </row>
    <row r="542" spans="2:2" x14ac:dyDescent="0.35">
      <c r="B542" s="1"/>
    </row>
    <row r="543" spans="2:2" x14ac:dyDescent="0.35">
      <c r="B543" s="1"/>
    </row>
    <row r="544" spans="2:2" x14ac:dyDescent="0.35">
      <c r="B544" s="1"/>
    </row>
    <row r="545" spans="2:2" x14ac:dyDescent="0.35">
      <c r="B545" s="1"/>
    </row>
    <row r="546" spans="2:2" x14ac:dyDescent="0.35">
      <c r="B546" s="1"/>
    </row>
    <row r="547" spans="2:2" x14ac:dyDescent="0.35">
      <c r="B547" s="1"/>
    </row>
    <row r="548" spans="2:2" x14ac:dyDescent="0.35">
      <c r="B548" s="1"/>
    </row>
    <row r="549" spans="2:2" x14ac:dyDescent="0.35">
      <c r="B549" s="1"/>
    </row>
    <row r="550" spans="2:2" x14ac:dyDescent="0.35">
      <c r="B550" s="1"/>
    </row>
    <row r="551" spans="2:2" x14ac:dyDescent="0.35">
      <c r="B551" s="1"/>
    </row>
    <row r="552" spans="2:2" x14ac:dyDescent="0.35">
      <c r="B552" s="1"/>
    </row>
    <row r="553" spans="2:2" x14ac:dyDescent="0.35">
      <c r="B553" s="1"/>
    </row>
    <row r="554" spans="2:2" x14ac:dyDescent="0.35">
      <c r="B554" s="1"/>
    </row>
    <row r="555" spans="2:2" x14ac:dyDescent="0.35">
      <c r="B555" s="1"/>
    </row>
    <row r="556" spans="2:2" x14ac:dyDescent="0.35">
      <c r="B556" s="1"/>
    </row>
    <row r="557" spans="2:2" x14ac:dyDescent="0.35">
      <c r="B557" s="1"/>
    </row>
    <row r="558" spans="2:2" x14ac:dyDescent="0.35">
      <c r="B558" s="1"/>
    </row>
    <row r="559" spans="2:2" x14ac:dyDescent="0.35">
      <c r="B559" s="1"/>
    </row>
    <row r="560" spans="2:2" x14ac:dyDescent="0.35">
      <c r="B560" s="1"/>
    </row>
    <row r="561" spans="2:2" x14ac:dyDescent="0.35">
      <c r="B561" s="1"/>
    </row>
    <row r="562" spans="2:2" x14ac:dyDescent="0.35">
      <c r="B562" s="1"/>
    </row>
    <row r="563" spans="2:2" x14ac:dyDescent="0.35">
      <c r="B563" s="1"/>
    </row>
    <row r="564" spans="2:2" x14ac:dyDescent="0.35">
      <c r="B564" s="1"/>
    </row>
    <row r="565" spans="2:2" x14ac:dyDescent="0.35">
      <c r="B565" s="1"/>
    </row>
    <row r="566" spans="2:2" x14ac:dyDescent="0.35">
      <c r="B566" s="1"/>
    </row>
    <row r="567" spans="2:2" x14ac:dyDescent="0.35">
      <c r="B567" s="1"/>
    </row>
    <row r="568" spans="2:2" x14ac:dyDescent="0.35">
      <c r="B568" s="1"/>
    </row>
    <row r="569" spans="2:2" x14ac:dyDescent="0.35">
      <c r="B569" s="1"/>
    </row>
    <row r="570" spans="2:2" x14ac:dyDescent="0.35">
      <c r="B570" s="1"/>
    </row>
    <row r="571" spans="2:2" x14ac:dyDescent="0.35">
      <c r="B571" s="1"/>
    </row>
    <row r="572" spans="2:2" x14ac:dyDescent="0.35">
      <c r="B572" s="1"/>
    </row>
    <row r="573" spans="2:2" x14ac:dyDescent="0.35">
      <c r="B573" s="1"/>
    </row>
    <row r="574" spans="2:2" x14ac:dyDescent="0.35">
      <c r="B574" s="1"/>
    </row>
    <row r="575" spans="2:2" x14ac:dyDescent="0.35">
      <c r="B575" s="1"/>
    </row>
    <row r="576" spans="2:2" x14ac:dyDescent="0.35">
      <c r="B576" s="1"/>
    </row>
    <row r="577" spans="2:2" x14ac:dyDescent="0.35">
      <c r="B577" s="1"/>
    </row>
    <row r="578" spans="2:2" x14ac:dyDescent="0.35">
      <c r="B578" s="1"/>
    </row>
    <row r="579" spans="2:2" x14ac:dyDescent="0.35">
      <c r="B579" s="1"/>
    </row>
    <row r="580" spans="2:2" x14ac:dyDescent="0.35">
      <c r="B580" s="1"/>
    </row>
    <row r="581" spans="2:2" x14ac:dyDescent="0.35">
      <c r="B581" s="1"/>
    </row>
    <row r="582" spans="2:2" x14ac:dyDescent="0.35">
      <c r="B582" s="1"/>
    </row>
    <row r="583" spans="2:2" x14ac:dyDescent="0.35">
      <c r="B583" s="1"/>
    </row>
    <row r="584" spans="2:2" x14ac:dyDescent="0.35">
      <c r="B584" s="1"/>
    </row>
    <row r="585" spans="2:2" x14ac:dyDescent="0.35">
      <c r="B585" s="1"/>
    </row>
    <row r="586" spans="2:2" x14ac:dyDescent="0.35">
      <c r="B586" s="1"/>
    </row>
    <row r="587" spans="2:2" x14ac:dyDescent="0.35">
      <c r="B587" s="1"/>
    </row>
    <row r="588" spans="2:2" x14ac:dyDescent="0.35">
      <c r="B588" s="1"/>
    </row>
    <row r="589" spans="2:2" x14ac:dyDescent="0.35">
      <c r="B589" s="1"/>
    </row>
    <row r="590" spans="2:2" x14ac:dyDescent="0.35">
      <c r="B590" s="1"/>
    </row>
    <row r="591" spans="2:2" x14ac:dyDescent="0.35">
      <c r="B591" s="1"/>
    </row>
    <row r="592" spans="2:2" x14ac:dyDescent="0.35">
      <c r="B592" s="1"/>
    </row>
    <row r="593" spans="2:2" x14ac:dyDescent="0.35">
      <c r="B593" s="1"/>
    </row>
    <row r="594" spans="2:2" x14ac:dyDescent="0.35">
      <c r="B594" s="1"/>
    </row>
    <row r="595" spans="2:2" x14ac:dyDescent="0.35">
      <c r="B595" s="1"/>
    </row>
    <row r="596" spans="2:2" x14ac:dyDescent="0.35">
      <c r="B596" s="1"/>
    </row>
    <row r="597" spans="2:2" x14ac:dyDescent="0.35">
      <c r="B597" s="1"/>
    </row>
    <row r="598" spans="2:2" x14ac:dyDescent="0.35">
      <c r="B598" s="1"/>
    </row>
    <row r="599" spans="2:2" x14ac:dyDescent="0.35">
      <c r="B599" s="1"/>
    </row>
    <row r="600" spans="2:2" x14ac:dyDescent="0.35">
      <c r="B600" s="1"/>
    </row>
    <row r="601" spans="2:2" x14ac:dyDescent="0.35">
      <c r="B601" s="1"/>
    </row>
    <row r="602" spans="2:2" x14ac:dyDescent="0.35">
      <c r="B602" s="1"/>
    </row>
    <row r="603" spans="2:2" x14ac:dyDescent="0.35">
      <c r="B603" s="1"/>
    </row>
    <row r="604" spans="2:2" x14ac:dyDescent="0.35">
      <c r="B604" s="1"/>
    </row>
    <row r="605" spans="2:2" x14ac:dyDescent="0.35">
      <c r="B605" s="1"/>
    </row>
    <row r="606" spans="2:2" x14ac:dyDescent="0.35">
      <c r="B606" s="1"/>
    </row>
    <row r="607" spans="2:2" x14ac:dyDescent="0.35">
      <c r="B607" s="1"/>
    </row>
    <row r="608" spans="2:2" x14ac:dyDescent="0.35">
      <c r="B608" s="1"/>
    </row>
    <row r="609" spans="2:2" x14ac:dyDescent="0.35">
      <c r="B609" s="1"/>
    </row>
    <row r="610" spans="2:2" x14ac:dyDescent="0.35">
      <c r="B610" s="1"/>
    </row>
    <row r="611" spans="2:2" x14ac:dyDescent="0.35">
      <c r="B611" s="1"/>
    </row>
    <row r="612" spans="2:2" x14ac:dyDescent="0.35">
      <c r="B612" s="1"/>
    </row>
    <row r="613" spans="2:2" x14ac:dyDescent="0.35">
      <c r="B613" s="1"/>
    </row>
    <row r="614" spans="2:2" x14ac:dyDescent="0.35">
      <c r="B614" s="1"/>
    </row>
    <row r="615" spans="2:2" x14ac:dyDescent="0.35">
      <c r="B615" s="1"/>
    </row>
    <row r="616" spans="2:2" x14ac:dyDescent="0.35">
      <c r="B616" s="1"/>
    </row>
    <row r="617" spans="2:2" x14ac:dyDescent="0.35">
      <c r="B617" s="1"/>
    </row>
    <row r="618" spans="2:2" x14ac:dyDescent="0.35">
      <c r="B618" s="1"/>
    </row>
    <row r="619" spans="2:2" x14ac:dyDescent="0.35">
      <c r="B619" s="1"/>
    </row>
    <row r="620" spans="2:2" x14ac:dyDescent="0.35">
      <c r="B620" s="1"/>
    </row>
    <row r="621" spans="2:2" x14ac:dyDescent="0.35">
      <c r="B621" s="1"/>
    </row>
    <row r="622" spans="2:2" x14ac:dyDescent="0.35">
      <c r="B622" s="1"/>
    </row>
    <row r="623" spans="2:2" x14ac:dyDescent="0.35">
      <c r="B623" s="1"/>
    </row>
    <row r="624" spans="2:2" x14ac:dyDescent="0.35">
      <c r="B624" s="1"/>
    </row>
    <row r="625" spans="2:2" x14ac:dyDescent="0.35">
      <c r="B625" s="1"/>
    </row>
    <row r="626" spans="2:2" x14ac:dyDescent="0.35">
      <c r="B626" s="1"/>
    </row>
    <row r="627" spans="2:2" x14ac:dyDescent="0.35">
      <c r="B627" s="1"/>
    </row>
    <row r="628" spans="2:2" x14ac:dyDescent="0.35">
      <c r="B628" s="1"/>
    </row>
    <row r="629" spans="2:2" x14ac:dyDescent="0.35">
      <c r="B629" s="1"/>
    </row>
    <row r="630" spans="2:2" x14ac:dyDescent="0.35">
      <c r="B630" s="1"/>
    </row>
    <row r="631" spans="2:2" x14ac:dyDescent="0.35">
      <c r="B631" s="1"/>
    </row>
    <row r="632" spans="2:2" x14ac:dyDescent="0.35">
      <c r="B632" s="1"/>
    </row>
    <row r="633" spans="2:2" x14ac:dyDescent="0.35">
      <c r="B633" s="1"/>
    </row>
    <row r="634" spans="2:2" x14ac:dyDescent="0.35">
      <c r="B634" s="1"/>
    </row>
    <row r="635" spans="2:2" x14ac:dyDescent="0.35">
      <c r="B635" s="1"/>
    </row>
    <row r="636" spans="2:2" x14ac:dyDescent="0.35">
      <c r="B636" s="1"/>
    </row>
    <row r="637" spans="2:2" x14ac:dyDescent="0.35">
      <c r="B637" s="1"/>
    </row>
    <row r="638" spans="2:2" x14ac:dyDescent="0.35">
      <c r="B638" s="1"/>
    </row>
    <row r="639" spans="2:2" x14ac:dyDescent="0.35">
      <c r="B639" s="1"/>
    </row>
    <row r="640" spans="2:2" x14ac:dyDescent="0.35">
      <c r="B640" s="1"/>
    </row>
    <row r="641" spans="2:2" x14ac:dyDescent="0.35">
      <c r="B641" s="1"/>
    </row>
    <row r="642" spans="2:2" x14ac:dyDescent="0.35">
      <c r="B642" s="1"/>
    </row>
    <row r="643" spans="2:2" x14ac:dyDescent="0.35">
      <c r="B643" s="1"/>
    </row>
    <row r="644" spans="2:2" x14ac:dyDescent="0.35">
      <c r="B644" s="1"/>
    </row>
    <row r="645" spans="2:2" x14ac:dyDescent="0.35">
      <c r="B645" s="1"/>
    </row>
    <row r="646" spans="2:2" x14ac:dyDescent="0.35">
      <c r="B646" s="1"/>
    </row>
    <row r="647" spans="2:2" x14ac:dyDescent="0.35">
      <c r="B647" s="1"/>
    </row>
    <row r="648" spans="2:2" x14ac:dyDescent="0.35">
      <c r="B648" s="1"/>
    </row>
    <row r="649" spans="2:2" x14ac:dyDescent="0.35">
      <c r="B649" s="1"/>
    </row>
    <row r="650" spans="2:2" x14ac:dyDescent="0.35">
      <c r="B650" s="1"/>
    </row>
    <row r="651" spans="2:2" x14ac:dyDescent="0.35">
      <c r="B651" s="1"/>
    </row>
  </sheetData>
  <pageMargins left="0.511811024" right="0.511811024" top="0.78740157499999996" bottom="0.78740157499999996" header="0.31496062000000002" footer="0.31496062000000002"/>
  <pageSetup paperSize="9" orientation="portrait" horizontalDpi="360" verticalDpi="36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C2C42FAAFED5FA42A738A12E6EAB5579" ma:contentTypeVersion="11" ma:contentTypeDescription="Crie um novo documento." ma:contentTypeScope="" ma:versionID="820568b28c188abba1b85bba75ab835f">
  <xsd:schema xmlns:xsd="http://www.w3.org/2001/XMLSchema" xmlns:xs="http://www.w3.org/2001/XMLSchema" xmlns:p="http://schemas.microsoft.com/office/2006/metadata/properties" xmlns:ns2="2f04798b-56f7-4afd-b809-bb93a805716d" xmlns:ns3="622ae9b4-270a-4501-8cbe-d510b69cb499" targetNamespace="http://schemas.microsoft.com/office/2006/metadata/properties" ma:root="true" ma:fieldsID="f71f4d1f781a904159700cee83fe36fb" ns2:_="" ns3:_="">
    <xsd:import namespace="2f04798b-56f7-4afd-b809-bb93a805716d"/>
    <xsd:import namespace="622ae9b4-270a-4501-8cbe-d510b69cb499"/>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f04798b-56f7-4afd-b809-bb93a805716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22ae9b4-270a-4501-8cbe-d510b69cb499" elementFormDefault="qualified">
    <xsd:import namespace="http://schemas.microsoft.com/office/2006/documentManagement/types"/>
    <xsd:import namespace="http://schemas.microsoft.com/office/infopath/2007/PartnerControls"/>
    <xsd:element name="SharedWithUsers" ma:index="10" nillable="true" ma:displayName="Com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hes de Compartilhado Com"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3C5C0EF-90BC-490E-B552-1E4CCF01952F}">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44058E60-28A5-41CC-98A4-78262426DD7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f04798b-56f7-4afd-b809-bb93a805716d"/>
    <ds:schemaRef ds:uri="622ae9b4-270a-4501-8cbe-d510b69cb49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F908531-1735-4497-AA19-E6F25AD833B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19</vt:i4>
      </vt:variant>
    </vt:vector>
  </HeadingPairs>
  <TitlesOfParts>
    <vt:vector size="19" baseType="lpstr">
      <vt:lpstr>Índice</vt:lpstr>
      <vt:lpstr>Encargos</vt:lpstr>
      <vt:lpstr>Linha Serviço Dívida Compet</vt:lpstr>
      <vt:lpstr>Consolidado - Cen. Ajustado</vt:lpstr>
      <vt:lpstr>Consolidado - Cenário Base</vt:lpstr>
      <vt:lpstr>OC A CONTRATAR</vt:lpstr>
      <vt:lpstr>OC A CONTRATAR US$</vt:lpstr>
      <vt:lpstr>Contratos fora RRF</vt:lpstr>
      <vt:lpstr>Art. 9º-A - serv. div. comp</vt:lpstr>
      <vt:lpstr>Art. 9º-A</vt:lpstr>
      <vt:lpstr>Art. 23</vt:lpstr>
      <vt:lpstr>9496</vt:lpstr>
      <vt:lpstr>Conta Gráfica Art. 9° comp</vt:lpstr>
      <vt:lpstr>Conta Gráfica Art. 9° - A LC206</vt:lpstr>
      <vt:lpstr>Conta Gráfica 9496 LC206</vt:lpstr>
      <vt:lpstr>Fluxo dív. garantidas - RRF</vt:lpstr>
      <vt:lpstr>Dívidas garantidas - RRF</vt:lpstr>
      <vt:lpstr>Planilha5</vt:lpstr>
      <vt:lpstr>Operação a contratar - BID prec</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Cássio Sobocinski</dc:creator>
  <cp:keywords/>
  <dc:description/>
  <cp:lastModifiedBy>Tais Vieira Bonatto</cp:lastModifiedBy>
  <cp:revision/>
  <dcterms:created xsi:type="dcterms:W3CDTF">2021-09-22T13:08:22Z</dcterms:created>
  <dcterms:modified xsi:type="dcterms:W3CDTF">2024-11-20T00:44:01Z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0x010100C2C42FAAFED5FA42A738A12E6EAB5579</vt:lpwstr>
  </property>
  <property fmtid="{D5CDD505-2E9C-101B-9397-08002B2CF9AE}" pid="3" name="MSIP_Label_aad1aa98-b4b6-4f6d-a238-eb87b534c92d_Enabled">
    <vt:lpwstr>true</vt:lpwstr>
  </property>
  <property fmtid="{D5CDD505-2E9C-101B-9397-08002B2CF9AE}" pid="4" name="MSIP_Label_aad1aa98-b4b6-4f6d-a238-eb87b534c92d_SetDate">
    <vt:lpwstr>2023-05-23T19:36:57Z</vt:lpwstr>
  </property>
  <property fmtid="{D5CDD505-2E9C-101B-9397-08002B2CF9AE}" pid="5" name="MSIP_Label_aad1aa98-b4b6-4f6d-a238-eb87b534c92d_Method">
    <vt:lpwstr>Standard</vt:lpwstr>
  </property>
  <property fmtid="{D5CDD505-2E9C-101B-9397-08002B2CF9AE}" pid="6" name="MSIP_Label_aad1aa98-b4b6-4f6d-a238-eb87b534c92d_Name">
    <vt:lpwstr>defa4170-0d19-0005-0004-bc88714345d2</vt:lpwstr>
  </property>
  <property fmtid="{D5CDD505-2E9C-101B-9397-08002B2CF9AE}" pid="7" name="MSIP_Label_aad1aa98-b4b6-4f6d-a238-eb87b534c92d_SiteId">
    <vt:lpwstr>83bd090b-756e-4a02-a512-e5ea02c03041</vt:lpwstr>
  </property>
  <property fmtid="{D5CDD505-2E9C-101B-9397-08002B2CF9AE}" pid="8" name="MSIP_Label_aad1aa98-b4b6-4f6d-a238-eb87b534c92d_ActionId">
    <vt:lpwstr>17fdcfed-4790-48fb-807f-a816750dbab3</vt:lpwstr>
  </property>
  <property fmtid="{D5CDD505-2E9C-101B-9397-08002B2CF9AE}" pid="9" name="MSIP_Label_aad1aa98-b4b6-4f6d-a238-eb87b534c92d_ContentBits">
    <vt:lpwstr>0</vt:lpwstr>
  </property>
</Properties>
</file>